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Elec\Retail Pricing Performance\2018-19 Prices\Vic Default Offer (VDO)\Pricing\Price model - final for publishing\Final advice to Govt\"/>
    </mc:Choice>
  </mc:AlternateContent>
  <xr:revisionPtr revIDLastSave="0" documentId="13_ncr:1_{7F1D45D7-D7CC-4A76-804F-04956B2A35A2}" xr6:coauthVersionLast="36" xr6:coauthVersionMax="36" xr10:uidLastSave="{00000000-0000-0000-0000-000000000000}"/>
  <workbookProtection workbookAlgorithmName="SHA-512" workbookHashValue="u421gYcwpF6v8Wc3VEhukI+ZZaR78UY4LlN9spKynmKzVhyLvmEfLjAZAmMkiTr+2Y3w82dsZGPEPoeWc83CLQ==" workbookSaltValue="crv4d3rUTa1Qv8qKCvv/Fw==" workbookSpinCount="100000" lockStructure="1"/>
  <bookViews>
    <workbookView xWindow="4995" yWindow="45" windowWidth="14295" windowHeight="9525" tabRatio="782" activeTab="1" xr2:uid="{00000000-000D-0000-FFFF-FFFF00000000}"/>
  </bookViews>
  <sheets>
    <sheet name="Summary" sheetId="16" r:id="rId1"/>
    <sheet name="Price schedule" sheetId="25" r:id="rId2"/>
    <sheet name="VDO" sheetId="22" r:id="rId3"/>
    <sheet name="Inputs" sheetId="30" r:id="rId4"/>
    <sheet name="Network tariffs" sheetId="14" r:id="rId5"/>
    <sheet name="Solar" sheetId="17" state="hidden" r:id="rId6"/>
    <sheet name="Consumption" sheetId="13" state="hidden" r:id="rId7"/>
    <sheet name="Lookups" sheetId="11" state="hidden" r:id="rId8"/>
    <sheet name="CPI - actual" sheetId="23" state="hidden" r:id="rId9"/>
  </sheets>
  <definedNames>
    <definedName name="_xlnm._FilterDatabase" localSheetId="4" hidden="1">'Network tariffs'!$B$1:$M$32</definedName>
    <definedName name="_xlnm._FilterDatabase" localSheetId="5" hidden="1">Solar!$D$14:$BD$2882</definedName>
    <definedName name="A2325806K">'CPI - actual'!$E$1:$E$10,'CPI - actual'!$E$11:$E$292</definedName>
    <definedName name="A2325806K_Data">'CPI - actual'!$E$11:$E$292</definedName>
    <definedName name="A2325806K_Latest">'CPI - actual'!$E$292</definedName>
    <definedName name="A2325807L">'CPI - actual'!$N$1:$N$10,'CPI - actual'!$N$15:$N$292</definedName>
    <definedName name="A2325807L_Data">'CPI - actual'!$N$15:$N$292</definedName>
    <definedName name="A2325807L_Latest">'CPI - actual'!$N$292</definedName>
    <definedName name="A2325810A">'CPI - actual'!$W$1:$W$10,'CPI - actual'!$W$12:$W$292</definedName>
    <definedName name="A2325810A_Data">'CPI - actual'!$W$12:$W$292</definedName>
    <definedName name="A2325810A_Latest">'CPI - actual'!$W$292</definedName>
    <definedName name="A2325811C">'CPI - actual'!$F$1:$F$10,'CPI - actual'!$F$11:$F$292</definedName>
    <definedName name="A2325811C_Data">'CPI - actual'!$F$11:$F$292</definedName>
    <definedName name="A2325811C_Latest">'CPI - actual'!$F$292</definedName>
    <definedName name="A2325812F">'CPI - actual'!$O$1:$O$10,'CPI - actual'!$O$15:$O$292</definedName>
    <definedName name="A2325812F_Data">'CPI - actual'!$O$15:$O$292</definedName>
    <definedName name="A2325812F_Latest">'CPI - actual'!$O$292</definedName>
    <definedName name="A2325815L">'CPI - actual'!$X$1:$X$10,'CPI - actual'!$X$12:$X$292</definedName>
    <definedName name="A2325815L_Data">'CPI - actual'!$X$12:$X$292</definedName>
    <definedName name="A2325815L_Latest">'CPI - actual'!$X$292</definedName>
    <definedName name="A2325816R">'CPI - actual'!$G$1:$G$10,'CPI - actual'!$G$11:$G$292</definedName>
    <definedName name="A2325816R_Data">'CPI - actual'!$G$11:$G$292</definedName>
    <definedName name="A2325816R_Latest">'CPI - actual'!$G$292</definedName>
    <definedName name="A2325817T">'CPI - actual'!$P$1:$P$10,'CPI - actual'!$P$15:$P$292</definedName>
    <definedName name="A2325817T_Data">'CPI - actual'!$P$15:$P$292</definedName>
    <definedName name="A2325817T_Latest">'CPI - actual'!$P$292</definedName>
    <definedName name="A2325820F">'CPI - actual'!$Y$1:$Y$10,'CPI - actual'!$Y$12:$Y$292</definedName>
    <definedName name="A2325820F_Data">'CPI - actual'!$Y$12:$Y$292</definedName>
    <definedName name="A2325820F_Latest">'CPI - actual'!$Y$292</definedName>
    <definedName name="A2325821J">'CPI - actual'!$H$1:$H$10,'CPI - actual'!$H$11:$H$292</definedName>
    <definedName name="A2325821J_Data">'CPI - actual'!$H$11:$H$292</definedName>
    <definedName name="A2325821J_Latest">'CPI - actual'!$H$292</definedName>
    <definedName name="A2325822K">'CPI - actual'!$Q$1:$Q$10,'CPI - actual'!$Q$15:$Q$292</definedName>
    <definedName name="A2325822K_Data">'CPI - actual'!$Q$15:$Q$292</definedName>
    <definedName name="A2325822K_Latest">'CPI - actual'!$Q$292</definedName>
    <definedName name="A2325825T">'CPI - actual'!$Z$1:$Z$10,'CPI - actual'!$Z$12:$Z$292</definedName>
    <definedName name="A2325825T_Data">'CPI - actual'!$Z$12:$Z$292</definedName>
    <definedName name="A2325825T_Latest">'CPI - actual'!$Z$292</definedName>
    <definedName name="A2325826V">'CPI - actual'!$I$1:$I$10,'CPI - actual'!$I$11:$I$292</definedName>
    <definedName name="A2325826V_Data">'CPI - actual'!$I$11:$I$292</definedName>
    <definedName name="A2325826V_Latest">'CPI - actual'!$I$292</definedName>
    <definedName name="A2325827W">'CPI - actual'!$R$1:$R$10,'CPI - actual'!$R$15:$R$292</definedName>
    <definedName name="A2325827W_Data">'CPI - actual'!$R$15:$R$292</definedName>
    <definedName name="A2325827W_Latest">'CPI - actual'!$R$292</definedName>
    <definedName name="A2325830K">'CPI - actual'!$AA$1:$AA$10,'CPI - actual'!$AA$12:$AA$292</definedName>
    <definedName name="A2325830K_Data">'CPI - actual'!$AA$12:$AA$292</definedName>
    <definedName name="A2325830K_Latest">'CPI - actual'!$AA$292</definedName>
    <definedName name="A2325831L">'CPI - actual'!$J$1:$J$10,'CPI - actual'!$J$11:$J$292</definedName>
    <definedName name="A2325831L_Data">'CPI - actual'!$J$11:$J$292</definedName>
    <definedName name="A2325831L_Latest">'CPI - actual'!$J$292</definedName>
    <definedName name="A2325832R">'CPI - actual'!$S$1:$S$10,'CPI - actual'!$S$15:$S$292</definedName>
    <definedName name="A2325832R_Data">'CPI - actual'!$S$15:$S$292</definedName>
    <definedName name="A2325832R_Latest">'CPI - actual'!$S$292</definedName>
    <definedName name="A2325835W">'CPI - actual'!$AB$1:$AB$10,'CPI - actual'!$AB$12:$AB$292</definedName>
    <definedName name="A2325835W_Data">'CPI - actual'!$AB$12:$AB$292</definedName>
    <definedName name="A2325835W_Latest">'CPI - actual'!$AB$292</definedName>
    <definedName name="A2325836X">'CPI - actual'!$K$1:$K$10,'CPI - actual'!$K$139:$K$292</definedName>
    <definedName name="A2325836X_Data">'CPI - actual'!$K$139:$K$292</definedName>
    <definedName name="A2325836X_Latest">'CPI - actual'!$K$292</definedName>
    <definedName name="A2325837A">'CPI - actual'!$T$1:$T$10,'CPI - actual'!$T$143:$T$292</definedName>
    <definedName name="A2325837A_Data">'CPI - actual'!$T$143:$T$292</definedName>
    <definedName name="A2325837A_Latest">'CPI - actual'!$T$292</definedName>
    <definedName name="A2325840R">'CPI - actual'!$AC$1:$AC$10,'CPI - actual'!$AC$140:$AC$292</definedName>
    <definedName name="A2325840R_Data">'CPI - actual'!$AC$140:$AC$292</definedName>
    <definedName name="A2325840R_Latest">'CPI - actual'!$AC$292</definedName>
    <definedName name="A2325841T">'CPI - actual'!$L$1:$L$10,'CPI - actual'!$L$11:$L$292</definedName>
    <definedName name="A2325841T_Data">'CPI - actual'!$L$11:$L$292</definedName>
    <definedName name="A2325841T_Latest">'CPI - actual'!$L$292</definedName>
    <definedName name="A2325842V">'CPI - actual'!$U$1:$U$10,'CPI - actual'!$U$15:$U$292</definedName>
    <definedName name="A2325842V_Data">'CPI - actual'!$U$15:$U$292</definedName>
    <definedName name="A2325842V_Latest">'CPI - actual'!$U$292</definedName>
    <definedName name="A2325845A">'CPI - actual'!$AD$1:$AD$10,'CPI - actual'!$AD$12:$AD$292</definedName>
    <definedName name="A2325845A_Data">'CPI - actual'!$AD$12:$AD$292</definedName>
    <definedName name="A2325845A_Latest">'CPI - actual'!$AD$292</definedName>
    <definedName name="A2325846C">'CPI - actual'!$M$1:$M$10,'CPI - actual'!$M$11:$M$292</definedName>
    <definedName name="A2325846C_Data">'CPI - actual'!$M$11:$M$292</definedName>
    <definedName name="A2325846C_Latest">'CPI - actual'!$M$292</definedName>
    <definedName name="A2325847F">'CPI - actual'!$V$1:$V$10,'CPI - actual'!$V$15:$V$292</definedName>
    <definedName name="A2325847F_Data">'CPI - actual'!$V$15:$V$292</definedName>
    <definedName name="A2325847F_Latest">'CPI - actual'!$V$292</definedName>
    <definedName name="A2325850V">'CPI - actual'!$AE$1:$AE$10,'CPI - actual'!$AE$12:$AE$292</definedName>
    <definedName name="A2325850V_Data">'CPI - actual'!$AE$12:$AE$292</definedName>
    <definedName name="A2325850V_Latest">'CPI - actual'!$AE$292</definedName>
    <definedName name="Date_Range">'CPI - actual'!$D$2:$D$10,'CPI - actual'!$D$11:$D$292</definedName>
    <definedName name="Date_Range_Data">'CPI - actual'!$D$11:$D$292</definedName>
    <definedName name="_xlnm.Print_Area" localSheetId="3">Inputs!$H$9:$R$77</definedName>
    <definedName name="_xlnm.Print_Area" localSheetId="4">'Network tariffs'!$E$1:$M$32</definedName>
    <definedName name="_xlnm.Print_Area" localSheetId="1">'Price schedule'!$B$1:$I$20</definedName>
    <definedName name="_xlnm.Print_Area" localSheetId="2">VDO!$M$1:$AG$133</definedName>
  </definedNames>
  <calcPr calcId="191029"/>
  <pivotCaches>
    <pivotCache cacheId="6" r:id="rId10"/>
    <pivotCache cacheId="7" r:id="rId11"/>
    <pivotCache cacheId="8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U102" i="22" l="1"/>
  <c r="U77" i="22"/>
  <c r="Q25" i="30" l="1"/>
  <c r="G2" i="17"/>
  <c r="Q40" i="30"/>
  <c r="Q41" i="30" l="1"/>
  <c r="Q42" i="30" l="1"/>
  <c r="Q73" i="30" l="1"/>
  <c r="M24" i="14" l="1"/>
  <c r="AJ2" i="13" l="1"/>
  <c r="Y4" i="13"/>
  <c r="AI2" i="13"/>
  <c r="W15" i="30"/>
  <c r="B18" i="22" l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4" i="22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/>
  <c r="B46" i="22"/>
  <c r="B47" i="22" s="1"/>
  <c r="B48" i="22" s="1"/>
  <c r="B49" i="22" s="1"/>
  <c r="B50" i="22" s="1"/>
  <c r="B51" i="22" s="1"/>
  <c r="B52" i="22" s="1"/>
  <c r="B53" i="22" s="1"/>
  <c r="B54" i="22" s="1"/>
  <c r="B55" i="22" s="1"/>
  <c r="B59" i="22"/>
  <c r="B60" i="22" s="1"/>
  <c r="B61" i="22" s="1"/>
  <c r="B62" i="22" s="1"/>
  <c r="B63" i="22" s="1"/>
  <c r="B64" i="22" s="1"/>
  <c r="B65" i="22" s="1"/>
  <c r="B66" i="22" s="1"/>
  <c r="B67" i="22" s="1"/>
  <c r="B68" i="22" s="1"/>
  <c r="B69" i="22" s="1"/>
  <c r="B70" i="22"/>
  <c r="B71" i="22"/>
  <c r="B72" i="22" s="1"/>
  <c r="B73" i="22" s="1"/>
  <c r="B74" i="22" s="1"/>
  <c r="B75" i="22" s="1"/>
  <c r="B76" i="22" s="1"/>
  <c r="B77" i="22" s="1"/>
  <c r="B78" i="22" s="1"/>
  <c r="B79" i="22" s="1"/>
  <c r="B80" i="22" s="1"/>
  <c r="B84" i="22"/>
  <c r="B85" i="22" s="1"/>
  <c r="B86" i="22" s="1"/>
  <c r="B87" i="22" s="1"/>
  <c r="B88" i="22" s="1"/>
  <c r="B89" i="22" s="1"/>
  <c r="B90" i="22" s="1"/>
  <c r="B91" i="22" s="1"/>
  <c r="B92" i="22" s="1"/>
  <c r="B93" i="22" s="1"/>
  <c r="B94" i="22" s="1"/>
  <c r="B95" i="22"/>
  <c r="B96" i="22" s="1"/>
  <c r="B97" i="22" s="1"/>
  <c r="B98" i="22" s="1"/>
  <c r="B99" i="22" s="1"/>
  <c r="B100" i="22" s="1"/>
  <c r="B101" i="22" s="1"/>
  <c r="B102" i="22" s="1"/>
  <c r="B103" i="22" s="1"/>
  <c r="B104" i="22" s="1"/>
  <c r="B105" i="22" s="1"/>
  <c r="B109" i="22"/>
  <c r="B110" i="22"/>
  <c r="B111" i="22" s="1"/>
  <c r="B112" i="22" s="1"/>
  <c r="B113" i="22" s="1"/>
  <c r="B114" i="22" s="1"/>
  <c r="B115" i="22" s="1"/>
  <c r="B116" i="22" s="1"/>
  <c r="B117" i="22" s="1"/>
  <c r="B118" i="22" s="1"/>
  <c r="B119" i="22" s="1"/>
  <c r="B120" i="22"/>
  <c r="B121" i="22" s="1"/>
  <c r="B122" i="22" s="1"/>
  <c r="B123" i="22" s="1"/>
  <c r="B124" i="22" s="1"/>
  <c r="B125" i="22" s="1"/>
  <c r="B126" i="22" s="1"/>
  <c r="B127" i="22" s="1"/>
  <c r="B128" i="22" s="1"/>
  <c r="B129" i="22" s="1"/>
  <c r="B130" i="22" s="1"/>
  <c r="B131" i="22" s="1"/>
  <c r="F34" i="22"/>
  <c r="F35" i="22" s="1"/>
  <c r="F59" i="22"/>
  <c r="K59" i="22" s="1"/>
  <c r="F60" i="22"/>
  <c r="F61" i="22" s="1"/>
  <c r="F62" i="22" s="1"/>
  <c r="F84" i="22"/>
  <c r="F85" i="22" s="1"/>
  <c r="F86" i="22" s="1"/>
  <c r="F87" i="22" s="1"/>
  <c r="F88" i="22" s="1"/>
  <c r="K88" i="22" s="1"/>
  <c r="F109" i="22"/>
  <c r="K109" i="22" s="1"/>
  <c r="I14" i="22"/>
  <c r="J14" i="22"/>
  <c r="I16" i="22"/>
  <c r="J16" i="22"/>
  <c r="I17" i="22"/>
  <c r="J17" i="22"/>
  <c r="I18" i="22"/>
  <c r="J18" i="22"/>
  <c r="I19" i="22"/>
  <c r="J19" i="22"/>
  <c r="I23" i="22"/>
  <c r="J23" i="22"/>
  <c r="I27" i="22"/>
  <c r="J27" i="22"/>
  <c r="I29" i="22"/>
  <c r="J29" i="22"/>
  <c r="I30" i="22"/>
  <c r="J30" i="22"/>
  <c r="I31" i="22"/>
  <c r="J31" i="22"/>
  <c r="I33" i="22"/>
  <c r="J33" i="22"/>
  <c r="I34" i="22"/>
  <c r="J34" i="22"/>
  <c r="I35" i="22"/>
  <c r="J35" i="22"/>
  <c r="I41" i="22"/>
  <c r="J41" i="22"/>
  <c r="I43" i="22"/>
  <c r="J43" i="22"/>
  <c r="I44" i="22"/>
  <c r="J44" i="22"/>
  <c r="I45" i="22"/>
  <c r="J45" i="22"/>
  <c r="I46" i="22"/>
  <c r="J46" i="22"/>
  <c r="I48" i="22"/>
  <c r="J48" i="22"/>
  <c r="I52" i="22"/>
  <c r="J52" i="22"/>
  <c r="I54" i="22"/>
  <c r="J54" i="22"/>
  <c r="I55" i="22"/>
  <c r="J55" i="22"/>
  <c r="I56" i="22"/>
  <c r="J56" i="22"/>
  <c r="I58" i="22"/>
  <c r="J58" i="22"/>
  <c r="I59" i="22"/>
  <c r="J59" i="22"/>
  <c r="I60" i="22"/>
  <c r="J60" i="22"/>
  <c r="I66" i="22"/>
  <c r="J66" i="22"/>
  <c r="I68" i="22"/>
  <c r="J68" i="22"/>
  <c r="I69" i="22"/>
  <c r="J69" i="22"/>
  <c r="I70" i="22"/>
  <c r="J70" i="22"/>
  <c r="I71" i="22"/>
  <c r="J71" i="22"/>
  <c r="I73" i="22"/>
  <c r="J73" i="22"/>
  <c r="I77" i="22"/>
  <c r="J77" i="22"/>
  <c r="I79" i="22"/>
  <c r="J79" i="22"/>
  <c r="I80" i="22"/>
  <c r="J80" i="22"/>
  <c r="I81" i="22"/>
  <c r="J81" i="22"/>
  <c r="I83" i="22"/>
  <c r="J83" i="22"/>
  <c r="I84" i="22"/>
  <c r="J84" i="22"/>
  <c r="I85" i="22"/>
  <c r="J85" i="22"/>
  <c r="I91" i="22"/>
  <c r="J91" i="22"/>
  <c r="I93" i="22"/>
  <c r="J93" i="22"/>
  <c r="I94" i="22"/>
  <c r="J94" i="22"/>
  <c r="I95" i="22"/>
  <c r="J95" i="22"/>
  <c r="I96" i="22"/>
  <c r="J96" i="22"/>
  <c r="I98" i="22"/>
  <c r="J98" i="22"/>
  <c r="I102" i="22"/>
  <c r="J102" i="22"/>
  <c r="I104" i="22"/>
  <c r="J104" i="22"/>
  <c r="I105" i="22"/>
  <c r="J105" i="22"/>
  <c r="I106" i="22"/>
  <c r="J106" i="22"/>
  <c r="I108" i="22"/>
  <c r="J108" i="22"/>
  <c r="I109" i="22"/>
  <c r="J109" i="22"/>
  <c r="I110" i="22"/>
  <c r="J110" i="22"/>
  <c r="I116" i="22"/>
  <c r="J116" i="22"/>
  <c r="I118" i="22"/>
  <c r="J118" i="22"/>
  <c r="I119" i="22"/>
  <c r="J119" i="22"/>
  <c r="I120" i="22"/>
  <c r="J120" i="22"/>
  <c r="I121" i="22"/>
  <c r="J121" i="22"/>
  <c r="I124" i="22"/>
  <c r="J124" i="22"/>
  <c r="I128" i="22"/>
  <c r="J128" i="22"/>
  <c r="I130" i="22"/>
  <c r="J130" i="22"/>
  <c r="I131" i="22"/>
  <c r="J131" i="22"/>
  <c r="I132" i="22"/>
  <c r="J132" i="22"/>
  <c r="I134" i="22"/>
  <c r="J134" i="22"/>
  <c r="I135" i="22"/>
  <c r="J135" i="22"/>
  <c r="C6" i="22"/>
  <c r="C7" i="22"/>
  <c r="C8" i="22"/>
  <c r="C9" i="22"/>
  <c r="C10" i="22"/>
  <c r="C11" i="22"/>
  <c r="C12" i="22"/>
  <c r="C13" i="22"/>
  <c r="C14" i="22"/>
  <c r="C17" i="22"/>
  <c r="C18" i="22"/>
  <c r="C19" i="22"/>
  <c r="C20" i="22"/>
  <c r="C21" i="22"/>
  <c r="C22" i="22"/>
  <c r="C23" i="22"/>
  <c r="C24" i="22"/>
  <c r="C25" i="22"/>
  <c r="C26" i="22"/>
  <c r="C27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4" i="22"/>
  <c r="C45" i="22"/>
  <c r="C46" i="22"/>
  <c r="C47" i="22"/>
  <c r="C48" i="22"/>
  <c r="C49" i="22"/>
  <c r="C50" i="22"/>
  <c r="C51" i="22"/>
  <c r="C52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9" i="22"/>
  <c r="C70" i="22"/>
  <c r="C71" i="22"/>
  <c r="C72" i="22"/>
  <c r="C73" i="22"/>
  <c r="C74" i="22"/>
  <c r="C75" i="22"/>
  <c r="C76" i="22"/>
  <c r="C77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4" i="22"/>
  <c r="C95" i="22"/>
  <c r="C96" i="22"/>
  <c r="C97" i="22"/>
  <c r="C98" i="22"/>
  <c r="C99" i="22"/>
  <c r="C100" i="22"/>
  <c r="C101" i="22"/>
  <c r="C102" i="22"/>
  <c r="C105" i="22"/>
  <c r="C106" i="22"/>
  <c r="C107" i="22"/>
  <c r="C108" i="22"/>
  <c r="C109" i="22"/>
  <c r="C110" i="22"/>
  <c r="C111" i="22"/>
  <c r="C112" i="22"/>
  <c r="C113" i="22"/>
  <c r="C114" i="22"/>
  <c r="C115" i="22"/>
  <c r="C116" i="22"/>
  <c r="C119" i="22"/>
  <c r="C120" i="22"/>
  <c r="C121" i="22"/>
  <c r="C122" i="22"/>
  <c r="C123" i="22"/>
  <c r="C124" i="22"/>
  <c r="C125" i="22"/>
  <c r="C126" i="22"/>
  <c r="C127" i="22"/>
  <c r="C128" i="22"/>
  <c r="C131" i="22"/>
  <c r="C132" i="22"/>
  <c r="C133" i="22"/>
  <c r="C134" i="22"/>
  <c r="C135" i="22"/>
  <c r="C5" i="22"/>
  <c r="B7" i="22"/>
  <c r="B8" i="22" s="1"/>
  <c r="B9" i="22" s="1"/>
  <c r="B10" i="22" s="1"/>
  <c r="B11" i="22" s="1"/>
  <c r="B12" i="22" s="1"/>
  <c r="B13" i="22" s="1"/>
  <c r="B14" i="22" s="1"/>
  <c r="B15" i="22" s="1"/>
  <c r="B16" i="22" s="1"/>
  <c r="B17" i="22" s="1"/>
  <c r="B5" i="22"/>
  <c r="B6" i="22" s="1"/>
  <c r="F110" i="22" l="1"/>
  <c r="K60" i="22"/>
  <c r="K34" i="22"/>
  <c r="K84" i="22"/>
  <c r="F36" i="22"/>
  <c r="K35" i="22"/>
  <c r="K87" i="22"/>
  <c r="K86" i="22"/>
  <c r="K85" i="22"/>
  <c r="F63" i="22"/>
  <c r="K62" i="22"/>
  <c r="K61" i="22"/>
  <c r="F89" i="22"/>
  <c r="K110" i="22" l="1"/>
  <c r="F111" i="22"/>
  <c r="K36" i="22"/>
  <c r="F37" i="22"/>
  <c r="F90" i="22"/>
  <c r="K89" i="22"/>
  <c r="F64" i="22"/>
  <c r="K63" i="22"/>
  <c r="F112" i="22" l="1"/>
  <c r="K111" i="22"/>
  <c r="F91" i="22"/>
  <c r="K90" i="22"/>
  <c r="K64" i="22"/>
  <c r="F65" i="22"/>
  <c r="F38" i="22"/>
  <c r="K37" i="22"/>
  <c r="F113" i="22" l="1"/>
  <c r="K112" i="22"/>
  <c r="F39" i="22"/>
  <c r="K38" i="22"/>
  <c r="F66" i="22"/>
  <c r="K65" i="22"/>
  <c r="F92" i="22"/>
  <c r="K91" i="22"/>
  <c r="K113" i="22" l="1"/>
  <c r="F114" i="22"/>
  <c r="K92" i="22"/>
  <c r="F93" i="22"/>
  <c r="F40" i="22"/>
  <c r="K39" i="22"/>
  <c r="F67" i="22"/>
  <c r="K66" i="22"/>
  <c r="K114" i="22" l="1"/>
  <c r="F115" i="22"/>
  <c r="F68" i="22"/>
  <c r="K67" i="22"/>
  <c r="K40" i="22"/>
  <c r="F41" i="22"/>
  <c r="F94" i="22"/>
  <c r="K93" i="22"/>
  <c r="F116" i="22" l="1"/>
  <c r="K115" i="22"/>
  <c r="K68" i="22"/>
  <c r="F69" i="22"/>
  <c r="F42" i="22"/>
  <c r="K41" i="22"/>
  <c r="F95" i="22"/>
  <c r="K94" i="22"/>
  <c r="F117" i="22" l="1"/>
  <c r="K116" i="22"/>
  <c r="K42" i="22"/>
  <c r="F43" i="22"/>
  <c r="K95" i="22"/>
  <c r="F96" i="22"/>
  <c r="F70" i="22"/>
  <c r="K69" i="22"/>
  <c r="K117" i="22" l="1"/>
  <c r="F118" i="22"/>
  <c r="F71" i="22"/>
  <c r="K70" i="22"/>
  <c r="K96" i="22"/>
  <c r="F97" i="22"/>
  <c r="F44" i="22"/>
  <c r="K43" i="22"/>
  <c r="F119" i="22" l="1"/>
  <c r="K118" i="22"/>
  <c r="K44" i="22"/>
  <c r="F45" i="22"/>
  <c r="F98" i="22"/>
  <c r="K97" i="22"/>
  <c r="F72" i="22"/>
  <c r="K71" i="22"/>
  <c r="K119" i="22" l="1"/>
  <c r="F120" i="22"/>
  <c r="K98" i="22"/>
  <c r="F99" i="22"/>
  <c r="F46" i="22"/>
  <c r="K45" i="22"/>
  <c r="K72" i="22"/>
  <c r="F73" i="22"/>
  <c r="K120" i="22" l="1"/>
  <c r="F121" i="22"/>
  <c r="F47" i="22"/>
  <c r="K46" i="22"/>
  <c r="F74" i="22"/>
  <c r="K73" i="22"/>
  <c r="F100" i="22"/>
  <c r="K99" i="22"/>
  <c r="F122" i="22" l="1"/>
  <c r="K121" i="22"/>
  <c r="F101" i="22"/>
  <c r="K100" i="22"/>
  <c r="K74" i="22"/>
  <c r="F75" i="22"/>
  <c r="F48" i="22"/>
  <c r="K47" i="22"/>
  <c r="K122" i="22" l="1"/>
  <c r="F123" i="22"/>
  <c r="K48" i="22"/>
  <c r="F49" i="22"/>
  <c r="F76" i="22"/>
  <c r="K75" i="22"/>
  <c r="F102" i="22"/>
  <c r="K101" i="22"/>
  <c r="F124" i="22" l="1"/>
  <c r="K123" i="22"/>
  <c r="F103" i="22"/>
  <c r="K102" i="22"/>
  <c r="K76" i="22"/>
  <c r="F77" i="22"/>
  <c r="F50" i="22"/>
  <c r="K49" i="22"/>
  <c r="K124" i="22" l="1"/>
  <c r="F125" i="22"/>
  <c r="F78" i="22"/>
  <c r="K77" i="22"/>
  <c r="K50" i="22"/>
  <c r="F51" i="22"/>
  <c r="K103" i="22"/>
  <c r="F104" i="22"/>
  <c r="F126" i="22" l="1"/>
  <c r="K125" i="22"/>
  <c r="K104" i="22"/>
  <c r="F105" i="22"/>
  <c r="F79" i="22"/>
  <c r="K78" i="22"/>
  <c r="F52" i="22"/>
  <c r="K51" i="22"/>
  <c r="F127" i="22" l="1"/>
  <c r="K126" i="22"/>
  <c r="F106" i="22"/>
  <c r="K105" i="22"/>
  <c r="K79" i="22"/>
  <c r="F80" i="22"/>
  <c r="K52" i="22"/>
  <c r="F53" i="22"/>
  <c r="K127" i="22" l="1"/>
  <c r="F128" i="22"/>
  <c r="F54" i="22"/>
  <c r="K53" i="22"/>
  <c r="K80" i="22"/>
  <c r="F81" i="22"/>
  <c r="F107" i="22"/>
  <c r="K106" i="22"/>
  <c r="F129" i="22" l="1"/>
  <c r="K128" i="22"/>
  <c r="F55" i="22"/>
  <c r="K54" i="22"/>
  <c r="F108" i="22"/>
  <c r="K107" i="22"/>
  <c r="F82" i="22"/>
  <c r="K81" i="22"/>
  <c r="F130" i="22" l="1"/>
  <c r="K129" i="22"/>
  <c r="K82" i="22"/>
  <c r="F83" i="22"/>
  <c r="K55" i="22"/>
  <c r="F56" i="22"/>
  <c r="K108" i="22"/>
  <c r="F131" i="22" l="1"/>
  <c r="K130" i="22"/>
  <c r="K83" i="22"/>
  <c r="K56" i="22"/>
  <c r="F57" i="22"/>
  <c r="K131" i="22" l="1"/>
  <c r="F132" i="22"/>
  <c r="F58" i="22"/>
  <c r="K57" i="22"/>
  <c r="F133" i="22" l="1"/>
  <c r="K132" i="22"/>
  <c r="K58" i="22"/>
  <c r="K133" i="22" l="1"/>
  <c r="F134" i="22"/>
  <c r="I6" i="22"/>
  <c r="J6" i="22"/>
  <c r="I7" i="22"/>
  <c r="J7" i="22"/>
  <c r="I8" i="22"/>
  <c r="J8" i="22"/>
  <c r="J5" i="22"/>
  <c r="I5" i="22"/>
  <c r="F135" i="22" l="1"/>
  <c r="K135" i="22" s="1"/>
  <c r="K134" i="22"/>
  <c r="M11" i="14"/>
  <c r="Q12" i="30" l="1"/>
  <c r="D110" i="22"/>
  <c r="H110" i="22" s="1"/>
  <c r="E110" i="22"/>
  <c r="D111" i="22"/>
  <c r="H111" i="22" s="1"/>
  <c r="E111" i="22"/>
  <c r="D112" i="22"/>
  <c r="H112" i="22" s="1"/>
  <c r="E112" i="22"/>
  <c r="D113" i="22"/>
  <c r="H113" i="22" s="1"/>
  <c r="E113" i="22"/>
  <c r="D114" i="22"/>
  <c r="H114" i="22" s="1"/>
  <c r="E114" i="22"/>
  <c r="D115" i="22"/>
  <c r="H115" i="22" s="1"/>
  <c r="E115" i="22"/>
  <c r="D116" i="22"/>
  <c r="H116" i="22" s="1"/>
  <c r="E116" i="22"/>
  <c r="D117" i="22"/>
  <c r="H117" i="22" s="1"/>
  <c r="E117" i="22"/>
  <c r="D118" i="22"/>
  <c r="H118" i="22" s="1"/>
  <c r="E118" i="22"/>
  <c r="D119" i="22"/>
  <c r="H119" i="22" s="1"/>
  <c r="E119" i="22"/>
  <c r="D120" i="22"/>
  <c r="H120" i="22" s="1"/>
  <c r="E120" i="22"/>
  <c r="D121" i="22"/>
  <c r="H121" i="22" s="1"/>
  <c r="E121" i="22"/>
  <c r="D122" i="22"/>
  <c r="H122" i="22" s="1"/>
  <c r="E122" i="22"/>
  <c r="D123" i="22"/>
  <c r="H123" i="22" s="1"/>
  <c r="E123" i="22"/>
  <c r="D124" i="22"/>
  <c r="H124" i="22" s="1"/>
  <c r="E124" i="22"/>
  <c r="D125" i="22"/>
  <c r="H125" i="22" s="1"/>
  <c r="E125" i="22"/>
  <c r="D126" i="22"/>
  <c r="H126" i="22" s="1"/>
  <c r="E126" i="22"/>
  <c r="D127" i="22"/>
  <c r="H127" i="22" s="1"/>
  <c r="E127" i="22"/>
  <c r="D128" i="22"/>
  <c r="H128" i="22" s="1"/>
  <c r="E128" i="22"/>
  <c r="D129" i="22"/>
  <c r="H129" i="22" s="1"/>
  <c r="E129" i="22"/>
  <c r="D130" i="22"/>
  <c r="H130" i="22" s="1"/>
  <c r="E130" i="22"/>
  <c r="D131" i="22"/>
  <c r="H131" i="22" s="1"/>
  <c r="E131" i="22"/>
  <c r="D132" i="22"/>
  <c r="H132" i="22" s="1"/>
  <c r="E132" i="22"/>
  <c r="D133" i="22"/>
  <c r="H133" i="22" s="1"/>
  <c r="E133" i="22"/>
  <c r="D134" i="22"/>
  <c r="H134" i="22" s="1"/>
  <c r="E134" i="22"/>
  <c r="D135" i="22"/>
  <c r="H135" i="22" s="1"/>
  <c r="E135" i="22"/>
  <c r="I133" i="22" l="1"/>
  <c r="J133" i="22"/>
  <c r="I129" i="22"/>
  <c r="J129" i="22"/>
  <c r="J113" i="22"/>
  <c r="I113" i="22"/>
  <c r="J112" i="22"/>
  <c r="I112" i="22"/>
  <c r="J125" i="22"/>
  <c r="I125" i="22"/>
  <c r="J117" i="22"/>
  <c r="I117" i="22"/>
  <c r="I127" i="22"/>
  <c r="J127" i="22"/>
  <c r="J123" i="22"/>
  <c r="I123" i="22"/>
  <c r="I115" i="22"/>
  <c r="J115" i="22"/>
  <c r="I111" i="22"/>
  <c r="J111" i="22"/>
  <c r="J126" i="22"/>
  <c r="I126" i="22"/>
  <c r="I122" i="22"/>
  <c r="J122" i="22"/>
  <c r="J114" i="22"/>
  <c r="I114" i="22"/>
  <c r="E13" i="30"/>
  <c r="E14" i="30"/>
  <c r="E15" i="30"/>
  <c r="E17" i="30"/>
  <c r="E18" i="30"/>
  <c r="E19" i="30"/>
  <c r="E21" i="30"/>
  <c r="E22" i="30"/>
  <c r="E23" i="30"/>
  <c r="E24" i="30"/>
  <c r="E30" i="30"/>
  <c r="E31" i="30"/>
  <c r="E37" i="30"/>
  <c r="E38" i="30"/>
  <c r="E39" i="30"/>
  <c r="E43" i="30"/>
  <c r="E45" i="30"/>
  <c r="E46" i="30"/>
  <c r="E47" i="30"/>
  <c r="E48" i="30"/>
  <c r="E50" i="30"/>
  <c r="E52" i="30"/>
  <c r="E54" i="30"/>
  <c r="E55" i="30"/>
  <c r="E60" i="30"/>
  <c r="E61" i="30"/>
  <c r="E62" i="30"/>
  <c r="E63" i="30"/>
  <c r="E69" i="30"/>
  <c r="E70" i="30"/>
  <c r="E71" i="30"/>
  <c r="E72" i="30"/>
  <c r="V30" i="30"/>
  <c r="W30" i="30"/>
  <c r="X30" i="30"/>
  <c r="Y30" i="30"/>
  <c r="Z30" i="30"/>
  <c r="AA30" i="30"/>
  <c r="AB30" i="30"/>
  <c r="AC30" i="30"/>
  <c r="AD30" i="30"/>
  <c r="AE30" i="30"/>
  <c r="AF30" i="30"/>
  <c r="AG30" i="30"/>
  <c r="AH30" i="30"/>
  <c r="AI30" i="30"/>
  <c r="AJ30" i="30"/>
  <c r="AK30" i="30"/>
  <c r="AL30" i="30"/>
  <c r="AM30" i="30"/>
  <c r="AN30" i="30"/>
  <c r="AO30" i="30"/>
  <c r="AP30" i="30"/>
  <c r="AQ30" i="30"/>
  <c r="AR30" i="30"/>
  <c r="AS30" i="30"/>
  <c r="AT30" i="30"/>
  <c r="AU30" i="30"/>
  <c r="AW30" i="30" s="1"/>
  <c r="V31" i="30"/>
  <c r="W31" i="30"/>
  <c r="X31" i="30"/>
  <c r="Y31" i="30"/>
  <c r="Z31" i="30"/>
  <c r="AA31" i="30"/>
  <c r="AB31" i="30"/>
  <c r="AC31" i="30"/>
  <c r="AD31" i="30"/>
  <c r="AE31" i="30"/>
  <c r="AF31" i="30"/>
  <c r="AG31" i="30"/>
  <c r="AH31" i="30"/>
  <c r="AI31" i="30"/>
  <c r="AJ31" i="30"/>
  <c r="AK31" i="30"/>
  <c r="AL31" i="30"/>
  <c r="AM31" i="30"/>
  <c r="AN31" i="30"/>
  <c r="AO31" i="30"/>
  <c r="AP31" i="30"/>
  <c r="AQ31" i="30"/>
  <c r="AR31" i="30"/>
  <c r="AS31" i="30"/>
  <c r="AT31" i="30"/>
  <c r="AU31" i="30"/>
  <c r="AW31" i="30"/>
  <c r="V32" i="30"/>
  <c r="W32" i="30"/>
  <c r="X32" i="30"/>
  <c r="Y32" i="30"/>
  <c r="Z32" i="30"/>
  <c r="AA32" i="30"/>
  <c r="AB32" i="30"/>
  <c r="AC32" i="30"/>
  <c r="AD32" i="30"/>
  <c r="AE32" i="30"/>
  <c r="AF32" i="30"/>
  <c r="AG32" i="30"/>
  <c r="AH32" i="30"/>
  <c r="AI32" i="30"/>
  <c r="AJ32" i="30"/>
  <c r="AK32" i="30"/>
  <c r="AL32" i="30"/>
  <c r="AM32" i="30"/>
  <c r="AN32" i="30"/>
  <c r="AO32" i="30"/>
  <c r="AP32" i="30"/>
  <c r="AQ32" i="30"/>
  <c r="AR32" i="30"/>
  <c r="AS32" i="30"/>
  <c r="AT32" i="30"/>
  <c r="AU32" i="30"/>
  <c r="AW32" i="30" s="1"/>
  <c r="V33" i="30"/>
  <c r="W33" i="30"/>
  <c r="X33" i="30"/>
  <c r="Y33" i="30"/>
  <c r="Z33" i="30"/>
  <c r="AA33" i="30"/>
  <c r="AB33" i="30"/>
  <c r="AC33" i="30"/>
  <c r="AD33" i="30"/>
  <c r="AE33" i="30"/>
  <c r="AF33" i="30"/>
  <c r="AG33" i="30"/>
  <c r="AH33" i="30"/>
  <c r="AI33" i="30"/>
  <c r="AJ33" i="30"/>
  <c r="AK33" i="30"/>
  <c r="AL33" i="30"/>
  <c r="AM33" i="30"/>
  <c r="AN33" i="30"/>
  <c r="AO33" i="30"/>
  <c r="AP33" i="30"/>
  <c r="AQ33" i="30"/>
  <c r="AR33" i="30"/>
  <c r="AS33" i="30"/>
  <c r="AT33" i="30"/>
  <c r="AU33" i="30"/>
  <c r="AW33" i="30" s="1"/>
  <c r="V34" i="30"/>
  <c r="W34" i="30"/>
  <c r="X34" i="30"/>
  <c r="Y34" i="30"/>
  <c r="Z34" i="30"/>
  <c r="AA34" i="30"/>
  <c r="AB34" i="30"/>
  <c r="AC34" i="30"/>
  <c r="AD34" i="30"/>
  <c r="AE34" i="30"/>
  <c r="AF34" i="30"/>
  <c r="AG34" i="30"/>
  <c r="AH34" i="30"/>
  <c r="AI34" i="30"/>
  <c r="AJ34" i="30"/>
  <c r="AK34" i="30"/>
  <c r="AL34" i="30"/>
  <c r="AM34" i="30"/>
  <c r="AN34" i="30"/>
  <c r="AO34" i="30"/>
  <c r="AP34" i="30"/>
  <c r="AQ34" i="30"/>
  <c r="AR34" i="30"/>
  <c r="AS34" i="30"/>
  <c r="AT34" i="30"/>
  <c r="AU34" i="30"/>
  <c r="AW34" i="30" s="1"/>
  <c r="V35" i="30"/>
  <c r="W35" i="30"/>
  <c r="X35" i="30"/>
  <c r="Y35" i="30"/>
  <c r="Z35" i="30"/>
  <c r="AA35" i="30"/>
  <c r="AB35" i="30"/>
  <c r="AC35" i="30"/>
  <c r="AD35" i="30"/>
  <c r="AE35" i="30"/>
  <c r="AF35" i="30"/>
  <c r="AG35" i="30"/>
  <c r="AH35" i="30"/>
  <c r="AI35" i="30"/>
  <c r="AJ35" i="30"/>
  <c r="AK35" i="30"/>
  <c r="AL35" i="30"/>
  <c r="AM35" i="30"/>
  <c r="AN35" i="30"/>
  <c r="AO35" i="30"/>
  <c r="AP35" i="30"/>
  <c r="AQ35" i="30"/>
  <c r="AR35" i="30"/>
  <c r="AS35" i="30"/>
  <c r="AT35" i="30"/>
  <c r="AU35" i="30"/>
  <c r="AW35" i="30" s="1"/>
  <c r="V36" i="30"/>
  <c r="W36" i="30"/>
  <c r="X36" i="30"/>
  <c r="Y36" i="30"/>
  <c r="Z36" i="30"/>
  <c r="AA36" i="30"/>
  <c r="AB36" i="30"/>
  <c r="AC36" i="30"/>
  <c r="AD36" i="30"/>
  <c r="AE36" i="30"/>
  <c r="AF36" i="30"/>
  <c r="AG36" i="30"/>
  <c r="AH36" i="30"/>
  <c r="AI36" i="30"/>
  <c r="AJ36" i="30"/>
  <c r="AK36" i="30"/>
  <c r="AL36" i="30"/>
  <c r="AM36" i="30"/>
  <c r="AN36" i="30"/>
  <c r="AO36" i="30"/>
  <c r="AP36" i="30"/>
  <c r="AQ36" i="30"/>
  <c r="AR36" i="30"/>
  <c r="AS36" i="30"/>
  <c r="AT36" i="30"/>
  <c r="AU36" i="30"/>
  <c r="AW36" i="30" s="1"/>
  <c r="V37" i="30"/>
  <c r="W37" i="30"/>
  <c r="X37" i="30"/>
  <c r="Y37" i="30"/>
  <c r="Z37" i="30"/>
  <c r="AA37" i="30"/>
  <c r="AB37" i="30"/>
  <c r="AC37" i="30"/>
  <c r="AD37" i="30"/>
  <c r="AE37" i="30"/>
  <c r="AF37" i="30"/>
  <c r="AG37" i="30"/>
  <c r="AH37" i="30"/>
  <c r="AI37" i="30"/>
  <c r="AJ37" i="30"/>
  <c r="AK37" i="30"/>
  <c r="AL37" i="30"/>
  <c r="AM37" i="30"/>
  <c r="AN37" i="30"/>
  <c r="AO37" i="30"/>
  <c r="AP37" i="30"/>
  <c r="AQ37" i="30"/>
  <c r="AR37" i="30"/>
  <c r="AS37" i="30"/>
  <c r="AT37" i="30"/>
  <c r="AU37" i="30"/>
  <c r="AW37" i="30" s="1"/>
  <c r="C31" i="30"/>
  <c r="D31" i="30"/>
  <c r="C32" i="30"/>
  <c r="D32" i="30"/>
  <c r="E32" i="30" s="1"/>
  <c r="C33" i="30"/>
  <c r="D33" i="30"/>
  <c r="E33" i="30" s="1"/>
  <c r="C34" i="30"/>
  <c r="D34" i="30"/>
  <c r="E34" i="30" s="1"/>
  <c r="C35" i="30"/>
  <c r="D35" i="30"/>
  <c r="E35" i="30" s="1"/>
  <c r="C36" i="30"/>
  <c r="D36" i="30"/>
  <c r="E36" i="30" s="1"/>
  <c r="C37" i="30"/>
  <c r="D37" i="30"/>
  <c r="C38" i="30"/>
  <c r="D38" i="30"/>
  <c r="C39" i="30"/>
  <c r="D39" i="30"/>
  <c r="C40" i="30"/>
  <c r="D40" i="30"/>
  <c r="E40" i="30" s="1"/>
  <c r="C41" i="30"/>
  <c r="D41" i="30"/>
  <c r="E41" i="30" s="1"/>
  <c r="Q32" i="30"/>
  <c r="Q33" i="30"/>
  <c r="Q34" i="30"/>
  <c r="Q35" i="30"/>
  <c r="Q36" i="30"/>
  <c r="C30" i="30"/>
  <c r="D30" i="30"/>
  <c r="R33" i="30" l="1"/>
  <c r="R36" i="30"/>
  <c r="R35" i="30"/>
  <c r="R34" i="30"/>
  <c r="R32" i="30"/>
  <c r="H7" i="17"/>
  <c r="H6" i="17"/>
  <c r="F2" i="17"/>
  <c r="C13" i="30" l="1"/>
  <c r="D13" i="30"/>
  <c r="C14" i="30"/>
  <c r="D14" i="30"/>
  <c r="C15" i="30"/>
  <c r="D15" i="30"/>
  <c r="C16" i="30"/>
  <c r="D16" i="30"/>
  <c r="E16" i="30" s="1"/>
  <c r="C17" i="30"/>
  <c r="D17" i="30"/>
  <c r="C18" i="30"/>
  <c r="D18" i="30"/>
  <c r="C19" i="30"/>
  <c r="D19" i="30"/>
  <c r="C20" i="30"/>
  <c r="D20" i="30"/>
  <c r="E20" i="30" s="1"/>
  <c r="C21" i="30"/>
  <c r="D21" i="30"/>
  <c r="C22" i="30"/>
  <c r="D22" i="30"/>
  <c r="C23" i="30"/>
  <c r="D23" i="30"/>
  <c r="C24" i="30"/>
  <c r="D24" i="30"/>
  <c r="C25" i="30"/>
  <c r="D25" i="30"/>
  <c r="E25" i="30" s="1"/>
  <c r="C26" i="30"/>
  <c r="D26" i="30"/>
  <c r="E26" i="30" s="1"/>
  <c r="C27" i="30"/>
  <c r="D27" i="30"/>
  <c r="E27" i="30" s="1"/>
  <c r="C28" i="30"/>
  <c r="D28" i="30"/>
  <c r="E28" i="30" s="1"/>
  <c r="C29" i="30"/>
  <c r="D29" i="30"/>
  <c r="E29" i="30" s="1"/>
  <c r="C42" i="30"/>
  <c r="D42" i="30"/>
  <c r="E42" i="30" s="1"/>
  <c r="C43" i="30"/>
  <c r="D43" i="30"/>
  <c r="C44" i="30"/>
  <c r="D44" i="30"/>
  <c r="E44" i="30" s="1"/>
  <c r="C45" i="30"/>
  <c r="D45" i="30"/>
  <c r="C46" i="30"/>
  <c r="D46" i="30"/>
  <c r="C47" i="30"/>
  <c r="D47" i="30"/>
  <c r="C48" i="30"/>
  <c r="D48" i="30"/>
  <c r="C49" i="30"/>
  <c r="D49" i="30"/>
  <c r="E49" i="30" s="1"/>
  <c r="C50" i="30"/>
  <c r="D50" i="30"/>
  <c r="C51" i="30"/>
  <c r="D51" i="30"/>
  <c r="E51" i="30" s="1"/>
  <c r="C52" i="30"/>
  <c r="D52" i="30"/>
  <c r="C53" i="30"/>
  <c r="D53" i="30"/>
  <c r="E53" i="30" s="1"/>
  <c r="C54" i="30"/>
  <c r="D54" i="30"/>
  <c r="C55" i="30"/>
  <c r="D55" i="30"/>
  <c r="C56" i="30"/>
  <c r="D56" i="30"/>
  <c r="E56" i="30" s="1"/>
  <c r="C57" i="30"/>
  <c r="D57" i="30"/>
  <c r="E57" i="30" s="1"/>
  <c r="C58" i="30"/>
  <c r="D58" i="30"/>
  <c r="E58" i="30" s="1"/>
  <c r="C59" i="30"/>
  <c r="D59" i="30"/>
  <c r="E59" i="30" s="1"/>
  <c r="C60" i="30"/>
  <c r="D60" i="30"/>
  <c r="C61" i="30"/>
  <c r="D61" i="30"/>
  <c r="C62" i="30"/>
  <c r="D62" i="30"/>
  <c r="C63" i="30"/>
  <c r="D63" i="30"/>
  <c r="C64" i="30"/>
  <c r="D64" i="30"/>
  <c r="E64" i="30" s="1"/>
  <c r="C65" i="30"/>
  <c r="D65" i="30"/>
  <c r="E65" i="30" s="1"/>
  <c r="C66" i="30"/>
  <c r="D66" i="30"/>
  <c r="E66" i="30" s="1"/>
  <c r="C67" i="30"/>
  <c r="D67" i="30"/>
  <c r="E67" i="30" s="1"/>
  <c r="C68" i="30"/>
  <c r="D68" i="30"/>
  <c r="E68" i="30" s="1"/>
  <c r="C69" i="30"/>
  <c r="D69" i="30"/>
  <c r="C70" i="30"/>
  <c r="D70" i="30"/>
  <c r="C71" i="30"/>
  <c r="D71" i="30"/>
  <c r="C72" i="30"/>
  <c r="D72" i="30"/>
  <c r="C73" i="30"/>
  <c r="D73" i="30"/>
  <c r="E73" i="30" s="1"/>
  <c r="C74" i="30"/>
  <c r="D74" i="30"/>
  <c r="E74" i="30" s="1"/>
  <c r="C75" i="30"/>
  <c r="D75" i="30"/>
  <c r="E75" i="30" s="1"/>
  <c r="C76" i="30"/>
  <c r="D76" i="30"/>
  <c r="E76" i="30" s="1"/>
  <c r="C77" i="30"/>
  <c r="D77" i="30"/>
  <c r="E77" i="30" s="1"/>
  <c r="AJ3" i="13" l="1"/>
  <c r="P4" i="13"/>
  <c r="AI5" i="13"/>
  <c r="Q65" i="30" l="1"/>
  <c r="Q66" i="30"/>
  <c r="Q67" i="30"/>
  <c r="Q68" i="30"/>
  <c r="Q64" i="30"/>
  <c r="E4" i="16" l="1"/>
  <c r="V13" i="30" l="1"/>
  <c r="W13" i="30"/>
  <c r="X13" i="30"/>
  <c r="Y13" i="30"/>
  <c r="Z13" i="30"/>
  <c r="AA13" i="30"/>
  <c r="AB13" i="30"/>
  <c r="AC13" i="30"/>
  <c r="AD13" i="30"/>
  <c r="AE13" i="30"/>
  <c r="AF13" i="30"/>
  <c r="AG13" i="30"/>
  <c r="AH13" i="30"/>
  <c r="AI13" i="30"/>
  <c r="AJ13" i="30"/>
  <c r="AK13" i="30"/>
  <c r="AL13" i="30"/>
  <c r="AM13" i="30"/>
  <c r="AN13" i="30"/>
  <c r="AO13" i="30"/>
  <c r="AP13" i="30"/>
  <c r="AQ13" i="30"/>
  <c r="AR13" i="30"/>
  <c r="AS13" i="30"/>
  <c r="AT13" i="30"/>
  <c r="AU13" i="30"/>
  <c r="AW13" i="30" s="1"/>
  <c r="V14" i="30"/>
  <c r="W14" i="30"/>
  <c r="X14" i="30"/>
  <c r="Y14" i="30"/>
  <c r="Z14" i="30"/>
  <c r="AA14" i="30"/>
  <c r="AB14" i="30"/>
  <c r="AC14" i="30"/>
  <c r="AD14" i="30"/>
  <c r="AE14" i="30"/>
  <c r="AF14" i="30"/>
  <c r="AG14" i="30"/>
  <c r="AH14" i="30"/>
  <c r="AI14" i="30"/>
  <c r="AJ14" i="30"/>
  <c r="AK14" i="30"/>
  <c r="AL14" i="30"/>
  <c r="AM14" i="30"/>
  <c r="AN14" i="30"/>
  <c r="AO14" i="30"/>
  <c r="AP14" i="30"/>
  <c r="AQ14" i="30"/>
  <c r="AR14" i="30"/>
  <c r="AS14" i="30"/>
  <c r="AT14" i="30"/>
  <c r="AU14" i="30"/>
  <c r="V15" i="30"/>
  <c r="X15" i="30"/>
  <c r="Y15" i="30"/>
  <c r="Z15" i="30"/>
  <c r="AA15" i="30"/>
  <c r="AB15" i="30"/>
  <c r="AC15" i="30"/>
  <c r="AD15" i="30"/>
  <c r="AE15" i="30"/>
  <c r="AF15" i="30"/>
  <c r="AG15" i="30"/>
  <c r="AH15" i="30"/>
  <c r="AI15" i="30"/>
  <c r="AJ15" i="30"/>
  <c r="AK15" i="30"/>
  <c r="AL15" i="30"/>
  <c r="AM15" i="30"/>
  <c r="AN15" i="30"/>
  <c r="AO15" i="30"/>
  <c r="AP15" i="30"/>
  <c r="AQ15" i="30"/>
  <c r="AR15" i="30"/>
  <c r="AS15" i="30"/>
  <c r="AT15" i="30"/>
  <c r="AU15" i="30"/>
  <c r="V16" i="30"/>
  <c r="W16" i="30"/>
  <c r="X16" i="30"/>
  <c r="Y16" i="30"/>
  <c r="Z16" i="30"/>
  <c r="AA16" i="30"/>
  <c r="AB16" i="30"/>
  <c r="AC16" i="30"/>
  <c r="AD16" i="30"/>
  <c r="AE16" i="30"/>
  <c r="AF16" i="30"/>
  <c r="AG16" i="30"/>
  <c r="AH16" i="30"/>
  <c r="AI16" i="30"/>
  <c r="AJ16" i="30"/>
  <c r="AK16" i="30"/>
  <c r="AL16" i="30"/>
  <c r="AM16" i="30"/>
  <c r="AN16" i="30"/>
  <c r="AO16" i="30"/>
  <c r="AP16" i="30"/>
  <c r="AQ16" i="30"/>
  <c r="AR16" i="30"/>
  <c r="AS16" i="30"/>
  <c r="AT16" i="30"/>
  <c r="AU16" i="30"/>
  <c r="V17" i="30"/>
  <c r="W17" i="30"/>
  <c r="X17" i="30"/>
  <c r="Y17" i="30"/>
  <c r="Z17" i="30"/>
  <c r="AA17" i="30"/>
  <c r="AB17" i="30"/>
  <c r="AC17" i="30"/>
  <c r="AD17" i="30"/>
  <c r="AE17" i="30"/>
  <c r="AF17" i="30"/>
  <c r="AG17" i="30"/>
  <c r="AH17" i="30"/>
  <c r="AI17" i="30"/>
  <c r="AJ17" i="30"/>
  <c r="AK17" i="30"/>
  <c r="AL17" i="30"/>
  <c r="AM17" i="30"/>
  <c r="AN17" i="30"/>
  <c r="AO17" i="30"/>
  <c r="AP17" i="30"/>
  <c r="AQ17" i="30"/>
  <c r="AR17" i="30"/>
  <c r="AS17" i="30"/>
  <c r="AT17" i="30"/>
  <c r="AU17" i="30"/>
  <c r="V18" i="30"/>
  <c r="W18" i="30"/>
  <c r="X18" i="30"/>
  <c r="Y18" i="30"/>
  <c r="Z18" i="30"/>
  <c r="AA18" i="30"/>
  <c r="AB18" i="30"/>
  <c r="AC18" i="30"/>
  <c r="AD18" i="30"/>
  <c r="AE18" i="30"/>
  <c r="AF18" i="30"/>
  <c r="AG18" i="30"/>
  <c r="AH18" i="30"/>
  <c r="AI18" i="30"/>
  <c r="AJ18" i="30"/>
  <c r="AK18" i="30"/>
  <c r="AL18" i="30"/>
  <c r="AM18" i="30"/>
  <c r="AN18" i="30"/>
  <c r="AO18" i="30"/>
  <c r="AP18" i="30"/>
  <c r="AQ18" i="30"/>
  <c r="AR18" i="30"/>
  <c r="AS18" i="30"/>
  <c r="AT18" i="30"/>
  <c r="AU18" i="30"/>
  <c r="V19" i="30"/>
  <c r="W19" i="30"/>
  <c r="X19" i="30"/>
  <c r="Y19" i="30"/>
  <c r="Z19" i="30"/>
  <c r="AA19" i="30"/>
  <c r="AB19" i="30"/>
  <c r="AC19" i="30"/>
  <c r="AD19" i="30"/>
  <c r="AE19" i="30"/>
  <c r="AF19" i="30"/>
  <c r="AG19" i="30"/>
  <c r="AH19" i="30"/>
  <c r="AI19" i="30"/>
  <c r="AJ19" i="30"/>
  <c r="AK19" i="30"/>
  <c r="AL19" i="30"/>
  <c r="AM19" i="30"/>
  <c r="AN19" i="30"/>
  <c r="AO19" i="30"/>
  <c r="AP19" i="30"/>
  <c r="AQ19" i="30"/>
  <c r="AR19" i="30"/>
  <c r="AS19" i="30"/>
  <c r="AT19" i="30"/>
  <c r="AU19" i="30"/>
  <c r="V20" i="30"/>
  <c r="W20" i="30"/>
  <c r="X20" i="30"/>
  <c r="Y20" i="30"/>
  <c r="Z20" i="30"/>
  <c r="AA20" i="30"/>
  <c r="AB20" i="30"/>
  <c r="AC20" i="30"/>
  <c r="AD20" i="30"/>
  <c r="AE20" i="30"/>
  <c r="AF20" i="30"/>
  <c r="AG20" i="30"/>
  <c r="AH20" i="30"/>
  <c r="AI20" i="30"/>
  <c r="AJ20" i="30"/>
  <c r="AK20" i="30"/>
  <c r="V21" i="30"/>
  <c r="W21" i="30"/>
  <c r="X21" i="30"/>
  <c r="Y21" i="30"/>
  <c r="Z21" i="30"/>
  <c r="AA21" i="30"/>
  <c r="AB21" i="30"/>
  <c r="AC21" i="30"/>
  <c r="AD21" i="30"/>
  <c r="AE21" i="30"/>
  <c r="AF21" i="30"/>
  <c r="AG21" i="30"/>
  <c r="AH21" i="30"/>
  <c r="AI21" i="30"/>
  <c r="AJ21" i="30"/>
  <c r="AK21" i="30"/>
  <c r="AL21" i="30"/>
  <c r="AM21" i="30"/>
  <c r="AN21" i="30"/>
  <c r="AO21" i="30"/>
  <c r="AP21" i="30"/>
  <c r="AQ21" i="30"/>
  <c r="AR21" i="30"/>
  <c r="AS21" i="30"/>
  <c r="AT21" i="30"/>
  <c r="AU21" i="30"/>
  <c r="V22" i="30"/>
  <c r="W22" i="30"/>
  <c r="X22" i="30"/>
  <c r="Y22" i="30"/>
  <c r="Z22" i="30"/>
  <c r="AA22" i="30"/>
  <c r="AB22" i="30"/>
  <c r="AC22" i="30"/>
  <c r="AD22" i="30"/>
  <c r="AE22" i="30"/>
  <c r="AF22" i="30"/>
  <c r="AG22" i="30"/>
  <c r="AH22" i="30"/>
  <c r="AI22" i="30"/>
  <c r="AJ22" i="30"/>
  <c r="AK22" i="30"/>
  <c r="AL22" i="30"/>
  <c r="AM22" i="30"/>
  <c r="AN22" i="30"/>
  <c r="AO22" i="30"/>
  <c r="AP22" i="30"/>
  <c r="AQ22" i="30"/>
  <c r="AR22" i="30"/>
  <c r="AS22" i="30"/>
  <c r="AT22" i="30"/>
  <c r="AU22" i="30"/>
  <c r="V23" i="30"/>
  <c r="W23" i="30"/>
  <c r="X23" i="30"/>
  <c r="Y23" i="30"/>
  <c r="Z23" i="30"/>
  <c r="AA23" i="30"/>
  <c r="AB23" i="30"/>
  <c r="AC23" i="30"/>
  <c r="AD23" i="30"/>
  <c r="AE23" i="30"/>
  <c r="AF23" i="30"/>
  <c r="AG23" i="30"/>
  <c r="AH23" i="30"/>
  <c r="AI23" i="30"/>
  <c r="AJ23" i="30"/>
  <c r="AK23" i="30"/>
  <c r="AL23" i="30"/>
  <c r="AM23" i="30"/>
  <c r="AN23" i="30"/>
  <c r="AO23" i="30"/>
  <c r="AP23" i="30"/>
  <c r="AQ23" i="30"/>
  <c r="AR23" i="30"/>
  <c r="AS23" i="30"/>
  <c r="AT23" i="30"/>
  <c r="AU23" i="30"/>
  <c r="V24" i="30"/>
  <c r="W24" i="30"/>
  <c r="X24" i="30"/>
  <c r="Y24" i="30"/>
  <c r="Z24" i="30"/>
  <c r="AA24" i="30"/>
  <c r="AB24" i="30"/>
  <c r="AC24" i="30"/>
  <c r="AD24" i="30"/>
  <c r="AE24" i="30"/>
  <c r="AF24" i="30"/>
  <c r="AG24" i="30"/>
  <c r="AH24" i="30"/>
  <c r="AI24" i="30"/>
  <c r="AJ24" i="30"/>
  <c r="AK24" i="30"/>
  <c r="AL24" i="30"/>
  <c r="AM24" i="30"/>
  <c r="AN24" i="30"/>
  <c r="AO24" i="30"/>
  <c r="AP24" i="30"/>
  <c r="AQ24" i="30"/>
  <c r="AR24" i="30"/>
  <c r="AS24" i="30"/>
  <c r="AT24" i="30"/>
  <c r="AU24" i="30"/>
  <c r="V25" i="30"/>
  <c r="W25" i="30"/>
  <c r="X25" i="30"/>
  <c r="Y25" i="30"/>
  <c r="Z25" i="30"/>
  <c r="AA25" i="30"/>
  <c r="AB25" i="30"/>
  <c r="AC25" i="30"/>
  <c r="AD25" i="30"/>
  <c r="AE25" i="30"/>
  <c r="AF25" i="30"/>
  <c r="AG25" i="30"/>
  <c r="AH25" i="30"/>
  <c r="AI25" i="30"/>
  <c r="AJ25" i="30"/>
  <c r="AK25" i="30"/>
  <c r="AL25" i="30"/>
  <c r="AM25" i="30"/>
  <c r="AN25" i="30"/>
  <c r="AO25" i="30"/>
  <c r="AP25" i="30"/>
  <c r="AQ25" i="30"/>
  <c r="AR25" i="30"/>
  <c r="AS25" i="30"/>
  <c r="AT25" i="30"/>
  <c r="AU25" i="30"/>
  <c r="V26" i="30"/>
  <c r="W26" i="30"/>
  <c r="X26" i="30"/>
  <c r="Y26" i="30"/>
  <c r="Z26" i="30"/>
  <c r="AA26" i="30"/>
  <c r="AB26" i="30"/>
  <c r="AC26" i="30"/>
  <c r="AD26" i="30"/>
  <c r="AE26" i="30"/>
  <c r="AF26" i="30"/>
  <c r="AG26" i="30"/>
  <c r="AH26" i="30"/>
  <c r="AI26" i="30"/>
  <c r="AJ26" i="30"/>
  <c r="AK26" i="30"/>
  <c r="AL26" i="30"/>
  <c r="AM26" i="30"/>
  <c r="AN26" i="30"/>
  <c r="AO26" i="30"/>
  <c r="AP26" i="30"/>
  <c r="AQ26" i="30"/>
  <c r="AR26" i="30"/>
  <c r="AS26" i="30"/>
  <c r="AT26" i="30"/>
  <c r="AU26" i="30"/>
  <c r="V27" i="30"/>
  <c r="W27" i="30"/>
  <c r="X27" i="30"/>
  <c r="Y27" i="30"/>
  <c r="Z27" i="30"/>
  <c r="AA27" i="30"/>
  <c r="AB27" i="30"/>
  <c r="AC27" i="30"/>
  <c r="AD27" i="30"/>
  <c r="AE27" i="30"/>
  <c r="AF27" i="30"/>
  <c r="AG27" i="30"/>
  <c r="AH27" i="30"/>
  <c r="AI27" i="30"/>
  <c r="AJ27" i="30"/>
  <c r="AK27" i="30"/>
  <c r="AL27" i="30"/>
  <c r="AM27" i="30"/>
  <c r="AN27" i="30"/>
  <c r="AO27" i="30"/>
  <c r="AP27" i="30"/>
  <c r="AQ27" i="30"/>
  <c r="AR27" i="30"/>
  <c r="AS27" i="30"/>
  <c r="AT27" i="30"/>
  <c r="AU27" i="30"/>
  <c r="V28" i="30"/>
  <c r="W28" i="30"/>
  <c r="X28" i="30"/>
  <c r="Y28" i="30"/>
  <c r="Z28" i="30"/>
  <c r="AA28" i="30"/>
  <c r="AB28" i="30"/>
  <c r="AC28" i="30"/>
  <c r="AD28" i="30"/>
  <c r="AE28" i="30"/>
  <c r="AF28" i="30"/>
  <c r="AG28" i="30"/>
  <c r="AH28" i="30"/>
  <c r="AI28" i="30"/>
  <c r="AJ28" i="30"/>
  <c r="AK28" i="30"/>
  <c r="AL28" i="30"/>
  <c r="AM28" i="30"/>
  <c r="AN28" i="30"/>
  <c r="AO28" i="30"/>
  <c r="AP28" i="30"/>
  <c r="AQ28" i="30"/>
  <c r="AR28" i="30"/>
  <c r="AS28" i="30"/>
  <c r="AT28" i="30"/>
  <c r="AU28" i="30"/>
  <c r="V29" i="30"/>
  <c r="W29" i="30"/>
  <c r="X29" i="30"/>
  <c r="Y29" i="30"/>
  <c r="Z29" i="30"/>
  <c r="AA29" i="30"/>
  <c r="AB29" i="30"/>
  <c r="AC29" i="30"/>
  <c r="AD29" i="30"/>
  <c r="AE29" i="30"/>
  <c r="AF29" i="30"/>
  <c r="AG29" i="30"/>
  <c r="AH29" i="30"/>
  <c r="AI29" i="30"/>
  <c r="AJ29" i="30"/>
  <c r="AK29" i="30"/>
  <c r="AL29" i="30"/>
  <c r="AM29" i="30"/>
  <c r="AN29" i="30"/>
  <c r="AO29" i="30"/>
  <c r="AP29" i="30"/>
  <c r="AQ29" i="30"/>
  <c r="AR29" i="30"/>
  <c r="AS29" i="30"/>
  <c r="AT29" i="30"/>
  <c r="AU29" i="30"/>
  <c r="V38" i="30"/>
  <c r="W38" i="30"/>
  <c r="X38" i="30"/>
  <c r="Y38" i="30"/>
  <c r="Z38" i="30"/>
  <c r="AA38" i="30"/>
  <c r="AB38" i="30"/>
  <c r="AC38" i="30"/>
  <c r="AD38" i="30"/>
  <c r="AE38" i="30"/>
  <c r="AF38" i="30"/>
  <c r="AG38" i="30"/>
  <c r="AH38" i="30"/>
  <c r="AI38" i="30"/>
  <c r="AJ38" i="30"/>
  <c r="AK38" i="30"/>
  <c r="AL38" i="30"/>
  <c r="AM38" i="30"/>
  <c r="AN38" i="30"/>
  <c r="AO38" i="30"/>
  <c r="AP38" i="30"/>
  <c r="AQ38" i="30"/>
  <c r="AR38" i="30"/>
  <c r="AS38" i="30"/>
  <c r="AT38" i="30"/>
  <c r="AU38" i="30"/>
  <c r="V39" i="30"/>
  <c r="W39" i="30"/>
  <c r="X39" i="30"/>
  <c r="Y39" i="30"/>
  <c r="Z39" i="30"/>
  <c r="AA39" i="30"/>
  <c r="AB39" i="30"/>
  <c r="AC39" i="30"/>
  <c r="AD39" i="30"/>
  <c r="AE39" i="30"/>
  <c r="AF39" i="30"/>
  <c r="AG39" i="30"/>
  <c r="AH39" i="30"/>
  <c r="AI39" i="30"/>
  <c r="AJ39" i="30"/>
  <c r="AK39" i="30"/>
  <c r="AL39" i="30"/>
  <c r="AM39" i="30"/>
  <c r="AN39" i="30"/>
  <c r="AO39" i="30"/>
  <c r="AP39" i="30"/>
  <c r="AQ39" i="30"/>
  <c r="AR39" i="30"/>
  <c r="AS39" i="30"/>
  <c r="AT39" i="30"/>
  <c r="AU39" i="30"/>
  <c r="V40" i="30"/>
  <c r="W40" i="30"/>
  <c r="X40" i="30"/>
  <c r="Y40" i="30"/>
  <c r="Z40" i="30"/>
  <c r="AA40" i="30"/>
  <c r="AB40" i="30"/>
  <c r="AC40" i="30"/>
  <c r="AD40" i="30"/>
  <c r="AE40" i="30"/>
  <c r="AF40" i="30"/>
  <c r="AG40" i="30"/>
  <c r="AH40" i="30"/>
  <c r="AI40" i="30"/>
  <c r="AJ40" i="30"/>
  <c r="AK40" i="30"/>
  <c r="AL40" i="30"/>
  <c r="AM40" i="30"/>
  <c r="AN40" i="30"/>
  <c r="AO40" i="30"/>
  <c r="AP40" i="30"/>
  <c r="AQ40" i="30"/>
  <c r="AR40" i="30"/>
  <c r="AS40" i="30"/>
  <c r="AT40" i="30"/>
  <c r="AU40" i="30"/>
  <c r="V41" i="30"/>
  <c r="W41" i="30"/>
  <c r="X41" i="30"/>
  <c r="Y41" i="30"/>
  <c r="Z41" i="30"/>
  <c r="AA41" i="30"/>
  <c r="AB41" i="30"/>
  <c r="AC41" i="30"/>
  <c r="AD41" i="30"/>
  <c r="AE41" i="30"/>
  <c r="AF41" i="30"/>
  <c r="AG41" i="30"/>
  <c r="AH41" i="30"/>
  <c r="AI41" i="30"/>
  <c r="AJ41" i="30"/>
  <c r="AK41" i="30"/>
  <c r="AL41" i="30"/>
  <c r="AM41" i="30"/>
  <c r="AN41" i="30"/>
  <c r="AO41" i="30"/>
  <c r="AP41" i="30"/>
  <c r="AQ41" i="30"/>
  <c r="AR41" i="30"/>
  <c r="AS41" i="30"/>
  <c r="AT41" i="30"/>
  <c r="AU41" i="30"/>
  <c r="V42" i="30"/>
  <c r="W42" i="30"/>
  <c r="X42" i="30"/>
  <c r="Y42" i="30"/>
  <c r="Z42" i="30"/>
  <c r="AA42" i="30"/>
  <c r="AB42" i="30"/>
  <c r="AC42" i="30"/>
  <c r="AD42" i="30"/>
  <c r="AE42" i="30"/>
  <c r="AF42" i="30"/>
  <c r="AG42" i="30"/>
  <c r="AH42" i="30"/>
  <c r="AI42" i="30"/>
  <c r="AJ42" i="30"/>
  <c r="AK42" i="30"/>
  <c r="AL42" i="30"/>
  <c r="AM42" i="30"/>
  <c r="AN42" i="30"/>
  <c r="AO42" i="30"/>
  <c r="AP42" i="30"/>
  <c r="AQ42" i="30"/>
  <c r="AR42" i="30"/>
  <c r="AS42" i="30"/>
  <c r="AT42" i="30"/>
  <c r="AU42" i="30"/>
  <c r="V43" i="30"/>
  <c r="W43" i="30"/>
  <c r="X43" i="30"/>
  <c r="Y43" i="30"/>
  <c r="Z43" i="30"/>
  <c r="AA43" i="30"/>
  <c r="AB43" i="30"/>
  <c r="AC43" i="30"/>
  <c r="AD43" i="30"/>
  <c r="AE43" i="30"/>
  <c r="AF43" i="30"/>
  <c r="AG43" i="30"/>
  <c r="AH43" i="30"/>
  <c r="AI43" i="30"/>
  <c r="AJ43" i="30"/>
  <c r="AK43" i="30"/>
  <c r="AL43" i="30"/>
  <c r="AM43" i="30"/>
  <c r="AN43" i="30"/>
  <c r="AO43" i="30"/>
  <c r="AP43" i="30"/>
  <c r="AQ43" i="30"/>
  <c r="AR43" i="30"/>
  <c r="AS43" i="30"/>
  <c r="AT43" i="30"/>
  <c r="AU43" i="30"/>
  <c r="V44" i="30"/>
  <c r="W44" i="30"/>
  <c r="X44" i="30"/>
  <c r="Y44" i="30"/>
  <c r="Z44" i="30"/>
  <c r="AA44" i="30"/>
  <c r="AB44" i="30"/>
  <c r="AC44" i="30"/>
  <c r="AD44" i="30"/>
  <c r="AE44" i="30"/>
  <c r="AF44" i="30"/>
  <c r="AG44" i="30"/>
  <c r="AH44" i="30"/>
  <c r="AI44" i="30"/>
  <c r="AJ44" i="30"/>
  <c r="AK44" i="30"/>
  <c r="AL44" i="30"/>
  <c r="AM44" i="30"/>
  <c r="AN44" i="30"/>
  <c r="AO44" i="30"/>
  <c r="AP44" i="30"/>
  <c r="AQ44" i="30"/>
  <c r="AR44" i="30"/>
  <c r="AS44" i="30"/>
  <c r="AT44" i="30"/>
  <c r="AU44" i="30"/>
  <c r="V45" i="30"/>
  <c r="W45" i="30"/>
  <c r="X45" i="30"/>
  <c r="Y45" i="30"/>
  <c r="Z45" i="30"/>
  <c r="AA45" i="30"/>
  <c r="AB45" i="30"/>
  <c r="AC45" i="30"/>
  <c r="AD45" i="30"/>
  <c r="AE45" i="30"/>
  <c r="AF45" i="30"/>
  <c r="AG45" i="30"/>
  <c r="AH45" i="30"/>
  <c r="AI45" i="30"/>
  <c r="AJ45" i="30"/>
  <c r="AK45" i="30"/>
  <c r="AL45" i="30"/>
  <c r="AM45" i="30"/>
  <c r="AN45" i="30"/>
  <c r="AO45" i="30"/>
  <c r="AP45" i="30"/>
  <c r="AQ45" i="30"/>
  <c r="AR45" i="30"/>
  <c r="AS45" i="30"/>
  <c r="AT45" i="30"/>
  <c r="AU45" i="30"/>
  <c r="V46" i="30"/>
  <c r="W46" i="30"/>
  <c r="X46" i="30"/>
  <c r="Y46" i="30"/>
  <c r="Z46" i="30"/>
  <c r="AA46" i="30"/>
  <c r="AB46" i="30"/>
  <c r="AC46" i="30"/>
  <c r="AD46" i="30"/>
  <c r="AE46" i="30"/>
  <c r="AF46" i="30"/>
  <c r="AG46" i="30"/>
  <c r="AH46" i="30"/>
  <c r="AI46" i="30"/>
  <c r="AJ46" i="30"/>
  <c r="AK46" i="30"/>
  <c r="AL46" i="30"/>
  <c r="AM46" i="30"/>
  <c r="AN46" i="30"/>
  <c r="AO46" i="30"/>
  <c r="AP46" i="30"/>
  <c r="AQ46" i="30"/>
  <c r="AR46" i="30"/>
  <c r="AS46" i="30"/>
  <c r="AT46" i="30"/>
  <c r="AU46" i="30"/>
  <c r="V47" i="30"/>
  <c r="W47" i="30"/>
  <c r="X47" i="30"/>
  <c r="Y47" i="30"/>
  <c r="Z47" i="30"/>
  <c r="AA47" i="30"/>
  <c r="AB47" i="30"/>
  <c r="AC47" i="30"/>
  <c r="AD47" i="30"/>
  <c r="AE47" i="30"/>
  <c r="AF47" i="30"/>
  <c r="AG47" i="30"/>
  <c r="AH47" i="30"/>
  <c r="AI47" i="30"/>
  <c r="AJ47" i="30"/>
  <c r="AK47" i="30"/>
  <c r="AL47" i="30"/>
  <c r="AM47" i="30"/>
  <c r="AN47" i="30"/>
  <c r="AO47" i="30"/>
  <c r="AP47" i="30"/>
  <c r="AQ47" i="30"/>
  <c r="AR47" i="30"/>
  <c r="AS47" i="30"/>
  <c r="AT47" i="30"/>
  <c r="AU47" i="30"/>
  <c r="V48" i="30"/>
  <c r="W48" i="30"/>
  <c r="X48" i="30"/>
  <c r="Y48" i="30"/>
  <c r="Z48" i="30"/>
  <c r="AA48" i="30"/>
  <c r="AB48" i="30"/>
  <c r="AC48" i="30"/>
  <c r="AD48" i="30"/>
  <c r="AE48" i="30"/>
  <c r="AF48" i="30"/>
  <c r="AG48" i="30"/>
  <c r="AH48" i="30"/>
  <c r="AI48" i="30"/>
  <c r="AJ48" i="30"/>
  <c r="AK48" i="30"/>
  <c r="AL48" i="30"/>
  <c r="AM48" i="30"/>
  <c r="AN48" i="30"/>
  <c r="AO48" i="30"/>
  <c r="AP48" i="30"/>
  <c r="AQ48" i="30"/>
  <c r="AR48" i="30"/>
  <c r="AS48" i="30"/>
  <c r="AT48" i="30"/>
  <c r="AU48" i="30"/>
  <c r="V49" i="30"/>
  <c r="W49" i="30"/>
  <c r="X49" i="30"/>
  <c r="Y49" i="30"/>
  <c r="Z49" i="30"/>
  <c r="AA49" i="30"/>
  <c r="AB49" i="30"/>
  <c r="AC49" i="30"/>
  <c r="AD49" i="30"/>
  <c r="AE49" i="30"/>
  <c r="AF49" i="30"/>
  <c r="AG49" i="30"/>
  <c r="AH49" i="30"/>
  <c r="AI49" i="30"/>
  <c r="AJ49" i="30"/>
  <c r="AK49" i="30"/>
  <c r="V50" i="30"/>
  <c r="W50" i="30"/>
  <c r="X50" i="30"/>
  <c r="Y50" i="30"/>
  <c r="Z50" i="30"/>
  <c r="AA50" i="30"/>
  <c r="AB50" i="30"/>
  <c r="AC50" i="30"/>
  <c r="AD50" i="30"/>
  <c r="AE50" i="30"/>
  <c r="AF50" i="30"/>
  <c r="AG50" i="30"/>
  <c r="AH50" i="30"/>
  <c r="AI50" i="30"/>
  <c r="AJ50" i="30"/>
  <c r="AK50" i="30"/>
  <c r="AL50" i="30"/>
  <c r="AM50" i="30"/>
  <c r="AN50" i="30"/>
  <c r="AO50" i="30"/>
  <c r="AP50" i="30"/>
  <c r="AQ50" i="30"/>
  <c r="AR50" i="30"/>
  <c r="AS50" i="30"/>
  <c r="AT50" i="30"/>
  <c r="AU50" i="30"/>
  <c r="V51" i="30"/>
  <c r="W51" i="30"/>
  <c r="X51" i="30"/>
  <c r="Y51" i="30"/>
  <c r="Z51" i="30"/>
  <c r="AA51" i="30"/>
  <c r="AB51" i="30"/>
  <c r="AC51" i="30"/>
  <c r="AD51" i="30"/>
  <c r="AE51" i="30"/>
  <c r="AF51" i="30"/>
  <c r="AG51" i="30"/>
  <c r="AH51" i="30"/>
  <c r="AI51" i="30"/>
  <c r="AJ51" i="30"/>
  <c r="AK51" i="30"/>
  <c r="AL51" i="30"/>
  <c r="AM51" i="30"/>
  <c r="AN51" i="30"/>
  <c r="AO51" i="30"/>
  <c r="V53" i="30"/>
  <c r="W53" i="30"/>
  <c r="X53" i="30"/>
  <c r="Y53" i="30"/>
  <c r="Z53" i="30"/>
  <c r="AA53" i="30"/>
  <c r="AB53" i="30"/>
  <c r="AC53" i="30"/>
  <c r="AD53" i="30"/>
  <c r="AE53" i="30"/>
  <c r="AF53" i="30"/>
  <c r="AG53" i="30"/>
  <c r="AH53" i="30"/>
  <c r="AI53" i="30"/>
  <c r="AJ53" i="30"/>
  <c r="AK53" i="30"/>
  <c r="V54" i="30"/>
  <c r="W54" i="30"/>
  <c r="X54" i="30"/>
  <c r="Y54" i="30"/>
  <c r="Z54" i="30"/>
  <c r="AA54" i="30"/>
  <c r="AB54" i="30"/>
  <c r="AC54" i="30"/>
  <c r="AD54" i="30"/>
  <c r="AE54" i="30"/>
  <c r="AF54" i="30"/>
  <c r="AG54" i="30"/>
  <c r="AH54" i="30"/>
  <c r="AI54" i="30"/>
  <c r="AJ54" i="30"/>
  <c r="AK54" i="30"/>
  <c r="AL54" i="30"/>
  <c r="AM54" i="30"/>
  <c r="AN54" i="30"/>
  <c r="AO54" i="30"/>
  <c r="AP54" i="30"/>
  <c r="AQ54" i="30"/>
  <c r="AR54" i="30"/>
  <c r="AS54" i="30"/>
  <c r="AT54" i="30"/>
  <c r="AU54" i="30"/>
  <c r="V55" i="30"/>
  <c r="W55" i="30"/>
  <c r="X55" i="30"/>
  <c r="Y55" i="30"/>
  <c r="Z55" i="30"/>
  <c r="AA55" i="30"/>
  <c r="AB55" i="30"/>
  <c r="AC55" i="30"/>
  <c r="AD55" i="30"/>
  <c r="AE55" i="30"/>
  <c r="AF55" i="30"/>
  <c r="AG55" i="30"/>
  <c r="AH55" i="30"/>
  <c r="AI55" i="30"/>
  <c r="AJ55" i="30"/>
  <c r="AK55" i="30"/>
  <c r="AL55" i="30"/>
  <c r="AM55" i="30"/>
  <c r="AN55" i="30"/>
  <c r="AO55" i="30"/>
  <c r="AP55" i="30"/>
  <c r="AQ55" i="30"/>
  <c r="AR55" i="30"/>
  <c r="AS55" i="30"/>
  <c r="AT55" i="30"/>
  <c r="AU55" i="30"/>
  <c r="V56" i="30"/>
  <c r="W56" i="30"/>
  <c r="X56" i="30"/>
  <c r="Y56" i="30"/>
  <c r="Z56" i="30"/>
  <c r="AA56" i="30"/>
  <c r="AB56" i="30"/>
  <c r="AC56" i="30"/>
  <c r="AD56" i="30"/>
  <c r="AE56" i="30"/>
  <c r="AF56" i="30"/>
  <c r="AG56" i="30"/>
  <c r="AH56" i="30"/>
  <c r="AI56" i="30"/>
  <c r="AJ56" i="30"/>
  <c r="AK56" i="30"/>
  <c r="AL56" i="30"/>
  <c r="AM56" i="30"/>
  <c r="AN56" i="30"/>
  <c r="AO56" i="30"/>
  <c r="AP56" i="30"/>
  <c r="AQ56" i="30"/>
  <c r="AR56" i="30"/>
  <c r="AS56" i="30"/>
  <c r="AT56" i="30"/>
  <c r="AU56" i="30"/>
  <c r="AW56" i="30" s="1"/>
  <c r="V57" i="30"/>
  <c r="W57" i="30"/>
  <c r="X57" i="30"/>
  <c r="Y57" i="30"/>
  <c r="Z57" i="30"/>
  <c r="AA57" i="30"/>
  <c r="AB57" i="30"/>
  <c r="AC57" i="30"/>
  <c r="AD57" i="30"/>
  <c r="AE57" i="30"/>
  <c r="AF57" i="30"/>
  <c r="AG57" i="30"/>
  <c r="AH57" i="30"/>
  <c r="AI57" i="30"/>
  <c r="AJ57" i="30"/>
  <c r="AK57" i="30"/>
  <c r="AL57" i="30"/>
  <c r="AM57" i="30"/>
  <c r="AN57" i="30"/>
  <c r="AO57" i="30"/>
  <c r="AP57" i="30"/>
  <c r="AQ57" i="30"/>
  <c r="AR57" i="30"/>
  <c r="AS57" i="30"/>
  <c r="AT57" i="30"/>
  <c r="AU57" i="30"/>
  <c r="V58" i="30"/>
  <c r="W58" i="30"/>
  <c r="X58" i="30"/>
  <c r="Y58" i="30"/>
  <c r="Z58" i="30"/>
  <c r="AA58" i="30"/>
  <c r="AB58" i="30"/>
  <c r="AC58" i="30"/>
  <c r="AD58" i="30"/>
  <c r="AE58" i="30"/>
  <c r="AF58" i="30"/>
  <c r="AG58" i="30"/>
  <c r="AH58" i="30"/>
  <c r="AI58" i="30"/>
  <c r="AJ58" i="30"/>
  <c r="AK58" i="30"/>
  <c r="AL58" i="30"/>
  <c r="AM58" i="30"/>
  <c r="AN58" i="30"/>
  <c r="AO58" i="30"/>
  <c r="AP58" i="30"/>
  <c r="AQ58" i="30"/>
  <c r="AR58" i="30"/>
  <c r="AS58" i="30"/>
  <c r="AT58" i="30"/>
  <c r="AU58" i="30"/>
  <c r="AW58" i="30" s="1"/>
  <c r="V59" i="30"/>
  <c r="W59" i="30"/>
  <c r="X59" i="30"/>
  <c r="Y59" i="30"/>
  <c r="Z59" i="30"/>
  <c r="AA59" i="30"/>
  <c r="AB59" i="30"/>
  <c r="AC59" i="30"/>
  <c r="AD59" i="30"/>
  <c r="AE59" i="30"/>
  <c r="AF59" i="30"/>
  <c r="AG59" i="30"/>
  <c r="AH59" i="30"/>
  <c r="AI59" i="30"/>
  <c r="AJ59" i="30"/>
  <c r="AK59" i="30"/>
  <c r="AL59" i="30"/>
  <c r="AM59" i="30"/>
  <c r="AN59" i="30"/>
  <c r="AO59" i="30"/>
  <c r="AP59" i="30"/>
  <c r="AQ59" i="30"/>
  <c r="AR59" i="30"/>
  <c r="AS59" i="30"/>
  <c r="AT59" i="30"/>
  <c r="AU59" i="30"/>
  <c r="V60" i="30"/>
  <c r="W60" i="30"/>
  <c r="X60" i="30"/>
  <c r="Y60" i="30"/>
  <c r="Z60" i="30"/>
  <c r="AA60" i="30"/>
  <c r="AB60" i="30"/>
  <c r="AC60" i="30"/>
  <c r="AD60" i="30"/>
  <c r="AE60" i="30"/>
  <c r="AF60" i="30"/>
  <c r="AG60" i="30"/>
  <c r="AH60" i="30"/>
  <c r="AI60" i="30"/>
  <c r="AJ60" i="30"/>
  <c r="AK60" i="30"/>
  <c r="AL60" i="30"/>
  <c r="AM60" i="30"/>
  <c r="AN60" i="30"/>
  <c r="AO60" i="30"/>
  <c r="AP60" i="30"/>
  <c r="AQ60" i="30"/>
  <c r="AR60" i="30"/>
  <c r="AS60" i="30"/>
  <c r="AT60" i="30"/>
  <c r="AU60" i="30"/>
  <c r="V61" i="30"/>
  <c r="W61" i="30"/>
  <c r="X61" i="30"/>
  <c r="Y61" i="30"/>
  <c r="Z61" i="30"/>
  <c r="AA61" i="30"/>
  <c r="AB61" i="30"/>
  <c r="AC61" i="30"/>
  <c r="AD61" i="30"/>
  <c r="AE61" i="30"/>
  <c r="AF61" i="30"/>
  <c r="AG61" i="30"/>
  <c r="AH61" i="30"/>
  <c r="AI61" i="30"/>
  <c r="AJ61" i="30"/>
  <c r="AK61" i="30"/>
  <c r="AL61" i="30"/>
  <c r="AM61" i="30"/>
  <c r="AN61" i="30"/>
  <c r="AO61" i="30"/>
  <c r="AP61" i="30"/>
  <c r="AQ61" i="30"/>
  <c r="AR61" i="30"/>
  <c r="AS61" i="30"/>
  <c r="AT61" i="30"/>
  <c r="AU61" i="30"/>
  <c r="V62" i="30"/>
  <c r="W62" i="30"/>
  <c r="X62" i="30"/>
  <c r="Y62" i="30"/>
  <c r="Z62" i="30"/>
  <c r="AA62" i="30"/>
  <c r="AB62" i="30"/>
  <c r="AC62" i="30"/>
  <c r="AD62" i="30"/>
  <c r="AE62" i="30"/>
  <c r="AF62" i="30"/>
  <c r="AG62" i="30"/>
  <c r="AH62" i="30"/>
  <c r="AI62" i="30"/>
  <c r="AJ62" i="30"/>
  <c r="AK62" i="30"/>
  <c r="AL62" i="30"/>
  <c r="AM62" i="30"/>
  <c r="AN62" i="30"/>
  <c r="AO62" i="30"/>
  <c r="AP62" i="30"/>
  <c r="AQ62" i="30"/>
  <c r="AR62" i="30"/>
  <c r="AS62" i="30"/>
  <c r="AT62" i="30"/>
  <c r="AU62" i="30"/>
  <c r="V63" i="30"/>
  <c r="W63" i="30"/>
  <c r="X63" i="30"/>
  <c r="Y63" i="30"/>
  <c r="Z63" i="30"/>
  <c r="AA63" i="30"/>
  <c r="AB63" i="30"/>
  <c r="AC63" i="30"/>
  <c r="AD63" i="30"/>
  <c r="AE63" i="30"/>
  <c r="AF63" i="30"/>
  <c r="AG63" i="30"/>
  <c r="AH63" i="30"/>
  <c r="AI63" i="30"/>
  <c r="AJ63" i="30"/>
  <c r="AK63" i="30"/>
  <c r="AL63" i="30"/>
  <c r="AM63" i="30"/>
  <c r="AN63" i="30"/>
  <c r="AO63" i="30"/>
  <c r="AP63" i="30"/>
  <c r="AQ63" i="30"/>
  <c r="AR63" i="30"/>
  <c r="AS63" i="30"/>
  <c r="AT63" i="30"/>
  <c r="AU63" i="30"/>
  <c r="V64" i="30"/>
  <c r="W64" i="30"/>
  <c r="X64" i="30"/>
  <c r="Y64" i="30"/>
  <c r="Z64" i="30"/>
  <c r="AA64" i="30"/>
  <c r="AB64" i="30"/>
  <c r="AC64" i="30"/>
  <c r="AD64" i="30"/>
  <c r="AE64" i="30"/>
  <c r="AF64" i="30"/>
  <c r="AG64" i="30"/>
  <c r="AH64" i="30"/>
  <c r="AI64" i="30"/>
  <c r="AJ64" i="30"/>
  <c r="AK64" i="30"/>
  <c r="AL64" i="30"/>
  <c r="AM64" i="30"/>
  <c r="AN64" i="30"/>
  <c r="AO64" i="30"/>
  <c r="AP64" i="30"/>
  <c r="AQ64" i="30"/>
  <c r="AR64" i="30"/>
  <c r="AS64" i="30"/>
  <c r="AT64" i="30"/>
  <c r="AU64" i="30"/>
  <c r="V65" i="30"/>
  <c r="W65" i="30"/>
  <c r="X65" i="30"/>
  <c r="Y65" i="30"/>
  <c r="Z65" i="30"/>
  <c r="AA65" i="30"/>
  <c r="AB65" i="30"/>
  <c r="AC65" i="30"/>
  <c r="AD65" i="30"/>
  <c r="AE65" i="30"/>
  <c r="AF65" i="30"/>
  <c r="AG65" i="30"/>
  <c r="AH65" i="30"/>
  <c r="AI65" i="30"/>
  <c r="AJ65" i="30"/>
  <c r="AK65" i="30"/>
  <c r="AL65" i="30"/>
  <c r="AM65" i="30"/>
  <c r="AN65" i="30"/>
  <c r="AO65" i="30"/>
  <c r="AP65" i="30"/>
  <c r="AQ65" i="30"/>
  <c r="AR65" i="30"/>
  <c r="AS65" i="30"/>
  <c r="AT65" i="30"/>
  <c r="AU65" i="30"/>
  <c r="V66" i="30"/>
  <c r="W66" i="30"/>
  <c r="X66" i="30"/>
  <c r="Y66" i="30"/>
  <c r="Z66" i="30"/>
  <c r="AA66" i="30"/>
  <c r="AB66" i="30"/>
  <c r="AC66" i="30"/>
  <c r="AD66" i="30"/>
  <c r="AE66" i="30"/>
  <c r="AF66" i="30"/>
  <c r="AG66" i="30"/>
  <c r="AH66" i="30"/>
  <c r="AI66" i="30"/>
  <c r="AJ66" i="30"/>
  <c r="AK66" i="30"/>
  <c r="AL66" i="30"/>
  <c r="AM66" i="30"/>
  <c r="AN66" i="30"/>
  <c r="AO66" i="30"/>
  <c r="AP66" i="30"/>
  <c r="AQ66" i="30"/>
  <c r="AR66" i="30"/>
  <c r="AS66" i="30"/>
  <c r="AT66" i="30"/>
  <c r="AU66" i="30"/>
  <c r="V67" i="30"/>
  <c r="W67" i="30"/>
  <c r="X67" i="30"/>
  <c r="Y67" i="30"/>
  <c r="Z67" i="30"/>
  <c r="AA67" i="30"/>
  <c r="AB67" i="30"/>
  <c r="AC67" i="30"/>
  <c r="AD67" i="30"/>
  <c r="AE67" i="30"/>
  <c r="AF67" i="30"/>
  <c r="AG67" i="30"/>
  <c r="AH67" i="30"/>
  <c r="AI67" i="30"/>
  <c r="AJ67" i="30"/>
  <c r="AK67" i="30"/>
  <c r="AL67" i="30"/>
  <c r="AM67" i="30"/>
  <c r="AN67" i="30"/>
  <c r="AO67" i="30"/>
  <c r="AP67" i="30"/>
  <c r="AQ67" i="30"/>
  <c r="AR67" i="30"/>
  <c r="AS67" i="30"/>
  <c r="AT67" i="30"/>
  <c r="AU67" i="30"/>
  <c r="V68" i="30"/>
  <c r="W68" i="30"/>
  <c r="X68" i="30"/>
  <c r="Y68" i="30"/>
  <c r="Z68" i="30"/>
  <c r="AA68" i="30"/>
  <c r="AB68" i="30"/>
  <c r="AC68" i="30"/>
  <c r="AD68" i="30"/>
  <c r="AE68" i="30"/>
  <c r="AF68" i="30"/>
  <c r="AG68" i="30"/>
  <c r="AH68" i="30"/>
  <c r="AI68" i="30"/>
  <c r="AJ68" i="30"/>
  <c r="AK68" i="30"/>
  <c r="AL68" i="30"/>
  <c r="AM68" i="30"/>
  <c r="AN68" i="30"/>
  <c r="AO68" i="30"/>
  <c r="AP68" i="30"/>
  <c r="AQ68" i="30"/>
  <c r="AR68" i="30"/>
  <c r="AS68" i="30"/>
  <c r="AT68" i="30"/>
  <c r="AU68" i="30"/>
  <c r="V69" i="30"/>
  <c r="W69" i="30"/>
  <c r="X69" i="30"/>
  <c r="Y69" i="30"/>
  <c r="Z69" i="30"/>
  <c r="AA69" i="30"/>
  <c r="AB69" i="30"/>
  <c r="AC69" i="30"/>
  <c r="AD69" i="30"/>
  <c r="AE69" i="30"/>
  <c r="AF69" i="30"/>
  <c r="AG69" i="30"/>
  <c r="AH69" i="30"/>
  <c r="AI69" i="30"/>
  <c r="AJ69" i="30"/>
  <c r="AK69" i="30"/>
  <c r="AL69" i="30"/>
  <c r="AM69" i="30"/>
  <c r="AN69" i="30"/>
  <c r="AO69" i="30"/>
  <c r="AP69" i="30"/>
  <c r="AQ69" i="30"/>
  <c r="AR69" i="30"/>
  <c r="AS69" i="30"/>
  <c r="AT69" i="30"/>
  <c r="AU69" i="30"/>
  <c r="V70" i="30"/>
  <c r="W70" i="30"/>
  <c r="X70" i="30"/>
  <c r="Y70" i="30"/>
  <c r="Z70" i="30"/>
  <c r="AA70" i="30"/>
  <c r="AB70" i="30"/>
  <c r="AC70" i="30"/>
  <c r="AD70" i="30"/>
  <c r="AE70" i="30"/>
  <c r="AF70" i="30"/>
  <c r="AG70" i="30"/>
  <c r="AH70" i="30"/>
  <c r="AI70" i="30"/>
  <c r="AJ70" i="30"/>
  <c r="AK70" i="30"/>
  <c r="AL70" i="30"/>
  <c r="AM70" i="30"/>
  <c r="AN70" i="30"/>
  <c r="AO70" i="30"/>
  <c r="AP70" i="30"/>
  <c r="AQ70" i="30"/>
  <c r="AR70" i="30"/>
  <c r="AS70" i="30"/>
  <c r="AT70" i="30"/>
  <c r="AU70" i="30"/>
  <c r="V71" i="30"/>
  <c r="W71" i="30"/>
  <c r="X71" i="30"/>
  <c r="Y71" i="30"/>
  <c r="Z71" i="30"/>
  <c r="AA71" i="30"/>
  <c r="AB71" i="30"/>
  <c r="AC71" i="30"/>
  <c r="AD71" i="30"/>
  <c r="AE71" i="30"/>
  <c r="AF71" i="30"/>
  <c r="AG71" i="30"/>
  <c r="AH71" i="30"/>
  <c r="AI71" i="30"/>
  <c r="AJ71" i="30"/>
  <c r="AK71" i="30"/>
  <c r="AL71" i="30"/>
  <c r="AM71" i="30"/>
  <c r="AN71" i="30"/>
  <c r="AO71" i="30"/>
  <c r="AP71" i="30"/>
  <c r="AQ71" i="30"/>
  <c r="AR71" i="30"/>
  <c r="AS71" i="30"/>
  <c r="AT71" i="30"/>
  <c r="AU71" i="30"/>
  <c r="V72" i="30"/>
  <c r="W72" i="30"/>
  <c r="X72" i="30"/>
  <c r="Y72" i="30"/>
  <c r="Z72" i="30"/>
  <c r="AA72" i="30"/>
  <c r="AB72" i="30"/>
  <c r="AC72" i="30"/>
  <c r="AD72" i="30"/>
  <c r="AE72" i="30"/>
  <c r="AF72" i="30"/>
  <c r="AG72" i="30"/>
  <c r="AH72" i="30"/>
  <c r="AI72" i="30"/>
  <c r="AJ72" i="30"/>
  <c r="AK72" i="30"/>
  <c r="AL72" i="30"/>
  <c r="AM72" i="30"/>
  <c r="AN72" i="30"/>
  <c r="AO72" i="30"/>
  <c r="AP72" i="30"/>
  <c r="AQ72" i="30"/>
  <c r="AR72" i="30"/>
  <c r="AS72" i="30"/>
  <c r="AT72" i="30"/>
  <c r="AU72" i="30"/>
  <c r="V73" i="30"/>
  <c r="W73" i="30"/>
  <c r="X73" i="30"/>
  <c r="Y73" i="30"/>
  <c r="Z73" i="30"/>
  <c r="AA73" i="30"/>
  <c r="AB73" i="30"/>
  <c r="AC73" i="30"/>
  <c r="AD73" i="30"/>
  <c r="AE73" i="30"/>
  <c r="AF73" i="30"/>
  <c r="AG73" i="30"/>
  <c r="AH73" i="30"/>
  <c r="AI73" i="30"/>
  <c r="AJ73" i="30"/>
  <c r="AK73" i="30"/>
  <c r="AL73" i="30"/>
  <c r="AM73" i="30"/>
  <c r="AN73" i="30"/>
  <c r="AO73" i="30"/>
  <c r="AP73" i="30"/>
  <c r="AQ73" i="30"/>
  <c r="AR73" i="30"/>
  <c r="AS73" i="30"/>
  <c r="AT73" i="30"/>
  <c r="AU73" i="30"/>
  <c r="V74" i="30"/>
  <c r="W74" i="30"/>
  <c r="X74" i="30"/>
  <c r="Y74" i="30"/>
  <c r="Z74" i="30"/>
  <c r="AA74" i="30"/>
  <c r="AB74" i="30"/>
  <c r="AC74" i="30"/>
  <c r="AD74" i="30"/>
  <c r="AE74" i="30"/>
  <c r="AF74" i="30"/>
  <c r="AG74" i="30"/>
  <c r="AH74" i="30"/>
  <c r="AI74" i="30"/>
  <c r="AJ74" i="30"/>
  <c r="AK74" i="30"/>
  <c r="AL74" i="30"/>
  <c r="AM74" i="30"/>
  <c r="AN74" i="30"/>
  <c r="AO74" i="30"/>
  <c r="AP74" i="30"/>
  <c r="AQ74" i="30"/>
  <c r="AR74" i="30"/>
  <c r="AS74" i="30"/>
  <c r="AT74" i="30"/>
  <c r="AU74" i="30"/>
  <c r="V75" i="30"/>
  <c r="W75" i="30"/>
  <c r="X75" i="30"/>
  <c r="Y75" i="30"/>
  <c r="Z75" i="30"/>
  <c r="AA75" i="30"/>
  <c r="AB75" i="30"/>
  <c r="AC75" i="30"/>
  <c r="AD75" i="30"/>
  <c r="AE75" i="30"/>
  <c r="AF75" i="30"/>
  <c r="AG75" i="30"/>
  <c r="AH75" i="30"/>
  <c r="AI75" i="30"/>
  <c r="AJ75" i="30"/>
  <c r="AK75" i="30"/>
  <c r="AL75" i="30"/>
  <c r="AM75" i="30"/>
  <c r="AN75" i="30"/>
  <c r="AO75" i="30"/>
  <c r="AP75" i="30"/>
  <c r="AQ75" i="30"/>
  <c r="AR75" i="30"/>
  <c r="AS75" i="30"/>
  <c r="AT75" i="30"/>
  <c r="AU75" i="30"/>
  <c r="V76" i="30"/>
  <c r="W76" i="30"/>
  <c r="X76" i="30"/>
  <c r="Y76" i="30"/>
  <c r="Z76" i="30"/>
  <c r="AA76" i="30"/>
  <c r="AB76" i="30"/>
  <c r="AC76" i="30"/>
  <c r="AD76" i="30"/>
  <c r="AE76" i="30"/>
  <c r="AF76" i="30"/>
  <c r="AG76" i="30"/>
  <c r="AH76" i="30"/>
  <c r="AI76" i="30"/>
  <c r="AJ76" i="30"/>
  <c r="AK76" i="30"/>
  <c r="AL76" i="30"/>
  <c r="AM76" i="30"/>
  <c r="AN76" i="30"/>
  <c r="AO76" i="30"/>
  <c r="AP76" i="30"/>
  <c r="AQ76" i="30"/>
  <c r="AR76" i="30"/>
  <c r="AS76" i="30"/>
  <c r="AT76" i="30"/>
  <c r="AU76" i="30"/>
  <c r="V77" i="30"/>
  <c r="W77" i="30"/>
  <c r="X77" i="30"/>
  <c r="Y77" i="30"/>
  <c r="Z77" i="30"/>
  <c r="AA77" i="30"/>
  <c r="AB77" i="30"/>
  <c r="AC77" i="30"/>
  <c r="AD77" i="30"/>
  <c r="AE77" i="30"/>
  <c r="AF77" i="30"/>
  <c r="AG77" i="30"/>
  <c r="AH77" i="30"/>
  <c r="AI77" i="30"/>
  <c r="AJ77" i="30"/>
  <c r="AK77" i="30"/>
  <c r="AL77" i="30"/>
  <c r="AM77" i="30"/>
  <c r="AN77" i="30"/>
  <c r="AO77" i="30"/>
  <c r="AP77" i="30"/>
  <c r="AQ77" i="30"/>
  <c r="AR77" i="30"/>
  <c r="AS77" i="30"/>
  <c r="AT77" i="30"/>
  <c r="AU77" i="30"/>
  <c r="W12" i="30"/>
  <c r="X12" i="30"/>
  <c r="Y12" i="30"/>
  <c r="Z12" i="30"/>
  <c r="AA12" i="30"/>
  <c r="AB12" i="30"/>
  <c r="AC12" i="30"/>
  <c r="AD12" i="30"/>
  <c r="AE12" i="30"/>
  <c r="AF12" i="30"/>
  <c r="AG12" i="30"/>
  <c r="AH12" i="30"/>
  <c r="AI12" i="30"/>
  <c r="AJ12" i="30"/>
  <c r="AK12" i="30"/>
  <c r="V12" i="30"/>
  <c r="O51" i="30"/>
  <c r="Q51" i="30" s="1"/>
  <c r="AW62" i="30" l="1"/>
  <c r="AW39" i="30"/>
  <c r="AW24" i="30"/>
  <c r="AW18" i="30"/>
  <c r="AW70" i="30"/>
  <c r="AW69" i="30"/>
  <c r="AW54" i="30"/>
  <c r="AW46" i="30"/>
  <c r="AW19" i="30"/>
  <c r="AW22" i="30"/>
  <c r="AW15" i="30"/>
  <c r="AW72" i="30"/>
  <c r="AW68" i="30"/>
  <c r="R68" i="30" s="1"/>
  <c r="AW61" i="30"/>
  <c r="AW50" i="30"/>
  <c r="AW40" i="30"/>
  <c r="R40" i="30" s="1"/>
  <c r="AW74" i="30"/>
  <c r="AW63" i="30"/>
  <c r="AW43" i="30"/>
  <c r="AW21" i="30"/>
  <c r="AW14" i="30"/>
  <c r="AW76" i="30"/>
  <c r="AW45" i="30"/>
  <c r="AW38" i="30"/>
  <c r="AW23" i="30"/>
  <c r="AW16" i="30"/>
  <c r="AW66" i="30"/>
  <c r="R66" i="30" s="1"/>
  <c r="AW55" i="30"/>
  <c r="AW47" i="30"/>
  <c r="AW71" i="30"/>
  <c r="AW60" i="30"/>
  <c r="AW48" i="30"/>
  <c r="AW17" i="30"/>
  <c r="AW77" i="30"/>
  <c r="AW73" i="30"/>
  <c r="AW75" i="30"/>
  <c r="AW67" i="30"/>
  <c r="R67" i="30" s="1"/>
  <c r="AW64" i="30"/>
  <c r="B12" i="23" l="1"/>
  <c r="C12" i="23"/>
  <c r="B13" i="23"/>
  <c r="C13" i="23"/>
  <c r="A13" i="23" s="1"/>
  <c r="B14" i="23"/>
  <c r="C14" i="23"/>
  <c r="A14" i="23" s="1"/>
  <c r="B15" i="23"/>
  <c r="C15" i="23"/>
  <c r="B16" i="23"/>
  <c r="C16" i="23"/>
  <c r="B17" i="23"/>
  <c r="C17" i="23"/>
  <c r="A17" i="23" s="1"/>
  <c r="B18" i="23"/>
  <c r="C18" i="23"/>
  <c r="A18" i="23" s="1"/>
  <c r="B19" i="23"/>
  <c r="C19" i="23"/>
  <c r="A19" i="23" s="1"/>
  <c r="B20" i="23"/>
  <c r="C20" i="23"/>
  <c r="B21" i="23"/>
  <c r="C21" i="23"/>
  <c r="A21" i="23" s="1"/>
  <c r="B22" i="23"/>
  <c r="C22" i="23"/>
  <c r="A22" i="23" s="1"/>
  <c r="B23" i="23"/>
  <c r="C23" i="23"/>
  <c r="B24" i="23"/>
  <c r="C24" i="23"/>
  <c r="B25" i="23"/>
  <c r="C25" i="23"/>
  <c r="A25" i="23" s="1"/>
  <c r="B26" i="23"/>
  <c r="C26" i="23"/>
  <c r="B27" i="23"/>
  <c r="C27" i="23"/>
  <c r="B28" i="23"/>
  <c r="C28" i="23"/>
  <c r="B29" i="23"/>
  <c r="C29" i="23"/>
  <c r="B30" i="23"/>
  <c r="C30" i="23"/>
  <c r="A30" i="23" s="1"/>
  <c r="B31" i="23"/>
  <c r="C31" i="23"/>
  <c r="B32" i="23"/>
  <c r="C32" i="23"/>
  <c r="B33" i="23"/>
  <c r="C33" i="23"/>
  <c r="B34" i="23"/>
  <c r="C34" i="23"/>
  <c r="A34" i="23" s="1"/>
  <c r="B35" i="23"/>
  <c r="C35" i="23"/>
  <c r="B36" i="23"/>
  <c r="C36" i="23"/>
  <c r="B37" i="23"/>
  <c r="C37" i="23"/>
  <c r="B38" i="23"/>
  <c r="C38" i="23"/>
  <c r="A38" i="23" s="1"/>
  <c r="B39" i="23"/>
  <c r="C39" i="23"/>
  <c r="B40" i="23"/>
  <c r="C40" i="23"/>
  <c r="B41" i="23"/>
  <c r="C41" i="23"/>
  <c r="B42" i="23"/>
  <c r="C42" i="23"/>
  <c r="A42" i="23" s="1"/>
  <c r="B43" i="23"/>
  <c r="C43" i="23"/>
  <c r="B44" i="23"/>
  <c r="C44" i="23"/>
  <c r="B45" i="23"/>
  <c r="C45" i="23"/>
  <c r="B46" i="23"/>
  <c r="C46" i="23"/>
  <c r="A46" i="23" s="1"/>
  <c r="B47" i="23"/>
  <c r="C47" i="23"/>
  <c r="B48" i="23"/>
  <c r="C48" i="23"/>
  <c r="B49" i="23"/>
  <c r="C49" i="23"/>
  <c r="A49" i="23" s="1"/>
  <c r="B50" i="23"/>
  <c r="C50" i="23"/>
  <c r="A50" i="23" s="1"/>
  <c r="B51" i="23"/>
  <c r="C51" i="23"/>
  <c r="B52" i="23"/>
  <c r="C52" i="23"/>
  <c r="B53" i="23"/>
  <c r="C53" i="23"/>
  <c r="A53" i="23" s="1"/>
  <c r="B54" i="23"/>
  <c r="C54" i="23"/>
  <c r="A54" i="23" s="1"/>
  <c r="B55" i="23"/>
  <c r="C55" i="23"/>
  <c r="B56" i="23"/>
  <c r="C56" i="23"/>
  <c r="B57" i="23"/>
  <c r="C57" i="23"/>
  <c r="A57" i="23" s="1"/>
  <c r="B58" i="23"/>
  <c r="C58" i="23"/>
  <c r="A58" i="23" s="1"/>
  <c r="B59" i="23"/>
  <c r="C59" i="23"/>
  <c r="A59" i="23" s="1"/>
  <c r="B60" i="23"/>
  <c r="C60" i="23"/>
  <c r="B61" i="23"/>
  <c r="C61" i="23"/>
  <c r="A61" i="23" s="1"/>
  <c r="B62" i="23"/>
  <c r="C62" i="23"/>
  <c r="B63" i="23"/>
  <c r="C63" i="23"/>
  <c r="A63" i="23" s="1"/>
  <c r="B64" i="23"/>
  <c r="C64" i="23"/>
  <c r="B65" i="23"/>
  <c r="C65" i="23"/>
  <c r="A65" i="23" s="1"/>
  <c r="B66" i="23"/>
  <c r="C66" i="23"/>
  <c r="B67" i="23"/>
  <c r="C67" i="23"/>
  <c r="B68" i="23"/>
  <c r="C68" i="23"/>
  <c r="B69" i="23"/>
  <c r="C69" i="23"/>
  <c r="A69" i="23" s="1"/>
  <c r="B70" i="23"/>
  <c r="C70" i="23"/>
  <c r="A70" i="23" s="1"/>
  <c r="B71" i="23"/>
  <c r="C71" i="23"/>
  <c r="B72" i="23"/>
  <c r="C72" i="23"/>
  <c r="B73" i="23"/>
  <c r="C73" i="23"/>
  <c r="B74" i="23"/>
  <c r="C74" i="23"/>
  <c r="B75" i="23"/>
  <c r="C75" i="23"/>
  <c r="B76" i="23"/>
  <c r="C76" i="23"/>
  <c r="A76" i="23" s="1"/>
  <c r="B77" i="23"/>
  <c r="C77" i="23"/>
  <c r="B78" i="23"/>
  <c r="C78" i="23"/>
  <c r="A78" i="23" s="1"/>
  <c r="B79" i="23"/>
  <c r="C79" i="23"/>
  <c r="B80" i="23"/>
  <c r="C80" i="23"/>
  <c r="B81" i="23"/>
  <c r="C81" i="23"/>
  <c r="B82" i="23"/>
  <c r="C82" i="23"/>
  <c r="A82" i="23" s="1"/>
  <c r="B83" i="23"/>
  <c r="C83" i="23"/>
  <c r="B84" i="23"/>
  <c r="C84" i="23"/>
  <c r="B85" i="23"/>
  <c r="C85" i="23"/>
  <c r="B86" i="23"/>
  <c r="C86" i="23"/>
  <c r="A86" i="23" s="1"/>
  <c r="B87" i="23"/>
  <c r="C87" i="23"/>
  <c r="B88" i="23"/>
  <c r="C88" i="23"/>
  <c r="B89" i="23"/>
  <c r="C89" i="23"/>
  <c r="A89" i="23" s="1"/>
  <c r="B90" i="23"/>
  <c r="C90" i="23"/>
  <c r="A90" i="23" s="1"/>
  <c r="B91" i="23"/>
  <c r="C91" i="23"/>
  <c r="B92" i="23"/>
  <c r="C92" i="23"/>
  <c r="B93" i="23"/>
  <c r="C93" i="23"/>
  <c r="A93" i="23" s="1"/>
  <c r="B94" i="23"/>
  <c r="C94" i="23"/>
  <c r="A94" i="23" s="1"/>
  <c r="B95" i="23"/>
  <c r="C95" i="23"/>
  <c r="B96" i="23"/>
  <c r="C96" i="23"/>
  <c r="A96" i="23" s="1"/>
  <c r="B97" i="23"/>
  <c r="C97" i="23"/>
  <c r="A97" i="23" s="1"/>
  <c r="B98" i="23"/>
  <c r="C98" i="23"/>
  <c r="A98" i="23" s="1"/>
  <c r="B99" i="23"/>
  <c r="C99" i="23"/>
  <c r="B100" i="23"/>
  <c r="C100" i="23"/>
  <c r="A100" i="23" s="1"/>
  <c r="B101" i="23"/>
  <c r="C101" i="23"/>
  <c r="A101" i="23" s="1"/>
  <c r="B102" i="23"/>
  <c r="C102" i="23"/>
  <c r="B103" i="23"/>
  <c r="C103" i="23"/>
  <c r="B104" i="23"/>
  <c r="C104" i="23"/>
  <c r="B105" i="23"/>
  <c r="C105" i="23"/>
  <c r="A105" i="23" s="1"/>
  <c r="B106" i="23"/>
  <c r="C106" i="23"/>
  <c r="B107" i="23"/>
  <c r="C107" i="23"/>
  <c r="B108" i="23"/>
  <c r="C108" i="23"/>
  <c r="A108" i="23" s="1"/>
  <c r="B109" i="23"/>
  <c r="C109" i="23"/>
  <c r="A109" i="23" s="1"/>
  <c r="B110" i="23"/>
  <c r="C110" i="23"/>
  <c r="A110" i="23" s="1"/>
  <c r="B111" i="23"/>
  <c r="C111" i="23"/>
  <c r="B112" i="23"/>
  <c r="C112" i="23"/>
  <c r="B113" i="23"/>
  <c r="C113" i="23"/>
  <c r="B114" i="23"/>
  <c r="C114" i="23"/>
  <c r="B115" i="23"/>
  <c r="C115" i="23"/>
  <c r="B116" i="23"/>
  <c r="C116" i="23"/>
  <c r="A116" i="23" s="1"/>
  <c r="B117" i="23"/>
  <c r="C117" i="23"/>
  <c r="B118" i="23"/>
  <c r="C118" i="23"/>
  <c r="A118" i="23" s="1"/>
  <c r="B119" i="23"/>
  <c r="C119" i="23"/>
  <c r="B120" i="23"/>
  <c r="C120" i="23"/>
  <c r="A120" i="23" s="1"/>
  <c r="B121" i="23"/>
  <c r="C121" i="23"/>
  <c r="B122" i="23"/>
  <c r="C122" i="23"/>
  <c r="A122" i="23" s="1"/>
  <c r="B123" i="23"/>
  <c r="C123" i="23"/>
  <c r="B124" i="23"/>
  <c r="C124" i="23"/>
  <c r="B125" i="23"/>
  <c r="C125" i="23"/>
  <c r="B126" i="23"/>
  <c r="C126" i="23"/>
  <c r="A126" i="23" s="1"/>
  <c r="B127" i="23"/>
  <c r="C127" i="23"/>
  <c r="B128" i="23"/>
  <c r="C128" i="23"/>
  <c r="B129" i="23"/>
  <c r="C129" i="23"/>
  <c r="B130" i="23"/>
  <c r="C130" i="23"/>
  <c r="A130" i="23" s="1"/>
  <c r="B131" i="23"/>
  <c r="C131" i="23"/>
  <c r="B132" i="23"/>
  <c r="C132" i="23"/>
  <c r="B133" i="23"/>
  <c r="C133" i="23"/>
  <c r="B134" i="23"/>
  <c r="C134" i="23"/>
  <c r="A134" i="23" s="1"/>
  <c r="B135" i="23"/>
  <c r="C135" i="23"/>
  <c r="B136" i="23"/>
  <c r="C136" i="23"/>
  <c r="B137" i="23"/>
  <c r="C137" i="23"/>
  <c r="B138" i="23"/>
  <c r="C138" i="23"/>
  <c r="A138" i="23" s="1"/>
  <c r="B139" i="23"/>
  <c r="C139" i="23"/>
  <c r="B140" i="23"/>
  <c r="C140" i="23"/>
  <c r="B141" i="23"/>
  <c r="C141" i="23"/>
  <c r="B142" i="23"/>
  <c r="C142" i="23"/>
  <c r="A142" i="23" s="1"/>
  <c r="B143" i="23"/>
  <c r="C143" i="23"/>
  <c r="B144" i="23"/>
  <c r="C144" i="23"/>
  <c r="B145" i="23"/>
  <c r="C145" i="23"/>
  <c r="B146" i="23"/>
  <c r="C146" i="23"/>
  <c r="A146" i="23" s="1"/>
  <c r="B147" i="23"/>
  <c r="C147" i="23"/>
  <c r="B148" i="23"/>
  <c r="C148" i="23"/>
  <c r="A148" i="23" s="1"/>
  <c r="B149" i="23"/>
  <c r="C149" i="23"/>
  <c r="A149" i="23" s="1"/>
  <c r="B150" i="23"/>
  <c r="C150" i="23"/>
  <c r="A150" i="23" s="1"/>
  <c r="B151" i="23"/>
  <c r="C151" i="23"/>
  <c r="B152" i="23"/>
  <c r="C152" i="23"/>
  <c r="B153" i="23"/>
  <c r="C153" i="23"/>
  <c r="A153" i="23" s="1"/>
  <c r="B154" i="23"/>
  <c r="C154" i="23"/>
  <c r="B155" i="23"/>
  <c r="C155" i="23"/>
  <c r="B156" i="23"/>
  <c r="C156" i="23"/>
  <c r="B157" i="23"/>
  <c r="C157" i="23"/>
  <c r="B158" i="23"/>
  <c r="C158" i="23"/>
  <c r="A158" i="23" s="1"/>
  <c r="B159" i="23"/>
  <c r="C159" i="23"/>
  <c r="B160" i="23"/>
  <c r="C160" i="23"/>
  <c r="B161" i="23"/>
  <c r="C161" i="23"/>
  <c r="B162" i="23"/>
  <c r="C162" i="23"/>
  <c r="A162" i="23" s="1"/>
  <c r="B163" i="23"/>
  <c r="C163" i="23"/>
  <c r="B164" i="23"/>
  <c r="C164" i="23"/>
  <c r="B165" i="23"/>
  <c r="C165" i="23"/>
  <c r="B166" i="23"/>
  <c r="C166" i="23"/>
  <c r="A166" i="23" s="1"/>
  <c r="B167" i="23"/>
  <c r="C167" i="23"/>
  <c r="B168" i="23"/>
  <c r="C168" i="23"/>
  <c r="B169" i="23"/>
  <c r="C169" i="23"/>
  <c r="B170" i="23"/>
  <c r="C170" i="23"/>
  <c r="A170" i="23" s="1"/>
  <c r="B171" i="23"/>
  <c r="C171" i="23"/>
  <c r="B172" i="23"/>
  <c r="C172" i="23"/>
  <c r="B173" i="23"/>
  <c r="C173" i="23"/>
  <c r="A173" i="23" s="1"/>
  <c r="B174" i="23"/>
  <c r="C174" i="23"/>
  <c r="A174" i="23" s="1"/>
  <c r="B175" i="23"/>
  <c r="C175" i="23"/>
  <c r="B176" i="23"/>
  <c r="C176" i="23"/>
  <c r="B177" i="23"/>
  <c r="C177" i="23"/>
  <c r="A177" i="23" s="1"/>
  <c r="B178" i="23"/>
  <c r="C178" i="23"/>
  <c r="A178" i="23" s="1"/>
  <c r="B179" i="23"/>
  <c r="C179" i="23"/>
  <c r="B180" i="23"/>
  <c r="C180" i="23"/>
  <c r="B181" i="23"/>
  <c r="C181" i="23"/>
  <c r="A181" i="23" s="1"/>
  <c r="B182" i="23"/>
  <c r="C182" i="23"/>
  <c r="A182" i="23" s="1"/>
  <c r="B183" i="23"/>
  <c r="C183" i="23"/>
  <c r="B184" i="23"/>
  <c r="C184" i="23"/>
  <c r="B185" i="23"/>
  <c r="C185" i="23"/>
  <c r="A185" i="23" s="1"/>
  <c r="B186" i="23"/>
  <c r="C186" i="23"/>
  <c r="A186" i="23" s="1"/>
  <c r="B187" i="23"/>
  <c r="C187" i="23"/>
  <c r="B188" i="23"/>
  <c r="C188" i="23"/>
  <c r="B189" i="23"/>
  <c r="C189" i="23"/>
  <c r="A189" i="23" s="1"/>
  <c r="B190" i="23"/>
  <c r="C190" i="23"/>
  <c r="A190" i="23" s="1"/>
  <c r="B191" i="23"/>
  <c r="C191" i="23"/>
  <c r="B192" i="23"/>
  <c r="C192" i="23"/>
  <c r="A192" i="23" s="1"/>
  <c r="B193" i="23"/>
  <c r="C193" i="23"/>
  <c r="A193" i="23" s="1"/>
  <c r="B194" i="23"/>
  <c r="C194" i="23"/>
  <c r="B195" i="23"/>
  <c r="C195" i="23"/>
  <c r="B196" i="23"/>
  <c r="C196" i="23"/>
  <c r="A196" i="23" s="1"/>
  <c r="B197" i="23"/>
  <c r="C197" i="23"/>
  <c r="A197" i="23" s="1"/>
  <c r="B198" i="23"/>
  <c r="C198" i="23"/>
  <c r="A198" i="23" s="1"/>
  <c r="B199" i="23"/>
  <c r="C199" i="23"/>
  <c r="B200" i="23"/>
  <c r="C200" i="23"/>
  <c r="B201" i="23"/>
  <c r="C201" i="23"/>
  <c r="B202" i="23"/>
  <c r="C202" i="23"/>
  <c r="A202" i="23" s="1"/>
  <c r="B203" i="23"/>
  <c r="C203" i="23"/>
  <c r="B204" i="23"/>
  <c r="C204" i="23"/>
  <c r="A204" i="23" s="1"/>
  <c r="B205" i="23"/>
  <c r="C205" i="23"/>
  <c r="B206" i="23"/>
  <c r="C206" i="23"/>
  <c r="A206" i="23" s="1"/>
  <c r="B207" i="23"/>
  <c r="C207" i="23"/>
  <c r="B208" i="23"/>
  <c r="C208" i="23"/>
  <c r="B209" i="23"/>
  <c r="C209" i="23"/>
  <c r="B210" i="23"/>
  <c r="C210" i="23"/>
  <c r="A210" i="23" s="1"/>
  <c r="B211" i="23"/>
  <c r="C211" i="23"/>
  <c r="B212" i="23"/>
  <c r="C212" i="23"/>
  <c r="B213" i="23"/>
  <c r="C213" i="23"/>
  <c r="A213" i="23" s="1"/>
  <c r="B214" i="23"/>
  <c r="C214" i="23"/>
  <c r="A214" i="23" s="1"/>
  <c r="B215" i="23"/>
  <c r="C215" i="23"/>
  <c r="B216" i="23"/>
  <c r="C216" i="23"/>
  <c r="B217" i="23"/>
  <c r="C217" i="23"/>
  <c r="A217" i="23" s="1"/>
  <c r="B218" i="23"/>
  <c r="C218" i="23"/>
  <c r="A218" i="23" s="1"/>
  <c r="B219" i="23"/>
  <c r="C219" i="23"/>
  <c r="B220" i="23"/>
  <c r="C220" i="23"/>
  <c r="A220" i="23" s="1"/>
  <c r="B221" i="23"/>
  <c r="C221" i="23"/>
  <c r="A221" i="23" s="1"/>
  <c r="B222" i="23"/>
  <c r="C222" i="23"/>
  <c r="A222" i="23" s="1"/>
  <c r="B223" i="23"/>
  <c r="C223" i="23"/>
  <c r="B224" i="23"/>
  <c r="C224" i="23"/>
  <c r="A224" i="23" s="1"/>
  <c r="B225" i="23"/>
  <c r="C225" i="23"/>
  <c r="A225" i="23" s="1"/>
  <c r="B226" i="23"/>
  <c r="C226" i="23"/>
  <c r="A226" i="23" s="1"/>
  <c r="B227" i="23"/>
  <c r="C227" i="23"/>
  <c r="B228" i="23"/>
  <c r="C228" i="23"/>
  <c r="A228" i="23" s="1"/>
  <c r="B229" i="23"/>
  <c r="C229" i="23"/>
  <c r="A229" i="23" s="1"/>
  <c r="B230" i="23"/>
  <c r="C230" i="23"/>
  <c r="B231" i="23"/>
  <c r="C231" i="23"/>
  <c r="B232" i="23"/>
  <c r="C232" i="23"/>
  <c r="B233" i="23"/>
  <c r="C233" i="23"/>
  <c r="A233" i="23" s="1"/>
  <c r="B234" i="23"/>
  <c r="C234" i="23"/>
  <c r="B235" i="23"/>
  <c r="C235" i="23"/>
  <c r="B236" i="23"/>
  <c r="C236" i="23"/>
  <c r="A236" i="23" s="1"/>
  <c r="B237" i="23"/>
  <c r="C237" i="23"/>
  <c r="A237" i="23" s="1"/>
  <c r="B238" i="23"/>
  <c r="C238" i="23"/>
  <c r="B239" i="23"/>
  <c r="C239" i="23"/>
  <c r="B240" i="23"/>
  <c r="C240" i="23"/>
  <c r="B241" i="23"/>
  <c r="C241" i="23"/>
  <c r="A241" i="23" s="1"/>
  <c r="B242" i="23"/>
  <c r="C242" i="23"/>
  <c r="B243" i="23"/>
  <c r="C243" i="23"/>
  <c r="B244" i="23"/>
  <c r="C244" i="23"/>
  <c r="A244" i="23" s="1"/>
  <c r="B245" i="23"/>
  <c r="C245" i="23"/>
  <c r="B246" i="23"/>
  <c r="C246" i="23"/>
  <c r="B247" i="23"/>
  <c r="C247" i="23"/>
  <c r="B248" i="23"/>
  <c r="C248" i="23"/>
  <c r="A248" i="23" s="1"/>
  <c r="B249" i="23"/>
  <c r="C249" i="23"/>
  <c r="B250" i="23"/>
  <c r="C250" i="23"/>
  <c r="B251" i="23"/>
  <c r="C251" i="23"/>
  <c r="B252" i="23"/>
  <c r="C252" i="23"/>
  <c r="B253" i="23"/>
  <c r="C253" i="23"/>
  <c r="A253" i="23" s="1"/>
  <c r="B254" i="23"/>
  <c r="C254" i="23"/>
  <c r="B255" i="23"/>
  <c r="C255" i="23"/>
  <c r="B256" i="23"/>
  <c r="C256" i="23"/>
  <c r="B257" i="23"/>
  <c r="C257" i="23"/>
  <c r="A257" i="23" s="1"/>
  <c r="B258" i="23"/>
  <c r="C258" i="23"/>
  <c r="B259" i="23"/>
  <c r="C259" i="23"/>
  <c r="B260" i="23"/>
  <c r="C260" i="23"/>
  <c r="B261" i="23"/>
  <c r="C261" i="23"/>
  <c r="A261" i="23" s="1"/>
  <c r="B262" i="23"/>
  <c r="C262" i="23"/>
  <c r="B263" i="23"/>
  <c r="C263" i="23"/>
  <c r="B264" i="23"/>
  <c r="C264" i="23"/>
  <c r="B265" i="23"/>
  <c r="C265" i="23"/>
  <c r="A265" i="23" s="1"/>
  <c r="B266" i="23"/>
  <c r="C266" i="23"/>
  <c r="B267" i="23"/>
  <c r="C267" i="23"/>
  <c r="B268" i="23"/>
  <c r="C268" i="23"/>
  <c r="A268" i="23" s="1"/>
  <c r="B269" i="23"/>
  <c r="C269" i="23"/>
  <c r="A269" i="23" s="1"/>
  <c r="B270" i="23"/>
  <c r="C270" i="23"/>
  <c r="B271" i="23"/>
  <c r="C271" i="23"/>
  <c r="B272" i="23"/>
  <c r="C272" i="23"/>
  <c r="B273" i="23"/>
  <c r="C273" i="23"/>
  <c r="A273" i="23" s="1"/>
  <c r="B274" i="23"/>
  <c r="C274" i="23"/>
  <c r="B275" i="23"/>
  <c r="C275" i="23"/>
  <c r="B276" i="23"/>
  <c r="C276" i="23"/>
  <c r="A276" i="23" s="1"/>
  <c r="B277" i="23"/>
  <c r="C277" i="23"/>
  <c r="A277" i="23" s="1"/>
  <c r="B278" i="23"/>
  <c r="C278" i="23"/>
  <c r="A278" i="23" s="1"/>
  <c r="B279" i="23"/>
  <c r="C279" i="23"/>
  <c r="B280" i="23"/>
  <c r="C280" i="23"/>
  <c r="A280" i="23" s="1"/>
  <c r="B281" i="23"/>
  <c r="C281" i="23"/>
  <c r="B282" i="23"/>
  <c r="C282" i="23"/>
  <c r="B283" i="23"/>
  <c r="C283" i="23"/>
  <c r="B284" i="23"/>
  <c r="C284" i="23"/>
  <c r="A284" i="23" s="1"/>
  <c r="B285" i="23"/>
  <c r="C285" i="23"/>
  <c r="B286" i="23"/>
  <c r="C286" i="23"/>
  <c r="A286" i="23" s="1"/>
  <c r="B287" i="23"/>
  <c r="C287" i="23"/>
  <c r="B288" i="23"/>
  <c r="C288" i="23"/>
  <c r="B289" i="23"/>
  <c r="C289" i="23"/>
  <c r="B290" i="23"/>
  <c r="C290" i="23"/>
  <c r="A290" i="23" s="1"/>
  <c r="B291" i="23"/>
  <c r="C291" i="23"/>
  <c r="B292" i="23"/>
  <c r="C292" i="23"/>
  <c r="A292" i="23" s="1"/>
  <c r="C11" i="23"/>
  <c r="B11" i="23"/>
  <c r="Q77" i="30"/>
  <c r="R77" i="30" s="1"/>
  <c r="Q76" i="30"/>
  <c r="R76" i="30" s="1"/>
  <c r="Q75" i="30"/>
  <c r="R75" i="30" s="1"/>
  <c r="Q74" i="30"/>
  <c r="R74" i="30" s="1"/>
  <c r="R73" i="30"/>
  <c r="R64" i="30"/>
  <c r="O59" i="30"/>
  <c r="Q59" i="30" s="1"/>
  <c r="O58" i="30"/>
  <c r="Q58" i="30" s="1"/>
  <c r="O57" i="30"/>
  <c r="Q57" i="30" s="1"/>
  <c r="O56" i="30"/>
  <c r="Q56" i="30" s="1"/>
  <c r="Q53" i="30"/>
  <c r="O49" i="30"/>
  <c r="Q49" i="30" s="1"/>
  <c r="Q29" i="30"/>
  <c r="Q28" i="30"/>
  <c r="Q27" i="30"/>
  <c r="Q26" i="30"/>
  <c r="Q20" i="30"/>
  <c r="Q16" i="30"/>
  <c r="R16" i="30" s="1"/>
  <c r="D12" i="30"/>
  <c r="E12" i="30" s="1"/>
  <c r="C12" i="30"/>
  <c r="A238" i="23" l="1"/>
  <c r="A51" i="23"/>
  <c r="A62" i="23"/>
  <c r="A11" i="23"/>
  <c r="A68" i="23"/>
  <c r="A64" i="23"/>
  <c r="A60" i="23"/>
  <c r="A287" i="23"/>
  <c r="A279" i="23"/>
  <c r="A275" i="23"/>
  <c r="A255" i="23"/>
  <c r="A251" i="23"/>
  <c r="A247" i="23"/>
  <c r="A243" i="23"/>
  <c r="A239" i="23"/>
  <c r="A231" i="23"/>
  <c r="A215" i="23"/>
  <c r="A211" i="23"/>
  <c r="A207" i="23"/>
  <c r="A199" i="23"/>
  <c r="A187" i="23"/>
  <c r="A175" i="23"/>
  <c r="A167" i="23"/>
  <c r="A159" i="23"/>
  <c r="A155" i="23"/>
  <c r="A151" i="23"/>
  <c r="A147" i="23"/>
  <c r="A127" i="23"/>
  <c r="A123" i="23"/>
  <c r="A119" i="23"/>
  <c r="A115" i="23"/>
  <c r="A111" i="23"/>
  <c r="A87" i="23"/>
  <c r="A83" i="23"/>
  <c r="A79" i="23"/>
  <c r="A71" i="23"/>
  <c r="A56" i="23"/>
  <c r="A36" i="23"/>
  <c r="A32" i="23"/>
  <c r="A28" i="23"/>
  <c r="A24" i="23"/>
  <c r="A20" i="23"/>
  <c r="A139" i="23"/>
  <c r="A107" i="23"/>
  <c r="A99" i="23"/>
  <c r="A267" i="23"/>
  <c r="A188" i="23"/>
  <c r="A230" i="23"/>
  <c r="A179" i="23"/>
  <c r="A91" i="23"/>
  <c r="A281" i="23"/>
  <c r="A274" i="23"/>
  <c r="A270" i="23"/>
  <c r="A266" i="23"/>
  <c r="A262" i="23"/>
  <c r="A258" i="23"/>
  <c r="A254" i="23"/>
  <c r="A250" i="23"/>
  <c r="A246" i="23"/>
  <c r="A227" i="23"/>
  <c r="A219" i="23"/>
  <c r="A191" i="23"/>
  <c r="A184" i="23"/>
  <c r="A180" i="23"/>
  <c r="A164" i="23"/>
  <c r="A160" i="23"/>
  <c r="A156" i="23"/>
  <c r="A152" i="23"/>
  <c r="A145" i="23"/>
  <c r="A141" i="23"/>
  <c r="A137" i="23"/>
  <c r="A133" i="23"/>
  <c r="A129" i="23"/>
  <c r="A113" i="23"/>
  <c r="A102" i="23"/>
  <c r="A47" i="23"/>
  <c r="A39" i="23"/>
  <c r="A31" i="23"/>
  <c r="A27" i="23"/>
  <c r="A23" i="23"/>
  <c r="A288" i="23"/>
  <c r="A171" i="23"/>
  <c r="A75" i="23"/>
  <c r="A283" i="23"/>
  <c r="A195" i="23"/>
  <c r="A169" i="23"/>
  <c r="A140" i="23"/>
  <c r="A125" i="23"/>
  <c r="A103" i="23"/>
  <c r="A92" i="23"/>
  <c r="A85" i="23"/>
  <c r="A74" i="23"/>
  <c r="A67" i="23"/>
  <c r="A52" i="23"/>
  <c r="A45" i="23"/>
  <c r="A41" i="23"/>
  <c r="A12" i="23"/>
  <c r="A131" i="23"/>
  <c r="A43" i="23"/>
  <c r="A163" i="23"/>
  <c r="A291" i="23"/>
  <c r="A203" i="23"/>
  <c r="A282" i="23"/>
  <c r="A271" i="23"/>
  <c r="A260" i="23"/>
  <c r="A256" i="23"/>
  <c r="A249" i="23"/>
  <c r="A242" i="23"/>
  <c r="A235" i="23"/>
  <c r="A223" i="23"/>
  <c r="A216" i="23"/>
  <c r="A209" i="23"/>
  <c r="A194" i="23"/>
  <c r="A183" i="23"/>
  <c r="A165" i="23"/>
  <c r="A161" i="23"/>
  <c r="A154" i="23"/>
  <c r="A143" i="23"/>
  <c r="A132" i="23"/>
  <c r="A128" i="23"/>
  <c r="A121" i="23"/>
  <c r="A114" i="23"/>
  <c r="A95" i="23"/>
  <c r="A88" i="23"/>
  <c r="A81" i="23"/>
  <c r="A66" i="23"/>
  <c r="A55" i="23"/>
  <c r="A37" i="23"/>
  <c r="A33" i="23"/>
  <c r="A26" i="23"/>
  <c r="A15" i="23"/>
  <c r="A259" i="23"/>
  <c r="A35" i="23"/>
  <c r="A289" i="23"/>
  <c r="A263" i="23"/>
  <c r="A252" i="23"/>
  <c r="A245" i="23"/>
  <c r="A234" i="23"/>
  <c r="A212" i="23"/>
  <c r="A205" i="23"/>
  <c r="A201" i="23"/>
  <c r="A172" i="23"/>
  <c r="A157" i="23"/>
  <c r="A135" i="23"/>
  <c r="A124" i="23"/>
  <c r="A117" i="23"/>
  <c r="A106" i="23"/>
  <c r="A84" i="23"/>
  <c r="A77" i="23"/>
  <c r="A73" i="23"/>
  <c r="A44" i="23"/>
  <c r="A29" i="23"/>
  <c r="R56" i="30"/>
  <c r="R58" i="30"/>
  <c r="A272" i="23"/>
  <c r="A240" i="23"/>
  <c r="A208" i="23"/>
  <c r="A176" i="23"/>
  <c r="A144" i="23"/>
  <c r="A112" i="23"/>
  <c r="A80" i="23"/>
  <c r="A48" i="23"/>
  <c r="A16" i="23"/>
  <c r="A285" i="23"/>
  <c r="A264" i="23"/>
  <c r="A232" i="23"/>
  <c r="A200" i="23"/>
  <c r="A168" i="23"/>
  <c r="A136" i="23"/>
  <c r="A104" i="23"/>
  <c r="A72" i="23"/>
  <c r="A40" i="23"/>
  <c r="W5" i="30" l="1"/>
  <c r="AH5" i="30"/>
  <c r="AC5" i="30"/>
  <c r="AU5" i="30"/>
  <c r="V5" i="30"/>
  <c r="AI5" i="30"/>
  <c r="AI6" i="30" s="1"/>
  <c r="U5" i="30"/>
  <c r="AS5" i="30"/>
  <c r="AA5" i="30"/>
  <c r="AN5" i="30"/>
  <c r="AK5" i="30"/>
  <c r="AP5" i="30"/>
  <c r="AF5" i="30"/>
  <c r="X5" i="30"/>
  <c r="Z5" i="30"/>
  <c r="AT5" i="30"/>
  <c r="AO5" i="30"/>
  <c r="AO6" i="30" s="1"/>
  <c r="AL5" i="30"/>
  <c r="AB5" i="30"/>
  <c r="AG5" i="30"/>
  <c r="AE5" i="30"/>
  <c r="AR5" i="30"/>
  <c r="AJ5" i="30"/>
  <c r="AM5" i="30"/>
  <c r="AM6" i="30" s="1"/>
  <c r="AD5" i="30"/>
  <c r="AQ5" i="30"/>
  <c r="Y5" i="30"/>
  <c r="AL53" i="30"/>
  <c r="AM53" i="30" s="1"/>
  <c r="AN53" i="30" s="1"/>
  <c r="AO53" i="30" s="1"/>
  <c r="AL12" i="30"/>
  <c r="AQ51" i="30"/>
  <c r="AR51" i="30" s="1"/>
  <c r="AS51" i="30" s="1"/>
  <c r="AL49" i="30"/>
  <c r="AM49" i="30" s="1"/>
  <c r="AN49" i="30" s="1"/>
  <c r="AO49" i="30" s="1"/>
  <c r="AW65" i="30"/>
  <c r="R65" i="30" s="1"/>
  <c r="AW44" i="30"/>
  <c r="AW59" i="30"/>
  <c r="R59" i="30" s="1"/>
  <c r="AW41" i="30"/>
  <c r="R41" i="30" s="1"/>
  <c r="AW42" i="30"/>
  <c r="R42" i="30" s="1"/>
  <c r="AS6" i="30" l="1"/>
  <c r="AJ6" i="30"/>
  <c r="Z6" i="30"/>
  <c r="AL6" i="30"/>
  <c r="AL20" i="30" s="1"/>
  <c r="AD6" i="30"/>
  <c r="AA126" i="22"/>
  <c r="U126" i="22"/>
  <c r="R126" i="22"/>
  <c r="AT6" i="30"/>
  <c r="AR6" i="30"/>
  <c r="AU6" i="30"/>
  <c r="AE6" i="30"/>
  <c r="X6" i="30"/>
  <c r="AP6" i="30"/>
  <c r="AP51" i="30" s="1"/>
  <c r="AM12" i="30"/>
  <c r="AF6" i="30"/>
  <c r="V6" i="30"/>
  <c r="Y6" i="30"/>
  <c r="AB6" i="30"/>
  <c r="AK6" i="30"/>
  <c r="AC6" i="30"/>
  <c r="AT51" i="30"/>
  <c r="AM20" i="30"/>
  <c r="AG6" i="30"/>
  <c r="AQ6" i="30"/>
  <c r="AN6" i="30"/>
  <c r="AH6" i="30"/>
  <c r="AA6" i="30"/>
  <c r="W6" i="30"/>
  <c r="AW57" i="30"/>
  <c r="R57" i="30" s="1"/>
  <c r="AW27" i="30"/>
  <c r="R27" i="30" s="1"/>
  <c r="AW25" i="30"/>
  <c r="R25" i="30" s="1"/>
  <c r="AW29" i="30"/>
  <c r="R29" i="30" s="1"/>
  <c r="AW26" i="30"/>
  <c r="R26" i="30" s="1"/>
  <c r="AW28" i="30"/>
  <c r="R28" i="30" s="1"/>
  <c r="AP49" i="30" l="1"/>
  <c r="AQ49" i="30" s="1"/>
  <c r="AR49" i="30" s="1"/>
  <c r="AS49" i="30" s="1"/>
  <c r="AT49" i="30" s="1"/>
  <c r="AU49" i="30" s="1"/>
  <c r="AW49" i="30" s="1"/>
  <c r="R49" i="30" s="1"/>
  <c r="AN20" i="30"/>
  <c r="AO20" i="30" s="1"/>
  <c r="AP20" i="30" s="1"/>
  <c r="AQ20" i="30" s="1"/>
  <c r="AR20" i="30" s="1"/>
  <c r="AS20" i="30" s="1"/>
  <c r="AT20" i="30" s="1"/>
  <c r="AU20" i="30" s="1"/>
  <c r="AW20" i="30" s="1"/>
  <c r="R20" i="30" s="1"/>
  <c r="AN12" i="30"/>
  <c r="AO12" i="30" s="1"/>
  <c r="AP12" i="30" s="1"/>
  <c r="AQ12" i="30" s="1"/>
  <c r="AR12" i="30" s="1"/>
  <c r="AS12" i="30" s="1"/>
  <c r="AT12" i="30" s="1"/>
  <c r="AU12" i="30" s="1"/>
  <c r="AP53" i="30"/>
  <c r="AQ53" i="30" s="1"/>
  <c r="AR53" i="30" s="1"/>
  <c r="AS53" i="30" s="1"/>
  <c r="AT53" i="30" s="1"/>
  <c r="AU53" i="30" s="1"/>
  <c r="AW53" i="30" s="1"/>
  <c r="R53" i="30" s="1"/>
  <c r="AU51" i="30"/>
  <c r="AW51" i="30" s="1"/>
  <c r="R51" i="30" s="1"/>
  <c r="AL3" i="13"/>
  <c r="AK3" i="13"/>
  <c r="S14" i="13"/>
  <c r="R14" i="13"/>
  <c r="Q14" i="13"/>
  <c r="S12" i="13"/>
  <c r="S10" i="13"/>
  <c r="R10" i="13"/>
  <c r="Q10" i="13"/>
  <c r="R4" i="13"/>
  <c r="Q4" i="13"/>
  <c r="AC7" i="13"/>
  <c r="AA7" i="13"/>
  <c r="Z7" i="13"/>
  <c r="Y7" i="13"/>
  <c r="X7" i="13"/>
  <c r="AC5" i="13"/>
  <c r="AA5" i="13"/>
  <c r="Z5" i="13"/>
  <c r="Y5" i="13"/>
  <c r="X5" i="13"/>
  <c r="AC4" i="13"/>
  <c r="AA4" i="13"/>
  <c r="Z4" i="13"/>
  <c r="X4" i="13"/>
  <c r="D6" i="22"/>
  <c r="E6" i="22"/>
  <c r="D7" i="22"/>
  <c r="E7" i="22"/>
  <c r="D8" i="22"/>
  <c r="E8" i="22"/>
  <c r="D9" i="22"/>
  <c r="E9" i="22"/>
  <c r="D10" i="22"/>
  <c r="E10" i="22"/>
  <c r="D11" i="22"/>
  <c r="H11" i="22" s="1"/>
  <c r="E11" i="22"/>
  <c r="D12" i="22"/>
  <c r="H12" i="22" s="1"/>
  <c r="E12" i="22"/>
  <c r="D13" i="22"/>
  <c r="H13" i="22" s="1"/>
  <c r="E13" i="22"/>
  <c r="D14" i="22"/>
  <c r="E14" i="22"/>
  <c r="D15" i="22"/>
  <c r="H15" i="22" s="1"/>
  <c r="E15" i="22"/>
  <c r="D16" i="22"/>
  <c r="E16" i="22"/>
  <c r="D17" i="22"/>
  <c r="E17" i="22"/>
  <c r="D18" i="22"/>
  <c r="E18" i="22"/>
  <c r="D19" i="22"/>
  <c r="E19" i="22"/>
  <c r="D20" i="22"/>
  <c r="E20" i="22"/>
  <c r="D21" i="22"/>
  <c r="E21" i="22"/>
  <c r="D22" i="22"/>
  <c r="E22" i="22"/>
  <c r="D23" i="22"/>
  <c r="E23" i="22"/>
  <c r="D24" i="22"/>
  <c r="E24" i="22"/>
  <c r="D25" i="22"/>
  <c r="H25" i="22" s="1"/>
  <c r="E25" i="22"/>
  <c r="D26" i="22"/>
  <c r="H26" i="22" s="1"/>
  <c r="E26" i="22"/>
  <c r="D27" i="22"/>
  <c r="E27" i="22"/>
  <c r="D28" i="22"/>
  <c r="H28" i="22" s="1"/>
  <c r="E28" i="22"/>
  <c r="D29" i="22"/>
  <c r="E29" i="22"/>
  <c r="D30" i="22"/>
  <c r="E30" i="22"/>
  <c r="D31" i="22"/>
  <c r="E31" i="22"/>
  <c r="D32" i="22"/>
  <c r="E32" i="22"/>
  <c r="D33" i="22"/>
  <c r="E33" i="22"/>
  <c r="D34" i="22"/>
  <c r="H34" i="22" s="1"/>
  <c r="E34" i="22"/>
  <c r="D35" i="22"/>
  <c r="H35" i="22" s="1"/>
  <c r="E35" i="22"/>
  <c r="D36" i="22"/>
  <c r="H36" i="22" s="1"/>
  <c r="E36" i="22"/>
  <c r="D37" i="22"/>
  <c r="H37" i="22" s="1"/>
  <c r="E37" i="22"/>
  <c r="D38" i="22"/>
  <c r="H38" i="22" s="1"/>
  <c r="E38" i="22"/>
  <c r="D39" i="22"/>
  <c r="H39" i="22" s="1"/>
  <c r="E39" i="22"/>
  <c r="D40" i="22"/>
  <c r="H40" i="22" s="1"/>
  <c r="E40" i="22"/>
  <c r="D41" i="22"/>
  <c r="H41" i="22" s="1"/>
  <c r="E41" i="22"/>
  <c r="D42" i="22"/>
  <c r="H42" i="22" s="1"/>
  <c r="E42" i="22"/>
  <c r="D43" i="22"/>
  <c r="H43" i="22" s="1"/>
  <c r="E43" i="22"/>
  <c r="D44" i="22"/>
  <c r="H44" i="22" s="1"/>
  <c r="E44" i="22"/>
  <c r="D45" i="22"/>
  <c r="H45" i="22" s="1"/>
  <c r="E45" i="22"/>
  <c r="D46" i="22"/>
  <c r="H46" i="22" s="1"/>
  <c r="E46" i="22"/>
  <c r="D47" i="22"/>
  <c r="H47" i="22" s="1"/>
  <c r="E47" i="22"/>
  <c r="D48" i="22"/>
  <c r="H48" i="22" s="1"/>
  <c r="E48" i="22"/>
  <c r="D49" i="22"/>
  <c r="H49" i="22" s="1"/>
  <c r="E49" i="22"/>
  <c r="D50" i="22"/>
  <c r="H50" i="22" s="1"/>
  <c r="E50" i="22"/>
  <c r="D51" i="22"/>
  <c r="H51" i="22" s="1"/>
  <c r="E51" i="22"/>
  <c r="D52" i="22"/>
  <c r="H52" i="22" s="1"/>
  <c r="E52" i="22"/>
  <c r="D53" i="22"/>
  <c r="H53" i="22" s="1"/>
  <c r="E53" i="22"/>
  <c r="D54" i="22"/>
  <c r="H54" i="22" s="1"/>
  <c r="E54" i="22"/>
  <c r="D55" i="22"/>
  <c r="H55" i="22" s="1"/>
  <c r="E55" i="22"/>
  <c r="D56" i="22"/>
  <c r="H56" i="22" s="1"/>
  <c r="E56" i="22"/>
  <c r="D57" i="22"/>
  <c r="H57" i="22" s="1"/>
  <c r="E57" i="22"/>
  <c r="D58" i="22"/>
  <c r="H58" i="22" s="1"/>
  <c r="E58" i="22"/>
  <c r="D59" i="22"/>
  <c r="H59" i="22" s="1"/>
  <c r="E59" i="22"/>
  <c r="D60" i="22"/>
  <c r="H60" i="22" s="1"/>
  <c r="E60" i="22"/>
  <c r="D61" i="22"/>
  <c r="H61" i="22" s="1"/>
  <c r="E61" i="22"/>
  <c r="D62" i="22"/>
  <c r="H62" i="22" s="1"/>
  <c r="E62" i="22"/>
  <c r="D63" i="22"/>
  <c r="H63" i="22" s="1"/>
  <c r="E63" i="22"/>
  <c r="D64" i="22"/>
  <c r="H64" i="22" s="1"/>
  <c r="E64" i="22"/>
  <c r="D65" i="22"/>
  <c r="H65" i="22" s="1"/>
  <c r="E65" i="22"/>
  <c r="D66" i="22"/>
  <c r="H66" i="22" s="1"/>
  <c r="E66" i="22"/>
  <c r="D67" i="22"/>
  <c r="H67" i="22" s="1"/>
  <c r="E67" i="22"/>
  <c r="D68" i="22"/>
  <c r="H68" i="22" s="1"/>
  <c r="E68" i="22"/>
  <c r="D69" i="22"/>
  <c r="H69" i="22" s="1"/>
  <c r="E69" i="22"/>
  <c r="D70" i="22"/>
  <c r="H70" i="22" s="1"/>
  <c r="E70" i="22"/>
  <c r="D71" i="22"/>
  <c r="H71" i="22" s="1"/>
  <c r="E71" i="22"/>
  <c r="D72" i="22"/>
  <c r="H72" i="22" s="1"/>
  <c r="E72" i="22"/>
  <c r="D73" i="22"/>
  <c r="H73" i="22" s="1"/>
  <c r="E73" i="22"/>
  <c r="D74" i="22"/>
  <c r="H74" i="22" s="1"/>
  <c r="E74" i="22"/>
  <c r="D75" i="22"/>
  <c r="H75" i="22" s="1"/>
  <c r="E75" i="22"/>
  <c r="D76" i="22"/>
  <c r="H76" i="22" s="1"/>
  <c r="E76" i="22"/>
  <c r="D77" i="22"/>
  <c r="H77" i="22" s="1"/>
  <c r="E77" i="22"/>
  <c r="D78" i="22"/>
  <c r="H78" i="22" s="1"/>
  <c r="E78" i="22"/>
  <c r="D79" i="22"/>
  <c r="H79" i="22" s="1"/>
  <c r="E79" i="22"/>
  <c r="D80" i="22"/>
  <c r="H80" i="22" s="1"/>
  <c r="E80" i="22"/>
  <c r="D81" i="22"/>
  <c r="H81" i="22" s="1"/>
  <c r="E81" i="22"/>
  <c r="D82" i="22"/>
  <c r="H82" i="22" s="1"/>
  <c r="E82" i="22"/>
  <c r="D83" i="22"/>
  <c r="H83" i="22" s="1"/>
  <c r="E83" i="22"/>
  <c r="D84" i="22"/>
  <c r="H84" i="22" s="1"/>
  <c r="E84" i="22"/>
  <c r="D85" i="22"/>
  <c r="H85" i="22" s="1"/>
  <c r="E85" i="22"/>
  <c r="D86" i="22"/>
  <c r="H86" i="22" s="1"/>
  <c r="E86" i="22"/>
  <c r="D87" i="22"/>
  <c r="H87" i="22" s="1"/>
  <c r="E87" i="22"/>
  <c r="D88" i="22"/>
  <c r="H88" i="22" s="1"/>
  <c r="E88" i="22"/>
  <c r="D89" i="22"/>
  <c r="H89" i="22" s="1"/>
  <c r="E89" i="22"/>
  <c r="D90" i="22"/>
  <c r="H90" i="22" s="1"/>
  <c r="E90" i="22"/>
  <c r="D91" i="22"/>
  <c r="H91" i="22" s="1"/>
  <c r="E91" i="22"/>
  <c r="D92" i="22"/>
  <c r="H92" i="22" s="1"/>
  <c r="E92" i="22"/>
  <c r="D93" i="22"/>
  <c r="H93" i="22" s="1"/>
  <c r="E93" i="22"/>
  <c r="D94" i="22"/>
  <c r="H94" i="22" s="1"/>
  <c r="E94" i="22"/>
  <c r="D95" i="22"/>
  <c r="H95" i="22" s="1"/>
  <c r="E95" i="22"/>
  <c r="D96" i="22"/>
  <c r="H96" i="22" s="1"/>
  <c r="E96" i="22"/>
  <c r="D97" i="22"/>
  <c r="H97" i="22" s="1"/>
  <c r="E97" i="22"/>
  <c r="D98" i="22"/>
  <c r="H98" i="22" s="1"/>
  <c r="E98" i="22"/>
  <c r="D99" i="22"/>
  <c r="H99" i="22" s="1"/>
  <c r="E99" i="22"/>
  <c r="D100" i="22"/>
  <c r="H100" i="22" s="1"/>
  <c r="E100" i="22"/>
  <c r="D101" i="22"/>
  <c r="H101" i="22" s="1"/>
  <c r="E101" i="22"/>
  <c r="D102" i="22"/>
  <c r="H102" i="22" s="1"/>
  <c r="E102" i="22"/>
  <c r="D103" i="22"/>
  <c r="H103" i="22" s="1"/>
  <c r="E103" i="22"/>
  <c r="D104" i="22"/>
  <c r="H104" i="22" s="1"/>
  <c r="E104" i="22"/>
  <c r="D105" i="22"/>
  <c r="H105" i="22" s="1"/>
  <c r="E105" i="22"/>
  <c r="D106" i="22"/>
  <c r="H106" i="22" s="1"/>
  <c r="E106" i="22"/>
  <c r="D107" i="22"/>
  <c r="H107" i="22" s="1"/>
  <c r="E107" i="22"/>
  <c r="D108" i="22"/>
  <c r="H108" i="22" s="1"/>
  <c r="E108" i="22"/>
  <c r="D109" i="22"/>
  <c r="H109" i="22" s="1"/>
  <c r="E109" i="22"/>
  <c r="J90" i="22" l="1"/>
  <c r="I90" i="22"/>
  <c r="R90" i="22" s="1"/>
  <c r="J82" i="22"/>
  <c r="I82" i="22"/>
  <c r="I38" i="22"/>
  <c r="R38" i="22" s="1"/>
  <c r="J38" i="22"/>
  <c r="AA38" i="22" s="1"/>
  <c r="J101" i="22"/>
  <c r="AA101" i="22" s="1"/>
  <c r="I101" i="22"/>
  <c r="J65" i="22"/>
  <c r="I65" i="22"/>
  <c r="I57" i="22"/>
  <c r="J57" i="22"/>
  <c r="J53" i="22"/>
  <c r="I53" i="22"/>
  <c r="J13" i="22"/>
  <c r="AA13" i="22" s="1"/>
  <c r="I13" i="22"/>
  <c r="R13" i="22" s="1"/>
  <c r="J100" i="22"/>
  <c r="I100" i="22"/>
  <c r="I92" i="22"/>
  <c r="J92" i="22"/>
  <c r="J88" i="22"/>
  <c r="I88" i="22"/>
  <c r="R88" i="22" s="1"/>
  <c r="J76" i="22"/>
  <c r="I76" i="22"/>
  <c r="J72" i="22"/>
  <c r="I72" i="22"/>
  <c r="J64" i="22"/>
  <c r="I64" i="22"/>
  <c r="J40" i="22"/>
  <c r="I40" i="22"/>
  <c r="R40" i="22" s="1"/>
  <c r="J36" i="22"/>
  <c r="I36" i="22"/>
  <c r="J28" i="22"/>
  <c r="I28" i="22"/>
  <c r="J12" i="22"/>
  <c r="I12" i="22"/>
  <c r="I86" i="22"/>
  <c r="J86" i="22"/>
  <c r="J74" i="22"/>
  <c r="I74" i="22"/>
  <c r="I62" i="22"/>
  <c r="J62" i="22"/>
  <c r="I50" i="22"/>
  <c r="R50" i="22" s="1"/>
  <c r="W50" i="22" s="1"/>
  <c r="J50" i="22"/>
  <c r="I42" i="22"/>
  <c r="J42" i="22"/>
  <c r="J26" i="22"/>
  <c r="AA26" i="22" s="1"/>
  <c r="I26" i="22"/>
  <c r="R26" i="22" s="1"/>
  <c r="J97" i="22"/>
  <c r="I97" i="22"/>
  <c r="J89" i="22"/>
  <c r="I89" i="22"/>
  <c r="J61" i="22"/>
  <c r="I61" i="22"/>
  <c r="I49" i="22"/>
  <c r="J49" i="22"/>
  <c r="I37" i="22"/>
  <c r="J37" i="22"/>
  <c r="J25" i="22"/>
  <c r="I25" i="22"/>
  <c r="R25" i="22" s="1"/>
  <c r="I107" i="22"/>
  <c r="J107" i="22"/>
  <c r="I103" i="22"/>
  <c r="J103" i="22"/>
  <c r="J99" i="22"/>
  <c r="I99" i="22"/>
  <c r="I87" i="22"/>
  <c r="J87" i="22"/>
  <c r="I75" i="22"/>
  <c r="J75" i="22"/>
  <c r="AA75" i="22" s="1"/>
  <c r="I67" i="22"/>
  <c r="J67" i="22"/>
  <c r="I63" i="22"/>
  <c r="J63" i="22"/>
  <c r="AA63" i="22" s="1"/>
  <c r="I51" i="22"/>
  <c r="R51" i="22" s="1"/>
  <c r="J51" i="22"/>
  <c r="AA51" i="22" s="1"/>
  <c r="I47" i="22"/>
  <c r="J47" i="22"/>
  <c r="I39" i="22"/>
  <c r="J39" i="22"/>
  <c r="I15" i="22"/>
  <c r="J15" i="22"/>
  <c r="I11" i="22"/>
  <c r="R11" i="22" s="1"/>
  <c r="J11" i="22"/>
  <c r="AA11" i="22" s="1"/>
  <c r="I78" i="22"/>
  <c r="J78" i="22"/>
  <c r="AA76" i="22"/>
  <c r="AA90" i="22"/>
  <c r="R63" i="22"/>
  <c r="AA40" i="22"/>
  <c r="R65" i="22"/>
  <c r="AA65" i="22"/>
  <c r="AA25" i="22"/>
  <c r="R113" i="22"/>
  <c r="AA113" i="22"/>
  <c r="AA88" i="22"/>
  <c r="AA127" i="22"/>
  <c r="AA100" i="22"/>
  <c r="AA50" i="22"/>
  <c r="R115" i="22"/>
  <c r="AA115" i="22"/>
  <c r="AW12" i="30"/>
  <c r="R12" i="30" s="1"/>
  <c r="R9" i="22" l="1"/>
  <c r="R111" i="22"/>
  <c r="AA111" i="22"/>
  <c r="AC25" i="22"/>
  <c r="AB25" i="22"/>
  <c r="AC26" i="22"/>
  <c r="AB26" i="22"/>
  <c r="U127" i="22"/>
  <c r="R127" i="22"/>
  <c r="S25" i="22"/>
  <c r="U25" i="22"/>
  <c r="T25" i="22"/>
  <c r="U75" i="22"/>
  <c r="R75" i="22"/>
  <c r="R100" i="22"/>
  <c r="U100" i="22"/>
  <c r="U101" i="22"/>
  <c r="R101" i="22"/>
  <c r="S26" i="22"/>
  <c r="U26" i="22"/>
  <c r="T26" i="22"/>
  <c r="U50" i="22"/>
  <c r="U51" i="22"/>
  <c r="R76" i="22"/>
  <c r="U76" i="22"/>
  <c r="R86" i="22" l="1"/>
  <c r="R61" i="22"/>
  <c r="AA61" i="22"/>
  <c r="AA36" i="22"/>
  <c r="R36" i="22"/>
  <c r="AA86" i="22"/>
  <c r="M32" i="14" l="1"/>
  <c r="M31" i="14"/>
  <c r="C117" i="22" l="1"/>
  <c r="B31" i="14"/>
  <c r="C31" i="14" s="1"/>
  <c r="B32" i="14"/>
  <c r="C32" i="14" s="1"/>
  <c r="B29" i="14"/>
  <c r="C29" i="14" s="1"/>
  <c r="B30" i="14"/>
  <c r="C30" i="14" s="1"/>
  <c r="M30" i="14"/>
  <c r="M29" i="14"/>
  <c r="B28" i="14"/>
  <c r="C28" i="14" s="1"/>
  <c r="M28" i="14"/>
  <c r="C118" i="22" l="1"/>
  <c r="C92" i="22"/>
  <c r="C67" i="22"/>
  <c r="C42" i="22"/>
  <c r="C68" i="22" l="1"/>
  <c r="C43" i="22"/>
  <c r="C93" i="22"/>
  <c r="D5" i="22" l="1"/>
  <c r="F5" i="22"/>
  <c r="U98" i="22" l="1"/>
  <c r="F6" i="22"/>
  <c r="K6" i="22" s="1"/>
  <c r="K5" i="22"/>
  <c r="U48" i="22"/>
  <c r="H5" i="22"/>
  <c r="E5" i="22"/>
  <c r="H6" i="22" l="1"/>
  <c r="F7" i="22"/>
  <c r="K7" i="22" s="1"/>
  <c r="U73" i="22"/>
  <c r="H7" i="22" l="1"/>
  <c r="F8" i="22"/>
  <c r="K8" i="22" s="1"/>
  <c r="AA49" i="22" l="1"/>
  <c r="AA74" i="22"/>
  <c r="AF74" i="22" s="1"/>
  <c r="U124" i="22"/>
  <c r="AA99" i="22"/>
  <c r="R49" i="22"/>
  <c r="H8" i="22"/>
  <c r="F9" i="22"/>
  <c r="F10" i="22" s="1"/>
  <c r="N133" i="22"/>
  <c r="B132" i="22" s="1"/>
  <c r="B133" i="22" s="1"/>
  <c r="B134" i="22" s="1"/>
  <c r="B135" i="22" s="1"/>
  <c r="N107" i="22"/>
  <c r="B106" i="22" s="1"/>
  <c r="B107" i="22" s="1"/>
  <c r="B108" i="22" s="1"/>
  <c r="N82" i="22"/>
  <c r="B81" i="22" s="1"/>
  <c r="B82" i="22" s="1"/>
  <c r="B83" i="22" s="1"/>
  <c r="N57" i="22"/>
  <c r="B56" i="22" s="1"/>
  <c r="B57" i="22" s="1"/>
  <c r="B58" i="22" s="1"/>
  <c r="N32" i="22"/>
  <c r="B31" i="22" s="1"/>
  <c r="B32" i="22" s="1"/>
  <c r="B33" i="22" s="1"/>
  <c r="X7" i="22"/>
  <c r="X6" i="22"/>
  <c r="AG4" i="22"/>
  <c r="AF4" i="22"/>
  <c r="AE4" i="22"/>
  <c r="Y4" i="22"/>
  <c r="X4" i="22"/>
  <c r="W4" i="22"/>
  <c r="F11" i="22" l="1"/>
  <c r="K10" i="22"/>
  <c r="H10" i="22"/>
  <c r="K9" i="22"/>
  <c r="H9" i="22"/>
  <c r="Y50" i="22"/>
  <c r="Y51" i="22"/>
  <c r="Y75" i="22"/>
  <c r="Y101" i="22"/>
  <c r="Y76" i="22"/>
  <c r="Y100" i="22"/>
  <c r="AG74" i="22"/>
  <c r="AE74" i="22"/>
  <c r="AF49" i="22"/>
  <c r="AG49" i="22"/>
  <c r="AE49" i="22"/>
  <c r="X49" i="22"/>
  <c r="U49" i="22"/>
  <c r="U52" i="22" s="1"/>
  <c r="U53" i="22" s="1"/>
  <c r="U54" i="22" s="1"/>
  <c r="W49" i="22"/>
  <c r="Y49" i="22"/>
  <c r="W51" i="22"/>
  <c r="W101" i="22"/>
  <c r="W76" i="22"/>
  <c r="W100" i="22"/>
  <c r="W75" i="22"/>
  <c r="R99" i="22"/>
  <c r="U99" i="22"/>
  <c r="AE51" i="22"/>
  <c r="AE101" i="22"/>
  <c r="AE100" i="22"/>
  <c r="AE75" i="22"/>
  <c r="AE76" i="22"/>
  <c r="AE50" i="22"/>
  <c r="AF75" i="22"/>
  <c r="AF50" i="22"/>
  <c r="AF51" i="22"/>
  <c r="AF101" i="22"/>
  <c r="AF100" i="22"/>
  <c r="AF76" i="22"/>
  <c r="R74" i="22"/>
  <c r="U74" i="22"/>
  <c r="U78" i="22" s="1"/>
  <c r="AG101" i="22"/>
  <c r="AG100" i="22"/>
  <c r="AG50" i="22"/>
  <c r="AG76" i="22"/>
  <c r="AG75" i="22"/>
  <c r="AG51" i="22"/>
  <c r="X51" i="22"/>
  <c r="X50" i="22"/>
  <c r="X101" i="22"/>
  <c r="X76" i="22"/>
  <c r="X100" i="22"/>
  <c r="X75" i="22"/>
  <c r="AG99" i="22"/>
  <c r="AF99" i="22"/>
  <c r="AE99" i="22"/>
  <c r="F12" i="22" l="1"/>
  <c r="K11" i="22"/>
  <c r="J10" i="22"/>
  <c r="I10" i="22"/>
  <c r="J9" i="22"/>
  <c r="I9" i="22"/>
  <c r="AA9" i="22"/>
  <c r="C129" i="22"/>
  <c r="U125" i="22"/>
  <c r="U103" i="22"/>
  <c r="W99" i="22"/>
  <c r="X99" i="22"/>
  <c r="Y99" i="22"/>
  <c r="X74" i="22"/>
  <c r="Y74" i="22"/>
  <c r="W74" i="22"/>
  <c r="C53" i="22"/>
  <c r="C78" i="22"/>
  <c r="C103" i="22"/>
  <c r="D2" i="17"/>
  <c r="I6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H525" i="17"/>
  <c r="H526" i="17"/>
  <c r="H527" i="17"/>
  <c r="H528" i="17"/>
  <c r="H529" i="17"/>
  <c r="H530" i="17"/>
  <c r="H531" i="17"/>
  <c r="H532" i="17"/>
  <c r="H533" i="17"/>
  <c r="H534" i="17"/>
  <c r="H535" i="17"/>
  <c r="H536" i="17"/>
  <c r="H537" i="17"/>
  <c r="H538" i="17"/>
  <c r="H539" i="17"/>
  <c r="H540" i="17"/>
  <c r="H541" i="17"/>
  <c r="H542" i="17"/>
  <c r="H543" i="17"/>
  <c r="H544" i="17"/>
  <c r="H545" i="17"/>
  <c r="H546" i="17"/>
  <c r="H547" i="17"/>
  <c r="H548" i="17"/>
  <c r="H549" i="17"/>
  <c r="H550" i="17"/>
  <c r="H551" i="17"/>
  <c r="H552" i="17"/>
  <c r="H553" i="17"/>
  <c r="H554" i="17"/>
  <c r="H555" i="17"/>
  <c r="H556" i="17"/>
  <c r="H557" i="17"/>
  <c r="H558" i="17"/>
  <c r="H559" i="17"/>
  <c r="H560" i="17"/>
  <c r="H561" i="17"/>
  <c r="H562" i="17"/>
  <c r="H563" i="17"/>
  <c r="H564" i="17"/>
  <c r="H565" i="17"/>
  <c r="H566" i="17"/>
  <c r="H567" i="17"/>
  <c r="H568" i="17"/>
  <c r="H569" i="17"/>
  <c r="H570" i="17"/>
  <c r="H571" i="17"/>
  <c r="H572" i="17"/>
  <c r="H573" i="17"/>
  <c r="H574" i="17"/>
  <c r="H575" i="17"/>
  <c r="H576" i="17"/>
  <c r="H577" i="17"/>
  <c r="H578" i="17"/>
  <c r="H579" i="17"/>
  <c r="H580" i="17"/>
  <c r="H581" i="17"/>
  <c r="H582" i="17"/>
  <c r="H583" i="17"/>
  <c r="H584" i="17"/>
  <c r="H585" i="17"/>
  <c r="H586" i="17"/>
  <c r="H587" i="17"/>
  <c r="H588" i="17"/>
  <c r="H589" i="17"/>
  <c r="H590" i="17"/>
  <c r="H591" i="17"/>
  <c r="H592" i="17"/>
  <c r="H593" i="17"/>
  <c r="H594" i="17"/>
  <c r="H595" i="17"/>
  <c r="H596" i="17"/>
  <c r="H597" i="17"/>
  <c r="H598" i="17"/>
  <c r="H599" i="17"/>
  <c r="H600" i="17"/>
  <c r="H601" i="17"/>
  <c r="H602" i="17"/>
  <c r="H603" i="17"/>
  <c r="H604" i="17"/>
  <c r="H605" i="17"/>
  <c r="H606" i="17"/>
  <c r="H607" i="17"/>
  <c r="H608" i="17"/>
  <c r="H609" i="17"/>
  <c r="H610" i="17"/>
  <c r="H611" i="17"/>
  <c r="H612" i="17"/>
  <c r="H613" i="17"/>
  <c r="H614" i="17"/>
  <c r="H615" i="17"/>
  <c r="H616" i="17"/>
  <c r="H617" i="17"/>
  <c r="H618" i="17"/>
  <c r="H619" i="17"/>
  <c r="H620" i="17"/>
  <c r="H621" i="17"/>
  <c r="H622" i="17"/>
  <c r="H623" i="17"/>
  <c r="H624" i="17"/>
  <c r="H625" i="17"/>
  <c r="H626" i="17"/>
  <c r="H627" i="17"/>
  <c r="H628" i="17"/>
  <c r="H629" i="17"/>
  <c r="H630" i="17"/>
  <c r="H631" i="17"/>
  <c r="H632" i="17"/>
  <c r="H633" i="17"/>
  <c r="H634" i="17"/>
  <c r="H635" i="17"/>
  <c r="H636" i="17"/>
  <c r="H637" i="17"/>
  <c r="H638" i="17"/>
  <c r="H639" i="17"/>
  <c r="H640" i="17"/>
  <c r="H641" i="17"/>
  <c r="H642" i="17"/>
  <c r="H643" i="17"/>
  <c r="H644" i="17"/>
  <c r="H645" i="17"/>
  <c r="H646" i="17"/>
  <c r="H647" i="17"/>
  <c r="H648" i="17"/>
  <c r="H649" i="17"/>
  <c r="H650" i="17"/>
  <c r="H651" i="17"/>
  <c r="H652" i="17"/>
  <c r="H653" i="17"/>
  <c r="H654" i="17"/>
  <c r="H655" i="17"/>
  <c r="H656" i="17"/>
  <c r="H657" i="17"/>
  <c r="H658" i="17"/>
  <c r="H659" i="17"/>
  <c r="H660" i="17"/>
  <c r="H661" i="17"/>
  <c r="H662" i="17"/>
  <c r="H663" i="17"/>
  <c r="H664" i="17"/>
  <c r="H665" i="17"/>
  <c r="H666" i="17"/>
  <c r="H667" i="17"/>
  <c r="H668" i="17"/>
  <c r="H669" i="17"/>
  <c r="H670" i="17"/>
  <c r="H671" i="17"/>
  <c r="H672" i="17"/>
  <c r="H673" i="17"/>
  <c r="H674" i="17"/>
  <c r="H675" i="17"/>
  <c r="H676" i="17"/>
  <c r="H677" i="17"/>
  <c r="H678" i="17"/>
  <c r="H679" i="17"/>
  <c r="H680" i="17"/>
  <c r="H681" i="17"/>
  <c r="H682" i="17"/>
  <c r="H683" i="17"/>
  <c r="H684" i="17"/>
  <c r="H685" i="17"/>
  <c r="H686" i="17"/>
  <c r="H687" i="17"/>
  <c r="H688" i="17"/>
  <c r="H689" i="17"/>
  <c r="H690" i="17"/>
  <c r="H691" i="17"/>
  <c r="H692" i="17"/>
  <c r="H693" i="17"/>
  <c r="H694" i="17"/>
  <c r="H695" i="17"/>
  <c r="H696" i="17"/>
  <c r="H697" i="17"/>
  <c r="H698" i="17"/>
  <c r="H699" i="17"/>
  <c r="H700" i="17"/>
  <c r="H701" i="17"/>
  <c r="H702" i="17"/>
  <c r="H703" i="17"/>
  <c r="H704" i="17"/>
  <c r="H705" i="17"/>
  <c r="H706" i="17"/>
  <c r="H707" i="17"/>
  <c r="H708" i="17"/>
  <c r="H709" i="17"/>
  <c r="H710" i="17"/>
  <c r="H711" i="17"/>
  <c r="H712" i="17"/>
  <c r="H713" i="17"/>
  <c r="H714" i="17"/>
  <c r="H715" i="17"/>
  <c r="H716" i="17"/>
  <c r="H717" i="17"/>
  <c r="H718" i="17"/>
  <c r="H719" i="17"/>
  <c r="H720" i="17"/>
  <c r="H721" i="17"/>
  <c r="H722" i="17"/>
  <c r="H723" i="17"/>
  <c r="H724" i="17"/>
  <c r="H725" i="17"/>
  <c r="H726" i="17"/>
  <c r="H727" i="17"/>
  <c r="H728" i="17"/>
  <c r="H729" i="17"/>
  <c r="H730" i="17"/>
  <c r="H731" i="17"/>
  <c r="H732" i="17"/>
  <c r="H733" i="17"/>
  <c r="H734" i="17"/>
  <c r="H735" i="17"/>
  <c r="H736" i="17"/>
  <c r="H737" i="17"/>
  <c r="H738" i="17"/>
  <c r="H739" i="17"/>
  <c r="H740" i="17"/>
  <c r="H741" i="17"/>
  <c r="H742" i="17"/>
  <c r="H743" i="17"/>
  <c r="H744" i="17"/>
  <c r="H745" i="17"/>
  <c r="H746" i="17"/>
  <c r="H747" i="17"/>
  <c r="H748" i="17"/>
  <c r="H749" i="17"/>
  <c r="H750" i="17"/>
  <c r="H751" i="17"/>
  <c r="H752" i="17"/>
  <c r="H753" i="17"/>
  <c r="H754" i="17"/>
  <c r="H755" i="17"/>
  <c r="H756" i="17"/>
  <c r="H757" i="17"/>
  <c r="H758" i="17"/>
  <c r="H759" i="17"/>
  <c r="H760" i="17"/>
  <c r="H761" i="17"/>
  <c r="H762" i="17"/>
  <c r="H763" i="17"/>
  <c r="H764" i="17"/>
  <c r="H765" i="17"/>
  <c r="H766" i="17"/>
  <c r="H767" i="17"/>
  <c r="H768" i="17"/>
  <c r="H769" i="17"/>
  <c r="H770" i="17"/>
  <c r="H771" i="17"/>
  <c r="H772" i="17"/>
  <c r="H773" i="17"/>
  <c r="H774" i="17"/>
  <c r="H775" i="17"/>
  <c r="H776" i="17"/>
  <c r="H777" i="17"/>
  <c r="H778" i="17"/>
  <c r="H779" i="17"/>
  <c r="H780" i="17"/>
  <c r="H781" i="17"/>
  <c r="H782" i="17"/>
  <c r="H783" i="17"/>
  <c r="H784" i="17"/>
  <c r="H785" i="17"/>
  <c r="H786" i="17"/>
  <c r="H787" i="17"/>
  <c r="H788" i="17"/>
  <c r="H789" i="17"/>
  <c r="H790" i="17"/>
  <c r="H791" i="17"/>
  <c r="H792" i="17"/>
  <c r="H793" i="17"/>
  <c r="H794" i="17"/>
  <c r="H795" i="17"/>
  <c r="H796" i="17"/>
  <c r="H797" i="17"/>
  <c r="H798" i="17"/>
  <c r="H799" i="17"/>
  <c r="H800" i="17"/>
  <c r="H801" i="17"/>
  <c r="H802" i="17"/>
  <c r="H803" i="17"/>
  <c r="H804" i="17"/>
  <c r="H805" i="17"/>
  <c r="H806" i="17"/>
  <c r="H807" i="17"/>
  <c r="H808" i="17"/>
  <c r="H809" i="17"/>
  <c r="H810" i="17"/>
  <c r="H811" i="17"/>
  <c r="H812" i="17"/>
  <c r="H813" i="17"/>
  <c r="H814" i="17"/>
  <c r="H815" i="17"/>
  <c r="H816" i="17"/>
  <c r="H817" i="17"/>
  <c r="H818" i="17"/>
  <c r="H819" i="17"/>
  <c r="H820" i="17"/>
  <c r="H821" i="17"/>
  <c r="H822" i="17"/>
  <c r="H823" i="17"/>
  <c r="H824" i="17"/>
  <c r="H825" i="17"/>
  <c r="H826" i="17"/>
  <c r="H827" i="17"/>
  <c r="H828" i="17"/>
  <c r="H829" i="17"/>
  <c r="H830" i="17"/>
  <c r="H831" i="17"/>
  <c r="H832" i="17"/>
  <c r="H833" i="17"/>
  <c r="H834" i="17"/>
  <c r="H835" i="17"/>
  <c r="H836" i="17"/>
  <c r="H837" i="17"/>
  <c r="H838" i="17"/>
  <c r="H839" i="17"/>
  <c r="H840" i="17"/>
  <c r="H841" i="17"/>
  <c r="H842" i="17"/>
  <c r="H843" i="17"/>
  <c r="H844" i="17"/>
  <c r="H845" i="17"/>
  <c r="H846" i="17"/>
  <c r="H847" i="17"/>
  <c r="H848" i="17"/>
  <c r="H849" i="17"/>
  <c r="H850" i="17"/>
  <c r="H851" i="17"/>
  <c r="H852" i="17"/>
  <c r="H853" i="17"/>
  <c r="H854" i="17"/>
  <c r="H855" i="17"/>
  <c r="H856" i="17"/>
  <c r="H857" i="17"/>
  <c r="H858" i="17"/>
  <c r="H859" i="17"/>
  <c r="H860" i="17"/>
  <c r="H861" i="17"/>
  <c r="H862" i="17"/>
  <c r="H863" i="17"/>
  <c r="H864" i="17"/>
  <c r="H865" i="17"/>
  <c r="H866" i="17"/>
  <c r="H867" i="17"/>
  <c r="H868" i="17"/>
  <c r="H869" i="17"/>
  <c r="H870" i="17"/>
  <c r="H871" i="17"/>
  <c r="H872" i="17"/>
  <c r="H873" i="17"/>
  <c r="H874" i="17"/>
  <c r="H875" i="17"/>
  <c r="H876" i="17"/>
  <c r="H877" i="17"/>
  <c r="H878" i="17"/>
  <c r="H879" i="17"/>
  <c r="H880" i="17"/>
  <c r="H881" i="17"/>
  <c r="H882" i="17"/>
  <c r="H883" i="17"/>
  <c r="H884" i="17"/>
  <c r="H885" i="17"/>
  <c r="H886" i="17"/>
  <c r="H887" i="17"/>
  <c r="H888" i="17"/>
  <c r="H889" i="17"/>
  <c r="H890" i="17"/>
  <c r="H891" i="17"/>
  <c r="H892" i="17"/>
  <c r="H893" i="17"/>
  <c r="H894" i="17"/>
  <c r="H895" i="17"/>
  <c r="H896" i="17"/>
  <c r="H897" i="17"/>
  <c r="H898" i="17"/>
  <c r="H899" i="17"/>
  <c r="H900" i="17"/>
  <c r="H901" i="17"/>
  <c r="H902" i="17"/>
  <c r="H903" i="17"/>
  <c r="H904" i="17"/>
  <c r="H905" i="17"/>
  <c r="H906" i="17"/>
  <c r="H907" i="17"/>
  <c r="H908" i="17"/>
  <c r="H909" i="17"/>
  <c r="H910" i="17"/>
  <c r="H911" i="17"/>
  <c r="H912" i="17"/>
  <c r="H913" i="17"/>
  <c r="H914" i="17"/>
  <c r="H915" i="17"/>
  <c r="H916" i="17"/>
  <c r="H917" i="17"/>
  <c r="H918" i="17"/>
  <c r="H919" i="17"/>
  <c r="H920" i="17"/>
  <c r="H921" i="17"/>
  <c r="H922" i="17"/>
  <c r="H923" i="17"/>
  <c r="H924" i="17"/>
  <c r="H925" i="17"/>
  <c r="H926" i="17"/>
  <c r="H927" i="17"/>
  <c r="H928" i="17"/>
  <c r="H929" i="17"/>
  <c r="H930" i="17"/>
  <c r="H931" i="17"/>
  <c r="H932" i="17"/>
  <c r="H933" i="17"/>
  <c r="H934" i="17"/>
  <c r="H935" i="17"/>
  <c r="H936" i="17"/>
  <c r="H937" i="17"/>
  <c r="H938" i="17"/>
  <c r="H939" i="17"/>
  <c r="H940" i="17"/>
  <c r="H941" i="17"/>
  <c r="H942" i="17"/>
  <c r="H943" i="17"/>
  <c r="H944" i="17"/>
  <c r="H945" i="17"/>
  <c r="H946" i="17"/>
  <c r="H947" i="17"/>
  <c r="H948" i="17"/>
  <c r="H949" i="17"/>
  <c r="H950" i="17"/>
  <c r="H951" i="17"/>
  <c r="H952" i="17"/>
  <c r="H953" i="17"/>
  <c r="H954" i="17"/>
  <c r="H955" i="17"/>
  <c r="H956" i="17"/>
  <c r="H957" i="17"/>
  <c r="H958" i="17"/>
  <c r="H959" i="17"/>
  <c r="H960" i="17"/>
  <c r="H961" i="17"/>
  <c r="H962" i="17"/>
  <c r="H963" i="17"/>
  <c r="H964" i="17"/>
  <c r="H965" i="17"/>
  <c r="H966" i="17"/>
  <c r="H967" i="17"/>
  <c r="H968" i="17"/>
  <c r="H969" i="17"/>
  <c r="H970" i="17"/>
  <c r="H971" i="17"/>
  <c r="H972" i="17"/>
  <c r="H973" i="17"/>
  <c r="H974" i="17"/>
  <c r="H975" i="17"/>
  <c r="H976" i="17"/>
  <c r="H977" i="17"/>
  <c r="H978" i="17"/>
  <c r="H979" i="17"/>
  <c r="H980" i="17"/>
  <c r="H981" i="17"/>
  <c r="H982" i="17"/>
  <c r="H983" i="17"/>
  <c r="H984" i="17"/>
  <c r="H985" i="17"/>
  <c r="H986" i="17"/>
  <c r="H987" i="17"/>
  <c r="H988" i="17"/>
  <c r="H989" i="17"/>
  <c r="H990" i="17"/>
  <c r="H991" i="17"/>
  <c r="H992" i="17"/>
  <c r="H993" i="17"/>
  <c r="H994" i="17"/>
  <c r="H995" i="17"/>
  <c r="H996" i="17"/>
  <c r="H997" i="17"/>
  <c r="H998" i="17"/>
  <c r="H999" i="17"/>
  <c r="H1000" i="17"/>
  <c r="H1001" i="17"/>
  <c r="H1002" i="17"/>
  <c r="H1003" i="17"/>
  <c r="H1004" i="17"/>
  <c r="H1005" i="17"/>
  <c r="H1006" i="17"/>
  <c r="H1007" i="17"/>
  <c r="H1008" i="17"/>
  <c r="H1009" i="17"/>
  <c r="H1010" i="17"/>
  <c r="H1011" i="17"/>
  <c r="H1012" i="17"/>
  <c r="H1013" i="17"/>
  <c r="H1014" i="17"/>
  <c r="H1015" i="17"/>
  <c r="H1016" i="17"/>
  <c r="H1017" i="17"/>
  <c r="H1018" i="17"/>
  <c r="H1019" i="17"/>
  <c r="H1020" i="17"/>
  <c r="H1021" i="17"/>
  <c r="H1022" i="17"/>
  <c r="H1023" i="17"/>
  <c r="H1024" i="17"/>
  <c r="H1025" i="17"/>
  <c r="H1026" i="17"/>
  <c r="H1027" i="17"/>
  <c r="H1028" i="17"/>
  <c r="H1029" i="17"/>
  <c r="H1030" i="17"/>
  <c r="H1031" i="17"/>
  <c r="H1032" i="17"/>
  <c r="H1033" i="17"/>
  <c r="H1034" i="17"/>
  <c r="H1035" i="17"/>
  <c r="H1036" i="17"/>
  <c r="H1037" i="17"/>
  <c r="H1038" i="17"/>
  <c r="H1039" i="17"/>
  <c r="H1040" i="17"/>
  <c r="H1041" i="17"/>
  <c r="H1042" i="17"/>
  <c r="H1043" i="17"/>
  <c r="H1044" i="17"/>
  <c r="H1045" i="17"/>
  <c r="H1046" i="17"/>
  <c r="H1047" i="17"/>
  <c r="H1048" i="17"/>
  <c r="H1049" i="17"/>
  <c r="H1050" i="17"/>
  <c r="H1051" i="17"/>
  <c r="H1052" i="17"/>
  <c r="H1053" i="17"/>
  <c r="H1054" i="17"/>
  <c r="H1055" i="17"/>
  <c r="H1056" i="17"/>
  <c r="H1057" i="17"/>
  <c r="H1058" i="17"/>
  <c r="H1059" i="17"/>
  <c r="H1060" i="17"/>
  <c r="H1061" i="17"/>
  <c r="H1062" i="17"/>
  <c r="H1063" i="17"/>
  <c r="H1064" i="17"/>
  <c r="H1065" i="17"/>
  <c r="H1066" i="17"/>
  <c r="H1067" i="17"/>
  <c r="H1068" i="17"/>
  <c r="H1069" i="17"/>
  <c r="H1070" i="17"/>
  <c r="H1071" i="17"/>
  <c r="H1072" i="17"/>
  <c r="H1073" i="17"/>
  <c r="H1074" i="17"/>
  <c r="H1075" i="17"/>
  <c r="H1076" i="17"/>
  <c r="H1077" i="17"/>
  <c r="H1078" i="17"/>
  <c r="H1079" i="17"/>
  <c r="H1080" i="17"/>
  <c r="H1081" i="17"/>
  <c r="H1082" i="17"/>
  <c r="H1083" i="17"/>
  <c r="H1084" i="17"/>
  <c r="H1085" i="17"/>
  <c r="H1086" i="17"/>
  <c r="H1087" i="17"/>
  <c r="H1088" i="17"/>
  <c r="H1089" i="17"/>
  <c r="H1090" i="17"/>
  <c r="H1091" i="17"/>
  <c r="H1092" i="17"/>
  <c r="H1093" i="17"/>
  <c r="H1094" i="17"/>
  <c r="H1095" i="17"/>
  <c r="H1096" i="17"/>
  <c r="H1097" i="17"/>
  <c r="H1098" i="17"/>
  <c r="H1099" i="17"/>
  <c r="H1100" i="17"/>
  <c r="H1101" i="17"/>
  <c r="H1102" i="17"/>
  <c r="H1103" i="17"/>
  <c r="H1104" i="17"/>
  <c r="H1105" i="17"/>
  <c r="H1106" i="17"/>
  <c r="H1107" i="17"/>
  <c r="H1108" i="17"/>
  <c r="H1109" i="17"/>
  <c r="H1110" i="17"/>
  <c r="H1111" i="17"/>
  <c r="H1112" i="17"/>
  <c r="H1113" i="17"/>
  <c r="H1114" i="17"/>
  <c r="H1115" i="17"/>
  <c r="H1116" i="17"/>
  <c r="H1117" i="17"/>
  <c r="H1118" i="17"/>
  <c r="H1119" i="17"/>
  <c r="H1120" i="17"/>
  <c r="H1121" i="17"/>
  <c r="H1122" i="17"/>
  <c r="H1123" i="17"/>
  <c r="H1124" i="17"/>
  <c r="H1125" i="17"/>
  <c r="H1126" i="17"/>
  <c r="H1127" i="17"/>
  <c r="H1128" i="17"/>
  <c r="H1129" i="17"/>
  <c r="H1130" i="17"/>
  <c r="H1131" i="17"/>
  <c r="H1132" i="17"/>
  <c r="H1133" i="17"/>
  <c r="H1134" i="17"/>
  <c r="H1135" i="17"/>
  <c r="H1136" i="17"/>
  <c r="H1137" i="17"/>
  <c r="H1138" i="17"/>
  <c r="H1139" i="17"/>
  <c r="H1140" i="17"/>
  <c r="H1141" i="17"/>
  <c r="H1142" i="17"/>
  <c r="H1143" i="17"/>
  <c r="H1144" i="17"/>
  <c r="H1145" i="17"/>
  <c r="H1146" i="17"/>
  <c r="H1147" i="17"/>
  <c r="H1148" i="17"/>
  <c r="H1149" i="17"/>
  <c r="H1150" i="17"/>
  <c r="H1151" i="17"/>
  <c r="H1152" i="17"/>
  <c r="H1153" i="17"/>
  <c r="H1154" i="17"/>
  <c r="H1155" i="17"/>
  <c r="H1156" i="17"/>
  <c r="H1157" i="17"/>
  <c r="H1158" i="17"/>
  <c r="H1159" i="17"/>
  <c r="H1160" i="17"/>
  <c r="H1161" i="17"/>
  <c r="H1162" i="17"/>
  <c r="H1163" i="17"/>
  <c r="H1164" i="17"/>
  <c r="H1165" i="17"/>
  <c r="H1166" i="17"/>
  <c r="H1167" i="17"/>
  <c r="H1168" i="17"/>
  <c r="H1169" i="17"/>
  <c r="H1170" i="17"/>
  <c r="H1171" i="17"/>
  <c r="H1172" i="17"/>
  <c r="H1173" i="17"/>
  <c r="H1174" i="17"/>
  <c r="H1175" i="17"/>
  <c r="H1176" i="17"/>
  <c r="H1177" i="17"/>
  <c r="H1178" i="17"/>
  <c r="H1179" i="17"/>
  <c r="H1180" i="17"/>
  <c r="H1181" i="17"/>
  <c r="H1182" i="17"/>
  <c r="H1183" i="17"/>
  <c r="H1184" i="17"/>
  <c r="H1185" i="17"/>
  <c r="H1186" i="17"/>
  <c r="H1187" i="17"/>
  <c r="H1188" i="17"/>
  <c r="H1189" i="17"/>
  <c r="H1190" i="17"/>
  <c r="H1191" i="17"/>
  <c r="H1192" i="17"/>
  <c r="H1193" i="17"/>
  <c r="H1194" i="17"/>
  <c r="H1195" i="17"/>
  <c r="H1196" i="17"/>
  <c r="H1197" i="17"/>
  <c r="H1198" i="17"/>
  <c r="H1199" i="17"/>
  <c r="H1200" i="17"/>
  <c r="H1201" i="17"/>
  <c r="H1202" i="17"/>
  <c r="H1203" i="17"/>
  <c r="H1204" i="17"/>
  <c r="H1205" i="17"/>
  <c r="H1206" i="17"/>
  <c r="H1207" i="17"/>
  <c r="H1208" i="17"/>
  <c r="H1209" i="17"/>
  <c r="H1210" i="17"/>
  <c r="H1211" i="17"/>
  <c r="H1212" i="17"/>
  <c r="H1213" i="17"/>
  <c r="H1214" i="17"/>
  <c r="H1215" i="17"/>
  <c r="H1216" i="17"/>
  <c r="H1217" i="17"/>
  <c r="H1218" i="17"/>
  <c r="H1219" i="17"/>
  <c r="H1220" i="17"/>
  <c r="H1221" i="17"/>
  <c r="H1222" i="17"/>
  <c r="H1223" i="17"/>
  <c r="H1224" i="17"/>
  <c r="H1225" i="17"/>
  <c r="H1226" i="17"/>
  <c r="H1227" i="17"/>
  <c r="H1228" i="17"/>
  <c r="H1229" i="17"/>
  <c r="H1230" i="17"/>
  <c r="H1231" i="17"/>
  <c r="H1232" i="17"/>
  <c r="H1233" i="17"/>
  <c r="H1234" i="17"/>
  <c r="H1235" i="17"/>
  <c r="H1236" i="17"/>
  <c r="H1237" i="17"/>
  <c r="H1238" i="17"/>
  <c r="H1239" i="17"/>
  <c r="H1240" i="17"/>
  <c r="H1241" i="17"/>
  <c r="H1242" i="17"/>
  <c r="H1243" i="17"/>
  <c r="H1244" i="17"/>
  <c r="H1245" i="17"/>
  <c r="H1246" i="17"/>
  <c r="H1247" i="17"/>
  <c r="H1248" i="17"/>
  <c r="H1249" i="17"/>
  <c r="H1250" i="17"/>
  <c r="H1251" i="17"/>
  <c r="H1252" i="17"/>
  <c r="H1253" i="17"/>
  <c r="H1254" i="17"/>
  <c r="H1255" i="17"/>
  <c r="H1256" i="17"/>
  <c r="H1257" i="17"/>
  <c r="H1258" i="17"/>
  <c r="H1259" i="17"/>
  <c r="H1260" i="17"/>
  <c r="H1261" i="17"/>
  <c r="H1262" i="17"/>
  <c r="H1263" i="17"/>
  <c r="H1264" i="17"/>
  <c r="H1265" i="17"/>
  <c r="H1266" i="17"/>
  <c r="H1267" i="17"/>
  <c r="H1268" i="17"/>
  <c r="H1269" i="17"/>
  <c r="H1270" i="17"/>
  <c r="H1271" i="17"/>
  <c r="H1272" i="17"/>
  <c r="H1273" i="17"/>
  <c r="H1274" i="17"/>
  <c r="H1275" i="17"/>
  <c r="H1276" i="17"/>
  <c r="H1277" i="17"/>
  <c r="H1278" i="17"/>
  <c r="H1279" i="17"/>
  <c r="H1280" i="17"/>
  <c r="H1281" i="17"/>
  <c r="H1282" i="17"/>
  <c r="H1283" i="17"/>
  <c r="H1284" i="17"/>
  <c r="H1285" i="17"/>
  <c r="H1286" i="17"/>
  <c r="H1287" i="17"/>
  <c r="H1288" i="17"/>
  <c r="H1289" i="17"/>
  <c r="H1290" i="17"/>
  <c r="H1291" i="17"/>
  <c r="H1292" i="17"/>
  <c r="H1293" i="17"/>
  <c r="H1294" i="17"/>
  <c r="H1295" i="17"/>
  <c r="H1296" i="17"/>
  <c r="H1297" i="17"/>
  <c r="H1298" i="17"/>
  <c r="H1299" i="17"/>
  <c r="H1300" i="17"/>
  <c r="H1301" i="17"/>
  <c r="H1302" i="17"/>
  <c r="H1303" i="17"/>
  <c r="H1304" i="17"/>
  <c r="H1305" i="17"/>
  <c r="H1306" i="17"/>
  <c r="H1307" i="17"/>
  <c r="H1308" i="17"/>
  <c r="H1309" i="17"/>
  <c r="H1310" i="17"/>
  <c r="H1311" i="17"/>
  <c r="H1312" i="17"/>
  <c r="H1313" i="17"/>
  <c r="H1314" i="17"/>
  <c r="H1315" i="17"/>
  <c r="H1316" i="17"/>
  <c r="H1317" i="17"/>
  <c r="H1318" i="17"/>
  <c r="H1319" i="17"/>
  <c r="H1320" i="17"/>
  <c r="H1321" i="17"/>
  <c r="H1322" i="17"/>
  <c r="H1323" i="17"/>
  <c r="H1324" i="17"/>
  <c r="H1325" i="17"/>
  <c r="H1326" i="17"/>
  <c r="H1327" i="17"/>
  <c r="H1328" i="17"/>
  <c r="H1329" i="17"/>
  <c r="H1330" i="17"/>
  <c r="H1331" i="17"/>
  <c r="H1332" i="17"/>
  <c r="H1333" i="17"/>
  <c r="H1334" i="17"/>
  <c r="H1335" i="17"/>
  <c r="H1336" i="17"/>
  <c r="H1337" i="17"/>
  <c r="H1338" i="17"/>
  <c r="H1339" i="17"/>
  <c r="H1340" i="17"/>
  <c r="H1341" i="17"/>
  <c r="H1342" i="17"/>
  <c r="H1343" i="17"/>
  <c r="H1344" i="17"/>
  <c r="H1345" i="17"/>
  <c r="H1346" i="17"/>
  <c r="H1347" i="17"/>
  <c r="H1348" i="17"/>
  <c r="H1349" i="17"/>
  <c r="H1350" i="17"/>
  <c r="H1351" i="17"/>
  <c r="H1352" i="17"/>
  <c r="H1353" i="17"/>
  <c r="H1354" i="17"/>
  <c r="H1355" i="17"/>
  <c r="H1356" i="17"/>
  <c r="H1357" i="17"/>
  <c r="H1358" i="17"/>
  <c r="H1359" i="17"/>
  <c r="H1360" i="17"/>
  <c r="H1361" i="17"/>
  <c r="H1362" i="17"/>
  <c r="H1363" i="17"/>
  <c r="H1364" i="17"/>
  <c r="H1365" i="17"/>
  <c r="H1366" i="17"/>
  <c r="H1367" i="17"/>
  <c r="H1368" i="17"/>
  <c r="H1369" i="17"/>
  <c r="H1370" i="17"/>
  <c r="H1371" i="17"/>
  <c r="H1372" i="17"/>
  <c r="H1373" i="17"/>
  <c r="H1374" i="17"/>
  <c r="H1375" i="17"/>
  <c r="H1376" i="17"/>
  <c r="H1377" i="17"/>
  <c r="H1378" i="17"/>
  <c r="H1379" i="17"/>
  <c r="H1380" i="17"/>
  <c r="H1381" i="17"/>
  <c r="H1382" i="17"/>
  <c r="H1383" i="17"/>
  <c r="H1384" i="17"/>
  <c r="H1385" i="17"/>
  <c r="H1386" i="17"/>
  <c r="H1387" i="17"/>
  <c r="H1388" i="17"/>
  <c r="H1389" i="17"/>
  <c r="H1390" i="17"/>
  <c r="H1391" i="17"/>
  <c r="H1392" i="17"/>
  <c r="H1393" i="17"/>
  <c r="H1394" i="17"/>
  <c r="H1395" i="17"/>
  <c r="H1396" i="17"/>
  <c r="H1397" i="17"/>
  <c r="H1398" i="17"/>
  <c r="H1399" i="17"/>
  <c r="H1400" i="17"/>
  <c r="H1401" i="17"/>
  <c r="H1402" i="17"/>
  <c r="H1403" i="17"/>
  <c r="H1404" i="17"/>
  <c r="H1405" i="17"/>
  <c r="H1406" i="17"/>
  <c r="H1407" i="17"/>
  <c r="H1408" i="17"/>
  <c r="H1409" i="17"/>
  <c r="H1410" i="17"/>
  <c r="H1411" i="17"/>
  <c r="H1412" i="17"/>
  <c r="H1413" i="17"/>
  <c r="H1414" i="17"/>
  <c r="H1415" i="17"/>
  <c r="H1416" i="17"/>
  <c r="H1417" i="17"/>
  <c r="H1418" i="17"/>
  <c r="H1419" i="17"/>
  <c r="H1420" i="17"/>
  <c r="H1421" i="17"/>
  <c r="H1422" i="17"/>
  <c r="H1423" i="17"/>
  <c r="H1424" i="17"/>
  <c r="H1425" i="17"/>
  <c r="H1426" i="17"/>
  <c r="H1427" i="17"/>
  <c r="H1428" i="17"/>
  <c r="H1429" i="17"/>
  <c r="H1430" i="17"/>
  <c r="H1431" i="17"/>
  <c r="H1432" i="17"/>
  <c r="H1433" i="17"/>
  <c r="H1434" i="17"/>
  <c r="H1435" i="17"/>
  <c r="H1436" i="17"/>
  <c r="H1437" i="17"/>
  <c r="H1438" i="17"/>
  <c r="H1439" i="17"/>
  <c r="H1440" i="17"/>
  <c r="H1441" i="17"/>
  <c r="H1442" i="17"/>
  <c r="H1443" i="17"/>
  <c r="H1444" i="17"/>
  <c r="H1445" i="17"/>
  <c r="H1446" i="17"/>
  <c r="H1447" i="17"/>
  <c r="H1448" i="17"/>
  <c r="H1449" i="17"/>
  <c r="H1450" i="17"/>
  <c r="H1451" i="17"/>
  <c r="H1452" i="17"/>
  <c r="H1453" i="17"/>
  <c r="H1454" i="17"/>
  <c r="H1455" i="17"/>
  <c r="H1456" i="17"/>
  <c r="H1457" i="17"/>
  <c r="H1458" i="17"/>
  <c r="H1459" i="17"/>
  <c r="H1460" i="17"/>
  <c r="H1461" i="17"/>
  <c r="H1462" i="17"/>
  <c r="H1463" i="17"/>
  <c r="H1464" i="17"/>
  <c r="H1465" i="17"/>
  <c r="H1466" i="17"/>
  <c r="H1467" i="17"/>
  <c r="H1468" i="17"/>
  <c r="H1469" i="17"/>
  <c r="H1470" i="17"/>
  <c r="H1471" i="17"/>
  <c r="H1472" i="17"/>
  <c r="H1473" i="17"/>
  <c r="H1474" i="17"/>
  <c r="H1475" i="17"/>
  <c r="H1476" i="17"/>
  <c r="H1477" i="17"/>
  <c r="H1478" i="17"/>
  <c r="H1479" i="17"/>
  <c r="H1480" i="17"/>
  <c r="H1481" i="17"/>
  <c r="H1482" i="17"/>
  <c r="H1483" i="17"/>
  <c r="H1484" i="17"/>
  <c r="H1485" i="17"/>
  <c r="H1486" i="17"/>
  <c r="H1487" i="17"/>
  <c r="H1488" i="17"/>
  <c r="H1489" i="17"/>
  <c r="H1490" i="17"/>
  <c r="H1491" i="17"/>
  <c r="H1492" i="17"/>
  <c r="H1493" i="17"/>
  <c r="H1494" i="17"/>
  <c r="H1495" i="17"/>
  <c r="H1496" i="17"/>
  <c r="H1497" i="17"/>
  <c r="H1498" i="17"/>
  <c r="H1499" i="17"/>
  <c r="H1500" i="17"/>
  <c r="H1501" i="17"/>
  <c r="H1502" i="17"/>
  <c r="H1503" i="17"/>
  <c r="H1504" i="17"/>
  <c r="H1505" i="17"/>
  <c r="H1506" i="17"/>
  <c r="H1507" i="17"/>
  <c r="H1508" i="17"/>
  <c r="H1509" i="17"/>
  <c r="H1510" i="17"/>
  <c r="H1511" i="17"/>
  <c r="H1512" i="17"/>
  <c r="H1513" i="17"/>
  <c r="H1514" i="17"/>
  <c r="H1515" i="17"/>
  <c r="H1516" i="17"/>
  <c r="H1517" i="17"/>
  <c r="H1518" i="17"/>
  <c r="H1519" i="17"/>
  <c r="H1520" i="17"/>
  <c r="H1521" i="17"/>
  <c r="H1522" i="17"/>
  <c r="H1523" i="17"/>
  <c r="H1524" i="17"/>
  <c r="H1525" i="17"/>
  <c r="H1526" i="17"/>
  <c r="H1527" i="17"/>
  <c r="H1528" i="17"/>
  <c r="H1529" i="17"/>
  <c r="H1530" i="17"/>
  <c r="H1531" i="17"/>
  <c r="H1532" i="17"/>
  <c r="H1533" i="17"/>
  <c r="H1534" i="17"/>
  <c r="H1535" i="17"/>
  <c r="H1536" i="17"/>
  <c r="H1537" i="17"/>
  <c r="H1538" i="17"/>
  <c r="H1539" i="17"/>
  <c r="H1540" i="17"/>
  <c r="H1541" i="17"/>
  <c r="H1542" i="17"/>
  <c r="H1543" i="17"/>
  <c r="H1544" i="17"/>
  <c r="H1545" i="17"/>
  <c r="H1546" i="17"/>
  <c r="H1547" i="17"/>
  <c r="H1548" i="17"/>
  <c r="H1549" i="17"/>
  <c r="H1550" i="17"/>
  <c r="H1551" i="17"/>
  <c r="H1552" i="17"/>
  <c r="H1553" i="17"/>
  <c r="H1554" i="17"/>
  <c r="H1555" i="17"/>
  <c r="H1556" i="17"/>
  <c r="H1557" i="17"/>
  <c r="H1558" i="17"/>
  <c r="H1559" i="17"/>
  <c r="H1560" i="17"/>
  <c r="H1561" i="17"/>
  <c r="H1562" i="17"/>
  <c r="H1563" i="17"/>
  <c r="H1564" i="17"/>
  <c r="H1565" i="17"/>
  <c r="H1566" i="17"/>
  <c r="H1567" i="17"/>
  <c r="H1568" i="17"/>
  <c r="H1569" i="17"/>
  <c r="H1570" i="17"/>
  <c r="H1571" i="17"/>
  <c r="H1572" i="17"/>
  <c r="H1573" i="17"/>
  <c r="H1574" i="17"/>
  <c r="H1575" i="17"/>
  <c r="H1576" i="17"/>
  <c r="H1577" i="17"/>
  <c r="H1578" i="17"/>
  <c r="H1579" i="17"/>
  <c r="H1580" i="17"/>
  <c r="H1581" i="17"/>
  <c r="H1582" i="17"/>
  <c r="H1583" i="17"/>
  <c r="H1584" i="17"/>
  <c r="H1585" i="17"/>
  <c r="H1586" i="17"/>
  <c r="H1587" i="17"/>
  <c r="H1588" i="17"/>
  <c r="H1589" i="17"/>
  <c r="H1590" i="17"/>
  <c r="H1591" i="17"/>
  <c r="H1592" i="17"/>
  <c r="H1593" i="17"/>
  <c r="H1594" i="17"/>
  <c r="H1595" i="17"/>
  <c r="H1596" i="17"/>
  <c r="H1597" i="17"/>
  <c r="H1598" i="17"/>
  <c r="H1599" i="17"/>
  <c r="H1600" i="17"/>
  <c r="H1601" i="17"/>
  <c r="H1602" i="17"/>
  <c r="H1603" i="17"/>
  <c r="H1604" i="17"/>
  <c r="H1605" i="17"/>
  <c r="H1606" i="17"/>
  <c r="H1607" i="17"/>
  <c r="H1608" i="17"/>
  <c r="H1609" i="17"/>
  <c r="H1610" i="17"/>
  <c r="H1611" i="17"/>
  <c r="H1612" i="17"/>
  <c r="H1613" i="17"/>
  <c r="H1614" i="17"/>
  <c r="H1615" i="17"/>
  <c r="H1616" i="17"/>
  <c r="H1617" i="17"/>
  <c r="H1618" i="17"/>
  <c r="H1619" i="17"/>
  <c r="H1620" i="17"/>
  <c r="H1621" i="17"/>
  <c r="H1622" i="17"/>
  <c r="H1623" i="17"/>
  <c r="H1624" i="17"/>
  <c r="H1625" i="17"/>
  <c r="H1626" i="17"/>
  <c r="H1627" i="17"/>
  <c r="H1628" i="17"/>
  <c r="H1629" i="17"/>
  <c r="H1630" i="17"/>
  <c r="H1631" i="17"/>
  <c r="H1632" i="17"/>
  <c r="H1633" i="17"/>
  <c r="H1634" i="17"/>
  <c r="H1635" i="17"/>
  <c r="H1636" i="17"/>
  <c r="H1637" i="17"/>
  <c r="H1638" i="17"/>
  <c r="H1639" i="17"/>
  <c r="H1640" i="17"/>
  <c r="H1641" i="17"/>
  <c r="H1642" i="17"/>
  <c r="H1643" i="17"/>
  <c r="H1644" i="17"/>
  <c r="H1645" i="17"/>
  <c r="H1646" i="17"/>
  <c r="H1647" i="17"/>
  <c r="H1648" i="17"/>
  <c r="H1649" i="17"/>
  <c r="H1650" i="17"/>
  <c r="H1651" i="17"/>
  <c r="H1652" i="17"/>
  <c r="H1653" i="17"/>
  <c r="H1654" i="17"/>
  <c r="H1655" i="17"/>
  <c r="H1656" i="17"/>
  <c r="H1657" i="17"/>
  <c r="H1658" i="17"/>
  <c r="H1659" i="17"/>
  <c r="H1660" i="17"/>
  <c r="H1661" i="17"/>
  <c r="H1662" i="17"/>
  <c r="H1663" i="17"/>
  <c r="H1664" i="17"/>
  <c r="H1665" i="17"/>
  <c r="H1666" i="17"/>
  <c r="H1667" i="17"/>
  <c r="H1668" i="17"/>
  <c r="H1669" i="17"/>
  <c r="H1670" i="17"/>
  <c r="H1671" i="17"/>
  <c r="H1672" i="17"/>
  <c r="H1673" i="17"/>
  <c r="H1674" i="17"/>
  <c r="H1675" i="17"/>
  <c r="H1676" i="17"/>
  <c r="H1677" i="17"/>
  <c r="H1678" i="17"/>
  <c r="H1679" i="17"/>
  <c r="H1680" i="17"/>
  <c r="H1681" i="17"/>
  <c r="H1682" i="17"/>
  <c r="H1683" i="17"/>
  <c r="H1684" i="17"/>
  <c r="H1685" i="17"/>
  <c r="H1686" i="17"/>
  <c r="H1687" i="17"/>
  <c r="H1688" i="17"/>
  <c r="H1689" i="17"/>
  <c r="H1690" i="17"/>
  <c r="H1691" i="17"/>
  <c r="H1692" i="17"/>
  <c r="H1693" i="17"/>
  <c r="H1694" i="17"/>
  <c r="H1695" i="17"/>
  <c r="H1696" i="17"/>
  <c r="H1697" i="17"/>
  <c r="H1698" i="17"/>
  <c r="H1699" i="17"/>
  <c r="H1700" i="17"/>
  <c r="H1701" i="17"/>
  <c r="H1702" i="17"/>
  <c r="H1703" i="17"/>
  <c r="H1704" i="17"/>
  <c r="H1705" i="17"/>
  <c r="H1706" i="17"/>
  <c r="H1707" i="17"/>
  <c r="H1708" i="17"/>
  <c r="H1709" i="17"/>
  <c r="H1710" i="17"/>
  <c r="H1711" i="17"/>
  <c r="H1712" i="17"/>
  <c r="H1713" i="17"/>
  <c r="H1714" i="17"/>
  <c r="H1715" i="17"/>
  <c r="H1716" i="17"/>
  <c r="H1717" i="17"/>
  <c r="H1718" i="17"/>
  <c r="H1719" i="17"/>
  <c r="H1720" i="17"/>
  <c r="H1721" i="17"/>
  <c r="H1722" i="17"/>
  <c r="H1723" i="17"/>
  <c r="H1724" i="17"/>
  <c r="H1725" i="17"/>
  <c r="H1726" i="17"/>
  <c r="H1727" i="17"/>
  <c r="H1728" i="17"/>
  <c r="H1729" i="17"/>
  <c r="H1730" i="17"/>
  <c r="H1731" i="17"/>
  <c r="H1732" i="17"/>
  <c r="H1733" i="17"/>
  <c r="H1734" i="17"/>
  <c r="H1735" i="17"/>
  <c r="H1736" i="17"/>
  <c r="H1737" i="17"/>
  <c r="H1738" i="17"/>
  <c r="H1739" i="17"/>
  <c r="H1740" i="17"/>
  <c r="H1741" i="17"/>
  <c r="H1742" i="17"/>
  <c r="H1743" i="17"/>
  <c r="H1744" i="17"/>
  <c r="H1745" i="17"/>
  <c r="H1746" i="17"/>
  <c r="H1747" i="17"/>
  <c r="H1748" i="17"/>
  <c r="H1749" i="17"/>
  <c r="H1750" i="17"/>
  <c r="H1751" i="17"/>
  <c r="H1752" i="17"/>
  <c r="H1753" i="17"/>
  <c r="H1754" i="17"/>
  <c r="H1755" i="17"/>
  <c r="H1756" i="17"/>
  <c r="H1757" i="17"/>
  <c r="H1758" i="17"/>
  <c r="H1759" i="17"/>
  <c r="H1760" i="17"/>
  <c r="H1761" i="17"/>
  <c r="H1762" i="17"/>
  <c r="H1763" i="17"/>
  <c r="H1764" i="17"/>
  <c r="H1765" i="17"/>
  <c r="H1766" i="17"/>
  <c r="H1767" i="17"/>
  <c r="H1768" i="17"/>
  <c r="H1769" i="17"/>
  <c r="H1770" i="17"/>
  <c r="H1771" i="17"/>
  <c r="H1772" i="17"/>
  <c r="H1773" i="17"/>
  <c r="H1774" i="17"/>
  <c r="H1775" i="17"/>
  <c r="H1776" i="17"/>
  <c r="H1777" i="17"/>
  <c r="H1778" i="17"/>
  <c r="H1779" i="17"/>
  <c r="H1780" i="17"/>
  <c r="H1781" i="17"/>
  <c r="H1782" i="17"/>
  <c r="H1783" i="17"/>
  <c r="H1784" i="17"/>
  <c r="H1785" i="17"/>
  <c r="H1786" i="17"/>
  <c r="H1787" i="17"/>
  <c r="H1788" i="17"/>
  <c r="H1789" i="17"/>
  <c r="H1790" i="17"/>
  <c r="H1791" i="17"/>
  <c r="H1792" i="17"/>
  <c r="H1793" i="17"/>
  <c r="H1794" i="17"/>
  <c r="H1795" i="17"/>
  <c r="H1796" i="17"/>
  <c r="H1797" i="17"/>
  <c r="H1798" i="17"/>
  <c r="H1799" i="17"/>
  <c r="H1800" i="17"/>
  <c r="H1801" i="17"/>
  <c r="H1802" i="17"/>
  <c r="H1803" i="17"/>
  <c r="H1804" i="17"/>
  <c r="H1805" i="17"/>
  <c r="H1806" i="17"/>
  <c r="H1807" i="17"/>
  <c r="H1808" i="17"/>
  <c r="H1809" i="17"/>
  <c r="H1810" i="17"/>
  <c r="H1811" i="17"/>
  <c r="H1812" i="17"/>
  <c r="H1813" i="17"/>
  <c r="H1814" i="17"/>
  <c r="H1815" i="17"/>
  <c r="H1816" i="17"/>
  <c r="H1817" i="17"/>
  <c r="H1818" i="17"/>
  <c r="H1819" i="17"/>
  <c r="H1820" i="17"/>
  <c r="H1821" i="17"/>
  <c r="H1822" i="17"/>
  <c r="H1823" i="17"/>
  <c r="H1824" i="17"/>
  <c r="H1825" i="17"/>
  <c r="H1826" i="17"/>
  <c r="H1827" i="17"/>
  <c r="H1828" i="17"/>
  <c r="H1829" i="17"/>
  <c r="H1830" i="17"/>
  <c r="H1831" i="17"/>
  <c r="H1832" i="17"/>
  <c r="H1833" i="17"/>
  <c r="H1834" i="17"/>
  <c r="H1835" i="17"/>
  <c r="H1836" i="17"/>
  <c r="H1837" i="17"/>
  <c r="H1838" i="17"/>
  <c r="H1839" i="17"/>
  <c r="H1840" i="17"/>
  <c r="H1841" i="17"/>
  <c r="H1842" i="17"/>
  <c r="H1843" i="17"/>
  <c r="H1844" i="17"/>
  <c r="H1845" i="17"/>
  <c r="H1846" i="17"/>
  <c r="H1847" i="17"/>
  <c r="H1848" i="17"/>
  <c r="H1849" i="17"/>
  <c r="H1850" i="17"/>
  <c r="H1851" i="17"/>
  <c r="H1852" i="17"/>
  <c r="H1853" i="17"/>
  <c r="H1854" i="17"/>
  <c r="H1855" i="17"/>
  <c r="H1856" i="17"/>
  <c r="H1857" i="17"/>
  <c r="H1858" i="17"/>
  <c r="H1859" i="17"/>
  <c r="H1860" i="17"/>
  <c r="H1861" i="17"/>
  <c r="H1862" i="17"/>
  <c r="H1863" i="17"/>
  <c r="H1864" i="17"/>
  <c r="H1865" i="17"/>
  <c r="H1866" i="17"/>
  <c r="H1867" i="17"/>
  <c r="H1868" i="17"/>
  <c r="H1869" i="17"/>
  <c r="H1870" i="17"/>
  <c r="H1871" i="17"/>
  <c r="H1872" i="17"/>
  <c r="H1873" i="17"/>
  <c r="H1874" i="17"/>
  <c r="H1875" i="17"/>
  <c r="H1876" i="17"/>
  <c r="H1877" i="17"/>
  <c r="H1878" i="17"/>
  <c r="H1879" i="17"/>
  <c r="H1880" i="17"/>
  <c r="H1881" i="17"/>
  <c r="H1882" i="17"/>
  <c r="H1883" i="17"/>
  <c r="H1884" i="17"/>
  <c r="H1885" i="17"/>
  <c r="H1886" i="17"/>
  <c r="H1887" i="17"/>
  <c r="H1888" i="17"/>
  <c r="H1889" i="17"/>
  <c r="H1890" i="17"/>
  <c r="H1891" i="17"/>
  <c r="H1892" i="17"/>
  <c r="H1893" i="17"/>
  <c r="H1894" i="17"/>
  <c r="H1895" i="17"/>
  <c r="H1896" i="17"/>
  <c r="H1897" i="17"/>
  <c r="H1898" i="17"/>
  <c r="H1899" i="17"/>
  <c r="H1900" i="17"/>
  <c r="H1901" i="17"/>
  <c r="H1902" i="17"/>
  <c r="H1903" i="17"/>
  <c r="H1904" i="17"/>
  <c r="H1905" i="17"/>
  <c r="H1906" i="17"/>
  <c r="H1907" i="17"/>
  <c r="H1908" i="17"/>
  <c r="H1909" i="17"/>
  <c r="H1910" i="17"/>
  <c r="H1911" i="17"/>
  <c r="H1912" i="17"/>
  <c r="H1913" i="17"/>
  <c r="H1914" i="17"/>
  <c r="H1915" i="17"/>
  <c r="H1916" i="17"/>
  <c r="H1917" i="17"/>
  <c r="H1918" i="17"/>
  <c r="H1919" i="17"/>
  <c r="H1920" i="17"/>
  <c r="H1921" i="17"/>
  <c r="H1922" i="17"/>
  <c r="H1923" i="17"/>
  <c r="H1924" i="17"/>
  <c r="H1925" i="17"/>
  <c r="H1926" i="17"/>
  <c r="H1927" i="17"/>
  <c r="H1928" i="17"/>
  <c r="H1929" i="17"/>
  <c r="H1930" i="17"/>
  <c r="H1931" i="17"/>
  <c r="H1932" i="17"/>
  <c r="H1933" i="17"/>
  <c r="H1934" i="17"/>
  <c r="H1935" i="17"/>
  <c r="H1936" i="17"/>
  <c r="H1937" i="17"/>
  <c r="H1938" i="17"/>
  <c r="H1939" i="17"/>
  <c r="H1940" i="17"/>
  <c r="H1941" i="17"/>
  <c r="H1942" i="17"/>
  <c r="H1943" i="17"/>
  <c r="H1944" i="17"/>
  <c r="H1945" i="17"/>
  <c r="H1946" i="17"/>
  <c r="H1947" i="17"/>
  <c r="H1948" i="17"/>
  <c r="H1949" i="17"/>
  <c r="H1950" i="17"/>
  <c r="H1951" i="17"/>
  <c r="H1952" i="17"/>
  <c r="H1953" i="17"/>
  <c r="H1954" i="17"/>
  <c r="H1955" i="17"/>
  <c r="H1956" i="17"/>
  <c r="H1957" i="17"/>
  <c r="H1958" i="17"/>
  <c r="H1959" i="17"/>
  <c r="H1960" i="17"/>
  <c r="H1961" i="17"/>
  <c r="H1962" i="17"/>
  <c r="H1963" i="17"/>
  <c r="H1964" i="17"/>
  <c r="H1965" i="17"/>
  <c r="H1966" i="17"/>
  <c r="H1967" i="17"/>
  <c r="H1968" i="17"/>
  <c r="H1969" i="17"/>
  <c r="H1970" i="17"/>
  <c r="H1971" i="17"/>
  <c r="H1972" i="17"/>
  <c r="H1973" i="17"/>
  <c r="H1974" i="17"/>
  <c r="H1975" i="17"/>
  <c r="H1976" i="17"/>
  <c r="H1977" i="17"/>
  <c r="H1978" i="17"/>
  <c r="H1979" i="17"/>
  <c r="H1980" i="17"/>
  <c r="H1981" i="17"/>
  <c r="H1982" i="17"/>
  <c r="H1983" i="17"/>
  <c r="H1984" i="17"/>
  <c r="H1985" i="17"/>
  <c r="H1986" i="17"/>
  <c r="H1987" i="17"/>
  <c r="H1988" i="17"/>
  <c r="H1989" i="17"/>
  <c r="H1990" i="17"/>
  <c r="H1991" i="17"/>
  <c r="H1992" i="17"/>
  <c r="H1993" i="17"/>
  <c r="H1994" i="17"/>
  <c r="H1995" i="17"/>
  <c r="H1996" i="17"/>
  <c r="H1997" i="17"/>
  <c r="H1998" i="17"/>
  <c r="H1999" i="17"/>
  <c r="H2000" i="17"/>
  <c r="H2001" i="17"/>
  <c r="H2002" i="17"/>
  <c r="H2003" i="17"/>
  <c r="H2004" i="17"/>
  <c r="H2005" i="17"/>
  <c r="H2006" i="17"/>
  <c r="H2007" i="17"/>
  <c r="H2008" i="17"/>
  <c r="H2009" i="17"/>
  <c r="H2010" i="17"/>
  <c r="H2011" i="17"/>
  <c r="H2012" i="17"/>
  <c r="H2013" i="17"/>
  <c r="H2014" i="17"/>
  <c r="H2015" i="17"/>
  <c r="H2016" i="17"/>
  <c r="H2017" i="17"/>
  <c r="H2018" i="17"/>
  <c r="H2019" i="17"/>
  <c r="H2020" i="17"/>
  <c r="H2021" i="17"/>
  <c r="H2022" i="17"/>
  <c r="H2023" i="17"/>
  <c r="H2024" i="17"/>
  <c r="H2025" i="17"/>
  <c r="H2026" i="17"/>
  <c r="H2027" i="17"/>
  <c r="H2028" i="17"/>
  <c r="H2029" i="17"/>
  <c r="H2030" i="17"/>
  <c r="H2031" i="17"/>
  <c r="H2032" i="17"/>
  <c r="H2033" i="17"/>
  <c r="H2034" i="17"/>
  <c r="H2035" i="17"/>
  <c r="H2036" i="17"/>
  <c r="H2037" i="17"/>
  <c r="H2038" i="17"/>
  <c r="H2039" i="17"/>
  <c r="H2040" i="17"/>
  <c r="H2041" i="17"/>
  <c r="H2042" i="17"/>
  <c r="H2043" i="17"/>
  <c r="H2044" i="17"/>
  <c r="H2045" i="17"/>
  <c r="H2046" i="17"/>
  <c r="H2047" i="17"/>
  <c r="H2048" i="17"/>
  <c r="H2049" i="17"/>
  <c r="H2050" i="17"/>
  <c r="H2051" i="17"/>
  <c r="H2052" i="17"/>
  <c r="H2053" i="17"/>
  <c r="H2054" i="17"/>
  <c r="H2055" i="17"/>
  <c r="H2056" i="17"/>
  <c r="H2057" i="17"/>
  <c r="H2058" i="17"/>
  <c r="H2059" i="17"/>
  <c r="H2060" i="17"/>
  <c r="H2061" i="17"/>
  <c r="H2062" i="17"/>
  <c r="H2063" i="17"/>
  <c r="H2064" i="17"/>
  <c r="H2065" i="17"/>
  <c r="H2066" i="17"/>
  <c r="H2067" i="17"/>
  <c r="H2068" i="17"/>
  <c r="H2069" i="17"/>
  <c r="H2070" i="17"/>
  <c r="H2071" i="17"/>
  <c r="H2072" i="17"/>
  <c r="H2073" i="17"/>
  <c r="H2074" i="17"/>
  <c r="H2075" i="17"/>
  <c r="H2076" i="17"/>
  <c r="H2077" i="17"/>
  <c r="H2078" i="17"/>
  <c r="H2079" i="17"/>
  <c r="H2080" i="17"/>
  <c r="H2081" i="17"/>
  <c r="H2082" i="17"/>
  <c r="H2083" i="17"/>
  <c r="H2084" i="17"/>
  <c r="H2085" i="17"/>
  <c r="H2086" i="17"/>
  <c r="H2087" i="17"/>
  <c r="H2088" i="17"/>
  <c r="H2089" i="17"/>
  <c r="H2090" i="17"/>
  <c r="H2091" i="17"/>
  <c r="H2092" i="17"/>
  <c r="H2093" i="17"/>
  <c r="H2094" i="17"/>
  <c r="H2095" i="17"/>
  <c r="H2096" i="17"/>
  <c r="H2097" i="17"/>
  <c r="H2098" i="17"/>
  <c r="H2099" i="17"/>
  <c r="H2100" i="17"/>
  <c r="H2101" i="17"/>
  <c r="H2102" i="17"/>
  <c r="H2103" i="17"/>
  <c r="H2104" i="17"/>
  <c r="H2105" i="17"/>
  <c r="H2106" i="17"/>
  <c r="H2107" i="17"/>
  <c r="H2108" i="17"/>
  <c r="H2109" i="17"/>
  <c r="H2110" i="17"/>
  <c r="H2111" i="17"/>
  <c r="H2112" i="17"/>
  <c r="H2113" i="17"/>
  <c r="H2114" i="17"/>
  <c r="H2115" i="17"/>
  <c r="H2116" i="17"/>
  <c r="H2117" i="17"/>
  <c r="H2118" i="17"/>
  <c r="H2119" i="17"/>
  <c r="H2120" i="17"/>
  <c r="H2121" i="17"/>
  <c r="H2122" i="17"/>
  <c r="H2123" i="17"/>
  <c r="H2124" i="17"/>
  <c r="H2125" i="17"/>
  <c r="H2126" i="17"/>
  <c r="H2127" i="17"/>
  <c r="H2128" i="17"/>
  <c r="H2129" i="17"/>
  <c r="H2130" i="17"/>
  <c r="H2131" i="17"/>
  <c r="H2132" i="17"/>
  <c r="H2133" i="17"/>
  <c r="H2134" i="17"/>
  <c r="H2135" i="17"/>
  <c r="H2136" i="17"/>
  <c r="H2137" i="17"/>
  <c r="H2138" i="17"/>
  <c r="H2139" i="17"/>
  <c r="H2140" i="17"/>
  <c r="H2141" i="17"/>
  <c r="H2142" i="17"/>
  <c r="H2143" i="17"/>
  <c r="H2144" i="17"/>
  <c r="H2145" i="17"/>
  <c r="H2146" i="17"/>
  <c r="H2147" i="17"/>
  <c r="H2148" i="17"/>
  <c r="H2149" i="17"/>
  <c r="H2150" i="17"/>
  <c r="H2151" i="17"/>
  <c r="H2152" i="17"/>
  <c r="H2153" i="17"/>
  <c r="H2154" i="17"/>
  <c r="H2155" i="17"/>
  <c r="H2156" i="17"/>
  <c r="H2157" i="17"/>
  <c r="H2158" i="17"/>
  <c r="H2159" i="17"/>
  <c r="H2160" i="17"/>
  <c r="H2161" i="17"/>
  <c r="H2162" i="17"/>
  <c r="H2163" i="17"/>
  <c r="H2164" i="17"/>
  <c r="H2165" i="17"/>
  <c r="H2166" i="17"/>
  <c r="H2167" i="17"/>
  <c r="H2168" i="17"/>
  <c r="H2169" i="17"/>
  <c r="H2170" i="17"/>
  <c r="H2171" i="17"/>
  <c r="H2172" i="17"/>
  <c r="H2173" i="17"/>
  <c r="H2174" i="17"/>
  <c r="H2175" i="17"/>
  <c r="H2176" i="17"/>
  <c r="H2177" i="17"/>
  <c r="H2178" i="17"/>
  <c r="H2179" i="17"/>
  <c r="H2180" i="17"/>
  <c r="H2181" i="17"/>
  <c r="H2182" i="17"/>
  <c r="H2183" i="17"/>
  <c r="H2184" i="17"/>
  <c r="H2185" i="17"/>
  <c r="H2186" i="17"/>
  <c r="H2187" i="17"/>
  <c r="H2188" i="17"/>
  <c r="H2189" i="17"/>
  <c r="H2190" i="17"/>
  <c r="H2191" i="17"/>
  <c r="H2192" i="17"/>
  <c r="H2193" i="17"/>
  <c r="H2194" i="17"/>
  <c r="H2195" i="17"/>
  <c r="H2196" i="17"/>
  <c r="H2197" i="17"/>
  <c r="H2198" i="17"/>
  <c r="H2199" i="17"/>
  <c r="H2200" i="17"/>
  <c r="H2201" i="17"/>
  <c r="H2202" i="17"/>
  <c r="H2203" i="17"/>
  <c r="H2204" i="17"/>
  <c r="H2205" i="17"/>
  <c r="H2206" i="17"/>
  <c r="H2207" i="17"/>
  <c r="H2208" i="17"/>
  <c r="H2209" i="17"/>
  <c r="H2210" i="17"/>
  <c r="H2211" i="17"/>
  <c r="H2212" i="17"/>
  <c r="H2213" i="17"/>
  <c r="H2214" i="17"/>
  <c r="H2215" i="17"/>
  <c r="H2216" i="17"/>
  <c r="H2217" i="17"/>
  <c r="H2218" i="17"/>
  <c r="H2219" i="17"/>
  <c r="H2220" i="17"/>
  <c r="H2221" i="17"/>
  <c r="H2222" i="17"/>
  <c r="H2223" i="17"/>
  <c r="H2224" i="17"/>
  <c r="H2225" i="17"/>
  <c r="H2226" i="17"/>
  <c r="H2227" i="17"/>
  <c r="H2228" i="17"/>
  <c r="H2229" i="17"/>
  <c r="H2230" i="17"/>
  <c r="H2231" i="17"/>
  <c r="H2232" i="17"/>
  <c r="H2233" i="17"/>
  <c r="H2234" i="17"/>
  <c r="H2235" i="17"/>
  <c r="H2236" i="17"/>
  <c r="H2237" i="17"/>
  <c r="H2238" i="17"/>
  <c r="H2239" i="17"/>
  <c r="H2240" i="17"/>
  <c r="H2241" i="17"/>
  <c r="H2242" i="17"/>
  <c r="H2243" i="17"/>
  <c r="H2244" i="17"/>
  <c r="H2245" i="17"/>
  <c r="H2246" i="17"/>
  <c r="H2247" i="17"/>
  <c r="H2248" i="17"/>
  <c r="H2249" i="17"/>
  <c r="H2250" i="17"/>
  <c r="H2251" i="17"/>
  <c r="H2252" i="17"/>
  <c r="H2253" i="17"/>
  <c r="H2254" i="17"/>
  <c r="H2255" i="17"/>
  <c r="H2256" i="17"/>
  <c r="H2257" i="17"/>
  <c r="H2258" i="17"/>
  <c r="H2259" i="17"/>
  <c r="H2260" i="17"/>
  <c r="H2261" i="17"/>
  <c r="H2262" i="17"/>
  <c r="H2263" i="17"/>
  <c r="H2264" i="17"/>
  <c r="H2265" i="17"/>
  <c r="H2266" i="17"/>
  <c r="H2267" i="17"/>
  <c r="H2268" i="17"/>
  <c r="H2269" i="17"/>
  <c r="H2270" i="17"/>
  <c r="H2271" i="17"/>
  <c r="H2272" i="17"/>
  <c r="H2273" i="17"/>
  <c r="H2274" i="17"/>
  <c r="H2275" i="17"/>
  <c r="H2276" i="17"/>
  <c r="H2277" i="17"/>
  <c r="H2278" i="17"/>
  <c r="H2279" i="17"/>
  <c r="H2280" i="17"/>
  <c r="H2281" i="17"/>
  <c r="H2282" i="17"/>
  <c r="H2283" i="17"/>
  <c r="H2284" i="17"/>
  <c r="H2285" i="17"/>
  <c r="H2286" i="17"/>
  <c r="H2287" i="17"/>
  <c r="H2288" i="17"/>
  <c r="H2289" i="17"/>
  <c r="H2290" i="17"/>
  <c r="H2291" i="17"/>
  <c r="H2292" i="17"/>
  <c r="H2293" i="17"/>
  <c r="H2294" i="17"/>
  <c r="H2295" i="17"/>
  <c r="H2296" i="17"/>
  <c r="H2297" i="17"/>
  <c r="H2298" i="17"/>
  <c r="H2299" i="17"/>
  <c r="H2300" i="17"/>
  <c r="H2301" i="17"/>
  <c r="H2302" i="17"/>
  <c r="H2303" i="17"/>
  <c r="H2304" i="17"/>
  <c r="H2305" i="17"/>
  <c r="H2306" i="17"/>
  <c r="H2307" i="17"/>
  <c r="H2308" i="17"/>
  <c r="H2309" i="17"/>
  <c r="H2310" i="17"/>
  <c r="H2311" i="17"/>
  <c r="H2312" i="17"/>
  <c r="H2313" i="17"/>
  <c r="H2314" i="17"/>
  <c r="H2315" i="17"/>
  <c r="H2316" i="17"/>
  <c r="H2317" i="17"/>
  <c r="H2318" i="17"/>
  <c r="H2319" i="17"/>
  <c r="H2320" i="17"/>
  <c r="H2321" i="17"/>
  <c r="H2322" i="17"/>
  <c r="H2323" i="17"/>
  <c r="H2324" i="17"/>
  <c r="H2325" i="17"/>
  <c r="H2326" i="17"/>
  <c r="H2327" i="17"/>
  <c r="H2328" i="17"/>
  <c r="H2329" i="17"/>
  <c r="H2330" i="17"/>
  <c r="H2331" i="17"/>
  <c r="H2332" i="17"/>
  <c r="H2333" i="17"/>
  <c r="H2334" i="17"/>
  <c r="H2335" i="17"/>
  <c r="H2336" i="17"/>
  <c r="H2337" i="17"/>
  <c r="H2338" i="17"/>
  <c r="H2339" i="17"/>
  <c r="H2340" i="17"/>
  <c r="H2341" i="17"/>
  <c r="H2342" i="17"/>
  <c r="H2343" i="17"/>
  <c r="H2344" i="17"/>
  <c r="H2345" i="17"/>
  <c r="H2346" i="17"/>
  <c r="H2347" i="17"/>
  <c r="H2348" i="17"/>
  <c r="H2349" i="17"/>
  <c r="H2350" i="17"/>
  <c r="H2351" i="17"/>
  <c r="H2352" i="17"/>
  <c r="H2353" i="17"/>
  <c r="H2354" i="17"/>
  <c r="H2355" i="17"/>
  <c r="H2356" i="17"/>
  <c r="H2357" i="17"/>
  <c r="H2358" i="17"/>
  <c r="H2359" i="17"/>
  <c r="H2360" i="17"/>
  <c r="H2361" i="17"/>
  <c r="H2362" i="17"/>
  <c r="H2363" i="17"/>
  <c r="H2364" i="17"/>
  <c r="H2365" i="17"/>
  <c r="H2366" i="17"/>
  <c r="H2367" i="17"/>
  <c r="H2368" i="17"/>
  <c r="H2369" i="17"/>
  <c r="H2370" i="17"/>
  <c r="H2371" i="17"/>
  <c r="H2372" i="17"/>
  <c r="H2373" i="17"/>
  <c r="H2374" i="17"/>
  <c r="H2375" i="17"/>
  <c r="H2376" i="17"/>
  <c r="H2377" i="17"/>
  <c r="H2378" i="17"/>
  <c r="H2379" i="17"/>
  <c r="H2380" i="17"/>
  <c r="H2381" i="17"/>
  <c r="H2382" i="17"/>
  <c r="H2383" i="17"/>
  <c r="H2384" i="17"/>
  <c r="H2385" i="17"/>
  <c r="H2386" i="17"/>
  <c r="H2387" i="17"/>
  <c r="H2388" i="17"/>
  <c r="H2389" i="17"/>
  <c r="H2390" i="17"/>
  <c r="H2391" i="17"/>
  <c r="H2392" i="17"/>
  <c r="H2393" i="17"/>
  <c r="H2394" i="17"/>
  <c r="H2395" i="17"/>
  <c r="H2396" i="17"/>
  <c r="H2397" i="17"/>
  <c r="H2398" i="17"/>
  <c r="H2399" i="17"/>
  <c r="H2400" i="17"/>
  <c r="H2401" i="17"/>
  <c r="H2402" i="17"/>
  <c r="H2403" i="17"/>
  <c r="H2404" i="17"/>
  <c r="H2405" i="17"/>
  <c r="H2406" i="17"/>
  <c r="H2407" i="17"/>
  <c r="H2408" i="17"/>
  <c r="H2409" i="17"/>
  <c r="H2410" i="17"/>
  <c r="H2411" i="17"/>
  <c r="H2412" i="17"/>
  <c r="H2413" i="17"/>
  <c r="H2414" i="17"/>
  <c r="H2415" i="17"/>
  <c r="H2416" i="17"/>
  <c r="H2417" i="17"/>
  <c r="H2418" i="17"/>
  <c r="H2419" i="17"/>
  <c r="H2420" i="17"/>
  <c r="H2421" i="17"/>
  <c r="H2422" i="17"/>
  <c r="H2423" i="17"/>
  <c r="H2424" i="17"/>
  <c r="H2425" i="17"/>
  <c r="H2426" i="17"/>
  <c r="H2427" i="17"/>
  <c r="H2428" i="17"/>
  <c r="H2429" i="17"/>
  <c r="H2430" i="17"/>
  <c r="H2431" i="17"/>
  <c r="H2432" i="17"/>
  <c r="H2433" i="17"/>
  <c r="H2434" i="17"/>
  <c r="H2435" i="17"/>
  <c r="H2436" i="17"/>
  <c r="H2437" i="17"/>
  <c r="H2438" i="17"/>
  <c r="H2439" i="17"/>
  <c r="H2440" i="17"/>
  <c r="H2441" i="17"/>
  <c r="H2442" i="17"/>
  <c r="H2443" i="17"/>
  <c r="H2444" i="17"/>
  <c r="H2445" i="17"/>
  <c r="H2446" i="17"/>
  <c r="H2447" i="17"/>
  <c r="H2448" i="17"/>
  <c r="H2449" i="17"/>
  <c r="H2450" i="17"/>
  <c r="H2451" i="17"/>
  <c r="H2452" i="17"/>
  <c r="H2453" i="17"/>
  <c r="H2454" i="17"/>
  <c r="H2455" i="17"/>
  <c r="H2456" i="17"/>
  <c r="H2457" i="17"/>
  <c r="H2458" i="17"/>
  <c r="H2459" i="17"/>
  <c r="H2460" i="17"/>
  <c r="H2461" i="17"/>
  <c r="H2462" i="17"/>
  <c r="H2463" i="17"/>
  <c r="H2464" i="17"/>
  <c r="H2465" i="17"/>
  <c r="H2466" i="17"/>
  <c r="H2467" i="17"/>
  <c r="H2468" i="17"/>
  <c r="H2469" i="17"/>
  <c r="H2470" i="17"/>
  <c r="H2471" i="17"/>
  <c r="H2472" i="17"/>
  <c r="H2473" i="17"/>
  <c r="H2474" i="17"/>
  <c r="H2475" i="17"/>
  <c r="H2476" i="17"/>
  <c r="H2477" i="17"/>
  <c r="H2478" i="17"/>
  <c r="H2479" i="17"/>
  <c r="H2480" i="17"/>
  <c r="H2481" i="17"/>
  <c r="H2482" i="17"/>
  <c r="H2483" i="17"/>
  <c r="H2484" i="17"/>
  <c r="H2485" i="17"/>
  <c r="H2486" i="17"/>
  <c r="H2487" i="17"/>
  <c r="H2488" i="17"/>
  <c r="H2489" i="17"/>
  <c r="H2490" i="17"/>
  <c r="H2491" i="17"/>
  <c r="H2492" i="17"/>
  <c r="H2493" i="17"/>
  <c r="H2494" i="17"/>
  <c r="H2495" i="17"/>
  <c r="H2496" i="17"/>
  <c r="H2497" i="17"/>
  <c r="H2498" i="17"/>
  <c r="H2499" i="17"/>
  <c r="H2500" i="17"/>
  <c r="H2501" i="17"/>
  <c r="H2502" i="17"/>
  <c r="H2503" i="17"/>
  <c r="H2504" i="17"/>
  <c r="H2505" i="17"/>
  <c r="H2506" i="17"/>
  <c r="H2507" i="17"/>
  <c r="H2508" i="17"/>
  <c r="H2509" i="17"/>
  <c r="H2510" i="17"/>
  <c r="H2511" i="17"/>
  <c r="H2512" i="17"/>
  <c r="H2513" i="17"/>
  <c r="H2514" i="17"/>
  <c r="H2515" i="17"/>
  <c r="H2516" i="17"/>
  <c r="H2517" i="17"/>
  <c r="H2518" i="17"/>
  <c r="H2519" i="17"/>
  <c r="H2520" i="17"/>
  <c r="H2521" i="17"/>
  <c r="H2522" i="17"/>
  <c r="H2523" i="17"/>
  <c r="H2524" i="17"/>
  <c r="H2525" i="17"/>
  <c r="H2526" i="17"/>
  <c r="H2527" i="17"/>
  <c r="H2528" i="17"/>
  <c r="H2529" i="17"/>
  <c r="H2530" i="17"/>
  <c r="H2531" i="17"/>
  <c r="H2532" i="17"/>
  <c r="H2533" i="17"/>
  <c r="H2534" i="17"/>
  <c r="H2535" i="17"/>
  <c r="H2536" i="17"/>
  <c r="H2537" i="17"/>
  <c r="H2538" i="17"/>
  <c r="H2539" i="17"/>
  <c r="H2540" i="17"/>
  <c r="H2541" i="17"/>
  <c r="H2542" i="17"/>
  <c r="H2543" i="17"/>
  <c r="H2544" i="17"/>
  <c r="H2545" i="17"/>
  <c r="H2546" i="17"/>
  <c r="H2547" i="17"/>
  <c r="H2548" i="17"/>
  <c r="H2549" i="17"/>
  <c r="H2550" i="17"/>
  <c r="H2551" i="17"/>
  <c r="H2552" i="17"/>
  <c r="H2553" i="17"/>
  <c r="H2554" i="17"/>
  <c r="H2555" i="17"/>
  <c r="H2556" i="17"/>
  <c r="H2557" i="17"/>
  <c r="H2558" i="17"/>
  <c r="H2559" i="17"/>
  <c r="H2560" i="17"/>
  <c r="H2561" i="17"/>
  <c r="H2562" i="17"/>
  <c r="H2563" i="17"/>
  <c r="H2564" i="17"/>
  <c r="H2565" i="17"/>
  <c r="H2566" i="17"/>
  <c r="H2567" i="17"/>
  <c r="H2568" i="17"/>
  <c r="H2569" i="17"/>
  <c r="H2570" i="17"/>
  <c r="H2571" i="17"/>
  <c r="H2572" i="17"/>
  <c r="H2573" i="17"/>
  <c r="H2574" i="17"/>
  <c r="H2575" i="17"/>
  <c r="H2576" i="17"/>
  <c r="H2577" i="17"/>
  <c r="H2578" i="17"/>
  <c r="H2579" i="17"/>
  <c r="H2580" i="17"/>
  <c r="H2581" i="17"/>
  <c r="H2582" i="17"/>
  <c r="H2583" i="17"/>
  <c r="H2584" i="17"/>
  <c r="H2585" i="17"/>
  <c r="H2586" i="17"/>
  <c r="H2587" i="17"/>
  <c r="H2588" i="17"/>
  <c r="H2589" i="17"/>
  <c r="H2590" i="17"/>
  <c r="H2591" i="17"/>
  <c r="H2592" i="17"/>
  <c r="H2593" i="17"/>
  <c r="H2594" i="17"/>
  <c r="H2595" i="17"/>
  <c r="H2596" i="17"/>
  <c r="H2597" i="17"/>
  <c r="H2598" i="17"/>
  <c r="H2599" i="17"/>
  <c r="H2600" i="17"/>
  <c r="H2601" i="17"/>
  <c r="H2602" i="17"/>
  <c r="H2603" i="17"/>
  <c r="H2604" i="17"/>
  <c r="H2605" i="17"/>
  <c r="H2606" i="17"/>
  <c r="H2607" i="17"/>
  <c r="H2608" i="17"/>
  <c r="H2609" i="17"/>
  <c r="H2610" i="17"/>
  <c r="H2611" i="17"/>
  <c r="H2612" i="17"/>
  <c r="H2613" i="17"/>
  <c r="H2614" i="17"/>
  <c r="H2615" i="17"/>
  <c r="H2616" i="17"/>
  <c r="H2617" i="17"/>
  <c r="H2618" i="17"/>
  <c r="H2619" i="17"/>
  <c r="H2620" i="17"/>
  <c r="H2621" i="17"/>
  <c r="H2622" i="17"/>
  <c r="H2623" i="17"/>
  <c r="H2624" i="17"/>
  <c r="H2625" i="17"/>
  <c r="H2626" i="17"/>
  <c r="H2627" i="17"/>
  <c r="H2628" i="17"/>
  <c r="H2629" i="17"/>
  <c r="H2630" i="17"/>
  <c r="H2631" i="17"/>
  <c r="H2632" i="17"/>
  <c r="H2633" i="17"/>
  <c r="H2634" i="17"/>
  <c r="H2635" i="17"/>
  <c r="H2636" i="17"/>
  <c r="H2637" i="17"/>
  <c r="H2638" i="17"/>
  <c r="H2639" i="17"/>
  <c r="H2640" i="17"/>
  <c r="H2641" i="17"/>
  <c r="H2642" i="17"/>
  <c r="H2643" i="17"/>
  <c r="H2644" i="17"/>
  <c r="H2645" i="17"/>
  <c r="H2646" i="17"/>
  <c r="H2647" i="17"/>
  <c r="H2648" i="17"/>
  <c r="H2649" i="17"/>
  <c r="H2650" i="17"/>
  <c r="H2651" i="17"/>
  <c r="H2652" i="17"/>
  <c r="H2653" i="17"/>
  <c r="H2654" i="17"/>
  <c r="H2655" i="17"/>
  <c r="H2656" i="17"/>
  <c r="H2657" i="17"/>
  <c r="H2658" i="17"/>
  <c r="H2659" i="17"/>
  <c r="H2660" i="17"/>
  <c r="H2661" i="17"/>
  <c r="H2662" i="17"/>
  <c r="H2663" i="17"/>
  <c r="H2664" i="17"/>
  <c r="H2665" i="17"/>
  <c r="H2666" i="17"/>
  <c r="H2667" i="17"/>
  <c r="H2668" i="17"/>
  <c r="H2669" i="17"/>
  <c r="H2670" i="17"/>
  <c r="H2671" i="17"/>
  <c r="H2672" i="17"/>
  <c r="H2673" i="17"/>
  <c r="H2674" i="17"/>
  <c r="H2675" i="17"/>
  <c r="H2676" i="17"/>
  <c r="H2677" i="17"/>
  <c r="H2678" i="17"/>
  <c r="H2679" i="17"/>
  <c r="H2680" i="17"/>
  <c r="H2681" i="17"/>
  <c r="H2682" i="17"/>
  <c r="H2683" i="17"/>
  <c r="H2684" i="17"/>
  <c r="H2685" i="17"/>
  <c r="H2686" i="17"/>
  <c r="H2687" i="17"/>
  <c r="H2688" i="17"/>
  <c r="H2689" i="17"/>
  <c r="H2690" i="17"/>
  <c r="H2691" i="17"/>
  <c r="H2692" i="17"/>
  <c r="H2693" i="17"/>
  <c r="H2694" i="17"/>
  <c r="H2695" i="17"/>
  <c r="H2696" i="17"/>
  <c r="H2697" i="17"/>
  <c r="H2698" i="17"/>
  <c r="H2699" i="17"/>
  <c r="H2700" i="17"/>
  <c r="H2701" i="17"/>
  <c r="H2702" i="17"/>
  <c r="H2703" i="17"/>
  <c r="H2704" i="17"/>
  <c r="H2705" i="17"/>
  <c r="H2706" i="17"/>
  <c r="H2707" i="17"/>
  <c r="H2708" i="17"/>
  <c r="H2709" i="17"/>
  <c r="H2710" i="17"/>
  <c r="H2711" i="17"/>
  <c r="H2712" i="17"/>
  <c r="H2713" i="17"/>
  <c r="H2714" i="17"/>
  <c r="H2715" i="17"/>
  <c r="H2716" i="17"/>
  <c r="H2717" i="17"/>
  <c r="H2718" i="17"/>
  <c r="H2719" i="17"/>
  <c r="H2720" i="17"/>
  <c r="H2721" i="17"/>
  <c r="H2722" i="17"/>
  <c r="H2723" i="17"/>
  <c r="H2724" i="17"/>
  <c r="H2725" i="17"/>
  <c r="H2726" i="17"/>
  <c r="H2727" i="17"/>
  <c r="H2728" i="17"/>
  <c r="H2729" i="17"/>
  <c r="H2730" i="17"/>
  <c r="H2731" i="17"/>
  <c r="H2732" i="17"/>
  <c r="H2733" i="17"/>
  <c r="H2734" i="17"/>
  <c r="H2735" i="17"/>
  <c r="H2736" i="17"/>
  <c r="H2737" i="17"/>
  <c r="H2738" i="17"/>
  <c r="H2739" i="17"/>
  <c r="H2740" i="17"/>
  <c r="H2741" i="17"/>
  <c r="H2742" i="17"/>
  <c r="H2743" i="17"/>
  <c r="H2744" i="17"/>
  <c r="H2745" i="17"/>
  <c r="H2746" i="17"/>
  <c r="H2747" i="17"/>
  <c r="H2748" i="17"/>
  <c r="H2749" i="17"/>
  <c r="H2750" i="17"/>
  <c r="H2751" i="17"/>
  <c r="H2752" i="17"/>
  <c r="H2753" i="17"/>
  <c r="H2754" i="17"/>
  <c r="H2755" i="17"/>
  <c r="H2756" i="17"/>
  <c r="H2757" i="17"/>
  <c r="H2758" i="17"/>
  <c r="H2759" i="17"/>
  <c r="H2760" i="17"/>
  <c r="H2761" i="17"/>
  <c r="H2762" i="17"/>
  <c r="H2763" i="17"/>
  <c r="H2764" i="17"/>
  <c r="H2765" i="17"/>
  <c r="H2766" i="17"/>
  <c r="H2767" i="17"/>
  <c r="H2768" i="17"/>
  <c r="H2769" i="17"/>
  <c r="H2770" i="17"/>
  <c r="H2771" i="17"/>
  <c r="H2772" i="17"/>
  <c r="H2773" i="17"/>
  <c r="H2774" i="17"/>
  <c r="H2775" i="17"/>
  <c r="H2776" i="17"/>
  <c r="H2777" i="17"/>
  <c r="H2778" i="17"/>
  <c r="H2779" i="17"/>
  <c r="H2780" i="17"/>
  <c r="H2781" i="17"/>
  <c r="H2782" i="17"/>
  <c r="H2783" i="17"/>
  <c r="H2784" i="17"/>
  <c r="H2785" i="17"/>
  <c r="H2786" i="17"/>
  <c r="H2787" i="17"/>
  <c r="H2788" i="17"/>
  <c r="H2789" i="17"/>
  <c r="H2790" i="17"/>
  <c r="H2791" i="17"/>
  <c r="H2792" i="17"/>
  <c r="H2793" i="17"/>
  <c r="H2794" i="17"/>
  <c r="H2795" i="17"/>
  <c r="H2796" i="17"/>
  <c r="H2797" i="17"/>
  <c r="H2798" i="17"/>
  <c r="H2799" i="17"/>
  <c r="H2800" i="17"/>
  <c r="H2801" i="17"/>
  <c r="H2802" i="17"/>
  <c r="H2803" i="17"/>
  <c r="H2804" i="17"/>
  <c r="H2805" i="17"/>
  <c r="H2806" i="17"/>
  <c r="H2807" i="17"/>
  <c r="H2808" i="17"/>
  <c r="H2809" i="17"/>
  <c r="H2810" i="17"/>
  <c r="H2811" i="17"/>
  <c r="H2812" i="17"/>
  <c r="H2813" i="17"/>
  <c r="H2814" i="17"/>
  <c r="H2815" i="17"/>
  <c r="H2816" i="17"/>
  <c r="H2817" i="17"/>
  <c r="H2818" i="17"/>
  <c r="H2819" i="17"/>
  <c r="H2820" i="17"/>
  <c r="H2821" i="17"/>
  <c r="H2822" i="17"/>
  <c r="H2823" i="17"/>
  <c r="H2824" i="17"/>
  <c r="H2825" i="17"/>
  <c r="H2826" i="17"/>
  <c r="H2827" i="17"/>
  <c r="H2828" i="17"/>
  <c r="H2829" i="17"/>
  <c r="H2830" i="17"/>
  <c r="H2831" i="17"/>
  <c r="H2832" i="17"/>
  <c r="H2833" i="17"/>
  <c r="H2834" i="17"/>
  <c r="H2835" i="17"/>
  <c r="H2836" i="17"/>
  <c r="H2837" i="17"/>
  <c r="H2838" i="17"/>
  <c r="H2839" i="17"/>
  <c r="H2840" i="17"/>
  <c r="H2841" i="17"/>
  <c r="H2842" i="17"/>
  <c r="H2843" i="17"/>
  <c r="H2844" i="17"/>
  <c r="H2845" i="17"/>
  <c r="H2846" i="17"/>
  <c r="H2847" i="17"/>
  <c r="H2848" i="17"/>
  <c r="H2849" i="17"/>
  <c r="H2850" i="17"/>
  <c r="H2851" i="17"/>
  <c r="H2852" i="17"/>
  <c r="H2853" i="17"/>
  <c r="H2854" i="17"/>
  <c r="H2855" i="17"/>
  <c r="H2856" i="17"/>
  <c r="H2857" i="17"/>
  <c r="H2858" i="17"/>
  <c r="H2859" i="17"/>
  <c r="H2860" i="17"/>
  <c r="H2861" i="17"/>
  <c r="H2862" i="17"/>
  <c r="H2863" i="17"/>
  <c r="H2864" i="17"/>
  <c r="H2865" i="17"/>
  <c r="H2866" i="17"/>
  <c r="H2867" i="17"/>
  <c r="H2868" i="17"/>
  <c r="H2869" i="17"/>
  <c r="H2870" i="17"/>
  <c r="H2871" i="17"/>
  <c r="H2872" i="17"/>
  <c r="H2873" i="17"/>
  <c r="H2874" i="17"/>
  <c r="H2875" i="17"/>
  <c r="H2876" i="17"/>
  <c r="H2877" i="17"/>
  <c r="H2878" i="17"/>
  <c r="H2879" i="17"/>
  <c r="H2880" i="17"/>
  <c r="H2881" i="17"/>
  <c r="H2882" i="17"/>
  <c r="H15" i="17"/>
  <c r="I7" i="17"/>
  <c r="J7" i="17"/>
  <c r="K7" i="17"/>
  <c r="L7" i="17"/>
  <c r="M7" i="17"/>
  <c r="N7" i="17"/>
  <c r="O7" i="17"/>
  <c r="P7" i="17"/>
  <c r="Q7" i="17"/>
  <c r="R7" i="17"/>
  <c r="S7" i="17"/>
  <c r="T7" i="17"/>
  <c r="U7" i="17"/>
  <c r="V7" i="17"/>
  <c r="W7" i="17"/>
  <c r="X7" i="17"/>
  <c r="Y7" i="17"/>
  <c r="Z7" i="17"/>
  <c r="AA7" i="17"/>
  <c r="AB7" i="17"/>
  <c r="AC7" i="17"/>
  <c r="AD7" i="17"/>
  <c r="AE7" i="17"/>
  <c r="AF7" i="17"/>
  <c r="AG7" i="17"/>
  <c r="AH7" i="17"/>
  <c r="AI7" i="17"/>
  <c r="AJ7" i="17"/>
  <c r="AK7" i="17"/>
  <c r="AL7" i="17"/>
  <c r="AM7" i="17"/>
  <c r="AN7" i="17"/>
  <c r="AO7" i="17"/>
  <c r="AP7" i="17"/>
  <c r="AQ7" i="17"/>
  <c r="AR7" i="17"/>
  <c r="AS7" i="17"/>
  <c r="AT7" i="17"/>
  <c r="AU7" i="17"/>
  <c r="AV7" i="17"/>
  <c r="AW7" i="17"/>
  <c r="AX7" i="17"/>
  <c r="AY7" i="17"/>
  <c r="AZ7" i="17"/>
  <c r="BA7" i="17"/>
  <c r="BB7" i="17"/>
  <c r="BC7" i="17"/>
  <c r="BD7" i="17"/>
  <c r="I8" i="17"/>
  <c r="J8" i="17"/>
  <c r="K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AE8" i="17"/>
  <c r="AF8" i="17"/>
  <c r="AG8" i="17"/>
  <c r="AH8" i="17"/>
  <c r="AI8" i="17"/>
  <c r="AJ8" i="17"/>
  <c r="AK8" i="17"/>
  <c r="AL8" i="17"/>
  <c r="AM8" i="17"/>
  <c r="AN8" i="17"/>
  <c r="AO8" i="17"/>
  <c r="AP8" i="17"/>
  <c r="AQ8" i="17"/>
  <c r="AR8" i="17"/>
  <c r="AS8" i="17"/>
  <c r="AT8" i="17"/>
  <c r="AU8" i="17"/>
  <c r="AV8" i="17"/>
  <c r="AW8" i="17"/>
  <c r="AX8" i="17"/>
  <c r="AY8" i="17"/>
  <c r="AZ8" i="17"/>
  <c r="BA8" i="17"/>
  <c r="BB8" i="17"/>
  <c r="BC8" i="17"/>
  <c r="BD8" i="17"/>
  <c r="I9" i="17"/>
  <c r="J9" i="17"/>
  <c r="K9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Z9" i="17"/>
  <c r="AA9" i="17"/>
  <c r="AB9" i="17"/>
  <c r="AC9" i="17"/>
  <c r="AD9" i="17"/>
  <c r="AE9" i="17"/>
  <c r="AF9" i="17"/>
  <c r="AG9" i="17"/>
  <c r="AH9" i="17"/>
  <c r="AI9" i="17"/>
  <c r="AJ9" i="17"/>
  <c r="AK9" i="17"/>
  <c r="AL9" i="17"/>
  <c r="AM9" i="17"/>
  <c r="AN9" i="17"/>
  <c r="AO9" i="17"/>
  <c r="AP9" i="17"/>
  <c r="AQ9" i="17"/>
  <c r="AR9" i="17"/>
  <c r="AS9" i="17"/>
  <c r="AT9" i="17"/>
  <c r="AU9" i="17"/>
  <c r="AV9" i="17"/>
  <c r="AW9" i="17"/>
  <c r="AX9" i="17"/>
  <c r="AY9" i="17"/>
  <c r="AZ9" i="17"/>
  <c r="BA9" i="17"/>
  <c r="BB9" i="17"/>
  <c r="BC9" i="17"/>
  <c r="BD9" i="17"/>
  <c r="I10" i="17"/>
  <c r="J10" i="17"/>
  <c r="K10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Z10" i="17"/>
  <c r="AA10" i="17"/>
  <c r="AB10" i="17"/>
  <c r="AC10" i="17"/>
  <c r="AD10" i="17"/>
  <c r="AE10" i="17"/>
  <c r="AF10" i="17"/>
  <c r="AG10" i="17"/>
  <c r="AH10" i="17"/>
  <c r="AI10" i="17"/>
  <c r="AJ10" i="17"/>
  <c r="AK10" i="17"/>
  <c r="AL10" i="17"/>
  <c r="AM10" i="17"/>
  <c r="AN10" i="17"/>
  <c r="AO10" i="17"/>
  <c r="AP10" i="17"/>
  <c r="AQ10" i="17"/>
  <c r="AR10" i="17"/>
  <c r="AS10" i="17"/>
  <c r="AT10" i="17"/>
  <c r="AU10" i="17"/>
  <c r="AV10" i="17"/>
  <c r="AW10" i="17"/>
  <c r="AX10" i="17"/>
  <c r="AY10" i="17"/>
  <c r="AZ10" i="17"/>
  <c r="BA10" i="17"/>
  <c r="BB10" i="17"/>
  <c r="BC10" i="17"/>
  <c r="BD10" i="17"/>
  <c r="J6" i="17"/>
  <c r="K6" i="17"/>
  <c r="L6" i="17"/>
  <c r="M6" i="17"/>
  <c r="N6" i="17"/>
  <c r="O6" i="17"/>
  <c r="P6" i="17"/>
  <c r="Q6" i="17"/>
  <c r="R6" i="17"/>
  <c r="S6" i="17"/>
  <c r="T6" i="17"/>
  <c r="U6" i="17"/>
  <c r="V6" i="17"/>
  <c r="W6" i="17"/>
  <c r="X6" i="17"/>
  <c r="Y6" i="17"/>
  <c r="Z6" i="17"/>
  <c r="AA6" i="17"/>
  <c r="AB6" i="17"/>
  <c r="AC6" i="17"/>
  <c r="AD6" i="17"/>
  <c r="AE6" i="17"/>
  <c r="AF6" i="17"/>
  <c r="AG6" i="17"/>
  <c r="AH6" i="17"/>
  <c r="AI6" i="17"/>
  <c r="AJ6" i="17"/>
  <c r="AK6" i="17"/>
  <c r="AL6" i="17"/>
  <c r="AM6" i="17"/>
  <c r="AN6" i="17"/>
  <c r="AO6" i="17"/>
  <c r="AP6" i="17"/>
  <c r="AQ6" i="17"/>
  <c r="AR6" i="17"/>
  <c r="AS6" i="17"/>
  <c r="AT6" i="17"/>
  <c r="AU6" i="17"/>
  <c r="AV6" i="17"/>
  <c r="AW6" i="17"/>
  <c r="AX6" i="17"/>
  <c r="AY6" i="17"/>
  <c r="AZ6" i="17"/>
  <c r="BA6" i="17"/>
  <c r="BB6" i="17"/>
  <c r="BC6" i="17"/>
  <c r="BD6" i="17"/>
  <c r="F13" i="22" l="1"/>
  <c r="K12" i="22"/>
  <c r="C130" i="22"/>
  <c r="C79" i="22"/>
  <c r="C104" i="22"/>
  <c r="C54" i="22"/>
  <c r="H8" i="17"/>
  <c r="H9" i="17"/>
  <c r="H10" i="17"/>
  <c r="F14" i="22" l="1"/>
  <c r="K13" i="22"/>
  <c r="H12" i="17"/>
  <c r="E2" i="17" s="1"/>
  <c r="O44" i="30" s="1"/>
  <c r="Q44" i="30" s="1"/>
  <c r="R44" i="30" s="1"/>
  <c r="M23" i="14"/>
  <c r="K14" i="22" l="1"/>
  <c r="F15" i="22"/>
  <c r="H14" i="22"/>
  <c r="R114" i="22"/>
  <c r="AA114" i="22"/>
  <c r="R12" i="22"/>
  <c r="R39" i="22"/>
  <c r="AA12" i="22"/>
  <c r="AA89" i="22"/>
  <c r="R89" i="22"/>
  <c r="AA39" i="22"/>
  <c r="AA64" i="22"/>
  <c r="R64" i="22"/>
  <c r="AA125" i="22"/>
  <c r="AG127" i="22"/>
  <c r="W127" i="22"/>
  <c r="AF127" i="22"/>
  <c r="AE127" i="22"/>
  <c r="Y127" i="22"/>
  <c r="X127" i="22"/>
  <c r="W126" i="22"/>
  <c r="AF126" i="22"/>
  <c r="Y126" i="22"/>
  <c r="AE126" i="22"/>
  <c r="X126" i="22"/>
  <c r="AG126" i="22"/>
  <c r="U79" i="22"/>
  <c r="U104" i="22"/>
  <c r="K15" i="22" l="1"/>
  <c r="F16" i="22"/>
  <c r="AF125" i="22"/>
  <c r="AE125" i="22"/>
  <c r="AG125" i="22"/>
  <c r="U128" i="22"/>
  <c r="U129" i="22" s="1"/>
  <c r="R125" i="22"/>
  <c r="C15" i="22"/>
  <c r="K16" i="22" l="1"/>
  <c r="F17" i="22"/>
  <c r="H16" i="22"/>
  <c r="Y125" i="22"/>
  <c r="W125" i="22"/>
  <c r="X125" i="22"/>
  <c r="U130" i="22"/>
  <c r="C16" i="22"/>
  <c r="F18" i="22" l="1"/>
  <c r="K17" i="22"/>
  <c r="H17" i="22"/>
  <c r="M26" i="14"/>
  <c r="M25" i="14"/>
  <c r="B26" i="14"/>
  <c r="C26" i="14" s="1"/>
  <c r="B25" i="14"/>
  <c r="C25" i="14" s="1"/>
  <c r="B24" i="14"/>
  <c r="C24" i="14" s="1"/>
  <c r="B23" i="14"/>
  <c r="C23" i="14" s="1"/>
  <c r="B22" i="14"/>
  <c r="C22" i="14" s="1"/>
  <c r="M21" i="14"/>
  <c r="B21" i="14"/>
  <c r="C21" i="14" s="1"/>
  <c r="B20" i="14"/>
  <c r="C20" i="14" s="1"/>
  <c r="M19" i="14"/>
  <c r="B19" i="14"/>
  <c r="C19" i="14" s="1"/>
  <c r="B18" i="14"/>
  <c r="C18" i="14" s="1"/>
  <c r="B17" i="14"/>
  <c r="C17" i="14" s="1"/>
  <c r="B16" i="14"/>
  <c r="C16" i="14" s="1"/>
  <c r="B15" i="14"/>
  <c r="C15" i="14" s="1"/>
  <c r="M17" i="14"/>
  <c r="M16" i="14"/>
  <c r="K18" i="22" l="1"/>
  <c r="F19" i="22"/>
  <c r="H18" i="22"/>
  <c r="F20" i="22" l="1"/>
  <c r="K19" i="22"/>
  <c r="H19" i="22"/>
  <c r="A8" i="16"/>
  <c r="A10" i="16"/>
  <c r="A12" i="16"/>
  <c r="A14" i="16"/>
  <c r="A6" i="16"/>
  <c r="K4" i="16"/>
  <c r="J4" i="16"/>
  <c r="I4" i="16"/>
  <c r="G4" i="16"/>
  <c r="F4" i="16"/>
  <c r="U2" i="13"/>
  <c r="U6" i="13" s="1"/>
  <c r="T2" i="13"/>
  <c r="S2" i="13"/>
  <c r="S5" i="13" s="1"/>
  <c r="R2" i="13"/>
  <c r="Q2" i="13"/>
  <c r="Q8" i="13" s="1"/>
  <c r="P2" i="13"/>
  <c r="P7" i="13" s="1"/>
  <c r="F21" i="22" l="1"/>
  <c r="K20" i="22"/>
  <c r="H20" i="22"/>
  <c r="T5" i="13"/>
  <c r="T14" i="13"/>
  <c r="T12" i="13"/>
  <c r="U13" i="13"/>
  <c r="U12" i="13"/>
  <c r="U8" i="13"/>
  <c r="U4" i="13"/>
  <c r="T11" i="13"/>
  <c r="P5" i="13"/>
  <c r="T9" i="13"/>
  <c r="U5" i="13"/>
  <c r="T15" i="13"/>
  <c r="T7" i="13"/>
  <c r="AB5" i="13" s="1"/>
  <c r="T6" i="13"/>
  <c r="P9" i="13"/>
  <c r="P13" i="13"/>
  <c r="Q6" i="13"/>
  <c r="S15" i="13"/>
  <c r="S7" i="13"/>
  <c r="R15" i="13"/>
  <c r="U9" i="13"/>
  <c r="R7" i="13"/>
  <c r="R6" i="13"/>
  <c r="S11" i="13"/>
  <c r="T4" i="13"/>
  <c r="AB4" i="13" s="1"/>
  <c r="R11" i="13"/>
  <c r="T8" i="13"/>
  <c r="S4" i="13"/>
  <c r="T13" i="13"/>
  <c r="AB7" i="13" s="1"/>
  <c r="T10" i="13"/>
  <c r="S8" i="13"/>
  <c r="P10" i="13"/>
  <c r="R13" i="13"/>
  <c r="P12" i="13"/>
  <c r="R9" i="13"/>
  <c r="P8" i="13"/>
  <c r="R5" i="13"/>
  <c r="U15" i="13"/>
  <c r="Q13" i="13"/>
  <c r="U11" i="13"/>
  <c r="Q9" i="13"/>
  <c r="U7" i="13"/>
  <c r="S6" i="13"/>
  <c r="Q5" i="13"/>
  <c r="P14" i="13"/>
  <c r="P6" i="13"/>
  <c r="Q15" i="13"/>
  <c r="Q11" i="13"/>
  <c r="Q7" i="13"/>
  <c r="P15" i="13"/>
  <c r="R12" i="13"/>
  <c r="P11" i="13"/>
  <c r="R8" i="13"/>
  <c r="U14" i="13"/>
  <c r="S13" i="13"/>
  <c r="Q12" i="13"/>
  <c r="U10" i="13"/>
  <c r="S9" i="13"/>
  <c r="F22" i="22" l="1"/>
  <c r="K21" i="22"/>
  <c r="H21" i="22"/>
  <c r="J20" i="22"/>
  <c r="I20" i="22"/>
  <c r="AK5" i="13"/>
  <c r="AI6" i="13"/>
  <c r="Y6" i="13"/>
  <c r="AN6" i="13"/>
  <c r="AK6" i="13"/>
  <c r="AJ6" i="13"/>
  <c r="AL5" i="13"/>
  <c r="AJ5" i="13"/>
  <c r="AM5" i="13"/>
  <c r="AL6" i="13"/>
  <c r="AM6" i="13"/>
  <c r="AN5" i="13"/>
  <c r="AB6" i="13"/>
  <c r="X6" i="13"/>
  <c r="Z6" i="13"/>
  <c r="AC6" i="13"/>
  <c r="AA6" i="13"/>
  <c r="I21" i="22" l="1"/>
  <c r="J21" i="22"/>
  <c r="F23" i="22"/>
  <c r="K22" i="22"/>
  <c r="H22" i="22"/>
  <c r="AN3" i="13"/>
  <c r="AM3" i="13"/>
  <c r="AI3" i="13"/>
  <c r="W6" i="22"/>
  <c r="AN2" i="13"/>
  <c r="AK2" i="13"/>
  <c r="AL2" i="13"/>
  <c r="AM2" i="13"/>
  <c r="I22" i="22" l="1"/>
  <c r="J22" i="22"/>
  <c r="K23" i="22"/>
  <c r="F24" i="22"/>
  <c r="H23" i="22"/>
  <c r="U23" i="22"/>
  <c r="AG7" i="22"/>
  <c r="AG6" i="22"/>
  <c r="AF7" i="22"/>
  <c r="AF6" i="22"/>
  <c r="AE7" i="22"/>
  <c r="AE6" i="22"/>
  <c r="Y7" i="22"/>
  <c r="Y6" i="22"/>
  <c r="W7" i="22"/>
  <c r="B3" i="14"/>
  <c r="C3" i="14" s="1"/>
  <c r="B4" i="14"/>
  <c r="C4" i="14" s="1"/>
  <c r="B5" i="14"/>
  <c r="C5" i="14" s="1"/>
  <c r="B6" i="14"/>
  <c r="C6" i="14" s="1"/>
  <c r="B7" i="14"/>
  <c r="C7" i="14" s="1"/>
  <c r="B8" i="14"/>
  <c r="C8" i="14" s="1"/>
  <c r="B9" i="14"/>
  <c r="C9" i="14" s="1"/>
  <c r="B10" i="14"/>
  <c r="C10" i="14" s="1"/>
  <c r="B11" i="14"/>
  <c r="C11" i="14" s="1"/>
  <c r="B12" i="14"/>
  <c r="C12" i="14" s="1"/>
  <c r="B13" i="14"/>
  <c r="C13" i="14" s="1"/>
  <c r="B2" i="14"/>
  <c r="C2" i="14" s="1"/>
  <c r="K24" i="22" l="1"/>
  <c r="F25" i="22"/>
  <c r="H24" i="22"/>
  <c r="AA123" i="22"/>
  <c r="AF123" i="22" s="1"/>
  <c r="R123" i="22"/>
  <c r="AA21" i="22"/>
  <c r="AE21" i="22" s="1"/>
  <c r="AA22" i="22"/>
  <c r="AE22" i="22" s="1"/>
  <c r="AA97" i="22"/>
  <c r="R97" i="22"/>
  <c r="R102" i="22" s="1"/>
  <c r="R72" i="22"/>
  <c r="R47" i="22"/>
  <c r="AA72" i="22"/>
  <c r="AF72" i="22" s="1"/>
  <c r="AA47" i="22"/>
  <c r="R21" i="22"/>
  <c r="AB21" i="22"/>
  <c r="S21" i="22"/>
  <c r="R22" i="22"/>
  <c r="AC22" i="22"/>
  <c r="T22" i="22"/>
  <c r="R37" i="22"/>
  <c r="AA37" i="22"/>
  <c r="R62" i="22"/>
  <c r="AA62" i="22"/>
  <c r="R87" i="22"/>
  <c r="AA87" i="22"/>
  <c r="AA112" i="22"/>
  <c r="R112" i="22"/>
  <c r="AA10" i="22"/>
  <c r="R10" i="22"/>
  <c r="M13" i="14"/>
  <c r="M12" i="14"/>
  <c r="M10" i="14"/>
  <c r="M8" i="14"/>
  <c r="M6" i="14"/>
  <c r="R116" i="22" l="1"/>
  <c r="W116" i="22" s="1"/>
  <c r="AA116" i="22"/>
  <c r="AG116" i="22" s="1"/>
  <c r="AA91" i="22"/>
  <c r="AE91" i="22" s="1"/>
  <c r="R91" i="22"/>
  <c r="R92" i="22" s="1"/>
  <c r="AA66" i="22"/>
  <c r="AG66" i="22" s="1"/>
  <c r="R66" i="22"/>
  <c r="R67" i="22" s="1"/>
  <c r="R14" i="22"/>
  <c r="R15" i="22" s="1"/>
  <c r="AA41" i="22"/>
  <c r="AE41" i="22" s="1"/>
  <c r="R41" i="22"/>
  <c r="R42" i="22" s="1"/>
  <c r="J24" i="22"/>
  <c r="AA24" i="22" s="1"/>
  <c r="I24" i="22"/>
  <c r="R24" i="22" s="1"/>
  <c r="F26" i="22"/>
  <c r="K25" i="22"/>
  <c r="W25" i="22"/>
  <c r="Y25" i="22"/>
  <c r="X25" i="22"/>
  <c r="AE25" i="22"/>
  <c r="AG25" i="22"/>
  <c r="AF25" i="22"/>
  <c r="AE123" i="22"/>
  <c r="AG123" i="22"/>
  <c r="AF128" i="22"/>
  <c r="AF129" i="22" s="1"/>
  <c r="AF130" i="22" s="1"/>
  <c r="AG21" i="22"/>
  <c r="AA14" i="22"/>
  <c r="AG14" i="22" s="1"/>
  <c r="Y123" i="22"/>
  <c r="X123" i="22"/>
  <c r="W123" i="22"/>
  <c r="R128" i="22"/>
  <c r="R129" i="22" s="1"/>
  <c r="R130" i="22" s="1"/>
  <c r="AG22" i="22"/>
  <c r="AF21" i="22"/>
  <c r="AA128" i="22"/>
  <c r="AA129" i="22" s="1"/>
  <c r="AA130" i="22" s="1"/>
  <c r="AF22" i="22"/>
  <c r="W22" i="22"/>
  <c r="Y22" i="22"/>
  <c r="X22" i="22"/>
  <c r="W21" i="22"/>
  <c r="X21" i="22"/>
  <c r="Y21" i="22"/>
  <c r="Y72" i="22"/>
  <c r="X72" i="22"/>
  <c r="W72" i="22"/>
  <c r="R77" i="22"/>
  <c r="R78" i="22" s="1"/>
  <c r="R79" i="22" s="1"/>
  <c r="W97" i="22"/>
  <c r="X97" i="22"/>
  <c r="Y97" i="22"/>
  <c r="R103" i="22"/>
  <c r="R104" i="22" s="1"/>
  <c r="AA117" i="22"/>
  <c r="AF116" i="22"/>
  <c r="Y47" i="22"/>
  <c r="W47" i="22"/>
  <c r="R52" i="22"/>
  <c r="R53" i="22" s="1"/>
  <c r="R54" i="22" s="1"/>
  <c r="X47" i="22"/>
  <c r="AA102" i="22"/>
  <c r="AA103" i="22" s="1"/>
  <c r="AA104" i="22" s="1"/>
  <c r="AE97" i="22"/>
  <c r="AF97" i="22"/>
  <c r="AG97" i="22"/>
  <c r="AA52" i="22"/>
  <c r="AA53" i="22" s="1"/>
  <c r="AA54" i="22" s="1"/>
  <c r="AG47" i="22"/>
  <c r="AE47" i="22"/>
  <c r="AF47" i="22"/>
  <c r="AG72" i="22"/>
  <c r="AE72" i="22"/>
  <c r="AF77" i="22"/>
  <c r="AF78" i="22" s="1"/>
  <c r="AA77" i="22"/>
  <c r="AA78" i="22" s="1"/>
  <c r="AA79" i="22" s="1"/>
  <c r="AE116" i="22" l="1"/>
  <c r="X91" i="22"/>
  <c r="W91" i="22"/>
  <c r="AF91" i="22"/>
  <c r="Y66" i="22"/>
  <c r="W66" i="22"/>
  <c r="X66" i="22"/>
  <c r="AA92" i="22"/>
  <c r="AF92" i="22" s="1"/>
  <c r="AE77" i="22"/>
  <c r="AE78" i="22" s="1"/>
  <c r="AE79" i="22" s="1"/>
  <c r="X52" i="22"/>
  <c r="X53" i="22" s="1"/>
  <c r="X54" i="22" s="1"/>
  <c r="AE102" i="22"/>
  <c r="AE103" i="22" s="1"/>
  <c r="W77" i="22"/>
  <c r="W78" i="22" s="1"/>
  <c r="W79" i="22" s="1"/>
  <c r="Y128" i="22"/>
  <c r="AG77" i="22"/>
  <c r="AG78" i="22" s="1"/>
  <c r="AG79" i="22" s="1"/>
  <c r="Y102" i="22"/>
  <c r="Y103" i="22" s="1"/>
  <c r="AG128" i="22"/>
  <c r="AG129" i="22" s="1"/>
  <c r="X102" i="22"/>
  <c r="X103" i="22" s="1"/>
  <c r="AE128" i="22"/>
  <c r="AE129" i="22" s="1"/>
  <c r="AE130" i="22" s="1"/>
  <c r="AF52" i="22"/>
  <c r="AF53" i="22" s="1"/>
  <c r="W52" i="22"/>
  <c r="W53" i="22" s="1"/>
  <c r="W102" i="22"/>
  <c r="W103" i="22" s="1"/>
  <c r="AE52" i="22"/>
  <c r="AE53" i="22" s="1"/>
  <c r="Y52" i="22"/>
  <c r="Y53" i="22" s="1"/>
  <c r="AG52" i="22"/>
  <c r="AG53" i="22" s="1"/>
  <c r="AG102" i="22"/>
  <c r="AG103" i="22" s="1"/>
  <c r="W128" i="22"/>
  <c r="W129" i="22" s="1"/>
  <c r="W130" i="22" s="1"/>
  <c r="AF102" i="22"/>
  <c r="AF103" i="22" s="1"/>
  <c r="X128" i="22"/>
  <c r="X129" i="22" s="1"/>
  <c r="X14" i="22"/>
  <c r="R117" i="22"/>
  <c r="Y117" i="22" s="1"/>
  <c r="AA42" i="22"/>
  <c r="AF42" i="22" s="1"/>
  <c r="Y41" i="22"/>
  <c r="X116" i="22"/>
  <c r="Y116" i="22"/>
  <c r="AG41" i="22"/>
  <c r="X41" i="22"/>
  <c r="W41" i="22"/>
  <c r="AA67" i="22"/>
  <c r="AF67" i="22" s="1"/>
  <c r="AE66" i="22"/>
  <c r="Y91" i="22"/>
  <c r="AF41" i="22"/>
  <c r="AF66" i="22"/>
  <c r="AG91" i="22"/>
  <c r="K26" i="22"/>
  <c r="F27" i="22"/>
  <c r="AF26" i="22"/>
  <c r="AE26" i="22"/>
  <c r="X26" i="22"/>
  <c r="Y26" i="22"/>
  <c r="AG26" i="22"/>
  <c r="W26" i="22"/>
  <c r="W24" i="22"/>
  <c r="S24" i="22"/>
  <c r="S27" i="22" s="1"/>
  <c r="S28" i="22" s="1"/>
  <c r="S29" i="22" s="1"/>
  <c r="T24" i="22"/>
  <c r="T27" i="22" s="1"/>
  <c r="T28" i="22" s="1"/>
  <c r="T29" i="22" s="1"/>
  <c r="U24" i="22"/>
  <c r="U27" i="22" s="1"/>
  <c r="U28" i="22" s="1"/>
  <c r="U29" i="22" s="1"/>
  <c r="X24" i="22"/>
  <c r="Y24" i="22"/>
  <c r="AG24" i="22"/>
  <c r="AF24" i="22"/>
  <c r="AC24" i="22"/>
  <c r="AC27" i="22" s="1"/>
  <c r="AE24" i="22"/>
  <c r="AB24" i="22"/>
  <c r="Y14" i="22"/>
  <c r="AE14" i="22"/>
  <c r="W15" i="22"/>
  <c r="AA15" i="22"/>
  <c r="AG15" i="22" s="1"/>
  <c r="W14" i="22"/>
  <c r="AF14" i="22"/>
  <c r="Y129" i="22"/>
  <c r="W92" i="22"/>
  <c r="Y92" i="22"/>
  <c r="X92" i="22"/>
  <c r="R93" i="22"/>
  <c r="W42" i="22"/>
  <c r="Y42" i="22"/>
  <c r="X42" i="22"/>
  <c r="R43" i="22"/>
  <c r="Y67" i="22"/>
  <c r="X67" i="22"/>
  <c r="R68" i="22"/>
  <c r="W67" i="22"/>
  <c r="AF117" i="22"/>
  <c r="AG117" i="22"/>
  <c r="AE117" i="22"/>
  <c r="AA118" i="22"/>
  <c r="X77" i="22"/>
  <c r="Y77" i="22"/>
  <c r="AF79" i="22"/>
  <c r="M4" i="14"/>
  <c r="M3" i="14"/>
  <c r="AA93" i="22" l="1"/>
  <c r="AE93" i="22" s="1"/>
  <c r="AG92" i="22"/>
  <c r="AE92" i="22"/>
  <c r="AG67" i="22"/>
  <c r="AE67" i="22"/>
  <c r="AG42" i="22"/>
  <c r="R118" i="22"/>
  <c r="Y118" i="22" s="1"/>
  <c r="AA43" i="22"/>
  <c r="AG43" i="22" s="1"/>
  <c r="AE42" i="22"/>
  <c r="AA68" i="22"/>
  <c r="AF68" i="22" s="1"/>
  <c r="AF82" i="22" s="1"/>
  <c r="X117" i="22"/>
  <c r="W117" i="22"/>
  <c r="AC28" i="22"/>
  <c r="AC29" i="22" s="1"/>
  <c r="AF27" i="22"/>
  <c r="Y27" i="22"/>
  <c r="Y28" i="22" s="1"/>
  <c r="X27" i="22"/>
  <c r="X28" i="22" s="1"/>
  <c r="AG27" i="22"/>
  <c r="W27" i="22"/>
  <c r="W28" i="22" s="1"/>
  <c r="AB27" i="22"/>
  <c r="AB28" i="22" s="1"/>
  <c r="AB29" i="22" s="1"/>
  <c r="AE27" i="22"/>
  <c r="AE28" i="22" s="1"/>
  <c r="K27" i="22"/>
  <c r="F28" i="22"/>
  <c r="H27" i="22"/>
  <c r="AE15" i="22"/>
  <c r="R16" i="22"/>
  <c r="AF15" i="22"/>
  <c r="Y15" i="22"/>
  <c r="X15" i="22"/>
  <c r="AA16" i="22"/>
  <c r="Y93" i="22"/>
  <c r="X93" i="22"/>
  <c r="W93" i="22"/>
  <c r="AG118" i="22"/>
  <c r="AF118" i="22"/>
  <c r="AE118" i="22"/>
  <c r="X43" i="22"/>
  <c r="X57" i="22" s="1"/>
  <c r="W43" i="22"/>
  <c r="Y43" i="22"/>
  <c r="Y68" i="22"/>
  <c r="W68" i="22"/>
  <c r="W82" i="22" s="1"/>
  <c r="X68" i="22"/>
  <c r="Y78" i="22"/>
  <c r="Y79" i="22" s="1"/>
  <c r="X78" i="22"/>
  <c r="X79" i="22" s="1"/>
  <c r="X104" i="22"/>
  <c r="AF104" i="22"/>
  <c r="W104" i="22"/>
  <c r="AG104" i="22"/>
  <c r="AE104" i="22"/>
  <c r="Y104" i="22"/>
  <c r="X130" i="22"/>
  <c r="Y54" i="22"/>
  <c r="W54" i="22"/>
  <c r="AF93" i="22" l="1"/>
  <c r="AF107" i="22" s="1"/>
  <c r="AG93" i="22"/>
  <c r="AG107" i="22" s="1"/>
  <c r="AE43" i="22"/>
  <c r="AF43" i="22"/>
  <c r="X16" i="22"/>
  <c r="D6" i="25"/>
  <c r="AG68" i="22"/>
  <c r="AG82" i="22" s="1"/>
  <c r="AE68" i="22"/>
  <c r="AE82" i="22" s="1"/>
  <c r="W118" i="22"/>
  <c r="W133" i="22" s="1"/>
  <c r="X118" i="22"/>
  <c r="X133" i="22" s="1"/>
  <c r="K28" i="22"/>
  <c r="F29" i="22"/>
  <c r="C28" i="22"/>
  <c r="Y16" i="22"/>
  <c r="W16" i="22"/>
  <c r="AE16" i="22"/>
  <c r="D14" i="25"/>
  <c r="AF16" i="22"/>
  <c r="AG16" i="22"/>
  <c r="X82" i="22"/>
  <c r="Y107" i="22"/>
  <c r="Y82" i="22"/>
  <c r="X107" i="22"/>
  <c r="AF133" i="22"/>
  <c r="W107" i="22"/>
  <c r="AE107" i="22"/>
  <c r="Y57" i="22"/>
  <c r="AF54" i="22"/>
  <c r="AG130" i="22"/>
  <c r="AG133" i="22" s="1"/>
  <c r="W57" i="22"/>
  <c r="AE133" i="22"/>
  <c r="AG54" i="22"/>
  <c r="AG57" i="22" s="1"/>
  <c r="Y130" i="22"/>
  <c r="Y133" i="22" s="1"/>
  <c r="AE54" i="22"/>
  <c r="AE57" i="22" l="1"/>
  <c r="AF57" i="22"/>
  <c r="K29" i="22"/>
  <c r="F30" i="22"/>
  <c r="H29" i="22"/>
  <c r="C29" i="22"/>
  <c r="F14" i="25" s="1"/>
  <c r="D17" i="25" l="1"/>
  <c r="D8" i="25"/>
  <c r="E7" i="25"/>
  <c r="E6" i="25"/>
  <c r="D18" i="25"/>
  <c r="F6" i="25"/>
  <c r="E10" i="25"/>
  <c r="D9" i="25"/>
  <c r="E16" i="25"/>
  <c r="H10" i="25"/>
  <c r="D15" i="25"/>
  <c r="E15" i="25"/>
  <c r="H7" i="25"/>
  <c r="D7" i="25"/>
  <c r="E18" i="25"/>
  <c r="H9" i="25"/>
  <c r="K30" i="22"/>
  <c r="F31" i="22"/>
  <c r="H30" i="22"/>
  <c r="E9" i="25"/>
  <c r="E17" i="25"/>
  <c r="G6" i="25"/>
  <c r="D10" i="25"/>
  <c r="D16" i="25"/>
  <c r="H6" i="25"/>
  <c r="H8" i="25"/>
  <c r="E8" i="25"/>
  <c r="E14" i="25"/>
  <c r="G14" i="25"/>
  <c r="F32" i="22" l="1"/>
  <c r="K31" i="22"/>
  <c r="H31" i="22"/>
  <c r="X29" i="22"/>
  <c r="X32" i="22" s="1"/>
  <c r="K32" i="22" l="1"/>
  <c r="F33" i="22"/>
  <c r="H32" i="22"/>
  <c r="W29" i="22"/>
  <c r="W32" i="22" s="1"/>
  <c r="AG28" i="22"/>
  <c r="AF28" i="22"/>
  <c r="K33" i="22" l="1"/>
  <c r="H33" i="22"/>
  <c r="J32" i="22"/>
  <c r="I32" i="22"/>
  <c r="E6" i="16" s="1"/>
  <c r="Y29" i="22"/>
  <c r="Y32" i="22" s="1"/>
  <c r="AF29" i="22"/>
  <c r="AF32" i="22" s="1"/>
  <c r="J6" i="16" s="1"/>
  <c r="AE29" i="22"/>
  <c r="AE32" i="22" s="1"/>
  <c r="I6" i="16" s="1"/>
  <c r="AG29" i="22"/>
  <c r="AG32" i="22" s="1"/>
  <c r="G6" i="16" l="1"/>
  <c r="K6" i="16"/>
  <c r="G14" i="16"/>
  <c r="I8" i="16"/>
  <c r="F10" i="16"/>
  <c r="J12" i="16"/>
  <c r="G10" i="16"/>
  <c r="E10" i="16"/>
  <c r="E8" i="16"/>
  <c r="I14" i="16"/>
  <c r="J8" i="16"/>
  <c r="F12" i="16"/>
  <c r="E12" i="16"/>
  <c r="J14" i="16"/>
  <c r="K8" i="16"/>
  <c r="K14" i="16"/>
  <c r="J10" i="16"/>
  <c r="G12" i="16"/>
  <c r="G8" i="16"/>
  <c r="F14" i="16"/>
  <c r="K10" i="16"/>
  <c r="E14" i="16"/>
  <c r="F8" i="16"/>
  <c r="I12" i="16"/>
  <c r="I10" i="16"/>
  <c r="K12" i="16"/>
  <c r="F6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E1" authorId="0" shapeId="0" xr:uid="{26E199AB-CCAE-42BC-90C6-F55749A783D3}">
      <text>
        <r>
          <rPr>
            <sz val="11"/>
            <color indexed="81"/>
            <rFont val="Tahoma"/>
            <family val="2"/>
          </rPr>
          <t>Unless otherwise specified, reference period of each index: 2011–12 = 100.0.</t>
        </r>
      </text>
    </comment>
    <comment ref="F1" authorId="0" shapeId="0" xr:uid="{9B38EB2B-4B01-443E-8740-65BA54D45771}">
      <text>
        <r>
          <rPr>
            <sz val="11"/>
            <color indexed="81"/>
            <rFont val="Tahoma"/>
            <family val="2"/>
          </rPr>
          <t>Unless otherwise specified, reference period of each index: 2011–12 = 100.0.</t>
        </r>
      </text>
    </comment>
    <comment ref="G1" authorId="0" shapeId="0" xr:uid="{ADC3B626-7236-4C39-8E96-6175C0274775}">
      <text>
        <r>
          <rPr>
            <sz val="11"/>
            <color indexed="81"/>
            <rFont val="Tahoma"/>
            <family val="2"/>
          </rPr>
          <t>Unless otherwise specified, reference period of each index: 2011–12 = 100.0.</t>
        </r>
      </text>
    </comment>
    <comment ref="H1" authorId="0" shapeId="0" xr:uid="{AE086882-14BE-4A32-8665-8E8D4C6A7A22}">
      <text>
        <r>
          <rPr>
            <sz val="11"/>
            <color indexed="81"/>
            <rFont val="Tahoma"/>
            <family val="2"/>
          </rPr>
          <t>Unless otherwise specified, reference period of each index: 2011–12 = 100.0.</t>
        </r>
      </text>
    </comment>
    <comment ref="I1" authorId="0" shapeId="0" xr:uid="{CEFEC63B-95EC-4466-AAA4-DEE2FF7FF499}">
      <text>
        <r>
          <rPr>
            <sz val="11"/>
            <color indexed="81"/>
            <rFont val="Tahoma"/>
            <family val="2"/>
          </rPr>
          <t>Unless otherwise specified, reference period of each index: 2011–12 = 100.0.</t>
        </r>
      </text>
    </comment>
    <comment ref="J1" authorId="0" shapeId="0" xr:uid="{FE81CBA9-1C0B-4FE2-A3C4-3B44F087A25F}">
      <text>
        <r>
          <rPr>
            <sz val="11"/>
            <color indexed="81"/>
            <rFont val="Tahoma"/>
            <family val="2"/>
          </rPr>
          <t>Unless otherwise specified, reference period of each index: 2011–12 = 100.0.</t>
        </r>
      </text>
    </comment>
    <comment ref="K1" authorId="0" shapeId="0" xr:uid="{C6138F29-564A-4551-AB82-80869144063B}">
      <text>
        <r>
          <rPr>
            <sz val="11"/>
            <color indexed="81"/>
            <rFont val="Tahoma"/>
            <family val="2"/>
          </rPr>
          <t>Unless otherwise specified, reference period of each index: 2011–12 = 100.0.</t>
        </r>
      </text>
    </comment>
    <comment ref="L1" authorId="0" shapeId="0" xr:uid="{258E4C89-395D-4771-964A-BEC8E29BC65C}">
      <text>
        <r>
          <rPr>
            <sz val="11"/>
            <color indexed="81"/>
            <rFont val="Tahoma"/>
            <family val="2"/>
          </rPr>
          <t>Unless otherwise specified, reference period of each index: 2011–12 = 100.0.</t>
        </r>
      </text>
    </comment>
    <comment ref="M1" authorId="0" shapeId="0" xr:uid="{F7DCFDC9-89A2-423D-9B44-2E8179BA9A75}">
      <text>
        <r>
          <rPr>
            <sz val="11"/>
            <color indexed="81"/>
            <rFont val="Tahoma"/>
            <family val="2"/>
          </rPr>
          <t>Unless otherwise specified, reference period of each index: 2011–12 = 100.0.</t>
        </r>
      </text>
    </comment>
    <comment ref="D6" authorId="0" shapeId="0" xr:uid="{4CCF561C-225C-4732-BB55-B5DD9D57B6DB}">
      <text>
        <r>
          <rPr>
            <sz val="11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sharedStrings.xml><?xml version="1.0" encoding="utf-8"?>
<sst xmlns="http://schemas.openxmlformats.org/spreadsheetml/2006/main" count="9120" uniqueCount="581">
  <si>
    <t>Ausnet</t>
  </si>
  <si>
    <t>Citipower</t>
  </si>
  <si>
    <t>Jemena</t>
  </si>
  <si>
    <t>Powercor</t>
  </si>
  <si>
    <t>United Energy</t>
  </si>
  <si>
    <t>RESIDENTIAL</t>
  </si>
  <si>
    <t>SMALL BUSINESS</t>
  </si>
  <si>
    <t>Zone</t>
  </si>
  <si>
    <t>Tariff ID</t>
  </si>
  <si>
    <t>Fixed</t>
  </si>
  <si>
    <t>Network charge</t>
  </si>
  <si>
    <t>Ancillary</t>
  </si>
  <si>
    <t>CARC</t>
  </si>
  <si>
    <t>Variable</t>
  </si>
  <si>
    <t>Block 1</t>
  </si>
  <si>
    <t>Block 2</t>
  </si>
  <si>
    <t>Wholesale</t>
  </si>
  <si>
    <t>Environmental</t>
  </si>
  <si>
    <t>WEC</t>
  </si>
  <si>
    <t>Volatility</t>
  </si>
  <si>
    <t>Source</t>
  </si>
  <si>
    <t>wec</t>
  </si>
  <si>
    <t>Residential</t>
  </si>
  <si>
    <t>Small business</t>
  </si>
  <si>
    <t>res</t>
  </si>
  <si>
    <t>sb</t>
  </si>
  <si>
    <t>je</t>
  </si>
  <si>
    <t>LRET</t>
  </si>
  <si>
    <t>SRES</t>
  </si>
  <si>
    <t>ESC licence fees</t>
  </si>
  <si>
    <t>Metering</t>
  </si>
  <si>
    <t>Loss factors</t>
  </si>
  <si>
    <t>DLF</t>
  </si>
  <si>
    <t>$/customer</t>
  </si>
  <si>
    <t>$/kWh</t>
  </si>
  <si>
    <t>$/pa</t>
  </si>
  <si>
    <t>%</t>
  </si>
  <si>
    <t>ROC</t>
  </si>
  <si>
    <t>Retail margin</t>
  </si>
  <si>
    <t>roc</t>
  </si>
  <si>
    <t>rom</t>
  </si>
  <si>
    <t>carc</t>
  </si>
  <si>
    <t>Customer segment</t>
  </si>
  <si>
    <t>kW/pa</t>
  </si>
  <si>
    <t>Profile</t>
  </si>
  <si>
    <t>total fixed</t>
  </si>
  <si>
    <t>incl retail margin</t>
  </si>
  <si>
    <t>total variable</t>
  </si>
  <si>
    <t>Type</t>
  </si>
  <si>
    <t>Fixed or Variable</t>
  </si>
  <si>
    <t>Unit</t>
  </si>
  <si>
    <t>Distributor</t>
  </si>
  <si>
    <t>Ausnet Services (formerly SP Ausnet)</t>
  </si>
  <si>
    <t>NEE11</t>
  </si>
  <si>
    <t>Network UoS</t>
  </si>
  <si>
    <t>met</t>
  </si>
  <si>
    <t>an</t>
  </si>
  <si>
    <t>cp</t>
  </si>
  <si>
    <t>pc</t>
  </si>
  <si>
    <t>ue</t>
  </si>
  <si>
    <t>Abbrev</t>
  </si>
  <si>
    <t>anc</t>
  </si>
  <si>
    <t>lf</t>
  </si>
  <si>
    <t>Component name</t>
  </si>
  <si>
    <t>DB name</t>
  </si>
  <si>
    <t>Cost type</t>
  </si>
  <si>
    <t>f</t>
  </si>
  <si>
    <t>v</t>
  </si>
  <si>
    <t>Wholesale electricity</t>
  </si>
  <si>
    <t>Environmental scheme</t>
  </si>
  <si>
    <t>enviro</t>
  </si>
  <si>
    <t>F</t>
  </si>
  <si>
    <t>Rate</t>
  </si>
  <si>
    <t>V</t>
  </si>
  <si>
    <t>Standing charge</t>
  </si>
  <si>
    <t>VEU</t>
  </si>
  <si>
    <t>C1R</t>
  </si>
  <si>
    <t>A100 / F100a / T100b</t>
  </si>
  <si>
    <t>Unit charge</t>
  </si>
  <si>
    <t>D1</t>
  </si>
  <si>
    <t>LVS1R</t>
  </si>
  <si>
    <t>Abbrev. DB name</t>
  </si>
  <si>
    <t>1020 per qtr</t>
  </si>
  <si>
    <t>&gt; 1020 per qtr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</si>
  <si>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</si>
  <si>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</si>
  <si>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</si>
  <si>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</si>
  <si>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</si>
  <si>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</si>
  <si>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</si>
  <si>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</si>
  <si>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</si>
  <si>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</si>
  <si>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</si>
  <si>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</si>
  <si>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Volume weighted average Citipower &amp; Powercor usage consumption</t>
  </si>
  <si>
    <t>Q1</t>
  </si>
  <si>
    <t>Q2</t>
  </si>
  <si>
    <t>Q3</t>
  </si>
  <si>
    <t>Q4</t>
  </si>
  <si>
    <t>Month</t>
  </si>
  <si>
    <t>QTR</t>
  </si>
  <si>
    <t>Block</t>
  </si>
  <si>
    <t>Amount</t>
  </si>
  <si>
    <t>Frequency (months)</t>
  </si>
  <si>
    <t>Summer</t>
  </si>
  <si>
    <t>Non-summer</t>
  </si>
  <si>
    <t>Period</t>
  </si>
  <si>
    <t>Season</t>
  </si>
  <si>
    <t>-</t>
  </si>
  <si>
    <t>Measure</t>
  </si>
  <si>
    <t>=</t>
  </si>
  <si>
    <t>&gt;</t>
  </si>
  <si>
    <t>Component</t>
  </si>
  <si>
    <t>Network (fixed)</t>
  </si>
  <si>
    <t>Network (variable)</t>
  </si>
  <si>
    <t>net_f</t>
  </si>
  <si>
    <t>net_v</t>
  </si>
  <si>
    <t>anc_f</t>
  </si>
  <si>
    <t>anc_v</t>
  </si>
  <si>
    <t>VDO</t>
  </si>
  <si>
    <t>FiT - social cost of carbon</t>
  </si>
  <si>
    <t>2012-13</t>
  </si>
  <si>
    <t>2017-18</t>
  </si>
  <si>
    <t>FRC operations</t>
  </si>
  <si>
    <t>National transmission planner</t>
  </si>
  <si>
    <t>Ancillary services</t>
  </si>
  <si>
    <t>2018-19</t>
  </si>
  <si>
    <t>NEE12</t>
  </si>
  <si>
    <t>C1G</t>
  </si>
  <si>
    <t>A200 / F100a / T100b</t>
  </si>
  <si>
    <t>ND1</t>
  </si>
  <si>
    <t>LVM1R</t>
  </si>
  <si>
    <t>Ref</t>
  </si>
  <si>
    <t>Total loss factor</t>
  </si>
  <si>
    <t>Ausnet - p 63 - https://www.aer.gov.au/system/files/AER%20approved%20-%20AusNet%20Services%20-%20Annual%20Tariff%20Report%202019%20-%20last%20updated%205%20December%202018.pdf#page=46&amp;zoom=100,0,185</t>
  </si>
  <si>
    <t>Citipower - p 51 - https://www.aer.gov.au/system/files/AER%20approved%20-%20CitiPower%20-%20Pricing%20proposal%202019%20-%2031%20October%202018.pdf</t>
  </si>
  <si>
    <t>Powercor - p 52 - https://www.aer.gov.au/system/files/AER%20approved%20-%20Powercor%20-%20Pricing%20proposal%202019%20-%2031%20October%202018.pdf</t>
  </si>
  <si>
    <t>UE - p 39 - https://www.aer.gov.au/system/files/AER%20approved%20-%20United%20Energy%20-%20Pricing%20proposal%202019%20-%20last%20updated%2022%20November%202018.pdf</t>
  </si>
  <si>
    <t>Jemena - p 50 - https://www.aer.gov.au/system/files/AER%20approved%20-%20Jemena%20-%20Pricing%20proposal%202019%20-%2029%20October%202018.pdf</t>
  </si>
  <si>
    <t>2016-17</t>
  </si>
  <si>
    <t>RERT</t>
  </si>
  <si>
    <t>Ausnet - p 53 - https://www.aer.gov.au/system/files/AER%20approved%20-%20AusNet%20Services%20-%20Annual%20Tariff%20Report%202019%20-%20last%20updated%205%20December%202018.pdf</t>
  </si>
  <si>
    <t>Ausnet - p 54 - https://www.aer.gov.au/system/files/AER%20approved%20-%20AusNet%20Services%20-%20Annual%20Tariff%20Report%202019%20-%20last%20updated%205%20December%202018.pdf</t>
  </si>
  <si>
    <t>Citipower - p 18 - https://www.aer.gov.au/system/files/AER%20approved%20-%20CitiPower%20-%20Pricing%20proposal%202019%20-%2031%20October%202018.pdf</t>
  </si>
  <si>
    <t>Jemena - p 21 - https://www.aer.gov.au/system/files/AER%20approved%20-%20Jemena%20-%20Pricing%20proposal%202019%20-%2029%20October%202018.pdf</t>
  </si>
  <si>
    <t>Powercor - p 19 - https://www.aer.gov.au/system/files/AER%20approved%20-%20Powercor%20-%20Pricing%20proposal%202019%20-%2031%20October%202018.pdf</t>
  </si>
  <si>
    <t>UE - p 19 - https://www.aer.gov.au/system/files/AER%20approved%20-%20United%20Energy%20-%20Pricing%20proposal%202019%20-%20last%20updated%2022%20November%202018.pdf</t>
  </si>
  <si>
    <t>Electricity consumer advocacy panel</t>
  </si>
  <si>
    <t>Billing class</t>
  </si>
  <si>
    <t>Read date</t>
  </si>
  <si>
    <t>TYPE 5 METER</t>
  </si>
  <si>
    <t>Jemena Sub transmission</t>
  </si>
  <si>
    <t>Jemena High Voltage</t>
  </si>
  <si>
    <t>Jemena LV Large Business</t>
  </si>
  <si>
    <t>Jemena Residential</t>
  </si>
  <si>
    <t>Jemena Small Business</t>
  </si>
  <si>
    <t>TOTAL</t>
  </si>
  <si>
    <t>All VIC</t>
  </si>
  <si>
    <t>Electricity customers</t>
  </si>
  <si>
    <t>Social cost of carbon ($ per customer)</t>
  </si>
  <si>
    <t>Total solar exports (2017-18)</t>
  </si>
  <si>
    <t>Total customers (30 June 2018)</t>
  </si>
  <si>
    <t>Per customer FiT cost ($)</t>
  </si>
  <si>
    <t>FY</t>
  </si>
  <si>
    <t>2013-14</t>
  </si>
  <si>
    <t>2014-15</t>
  </si>
  <si>
    <t>2015-16</t>
  </si>
  <si>
    <t>2019-20</t>
  </si>
  <si>
    <t>12 mth</t>
  </si>
  <si>
    <t>High</t>
  </si>
  <si>
    <t>Low</t>
  </si>
  <si>
    <t>RANGE</t>
  </si>
  <si>
    <t>No range</t>
  </si>
  <si>
    <t>COST APPLICATION</t>
  </si>
  <si>
    <t>Retail operating costs</t>
  </si>
  <si>
    <t>Component main</t>
  </si>
  <si>
    <t>ROM</t>
  </si>
  <si>
    <t>% increase</t>
  </si>
  <si>
    <t>FY period ranking</t>
  </si>
  <si>
    <t>ROC_base</t>
  </si>
  <si>
    <t>Row Labels</t>
  </si>
  <si>
    <t>(blank)</t>
  </si>
  <si>
    <t>Detail</t>
  </si>
  <si>
    <t>DB</t>
  </si>
  <si>
    <t>DB zone</t>
  </si>
  <si>
    <t>Retail operating cost (base)</t>
  </si>
  <si>
    <t>YES</t>
  </si>
  <si>
    <t>NO</t>
  </si>
  <si>
    <t>Customer acquisition and retention</t>
  </si>
  <si>
    <t>Environmental schemes</t>
  </si>
  <si>
    <t>Enviro</t>
  </si>
  <si>
    <t>Met</t>
  </si>
  <si>
    <t>Network losses</t>
  </si>
  <si>
    <t>LF</t>
  </si>
  <si>
    <t>DB zone specific?</t>
  </si>
  <si>
    <t>Has detail?</t>
  </si>
  <si>
    <t>All DB</t>
  </si>
  <si>
    <t>Single DB</t>
  </si>
  <si>
    <t>Additional detail</t>
  </si>
  <si>
    <t>Mid</t>
  </si>
  <si>
    <t>Nominal</t>
  </si>
  <si>
    <t>Mid / No range</t>
  </si>
  <si>
    <t>Ancillary - fixed</t>
  </si>
  <si>
    <t>Anc_f</t>
  </si>
  <si>
    <t>Anc_v</t>
  </si>
  <si>
    <t>DB abbrev / Network lookup</t>
  </si>
  <si>
    <t>ALL DB</t>
  </si>
  <si>
    <t>Network charges - fixed</t>
  </si>
  <si>
    <t>Net_f</t>
  </si>
  <si>
    <t>Net_v</t>
  </si>
  <si>
    <t>Network charges - variable</t>
  </si>
  <si>
    <t>Inputs</t>
  </si>
  <si>
    <t>Wholesale cost</t>
  </si>
  <si>
    <t>Liability</t>
  </si>
  <si>
    <t>FiT</t>
  </si>
  <si>
    <t>Feed-in tariff cost</t>
  </si>
  <si>
    <t>Annual meter charge</t>
  </si>
  <si>
    <t>General NEM fees</t>
  </si>
  <si>
    <t>Index Numbers ;  All groups CPI ;  Sydney ;</t>
  </si>
  <si>
    <t>Index Numbers ;  All groups CPI ;  Melbourne ;</t>
  </si>
  <si>
    <t>Index Numbers ;  All groups CPI ;  Brisbane ;</t>
  </si>
  <si>
    <t>Index Numbers ;  All groups CPI ;  Adelaide ;</t>
  </si>
  <si>
    <t>Index Numbers ;  All groups CPI ;  Perth ;</t>
  </si>
  <si>
    <t>Index Numbers ;  All groups CPI ;  Hobart ;</t>
  </si>
  <si>
    <t>Index Numbers ;  All groups CPI ;  Darwin ;</t>
  </si>
  <si>
    <t>Index Numbers ;  All groups CPI ;  Canberra ;</t>
  </si>
  <si>
    <t>Index Numbers ;  All groups CPI ;  Australia ;</t>
  </si>
  <si>
    <t>Percentage Change from Corresponding Quarter of Previous Year ;  All groups CPI ;  Sydney ;</t>
  </si>
  <si>
    <t>Percentage Change from Corresponding Quarter of Previous Year ;  All groups CPI ;  Melbourne ;</t>
  </si>
  <si>
    <t>Percentage Change from Corresponding Quarter of Previous Year ;  All groups CPI ;  Brisbane ;</t>
  </si>
  <si>
    <t>Percentage Change from Corresponding Quarter of Previous Year ;  All groups CPI ;  Adelaide ;</t>
  </si>
  <si>
    <t>Percentage Change from Corresponding Quarter of Previous Year ;  All groups CPI ;  Perth ;</t>
  </si>
  <si>
    <t>Percentage Change from Corresponding Quarter of Previous Year ;  All groups CPI ;  Hobart ;</t>
  </si>
  <si>
    <t>Percentage Change from Corresponding Quarter of Previous Year ;  All groups CPI ;  Darwin ;</t>
  </si>
  <si>
    <t>Percentage Change from Corresponding Quarter of Previous Year ;  All groups CPI ;  Canberra ;</t>
  </si>
  <si>
    <t>Percentage Change from Corresponding Quarter of Previous Year ;  All groups CPI ;  Australia ;</t>
  </si>
  <si>
    <t>Percentage Change from Previous Period ;  All groups CPI ;  Sydney ;</t>
  </si>
  <si>
    <t>Percentage Change from Previous Period ;  All groups CPI ;  Melbourne ;</t>
  </si>
  <si>
    <t>Percentage Change from Previous Period ;  All groups CPI ;  Brisbane ;</t>
  </si>
  <si>
    <t>Percentage Change from Previous Period ;  All groups CPI ;  Adelaide ;</t>
  </si>
  <si>
    <t>Percentage Change from Previous Period ;  All groups CPI ;  Perth ;</t>
  </si>
  <si>
    <t>Percentage Change from Previous Period ;  All groups CPI ;  Hobart ;</t>
  </si>
  <si>
    <t>Percentage Change from Previous Period ;  All groups CPI ;  Darwin ;</t>
  </si>
  <si>
    <t>Percentage Change from Previous Period ;  All groups CPI ;  Canberra ;</t>
  </si>
  <si>
    <t>Percentage Change from Previous Period ;  All groups CPI ;  Australia ;</t>
  </si>
  <si>
    <t>Index Numbers</t>
  </si>
  <si>
    <t>Percent</t>
  </si>
  <si>
    <t>Series Type</t>
  </si>
  <si>
    <t>Original</t>
  </si>
  <si>
    <t>Data Type</t>
  </si>
  <si>
    <t>INDEX</t>
  </si>
  <si>
    <t>PERCENT</t>
  </si>
  <si>
    <t>Frequency</t>
  </si>
  <si>
    <t>Quarter</t>
  </si>
  <si>
    <t>Collection Month</t>
  </si>
  <si>
    <t>Series Start</t>
  </si>
  <si>
    <t>Series End</t>
  </si>
  <si>
    <t>No. Obs</t>
  </si>
  <si>
    <t>Series ID</t>
  </si>
  <si>
    <t>A2325806K</t>
  </si>
  <si>
    <t>A2325811C</t>
  </si>
  <si>
    <t>A2325816R</t>
  </si>
  <si>
    <t>A2325821J</t>
  </si>
  <si>
    <t>A2325826V</t>
  </si>
  <si>
    <t>A2325831L</t>
  </si>
  <si>
    <t>A2325836X</t>
  </si>
  <si>
    <t>A2325841T</t>
  </si>
  <si>
    <t>A2325846C</t>
  </si>
  <si>
    <t>A2325807L</t>
  </si>
  <si>
    <t>A2325812F</t>
  </si>
  <si>
    <t>A2325817T</t>
  </si>
  <si>
    <t>A2325822K</t>
  </si>
  <si>
    <t>A2325827W</t>
  </si>
  <si>
    <t>A2325832R</t>
  </si>
  <si>
    <t>A2325837A</t>
  </si>
  <si>
    <t>A2325842V</t>
  </si>
  <si>
    <t>A2325847F</t>
  </si>
  <si>
    <t>A2325810A</t>
  </si>
  <si>
    <t>A2325815L</t>
  </si>
  <si>
    <t>A2325820F</t>
  </si>
  <si>
    <t>A2325825T</t>
  </si>
  <si>
    <t>A2325830K</t>
  </si>
  <si>
    <t>A2325835W</t>
  </si>
  <si>
    <t>A2325840R</t>
  </si>
  <si>
    <t>A2325845A</t>
  </si>
  <si>
    <t>A2325850V</t>
  </si>
  <si>
    <t>2011-12</t>
  </si>
  <si>
    <t>AEMO - p10 - https://aemo.com.au/-/media/Files/About_AEMO/Energy_Market_Budget_and_Fees/2018/Final-AEMO-Consolidated-Budget-and-Fees-2018-19.pdf</t>
  </si>
  <si>
    <t>AEMO - p11 - https://aemo.com.au/-/media/Files/About_AEMO/Energy_Market_Budget_and_Fees/2018/Final-AEMO-Consolidated-Budget-and-Fees-2018-19.pdf</t>
  </si>
  <si>
    <t>AEMO - p9 - https://aemo.com.au/-/media/Files/About_AEMO/Energy_Market_Budget_and_Fees/2018/Final-AEMO-Consolidated-Budget-and-Fees-2018-19.pdf</t>
  </si>
  <si>
    <t>AEMC - p31 EY modelling report - https://www.aemc.gov.au/sites/default/files/2018-12/EY%20-%202018%20Residential%20Electricity%20Price%20Trends%20-%20Wholesale%20Market%20Cost%20Modelling%20-%20CLEAN.pdf</t>
  </si>
  <si>
    <t>SRES (non binding)</t>
  </si>
  <si>
    <t>SRES (binding)</t>
  </si>
  <si>
    <t>DB applied</t>
  </si>
  <si>
    <t>&lt; 1020 kWh / qtr</t>
  </si>
  <si>
    <t>&gt; 1020 kWh / qtr</t>
  </si>
  <si>
    <t>All</t>
  </si>
  <si>
    <t>GST inclusive</t>
  </si>
  <si>
    <t>FIXED</t>
  </si>
  <si>
    <t>VARIABLE</t>
  </si>
  <si>
    <t>Supply</t>
  </si>
  <si>
    <t>Anytime usage</t>
  </si>
  <si>
    <t>Block 2
 &gt; 1020 kWh/qtr</t>
  </si>
  <si>
    <t>Block 1
&lt; 1020 kWh/qtr</t>
  </si>
  <si>
    <t>Small Business</t>
  </si>
  <si>
    <t>NEE13</t>
  </si>
  <si>
    <t>CL</t>
  </si>
  <si>
    <t>Dedicated circuit</t>
  </si>
  <si>
    <t>CDS</t>
  </si>
  <si>
    <t>DD1</t>
  </si>
  <si>
    <t>LVDed</t>
  </si>
  <si>
    <t>A180</t>
  </si>
  <si>
    <t>Jemena - p 22 - https://www.aer.gov.au/system/files/AER%20approved%20-%20Jemena%20-%20Pricing%20proposal%202019%20-%2029%20October%202018.pdf</t>
  </si>
  <si>
    <t>Controlled load</t>
  </si>
  <si>
    <t>Controlled Load</t>
  </si>
  <si>
    <t>$ per day</t>
  </si>
  <si>
    <t>$ per kWh</t>
  </si>
  <si>
    <t>GST incl.</t>
  </si>
  <si>
    <t>ICRC</t>
  </si>
  <si>
    <t>ESC internal</t>
  </si>
  <si>
    <t>ABS - series ID A2325846C - https://www.dtf.vic.gov.au/state-financial-data-sets/macroeconomic-indicators</t>
  </si>
  <si>
    <t>C/19/3577</t>
  </si>
  <si>
    <t>C/19/4475</t>
  </si>
  <si>
    <t>ESC - see solar tab</t>
  </si>
  <si>
    <t>AEMO - p22 - https://www.aemo.com.au/-/media/Files/Electricity/NEM/Participant_Information/Fees/2018/Final-AEMO-Electricity-Final-Budget-and-Fees-2018-19.pdf</t>
  </si>
  <si>
    <t>Network daily charge</t>
  </si>
  <si>
    <t>Ancillary per customer</t>
  </si>
  <si>
    <t>Component + DB ref</t>
  </si>
  <si>
    <t>CAL/FY</t>
  </si>
  <si>
    <t>Year period</t>
  </si>
  <si>
    <t>CAL</t>
  </si>
  <si>
    <t>CAL period ranking</t>
  </si>
  <si>
    <t>2012_6</t>
  </si>
  <si>
    <t>2012_9</t>
  </si>
  <si>
    <t>2012_12</t>
  </si>
  <si>
    <t>2013_3</t>
  </si>
  <si>
    <t>2013_6</t>
  </si>
  <si>
    <t>2013_9</t>
  </si>
  <si>
    <t>2013_12</t>
  </si>
  <si>
    <t>2014_3</t>
  </si>
  <si>
    <t>2014_6</t>
  </si>
  <si>
    <t>2014_9</t>
  </si>
  <si>
    <t>2014_12</t>
  </si>
  <si>
    <t>2015_3</t>
  </si>
  <si>
    <t>2015_6</t>
  </si>
  <si>
    <t>2015_9</t>
  </si>
  <si>
    <t>2015_12</t>
  </si>
  <si>
    <t>2016_3</t>
  </si>
  <si>
    <t>2016_6</t>
  </si>
  <si>
    <t>2016_9</t>
  </si>
  <si>
    <t>2016_12</t>
  </si>
  <si>
    <t>2017_3</t>
  </si>
  <si>
    <t>2017_6</t>
  </si>
  <si>
    <t>2017_9</t>
  </si>
  <si>
    <t>2017_12</t>
  </si>
  <si>
    <t>2018_3</t>
  </si>
  <si>
    <t>2018_6</t>
  </si>
  <si>
    <t>2018_9</t>
  </si>
  <si>
    <t>2018_12</t>
  </si>
  <si>
    <t>2019_3</t>
  </si>
  <si>
    <t>2019_6</t>
  </si>
  <si>
    <t>2019_9</t>
  </si>
  <si>
    <t>2019_12</t>
  </si>
  <si>
    <t>2020_3</t>
  </si>
  <si>
    <t>month/YR period ranking</t>
  </si>
  <si>
    <t>CAL ref</t>
  </si>
  <si>
    <t>FY ref</t>
  </si>
  <si>
    <t>2011-12_6</t>
  </si>
  <si>
    <t>2012-13_9</t>
  </si>
  <si>
    <t>2012-13_12</t>
  </si>
  <si>
    <t>2012-13_3</t>
  </si>
  <si>
    <t>2012-13_6</t>
  </si>
  <si>
    <t>2013-14_9</t>
  </si>
  <si>
    <t>2013-14_12</t>
  </si>
  <si>
    <t>2013-14_3</t>
  </si>
  <si>
    <t>2013-14_6</t>
  </si>
  <si>
    <t>2014-15_9</t>
  </si>
  <si>
    <t>2014-15_12</t>
  </si>
  <si>
    <t>2014-15_3</t>
  </si>
  <si>
    <t>2014-15_6</t>
  </si>
  <si>
    <t>2015-16_9</t>
  </si>
  <si>
    <t>2015-16_12</t>
  </si>
  <si>
    <t>2015-16_3</t>
  </si>
  <si>
    <t>2015-16_6</t>
  </si>
  <si>
    <t>2016-17_9</t>
  </si>
  <si>
    <t>2016-17_12</t>
  </si>
  <si>
    <t>2016-17_3</t>
  </si>
  <si>
    <t>2016-17_6</t>
  </si>
  <si>
    <t>2017-18_9</t>
  </si>
  <si>
    <t>2017-18_12</t>
  </si>
  <si>
    <t>2017-18_3</t>
  </si>
  <si>
    <t>2017-18_6</t>
  </si>
  <si>
    <t>2018-19_9</t>
  </si>
  <si>
    <t>2018-19_12</t>
  </si>
  <si>
    <t>2018-19_3</t>
  </si>
  <si>
    <t>2018-19_6</t>
  </si>
  <si>
    <t>2019-20_9</t>
  </si>
  <si>
    <t>2019-20_12</t>
  </si>
  <si>
    <t>2019-20_3</t>
  </si>
  <si>
    <t>Month ref</t>
  </si>
  <si>
    <t>ICRC, Electricity Model and Methodology Review 2018-19 - p8 - https://www.icrc.act.gov.au/wp-content/uploads/2018/10/Report-8-of-2018-Issues-Paper-Electricity-Model-and-Methodolgy-Review-2018%E2%80%9319-1.pdf</t>
  </si>
  <si>
    <t>2012-13_7</t>
  </si>
  <si>
    <t>2012_7</t>
  </si>
  <si>
    <t>2012-13_8</t>
  </si>
  <si>
    <t>2012_8</t>
  </si>
  <si>
    <t>2012-13_10</t>
  </si>
  <si>
    <t>2012_10</t>
  </si>
  <si>
    <t>2012-13_11</t>
  </si>
  <si>
    <t>2012_11</t>
  </si>
  <si>
    <t>2012-13_1</t>
  </si>
  <si>
    <t>2013_1</t>
  </si>
  <si>
    <t>2012-13_2</t>
  </si>
  <si>
    <t>2013_2</t>
  </si>
  <si>
    <t>2012-13_4</t>
  </si>
  <si>
    <t>2013_4</t>
  </si>
  <si>
    <t>2012-13_5</t>
  </si>
  <si>
    <t>2013_5</t>
  </si>
  <si>
    <t>2013-14_7</t>
  </si>
  <si>
    <t>2013_7</t>
  </si>
  <si>
    <t>2013-14_8</t>
  </si>
  <si>
    <t>2013_8</t>
  </si>
  <si>
    <t>2013-14_10</t>
  </si>
  <si>
    <t>2013_10</t>
  </si>
  <si>
    <t>2013-14_11</t>
  </si>
  <si>
    <t>2013_11</t>
  </si>
  <si>
    <t>2013-14_1</t>
  </si>
  <si>
    <t>2014_1</t>
  </si>
  <si>
    <t>2013-14_2</t>
  </si>
  <si>
    <t>2014_2</t>
  </si>
  <si>
    <t>2013-14_4</t>
  </si>
  <si>
    <t>2014_4</t>
  </si>
  <si>
    <t>2013-14_5</t>
  </si>
  <si>
    <t>2014_5</t>
  </si>
  <si>
    <t>2014-15_7</t>
  </si>
  <si>
    <t>2014_7</t>
  </si>
  <si>
    <t>2014-15_8</t>
  </si>
  <si>
    <t>2014_8</t>
  </si>
  <si>
    <t>2014-15_10</t>
  </si>
  <si>
    <t>2014_10</t>
  </si>
  <si>
    <t>2014-15_11</t>
  </si>
  <si>
    <t>2014_11</t>
  </si>
  <si>
    <t>2014-15_1</t>
  </si>
  <si>
    <t>2015_1</t>
  </si>
  <si>
    <t>2014-15_2</t>
  </si>
  <si>
    <t>2015_2</t>
  </si>
  <si>
    <t>2014-15_4</t>
  </si>
  <si>
    <t>2015_4</t>
  </si>
  <si>
    <t>2014-15_5</t>
  </si>
  <si>
    <t>2015_5</t>
  </si>
  <si>
    <t>2015-16_7</t>
  </si>
  <si>
    <t>2015_7</t>
  </si>
  <si>
    <t>2015-16_8</t>
  </si>
  <si>
    <t>2015_8</t>
  </si>
  <si>
    <t>2015-16_10</t>
  </si>
  <si>
    <t>2015_10</t>
  </si>
  <si>
    <t>2015-16_11</t>
  </si>
  <si>
    <t>2015_11</t>
  </si>
  <si>
    <t>2015-16_1</t>
  </si>
  <si>
    <t>2016_1</t>
  </si>
  <si>
    <t>2015-16_2</t>
  </si>
  <si>
    <t>2016_2</t>
  </si>
  <si>
    <t>2015-16_4</t>
  </si>
  <si>
    <t>2016_4</t>
  </si>
  <si>
    <t>2015-16_5</t>
  </si>
  <si>
    <t>2016_5</t>
  </si>
  <si>
    <t>2016-17_7</t>
  </si>
  <si>
    <t>2016_7</t>
  </si>
  <si>
    <t>2016-17_8</t>
  </si>
  <si>
    <t>2016_8</t>
  </si>
  <si>
    <t>2016-17_10</t>
  </si>
  <si>
    <t>2016_10</t>
  </si>
  <si>
    <t>2016-17_11</t>
  </si>
  <si>
    <t>2016_11</t>
  </si>
  <si>
    <t>2016-17_1</t>
  </si>
  <si>
    <t>2017_1</t>
  </si>
  <si>
    <t>2016-17_2</t>
  </si>
  <si>
    <t>2017_2</t>
  </si>
  <si>
    <t>2016-17_4</t>
  </si>
  <si>
    <t>2017_4</t>
  </si>
  <si>
    <t>2016-17_5</t>
  </si>
  <si>
    <t>2017_5</t>
  </si>
  <si>
    <t>2017-18_7</t>
  </si>
  <si>
    <t>2017_7</t>
  </si>
  <si>
    <t>2017-18_8</t>
  </si>
  <si>
    <t>2017_8</t>
  </si>
  <si>
    <t>2017-18_10</t>
  </si>
  <si>
    <t>2017_10</t>
  </si>
  <si>
    <t>2017-18_11</t>
  </si>
  <si>
    <t>2017_11</t>
  </si>
  <si>
    <t>2017-18_1</t>
  </si>
  <si>
    <t>2018_1</t>
  </si>
  <si>
    <t>2017-18_2</t>
  </si>
  <si>
    <t>2018_2</t>
  </si>
  <si>
    <t>2017-18_4</t>
  </si>
  <si>
    <t>2018_4</t>
  </si>
  <si>
    <t>2017-18_5</t>
  </si>
  <si>
    <t>2018_5</t>
  </si>
  <si>
    <t>2018-19_7</t>
  </si>
  <si>
    <t>2018_7</t>
  </si>
  <si>
    <t>2018-19_8</t>
  </si>
  <si>
    <t>2018_8</t>
  </si>
  <si>
    <t>2018-19_10</t>
  </si>
  <si>
    <t>2018_10</t>
  </si>
  <si>
    <t>2018-19_11</t>
  </si>
  <si>
    <t>2018_11</t>
  </si>
  <si>
    <t>2018-19_1</t>
  </si>
  <si>
    <t>2019_1</t>
  </si>
  <si>
    <t>2018-19_2</t>
  </si>
  <si>
    <t>2019_2</t>
  </si>
  <si>
    <t>2018-19_4</t>
  </si>
  <si>
    <t>2019_4</t>
  </si>
  <si>
    <t>2018-19_5</t>
  </si>
  <si>
    <t>2019_5</t>
  </si>
  <si>
    <t>2019-20_7</t>
  </si>
  <si>
    <t>2019_7</t>
  </si>
  <si>
    <t>2019-20_8</t>
  </si>
  <si>
    <t>2019_8</t>
  </si>
  <si>
    <t>2019-20_10</t>
  </si>
  <si>
    <t>2019_10</t>
  </si>
  <si>
    <t>2019-20_11</t>
  </si>
  <si>
    <t>2019_11</t>
  </si>
  <si>
    <t>2019-20_1</t>
  </si>
  <si>
    <t>2020_1</t>
  </si>
  <si>
    <t>2019-20_2</t>
  </si>
  <si>
    <t>2020_2</t>
  </si>
  <si>
    <t>2019-20_4</t>
  </si>
  <si>
    <t>2020_4</t>
  </si>
  <si>
    <t>2019-20_5</t>
  </si>
  <si>
    <t>2020_5</t>
  </si>
  <si>
    <t>2019-20_6</t>
  </si>
  <si>
    <t>2020_6</t>
  </si>
  <si>
    <t>CPI indice</t>
  </si>
  <si>
    <t>Weeks/year</t>
  </si>
  <si>
    <t>2018</t>
  </si>
  <si>
    <t>Year</t>
  </si>
  <si>
    <t>CAL 2019</t>
  </si>
  <si>
    <t>CPI application</t>
  </si>
  <si>
    <t>FY 2017-18</t>
  </si>
  <si>
    <t>FY 2018-19</t>
  </si>
  <si>
    <t>FY 2012-13</t>
  </si>
  <si>
    <t>n/a</t>
  </si>
  <si>
    <t>Source period</t>
  </si>
  <si>
    <t>Frontier (ACCC inquiry, NEM)</t>
  </si>
  <si>
    <t>Frontier, Wholesale Electricity Costs, p39,46 -C/19/8590</t>
  </si>
  <si>
    <t>FY 2019-20</t>
  </si>
  <si>
    <t>Wholesale electricity cost - Residential</t>
  </si>
  <si>
    <t>Wholesale electricity cost - SME</t>
  </si>
  <si>
    <t>WEC_res</t>
  </si>
  <si>
    <t>WEC_sme</t>
  </si>
  <si>
    <t>Ref ID - Residential</t>
  </si>
  <si>
    <t>Ref ID - SME</t>
  </si>
  <si>
    <t>Ref ID (new)</t>
  </si>
  <si>
    <t>C/19/7154 - Weighted average of UE Summer/Non-summer rates</t>
  </si>
  <si>
    <t>[intentionally blank]</t>
  </si>
  <si>
    <t>ue_res</t>
  </si>
  <si>
    <t>Rate name</t>
  </si>
  <si>
    <t>ue_sme</t>
  </si>
  <si>
    <t>Frontier, Wholesale Electricity Costs, p 48,51 - C/19/8590</t>
  </si>
  <si>
    <t>Updated</t>
  </si>
  <si>
    <t>UE - p 24-25 - https://www.unitedenergy.com.au/wp-content/uploads/2018/12/2019-UE-Schedule-of-charges.pdf</t>
  </si>
  <si>
    <t>Fixed/Variable</t>
  </si>
  <si>
    <t>incl GST</t>
  </si>
  <si>
    <t>Retail operating cost</t>
  </si>
  <si>
    <t>Rate lookup ref</t>
  </si>
  <si>
    <t>($/MWh)</t>
  </si>
  <si>
    <t>($/year)</t>
  </si>
  <si>
    <t>Certificate price ($)</t>
  </si>
  <si>
    <t>($/customer/week)</t>
  </si>
  <si>
    <t>No update</t>
  </si>
  <si>
    <t>Trade weighted avg price - C/19/3603</t>
  </si>
  <si>
    <t>DLF - AEMO - p 13 -- https://www.aemo.com.au/-/media/Files/Electricity/NEM/Security_and_Reliability/Loss_Factors_and_Regional_Boundaries/2019/Distribution-Loss-Factors-for-the-2019-20-Financial-Year.pdf
TLF - C/19/8815</t>
  </si>
  <si>
    <t>Final advice update notes</t>
  </si>
  <si>
    <t>Adjusted</t>
  </si>
  <si>
    <t>ESC</t>
  </si>
  <si>
    <t>Period applied to</t>
  </si>
  <si>
    <t>MLF</t>
  </si>
  <si>
    <t>AEMO - p 6 - http://aemo.com.au/-/media/Files/Electricity/NEM/Market_Notices_and_Events/Power_System_Incident_Reports/2019/Load-Shedding-in-VIC-on-24-and-25-January-2019.pdf</t>
  </si>
  <si>
    <t>Please note, the percentage below is calculated against the cost stack components.</t>
  </si>
  <si>
    <t>The margin amount derived is equal to 5.7% of the total bill amount overall.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</si>
</sst>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6" formatCode="&quot;$&quot;#,##0;[Red]\-&quot;$&quot;#,##0"/>
    <numFmt numFmtId="8" formatCode="&quot;$&quot;#,##0.00;[Red]\-&quot;$&quot;#,##0.00"/>
    <numFmt numFmtId="43" formatCode="_-* #,##0.00_-;\-* #,##0.00_-;_-* &quot;-&quot;??_-;_-@_-"/>
    <numFmt numFmtId="164" formatCode="&quot;$&quot;#,##0.0000;[Red]\-&quot;$&quot;#,##0.0000"/>
    <numFmt numFmtId="165" formatCode="&quot;$&quot;#,##0.00000;[Red]\-&quot;$&quot;#,##0.00000"/>
    <numFmt numFmtId="166" formatCode="0.000%"/>
    <numFmt numFmtId="167" formatCode="0.00000"/>
    <numFmt numFmtId="168" formatCode="&quot;$&quot;#,##0.000;[Red]\-&quot;$&quot;#,##0.000"/>
    <numFmt numFmtId="169" formatCode="_-* #,##0.0000_-;\-* #,##0.0000_-;_-* &quot;-&quot;??_-;_-@_-"/>
    <numFmt numFmtId="170" formatCode="0.000"/>
    <numFmt numFmtId="171" formatCode="#,##0.000_ ;[Red]\-#,##0.000\ "/>
    <numFmt numFmtId="172" formatCode="[$-C09]dd\-mmm\-yy;@"/>
    <numFmt numFmtId="173" formatCode="#,##0.0000000000_ ;[Red]\-#,##0.0000000000\ "/>
    <numFmt numFmtId="174" formatCode="_-* #,##0_-;\-* #,##0_-;_-* &quot;-&quot;??_-;_-@_-"/>
    <numFmt numFmtId="175" formatCode="0.0%"/>
    <numFmt numFmtId="176" formatCode="&quot;$&quot;#,##0.000000;[Red]\-&quot;$&quot;#,##0.000000"/>
    <numFmt numFmtId="177" formatCode="_-* #,##0.000000_-;\-* #,##0.000000_-;_-* &quot;-&quot;??_-;_-@_-"/>
    <numFmt numFmtId="178" formatCode="mmm\-yyyy"/>
    <numFmt numFmtId="179" formatCode="0.0;\-0.0;0.0;@"/>
    <numFmt numFmtId="180" formatCode="0.0"/>
    <numFmt numFmtId="181" formatCode="#,##0.00000"/>
    <numFmt numFmtId="182" formatCode="&quot;$&quot;#,##0.0000000000000;[Red]\-&quot;$&quot;#,##0.0000000000000"/>
    <numFmt numFmtId="183" formatCode="0.0000"/>
    <numFmt numFmtId="184" formatCode="0.0000000"/>
  </numFmts>
  <fonts count="41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5"/>
      <name val="Calibri"/>
      <family val="2"/>
      <scheme val="minor"/>
    </font>
    <font>
      <sz val="11"/>
      <color rgb="FF4986A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rgb="FF236192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rgb="FF236192"/>
      <name val="Calibri"/>
      <family val="2"/>
      <scheme val="minor"/>
    </font>
    <font>
      <sz val="16"/>
      <color theme="5"/>
      <name val="Calibri"/>
      <family val="2"/>
      <scheme val="minor"/>
    </font>
    <font>
      <sz val="11"/>
      <color rgb="FFD50032"/>
      <name val="Calibri"/>
      <family val="2"/>
      <scheme val="minor"/>
    </font>
    <font>
      <sz val="11"/>
      <color rgb="FF236192"/>
      <name val="Calibri"/>
      <family val="2"/>
      <scheme val="minor"/>
    </font>
    <font>
      <sz val="12"/>
      <color rgb="FF4986A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color indexed="81"/>
      <name val="Tahoma"/>
      <family val="2"/>
    </font>
    <font>
      <sz val="14"/>
      <color theme="0"/>
      <name val="Calibri"/>
      <family val="2"/>
      <scheme val="minor"/>
    </font>
    <font>
      <sz val="16"/>
      <color rgb="FFCE0058"/>
      <name val="Calibri"/>
      <family val="2"/>
      <scheme val="minor"/>
    </font>
    <font>
      <sz val="11"/>
      <color theme="5"/>
      <name val="Calibri"/>
      <family val="2"/>
      <scheme val="minor"/>
    </font>
    <font>
      <sz val="9"/>
      <color theme="5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4"/>
      <name val="Calibri"/>
      <family val="2"/>
      <scheme val="minor"/>
    </font>
    <font>
      <sz val="10"/>
      <color theme="4"/>
      <name val="Arial"/>
      <family val="2"/>
    </font>
    <font>
      <sz val="12"/>
      <color rgb="FF23619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4"/>
      <color rgb="FFD50032"/>
      <name val="Calibri"/>
      <family val="2"/>
      <scheme val="minor"/>
    </font>
    <font>
      <b/>
      <sz val="11"/>
      <color rgb="FF236192"/>
      <name val="Calibri"/>
      <family val="2"/>
      <scheme val="minor"/>
    </font>
    <font>
      <sz val="11"/>
      <color theme="8"/>
      <name val="Calibri"/>
      <family val="2"/>
      <scheme val="minor"/>
    </font>
    <font>
      <sz val="10"/>
      <color rgb="FF4986A0"/>
      <name val="Calibri"/>
      <family val="2"/>
      <scheme val="minor"/>
    </font>
    <font>
      <sz val="11"/>
      <color rgb="FF75787B"/>
      <name val="Calibri"/>
      <family val="2"/>
      <scheme val="minor"/>
    </font>
    <font>
      <sz val="14"/>
      <color rgb="FF75787B"/>
      <name val="Calibri"/>
      <family val="2"/>
      <scheme val="minor"/>
    </font>
    <font>
      <i/>
      <sz val="11"/>
      <color rgb="FF236192"/>
      <name val="Calibri"/>
      <family val="2"/>
      <scheme val="minor"/>
    </font>
    <font>
      <sz val="12"/>
      <color rgb="FFD50032"/>
      <name val="Calibri"/>
      <family val="2"/>
      <scheme val="minor"/>
    </font>
    <font>
      <i/>
      <sz val="11"/>
      <color theme="3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4986A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236192"/>
        <bgColor indexed="64"/>
      </patternFill>
    </fill>
    <fill>
      <patternFill patternType="solid">
        <fgColor rgb="FFD5003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499984740745262"/>
        <bgColor indexed="64"/>
      </patternFill>
    </fill>
  </fills>
  <borders count="13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236192"/>
      </top>
      <bottom style="double">
        <color rgb="FF23619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theme="5"/>
      </left>
      <right style="hair">
        <color theme="5"/>
      </right>
      <top/>
      <bottom style="hair">
        <color theme="5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hair">
        <color rgb="FF4986A0"/>
      </left>
      <right style="hair">
        <color rgb="FF4986A0"/>
      </right>
      <top style="hair">
        <color rgb="FF4986A0"/>
      </top>
      <bottom style="hair">
        <color rgb="FF4986A0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5">
    <xf numFmtId="0" fontId="0" fillId="0" borderId="0"/>
    <xf numFmtId="0" fontId="1" fillId="12" borderId="9" applyNumberFormat="0" applyAlignment="0" applyProtection="0"/>
    <xf numFmtId="43" fontId="18" fillId="0" borderId="0" applyFont="0" applyFill="0" applyBorder="0" applyAlignment="0" applyProtection="0"/>
    <xf numFmtId="0" fontId="31" fillId="2" borderId="2" applyNumberFormat="0" applyAlignment="0" applyProtection="0"/>
    <xf numFmtId="0" fontId="27" fillId="0" borderId="0"/>
  </cellStyleXfs>
  <cellXfs count="247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3" fontId="0" fillId="0" borderId="0" xfId="0" applyNumberFormat="1" applyAlignment="1">
      <alignment horizontal="right"/>
    </xf>
    <xf numFmtId="0" fontId="0" fillId="0" borderId="0" xfId="0" applyBorder="1"/>
    <xf numFmtId="0" fontId="0" fillId="0" borderId="3" xfId="0" applyBorder="1"/>
    <xf numFmtId="0" fontId="8" fillId="0" borderId="0" xfId="0" applyFont="1" applyFill="1"/>
    <xf numFmtId="0" fontId="7" fillId="0" borderId="0" xfId="0" applyFont="1" applyFill="1"/>
    <xf numFmtId="0" fontId="10" fillId="0" borderId="0" xfId="0" applyFont="1"/>
    <xf numFmtId="0" fontId="11" fillId="0" borderId="4" xfId="0" applyFont="1" applyBorder="1"/>
    <xf numFmtId="0" fontId="13" fillId="0" borderId="0" xfId="0" applyFont="1" applyFill="1"/>
    <xf numFmtId="0" fontId="9" fillId="0" borderId="0" xfId="0" applyFont="1"/>
    <xf numFmtId="0" fontId="14" fillId="0" borderId="0" xfId="0" applyFont="1" applyFill="1"/>
    <xf numFmtId="0" fontId="2" fillId="6" borderId="1" xfId="0" applyFont="1" applyFill="1" applyBorder="1" applyAlignment="1">
      <alignment horizontal="right"/>
    </xf>
    <xf numFmtId="0" fontId="8" fillId="5" borderId="1" xfId="0" applyFont="1" applyFill="1" applyBorder="1" applyAlignment="1">
      <alignment horizontal="center"/>
    </xf>
    <xf numFmtId="166" fontId="0" fillId="0" borderId="0" xfId="0" applyNumberFormat="1"/>
    <xf numFmtId="3" fontId="1" fillId="12" borderId="9" xfId="1" applyNumberFormat="1" applyAlignment="1">
      <alignment horizontal="right"/>
    </xf>
    <xf numFmtId="166" fontId="0" fillId="0" borderId="0" xfId="0" applyNumberFormat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6" fillId="0" borderId="0" xfId="0" applyFont="1" applyFill="1"/>
    <xf numFmtId="0" fontId="2" fillId="7" borderId="1" xfId="0" applyFont="1" applyFill="1" applyBorder="1" applyAlignment="1">
      <alignment horizontal="right"/>
    </xf>
    <xf numFmtId="0" fontId="16" fillId="0" borderId="0" xfId="0" applyFont="1" applyAlignment="1">
      <alignment horizontal="right"/>
    </xf>
    <xf numFmtId="43" fontId="0" fillId="0" borderId="0" xfId="0" applyNumberFormat="1"/>
    <xf numFmtId="15" fontId="0" fillId="0" borderId="0" xfId="0" applyNumberFormat="1"/>
    <xf numFmtId="3" fontId="0" fillId="0" borderId="0" xfId="0" applyNumberFormat="1"/>
    <xf numFmtId="2" fontId="0" fillId="0" borderId="0" xfId="0" applyNumberFormat="1"/>
    <xf numFmtId="0" fontId="0" fillId="0" borderId="0" xfId="0" applyAlignment="1">
      <alignment vertical="top" wrapText="1"/>
    </xf>
    <xf numFmtId="0" fontId="0" fillId="0" borderId="0" xfId="0" applyFill="1"/>
    <xf numFmtId="170" fontId="0" fillId="0" borderId="0" xfId="0" applyNumberFormat="1"/>
    <xf numFmtId="8" fontId="0" fillId="0" borderId="0" xfId="0" applyNumberFormat="1"/>
    <xf numFmtId="0" fontId="0" fillId="2" borderId="0" xfId="0" applyFill="1"/>
    <xf numFmtId="14" fontId="0" fillId="0" borderId="0" xfId="0" applyNumberFormat="1" applyAlignment="1">
      <alignment horizontal="center"/>
    </xf>
    <xf numFmtId="171" fontId="0" fillId="0" borderId="0" xfId="0" applyNumberFormat="1" applyAlignment="1">
      <alignment horizontal="center"/>
    </xf>
    <xf numFmtId="173" fontId="0" fillId="0" borderId="0" xfId="0" applyNumberFormat="1"/>
    <xf numFmtId="168" fontId="1" fillId="12" borderId="9" xfId="1" applyNumberFormat="1"/>
    <xf numFmtId="0" fontId="0" fillId="2" borderId="0" xfId="0" applyFill="1" applyAlignment="1">
      <alignment vertical="top" wrapText="1"/>
    </xf>
    <xf numFmtId="174" fontId="31" fillId="2" borderId="2" xfId="3" applyNumberFormat="1"/>
    <xf numFmtId="3" fontId="31" fillId="2" borderId="2" xfId="3" applyNumberFormat="1"/>
    <xf numFmtId="8" fontId="31" fillId="2" borderId="2" xfId="3" applyNumberFormat="1"/>
    <xf numFmtId="3" fontId="31" fillId="2" borderId="2" xfId="3" applyNumberFormat="1" applyAlignment="1">
      <alignment horizontal="center"/>
    </xf>
    <xf numFmtId="3" fontId="31" fillId="2" borderId="6" xfId="3" applyNumberFormat="1" applyBorder="1" applyAlignment="1">
      <alignment horizontal="center"/>
    </xf>
    <xf numFmtId="0" fontId="2" fillId="10" borderId="7" xfId="0" applyFont="1" applyFill="1" applyBorder="1" applyAlignment="1">
      <alignment horizontal="center"/>
    </xf>
    <xf numFmtId="20" fontId="2" fillId="9" borderId="5" xfId="0" applyNumberFormat="1" applyFont="1" applyFill="1" applyBorder="1" applyAlignment="1">
      <alignment horizontal="center"/>
    </xf>
    <xf numFmtId="20" fontId="2" fillId="9" borderId="8" xfId="0" applyNumberFormat="1" applyFont="1" applyFill="1" applyBorder="1" applyAlignment="1">
      <alignment horizontal="center"/>
    </xf>
    <xf numFmtId="0" fontId="2" fillId="7" borderId="7" xfId="0" applyFont="1" applyFill="1" applyBorder="1" applyAlignment="1">
      <alignment horizontal="center" wrapText="1"/>
    </xf>
    <xf numFmtId="0" fontId="2" fillId="3" borderId="7" xfId="0" applyFont="1" applyFill="1" applyBorder="1" applyAlignment="1">
      <alignment horizontal="center"/>
    </xf>
    <xf numFmtId="15" fontId="2" fillId="3" borderId="7" xfId="0" applyNumberFormat="1" applyFont="1" applyFill="1" applyBorder="1" applyAlignment="1">
      <alignment horizontal="center"/>
    </xf>
    <xf numFmtId="3" fontId="31" fillId="2" borderId="6" xfId="3" applyNumberFormat="1" applyBorder="1"/>
    <xf numFmtId="3" fontId="0" fillId="0" borderId="0" xfId="0" applyNumberFormat="1" applyAlignment="1">
      <alignment wrapText="1"/>
    </xf>
    <xf numFmtId="0" fontId="8" fillId="5" borderId="0" xfId="0" applyFont="1" applyFill="1" applyBorder="1" applyAlignment="1">
      <alignment horizontal="center"/>
    </xf>
    <xf numFmtId="0" fontId="0" fillId="0" borderId="0" xfId="0" pivotButton="1"/>
    <xf numFmtId="0" fontId="19" fillId="0" borderId="0" xfId="0" applyFont="1" applyAlignment="1">
      <alignment wrapText="1"/>
    </xf>
    <xf numFmtId="0" fontId="19" fillId="0" borderId="0" xfId="0" applyFont="1" applyAlignment="1">
      <alignment horizontal="right" wrapText="1"/>
    </xf>
    <xf numFmtId="0" fontId="20" fillId="0" borderId="0" xfId="0" applyFont="1" applyAlignment="1"/>
    <xf numFmtId="0" fontId="19" fillId="0" borderId="0" xfId="0" applyFont="1" applyAlignment="1">
      <alignment horizontal="right"/>
    </xf>
    <xf numFmtId="0" fontId="19" fillId="0" borderId="0" xfId="0" applyFont="1" applyAlignment="1"/>
    <xf numFmtId="178" fontId="20" fillId="0" borderId="0" xfId="0" applyNumberFormat="1" applyFont="1" applyAlignment="1"/>
    <xf numFmtId="178" fontId="19" fillId="0" borderId="0" xfId="0" applyNumberFormat="1" applyFont="1" applyAlignment="1"/>
    <xf numFmtId="178" fontId="19" fillId="0" borderId="0" xfId="0" applyNumberFormat="1" applyFont="1" applyAlignment="1">
      <alignment horizontal="left"/>
    </xf>
    <xf numFmtId="179" fontId="19" fillId="0" borderId="0" xfId="0" applyNumberFormat="1" applyFont="1" applyAlignment="1"/>
    <xf numFmtId="0" fontId="17" fillId="0" borderId="0" xfId="0" applyFont="1" applyFill="1" applyBorder="1" applyAlignment="1">
      <alignment horizontal="left"/>
    </xf>
    <xf numFmtId="0" fontId="13" fillId="2" borderId="0" xfId="0" applyFont="1" applyFill="1"/>
    <xf numFmtId="0" fontId="16" fillId="2" borderId="0" xfId="0" applyFont="1" applyFill="1"/>
    <xf numFmtId="0" fontId="0" fillId="0" borderId="0" xfId="0" applyFill="1" applyBorder="1"/>
    <xf numFmtId="6" fontId="0" fillId="0" borderId="0" xfId="0" applyNumberFormat="1" applyBorder="1"/>
    <xf numFmtId="0" fontId="0" fillId="0" borderId="10" xfId="0" applyBorder="1"/>
    <xf numFmtId="6" fontId="0" fillId="0" borderId="10" xfId="0" applyNumberFormat="1" applyBorder="1"/>
    <xf numFmtId="10" fontId="0" fillId="0" borderId="0" xfId="0" applyNumberFormat="1" applyAlignment="1">
      <alignment horizontal="right"/>
    </xf>
    <xf numFmtId="0" fontId="15" fillId="0" borderId="0" xfId="0" applyFont="1" applyAlignment="1">
      <alignment horizontal="right"/>
    </xf>
    <xf numFmtId="0" fontId="2" fillId="7" borderId="0" xfId="0" applyFont="1" applyFill="1"/>
    <xf numFmtId="0" fontId="2" fillId="7" borderId="0" xfId="0" applyFont="1" applyFill="1" applyAlignment="1">
      <alignment wrapText="1"/>
    </xf>
    <xf numFmtId="0" fontId="4" fillId="0" borderId="0" xfId="0" applyFont="1"/>
    <xf numFmtId="0" fontId="2" fillId="6" borderId="1" xfId="0" applyFont="1" applyFill="1" applyBorder="1" applyAlignment="1">
      <alignment vertical="top" wrapText="1"/>
    </xf>
    <xf numFmtId="0" fontId="24" fillId="0" borderId="0" xfId="0" applyFont="1"/>
    <xf numFmtId="0" fontId="25" fillId="0" borderId="0" xfId="0" applyFont="1"/>
    <xf numFmtId="169" fontId="0" fillId="0" borderId="0" xfId="0" applyNumberFormat="1"/>
    <xf numFmtId="9" fontId="0" fillId="0" borderId="0" xfId="0" applyNumberFormat="1" applyAlignment="1">
      <alignment horizontal="right"/>
    </xf>
    <xf numFmtId="0" fontId="0" fillId="0" borderId="0" xfId="0" applyFill="1" applyAlignment="1">
      <alignment horizontal="right"/>
    </xf>
    <xf numFmtId="0" fontId="19" fillId="0" borderId="0" xfId="0" applyFont="1" applyFill="1" applyAlignment="1"/>
    <xf numFmtId="179" fontId="19" fillId="0" borderId="0" xfId="0" applyNumberFormat="1" applyFont="1" applyFill="1" applyAlignment="1"/>
    <xf numFmtId="10" fontId="0" fillId="0" borderId="0" xfId="0" applyNumberFormat="1" applyFill="1" applyAlignment="1">
      <alignment horizontal="right"/>
    </xf>
    <xf numFmtId="0" fontId="12" fillId="3" borderId="0" xfId="0" applyFont="1" applyFill="1" applyAlignment="1">
      <alignment vertical="top" wrapText="1"/>
    </xf>
    <xf numFmtId="0" fontId="5" fillId="3" borderId="0" xfId="0" applyFont="1" applyFill="1" applyAlignment="1">
      <alignment vertical="top" wrapText="1"/>
    </xf>
    <xf numFmtId="0" fontId="2" fillId="3" borderId="0" xfId="0" applyFont="1" applyFill="1" applyAlignment="1">
      <alignment horizontal="center" vertical="top" wrapText="1"/>
    </xf>
    <xf numFmtId="0" fontId="1" fillId="12" borderId="9" xfId="1" applyAlignment="1">
      <alignment vertical="top" wrapText="1"/>
    </xf>
    <xf numFmtId="0" fontId="1" fillId="12" borderId="9" xfId="1"/>
    <xf numFmtId="10" fontId="26" fillId="0" borderId="0" xfId="0" applyNumberFormat="1" applyFont="1"/>
    <xf numFmtId="9" fontId="26" fillId="0" borderId="0" xfId="0" applyNumberFormat="1" applyFont="1"/>
    <xf numFmtId="10" fontId="2" fillId="0" borderId="0" xfId="0" applyNumberFormat="1" applyFont="1" applyFill="1" applyAlignment="1">
      <alignment horizontal="right"/>
    </xf>
    <xf numFmtId="0" fontId="2" fillId="0" borderId="0" xfId="0" applyFont="1"/>
    <xf numFmtId="0" fontId="2" fillId="0" borderId="0" xfId="0" applyFont="1" applyFill="1"/>
    <xf numFmtId="9" fontId="2" fillId="0" borderId="0" xfId="0" applyNumberFormat="1" applyFont="1" applyAlignment="1">
      <alignment horizontal="right"/>
    </xf>
    <xf numFmtId="0" fontId="8" fillId="0" borderId="0" xfId="0" applyFont="1" applyBorder="1"/>
    <xf numFmtId="0" fontId="8" fillId="5" borderId="0" xfId="0" applyFont="1" applyFill="1" applyBorder="1" applyAlignment="1">
      <alignment horizontal="left"/>
    </xf>
    <xf numFmtId="0" fontId="19" fillId="11" borderId="0" xfId="0" applyFont="1" applyFill="1" applyAlignment="1"/>
    <xf numFmtId="178" fontId="19" fillId="11" borderId="0" xfId="0" applyNumberFormat="1" applyFont="1" applyFill="1" applyAlignment="1"/>
    <xf numFmtId="0" fontId="19" fillId="11" borderId="0" xfId="0" applyFont="1" applyFill="1" applyAlignment="1">
      <alignment horizontal="right" wrapText="1"/>
    </xf>
    <xf numFmtId="0" fontId="19" fillId="11" borderId="0" xfId="0" applyFont="1" applyFill="1" applyAlignment="1">
      <alignment horizontal="right"/>
    </xf>
    <xf numFmtId="0" fontId="2" fillId="7" borderId="11" xfId="0" applyFont="1" applyFill="1" applyBorder="1" applyAlignment="1">
      <alignment horizontal="right"/>
    </xf>
    <xf numFmtId="0" fontId="23" fillId="2" borderId="0" xfId="0" applyFont="1" applyFill="1"/>
    <xf numFmtId="0" fontId="34" fillId="0" borderId="0" xfId="0" applyFont="1"/>
    <xf numFmtId="9" fontId="0" fillId="0" borderId="0" xfId="0" applyNumberFormat="1" applyFill="1" applyAlignment="1">
      <alignment horizontal="right"/>
    </xf>
    <xf numFmtId="8" fontId="0" fillId="0" borderId="0" xfId="2" applyNumberFormat="1" applyFont="1" applyFill="1"/>
    <xf numFmtId="8" fontId="0" fillId="0" borderId="3" xfId="2" applyNumberFormat="1" applyFont="1" applyFill="1" applyBorder="1"/>
    <xf numFmtId="8" fontId="0" fillId="0" borderId="0" xfId="2" applyNumberFormat="1" applyFont="1" applyFill="1" applyBorder="1"/>
    <xf numFmtId="8" fontId="0" fillId="0" borderId="0" xfId="2" applyNumberFormat="1" applyFont="1" applyFill="1" applyAlignment="1">
      <alignment horizontal="right"/>
    </xf>
    <xf numFmtId="8" fontId="11" fillId="0" borderId="4" xfId="0" applyNumberFormat="1" applyFont="1" applyFill="1" applyBorder="1"/>
    <xf numFmtId="8" fontId="2" fillId="3" borderId="0" xfId="0" applyNumberFormat="1" applyFont="1" applyFill="1" applyAlignment="1">
      <alignment horizontal="center" vertical="top" wrapText="1"/>
    </xf>
    <xf numFmtId="8" fontId="12" fillId="3" borderId="0" xfId="0" applyNumberFormat="1" applyFont="1" applyFill="1" applyAlignment="1">
      <alignment vertical="top" wrapText="1"/>
    </xf>
    <xf numFmtId="10" fontId="8" fillId="0" borderId="0" xfId="2" applyNumberFormat="1" applyFont="1" applyFill="1"/>
    <xf numFmtId="177" fontId="8" fillId="0" borderId="0" xfId="2" applyNumberFormat="1" applyFont="1" applyFill="1"/>
    <xf numFmtId="0" fontId="12" fillId="3" borderId="0" xfId="0" applyFont="1" applyFill="1" applyAlignment="1">
      <alignment vertical="top"/>
    </xf>
    <xf numFmtId="0" fontId="8" fillId="0" borderId="0" xfId="0" applyFont="1" applyFill="1" applyAlignment="1"/>
    <xf numFmtId="0" fontId="0" fillId="0" borderId="0" xfId="0" applyAlignment="1"/>
    <xf numFmtId="169" fontId="0" fillId="0" borderId="0" xfId="0" applyNumberFormat="1" applyAlignment="1"/>
    <xf numFmtId="10" fontId="8" fillId="0" borderId="0" xfId="0" applyNumberFormat="1" applyFont="1" applyFill="1"/>
    <xf numFmtId="0" fontId="30" fillId="0" borderId="0" xfId="0" applyFont="1" applyFill="1" applyBorder="1" applyAlignment="1">
      <alignment horizontal="left"/>
    </xf>
    <xf numFmtId="0" fontId="16" fillId="0" borderId="10" xfId="0" applyFont="1" applyFill="1" applyBorder="1" applyAlignment="1">
      <alignment horizontal="left"/>
    </xf>
    <xf numFmtId="0" fontId="16" fillId="0" borderId="10" xfId="0" applyFont="1" applyBorder="1"/>
    <xf numFmtId="0" fontId="35" fillId="0" borderId="0" xfId="0" applyFont="1" applyAlignment="1">
      <alignment horizontal="right"/>
    </xf>
    <xf numFmtId="3" fontId="4" fillId="0" borderId="0" xfId="0" applyNumberFormat="1" applyFont="1" applyAlignment="1">
      <alignment horizontal="right"/>
    </xf>
    <xf numFmtId="0" fontId="16" fillId="0" borderId="0" xfId="0" applyFont="1" applyAlignment="1">
      <alignment horizontal="left"/>
    </xf>
    <xf numFmtId="0" fontId="24" fillId="0" borderId="0" xfId="0" applyFont="1" applyAlignment="1">
      <alignment horizontal="right"/>
    </xf>
    <xf numFmtId="0" fontId="24" fillId="0" borderId="0" xfId="0" applyFont="1" applyFill="1"/>
    <xf numFmtId="0" fontId="2" fillId="7" borderId="5" xfId="0" applyFont="1" applyFill="1" applyBorder="1" applyAlignment="1">
      <alignment horizontal="center"/>
    </xf>
    <xf numFmtId="176" fontId="0" fillId="0" borderId="0" xfId="2" applyNumberFormat="1" applyFont="1" applyFill="1"/>
    <xf numFmtId="164" fontId="0" fillId="0" borderId="0" xfId="2" applyNumberFormat="1" applyFont="1" applyFill="1"/>
    <xf numFmtId="165" fontId="0" fillId="0" borderId="0" xfId="2" applyNumberFormat="1" applyFont="1" applyFill="1"/>
    <xf numFmtId="0" fontId="36" fillId="0" borderId="0" xfId="0" applyFont="1" applyBorder="1"/>
    <xf numFmtId="8" fontId="36" fillId="0" borderId="0" xfId="0" applyNumberFormat="1" applyFont="1" applyFill="1"/>
    <xf numFmtId="8" fontId="36" fillId="0" borderId="0" xfId="2" applyNumberFormat="1" applyFont="1" applyFill="1" applyBorder="1"/>
    <xf numFmtId="0" fontId="36" fillId="0" borderId="0" xfId="0" applyFont="1"/>
    <xf numFmtId="8" fontId="36" fillId="0" borderId="0" xfId="2" applyNumberFormat="1" applyFont="1" applyFill="1"/>
    <xf numFmtId="10" fontId="36" fillId="0" borderId="0" xfId="0" applyNumberFormat="1" applyFont="1" applyFill="1"/>
    <xf numFmtId="6" fontId="11" fillId="0" borderId="4" xfId="0" applyNumberFormat="1" applyFont="1" applyFill="1" applyBorder="1"/>
    <xf numFmtId="0" fontId="5" fillId="3" borderId="1" xfId="0" applyFont="1" applyFill="1" applyBorder="1" applyAlignment="1">
      <alignment horizontal="center"/>
    </xf>
    <xf numFmtId="164" fontId="0" fillId="0" borderId="0" xfId="2" applyNumberFormat="1" applyFont="1" applyFill="1" applyBorder="1"/>
    <xf numFmtId="6" fontId="8" fillId="0" borderId="0" xfId="0" applyNumberFormat="1" applyFont="1"/>
    <xf numFmtId="8" fontId="7" fillId="0" borderId="0" xfId="0" applyNumberFormat="1" applyFont="1" applyFill="1"/>
    <xf numFmtId="8" fontId="10" fillId="0" borderId="0" xfId="0" applyNumberFormat="1" applyFont="1"/>
    <xf numFmtId="4" fontId="8" fillId="0" borderId="0" xfId="0" applyNumberFormat="1" applyFont="1" applyFill="1"/>
    <xf numFmtId="3" fontId="36" fillId="0" borderId="0" xfId="0" applyNumberFormat="1" applyFont="1" applyFill="1"/>
    <xf numFmtId="3" fontId="8" fillId="0" borderId="0" xfId="0" applyNumberFormat="1" applyFont="1" applyFill="1"/>
    <xf numFmtId="6" fontId="36" fillId="0" borderId="0" xfId="0" applyNumberFormat="1" applyFont="1" applyFill="1"/>
    <xf numFmtId="6" fontId="0" fillId="0" borderId="0" xfId="0" applyNumberFormat="1"/>
    <xf numFmtId="9" fontId="38" fillId="0" borderId="0" xfId="0" applyNumberFormat="1" applyFont="1"/>
    <xf numFmtId="164" fontId="0" fillId="0" borderId="3" xfId="2" applyNumberFormat="1" applyFont="1" applyFill="1" applyBorder="1"/>
    <xf numFmtId="164" fontId="0" fillId="0" borderId="0" xfId="0" applyNumberFormat="1"/>
    <xf numFmtId="164" fontId="2" fillId="7" borderId="0" xfId="0" applyNumberFormat="1" applyFont="1" applyFill="1" applyAlignment="1">
      <alignment wrapText="1"/>
    </xf>
    <xf numFmtId="164" fontId="2" fillId="7" borderId="0" xfId="0" applyNumberFormat="1" applyFont="1" applyFill="1"/>
    <xf numFmtId="0" fontId="0" fillId="0" borderId="0" xfId="0" applyAlignment="1">
      <alignment horizontal="center" vertical="top" wrapText="1"/>
    </xf>
    <xf numFmtId="0" fontId="8" fillId="0" borderId="0" xfId="0" applyFont="1" applyFill="1" applyAlignment="1">
      <alignment horizontal="left"/>
    </xf>
    <xf numFmtId="182" fontId="0" fillId="0" borderId="0" xfId="0" applyNumberFormat="1"/>
    <xf numFmtId="172" fontId="0" fillId="0" borderId="0" xfId="0" applyNumberFormat="1" applyAlignment="1">
      <alignment horizontal="center"/>
    </xf>
    <xf numFmtId="15" fontId="0" fillId="0" borderId="0" xfId="0" applyNumberFormat="1" applyAlignment="1">
      <alignment horizontal="center"/>
    </xf>
    <xf numFmtId="164" fontId="0" fillId="0" borderId="0" xfId="0" applyNumberFormat="1" applyFill="1"/>
    <xf numFmtId="177" fontId="0" fillId="0" borderId="0" xfId="0" applyNumberFormat="1"/>
    <xf numFmtId="0" fontId="0" fillId="0" borderId="0" xfId="0" applyAlignment="1" applyProtection="1">
      <alignment vertical="top"/>
    </xf>
    <xf numFmtId="0" fontId="0" fillId="0" borderId="0" xfId="0" applyAlignment="1" applyProtection="1">
      <alignment horizontal="left" vertical="top"/>
    </xf>
    <xf numFmtId="0" fontId="0" fillId="2" borderId="0" xfId="0" applyFill="1" applyAlignment="1" applyProtection="1">
      <alignment vertical="top"/>
    </xf>
    <xf numFmtId="0" fontId="0" fillId="0" borderId="0" xfId="0" applyAlignment="1" applyProtection="1">
      <alignment horizontal="center" vertical="top"/>
    </xf>
    <xf numFmtId="8" fontId="0" fillId="0" borderId="0" xfId="0" applyNumberFormat="1" applyAlignment="1" applyProtection="1">
      <alignment vertical="top"/>
    </xf>
    <xf numFmtId="0" fontId="0" fillId="0" borderId="0" xfId="0" applyProtection="1"/>
    <xf numFmtId="0" fontId="0" fillId="0" borderId="0" xfId="0" applyAlignment="1" applyProtection="1">
      <alignment horizontal="right"/>
    </xf>
    <xf numFmtId="0" fontId="28" fillId="0" borderId="0" xfId="0" applyFont="1" applyFill="1" applyAlignment="1" applyProtection="1">
      <alignment horizontal="center" vertical="top"/>
    </xf>
    <xf numFmtId="0" fontId="0" fillId="0" borderId="0" xfId="0" applyAlignment="1" applyProtection="1">
      <alignment horizontal="right" vertical="top"/>
    </xf>
    <xf numFmtId="0" fontId="29" fillId="0" borderId="0" xfId="0" applyFont="1" applyAlignment="1" applyProtection="1">
      <alignment horizontal="center"/>
    </xf>
    <xf numFmtId="0" fontId="7" fillId="4" borderId="1" xfId="0" applyFont="1" applyFill="1" applyBorder="1" applyAlignment="1" applyProtection="1">
      <alignment horizontal="center" vertical="top"/>
    </xf>
    <xf numFmtId="0" fontId="7" fillId="4" borderId="1" xfId="0" applyFont="1" applyFill="1" applyBorder="1" applyAlignment="1" applyProtection="1">
      <alignment horizontal="left" vertical="top"/>
    </xf>
    <xf numFmtId="0" fontId="22" fillId="7" borderId="12" xfId="0" applyFont="1" applyFill="1" applyBorder="1" applyAlignment="1" applyProtection="1">
      <alignment horizontal="left" vertical="top"/>
    </xf>
    <xf numFmtId="0" fontId="22" fillId="7" borderId="1" xfId="0" applyFont="1" applyFill="1" applyBorder="1" applyAlignment="1" applyProtection="1">
      <alignment horizontal="left" vertical="top"/>
    </xf>
    <xf numFmtId="0" fontId="22" fillId="7" borderId="1" xfId="0" applyFont="1" applyFill="1" applyBorder="1" applyAlignment="1" applyProtection="1">
      <alignment horizontal="center" vertical="top"/>
    </xf>
    <xf numFmtId="0" fontId="22" fillId="7" borderId="1" xfId="0" applyFont="1" applyFill="1" applyBorder="1" applyAlignment="1" applyProtection="1">
      <alignment horizontal="centerContinuous" vertical="top"/>
    </xf>
    <xf numFmtId="8" fontId="22" fillId="7" borderId="11" xfId="0" applyNumberFormat="1" applyFont="1" applyFill="1" applyBorder="1" applyAlignment="1" applyProtection="1">
      <alignment horizontal="center" vertical="top"/>
    </xf>
    <xf numFmtId="0" fontId="22" fillId="13" borderId="1" xfId="0" applyFont="1" applyFill="1" applyBorder="1" applyAlignment="1" applyProtection="1">
      <alignment horizontal="center" vertical="top"/>
    </xf>
    <xf numFmtId="49" fontId="5" fillId="8" borderId="0" xfId="0" applyNumberFormat="1" applyFont="1" applyFill="1" applyAlignment="1" applyProtection="1">
      <alignment horizontal="center" vertical="top" wrapText="1"/>
    </xf>
    <xf numFmtId="0" fontId="0" fillId="0" borderId="0" xfId="0" applyFill="1" applyAlignment="1" applyProtection="1">
      <alignment vertical="top"/>
    </xf>
    <xf numFmtId="0" fontId="7" fillId="0" borderId="0" xfId="0" applyFont="1" applyFill="1" applyBorder="1" applyAlignment="1" applyProtection="1">
      <alignment horizontal="center" vertical="top"/>
    </xf>
    <xf numFmtId="0" fontId="5" fillId="0" borderId="0" xfId="0" applyFont="1" applyFill="1" applyBorder="1" applyAlignment="1" applyProtection="1">
      <alignment horizontal="left" vertical="top"/>
    </xf>
    <xf numFmtId="0" fontId="5" fillId="0" borderId="0" xfId="0" applyFont="1" applyFill="1" applyBorder="1" applyAlignment="1" applyProtection="1">
      <alignment horizontal="center" vertical="top"/>
    </xf>
    <xf numFmtId="0" fontId="30" fillId="0" borderId="0" xfId="0" applyFont="1" applyFill="1" applyBorder="1" applyAlignment="1" applyProtection="1">
      <alignment horizontal="center" vertical="top"/>
    </xf>
    <xf numFmtId="8" fontId="5" fillId="0" borderId="0" xfId="0" applyNumberFormat="1" applyFont="1" applyFill="1" applyBorder="1" applyAlignment="1" applyProtection="1">
      <alignment horizontal="center" vertical="top"/>
    </xf>
    <xf numFmtId="49" fontId="37" fillId="0" borderId="0" xfId="0" applyNumberFormat="1" applyFont="1" applyFill="1" applyAlignment="1" applyProtection="1">
      <alignment horizontal="center" vertical="top" wrapText="1"/>
    </xf>
    <xf numFmtId="0" fontId="0" fillId="0" borderId="0" xfId="0" applyFill="1" applyProtection="1"/>
    <xf numFmtId="0" fontId="30" fillId="0" borderId="0" xfId="0" applyFont="1" applyFill="1" applyBorder="1" applyAlignment="1" applyProtection="1">
      <alignment horizontal="right" vertical="top"/>
    </xf>
    <xf numFmtId="180" fontId="0" fillId="4" borderId="0" xfId="0" applyNumberFormat="1" applyFill="1" applyAlignment="1" applyProtection="1">
      <alignment horizontal="center" vertical="top"/>
    </xf>
    <xf numFmtId="49" fontId="39" fillId="0" borderId="0" xfId="0" applyNumberFormat="1" applyFont="1" applyFill="1" applyAlignment="1" applyProtection="1">
      <alignment horizontal="center" vertical="top" wrapText="1"/>
    </xf>
    <xf numFmtId="0" fontId="15" fillId="0" borderId="0" xfId="0" applyFont="1" applyAlignment="1" applyProtection="1">
      <alignment horizontal="right" vertical="top"/>
    </xf>
    <xf numFmtId="49" fontId="32" fillId="0" borderId="0" xfId="0" applyNumberFormat="1" applyFont="1" applyAlignment="1" applyProtection="1">
      <alignment horizontal="center" vertical="top"/>
    </xf>
    <xf numFmtId="0" fontId="30" fillId="0" borderId="0" xfId="0" applyFont="1" applyAlignment="1" applyProtection="1">
      <alignment horizontal="right"/>
    </xf>
    <xf numFmtId="175" fontId="0" fillId="4" borderId="0" xfId="0" applyNumberFormat="1" applyFill="1" applyAlignment="1" applyProtection="1">
      <alignment horizontal="center" vertical="top"/>
    </xf>
    <xf numFmtId="49" fontId="39" fillId="0" borderId="0" xfId="0" applyNumberFormat="1" applyFont="1" applyAlignment="1" applyProtection="1">
      <alignment horizontal="center" vertical="top"/>
    </xf>
    <xf numFmtId="0" fontId="15" fillId="0" borderId="0" xfId="0" applyFont="1" applyAlignment="1" applyProtection="1">
      <alignment horizontal="left" vertical="top"/>
    </xf>
    <xf numFmtId="0" fontId="8" fillId="2" borderId="0" xfId="0" applyFont="1" applyFill="1" applyAlignment="1" applyProtection="1">
      <alignment horizontal="center" vertical="top"/>
    </xf>
    <xf numFmtId="0" fontId="6" fillId="0" borderId="0" xfId="0" applyFont="1" applyAlignment="1" applyProtection="1">
      <alignment horizontal="left" vertical="top"/>
    </xf>
    <xf numFmtId="0" fontId="6" fillId="0" borderId="0" xfId="0" applyFont="1" applyAlignment="1" applyProtection="1">
      <alignment horizontal="center" vertical="top"/>
    </xf>
    <xf numFmtId="9" fontId="0" fillId="0" borderId="0" xfId="0" applyNumberFormat="1" applyAlignment="1" applyProtection="1">
      <alignment vertical="top"/>
    </xf>
    <xf numFmtId="0" fontId="15" fillId="0" borderId="0" xfId="0" applyFont="1" applyFill="1" applyAlignment="1" applyProtection="1">
      <alignment horizontal="right" vertical="top"/>
    </xf>
    <xf numFmtId="0" fontId="0" fillId="0" borderId="0" xfId="0" applyFill="1" applyAlignment="1" applyProtection="1">
      <alignment horizontal="left" vertical="top"/>
    </xf>
    <xf numFmtId="0" fontId="6" fillId="0" borderId="0" xfId="0" applyFont="1" applyFill="1" applyAlignment="1" applyProtection="1">
      <alignment horizontal="left" vertical="top"/>
    </xf>
    <xf numFmtId="0" fontId="6" fillId="0" borderId="0" xfId="0" applyFont="1" applyFill="1" applyAlignment="1" applyProtection="1">
      <alignment horizontal="center" vertical="top"/>
    </xf>
    <xf numFmtId="0" fontId="0" fillId="0" borderId="0" xfId="0" applyFill="1" applyAlignment="1" applyProtection="1">
      <alignment horizontal="center" vertical="top"/>
    </xf>
    <xf numFmtId="8" fontId="0" fillId="0" borderId="0" xfId="0" applyNumberFormat="1" applyFill="1" applyAlignment="1" applyProtection="1">
      <alignment vertical="top"/>
    </xf>
    <xf numFmtId="0" fontId="0" fillId="0" borderId="0" xfId="0" applyFill="1" applyAlignment="1" applyProtection="1">
      <alignment horizontal="right" vertical="top"/>
    </xf>
    <xf numFmtId="0" fontId="4" fillId="0" borderId="0" xfId="0" applyFont="1" applyAlignment="1" applyProtection="1">
      <alignment vertical="top"/>
    </xf>
    <xf numFmtId="0" fontId="4" fillId="0" borderId="0" xfId="0" applyFont="1" applyAlignment="1" applyProtection="1">
      <alignment horizontal="center" vertical="top"/>
    </xf>
    <xf numFmtId="0" fontId="16" fillId="0" borderId="0" xfId="0" applyFont="1" applyAlignment="1" applyProtection="1">
      <alignment horizontal="center" vertical="top"/>
    </xf>
    <xf numFmtId="0" fontId="1" fillId="12" borderId="9" xfId="1" applyAlignment="1" applyProtection="1">
      <alignment horizontal="center" vertical="top"/>
    </xf>
    <xf numFmtId="0" fontId="31" fillId="2" borderId="2" xfId="3" applyAlignment="1" applyProtection="1">
      <alignment horizontal="center"/>
    </xf>
    <xf numFmtId="0" fontId="31" fillId="2" borderId="2" xfId="3" applyAlignment="1" applyProtection="1">
      <alignment horizontal="center" vertical="top"/>
    </xf>
    <xf numFmtId="8" fontId="1" fillId="12" borderId="9" xfId="1" applyNumberFormat="1" applyAlignment="1" applyProtection="1">
      <alignment horizontal="center" vertical="top"/>
    </xf>
    <xf numFmtId="8" fontId="31" fillId="2" borderId="2" xfId="3" applyNumberFormat="1" applyAlignment="1" applyProtection="1">
      <alignment vertical="top"/>
    </xf>
    <xf numFmtId="8" fontId="31" fillId="2" borderId="2" xfId="3" applyNumberFormat="1" applyAlignment="1" applyProtection="1">
      <alignment horizontal="right" vertical="top"/>
    </xf>
    <xf numFmtId="8" fontId="0" fillId="0" borderId="0" xfId="0" applyNumberFormat="1" applyProtection="1"/>
    <xf numFmtId="8" fontId="0" fillId="0" borderId="0" xfId="0" applyNumberFormat="1" applyFill="1" applyAlignment="1" applyProtection="1">
      <alignment horizontal="right" vertical="top"/>
    </xf>
    <xf numFmtId="8" fontId="31" fillId="2" borderId="2" xfId="3" applyNumberFormat="1" applyAlignment="1" applyProtection="1">
      <alignment horizontal="right" vertical="top" wrapText="1"/>
    </xf>
    <xf numFmtId="180" fontId="0" fillId="0" borderId="0" xfId="0" applyNumberFormat="1" applyAlignment="1" applyProtection="1">
      <alignment vertical="top"/>
    </xf>
    <xf numFmtId="10" fontId="0" fillId="0" borderId="0" xfId="0" applyNumberFormat="1" applyAlignment="1" applyProtection="1">
      <alignment vertical="top"/>
    </xf>
    <xf numFmtId="0" fontId="40" fillId="0" borderId="0" xfId="0" applyFont="1" applyAlignment="1" applyProtection="1">
      <alignment horizontal="left" vertical="top"/>
    </xf>
    <xf numFmtId="10" fontId="1" fillId="12" borderId="9" xfId="1" applyNumberFormat="1" applyAlignment="1" applyProtection="1">
      <alignment horizontal="center" vertical="top"/>
    </xf>
    <xf numFmtId="10" fontId="31" fillId="2" borderId="2" xfId="3" applyNumberFormat="1" applyAlignment="1" applyProtection="1">
      <alignment vertical="top"/>
    </xf>
    <xf numFmtId="10" fontId="31" fillId="2" borderId="2" xfId="3" applyNumberFormat="1" applyAlignment="1" applyProtection="1">
      <alignment horizontal="right" vertical="top"/>
    </xf>
    <xf numFmtId="0" fontId="3" fillId="0" borderId="0" xfId="0" applyFont="1" applyAlignment="1" applyProtection="1">
      <alignment horizontal="left" vertical="top"/>
    </xf>
    <xf numFmtId="0" fontId="3" fillId="0" borderId="0" xfId="0" applyFont="1" applyFill="1" applyAlignment="1" applyProtection="1">
      <alignment horizontal="center" vertical="top"/>
    </xf>
    <xf numFmtId="0" fontId="15" fillId="0" borderId="0" xfId="0" applyFont="1" applyAlignment="1" applyProtection="1">
      <alignment vertical="top"/>
    </xf>
    <xf numFmtId="0" fontId="4" fillId="0" borderId="0" xfId="0" applyFont="1" applyFill="1" applyAlignment="1" applyProtection="1">
      <alignment horizontal="center" vertical="top"/>
    </xf>
    <xf numFmtId="0" fontId="0" fillId="2" borderId="0" xfId="0" applyFill="1" applyProtection="1"/>
    <xf numFmtId="167" fontId="1" fillId="12" borderId="9" xfId="1" applyNumberFormat="1" applyAlignment="1" applyProtection="1">
      <alignment horizontal="center" vertical="top"/>
    </xf>
    <xf numFmtId="176" fontId="31" fillId="2" borderId="2" xfId="3" applyNumberFormat="1" applyAlignment="1" applyProtection="1">
      <alignment vertical="top"/>
    </xf>
    <xf numFmtId="176" fontId="31" fillId="2" borderId="2" xfId="3" applyNumberFormat="1" applyAlignment="1" applyProtection="1">
      <alignment horizontal="right" vertical="top"/>
    </xf>
    <xf numFmtId="184" fontId="0" fillId="0" borderId="0" xfId="0" applyNumberFormat="1" applyProtection="1"/>
    <xf numFmtId="176" fontId="0" fillId="0" borderId="0" xfId="0" applyNumberFormat="1" applyProtection="1"/>
    <xf numFmtId="2" fontId="1" fillId="12" borderId="9" xfId="1" applyNumberFormat="1" applyAlignment="1" applyProtection="1">
      <alignment horizontal="center" vertical="top"/>
    </xf>
    <xf numFmtId="164" fontId="31" fillId="2" borderId="2" xfId="3" applyNumberFormat="1" applyAlignment="1" applyProtection="1">
      <alignment vertical="top"/>
    </xf>
    <xf numFmtId="164" fontId="31" fillId="2" borderId="2" xfId="3" applyNumberFormat="1" applyAlignment="1" applyProtection="1">
      <alignment horizontal="right" vertical="top"/>
    </xf>
    <xf numFmtId="0" fontId="16" fillId="0" borderId="0" xfId="0" applyFont="1" applyFill="1" applyAlignment="1" applyProtection="1">
      <alignment horizontal="center" vertical="top"/>
    </xf>
    <xf numFmtId="181" fontId="1" fillId="12" borderId="9" xfId="1" applyNumberFormat="1" applyAlignment="1" applyProtection="1">
      <alignment horizontal="center" vertical="top"/>
    </xf>
    <xf numFmtId="4" fontId="1" fillId="12" borderId="9" xfId="1" applyNumberFormat="1" applyAlignment="1" applyProtection="1">
      <alignment horizontal="center" vertical="top"/>
    </xf>
    <xf numFmtId="164" fontId="0" fillId="0" borderId="0" xfId="0" applyNumberFormat="1" applyAlignment="1" applyProtection="1">
      <alignment horizontal="center" vertical="top"/>
    </xf>
    <xf numFmtId="164" fontId="0" fillId="0" borderId="0" xfId="0" applyNumberFormat="1" applyProtection="1"/>
    <xf numFmtId="0" fontId="33" fillId="0" borderId="0" xfId="0" applyFont="1" applyAlignment="1" applyProtection="1">
      <alignment horizontal="center" vertical="top"/>
    </xf>
    <xf numFmtId="0" fontId="1" fillId="12" borderId="9" xfId="1" applyAlignment="1" applyProtection="1">
      <alignment horizontal="center" vertical="top" wrapText="1"/>
    </xf>
    <xf numFmtId="183" fontId="1" fillId="12" borderId="9" xfId="1" applyNumberFormat="1" applyAlignment="1" applyProtection="1">
      <alignment horizontal="center" vertical="top"/>
    </xf>
    <xf numFmtId="183" fontId="0" fillId="0" borderId="0" xfId="0" applyNumberFormat="1" applyProtection="1"/>
    <xf numFmtId="10" fontId="0" fillId="0" borderId="0" xfId="0" applyNumberFormat="1" applyProtection="1"/>
  </cellXfs>
  <cellStyles count="5">
    <cellStyle name="Calculation" xfId="3" builtinId="22" customBuiltin="1"/>
    <cellStyle name="Comma" xfId="2" builtinId="3"/>
    <cellStyle name="Input" xfId="1" builtinId="20" customBuiltin="1"/>
    <cellStyle name="Normal" xfId="0" builtinId="0"/>
    <cellStyle name="Normal 4" xfId="4" xr:uid="{C962E168-01C9-492A-96FB-91BE787D5F4C}"/>
  </cellStyles>
  <dxfs count="26"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  <dxf>
      <font>
        <color theme="0"/>
      </font>
      <fill>
        <patternFill>
          <bgColor rgb="FFD50032"/>
        </patternFill>
      </fill>
    </dxf>
  </dxfs>
  <tableStyles count="0" defaultTableStyle="TableStyleMedium2" defaultPivotStyle="PivotStyleLight16"/>
  <colors>
    <mruColors>
      <color rgb="FF99FFCC"/>
      <color rgb="FF66FFFF"/>
      <color rgb="FF236192"/>
      <color rgb="FF4986A0"/>
      <color rgb="FF75787B"/>
      <color rgb="FFFDDA24"/>
      <color rgb="FFCE0058"/>
      <color rgb="FFD50032"/>
      <color rgb="FFEB701D"/>
      <color rgb="FF4BAC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ry Greasley" refreshedDate="43571.747994328703" createdVersion="6" refreshedVersion="6" minRefreshableVersion="3" recordCount="3" xr:uid="{8B8B2BF3-2D19-44A8-933B-338ED0525BAC}">
  <cacheSource type="worksheet">
    <worksheetSource ref="H14:H16" sheet="Inputs"/>
  </cacheSource>
  <cacheFields count="1">
    <cacheField name="Retail margin" numFmtId="0">
      <sharedItems containsBlank="1" count="3">
        <m/>
        <s v="ICRC"/>
        <s v="ACCC inquiry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ry Greasley" refreshedDate="43571.747995486112" createdVersion="6" refreshedVersion="6" minRefreshableVersion="3" recordCount="1" xr:uid="{D18B13B7-92EA-4FC2-8690-62051FB16F1E}">
  <cacheSource type="worksheet">
    <worksheetSource ref="H11:H12" sheet="Inputs"/>
  </cacheSource>
  <cacheFields count="1">
    <cacheField name="Base cost" numFmtId="0">
      <sharedItems containsNonDate="0" containsBlank="1" count="5">
        <m/>
        <s v="Other jurisdictional regulators" u="1"/>
        <s v="Frontier (ACCC inquiry, VIC)" u="1"/>
        <s v="Frontier" u="1"/>
        <s v="Retailer market dat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ry Greasley" refreshedDate="43571.747998263891" createdVersion="6" refreshedVersion="6" minRefreshableVersion="3" recordCount="3" xr:uid="{7632CD1E-054C-4783-9036-F138BDA33EDE}">
  <cacheSource type="worksheet">
    <worksheetSource ref="H18:H21" sheet="Inputs"/>
  </cacheSource>
  <cacheFields count="1">
    <cacheField name="CARC" numFmtId="0">
      <sharedItems containsBlank="1" count="4">
        <m/>
        <s v="Frontier (ACCC inquiry, NEM)"/>
        <s v="ACCC inquiry" u="1"/>
        <s v="ACCC inquiry (NEM)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">
  <r>
    <x v="0"/>
  </r>
  <r>
    <x v="1"/>
  </r>
  <r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">
  <r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">
  <r>
    <x v="0"/>
  </r>
  <r>
    <x v="1"/>
  </r>
  <r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98BBD0-35AA-4E9E-926A-B18B5F17DAC7}" name="PivotTable3" cacheId="6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AL2:AL4" firstHeaderRow="1" firstDataRow="1" firstDataCol="1"/>
  <pivotFields count="1">
    <pivotField axis="axisRow" showAll="0">
      <items count="4">
        <item m="1" x="2"/>
        <item x="0"/>
        <item x="1"/>
        <item t="default"/>
      </items>
    </pivotField>
  </pivotFields>
  <rowFields count="1">
    <field x="0"/>
  </rowFields>
  <rowItems count="2">
    <i>
      <x v="1"/>
    </i>
    <i>
      <x v="2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C72253-ED12-4AB6-8500-4EC29EBB0135}" name="PivotTable2" cacheId="8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AN2:AN4" firstHeaderRow="1" firstDataRow="1" firstDataCol="1"/>
  <pivotFields count="1">
    <pivotField axis="axisRow" showAll="0">
      <items count="5">
        <item m="1" x="2"/>
        <item x="0"/>
        <item m="1" x="3"/>
        <item x="1"/>
        <item t="default"/>
      </items>
    </pivotField>
  </pivotFields>
  <rowFields count="1">
    <field x="0"/>
  </rowFields>
  <rowItems count="2">
    <i>
      <x v="1"/>
    </i>
    <i>
      <x v="3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FA71AA-A5CC-45F9-8922-0E88300EFF10}" name="PivotTable1" cacheId="7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AJ2:AJ3" firstHeaderRow="1" firstDataRow="1" firstDataCol="1"/>
  <pivotFields count="1">
    <pivotField axis="axisRow" showAll="0">
      <items count="6">
        <item m="1" x="3"/>
        <item m="1" x="1"/>
        <item m="1" x="4"/>
        <item m="1" x="2"/>
        <item x="0"/>
        <item t="default"/>
      </items>
    </pivotField>
  </pivotFields>
  <rowFields count="1">
    <field x="0"/>
  </rowFields>
  <rowItems count="1">
    <i>
      <x v="4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1A099-97DA-4CD9-9120-6F32B75B0A89}">
  <sheetPr>
    <tabColor rgb="FF75787B"/>
  </sheetPr>
  <dimension ref="A1:R21"/>
  <sheetViews>
    <sheetView showGridLines="0" zoomScaleNormal="100" workbookViewId="0">
      <pane ySplit="29" topLeftCell="A30" activePane="bottomLeft" state="frozen"/>
      <selection activeCell="B1" sqref="B1"/>
      <selection pane="bottomLeft" activeCell="E24" sqref="E24"/>
    </sheetView>
  </sheetViews>
  <sheetFormatPr defaultRowHeight="15" outlineLevelCol="1" x14ac:dyDescent="0.25"/>
  <cols>
    <col min="1" max="1" width="9.140625" hidden="1" customWidth="1" outlineLevel="1"/>
    <col min="2" max="2" width="5.7109375" style="32" customWidth="1" collapsed="1"/>
    <col min="3" max="3" width="17.85546875" bestFit="1" customWidth="1"/>
    <col min="4" max="4" width="13.5703125" customWidth="1"/>
    <col min="5" max="7" width="15.7109375" customWidth="1"/>
    <col min="8" max="8" width="5.7109375" customWidth="1"/>
    <col min="9" max="11" width="15.7109375" customWidth="1"/>
    <col min="12" max="12" width="5.7109375" style="65" customWidth="1"/>
  </cols>
  <sheetData>
    <row r="1" spans="1:18" ht="21" x14ac:dyDescent="0.35">
      <c r="E1" s="101"/>
      <c r="F1" s="63"/>
      <c r="G1" s="63"/>
      <c r="H1" s="63"/>
      <c r="I1" s="63"/>
      <c r="J1" s="63"/>
      <c r="K1" s="63"/>
    </row>
    <row r="2" spans="1:18" ht="21" x14ac:dyDescent="0.35">
      <c r="E2" s="21" t="s">
        <v>5</v>
      </c>
      <c r="F2" s="11"/>
      <c r="G2" s="11"/>
      <c r="H2" s="12"/>
      <c r="I2" s="21" t="s">
        <v>6</v>
      </c>
    </row>
    <row r="3" spans="1:18" x14ac:dyDescent="0.25">
      <c r="C3" s="73"/>
      <c r="D3" s="121" t="s">
        <v>44</v>
      </c>
      <c r="E3" s="22">
        <v>1</v>
      </c>
      <c r="F3" s="22">
        <v>2</v>
      </c>
      <c r="G3" s="22">
        <v>3</v>
      </c>
      <c r="H3" s="23"/>
      <c r="I3" s="22">
        <v>4</v>
      </c>
      <c r="J3" s="22">
        <v>5</v>
      </c>
      <c r="K3" s="100">
        <v>6</v>
      </c>
    </row>
    <row r="4" spans="1:18" x14ac:dyDescent="0.25">
      <c r="C4" s="73" t="s">
        <v>319</v>
      </c>
      <c r="D4" s="121" t="s">
        <v>43</v>
      </c>
      <c r="E4" s="122">
        <f>INDEX(Consumption!$D$2:$D$7,MATCH(Summary!E$3,Consumption!$B$2:$B$7,0),1)</f>
        <v>2000</v>
      </c>
      <c r="F4" s="122">
        <f>INDEX(Consumption!$D$2:$D$7,MATCH(Summary!F$3,Consumption!$B$2:$B$7,0),1)</f>
        <v>4000</v>
      </c>
      <c r="G4" s="122">
        <f>INDEX(Consumption!$D$2:$D$7,MATCH(Summary!G$3,Consumption!$B$2:$B$7,0),1)</f>
        <v>8000</v>
      </c>
      <c r="H4" s="122"/>
      <c r="I4" s="122">
        <f>INDEX(Consumption!$D$2:$D$7,MATCH(Summary!I$3,Consumption!$B$2:$B$7,0),1)</f>
        <v>12000</v>
      </c>
      <c r="J4" s="122">
        <f>INDEX(Consumption!$D$2:$D$7,MATCH(Summary!J$3,Consumption!$B$2:$B$7,0),1)</f>
        <v>20000</v>
      </c>
      <c r="K4" s="122">
        <f>INDEX(Consumption!$D$2:$D$7,MATCH(Summary!K$3,Consumption!$B$2:$B$7,0),1)</f>
        <v>40000</v>
      </c>
    </row>
    <row r="5" spans="1:18" x14ac:dyDescent="0.25">
      <c r="C5" s="5"/>
      <c r="D5" s="5"/>
      <c r="E5" s="5"/>
      <c r="F5" s="5"/>
      <c r="G5" s="5"/>
      <c r="H5" s="5"/>
      <c r="I5" s="5"/>
      <c r="J5" s="5"/>
      <c r="K5" s="5"/>
    </row>
    <row r="6" spans="1:18" ht="15.75" x14ac:dyDescent="0.25">
      <c r="A6" t="str">
        <f>INDEX(Lookups!$K$2:$K$6,MATCH($C6,Lookups!$J$2:$J$6,0),1)</f>
        <v>an</v>
      </c>
      <c r="C6" s="118" t="s">
        <v>0</v>
      </c>
      <c r="D6" s="5"/>
      <c r="E6" s="66">
        <f>INDEX(VDO!$W$2:$AG$134,MATCH("VDO_"&amp;Summary!$A6,VDO!$I$2:$I$134,0),MATCH(E$4,VDO!$W$4:$AG$4,0))</f>
        <v>967.60895730037964</v>
      </c>
      <c r="F6" s="66">
        <f>INDEX(VDO!$W$2:$AG$134,MATCH("VDO_"&amp;Summary!$A6,VDO!$I$2:$I$134,0),MATCH(F$4,VDO!$W$4:$AG$4,0))</f>
        <v>1527.8509585118995</v>
      </c>
      <c r="G6" s="66">
        <f>INDEX(VDO!$W$2:$AG$134,MATCH("VDO_"&amp;Summary!$A6,VDO!$I$2:$I$134,0),MATCH(G$4,VDO!$W$4:$AG$4,0))</f>
        <v>2762.8556108850194</v>
      </c>
      <c r="H6" s="66"/>
      <c r="I6" s="66">
        <f>INDEX(VDO!$W$2:$AG$134,MATCH("VDO_"&amp;Summary!$A6,VDO!$I$2:$I$134,0),MATCH(I$4,VDO!$W$4:$AG$4,0))</f>
        <v>4556.8713100743589</v>
      </c>
      <c r="J6" s="66">
        <f>INDEX(VDO!$W$2:$AG$134,MATCH("VDO_"&amp;Summary!$A6,VDO!$I$2:$I$134,0),MATCH(J$4,VDO!$W$4:$AG$4,0))</f>
        <v>7440.7041857101312</v>
      </c>
      <c r="K6" s="66">
        <f>INDEX(VDO!$W$2:$AG$134,MATCH("VDO_"&amp;Summary!$A6,VDO!$I$2:$I$134,0),MATCH(K$4,VDO!$W$4:$AG$4,0))</f>
        <v>14650.286374799562</v>
      </c>
    </row>
    <row r="7" spans="1:18" x14ac:dyDescent="0.25">
      <c r="C7" s="119"/>
      <c r="D7" s="67"/>
      <c r="E7" s="68"/>
      <c r="F7" s="68"/>
      <c r="G7" s="68"/>
      <c r="H7" s="68"/>
      <c r="I7" s="68"/>
      <c r="J7" s="68"/>
      <c r="K7" s="68"/>
    </row>
    <row r="8" spans="1:18" ht="15.75" x14ac:dyDescent="0.25">
      <c r="A8" t="str">
        <f>INDEX(Lookups!$K$2:$K$6,MATCH($C8,Lookups!$J$2:$J$6,0),1)</f>
        <v>cp</v>
      </c>
      <c r="C8" s="118" t="s">
        <v>1</v>
      </c>
      <c r="D8" s="5"/>
      <c r="E8" s="66">
        <f>INDEX(VDO!$W$2:$AG$134,MATCH("VDO_"&amp;Summary!$A8,VDO!$I$2:$I$134,0),MATCH(E$4,VDO!$W$4:$AG$4,0))</f>
        <v>868.56264179633922</v>
      </c>
      <c r="F8" s="66">
        <f>INDEX(VDO!$W$2:$AG$134,MATCH("VDO_"&amp;Summary!$A8,VDO!$I$2:$I$134,0),MATCH(F$4,VDO!$W$4:$AG$4,0))</f>
        <v>1333.6293965975785</v>
      </c>
      <c r="G8" s="66">
        <f>INDEX(VDO!$W$2:$AG$134,MATCH("VDO_"&amp;Summary!$A8,VDO!$I$2:$I$134,0),MATCH(G$4,VDO!$W$4:$AG$4,0))</f>
        <v>2263.7629062000574</v>
      </c>
      <c r="H8" s="66"/>
      <c r="I8" s="66">
        <f>INDEX(VDO!$W$2:$AG$134,MATCH("VDO_"&amp;Summary!$A8,VDO!$I$2:$I$134,0),MATCH(I$4,VDO!$W$4:$AG$4,0))</f>
        <v>3429.9357144436276</v>
      </c>
      <c r="J8" s="66">
        <f>INDEX(VDO!$W$2:$AG$134,MATCH("VDO_"&amp;Summary!$A8,VDO!$I$2:$I$134,0),MATCH(J$4,VDO!$W$4:$AG$4,0))</f>
        <v>5400.9046660759795</v>
      </c>
      <c r="K8" s="66">
        <f>INDEX(VDO!$W$2:$AG$134,MATCH("VDO_"&amp;Summary!$A8,VDO!$I$2:$I$134,0),MATCH(K$4,VDO!$W$4:$AG$4,0))</f>
        <v>10328.327045156861</v>
      </c>
    </row>
    <row r="9" spans="1:18" x14ac:dyDescent="0.25">
      <c r="C9" s="119"/>
      <c r="D9" s="67"/>
      <c r="E9" s="68"/>
      <c r="F9" s="68"/>
      <c r="G9" s="68"/>
      <c r="H9" s="68"/>
      <c r="I9" s="68"/>
      <c r="J9" s="68"/>
      <c r="K9" s="68"/>
    </row>
    <row r="10" spans="1:18" ht="15.75" x14ac:dyDescent="0.25">
      <c r="A10" t="str">
        <f>INDEX(Lookups!$K$2:$K$6,MATCH($C10,Lookups!$J$2:$J$6,0),1)</f>
        <v>je</v>
      </c>
      <c r="C10" s="118" t="s">
        <v>2</v>
      </c>
      <c r="D10" s="5"/>
      <c r="E10" s="66">
        <f>INDEX(VDO!$W$2:$AG$134,MATCH("VDO_"&amp;Summary!$A10,VDO!$I$2:$I$134,0),MATCH(E$4,VDO!$W$4:$AG$4,0))</f>
        <v>875.81438451055624</v>
      </c>
      <c r="F10" s="66">
        <f>INDEX(VDO!$W$2:$AG$134,MATCH("VDO_"&amp;Summary!$A10,VDO!$I$2:$I$134,0),MATCH(F$4,VDO!$W$4:$AG$4,0))</f>
        <v>1385.2863289060126</v>
      </c>
      <c r="G10" s="66">
        <f>INDEX(VDO!$W$2:$AG$134,MATCH("VDO_"&amp;Summary!$A10,VDO!$I$2:$I$134,0),MATCH(G$4,VDO!$W$4:$AG$4,0))</f>
        <v>2404.2302176969256</v>
      </c>
      <c r="H10" s="66"/>
      <c r="I10" s="66">
        <f>INDEX(VDO!$W$2:$AG$134,MATCH("VDO_"&amp;Summary!$A10,VDO!$I$2:$I$134,0),MATCH(I$4,VDO!$W$4:$AG$4,0))</f>
        <v>3636.3196904653182</v>
      </c>
      <c r="J10" s="66">
        <f>INDEX(VDO!$W$2:$AG$134,MATCH("VDO_"&amp;Summary!$A10,VDO!$I$2:$I$134,0),MATCH(J$4,VDO!$W$4:$AG$4,0))</f>
        <v>5781.9132070721316</v>
      </c>
      <c r="K10" s="66">
        <f>INDEX(VDO!$W$2:$AG$134,MATCH("VDO_"&amp;Summary!$A10,VDO!$I$2:$I$134,0),MATCH(K$4,VDO!$W$4:$AG$4,0))</f>
        <v>11145.896998589164</v>
      </c>
    </row>
    <row r="11" spans="1:18" x14ac:dyDescent="0.25">
      <c r="C11" s="119"/>
      <c r="D11" s="67"/>
      <c r="E11" s="68"/>
      <c r="F11" s="68"/>
      <c r="G11" s="68"/>
      <c r="H11" s="68"/>
      <c r="I11" s="68"/>
      <c r="J11" s="68"/>
      <c r="K11" s="68"/>
    </row>
    <row r="12" spans="1:18" ht="15.75" x14ac:dyDescent="0.25">
      <c r="A12" t="str">
        <f>INDEX(Lookups!$K$2:$K$6,MATCH($C12,Lookups!$J$2:$J$6,0),1)</f>
        <v>pc</v>
      </c>
      <c r="C12" s="118" t="s">
        <v>3</v>
      </c>
      <c r="D12" s="5"/>
      <c r="E12" s="66">
        <f>INDEX(VDO!$W$2:$AG$134,MATCH("VDO_"&amp;Summary!$A12,VDO!$I$2:$I$134,0),MATCH(E$4,VDO!$W$4:$AG$4,0))</f>
        <v>930.70464380944031</v>
      </c>
      <c r="F12" s="66">
        <f>INDEX(VDO!$W$2:$AG$134,MATCH("VDO_"&amp;Summary!$A12,VDO!$I$2:$I$134,0),MATCH(F$4,VDO!$W$4:$AG$4,0))</f>
        <v>1411.2558006237809</v>
      </c>
      <c r="G12" s="66">
        <f>INDEX(VDO!$W$2:$AG$134,MATCH("VDO_"&amp;Summary!$A12,VDO!$I$2:$I$134,0),MATCH(G$4,VDO!$W$4:$AG$4,0))</f>
        <v>2372.3581142524622</v>
      </c>
      <c r="H12" s="66"/>
      <c r="I12" s="66">
        <f>INDEX(VDO!$W$2:$AG$134,MATCH("VDO_"&amp;Summary!$A12,VDO!$I$2:$I$134,0),MATCH(I$4,VDO!$W$4:$AG$4,0))</f>
        <v>3369.8068252758976</v>
      </c>
      <c r="J12" s="66">
        <f>INDEX(VDO!$W$2:$AG$134,MATCH("VDO_"&amp;Summary!$A12,VDO!$I$2:$I$134,0),MATCH(J$4,VDO!$W$4:$AG$4,0))</f>
        <v>5285.137317463099</v>
      </c>
      <c r="K12" s="66">
        <f>INDEX(VDO!$W$2:$AG$134,MATCH("VDO_"&amp;Summary!$A12,VDO!$I$2:$I$134,0),MATCH(K$4,VDO!$W$4:$AG$4,0))</f>
        <v>10073.463547931098</v>
      </c>
    </row>
    <row r="13" spans="1:18" x14ac:dyDescent="0.25">
      <c r="C13" s="119"/>
      <c r="D13" s="67"/>
      <c r="E13" s="68"/>
      <c r="F13" s="68"/>
      <c r="G13" s="68"/>
      <c r="H13" s="68"/>
      <c r="I13" s="68"/>
      <c r="J13" s="68"/>
      <c r="K13" s="68"/>
    </row>
    <row r="14" spans="1:18" ht="15.75" x14ac:dyDescent="0.25">
      <c r="A14" t="str">
        <f>INDEX(Lookups!$K$2:$K$6,MATCH($C14,Lookups!$J$2:$J$6,0),1)</f>
        <v>ue</v>
      </c>
      <c r="C14" s="118" t="s">
        <v>4</v>
      </c>
      <c r="D14" s="5"/>
      <c r="E14" s="66">
        <f>INDEX(VDO!$W$2:$AG$134,MATCH("VDO_"&amp;Summary!$A14,VDO!$I$2:$I$134,0),MATCH(E$4,VDO!$W$4:$AG$4,0))</f>
        <v>856.59312491491028</v>
      </c>
      <c r="F14" s="66">
        <f>INDEX(VDO!$W$2:$AG$134,MATCH("VDO_"&amp;Summary!$A14,VDO!$I$2:$I$134,0),MATCH(F$4,VDO!$W$4:$AG$4,0))</f>
        <v>1380.4973533747207</v>
      </c>
      <c r="G14" s="66">
        <f>INDEX(VDO!$W$2:$AG$134,MATCH("VDO_"&amp;Summary!$A14,VDO!$I$2:$I$134,0),MATCH(G$4,VDO!$W$4:$AG$4,0))</f>
        <v>2428.3058102943419</v>
      </c>
      <c r="H14" s="66"/>
      <c r="I14" s="66">
        <f>INDEX(VDO!$W$2:$AG$134,MATCH("VDO_"&amp;Summary!$A14,VDO!$I$2:$I$134,0),MATCH(I$4,VDO!$W$4:$AG$4,0))</f>
        <v>3614.4683231655031</v>
      </c>
      <c r="J14" s="66">
        <f>INDEX(VDO!$W$2:$AG$134,MATCH("VDO_"&amp;Summary!$A14,VDO!$I$2:$I$134,0),MATCH(J$4,VDO!$W$4:$AG$4,0))</f>
        <v>5788.2998878791041</v>
      </c>
      <c r="K14" s="66">
        <f>INDEX(VDO!$W$2:$AG$134,MATCH("VDO_"&amp;Summary!$A14,VDO!$I$2:$I$134,0),MATCH(K$4,VDO!$W$4:$AG$4,0))</f>
        <v>11222.878799663107</v>
      </c>
    </row>
    <row r="15" spans="1:18" x14ac:dyDescent="0.25">
      <c r="C15" s="120"/>
      <c r="D15" s="67"/>
      <c r="E15" s="67"/>
      <c r="F15" s="67"/>
      <c r="G15" s="67"/>
      <c r="H15" s="67"/>
      <c r="I15" s="67"/>
      <c r="J15" s="67"/>
      <c r="K15" s="67"/>
    </row>
    <row r="16" spans="1:18" x14ac:dyDescent="0.25">
      <c r="C16" s="5"/>
      <c r="D16" s="5"/>
      <c r="E16" s="5"/>
      <c r="F16" s="5"/>
      <c r="G16" s="5"/>
      <c r="H16" s="5"/>
      <c r="I16" s="5"/>
      <c r="J16" s="5"/>
      <c r="K16" s="5"/>
      <c r="R16" s="31"/>
    </row>
    <row r="17" spans="3:18" ht="15.75" x14ac:dyDescent="0.25">
      <c r="C17" s="62"/>
      <c r="D17" s="5"/>
      <c r="E17" s="66"/>
      <c r="F17" s="66"/>
      <c r="G17" s="66"/>
      <c r="H17" s="66"/>
      <c r="I17" s="66"/>
      <c r="J17" s="66"/>
      <c r="K17" s="66"/>
      <c r="R17" s="31"/>
    </row>
    <row r="18" spans="3:18" x14ac:dyDescent="0.25">
      <c r="C18" s="5"/>
      <c r="D18" s="5"/>
      <c r="E18" s="5"/>
      <c r="F18" s="5"/>
      <c r="G18" s="5"/>
      <c r="H18" s="5"/>
      <c r="I18" s="5"/>
      <c r="J18" s="5"/>
      <c r="K18" s="5"/>
    </row>
    <row r="19" spans="3:18" x14ac:dyDescent="0.25">
      <c r="C19" s="5"/>
      <c r="D19" s="5"/>
      <c r="E19" s="5"/>
      <c r="F19" s="5"/>
      <c r="G19" s="5"/>
      <c r="H19" s="5"/>
      <c r="I19" s="5"/>
      <c r="J19" s="5"/>
      <c r="K19" s="5"/>
    </row>
    <row r="20" spans="3:18" x14ac:dyDescent="0.25">
      <c r="C20" s="5"/>
      <c r="D20" s="5"/>
      <c r="E20" s="5"/>
      <c r="F20" s="5"/>
      <c r="G20" s="5"/>
      <c r="H20" s="5"/>
      <c r="I20" s="5"/>
      <c r="J20" s="5"/>
      <c r="K20" s="5"/>
    </row>
    <row r="21" spans="3:18" x14ac:dyDescent="0.25">
      <c r="C21" s="5"/>
      <c r="D21" s="5"/>
      <c r="E21" s="5"/>
      <c r="F21" s="5"/>
      <c r="G21" s="5"/>
      <c r="H21" s="5"/>
      <c r="I21" s="5"/>
      <c r="J21" s="5"/>
      <c r="K21" s="5"/>
    </row>
  </sheetData>
  <sheetProtection algorithmName="SHA-512" hashValue="bH4L9i2tCsOo4OtW9uEXn++a4rvt2ydn/r46Gi94Z/9cxLR4aOSnh5OvvqKBuUHgpaiDBkBmILiK46CUvRpU+g==" saltValue="Wg0nWEDtsSiG9x0uhNoaDA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0006F-7A03-4855-AF11-994DAF064D24}">
  <sheetPr>
    <tabColor rgb="FFCE0058"/>
    <pageSetUpPr fitToPage="1"/>
  </sheetPr>
  <dimension ref="A1:M25"/>
  <sheetViews>
    <sheetView showGridLines="0" tabSelected="1" zoomScaleNormal="100" workbookViewId="0">
      <pane ySplit="34" topLeftCell="A35" activePane="bottomLeft" state="frozen"/>
      <selection pane="bottomLeft" activeCell="F22" sqref="F22"/>
    </sheetView>
  </sheetViews>
  <sheetFormatPr defaultRowHeight="15" x14ac:dyDescent="0.25"/>
  <cols>
    <col min="1" max="1" width="5.7109375" style="32" customWidth="1"/>
    <col min="2" max="2" width="14.140625" bestFit="1" customWidth="1"/>
    <col min="3" max="3" width="13.5703125" bestFit="1" customWidth="1"/>
    <col min="4" max="15" width="15.7109375" customWidth="1"/>
  </cols>
  <sheetData>
    <row r="1" spans="2:13" x14ac:dyDescent="0.25">
      <c r="C1" s="32"/>
      <c r="D1" s="32"/>
      <c r="E1" s="32"/>
      <c r="F1" s="32"/>
      <c r="G1" s="32"/>
      <c r="H1" s="32"/>
    </row>
    <row r="2" spans="2:13" x14ac:dyDescent="0.25">
      <c r="D2" s="75" t="s">
        <v>300</v>
      </c>
      <c r="E2" s="75" t="s">
        <v>301</v>
      </c>
    </row>
    <row r="3" spans="2:13" x14ac:dyDescent="0.25">
      <c r="C3" s="76" t="s">
        <v>319</v>
      </c>
      <c r="D3" s="76" t="s">
        <v>317</v>
      </c>
      <c r="E3" s="76" t="s">
        <v>318</v>
      </c>
    </row>
    <row r="4" spans="2:13" ht="30" x14ac:dyDescent="0.25">
      <c r="D4" s="74" t="s">
        <v>302</v>
      </c>
      <c r="E4" s="74" t="s">
        <v>303</v>
      </c>
      <c r="F4" s="74" t="s">
        <v>305</v>
      </c>
      <c r="G4" s="74" t="s">
        <v>304</v>
      </c>
      <c r="H4" s="74" t="s">
        <v>316</v>
      </c>
    </row>
    <row r="5" spans="2:13" x14ac:dyDescent="0.25">
      <c r="B5" s="71" t="s">
        <v>22</v>
      </c>
      <c r="C5" s="71"/>
      <c r="D5" s="72"/>
      <c r="E5" s="72"/>
      <c r="F5" s="72"/>
      <c r="G5" s="72"/>
      <c r="H5" s="71"/>
    </row>
    <row r="6" spans="2:13" x14ac:dyDescent="0.25">
      <c r="C6" s="73" t="s">
        <v>0</v>
      </c>
      <c r="D6" s="149">
        <f>INDEX(VDO!$R$6:$R$133,MATCH("F_incl GST_"&amp;INDEX(Lookups!$K$2:$K$6,MATCH('Price schedule'!$C6,Lookups!$J$2:$J$6,0),1),VDO!$C$6:$C$135,0),1)/365</f>
        <v>1.1367862986167117</v>
      </c>
      <c r="E6" s="149" t="str">
        <f>IF(INDEX(VDO!R$6:R$133,MATCH("V_incl GST_"&amp;INDEX(Lookups!$K$2:$K$6,MATCH('Price schedule'!$C6,Lookups!$J$2:$J$6,0),1),VDO!$C$6:$C$135,0),1)=0,"",
INDEX(VDO!R$6:R$133,MATCH("V_incl GST_"&amp;INDEX(Lookups!$K$2:$K$6,MATCH('Price schedule'!$C6,Lookups!$J$2:$J$6,0),1),VDO!$C$6:$C$135,0),1))</f>
        <v/>
      </c>
      <c r="F6" s="149">
        <f>IF(INDEX(VDO!S$6:S$133,MATCH("V_incl GST_"&amp;INDEX(Lookups!$K$2:$K$6,MATCH('Price schedule'!$C6,Lookups!$J$2:$J$6,0),1),VDO!$C$6:$C$135,0),1)=0,"",
INDEX(VDO!S$6:S$133,MATCH("V_incl GST_"&amp;INDEX(Lookups!$K$2:$K$6,MATCH('Price schedule'!$C6,Lookups!$J$2:$J$6,0),1),VDO!$C$6:$C$135,0),1))</f>
        <v>0.27634097915263994</v>
      </c>
      <c r="G6" s="149">
        <f>IF(INDEX(VDO!T$6:T$133,MATCH("V_incl GST_"&amp;INDEX(Lookups!$K$2:$K$6,MATCH('Price schedule'!$C6,Lookups!$J$2:$J$6,0),1),VDO!$C$6:$C$135,0),1)=0,"",
INDEX(VDO!T$6:T$133,MATCH("V_incl GST_"&amp;INDEX(Lookups!$K$2:$K$6,MATCH('Price schedule'!$C6,Lookups!$J$2:$J$6,0),1),VDO!$C$6:$C$135,0),1))</f>
        <v>0.31134117779264003</v>
      </c>
      <c r="H6" s="149">
        <f>IF(INDEX(VDO!U$6:U$133,MATCH("V_incl GST_"&amp;INDEX(Lookups!$K$2:$K$6,MATCH('Price schedule'!$C6,Lookups!$J$2:$J$6,0),1),VDO!$C$6:$C$135,0),1)=0,"",
INDEX(VDO!U$6:U$133,MATCH("V_incl GST_"&amp;INDEX(Lookups!$K$2:$K$6,MATCH('Price schedule'!$C6,Lookups!$J$2:$J$6,0),1),VDO!$C$6:$C$135,0),1))</f>
        <v>0.20238635027263993</v>
      </c>
      <c r="J6" s="146"/>
      <c r="K6" s="146"/>
      <c r="L6" s="146"/>
      <c r="M6" s="2"/>
    </row>
    <row r="7" spans="2:13" x14ac:dyDescent="0.25">
      <c r="C7" s="73" t="s">
        <v>1</v>
      </c>
      <c r="D7" s="149">
        <f>INDEX(VDO!$R$6:$R$133,MATCH("F_incl GST_"&amp;INDEX(Lookups!$K$2:$K$6,MATCH('Price schedule'!$C7,Lookups!$J$2:$J$6,0),1),VDO!$C$6:$C$135,0),1)/365</f>
        <v>1.1054681835482185</v>
      </c>
      <c r="E7" s="149">
        <f>IF(INDEX(VDO!R$6:R$133,MATCH("V_incl GST_"&amp;INDEX(Lookups!$K$2:$K$6,MATCH('Price schedule'!$C7,Lookups!$J$2:$J$6,0),1),VDO!$C$6:$C$135,0),1)=0,"",
INDEX(VDO!R$6:R$133,MATCH("V_incl GST_"&amp;INDEX(Lookups!$K$2:$K$6,MATCH('Price schedule'!$C7,Lookups!$J$2:$J$6,0),1),VDO!$C$6:$C$135,0),1))</f>
        <v>0.23253337740061972</v>
      </c>
      <c r="F7" s="149"/>
      <c r="G7" s="149"/>
      <c r="H7" s="149">
        <f>IF(INDEX(VDO!U$6:U$133,MATCH("V_incl GST_"&amp;INDEX(Lookups!$K$2:$K$6,MATCH('Price schedule'!$C7,Lookups!$J$2:$J$6,0),1),VDO!$C$6:$C$135,0),1)=0,"",
INDEX(VDO!U$6:U$133,MATCH("V_incl GST_"&amp;INDEX(Lookups!$K$2:$K$6,MATCH('Price schedule'!$C7,Lookups!$J$2:$J$6,0),1),VDO!$C$6:$C$135,0),1))</f>
        <v>0.18086008540061968</v>
      </c>
      <c r="J7" s="146"/>
      <c r="K7" s="146"/>
      <c r="L7" s="146"/>
      <c r="M7" s="2"/>
    </row>
    <row r="8" spans="2:13" x14ac:dyDescent="0.25">
      <c r="C8" s="73" t="s">
        <v>2</v>
      </c>
      <c r="D8" s="149">
        <f>INDEX(VDO!$R$6:$R$133,MATCH("F_incl GST_"&amp;INDEX(Lookups!$K$2:$K$6,MATCH('Price schedule'!$C8,Lookups!$J$2:$J$6,0),1),VDO!$C$6:$C$135,0),1)/365</f>
        <v>1.0036779181235611</v>
      </c>
      <c r="E8" s="149">
        <f>IF(INDEX(VDO!R$6:R$133,MATCH("V_incl GST_"&amp;INDEX(Lookups!$K$2:$K$6,MATCH('Price schedule'!$C8,Lookups!$J$2:$J$6,0),1),VDO!$C$6:$C$135,0),1)=0,"",
INDEX(VDO!R$6:R$133,MATCH("V_incl GST_"&amp;INDEX(Lookups!$K$2:$K$6,MATCH('Price schedule'!$C8,Lookups!$J$2:$J$6,0),1),VDO!$C$6:$C$135,0),1))</f>
        <v>0.25473597219772826</v>
      </c>
      <c r="F8" s="149"/>
      <c r="G8" s="149"/>
      <c r="H8" s="149">
        <f>IF(INDEX(VDO!U$6:U$133,MATCH("V_incl GST_"&amp;INDEX(Lookups!$K$2:$K$6,MATCH('Price schedule'!$C8,Lookups!$J$2:$J$6,0),1),VDO!$C$6:$C$135,0),1)=0,"",
INDEX(VDO!U$6:U$133,MATCH("V_incl GST_"&amp;INDEX(Lookups!$K$2:$K$6,MATCH('Price schedule'!$C8,Lookups!$J$2:$J$6,0),1),VDO!$C$6:$C$135,0),1))</f>
        <v>0.19172488339772828</v>
      </c>
      <c r="J8" s="146"/>
      <c r="K8" s="146"/>
      <c r="L8" s="146"/>
      <c r="M8" s="2"/>
    </row>
    <row r="9" spans="2:13" x14ac:dyDescent="0.25">
      <c r="C9" s="73" t="s">
        <v>3</v>
      </c>
      <c r="D9" s="149">
        <f>INDEX(VDO!$R$6:$R$133,MATCH("F_incl GST_"&amp;INDEX(Lookups!$K$2:$K$6,MATCH('Price schedule'!$C9,Lookups!$J$2:$J$6,0),1),VDO!$C$6:$C$135,0),1)/365</f>
        <v>1.233297224644109</v>
      </c>
      <c r="E9" s="149">
        <f>IF(INDEX(VDO!R$6:R$133,MATCH("V_incl GST_"&amp;INDEX(Lookups!$K$2:$K$6,MATCH('Price schedule'!$C9,Lookups!$J$2:$J$6,0),1),VDO!$C$6:$C$135,0),1)=0,"",
INDEX(VDO!R$6:R$133,MATCH("V_incl GST_"&amp;INDEX(Lookups!$K$2:$K$6,MATCH('Price schedule'!$C9,Lookups!$J$2:$J$6,0),1),VDO!$C$6:$C$135,0),1))</f>
        <v>0.24027557840717031</v>
      </c>
      <c r="F9" s="149"/>
      <c r="G9" s="149"/>
      <c r="H9" s="149">
        <f>IF(INDEX(VDO!U$6:U$133,MATCH("V_incl GST_"&amp;INDEX(Lookups!$K$2:$K$6,MATCH('Price schedule'!$C9,Lookups!$J$2:$J$6,0),1),VDO!$C$6:$C$135,0),1)=0,"",
INDEX(VDO!U$6:U$133,MATCH("V_incl GST_"&amp;INDEX(Lookups!$K$2:$K$6,MATCH('Price schedule'!$C9,Lookups!$J$2:$J$6,0),1),VDO!$C$6:$C$135,0),1))</f>
        <v>0.18312001840717029</v>
      </c>
      <c r="J9" s="146"/>
      <c r="K9" s="146"/>
      <c r="L9" s="146"/>
      <c r="M9" s="2"/>
    </row>
    <row r="10" spans="2:13" x14ac:dyDescent="0.25">
      <c r="C10" s="73" t="s">
        <v>4</v>
      </c>
      <c r="D10" s="149">
        <f>INDEX(VDO!$R$6:$R$133,MATCH("F_incl GST_"&amp;INDEX(Lookups!$K$2:$K$6,MATCH('Price schedule'!$C10,Lookups!$J$2:$J$6,0),1),VDO!$C$6:$C$135,0),1)/365</f>
        <v>0.91147642864410894</v>
      </c>
      <c r="E10" s="149">
        <f>IF(INDEX(VDO!R$6:R$133,MATCH("V_incl GST_"&amp;INDEX(Lookups!$K$2:$K$6,MATCH('Price schedule'!$C10,Lookups!$J$2:$J$6,0),1),VDO!$C$6:$C$135,0),1)=0,"",
INDEX(VDO!R$6:R$133,MATCH("V_incl GST_"&amp;INDEX(Lookups!$K$2:$K$6,MATCH('Price schedule'!$C10,Lookups!$J$2:$J$6,0),1),VDO!$C$6:$C$135,0),1))</f>
        <v>0.26195211422990528</v>
      </c>
      <c r="F10" s="149"/>
      <c r="G10" s="149"/>
      <c r="H10" s="149">
        <f>IF(INDEX(VDO!U$6:U$133,MATCH("V_incl GST_"&amp;INDEX(Lookups!$K$2:$K$6,MATCH('Price schedule'!$C10,Lookups!$J$2:$J$6,0),1),VDO!$C$6:$C$135,0),1)=0,"",
INDEX(VDO!U$6:U$133,MATCH("V_incl GST_"&amp;INDEX(Lookups!$K$2:$K$6,MATCH('Price schedule'!$C10,Lookups!$J$2:$J$6,0),1),VDO!$C$6:$C$135,0),1))</f>
        <v>0.18726761079166343</v>
      </c>
      <c r="J10" s="146"/>
      <c r="K10" s="146"/>
      <c r="L10" s="146"/>
      <c r="M10" s="2"/>
    </row>
    <row r="11" spans="2:13" x14ac:dyDescent="0.25">
      <c r="E11" s="149"/>
      <c r="F11" s="149"/>
      <c r="G11" s="149"/>
      <c r="H11" s="149"/>
    </row>
    <row r="12" spans="2:13" x14ac:dyDescent="0.25">
      <c r="E12" s="149"/>
      <c r="F12" s="149"/>
      <c r="G12" s="149"/>
      <c r="H12" s="149"/>
    </row>
    <row r="13" spans="2:13" x14ac:dyDescent="0.25">
      <c r="B13" s="71" t="s">
        <v>306</v>
      </c>
      <c r="C13" s="71"/>
      <c r="D13" s="72"/>
      <c r="E13" s="150"/>
      <c r="F13" s="150"/>
      <c r="G13" s="150"/>
      <c r="H13" s="151"/>
    </row>
    <row r="14" spans="2:13" x14ac:dyDescent="0.25">
      <c r="C14" s="73" t="s">
        <v>0</v>
      </c>
      <c r="D14" s="149">
        <f>INDEX(VDO!$AA$6:$AA$133,MATCH("F_incl GST_"&amp;INDEX(Lookups!$K$2:$K$6,MATCH('Price schedule'!$C14,Lookups!$J$2:$J$6,0),1),VDO!$C$6:$C$135,0),1)/365</f>
        <v>1.1367862986167117</v>
      </c>
      <c r="E14" s="149" t="str">
        <f>IF(INDEX(VDO!AA$6:AA$133,MATCH("V_incl GST_"&amp;INDEX(Lookups!$K$2:$K$6,MATCH('Price schedule'!$C14,Lookups!$J$2:$J$6,0),1),VDO!$C$6:$C$135,0),1)=0,"",
INDEX(VDO!AA$6:AA$133,MATCH("V_incl GST_"&amp;INDEX(Lookups!$K$2:$K$6,MATCH('Price schedule'!$C14,Lookups!$J$2:$J$6,0),1),VDO!$C$6:$C$135,0),1))</f>
        <v/>
      </c>
      <c r="F14" s="149">
        <f>IF(INDEX(VDO!AB$6:AB$133,MATCH("V_incl GST_"&amp;INDEX(Lookups!$K$2:$K$6,MATCH('Price schedule'!$C14,Lookups!$J$2:$J$6,0),1),VDO!$C$6:$C$135,0),1)=0,"",
INDEX(VDO!AB$6:AB$133,MATCH("V_incl GST_"&amp;INDEX(Lookups!$K$2:$K$6,MATCH('Price schedule'!$C14,Lookups!$J$2:$J$6,0),1),VDO!$C$6:$C$135,0),1))</f>
        <v>0.3154288637744716</v>
      </c>
      <c r="G14" s="149">
        <f>IF(INDEX(VDO!AC$6:AC$133,MATCH("V_incl GST_"&amp;INDEX(Lookups!$K$2:$K$6,MATCH('Price schedule'!$C14,Lookups!$J$2:$J$6,0),1),VDO!$C$6:$C$135,0),1)=0,"",
INDEX(VDO!AC$6:AC$133,MATCH("V_incl GST_"&amp;INDEX(Lookups!$K$2:$K$6,MATCH('Price schedule'!$C14,Lookups!$J$2:$J$6,0),1),VDO!$C$6:$C$135,0),1))</f>
        <v>0.36047910945447154</v>
      </c>
      <c r="H14" s="149"/>
      <c r="J14" s="146"/>
      <c r="K14" s="146"/>
      <c r="L14" s="146"/>
      <c r="M14" s="2"/>
    </row>
    <row r="15" spans="2:13" x14ac:dyDescent="0.25">
      <c r="C15" s="73" t="s">
        <v>1</v>
      </c>
      <c r="D15" s="149">
        <f>INDEX(VDO!$AA$6:$AA$133,MATCH("F_incl GST_"&amp;INDEX(Lookups!$K$2:$K$6,MATCH('Price schedule'!$C15,Lookups!$J$2:$J$6,0),1),VDO!$C$6:$C$135,0),1)/365</f>
        <v>1.2972117451920542</v>
      </c>
      <c r="E15" s="149">
        <f>IF(INDEX(VDO!AA$6:AA$133,MATCH("V_incl GST_"&amp;INDEX(Lookups!$K$2:$K$6,MATCH('Price schedule'!$C15,Lookups!$J$2:$J$6,0),1),VDO!$C$6:$C$135,0),1)=0,"",
INDEX(VDO!AA$6:AA$133,MATCH("V_incl GST_"&amp;INDEX(Lookups!$K$2:$K$6,MATCH('Price schedule'!$C15,Lookups!$J$2:$J$6,0),1),VDO!$C$6:$C$135,0),1))</f>
        <v>0.24637111895404404</v>
      </c>
      <c r="F15" s="149"/>
      <c r="G15" s="149"/>
      <c r="H15" s="149"/>
      <c r="J15" s="146"/>
      <c r="K15" s="146"/>
      <c r="L15" s="146"/>
      <c r="M15" s="2"/>
    </row>
    <row r="16" spans="2:13" x14ac:dyDescent="0.25">
      <c r="C16" s="73" t="s">
        <v>2</v>
      </c>
      <c r="D16" s="149">
        <f>INDEX(VDO!$AA$6:$AA$133,MATCH("F_incl GST_"&amp;INDEX(Lookups!$K$2:$K$6,MATCH('Price schedule'!$C16,Lookups!$J$2:$J$6,0),1),VDO!$C$6:$C$135,0),1)/365</f>
        <v>1.1450120974112323</v>
      </c>
      <c r="E16" s="149">
        <f>IF(INDEX(VDO!AA$6:AA$133,MATCH("V_incl GST_"&amp;INDEX(Lookups!$K$2:$K$6,MATCH('Price schedule'!$C16,Lookups!$J$2:$J$6,0),1),VDO!$C$6:$C$135,0),1)=0,"",
INDEX(VDO!AA$6:AA$133,MATCH("V_incl GST_"&amp;INDEX(Lookups!$K$2:$K$6,MATCH('Price schedule'!$C16,Lookups!$J$2:$J$6,0),1),VDO!$C$6:$C$135,0),1))</f>
        <v>0.26819918957585154</v>
      </c>
      <c r="F16" s="149"/>
      <c r="G16" s="149"/>
      <c r="H16" s="149"/>
      <c r="J16" s="146"/>
      <c r="K16" s="146"/>
      <c r="L16" s="146"/>
      <c r="M16" s="2"/>
    </row>
    <row r="17" spans="3:13" x14ac:dyDescent="0.25">
      <c r="C17" s="73" t="s">
        <v>3</v>
      </c>
      <c r="D17" s="149">
        <f>INDEX(VDO!$AA$6:$AA$133,MATCH("F_incl GST_"&amp;INDEX(Lookups!$K$2:$K$6,MATCH('Price schedule'!$C17,Lookups!$J$2:$J$6,0),1),VDO!$C$6:$C$135,0),1)/365</f>
        <v>1.3611262657399994</v>
      </c>
      <c r="E17" s="149">
        <f>IF(INDEX(VDO!AA$6:AA$133,MATCH("V_incl GST_"&amp;INDEX(Lookups!$K$2:$K$6,MATCH('Price schedule'!$C17,Lookups!$J$2:$J$6,0),1),VDO!$C$6:$C$135,0),1)=0,"",
INDEX(VDO!AA$6:AA$133,MATCH("V_incl GST_"&amp;INDEX(Lookups!$K$2:$K$6,MATCH('Price schedule'!$C17,Lookups!$J$2:$J$6,0),1),VDO!$C$6:$C$135,0),1))</f>
        <v>0.23941631152339984</v>
      </c>
      <c r="F17" s="149"/>
      <c r="G17" s="149"/>
      <c r="H17" s="149"/>
      <c r="J17" s="146"/>
      <c r="K17" s="146"/>
      <c r="L17" s="146"/>
      <c r="M17" s="2"/>
    </row>
    <row r="18" spans="3:13" x14ac:dyDescent="0.25">
      <c r="C18" s="73" t="s">
        <v>4</v>
      </c>
      <c r="D18" s="149">
        <f>INDEX(VDO!$AA$6:$AA$133,MATCH("F_incl GST_"&amp;INDEX(Lookups!$K$2:$K$6,MATCH('Price schedule'!$C18,Lookups!$J$2:$J$6,0),1),VDO!$C$6:$C$135,0),1)/365</f>
        <v>0.96909856464410915</v>
      </c>
      <c r="E18" s="149">
        <f>IF(INDEX(VDO!AA$6:AA$133,MATCH("V_incl GST_"&amp;INDEX(Lookups!$K$2:$K$6,MATCH('Price schedule'!$C18,Lookups!$J$2:$J$6,0),1),VDO!$C$6:$C$135,0),1)=0,"",
INDEX(VDO!AA$6:AA$133,MATCH("V_incl GST_"&amp;INDEX(Lookups!$K$2:$K$6,MATCH('Price schedule'!$C18,Lookups!$J$2:$J$6,0),1),VDO!$C$6:$C$135,0),1))</f>
        <v>0.2717289455892003</v>
      </c>
      <c r="F18" s="149"/>
      <c r="G18" s="149"/>
      <c r="H18" s="149"/>
      <c r="J18" s="146"/>
      <c r="K18" s="146"/>
      <c r="L18" s="146"/>
      <c r="M18" s="2"/>
    </row>
    <row r="25" spans="3:13" x14ac:dyDescent="0.25">
      <c r="M25" s="154"/>
    </row>
  </sheetData>
  <sheetProtection algorithmName="SHA-512" hashValue="D9AMczqmcUKf0zVrPMt1vofERB0JxgXl+dBCWrgt7g2qXAL2TciPPOMf85PIa0xmZpSjzI1mV3t0j+BgmkbOHw==" saltValue="qbvT0XBe2lwgFC0VZn0FbQ==" spinCount="100000" sheet="1" objects="1" scenarios="1"/>
  <pageMargins left="0.7" right="0.7" top="0.75" bottom="0.75" header="0.3" footer="0.3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A33FF-3A13-49EA-B840-D2C3DA3796B7}">
  <sheetPr>
    <tabColor rgb="FFD50032"/>
    <pageSetUpPr fitToPage="1"/>
  </sheetPr>
  <dimension ref="A1:AL140"/>
  <sheetViews>
    <sheetView showGridLines="0" zoomScale="85" zoomScaleNormal="85" workbookViewId="0">
      <pane ySplit="4" topLeftCell="A83" activePane="bottomLeft" state="frozen"/>
      <selection activeCell="Q1" sqref="Q1"/>
      <selection pane="bottomLeft" activeCell="V102" sqref="V102"/>
    </sheetView>
  </sheetViews>
  <sheetFormatPr defaultRowHeight="15.75" outlineLevelCol="1" x14ac:dyDescent="0.25"/>
  <cols>
    <col min="1" max="1" width="9.140625" hidden="1" customWidth="1" outlineLevel="1"/>
    <col min="2" max="2" width="20.7109375" hidden="1" customWidth="1" outlineLevel="1"/>
    <col min="3" max="3" width="23" hidden="1" customWidth="1" outlineLevel="1"/>
    <col min="4" max="4" width="20.7109375" hidden="1" customWidth="1" outlineLevel="1"/>
    <col min="5" max="5" width="20.7109375" style="2" hidden="1" customWidth="1" outlineLevel="1"/>
    <col min="6" max="6" width="27.42578125" style="2" hidden="1" customWidth="1" outlineLevel="1"/>
    <col min="7" max="8" width="15.7109375" hidden="1" customWidth="1" outlineLevel="1"/>
    <col min="9" max="10" width="21" hidden="1" customWidth="1" outlineLevel="1"/>
    <col min="11" max="11" width="37.85546875" hidden="1" customWidth="1" outlineLevel="1"/>
    <col min="12" max="12" width="5.7109375" style="32" customWidth="1" collapsed="1"/>
    <col min="13" max="13" width="5.7109375" style="115" customWidth="1"/>
    <col min="14" max="14" width="5.7109375" style="9" customWidth="1"/>
    <col min="15" max="15" width="19.28515625" style="9" customWidth="1"/>
    <col min="16" max="16" width="33.5703125" customWidth="1"/>
    <col min="17" max="17" width="17.140625" bestFit="1" customWidth="1"/>
    <col min="18" max="21" width="15.7109375" customWidth="1"/>
    <col min="22" max="22" width="9.42578125" customWidth="1"/>
    <col min="23" max="25" width="15.7109375" customWidth="1"/>
    <col min="26" max="26" width="5.7109375" customWidth="1"/>
    <col min="27" max="29" width="15.7109375" customWidth="1"/>
    <col min="30" max="30" width="9.42578125" customWidth="1"/>
    <col min="31" max="33" width="15.7109375" customWidth="1"/>
    <col min="34" max="34" width="12.7109375" customWidth="1"/>
  </cols>
  <sheetData>
    <row r="1" spans="1:34" ht="17.25" customHeight="1" x14ac:dyDescent="0.25">
      <c r="A1" s="111"/>
      <c r="G1" s="70"/>
      <c r="P1" s="153"/>
      <c r="Q1" s="29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</row>
    <row r="2" spans="1:34" ht="17.25" customHeight="1" x14ac:dyDescent="0.35">
      <c r="A2" s="112"/>
      <c r="G2" s="70"/>
      <c r="O2" s="141"/>
      <c r="P2" s="139"/>
      <c r="S2" s="31"/>
      <c r="W2" s="13" t="s">
        <v>5</v>
      </c>
      <c r="X2" s="11"/>
      <c r="Y2" s="11"/>
      <c r="Z2" s="12"/>
      <c r="AA2" s="12"/>
      <c r="AB2" s="12"/>
      <c r="AC2" s="12"/>
      <c r="AD2" s="12"/>
      <c r="AE2" s="13" t="s">
        <v>6</v>
      </c>
      <c r="AF2" s="11"/>
      <c r="AG2" s="11"/>
    </row>
    <row r="3" spans="1:34" x14ac:dyDescent="0.25">
      <c r="M3" s="114"/>
      <c r="N3" s="8"/>
      <c r="O3" s="140"/>
      <c r="P3" s="139"/>
      <c r="R3" s="139"/>
      <c r="S3" s="139"/>
      <c r="T3" s="139"/>
      <c r="U3" s="139"/>
      <c r="V3" s="123" t="s">
        <v>44</v>
      </c>
      <c r="W3" s="126">
        <v>1</v>
      </c>
      <c r="X3" s="126">
        <v>2</v>
      </c>
      <c r="Y3" s="126">
        <v>3</v>
      </c>
      <c r="AA3" s="139"/>
      <c r="AB3" s="139"/>
      <c r="AC3" s="139"/>
      <c r="AD3" s="123" t="s">
        <v>44</v>
      </c>
      <c r="AE3" s="126">
        <v>4</v>
      </c>
      <c r="AF3" s="126">
        <v>5</v>
      </c>
      <c r="AG3" s="126">
        <v>6</v>
      </c>
      <c r="AH3" s="1"/>
    </row>
    <row r="4" spans="1:34" x14ac:dyDescent="0.25">
      <c r="B4" s="15" t="s">
        <v>562</v>
      </c>
      <c r="C4" s="15" t="s">
        <v>565</v>
      </c>
      <c r="D4" s="15" t="s">
        <v>196</v>
      </c>
      <c r="E4" s="15" t="s">
        <v>197</v>
      </c>
      <c r="F4" s="15" t="s">
        <v>207</v>
      </c>
      <c r="G4" s="15" t="s">
        <v>114</v>
      </c>
      <c r="H4" s="15" t="s">
        <v>186</v>
      </c>
      <c r="I4" s="15" t="s">
        <v>551</v>
      </c>
      <c r="J4" s="15" t="s">
        <v>552</v>
      </c>
      <c r="K4" s="51" t="s">
        <v>329</v>
      </c>
      <c r="O4" s="141"/>
      <c r="R4" s="139"/>
      <c r="S4" s="139"/>
      <c r="T4" s="139"/>
      <c r="U4" s="139"/>
      <c r="V4" s="123" t="s">
        <v>43</v>
      </c>
      <c r="W4">
        <f>INDEX(Consumption!$D$2:$D$7,MATCH(VDO!W$3,Consumption!$B$2:$B$7,0),1)</f>
        <v>2000</v>
      </c>
      <c r="X4">
        <f>INDEX(Consumption!$D$2:$D$7,MATCH(VDO!X$3,Consumption!$B$2:$B$7,0),1)</f>
        <v>4000</v>
      </c>
      <c r="Y4">
        <f>INDEX(Consumption!$D$2:$D$7,MATCH(VDO!Y$3,Consumption!$B$2:$B$7,0),1)</f>
        <v>8000</v>
      </c>
      <c r="AA4" s="139"/>
      <c r="AB4" s="139"/>
      <c r="AC4" s="139"/>
      <c r="AD4" s="123" t="s">
        <v>43</v>
      </c>
      <c r="AE4">
        <f>INDEX(Consumption!$D$2:$D$7,MATCH(VDO!AE$3,Consumption!$B$2:$B$7,0),1)</f>
        <v>12000</v>
      </c>
      <c r="AF4">
        <f>INDEX(Consumption!$D$2:$D$7,MATCH(VDO!AF$3,Consumption!$B$2:$B$7,0),1)</f>
        <v>20000</v>
      </c>
      <c r="AG4">
        <f>INDEX(Consumption!$D$2:$D$7,MATCH(VDO!AG$3,Consumption!$B$2:$B$7,0),1)</f>
        <v>40000</v>
      </c>
      <c r="AH4" s="1"/>
    </row>
    <row r="5" spans="1:34" s="28" customFormat="1" ht="21" x14ac:dyDescent="0.25">
      <c r="B5" s="28" t="str">
        <f t="shared" ref="B5:B36" si="0">IF(ISBLANK(N6),B4,N6)</f>
        <v>Fixed/Variable</v>
      </c>
      <c r="C5" s="28" t="str">
        <f t="shared" ref="C5:C36" si="1">IF(OR(Q5="incl retail margin",Q5="incl GST"),LEFT(B5,1)&amp;"_"&amp;Q5&amp;"_"&amp;F5,"")</f>
        <v/>
      </c>
      <c r="D5" s="28" t="str">
        <f>IF(ISBLANK($G5),"-",IFERROR(INDEX(Lookups!$D$2:$D$14,MATCH($G5,Lookups!$C$2:$C$14,0),1),"-"))</f>
        <v>-</v>
      </c>
      <c r="E5" s="152" t="str">
        <f>IF(ISBLANK($G5),"-",IFERROR(INDEX(Lookups!$E$2:$E$14,MATCH($G5,Lookups!$C$2:$C$14,0),1),"-"))</f>
        <v>-</v>
      </c>
      <c r="F5" s="152" t="str">
        <f>IF(ISBLANK(M5),F4,INDEX(Lookups!$K$2:$K$6,MATCH(M5,Lookups!$J$2:$J$6,0),1))</f>
        <v>an</v>
      </c>
      <c r="G5" s="86"/>
      <c r="H5" s="28" t="str">
        <f>IF($D5="all db",$D5,$F5)</f>
        <v>an</v>
      </c>
      <c r="I5" s="28" t="str">
        <f t="shared" ref="I5:I36" si="2">IF(ISBLANK($G5),"",
IF($G5="WEC",$G5&amp;"_res"&amp;"_"&amp;$H5,$G5&amp;"_"&amp;$H5))</f>
        <v/>
      </c>
      <c r="J5" s="28" t="str">
        <f t="shared" ref="J5:J36" si="3">IF(ISBLANK($G5),"",
IF($G5="WEC",$G5&amp;"_sme"&amp;"_"&amp;$H5,$G5&amp;"_"&amp;$H5))</f>
        <v/>
      </c>
      <c r="K5" s="28" t="str">
        <f t="shared" ref="K5:K36" si="4">G5&amp;"_"&amp;F5</f>
        <v>_an</v>
      </c>
      <c r="L5" s="37"/>
      <c r="M5" s="113" t="s">
        <v>0</v>
      </c>
      <c r="N5" s="84"/>
      <c r="O5" s="84"/>
      <c r="P5" s="83"/>
      <c r="Q5" s="83"/>
      <c r="R5" s="85" t="s">
        <v>298</v>
      </c>
      <c r="S5" s="85" t="s">
        <v>296</v>
      </c>
      <c r="T5" s="85" t="s">
        <v>297</v>
      </c>
      <c r="U5" s="85" t="s">
        <v>315</v>
      </c>
      <c r="V5" s="83"/>
      <c r="W5" s="83"/>
      <c r="X5" s="83"/>
      <c r="Y5" s="83"/>
      <c r="Z5" s="83"/>
      <c r="AA5" s="85" t="s">
        <v>298</v>
      </c>
      <c r="AB5" s="85" t="s">
        <v>296</v>
      </c>
      <c r="AC5" s="85" t="s">
        <v>297</v>
      </c>
      <c r="AD5" s="85"/>
      <c r="AE5" s="83"/>
      <c r="AF5" s="83"/>
      <c r="AG5" s="83"/>
    </row>
    <row r="6" spans="1:34" x14ac:dyDescent="0.25">
      <c r="B6" s="28" t="str">
        <f t="shared" si="0"/>
        <v>Fixed/Variable</v>
      </c>
      <c r="C6" s="28" t="str">
        <f t="shared" si="1"/>
        <v/>
      </c>
      <c r="D6" s="28" t="str">
        <f>IF(ISBLANK($G6),"-",IFERROR(INDEX(Lookups!$D$2:$D$14,MATCH($G6,Lookups!$C$2:$C$14,0),1),"-"))</f>
        <v>-</v>
      </c>
      <c r="E6" s="152" t="str">
        <f>IF(ISBLANK($G6),"-",IFERROR(INDEX(Lookups!$E$2:$E$14,MATCH($G6,Lookups!$C$2:$C$14,0),1),"-"))</f>
        <v>-</v>
      </c>
      <c r="F6" s="152" t="str">
        <f>IF(ISBLANK(M6),F5,INDEX(Lookups!$K$2:$K$6,MATCH(M6,Lookups!$J$2:$J$6,0),1))</f>
        <v>an</v>
      </c>
      <c r="G6" s="87"/>
      <c r="H6" s="28" t="str">
        <f t="shared" ref="H6:H69" si="5">IF($D6="all db",$D6,$F6)</f>
        <v>an</v>
      </c>
      <c r="I6" s="28" t="str">
        <f t="shared" si="2"/>
        <v/>
      </c>
      <c r="J6" s="28" t="str">
        <f t="shared" si="3"/>
        <v/>
      </c>
      <c r="K6" s="28" t="str">
        <f t="shared" si="4"/>
        <v>_an</v>
      </c>
      <c r="Q6" s="124" t="s">
        <v>82</v>
      </c>
      <c r="R6" s="79"/>
      <c r="S6" s="79"/>
      <c r="T6" s="79"/>
      <c r="U6" s="79"/>
      <c r="V6" s="125" t="s">
        <v>14</v>
      </c>
      <c r="W6" s="29">
        <f>INDEX(Consumption!$AI$2:$AN$6,MATCH(VDO!$V6,Consumption!$AE$2:$AE$6,0),MATCH(VDO!W$3,Consumption!$AI$1:$AN$1,0))</f>
        <v>2000</v>
      </c>
      <c r="X6" s="29">
        <f>INDEX(Consumption!$AI$2:$AN$6,MATCH(VDO!$V6,Consumption!$AE$2:$AE$6,0),MATCH(VDO!X$3,Consumption!$AI$1:$AN$1,0))</f>
        <v>3784</v>
      </c>
      <c r="Y6" s="29">
        <f>INDEX(Consumption!$AI$2:$AN$6,MATCH(VDO!$V6,Consumption!$AE$2:$AE$6,0),MATCH(VDO!Y$3,Consumption!$AI$1:$AN$1,0))</f>
        <v>4080</v>
      </c>
      <c r="Z6" s="29"/>
      <c r="AA6" s="29"/>
      <c r="AB6" s="29"/>
      <c r="AC6" s="29"/>
      <c r="AD6" s="125" t="s">
        <v>14</v>
      </c>
      <c r="AE6" s="29">
        <f>INDEX(Consumption!$AI$2:$AN$6,MATCH(VDO!$V6,Consumption!$AE$2:$AE$6,0),MATCH(VDO!AE$3,Consumption!$AI$1:$AN$1,0))</f>
        <v>4080</v>
      </c>
      <c r="AF6" s="29">
        <f>INDEX(Consumption!$AI$2:$AN$6,MATCH(VDO!$V6,Consumption!$AE$2:$AE$6,0),MATCH(VDO!AF$3,Consumption!$AI$1:$AN$1,0))</f>
        <v>4080</v>
      </c>
      <c r="AG6" s="29">
        <f>INDEX(Consumption!$AI$2:$AN$6,MATCH(VDO!$V6,Consumption!$AE$2:$AE$6,0),MATCH(VDO!AG$3,Consumption!$AI$1:$AN$1,0))</f>
        <v>4080</v>
      </c>
      <c r="AH6" s="29"/>
    </row>
    <row r="7" spans="1:34" x14ac:dyDescent="0.25">
      <c r="B7" s="28" t="str">
        <f t="shared" si="0"/>
        <v>Fixed</v>
      </c>
      <c r="C7" s="28" t="str">
        <f t="shared" si="1"/>
        <v/>
      </c>
      <c r="D7" s="28" t="str">
        <f>IF(ISBLANK($G7),"-",IFERROR(INDEX(Lookups!$D$2:$D$14,MATCH($G7,Lookups!$C$2:$C$14,0),1),"-"))</f>
        <v>-</v>
      </c>
      <c r="E7" s="152" t="str">
        <f>IF(ISBLANK($G7),"-",IFERROR(INDEX(Lookups!$E$2:$E$14,MATCH($G7,Lookups!$C$2:$C$14,0),1),"-"))</f>
        <v>-</v>
      </c>
      <c r="F7" s="152" t="str">
        <f>IF(ISBLANK(M7),F6,INDEX(Lookups!$K$2:$K$6,MATCH(M7,Lookups!$J$2:$J$6,0),1))</f>
        <v>an</v>
      </c>
      <c r="G7" s="87"/>
      <c r="H7" s="28" t="str">
        <f t="shared" si="5"/>
        <v>an</v>
      </c>
      <c r="I7" s="28" t="str">
        <f t="shared" si="2"/>
        <v/>
      </c>
      <c r="J7" s="28" t="str">
        <f t="shared" si="3"/>
        <v/>
      </c>
      <c r="K7" s="28" t="str">
        <f t="shared" si="4"/>
        <v>_an</v>
      </c>
      <c r="Q7" s="124" t="s">
        <v>83</v>
      </c>
      <c r="R7" s="79"/>
      <c r="S7" s="79"/>
      <c r="T7" s="79"/>
      <c r="U7" s="79"/>
      <c r="V7" s="125" t="s">
        <v>15</v>
      </c>
      <c r="W7" s="29">
        <f>INDEX(Consumption!$AI$2:$AN$6,MATCH(VDO!$V7,Consumption!$AE$2:$AE$6,0),MATCH(VDO!W$3,Consumption!$AI$1:$AN$1,0))</f>
        <v>0</v>
      </c>
      <c r="X7" s="29">
        <f>INDEX(Consumption!$AI$2:$AN$6,MATCH(VDO!$V7,Consumption!$AE$2:$AE$6,0),MATCH(VDO!X$3,Consumption!$AI$1:$AN$1,0))</f>
        <v>216</v>
      </c>
      <c r="Y7" s="29">
        <f>INDEX(Consumption!$AI$2:$AN$6,MATCH(VDO!$V7,Consumption!$AE$2:$AE$6,0),MATCH(VDO!Y$3,Consumption!$AI$1:$AN$1,0))</f>
        <v>3920</v>
      </c>
      <c r="Z7" s="29"/>
      <c r="AA7" s="29"/>
      <c r="AB7" s="29"/>
      <c r="AC7" s="29"/>
      <c r="AD7" s="125" t="s">
        <v>15</v>
      </c>
      <c r="AE7" s="29">
        <f>INDEX(Consumption!$AI$2:$AN$6,MATCH(VDO!$V7,Consumption!$AE$2:$AE$6,0),MATCH(VDO!AE$3,Consumption!$AI$1:$AN$1,0))</f>
        <v>7920</v>
      </c>
      <c r="AF7" s="29">
        <f>INDEX(Consumption!$AI$2:$AN$6,MATCH(VDO!$V7,Consumption!$AE$2:$AE$6,0),MATCH(VDO!AF$3,Consumption!$AI$1:$AN$1,0))</f>
        <v>15920</v>
      </c>
      <c r="AG7" s="29">
        <f>INDEX(Consumption!$AI$2:$AN$6,MATCH(VDO!$V7,Consumption!$AE$2:$AE$6,0),MATCH(VDO!AG$3,Consumption!$AI$1:$AN$1,0))</f>
        <v>35920</v>
      </c>
      <c r="AH7" s="29"/>
    </row>
    <row r="8" spans="1:34" x14ac:dyDescent="0.25">
      <c r="B8" s="28" t="str">
        <f t="shared" si="0"/>
        <v>Fixed</v>
      </c>
      <c r="C8" s="28" t="str">
        <f t="shared" si="1"/>
        <v/>
      </c>
      <c r="D8" s="28" t="str">
        <f>IF(ISBLANK($G8),"-",IFERROR(INDEX(Lookups!$D$2:$D$14,MATCH($G8,Lookups!$C$2:$C$14,0),1),"-"))</f>
        <v>-</v>
      </c>
      <c r="E8" s="152" t="str">
        <f>IF(ISBLANK($G8),"-",IFERROR(INDEX(Lookups!$E$2:$E$14,MATCH($G8,Lookups!$C$2:$C$14,0),1),"-"))</f>
        <v>-</v>
      </c>
      <c r="F8" s="152" t="str">
        <f>IF(ISBLANK(M8),F7,INDEX(Lookups!$K$2:$K$6,MATCH(M8,Lookups!$J$2:$J$6,0),1))</f>
        <v>an</v>
      </c>
      <c r="G8" s="87"/>
      <c r="H8" s="28" t="str">
        <f t="shared" si="5"/>
        <v>an</v>
      </c>
      <c r="I8" s="28" t="str">
        <f t="shared" si="2"/>
        <v/>
      </c>
      <c r="J8" s="28" t="str">
        <f t="shared" si="3"/>
        <v/>
      </c>
      <c r="K8" s="28" t="str">
        <f t="shared" si="4"/>
        <v>_an</v>
      </c>
      <c r="N8" s="8" t="s">
        <v>9</v>
      </c>
      <c r="O8" s="8"/>
      <c r="P8" s="7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</row>
    <row r="9" spans="1:34" x14ac:dyDescent="0.25">
      <c r="B9" s="28" t="str">
        <f t="shared" si="0"/>
        <v>Fixed</v>
      </c>
      <c r="C9" s="28" t="str">
        <f t="shared" si="1"/>
        <v/>
      </c>
      <c r="D9" s="28" t="str">
        <f>IF(ISBLANK($G9),"-",IFERROR(INDEX(Lookups!$D$2:$D$14,MATCH($G9,Lookups!$C$2:$C$14,0),1),"-"))</f>
        <v>All DB</v>
      </c>
      <c r="E9" s="152" t="str">
        <f>IF(ISBLANK($G9),"-",IFERROR(INDEX(Lookups!$E$2:$E$14,MATCH($G9,Lookups!$C$2:$C$14,0),1),"-"))</f>
        <v>YES</v>
      </c>
      <c r="F9" s="152" t="str">
        <f>IF(ISBLANK(M9),F8,INDEX(Lookups!$K$2:$K$6,MATCH(M9,Lookups!$J$2:$J$6,0),1))</f>
        <v>an</v>
      </c>
      <c r="G9" s="87" t="s">
        <v>37</v>
      </c>
      <c r="H9" s="28" t="str">
        <f t="shared" si="5"/>
        <v>All DB</v>
      </c>
      <c r="I9" s="28" t="str">
        <f t="shared" si="2"/>
        <v>ROC_All DB</v>
      </c>
      <c r="J9" s="28" t="str">
        <f t="shared" si="3"/>
        <v>ROC_All DB</v>
      </c>
      <c r="K9" s="28" t="str">
        <f t="shared" si="4"/>
        <v>ROC_an</v>
      </c>
      <c r="P9" t="s">
        <v>564</v>
      </c>
      <c r="Q9" s="29"/>
      <c r="R9" s="104">
        <f>SUMIFS(Inputs!$R$12:$R$77,Inputs!$E$12:$E$77,VDO!$I9)</f>
        <v>134</v>
      </c>
      <c r="S9" s="104"/>
      <c r="T9" s="104"/>
      <c r="U9" s="104"/>
      <c r="V9" s="104"/>
      <c r="W9" s="104"/>
      <c r="X9" s="104"/>
      <c r="Y9" s="104"/>
      <c r="Z9" s="104"/>
      <c r="AA9" s="104">
        <f>SUMIFS(Inputs!$R$12:$R$77,Inputs!$E$12:$E$77,VDO!$J9)</f>
        <v>134</v>
      </c>
      <c r="AB9" s="104"/>
      <c r="AC9" s="104"/>
      <c r="AD9" s="104"/>
      <c r="AE9" s="104"/>
      <c r="AF9" s="104"/>
      <c r="AG9" s="104"/>
      <c r="AH9" s="29"/>
    </row>
    <row r="10" spans="1:34" x14ac:dyDescent="0.25">
      <c r="B10" s="28" t="str">
        <f t="shared" si="0"/>
        <v>Fixed</v>
      </c>
      <c r="C10" s="28" t="str">
        <f t="shared" si="1"/>
        <v/>
      </c>
      <c r="D10" s="28" t="str">
        <f>IF(ISBLANK($G10),"-",IFERROR(INDEX(Lookups!$D$2:$D$14,MATCH($G10,Lookups!$C$2:$C$14,0),1),"-"))</f>
        <v>Single DB</v>
      </c>
      <c r="E10" s="152" t="str">
        <f>IF(ISBLANK($G10),"-",IFERROR(INDEX(Lookups!$E$2:$E$14,MATCH($G10,Lookups!$C$2:$C$14,0),1),"-"))</f>
        <v>NO</v>
      </c>
      <c r="F10" s="152" t="str">
        <f>IF(ISBLANK(M10),F9,INDEX(Lookups!$K$2:$K$6,MATCH(M10,Lookups!$J$2:$J$6,0),1))</f>
        <v>an</v>
      </c>
      <c r="G10" s="87" t="s">
        <v>55</v>
      </c>
      <c r="H10" s="28" t="str">
        <f t="shared" si="5"/>
        <v>an</v>
      </c>
      <c r="I10" s="28" t="str">
        <f t="shared" si="2"/>
        <v>met_an</v>
      </c>
      <c r="J10" s="28" t="str">
        <f t="shared" si="3"/>
        <v>met_an</v>
      </c>
      <c r="K10" s="28" t="str">
        <f t="shared" si="4"/>
        <v>met_an</v>
      </c>
      <c r="P10" t="s">
        <v>327</v>
      </c>
      <c r="Q10" s="29"/>
      <c r="R10" s="104">
        <f>SUMIFS(Inputs!$R$12:$R$77,Inputs!$E$12:$E$77,VDO!$I10)+SUMIFS('Network tariffs'!$M$2:$M$32,'Network tariffs'!$C$2:$C$32,VDO!$F10&amp;"_res",'Network tariffs'!$J$2:$J$32,"F")</f>
        <v>172.8</v>
      </c>
      <c r="S10" s="104"/>
      <c r="T10" s="104"/>
      <c r="U10" s="104"/>
      <c r="V10" s="104"/>
      <c r="W10" s="104"/>
      <c r="X10" s="104"/>
      <c r="Y10" s="104"/>
      <c r="Z10" s="104"/>
      <c r="AA10" s="104">
        <f>SUMIFS(Inputs!$R$12:$R$77,Inputs!$E$12:$E$77,VDO!$J10)+SUMIFS('Network tariffs'!$M$2:$M$32,'Network tariffs'!$C$2:$C$32,VDO!$F10&amp;"_sme",'Network tariffs'!$J$2:$J$32,"F")</f>
        <v>172.8</v>
      </c>
      <c r="AB10" s="104"/>
      <c r="AC10" s="104"/>
      <c r="AD10" s="104"/>
      <c r="AE10" s="104"/>
      <c r="AF10" s="104"/>
      <c r="AG10" s="104"/>
      <c r="AH10" s="29"/>
    </row>
    <row r="11" spans="1:34" x14ac:dyDescent="0.25">
      <c r="B11" s="28" t="str">
        <f t="shared" si="0"/>
        <v>Fixed</v>
      </c>
      <c r="C11" s="28" t="str">
        <f t="shared" si="1"/>
        <v/>
      </c>
      <c r="D11" s="28" t="str">
        <f>IF(ISBLANK($G11),"-",IFERROR(INDEX(Lookups!$D$2:$D$14,MATCH($G11,Lookups!$C$2:$C$14,0),1),"-"))</f>
        <v>All DB</v>
      </c>
      <c r="E11" s="152" t="str">
        <f>IF(ISBLANK($G11),"-",IFERROR(INDEX(Lookups!$E$2:$E$14,MATCH($G11,Lookups!$C$2:$C$14,0),1),"-"))</f>
        <v>NO</v>
      </c>
      <c r="F11" s="152" t="str">
        <f>IF(ISBLANK(M11),F10,INDEX(Lookups!$K$2:$K$6,MATCH(M11,Lookups!$J$2:$J$6,0),1))</f>
        <v>an</v>
      </c>
      <c r="G11" s="87" t="s">
        <v>119</v>
      </c>
      <c r="H11" s="28" t="str">
        <f t="shared" si="5"/>
        <v>All DB</v>
      </c>
      <c r="I11" s="28" t="str">
        <f t="shared" si="2"/>
        <v>anc_f_All DB</v>
      </c>
      <c r="J11" s="28" t="str">
        <f t="shared" si="3"/>
        <v>anc_f_All DB</v>
      </c>
      <c r="K11" s="28" t="str">
        <f t="shared" si="4"/>
        <v>anc_f_an</v>
      </c>
      <c r="P11" t="s">
        <v>328</v>
      </c>
      <c r="Q11" s="29"/>
      <c r="R11" s="104">
        <f>SUMIFS(Inputs!$R$12:$R$77,Inputs!$E$12:$E$77,VDO!$I11)</f>
        <v>4.2722873244540596</v>
      </c>
      <c r="S11" s="104"/>
      <c r="T11" s="104"/>
      <c r="U11" s="104"/>
      <c r="V11" s="104"/>
      <c r="W11" s="104"/>
      <c r="X11" s="104"/>
      <c r="Y11" s="104"/>
      <c r="Z11" s="104"/>
      <c r="AA11" s="104">
        <f>SUMIFS(Inputs!$R$12:$R$77,Inputs!$E$12:$E$77,VDO!$J11)</f>
        <v>4.2722873244540596</v>
      </c>
      <c r="AB11" s="104"/>
      <c r="AC11" s="104"/>
      <c r="AD11" s="104"/>
      <c r="AE11" s="104"/>
      <c r="AF11" s="104"/>
      <c r="AG11" s="104"/>
      <c r="AH11" s="29"/>
    </row>
    <row r="12" spans="1:34" x14ac:dyDescent="0.25">
      <c r="B12" s="28" t="str">
        <f t="shared" si="0"/>
        <v>Fixed</v>
      </c>
      <c r="C12" s="28" t="str">
        <f t="shared" si="1"/>
        <v/>
      </c>
      <c r="D12" s="28" t="str">
        <f>IF(ISBLANK($G12),"-",IFERROR(INDEX(Lookups!$D$2:$D$14,MATCH($G12,Lookups!$C$2:$C$14,0),1),"-"))</f>
        <v>All DB</v>
      </c>
      <c r="E12" s="152" t="str">
        <f>IF(ISBLANK($G12),"-",IFERROR(INDEX(Lookups!$E$2:$E$14,MATCH($G12,Lookups!$C$2:$C$14,0),1),"-"))</f>
        <v>NO</v>
      </c>
      <c r="F12" s="152" t="str">
        <f>IF(ISBLANK(M12),F11,INDEX(Lookups!$K$2:$K$6,MATCH(M12,Lookups!$J$2:$J$6,0),1))</f>
        <v>an</v>
      </c>
      <c r="G12" s="87" t="s">
        <v>216</v>
      </c>
      <c r="H12" s="28" t="str">
        <f t="shared" si="5"/>
        <v>All DB</v>
      </c>
      <c r="I12" s="28" t="str">
        <f t="shared" si="2"/>
        <v>FiT_All DB</v>
      </c>
      <c r="J12" s="28" t="str">
        <f t="shared" si="3"/>
        <v>FiT_All DB</v>
      </c>
      <c r="K12" s="28" t="str">
        <f t="shared" si="4"/>
        <v>FiT_an</v>
      </c>
      <c r="P12" t="s">
        <v>216</v>
      </c>
      <c r="Q12" s="29"/>
      <c r="R12" s="104">
        <f>SUMIFS(Inputs!$R$12:$R$77,Inputs!$E$12:$E$77,VDO!$I12)</f>
        <v>6.6485375744689605</v>
      </c>
      <c r="S12" s="104"/>
      <c r="T12" s="104"/>
      <c r="U12" s="104"/>
      <c r="V12" s="104"/>
      <c r="W12" s="104"/>
      <c r="X12" s="104"/>
      <c r="Y12" s="104"/>
      <c r="Z12" s="104"/>
      <c r="AA12" s="104">
        <f>SUMIFS(Inputs!$R$12:$R$77,Inputs!$E$12:$E$77,VDO!$J12)</f>
        <v>6.6485375744689605</v>
      </c>
      <c r="AB12" s="104"/>
      <c r="AC12" s="104"/>
      <c r="AD12" s="104"/>
      <c r="AE12" s="104"/>
      <c r="AF12" s="104"/>
      <c r="AG12" s="104"/>
      <c r="AH12" s="29"/>
    </row>
    <row r="13" spans="1:34" x14ac:dyDescent="0.25">
      <c r="B13" s="28" t="str">
        <f t="shared" si="0"/>
        <v>Fixed</v>
      </c>
      <c r="C13" s="28" t="str">
        <f t="shared" si="1"/>
        <v/>
      </c>
      <c r="D13" s="28" t="str">
        <f>IF(ISBLANK($G13),"-",IFERROR(INDEX(Lookups!$D$2:$D$14,MATCH($G13,Lookups!$C$2:$C$14,0),1),"-"))</f>
        <v>All DB</v>
      </c>
      <c r="E13" s="152" t="str">
        <f>IF(ISBLANK($G13),"-",IFERROR(INDEX(Lookups!$E$2:$E$14,MATCH($G13,Lookups!$C$2:$C$14,0),1),"-"))</f>
        <v>YES</v>
      </c>
      <c r="F13" s="152" t="str">
        <f>IF(ISBLANK(M13),F12,INDEX(Lookups!$K$2:$K$6,MATCH(M13,Lookups!$J$2:$J$6,0),1))</f>
        <v>an</v>
      </c>
      <c r="G13" s="87" t="s">
        <v>41</v>
      </c>
      <c r="H13" s="28" t="str">
        <f t="shared" si="5"/>
        <v>All DB</v>
      </c>
      <c r="I13" s="28" t="str">
        <f t="shared" si="2"/>
        <v>carc_All DB</v>
      </c>
      <c r="J13" s="28" t="str">
        <f t="shared" si="3"/>
        <v>carc_All DB</v>
      </c>
      <c r="K13" s="28" t="str">
        <f t="shared" si="4"/>
        <v>carc_an</v>
      </c>
      <c r="P13" t="s">
        <v>12</v>
      </c>
      <c r="Q13" s="29"/>
      <c r="R13" s="104">
        <f>SUMIFS(Inputs!$R$12:$R$77,Inputs!$E$12:$E$77,VDO!$I13)</f>
        <v>38</v>
      </c>
      <c r="S13" s="104"/>
      <c r="T13" s="104"/>
      <c r="U13" s="104"/>
      <c r="V13" s="104"/>
      <c r="W13" s="104"/>
      <c r="X13" s="104"/>
      <c r="Y13" s="104"/>
      <c r="Z13" s="104"/>
      <c r="AA13" s="104">
        <f>SUMIFS(Inputs!$R$12:$R$77,Inputs!$E$12:$E$77,VDO!$J13)</f>
        <v>38</v>
      </c>
      <c r="AB13" s="104"/>
      <c r="AC13" s="104"/>
      <c r="AD13" s="104"/>
      <c r="AE13" s="104"/>
      <c r="AF13" s="104"/>
      <c r="AG13" s="104"/>
      <c r="AH13" s="29"/>
    </row>
    <row r="14" spans="1:34" x14ac:dyDescent="0.25">
      <c r="B14" s="28" t="str">
        <f t="shared" si="0"/>
        <v>Fixed</v>
      </c>
      <c r="C14" s="28" t="str">
        <f t="shared" si="1"/>
        <v/>
      </c>
      <c r="D14" s="28" t="str">
        <f>IF(ISBLANK($G14),"-",IFERROR(INDEX(Lookups!$D$2:$D$14,MATCH($G14,Lookups!$C$2:$C$14,0),1),"-"))</f>
        <v>-</v>
      </c>
      <c r="E14" s="152" t="str">
        <f>IF(ISBLANK($G14),"-",IFERROR(INDEX(Lookups!$E$2:$E$14,MATCH($G14,Lookups!$C$2:$C$14,0),1),"-"))</f>
        <v>-</v>
      </c>
      <c r="F14" s="152" t="str">
        <f>IF(ISBLANK(M14),F13,INDEX(Lookups!$K$2:$K$6,MATCH(M14,Lookups!$J$2:$J$6,0),1))</f>
        <v>an</v>
      </c>
      <c r="G14" s="87"/>
      <c r="H14" s="28" t="str">
        <f t="shared" si="5"/>
        <v>an</v>
      </c>
      <c r="I14" s="28" t="str">
        <f t="shared" si="2"/>
        <v/>
      </c>
      <c r="J14" s="28" t="str">
        <f t="shared" si="3"/>
        <v/>
      </c>
      <c r="K14" s="28" t="str">
        <f t="shared" si="4"/>
        <v>_an</v>
      </c>
      <c r="Q14" s="29" t="s">
        <v>45</v>
      </c>
      <c r="R14" s="104">
        <f>SUM(R9:R13)</f>
        <v>355.72082489892301</v>
      </c>
      <c r="S14" s="104"/>
      <c r="T14" s="104"/>
      <c r="U14" s="104"/>
      <c r="V14" s="104"/>
      <c r="W14" s="104">
        <f t="shared" ref="W14:Y16" si="6">$R14</f>
        <v>355.72082489892301</v>
      </c>
      <c r="X14" s="104">
        <f t="shared" si="6"/>
        <v>355.72082489892301</v>
      </c>
      <c r="Y14" s="104">
        <f t="shared" si="6"/>
        <v>355.72082489892301</v>
      </c>
      <c r="Z14" s="104"/>
      <c r="AA14" s="104">
        <f>SUM(AA9:AA13)</f>
        <v>355.72082489892301</v>
      </c>
      <c r="AB14" s="104"/>
      <c r="AC14" s="104"/>
      <c r="AD14" s="104"/>
      <c r="AE14" s="104">
        <f>$AA14</f>
        <v>355.72082489892301</v>
      </c>
      <c r="AF14" s="104">
        <f>$AA14</f>
        <v>355.72082489892301</v>
      </c>
      <c r="AG14" s="104">
        <f>$AA14</f>
        <v>355.72082489892301</v>
      </c>
      <c r="AH14" s="29"/>
    </row>
    <row r="15" spans="1:34" ht="16.5" thickBot="1" x14ac:dyDescent="0.3">
      <c r="B15" s="28" t="str">
        <f t="shared" si="0"/>
        <v>Fixed</v>
      </c>
      <c r="C15" s="28" t="str">
        <f t="shared" si="1"/>
        <v>F_incl retail margin_an</v>
      </c>
      <c r="D15" s="28" t="str">
        <f>IF(ISBLANK($G15),"-",IFERROR(INDEX(Lookups!$D$2:$D$14,MATCH($G15,Lookups!$C$2:$C$14,0),1),"-"))</f>
        <v>All DB</v>
      </c>
      <c r="E15" s="152" t="str">
        <f>IF(ISBLANK($G15),"-",IFERROR(INDEX(Lookups!$E$2:$E$14,MATCH($G15,Lookups!$C$2:$C$14,0),1),"-"))</f>
        <v>YES</v>
      </c>
      <c r="F15" s="152" t="str">
        <f>IF(ISBLANK(M15),F14,INDEX(Lookups!$K$2:$K$6,MATCH(M15,Lookups!$J$2:$J$6,0),1))</f>
        <v>an</v>
      </c>
      <c r="G15" s="87" t="s">
        <v>178</v>
      </c>
      <c r="H15" s="28" t="str">
        <f t="shared" si="5"/>
        <v>All DB</v>
      </c>
      <c r="I15" s="28" t="str">
        <f t="shared" si="2"/>
        <v>ROM_All DB</v>
      </c>
      <c r="J15" s="28" t="str">
        <f t="shared" si="3"/>
        <v>ROM_All DB</v>
      </c>
      <c r="K15" s="28" t="str">
        <f t="shared" si="4"/>
        <v>ROM_an</v>
      </c>
      <c r="P15" s="88"/>
      <c r="Q15" s="6" t="s">
        <v>46</v>
      </c>
      <c r="R15" s="105">
        <f>R14*(1+INDEX(Inputs!$Q$12:$Q$77,MATCH(VDO!$I15,Inputs!$E$12:$E$77,0),1))</f>
        <v>377.20636272281797</v>
      </c>
      <c r="S15" s="105"/>
      <c r="T15" s="105"/>
      <c r="U15" s="105"/>
      <c r="V15" s="105"/>
      <c r="W15" s="105">
        <f t="shared" si="6"/>
        <v>377.20636272281797</v>
      </c>
      <c r="X15" s="105">
        <f t="shared" si="6"/>
        <v>377.20636272281797</v>
      </c>
      <c r="Y15" s="105">
        <f t="shared" si="6"/>
        <v>377.20636272281797</v>
      </c>
      <c r="Z15" s="105"/>
      <c r="AA15" s="105">
        <f>AA14*(1+INDEX(Inputs!$Q$12:$Q$77,MATCH(VDO!$J15,Inputs!$E$12:$E$77,0),1))</f>
        <v>377.20636272281797</v>
      </c>
      <c r="AB15" s="105"/>
      <c r="AC15" s="105"/>
      <c r="AD15" s="105"/>
      <c r="AE15" s="105">
        <f t="shared" ref="AE15:AE16" si="7">$AA15</f>
        <v>377.20636272281797</v>
      </c>
      <c r="AF15" s="105">
        <f>$AA15</f>
        <v>377.20636272281797</v>
      </c>
      <c r="AG15" s="105">
        <f>$AA15</f>
        <v>377.20636272281797</v>
      </c>
      <c r="AH15" s="82"/>
    </row>
    <row r="16" spans="1:34" ht="16.5" thickTop="1" x14ac:dyDescent="0.25">
      <c r="B16" s="28" t="str">
        <f t="shared" si="0"/>
        <v>Fixed</v>
      </c>
      <c r="C16" s="28" t="str">
        <f t="shared" si="1"/>
        <v>F_incl GST_an</v>
      </c>
      <c r="D16" s="28" t="str">
        <f>IF(ISBLANK($G16),"-",IFERROR(INDEX(Lookups!$D$2:$D$14,MATCH($G16,Lookups!$C$2:$C$14,0),1),"-"))</f>
        <v>-</v>
      </c>
      <c r="E16" s="152" t="str">
        <f>IF(ISBLANK($G16),"-",IFERROR(INDEX(Lookups!$E$2:$E$14,MATCH($G16,Lookups!$C$2:$C$14,0),1),"-"))</f>
        <v>-</v>
      </c>
      <c r="F16" s="152" t="str">
        <f>IF(ISBLANK(M16),F15,INDEX(Lookups!$K$2:$K$6,MATCH(M16,Lookups!$J$2:$J$6,0),1))</f>
        <v>an</v>
      </c>
      <c r="G16" s="87"/>
      <c r="H16" s="28" t="str">
        <f t="shared" si="5"/>
        <v>an</v>
      </c>
      <c r="I16" s="28" t="str">
        <f t="shared" si="2"/>
        <v/>
      </c>
      <c r="J16" s="28" t="str">
        <f t="shared" si="3"/>
        <v/>
      </c>
      <c r="K16" s="28" t="str">
        <f t="shared" si="4"/>
        <v>_an</v>
      </c>
      <c r="P16" s="89"/>
      <c r="Q16" s="5" t="s">
        <v>563</v>
      </c>
      <c r="R16" s="106">
        <f>R15*1.1</f>
        <v>414.92699899509978</v>
      </c>
      <c r="S16" s="106"/>
      <c r="T16" s="106"/>
      <c r="U16" s="106"/>
      <c r="V16" s="106"/>
      <c r="W16" s="106">
        <f t="shared" si="6"/>
        <v>414.92699899509978</v>
      </c>
      <c r="X16" s="106">
        <f t="shared" si="6"/>
        <v>414.92699899509978</v>
      </c>
      <c r="Y16" s="106">
        <f t="shared" si="6"/>
        <v>414.92699899509978</v>
      </c>
      <c r="Z16" s="106"/>
      <c r="AA16" s="106">
        <f>AA15*1.1</f>
        <v>414.92699899509978</v>
      </c>
      <c r="AB16" s="106"/>
      <c r="AC16" s="106"/>
      <c r="AD16" s="106"/>
      <c r="AE16" s="106">
        <f t="shared" si="7"/>
        <v>414.92699899509978</v>
      </c>
      <c r="AF16" s="106">
        <f>$AA16</f>
        <v>414.92699899509978</v>
      </c>
      <c r="AG16" s="106">
        <f>$AA16</f>
        <v>414.92699899509978</v>
      </c>
      <c r="AH16" s="103"/>
    </row>
    <row r="17" spans="2:38" x14ac:dyDescent="0.25">
      <c r="B17" s="28" t="str">
        <f t="shared" si="0"/>
        <v>Fixed</v>
      </c>
      <c r="C17" s="28" t="str">
        <f t="shared" si="1"/>
        <v/>
      </c>
      <c r="D17" s="28" t="str">
        <f>IF(ISBLANK($G17),"-",IFERROR(INDEX(Lookups!$D$2:$D$14,MATCH($G17,Lookups!$C$2:$C$14,0),1),"-"))</f>
        <v>-</v>
      </c>
      <c r="E17" s="152" t="str">
        <f>IF(ISBLANK($G17),"-",IFERROR(INDEX(Lookups!$E$2:$E$14,MATCH($G17,Lookups!$C$2:$C$14,0),1),"-"))</f>
        <v>-</v>
      </c>
      <c r="F17" s="152" t="str">
        <f>IF(ISBLANK(M17),F16,INDEX(Lookups!$K$2:$K$6,MATCH(M17,Lookups!$J$2:$J$6,0),1))</f>
        <v>an</v>
      </c>
      <c r="G17" s="87"/>
      <c r="H17" s="28" t="str">
        <f t="shared" si="5"/>
        <v>an</v>
      </c>
      <c r="I17" s="28" t="str">
        <f t="shared" si="2"/>
        <v/>
      </c>
      <c r="J17" s="28" t="str">
        <f t="shared" si="3"/>
        <v/>
      </c>
      <c r="K17" s="28" t="str">
        <f t="shared" si="4"/>
        <v>_an</v>
      </c>
      <c r="P17" s="78"/>
      <c r="Q17" s="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92"/>
      <c r="AI17" s="102"/>
      <c r="AJ17" s="102"/>
      <c r="AK17" s="102"/>
      <c r="AL17" s="102"/>
    </row>
    <row r="18" spans="2:38" x14ac:dyDescent="0.25">
      <c r="B18" s="28" t="str">
        <f t="shared" si="0"/>
        <v>Variable</v>
      </c>
      <c r="C18" s="28" t="str">
        <f t="shared" si="1"/>
        <v/>
      </c>
      <c r="D18" s="28" t="str">
        <f>IF(ISBLANK($G18),"-",IFERROR(INDEX(Lookups!$D$2:$D$14,MATCH($G18,Lookups!$C$2:$C$14,0),1),"-"))</f>
        <v>-</v>
      </c>
      <c r="E18" s="152" t="str">
        <f>IF(ISBLANK($G18),"-",IFERROR(INDEX(Lookups!$E$2:$E$14,MATCH($G18,Lookups!$C$2:$C$14,0),1),"-"))</f>
        <v>-</v>
      </c>
      <c r="F18" s="152" t="str">
        <f>IF(ISBLANK(M18),F17,INDEX(Lookups!$K$2:$K$6,MATCH(M18,Lookups!$J$2:$J$6,0),1))</f>
        <v>an</v>
      </c>
      <c r="G18" s="87"/>
      <c r="H18" s="28" t="str">
        <f t="shared" si="5"/>
        <v>an</v>
      </c>
      <c r="I18" s="28" t="str">
        <f t="shared" si="2"/>
        <v/>
      </c>
      <c r="J18" s="28" t="str">
        <f t="shared" si="3"/>
        <v/>
      </c>
      <c r="K18" s="28" t="str">
        <f t="shared" si="4"/>
        <v>_an</v>
      </c>
      <c r="Q18" s="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92"/>
      <c r="AI18" s="102"/>
      <c r="AJ18" s="102"/>
      <c r="AK18" s="102"/>
      <c r="AL18" s="102"/>
    </row>
    <row r="19" spans="2:38" x14ac:dyDescent="0.25">
      <c r="B19" s="28" t="str">
        <f t="shared" si="0"/>
        <v>Variable</v>
      </c>
      <c r="C19" s="28" t="str">
        <f t="shared" si="1"/>
        <v/>
      </c>
      <c r="D19" s="28" t="str">
        <f>IF(ISBLANK($G19),"-",IFERROR(INDEX(Lookups!$D$2:$D$14,MATCH($G19,Lookups!$C$2:$C$14,0),1),"-"))</f>
        <v>-</v>
      </c>
      <c r="E19" s="152" t="str">
        <f>IF(ISBLANK($G19),"-",IFERROR(INDEX(Lookups!$E$2:$E$14,MATCH($G19,Lookups!$C$2:$C$14,0),1),"-"))</f>
        <v>-</v>
      </c>
      <c r="F19" s="152" t="str">
        <f>IF(ISBLANK(M19),F18,INDEX(Lookups!$K$2:$K$6,MATCH(M19,Lookups!$J$2:$J$6,0),1))</f>
        <v>an</v>
      </c>
      <c r="G19" s="87"/>
      <c r="H19" s="28" t="str">
        <f t="shared" si="5"/>
        <v>an</v>
      </c>
      <c r="I19" s="28" t="str">
        <f t="shared" si="2"/>
        <v/>
      </c>
      <c r="J19" s="28" t="str">
        <f t="shared" si="3"/>
        <v/>
      </c>
      <c r="K19" s="28" t="str">
        <f t="shared" si="4"/>
        <v>_an</v>
      </c>
      <c r="N19" s="8" t="s">
        <v>13</v>
      </c>
      <c r="O19" s="8"/>
      <c r="P19" s="8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29"/>
    </row>
    <row r="20" spans="2:38" x14ac:dyDescent="0.25">
      <c r="B20" s="28" t="str">
        <f t="shared" si="0"/>
        <v>Variable</v>
      </c>
      <c r="C20" s="28" t="str">
        <f t="shared" si="1"/>
        <v/>
      </c>
      <c r="D20" s="28" t="str">
        <f>IF(ISBLANK($G20),"-",IFERROR(INDEX(Lookups!$D$2:$D$14,MATCH($G20,Lookups!$C$2:$C$14,0),1),"-"))</f>
        <v>-</v>
      </c>
      <c r="E20" s="152" t="str">
        <f>IF(ISBLANK($G20),"-",IFERROR(INDEX(Lookups!$E$2:$E$14,MATCH($G20,Lookups!$C$2:$C$14,0),1),"-"))</f>
        <v>-</v>
      </c>
      <c r="F20" s="152" t="str">
        <f>IF(ISBLANK(M20),F19,INDEX(Lookups!$K$2:$K$6,MATCH(M20,Lookups!$J$2:$J$6,0),1))</f>
        <v>an</v>
      </c>
      <c r="G20" s="87"/>
      <c r="H20" s="28" t="str">
        <f t="shared" si="5"/>
        <v>an</v>
      </c>
      <c r="I20" s="28" t="str">
        <f t="shared" si="2"/>
        <v/>
      </c>
      <c r="J20" s="28" t="str">
        <f t="shared" si="3"/>
        <v/>
      </c>
      <c r="K20" s="28" t="str">
        <f t="shared" si="4"/>
        <v>_an</v>
      </c>
      <c r="P20" t="s">
        <v>10</v>
      </c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29"/>
    </row>
    <row r="21" spans="2:38" x14ac:dyDescent="0.25">
      <c r="B21" s="28" t="str">
        <f t="shared" si="0"/>
        <v>Variable</v>
      </c>
      <c r="C21" s="28" t="str">
        <f t="shared" si="1"/>
        <v/>
      </c>
      <c r="D21" s="28" t="str">
        <f>IF(ISBLANK($G21),"-",IFERROR(INDEX(Lookups!$D$2:$D$14,MATCH($G21,Lookups!$C$2:$C$14,0),1),"-"))</f>
        <v>Single DB</v>
      </c>
      <c r="E21" s="152" t="str">
        <f>IF(ISBLANK($G21),"-",IFERROR(INDEX(Lookups!$E$2:$E$14,MATCH($G21,Lookups!$C$2:$C$14,0),1),"-"))</f>
        <v>NO</v>
      </c>
      <c r="F21" s="152" t="str">
        <f>IF(ISBLANK(M21),F20,INDEX(Lookups!$K$2:$K$6,MATCH(M21,Lookups!$J$2:$J$6,0),1))</f>
        <v>an</v>
      </c>
      <c r="G21" s="87" t="s">
        <v>118</v>
      </c>
      <c r="H21" s="28" t="str">
        <f t="shared" si="5"/>
        <v>an</v>
      </c>
      <c r="I21" s="28" t="str">
        <f t="shared" si="2"/>
        <v>net_v_an</v>
      </c>
      <c r="J21" s="28" t="str">
        <f t="shared" si="3"/>
        <v>net_v_an</v>
      </c>
      <c r="K21" s="28" t="str">
        <f t="shared" si="4"/>
        <v>net_v_an</v>
      </c>
      <c r="Q21" t="s">
        <v>14</v>
      </c>
      <c r="R21" s="104">
        <f>SUMIFS('Network tariffs'!$M$2:$M$97,'Network tariffs'!$J$2:$J$97,"V",'Network tariffs'!$C$2:$C$97,VDO!$F21&amp;"_res",'Network tariffs'!$L$2:$L$97,VDO!$Q21)</f>
        <v>0.100603</v>
      </c>
      <c r="S21" s="104">
        <f>SUMIFS('Network tariffs'!$M$2:$M$97,'Network tariffs'!$J$2:$J$97,"V",'Network tariffs'!$C$2:$C$97,VDO!$F21&amp;"_res",'Network tariffs'!$L$2:$L$97,VDO!$Q21)</f>
        <v>0.100603</v>
      </c>
      <c r="T21" s="104"/>
      <c r="U21" s="104"/>
      <c r="V21" s="104"/>
      <c r="W21" s="104">
        <f>$R21*W$6</f>
        <v>201.20599999999999</v>
      </c>
      <c r="X21" s="104">
        <f t="shared" ref="X21:Y21" si="8">$R21*X$6</f>
        <v>380.68175200000002</v>
      </c>
      <c r="Y21" s="104">
        <f t="shared" si="8"/>
        <v>410.46024</v>
      </c>
      <c r="Z21" s="104"/>
      <c r="AA21" s="104">
        <f>SUMIFS('Network tariffs'!$M$2:$M$97,'Network tariffs'!$J$2:$J$97,"V",'Network tariffs'!$C$2:$C$97,VDO!$F21&amp;"_sme",'Network tariffs'!$L$2:$L$97,VDO!$Q21)</f>
        <v>0.14021</v>
      </c>
      <c r="AB21" s="104">
        <f>SUMIFS('Network tariffs'!$M$2:$M$97,'Network tariffs'!$J$2:$J$97,"V",'Network tariffs'!$C$2:$C$97,VDO!$F21&amp;"_sme",'Network tariffs'!$L$2:$L$97,VDO!$Q21)</f>
        <v>0.14021</v>
      </c>
      <c r="AC21" s="104"/>
      <c r="AD21" s="104"/>
      <c r="AE21" s="104">
        <f>$AA21*AE$6</f>
        <v>572.05679999999995</v>
      </c>
      <c r="AF21" s="104">
        <f>$AA21*AF$6</f>
        <v>572.05679999999995</v>
      </c>
      <c r="AG21" s="104">
        <f>$AA21*AG$6</f>
        <v>572.05679999999995</v>
      </c>
      <c r="AH21" s="29"/>
    </row>
    <row r="22" spans="2:38" x14ac:dyDescent="0.25">
      <c r="B22" s="28" t="str">
        <f t="shared" si="0"/>
        <v>Variable</v>
      </c>
      <c r="C22" s="28" t="str">
        <f t="shared" si="1"/>
        <v/>
      </c>
      <c r="D22" s="28" t="str">
        <f>IF(ISBLANK($G22),"-",IFERROR(INDEX(Lookups!$D$2:$D$14,MATCH($G22,Lookups!$C$2:$C$14,0),1),"-"))</f>
        <v>Single DB</v>
      </c>
      <c r="E22" s="152" t="str">
        <f>IF(ISBLANK($G22),"-",IFERROR(INDEX(Lookups!$E$2:$E$14,MATCH($G22,Lookups!$C$2:$C$14,0),1),"-"))</f>
        <v>NO</v>
      </c>
      <c r="F22" s="152" t="str">
        <f>IF(ISBLANK(M22),F21,INDEX(Lookups!$K$2:$K$6,MATCH(M22,Lookups!$J$2:$J$6,0),1))</f>
        <v>an</v>
      </c>
      <c r="G22" s="87" t="s">
        <v>118</v>
      </c>
      <c r="H22" s="28" t="str">
        <f t="shared" si="5"/>
        <v>an</v>
      </c>
      <c r="I22" s="28" t="str">
        <f t="shared" si="2"/>
        <v>net_v_an</v>
      </c>
      <c r="J22" s="28" t="str">
        <f t="shared" si="3"/>
        <v>net_v_an</v>
      </c>
      <c r="K22" s="28" t="str">
        <f t="shared" si="4"/>
        <v>net_v_an</v>
      </c>
      <c r="Q22" t="s">
        <v>15</v>
      </c>
      <c r="R22" s="104">
        <f>SUMIFS('Network tariffs'!$M$2:$M$97,'Network tariffs'!$J$2:$J$97,"V",'Network tariffs'!$C$2:$C$97,VDO!$F22&amp;"_res",'Network tariffs'!$L$2:$L$97,VDO!$Q22)</f>
        <v>0.130609</v>
      </c>
      <c r="S22" s="104"/>
      <c r="T22" s="104">
        <f>SUMIFS('Network tariffs'!$M$2:$M$97,'Network tariffs'!$J$2:$J$97,"V",'Network tariffs'!$C$2:$C$97,VDO!$F22&amp;"_res",'Network tariffs'!$L$2:$L$97,VDO!$Q22)</f>
        <v>0.130609</v>
      </c>
      <c r="U22" s="104"/>
      <c r="V22" s="104"/>
      <c r="W22" s="104">
        <f>$R22*W$7</f>
        <v>0</v>
      </c>
      <c r="X22" s="104">
        <f t="shared" ref="X22:Y22" si="9">$R22*X$7</f>
        <v>28.211544</v>
      </c>
      <c r="Y22" s="104">
        <f t="shared" si="9"/>
        <v>511.98728</v>
      </c>
      <c r="Z22" s="104"/>
      <c r="AA22" s="104">
        <f>SUMIFS('Network tariffs'!$M$2:$M$97,'Network tariffs'!$J$2:$J$97,"V",'Network tariffs'!$C$2:$C$97,VDO!$F22&amp;"_sme",'Network tariffs'!$L$2:$L$97,VDO!$Q22)</f>
        <v>0.17883199999999999</v>
      </c>
      <c r="AB22" s="104"/>
      <c r="AC22" s="104">
        <f>SUMIFS('Network tariffs'!$M$2:$M$97,'Network tariffs'!$J$2:$J$97,"V",'Network tariffs'!$C$2:$C$97,VDO!$F22&amp;"_sme",'Network tariffs'!$L$2:$L$97,VDO!$Q22)</f>
        <v>0.17883199999999999</v>
      </c>
      <c r="AD22" s="104"/>
      <c r="AE22" s="104">
        <f>$AA22*AE$7</f>
        <v>1416.34944</v>
      </c>
      <c r="AF22" s="104">
        <f>$AA22*AF$7</f>
        <v>2847.0054399999999</v>
      </c>
      <c r="AG22" s="104">
        <f>$AA22*AG$7</f>
        <v>6423.6454399999993</v>
      </c>
      <c r="AH22" s="29"/>
    </row>
    <row r="23" spans="2:38" x14ac:dyDescent="0.25">
      <c r="B23" s="28" t="str">
        <f t="shared" si="0"/>
        <v>Variable</v>
      </c>
      <c r="C23" s="28" t="str">
        <f t="shared" si="1"/>
        <v/>
      </c>
      <c r="D23" s="28" t="str">
        <f>IF(ISBLANK($G23),"-",IFERROR(INDEX(Lookups!$D$2:$D$14,MATCH($G23,Lookups!$C$2:$C$14,0),1),"-"))</f>
        <v>-</v>
      </c>
      <c r="E23" s="152" t="str">
        <f>IF(ISBLANK($G23),"-",IFERROR(INDEX(Lookups!$E$2:$E$14,MATCH($G23,Lookups!$C$2:$C$14,0),1),"-"))</f>
        <v>-</v>
      </c>
      <c r="F23" s="152" t="str">
        <f>IF(ISBLANK(M23),F22,INDEX(Lookups!$K$2:$K$6,MATCH(M23,Lookups!$J$2:$J$6,0),1))</f>
        <v>an</v>
      </c>
      <c r="G23" s="87"/>
      <c r="H23" s="28" t="str">
        <f t="shared" si="5"/>
        <v>an</v>
      </c>
      <c r="I23" s="28" t="str">
        <f t="shared" si="2"/>
        <v/>
      </c>
      <c r="J23" s="28" t="str">
        <f t="shared" si="3"/>
        <v/>
      </c>
      <c r="K23" s="28" t="str">
        <f t="shared" si="4"/>
        <v>_an</v>
      </c>
      <c r="Q23" t="s">
        <v>315</v>
      </c>
      <c r="R23" s="104"/>
      <c r="S23" s="104"/>
      <c r="T23" s="104"/>
      <c r="U23" s="104">
        <f>SUMIFS('Network tariffs'!$M$2:$M$97,'Network tariffs'!$J$2:$J$97,"CL",'Network tariffs'!$C$2:$C$97,VDO!$F23&amp;"_res")</f>
        <v>3.7200999999999998E-2</v>
      </c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29"/>
    </row>
    <row r="24" spans="2:38" x14ac:dyDescent="0.25">
      <c r="B24" s="28" t="str">
        <f t="shared" si="0"/>
        <v>Variable</v>
      </c>
      <c r="C24" s="28" t="str">
        <f t="shared" si="1"/>
        <v/>
      </c>
      <c r="D24" s="28" t="str">
        <f>IF(ISBLANK($G24),"-",IFERROR(INDEX(Lookups!$D$2:$D$14,MATCH($G24,Lookups!$C$2:$C$14,0),1),"-"))</f>
        <v>-</v>
      </c>
      <c r="E24" s="152" t="str">
        <f>IF(ISBLANK($G24),"-",IFERROR(INDEX(Lookups!$E$2:$E$14,MATCH($G24,Lookups!$C$2:$C$14,0),1),"-"))</f>
        <v>-</v>
      </c>
      <c r="F24" s="152" t="str">
        <f>IF(ISBLANK(M24),F23,INDEX(Lookups!$K$2:$K$6,MATCH(M24,Lookups!$J$2:$J$6,0),1))</f>
        <v>an</v>
      </c>
      <c r="G24" s="87" t="s">
        <v>21</v>
      </c>
      <c r="H24" s="28" t="str">
        <f t="shared" si="5"/>
        <v>an</v>
      </c>
      <c r="I24" s="28" t="str">
        <f t="shared" si="2"/>
        <v>wec_res_an</v>
      </c>
      <c r="J24" s="28" t="str">
        <f t="shared" si="3"/>
        <v>wec_sme_an</v>
      </c>
      <c r="K24" s="28" t="str">
        <f t="shared" si="4"/>
        <v>wec_an</v>
      </c>
      <c r="P24" t="s">
        <v>16</v>
      </c>
      <c r="R24" s="127">
        <f>SUMIFS(Inputs!$R$12:$R$77,Inputs!$E$12:$E$77,VDO!$I24)</f>
        <v>0.10545</v>
      </c>
      <c r="S24" s="127">
        <f>$R24</f>
        <v>0.10545</v>
      </c>
      <c r="T24" s="127">
        <f>$R24</f>
        <v>0.10545</v>
      </c>
      <c r="U24" s="127">
        <f t="shared" ref="T24:U26" si="10">$R24</f>
        <v>0.10545</v>
      </c>
      <c r="V24" s="104"/>
      <c r="W24" s="104">
        <f>$R24*(W$4*(1+INDEX(Inputs!$Q$73:$Q$77,MATCH(VDO!$F24,Inputs!$D$73:$D$77,0),1)))</f>
        <v>221.30300735700004</v>
      </c>
      <c r="X24" s="104">
        <f>$R24*(X$4*(1+INDEX(Inputs!$Q$73:$Q$77,MATCH(VDO!$F24,Inputs!$D$73:$D$77,0),1)))</f>
        <v>442.60601471400008</v>
      </c>
      <c r="Y24" s="104">
        <f>$R24*(Y$4*(1+INDEX(Inputs!$Q$73:$Q$77,MATCH(VDO!$F24,Inputs!$D$73:$D$77,0),1)))</f>
        <v>885.21202942800016</v>
      </c>
      <c r="Z24" s="104"/>
      <c r="AA24" s="127">
        <f>SUMIFS(Inputs!$R$12:$R$77,Inputs!$E$12:$E$77,VDO!$J24)</f>
        <v>9.9640000000000006E-2</v>
      </c>
      <c r="AB24" s="127">
        <f t="shared" ref="AB24:AC26" si="11">$AA24</f>
        <v>9.9640000000000006E-2</v>
      </c>
      <c r="AC24" s="127">
        <f t="shared" si="11"/>
        <v>9.9640000000000006E-2</v>
      </c>
      <c r="AD24" s="104"/>
      <c r="AE24" s="104">
        <f>$AA24*(AE$4*(1+INDEX(Inputs!$Q$73:$Q$77,MATCH(VDO!$F24,Inputs!$D$73:$D$77,0),1)))</f>
        <v>1254.6589845264004</v>
      </c>
      <c r="AF24" s="104">
        <f>$AA24*(AF$4*(1+INDEX(Inputs!$Q$73:$Q$77,MATCH(VDO!$F24,Inputs!$D$73:$D$77,0),1)))</f>
        <v>2091.0983075440004</v>
      </c>
      <c r="AG24" s="104">
        <f>$AA24*(AG$4*(1+INDEX(Inputs!$Q$73:$Q$77,MATCH(VDO!$F24,Inputs!$D$73:$D$77,0),1)))</f>
        <v>4182.1966150880007</v>
      </c>
      <c r="AH24" s="29"/>
    </row>
    <row r="25" spans="2:38" x14ac:dyDescent="0.25">
      <c r="B25" s="28" t="str">
        <f t="shared" si="0"/>
        <v>Variable</v>
      </c>
      <c r="C25" s="28" t="str">
        <f t="shared" si="1"/>
        <v/>
      </c>
      <c r="D25" s="28" t="str">
        <f>IF(ISBLANK($G25),"-",IFERROR(INDEX(Lookups!$D$2:$D$14,MATCH($G25,Lookups!$C$2:$C$14,0),1),"-"))</f>
        <v>All DB</v>
      </c>
      <c r="E25" s="152" t="str">
        <f>IF(ISBLANK($G25),"-",IFERROR(INDEX(Lookups!$E$2:$E$14,MATCH($G25,Lookups!$C$2:$C$14,0),1),"-"))</f>
        <v>NO</v>
      </c>
      <c r="F25" s="152" t="str">
        <f>IF(ISBLANK(M25),F24,INDEX(Lookups!$K$2:$K$6,MATCH(M25,Lookups!$J$2:$J$6,0),1))</f>
        <v>an</v>
      </c>
      <c r="G25" s="87" t="s">
        <v>70</v>
      </c>
      <c r="H25" s="28" t="str">
        <f t="shared" si="5"/>
        <v>All DB</v>
      </c>
      <c r="I25" s="28" t="str">
        <f t="shared" si="2"/>
        <v>enviro_All DB</v>
      </c>
      <c r="J25" s="28" t="str">
        <f t="shared" si="3"/>
        <v>enviro_All DB</v>
      </c>
      <c r="K25" s="28" t="str">
        <f t="shared" si="4"/>
        <v>enviro_an</v>
      </c>
      <c r="P25" t="s">
        <v>17</v>
      </c>
      <c r="R25" s="127">
        <f>SUMIFS(Inputs!$R$12:$R$77,Inputs!$E$12:$E$77,VDO!$I25)</f>
        <v>2.34842008E-2</v>
      </c>
      <c r="S25" s="127">
        <f t="shared" ref="S25:S26" si="12">$R25</f>
        <v>2.34842008E-2</v>
      </c>
      <c r="T25" s="127">
        <f t="shared" si="10"/>
        <v>2.34842008E-2</v>
      </c>
      <c r="U25" s="127">
        <f t="shared" si="10"/>
        <v>2.34842008E-2</v>
      </c>
      <c r="V25" s="104"/>
      <c r="W25" s="104">
        <f>$R25*(W$4*(1+INDEX(Inputs!$Q$73:$Q$77,MATCH(VDO!$F25,Inputs!$D$73:$D$77,0),1)))</f>
        <v>49.285199264254778</v>
      </c>
      <c r="X25" s="104">
        <f>$R25*(X$4*(1+INDEX(Inputs!$Q$73:$Q$77,MATCH(VDO!$F25,Inputs!$D$73:$D$77,0),1)))</f>
        <v>98.570398528509557</v>
      </c>
      <c r="Y25" s="104">
        <f>$R25*(Y$4*(1+INDEX(Inputs!$Q$73:$Q$77,MATCH(VDO!$F25,Inputs!$D$73:$D$77,0),1)))</f>
        <v>197.14079705701911</v>
      </c>
      <c r="Z25" s="104"/>
      <c r="AA25" s="127">
        <f>SUMIFS(Inputs!$R$12:$R$77,Inputs!$E$12:$E$77,VDO!$J25)</f>
        <v>2.34842008E-2</v>
      </c>
      <c r="AB25" s="128">
        <f t="shared" si="11"/>
        <v>2.34842008E-2</v>
      </c>
      <c r="AC25" s="128">
        <f t="shared" si="11"/>
        <v>2.34842008E-2</v>
      </c>
      <c r="AD25" s="104"/>
      <c r="AE25" s="104">
        <f>$AA25*(AE$4*(1+INDEX(Inputs!$Q$73:$Q$77,MATCH(VDO!$F25,Inputs!$D$73:$D$77,0),1)))</f>
        <v>295.71119558552869</v>
      </c>
      <c r="AF25" s="104">
        <f>$AA25*(AF$4*(1+INDEX(Inputs!$Q$73:$Q$77,MATCH(VDO!$F25,Inputs!$D$73:$D$77,0),1)))</f>
        <v>492.85199264254777</v>
      </c>
      <c r="AG25" s="104">
        <f>$AA25*(AG$4*(1+INDEX(Inputs!$Q$73:$Q$77,MATCH(VDO!$F25,Inputs!$D$73:$D$77,0),1)))</f>
        <v>985.70398528509554</v>
      </c>
      <c r="AH25" s="29"/>
    </row>
    <row r="26" spans="2:38" x14ac:dyDescent="0.25">
      <c r="B26" s="28" t="str">
        <f t="shared" si="0"/>
        <v>Variable</v>
      </c>
      <c r="C26" s="28" t="str">
        <f t="shared" si="1"/>
        <v/>
      </c>
      <c r="D26" s="28" t="str">
        <f>IF(ISBLANK($G26),"-",IFERROR(INDEX(Lookups!$D$2:$D$14,MATCH($G26,Lookups!$C$2:$C$14,0),1),"-"))</f>
        <v>All DB</v>
      </c>
      <c r="E26" s="152" t="str">
        <f>IF(ISBLANK($G26),"-",IFERROR(INDEX(Lookups!$E$2:$E$14,MATCH($G26,Lookups!$C$2:$C$14,0),1),"-"))</f>
        <v>NO</v>
      </c>
      <c r="F26" s="152" t="str">
        <f>IF(ISBLANK(M26),F25,INDEX(Lookups!$K$2:$K$6,MATCH(M26,Lookups!$J$2:$J$6,0),1))</f>
        <v>an</v>
      </c>
      <c r="G26" s="87" t="s">
        <v>120</v>
      </c>
      <c r="H26" s="28" t="str">
        <f t="shared" si="5"/>
        <v>All DB</v>
      </c>
      <c r="I26" s="28" t="str">
        <f t="shared" si="2"/>
        <v>anc_v_All DB</v>
      </c>
      <c r="J26" s="28" t="str">
        <f t="shared" si="3"/>
        <v>anc_v_All DB</v>
      </c>
      <c r="K26" s="28" t="str">
        <f t="shared" si="4"/>
        <v>anc_v_an</v>
      </c>
      <c r="P26" t="s">
        <v>11</v>
      </c>
      <c r="R26" s="127">
        <f>SUMIFS(Inputs!$R$12:$R$77,Inputs!$E$12:$E$77,VDO!$I26)</f>
        <v>9.6501999999999992E-4</v>
      </c>
      <c r="S26" s="127">
        <f t="shared" si="12"/>
        <v>9.6501999999999992E-4</v>
      </c>
      <c r="T26" s="127">
        <f t="shared" si="10"/>
        <v>9.6501999999999992E-4</v>
      </c>
      <c r="U26" s="127">
        <f t="shared" si="10"/>
        <v>9.6501999999999992E-4</v>
      </c>
      <c r="V26" s="104"/>
      <c r="W26" s="104">
        <f>$R26*(W$4*(1+INDEX(Inputs!$Q$73:$Q$77,MATCH(VDO!$F26,Inputs!$D$73:$D$77,0),1)))</f>
        <v>2.0252425619692001</v>
      </c>
      <c r="X26" s="104">
        <f>$R26*(X$4*(1+INDEX(Inputs!$Q$73:$Q$77,MATCH(VDO!$F26,Inputs!$D$73:$D$77,0),1)))</f>
        <v>4.0504851239384001</v>
      </c>
      <c r="Y26" s="104">
        <f>$R26*(Y$4*(1+INDEX(Inputs!$Q$73:$Q$77,MATCH(VDO!$F26,Inputs!$D$73:$D$77,0),1)))</f>
        <v>8.1009702478768002</v>
      </c>
      <c r="Z26" s="104"/>
      <c r="AA26" s="127">
        <f>SUMIFS(Inputs!$R$12:$R$77,Inputs!$E$12:$E$77,VDO!$J26)</f>
        <v>9.6501999999999992E-4</v>
      </c>
      <c r="AB26" s="129">
        <f t="shared" si="11"/>
        <v>9.6501999999999992E-4</v>
      </c>
      <c r="AC26" s="129">
        <f t="shared" si="11"/>
        <v>9.6501999999999992E-4</v>
      </c>
      <c r="AD26" s="104"/>
      <c r="AE26" s="104">
        <f>$AA26*(AE$4*(1+INDEX(Inputs!$Q$73:$Q$77,MATCH(VDO!$F26,Inputs!$D$73:$D$77,0),1)))</f>
        <v>12.151455371815201</v>
      </c>
      <c r="AF26" s="104">
        <f>$AA26*(AF$4*(1+INDEX(Inputs!$Q$73:$Q$77,MATCH(VDO!$F26,Inputs!$D$73:$D$77,0),1)))</f>
        <v>20.252425619692001</v>
      </c>
      <c r="AG26" s="104">
        <f>$AA26*(AG$4*(1+INDEX(Inputs!$Q$73:$Q$77,MATCH(VDO!$F26,Inputs!$D$73:$D$77,0),1)))</f>
        <v>40.504851239384003</v>
      </c>
      <c r="AH26" s="29"/>
    </row>
    <row r="27" spans="2:38" x14ac:dyDescent="0.25">
      <c r="B27" s="28" t="str">
        <f t="shared" si="0"/>
        <v>Variable</v>
      </c>
      <c r="C27" s="28" t="str">
        <f t="shared" si="1"/>
        <v/>
      </c>
      <c r="D27" s="28" t="str">
        <f>IF(ISBLANK($G27),"-",IFERROR(INDEX(Lookups!$D$2:$D$14,MATCH($G27,Lookups!$C$2:$C$14,0),1),"-"))</f>
        <v>-</v>
      </c>
      <c r="E27" s="152" t="str">
        <f>IF(ISBLANK($G27),"-",IFERROR(INDEX(Lookups!$E$2:$E$14,MATCH($G27,Lookups!$C$2:$C$14,0),1),"-"))</f>
        <v>-</v>
      </c>
      <c r="F27" s="152" t="str">
        <f>IF(ISBLANK(M27),F26,INDEX(Lookups!$K$2:$K$6,MATCH(M27,Lookups!$J$2:$J$6,0),1))</f>
        <v>an</v>
      </c>
      <c r="G27" s="87"/>
      <c r="H27" s="28" t="str">
        <f t="shared" si="5"/>
        <v>an</v>
      </c>
      <c r="I27" s="28" t="str">
        <f t="shared" si="2"/>
        <v/>
      </c>
      <c r="J27" s="28" t="str">
        <f t="shared" si="3"/>
        <v/>
      </c>
      <c r="K27" s="28" t="str">
        <f t="shared" si="4"/>
        <v>_an</v>
      </c>
      <c r="Q27" t="s">
        <v>47</v>
      </c>
      <c r="R27" s="128"/>
      <c r="S27" s="128">
        <f>S21+(SUM(S24:S26)*(1+INDEX(Inputs!$Q$73:$Q$77,MATCH(VDO!$F24,Inputs!$D$73:$D$77,0),1)))</f>
        <v>0.23690972459161203</v>
      </c>
      <c r="T27" s="128">
        <f>T22+(SUM(T24:T26)*(1+INDEX(Inputs!$Q$73:$Q$77,MATCH(VDO!$F24,Inputs!$D$73:$D$77,0),1)))</f>
        <v>0.26691572459161206</v>
      </c>
      <c r="U27" s="128">
        <f>U23+(SUM(U24:U26)*(1+INDEX(Inputs!$Q$73:$Q$77,MATCH(VDO!$F24,Inputs!$D$73:$D$77,0),1)))</f>
        <v>0.17350772459161201</v>
      </c>
      <c r="V27" s="104"/>
      <c r="W27" s="104">
        <f>SUM(W21:W26)</f>
        <v>473.81944918322404</v>
      </c>
      <c r="X27" s="104">
        <f>SUM(X21:X26)</f>
        <v>954.12019436644812</v>
      </c>
      <c r="Y27" s="104">
        <f>SUM(Y21:Y26)</f>
        <v>2012.901316732896</v>
      </c>
      <c r="Z27" s="104"/>
      <c r="AA27" s="128"/>
      <c r="AB27" s="128">
        <f>AB21+(SUM(AB24:AB26)*(1+INDEX(Inputs!$Q$73:$Q$77,MATCH(VDO!$F27,Inputs!$D$73:$D$77,0),1)))</f>
        <v>0.27042013629031203</v>
      </c>
      <c r="AC27" s="128">
        <f>AC22+(SUM(AC24:AC26)*(1+INDEX(Inputs!$Q$73:$Q$77,MATCH(VDO!$F27,Inputs!$D$73:$D$77,0),1)))</f>
        <v>0.30904213629031196</v>
      </c>
      <c r="AD27" s="104"/>
      <c r="AE27" s="104">
        <f>SUM(AE21:AE26)</f>
        <v>3550.9278754837442</v>
      </c>
      <c r="AF27" s="104">
        <f>SUM(AF21:AF26)</f>
        <v>6023.2649658062401</v>
      </c>
      <c r="AG27" s="104">
        <f>SUM(AG21:AG26)</f>
        <v>12204.10769161248</v>
      </c>
      <c r="AH27" s="29"/>
    </row>
    <row r="28" spans="2:38" thickBot="1" x14ac:dyDescent="0.3">
      <c r="B28" s="28" t="str">
        <f t="shared" si="0"/>
        <v>Variable</v>
      </c>
      <c r="C28" s="28" t="str">
        <f t="shared" si="1"/>
        <v>V_incl retail margin_an</v>
      </c>
      <c r="D28" s="28" t="str">
        <f>IF(ISBLANK($G28),"-",IFERROR(INDEX(Lookups!$D$2:$D$14,MATCH($G28,Lookups!$C$2:$C$14,0),1),"-"))</f>
        <v>All DB</v>
      </c>
      <c r="E28" s="152" t="str">
        <f>IF(ISBLANK($G28),"-",IFERROR(INDEX(Lookups!$E$2:$E$14,MATCH($G28,Lookups!$C$2:$C$14,0),1),"-"))</f>
        <v>YES</v>
      </c>
      <c r="F28" s="152" t="str">
        <f>IF(ISBLANK(M28),F27,INDEX(Lookups!$K$2:$K$6,MATCH(M28,Lookups!$J$2:$J$6,0),1))</f>
        <v>an</v>
      </c>
      <c r="G28" s="87" t="s">
        <v>178</v>
      </c>
      <c r="H28" s="28" t="str">
        <f t="shared" si="5"/>
        <v>All DB</v>
      </c>
      <c r="I28" s="28" t="str">
        <f t="shared" si="2"/>
        <v>ROM_All DB</v>
      </c>
      <c r="J28" s="28" t="str">
        <f t="shared" si="3"/>
        <v>ROM_All DB</v>
      </c>
      <c r="K28" s="28" t="str">
        <f t="shared" si="4"/>
        <v>ROM_an</v>
      </c>
      <c r="M28" s="116"/>
      <c r="N28" s="77"/>
      <c r="O28" s="77"/>
      <c r="P28" s="88"/>
      <c r="Q28" s="6" t="s">
        <v>46</v>
      </c>
      <c r="R28" s="148"/>
      <c r="S28" s="148">
        <f>S27*(1+INDEX(Inputs!$Q$12:$Q$77,MATCH(VDO!$I28,Inputs!$E$12:$E$77,0),1))</f>
        <v>0.25121907195694537</v>
      </c>
      <c r="T28" s="148">
        <f>T27*(1+INDEX(Inputs!$Q$12:$Q$77,MATCH(VDO!$I28,Inputs!$E$12:$E$77,0),1))</f>
        <v>0.28303743435694545</v>
      </c>
      <c r="U28" s="148">
        <f>U27*(1+INDEX(Inputs!$Q$12:$Q$77,MATCH(VDO!$I28,Inputs!$E$12:$E$77,0),1))</f>
        <v>0.18398759115694538</v>
      </c>
      <c r="V28" s="105"/>
      <c r="W28" s="105">
        <f>W27*(1+INDEX(Inputs!$Q$12:$Q$77,MATCH(VDO!$I28,Inputs!$E$12:$E$77,0),1))</f>
        <v>502.43814391389077</v>
      </c>
      <c r="X28" s="105">
        <f>X27*(1+INDEX(Inputs!$Q$12:$Q$77,MATCH(VDO!$I28,Inputs!$E$12:$E$77,0),1))</f>
        <v>1011.7490541061816</v>
      </c>
      <c r="Y28" s="105">
        <f>Y27*(1+INDEX(Inputs!$Q$12:$Q$77,MATCH(VDO!$I28,Inputs!$E$12:$E$77,0),1))</f>
        <v>2134.4805562635629</v>
      </c>
      <c r="Z28" s="105"/>
      <c r="AA28" s="148"/>
      <c r="AB28" s="148">
        <f>AB27*(1+INDEX(Inputs!$Q$12:$Q$77,MATCH(VDO!$I28,Inputs!$E$12:$E$77,0),1))</f>
        <v>0.2867535125222469</v>
      </c>
      <c r="AC28" s="148">
        <f>AC27*(1+INDEX(Inputs!$Q$12:$Q$77,MATCH(VDO!$I28,Inputs!$E$12:$E$77,0),1))</f>
        <v>0.32770828132224683</v>
      </c>
      <c r="AD28" s="105"/>
      <c r="AE28" s="105">
        <f>AE27*(1+INDEX(Inputs!$Q$12:$Q$77,MATCH(VDO!$I28,Inputs!$E$12:$E$77,0),1))</f>
        <v>3765.4039191629622</v>
      </c>
      <c r="AF28" s="105">
        <f>AF27*(1+INDEX(Inputs!$Q$12:$Q$77,MATCH(VDO!$I28,Inputs!$E$12:$E$77,0),1))</f>
        <v>6387.0701697409368</v>
      </c>
      <c r="AG28" s="105">
        <f>AG27*(1+INDEX(Inputs!$Q$12:$Q$77,MATCH(VDO!$I28,Inputs!$E$12:$E$77,0),1))</f>
        <v>12941.235796185874</v>
      </c>
      <c r="AH28" s="82"/>
    </row>
    <row r="29" spans="2:38" ht="16.5" thickTop="1" x14ac:dyDescent="0.25">
      <c r="B29" s="28" t="str">
        <f t="shared" si="0"/>
        <v>Variable</v>
      </c>
      <c r="C29" s="28" t="str">
        <f t="shared" si="1"/>
        <v>V_incl GST_an</v>
      </c>
      <c r="D29" s="28" t="str">
        <f>IF(ISBLANK($G29),"-",IFERROR(INDEX(Lookups!$D$2:$D$14,MATCH($G29,Lookups!$C$2:$C$14,0),1),"-"))</f>
        <v>-</v>
      </c>
      <c r="E29" s="152" t="str">
        <f>IF(ISBLANK($G29),"-",IFERROR(INDEX(Lookups!$E$2:$E$14,MATCH($G29,Lookups!$C$2:$C$14,0),1),"-"))</f>
        <v>-</v>
      </c>
      <c r="F29" s="152" t="str">
        <f>IF(ISBLANK(M29),F28,INDEX(Lookups!$K$2:$K$6,MATCH(M29,Lookups!$J$2:$J$6,0),1))</f>
        <v>an</v>
      </c>
      <c r="G29" s="87"/>
      <c r="H29" s="28" t="str">
        <f t="shared" si="5"/>
        <v>an</v>
      </c>
      <c r="I29" s="28" t="str">
        <f t="shared" si="2"/>
        <v/>
      </c>
      <c r="J29" s="28" t="str">
        <f t="shared" si="3"/>
        <v/>
      </c>
      <c r="K29" s="28" t="str">
        <f t="shared" si="4"/>
        <v>_an</v>
      </c>
      <c r="P29" s="147"/>
      <c r="Q29" s="5" t="s">
        <v>563</v>
      </c>
      <c r="R29" s="138"/>
      <c r="S29" s="106">
        <f>S28*1.1</f>
        <v>0.27634097915263994</v>
      </c>
      <c r="T29" s="138">
        <f>T28*1.1</f>
        <v>0.31134117779264003</v>
      </c>
      <c r="U29" s="138">
        <f>U28*1.1</f>
        <v>0.20238635027263993</v>
      </c>
      <c r="V29" s="106"/>
      <c r="W29" s="106">
        <f>W28*1.1</f>
        <v>552.68195830527986</v>
      </c>
      <c r="X29" s="106">
        <f>X28*1.1</f>
        <v>1112.9239595167999</v>
      </c>
      <c r="Y29" s="106">
        <f>Y28*1.1</f>
        <v>2347.9286118899195</v>
      </c>
      <c r="Z29" s="106"/>
      <c r="AA29" s="138"/>
      <c r="AB29" s="138">
        <f>AB28*1.1</f>
        <v>0.3154288637744716</v>
      </c>
      <c r="AC29" s="138">
        <f>AC28*1.1</f>
        <v>0.36047910945447154</v>
      </c>
      <c r="AD29" s="106"/>
      <c r="AE29" s="106">
        <f>AE28*1.1</f>
        <v>4141.944311079259</v>
      </c>
      <c r="AF29" s="106">
        <f t="shared" ref="AF29" si="13">AF28*1.1</f>
        <v>7025.7771867150313</v>
      </c>
      <c r="AG29" s="106">
        <f t="shared" ref="AG29" si="14">AG28*1.1</f>
        <v>14235.359375804463</v>
      </c>
      <c r="AH29" s="103"/>
    </row>
    <row r="30" spans="2:38" x14ac:dyDescent="0.25">
      <c r="B30" s="28" t="str">
        <f t="shared" si="0"/>
        <v>Variable</v>
      </c>
      <c r="C30" s="28" t="str">
        <f t="shared" si="1"/>
        <v/>
      </c>
      <c r="D30" s="28" t="str">
        <f>IF(ISBLANK($G30),"-",IFERROR(INDEX(Lookups!$D$2:$D$14,MATCH($G30,Lookups!$C$2:$C$14,0),1),"-"))</f>
        <v>-</v>
      </c>
      <c r="E30" s="152" t="str">
        <f>IF(ISBLANK($G30),"-",IFERROR(INDEX(Lookups!$E$2:$E$14,MATCH($G30,Lookups!$C$2:$C$14,0),1),"-"))</f>
        <v>-</v>
      </c>
      <c r="F30" s="152" t="str">
        <f>IF(ISBLANK(M30),F29,INDEX(Lookups!$K$2:$K$6,MATCH(M30,Lookups!$J$2:$J$6,0),1))</f>
        <v>an</v>
      </c>
      <c r="G30" s="87"/>
      <c r="H30" s="28" t="str">
        <f t="shared" si="5"/>
        <v>an</v>
      </c>
      <c r="I30" s="28" t="str">
        <f t="shared" si="2"/>
        <v/>
      </c>
      <c r="J30" s="28" t="str">
        <f t="shared" si="3"/>
        <v/>
      </c>
      <c r="K30" s="28" t="str">
        <f t="shared" si="4"/>
        <v>_an</v>
      </c>
      <c r="R30" s="117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92"/>
    </row>
    <row r="31" spans="2:38" x14ac:dyDescent="0.25">
      <c r="B31" s="28" t="str">
        <f t="shared" si="0"/>
        <v>Ausnet VDO</v>
      </c>
      <c r="C31" s="28" t="str">
        <f t="shared" si="1"/>
        <v/>
      </c>
      <c r="D31" s="28" t="str">
        <f>IF(ISBLANK($G31),"-",IFERROR(INDEX(Lookups!$D$2:$D$14,MATCH($G31,Lookups!$C$2:$C$14,0),1),"-"))</f>
        <v>-</v>
      </c>
      <c r="E31" s="152" t="str">
        <f>IF(ISBLANK($G31),"-",IFERROR(INDEX(Lookups!$E$2:$E$14,MATCH($G31,Lookups!$C$2:$C$14,0),1),"-"))</f>
        <v>-</v>
      </c>
      <c r="F31" s="152" t="str">
        <f>IF(ISBLANK(M31),F30,INDEX(Lookups!$K$2:$K$6,MATCH(M31,Lookups!$J$2:$J$6,0),1))</f>
        <v>an</v>
      </c>
      <c r="G31" s="87"/>
      <c r="H31" s="28" t="str">
        <f t="shared" si="5"/>
        <v>an</v>
      </c>
      <c r="I31" s="28" t="str">
        <f t="shared" si="2"/>
        <v/>
      </c>
      <c r="J31" s="28" t="str">
        <f t="shared" si="3"/>
        <v/>
      </c>
      <c r="K31" s="28" t="str">
        <f t="shared" si="4"/>
        <v>_an</v>
      </c>
      <c r="R31" s="142"/>
      <c r="S31" s="144"/>
      <c r="T31" s="144"/>
      <c r="U31" s="144"/>
      <c r="V31" s="135"/>
      <c r="W31" s="135"/>
      <c r="X31" s="135"/>
      <c r="Y31" s="135"/>
      <c r="Z31" s="135"/>
      <c r="AA31" s="135"/>
      <c r="AB31" s="143"/>
      <c r="AC31" s="143"/>
      <c r="AD31" s="143"/>
      <c r="AE31" s="135"/>
      <c r="AF31" s="135"/>
      <c r="AG31" s="135"/>
      <c r="AH31" s="92"/>
    </row>
    <row r="32" spans="2:38" ht="19.5" thickBot="1" x14ac:dyDescent="0.35">
      <c r="B32" s="28" t="str">
        <f t="shared" si="0"/>
        <v>Ausnet VDO</v>
      </c>
      <c r="C32" s="28" t="str">
        <f t="shared" si="1"/>
        <v/>
      </c>
      <c r="D32" s="28" t="str">
        <f>IF(ISBLANK($G32),"-",IFERROR(INDEX(Lookups!$D$2:$D$14,MATCH($G32,Lookups!$C$2:$C$14,0),1),"-"))</f>
        <v>-</v>
      </c>
      <c r="E32" s="152" t="str">
        <f>IF(ISBLANK($G32),"-",IFERROR(INDEX(Lookups!$E$2:$E$14,MATCH($G32,Lookups!$C$2:$C$14,0),1),"-"))</f>
        <v>-</v>
      </c>
      <c r="F32" s="152" t="str">
        <f>IF(ISBLANK(M32),F31,INDEX(Lookups!$K$2:$K$6,MATCH(M32,Lookups!$J$2:$J$6,0),1))</f>
        <v>an</v>
      </c>
      <c r="G32" s="87" t="s">
        <v>121</v>
      </c>
      <c r="H32" s="28" t="str">
        <f t="shared" si="5"/>
        <v>an</v>
      </c>
      <c r="I32" s="28" t="str">
        <f t="shared" si="2"/>
        <v>VDO_an</v>
      </c>
      <c r="J32" s="28" t="str">
        <f t="shared" si="3"/>
        <v>VDO_an</v>
      </c>
      <c r="K32" s="28" t="str">
        <f t="shared" si="4"/>
        <v>VDO_an</v>
      </c>
      <c r="N32" s="10" t="str">
        <f>M5&amp;" VDO"</f>
        <v>Ausnet VDO</v>
      </c>
      <c r="O32" s="10"/>
      <c r="P32" s="10" t="s">
        <v>299</v>
      </c>
      <c r="Q32" s="10"/>
      <c r="R32" s="108"/>
      <c r="S32" s="108"/>
      <c r="T32" s="108"/>
      <c r="U32" s="108"/>
      <c r="V32" s="108"/>
      <c r="W32" s="136">
        <f>W29+W16</f>
        <v>967.60895730037964</v>
      </c>
      <c r="X32" s="136">
        <f>X29+X16</f>
        <v>1527.8509585118995</v>
      </c>
      <c r="Y32" s="136">
        <f>Y16+Y29</f>
        <v>2762.8556108850194</v>
      </c>
      <c r="Z32" s="136"/>
      <c r="AA32" s="136"/>
      <c r="AB32" s="136"/>
      <c r="AC32" s="136"/>
      <c r="AD32" s="136"/>
      <c r="AE32" s="136">
        <f>AE29+AE16</f>
        <v>4556.8713100743589</v>
      </c>
      <c r="AF32" s="136">
        <f>AF29+AF16</f>
        <v>7440.7041857101312</v>
      </c>
      <c r="AG32" s="136">
        <f>AG29+AG16</f>
        <v>14650.286374799562</v>
      </c>
      <c r="AH32" s="29"/>
    </row>
    <row r="33" spans="2:34" ht="16.5" thickTop="1" x14ac:dyDescent="0.25">
      <c r="B33" s="28" t="str">
        <f t="shared" si="0"/>
        <v>Ausnet VDO</v>
      </c>
      <c r="C33" s="28" t="str">
        <f t="shared" si="1"/>
        <v/>
      </c>
      <c r="D33" s="28" t="str">
        <f>IF(ISBLANK($G33),"-",IFERROR(INDEX(Lookups!$D$2:$D$14,MATCH($G33,Lookups!$C$2:$C$14,0),1),"-"))</f>
        <v>-</v>
      </c>
      <c r="E33" s="152" t="str">
        <f>IF(ISBLANK($G33),"-",IFERROR(INDEX(Lookups!$E$2:$E$14,MATCH($G33,Lookups!$C$2:$C$14,0),1),"-"))</f>
        <v>-</v>
      </c>
      <c r="F33" s="152" t="str">
        <f>IF(ISBLANK(M33),F32,INDEX(Lookups!$K$2:$K$6,MATCH(M33,Lookups!$J$2:$J$6,0),1))</f>
        <v>an</v>
      </c>
      <c r="G33" s="87"/>
      <c r="H33" s="28" t="str">
        <f t="shared" si="5"/>
        <v>an</v>
      </c>
      <c r="I33" s="28" t="str">
        <f t="shared" si="2"/>
        <v/>
      </c>
      <c r="J33" s="28" t="str">
        <f t="shared" si="3"/>
        <v/>
      </c>
      <c r="K33" s="28" t="str">
        <f t="shared" si="4"/>
        <v>_an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</row>
    <row r="34" spans="2:34" s="28" customFormat="1" ht="21" x14ac:dyDescent="0.25">
      <c r="B34" s="28" t="str">
        <f t="shared" si="0"/>
        <v>Fixed</v>
      </c>
      <c r="C34" s="28" t="str">
        <f t="shared" si="1"/>
        <v/>
      </c>
      <c r="D34" s="28" t="str">
        <f>IF(ISBLANK($G34),"-",IFERROR(INDEX(Lookups!$D$2:$D$14,MATCH($G34,Lookups!$C$2:$C$14,0),1),"-"))</f>
        <v>-</v>
      </c>
      <c r="E34" s="152" t="str">
        <f>IF(ISBLANK($G34),"-",IFERROR(INDEX(Lookups!$E$2:$E$14,MATCH($G34,Lookups!$C$2:$C$14,0),1),"-"))</f>
        <v>-</v>
      </c>
      <c r="F34" s="152" t="str">
        <f>IF(ISBLANK(M34),F33,INDEX(Lookups!$K$2:$K$6,MATCH(M34,Lookups!$J$2:$J$6,0),1))</f>
        <v>cp</v>
      </c>
      <c r="G34" s="86"/>
      <c r="H34" s="28" t="str">
        <f t="shared" si="5"/>
        <v>cp</v>
      </c>
      <c r="I34" s="28" t="str">
        <f t="shared" si="2"/>
        <v/>
      </c>
      <c r="J34" s="28" t="str">
        <f t="shared" si="3"/>
        <v/>
      </c>
      <c r="K34" s="28" t="str">
        <f t="shared" si="4"/>
        <v>_cp</v>
      </c>
      <c r="L34" s="37"/>
      <c r="M34" s="113" t="s">
        <v>1</v>
      </c>
      <c r="N34" s="84"/>
      <c r="O34" s="84"/>
      <c r="P34" s="83"/>
      <c r="Q34" s="83"/>
      <c r="R34" s="109" t="s">
        <v>298</v>
      </c>
      <c r="S34" s="109"/>
      <c r="T34" s="109"/>
      <c r="U34" s="109" t="s">
        <v>315</v>
      </c>
      <c r="V34" s="110"/>
      <c r="W34" s="110"/>
      <c r="X34" s="110"/>
      <c r="Y34" s="110"/>
      <c r="Z34" s="110"/>
      <c r="AA34" s="109" t="s">
        <v>298</v>
      </c>
      <c r="AB34" s="110"/>
      <c r="AC34" s="110"/>
      <c r="AD34" s="109"/>
      <c r="AE34" s="110"/>
      <c r="AF34" s="110"/>
      <c r="AG34" s="110"/>
    </row>
    <row r="35" spans="2:34" x14ac:dyDescent="0.25">
      <c r="B35" s="28" t="str">
        <f t="shared" si="0"/>
        <v>Fixed</v>
      </c>
      <c r="C35" s="28" t="str">
        <f t="shared" si="1"/>
        <v/>
      </c>
      <c r="D35" s="28" t="str">
        <f>IF(ISBLANK($G35),"-",IFERROR(INDEX(Lookups!$D$2:$D$14,MATCH($G35,Lookups!$C$2:$C$14,0),1),"-"))</f>
        <v>-</v>
      </c>
      <c r="E35" s="152" t="str">
        <f>IF(ISBLANK($G35),"-",IFERROR(INDEX(Lookups!$E$2:$E$14,MATCH($G35,Lookups!$C$2:$C$14,0),1),"-"))</f>
        <v>-</v>
      </c>
      <c r="F35" s="152" t="str">
        <f>IF(ISBLANK(M35),F34,INDEX(Lookups!$K$2:$K$6,MATCH(M35,Lookups!$J$2:$J$6,0),1))</f>
        <v>cp</v>
      </c>
      <c r="G35" s="87"/>
      <c r="H35" s="28" t="str">
        <f t="shared" si="5"/>
        <v>cp</v>
      </c>
      <c r="I35" s="28" t="str">
        <f t="shared" si="2"/>
        <v/>
      </c>
      <c r="J35" s="28" t="str">
        <f t="shared" si="3"/>
        <v/>
      </c>
      <c r="K35" s="28" t="str">
        <f t="shared" si="4"/>
        <v>_cp</v>
      </c>
      <c r="N35" s="8" t="s">
        <v>9</v>
      </c>
      <c r="O35" s="8"/>
      <c r="P35" s="7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</row>
    <row r="36" spans="2:34" x14ac:dyDescent="0.25">
      <c r="B36" s="28" t="str">
        <f t="shared" si="0"/>
        <v>Fixed</v>
      </c>
      <c r="C36" s="28" t="str">
        <f t="shared" si="1"/>
        <v/>
      </c>
      <c r="D36" s="28" t="str">
        <f>IF(ISBLANK($G36),"-",IFERROR(INDEX(Lookups!$D$2:$D$14,MATCH($G36,Lookups!$C$2:$C$14,0),1),"-"))</f>
        <v>All DB</v>
      </c>
      <c r="E36" s="152" t="str">
        <f>IF(ISBLANK($G36),"-",IFERROR(INDEX(Lookups!$E$2:$E$14,MATCH($G36,Lookups!$C$2:$C$14,0),1),"-"))</f>
        <v>YES</v>
      </c>
      <c r="F36" s="152" t="str">
        <f>IF(ISBLANK(M36),F35,INDEX(Lookups!$K$2:$K$6,MATCH(M36,Lookups!$J$2:$J$6,0),1))</f>
        <v>cp</v>
      </c>
      <c r="G36" s="87" t="s">
        <v>37</v>
      </c>
      <c r="H36" s="28" t="str">
        <f t="shared" si="5"/>
        <v>All DB</v>
      </c>
      <c r="I36" s="28" t="str">
        <f t="shared" si="2"/>
        <v>ROC_All DB</v>
      </c>
      <c r="J36" s="28" t="str">
        <f t="shared" si="3"/>
        <v>ROC_All DB</v>
      </c>
      <c r="K36" s="28" t="str">
        <f t="shared" si="4"/>
        <v>ROC_cp</v>
      </c>
      <c r="P36" t="s">
        <v>187</v>
      </c>
      <c r="R36" s="104">
        <f>SUMIFS(Inputs!$R$12:$R$77,Inputs!$E$12:$E$77,VDO!$I36)</f>
        <v>134</v>
      </c>
      <c r="S36" s="104"/>
      <c r="T36" s="104"/>
      <c r="U36" s="104"/>
      <c r="V36" s="104"/>
      <c r="W36" s="104"/>
      <c r="X36" s="104"/>
      <c r="Y36" s="104"/>
      <c r="Z36" s="104"/>
      <c r="AA36" s="104">
        <f>SUMIFS(Inputs!$R$12:$R$77,Inputs!$E$12:$E$77,VDO!$J36)</f>
        <v>134</v>
      </c>
      <c r="AB36" s="104"/>
      <c r="AC36" s="104"/>
      <c r="AD36" s="104"/>
      <c r="AE36" s="104"/>
      <c r="AF36" s="104"/>
      <c r="AG36" s="104"/>
      <c r="AH36" s="29"/>
    </row>
    <row r="37" spans="2:34" x14ac:dyDescent="0.25">
      <c r="B37" s="28" t="str">
        <f t="shared" ref="B37:B68" si="15">IF(ISBLANK(N38),B36,N38)</f>
        <v>Fixed</v>
      </c>
      <c r="C37" s="28" t="str">
        <f t="shared" ref="C37:C68" si="16">IF(OR(Q37="incl retail margin",Q37="incl GST"),LEFT(B37,1)&amp;"_"&amp;Q37&amp;"_"&amp;F37,"")</f>
        <v/>
      </c>
      <c r="D37" s="28" t="str">
        <f>IF(ISBLANK($G37),"-",IFERROR(INDEX(Lookups!$D$2:$D$14,MATCH($G37,Lookups!$C$2:$C$14,0),1),"-"))</f>
        <v>Single DB</v>
      </c>
      <c r="E37" s="152" t="str">
        <f>IF(ISBLANK($G37),"-",IFERROR(INDEX(Lookups!$E$2:$E$14,MATCH($G37,Lookups!$C$2:$C$14,0),1),"-"))</f>
        <v>NO</v>
      </c>
      <c r="F37" s="152" t="str">
        <f>IF(ISBLANK(M37),F36,INDEX(Lookups!$K$2:$K$6,MATCH(M37,Lookups!$J$2:$J$6,0),1))</f>
        <v>cp</v>
      </c>
      <c r="G37" s="87" t="s">
        <v>55</v>
      </c>
      <c r="H37" s="28" t="str">
        <f t="shared" si="5"/>
        <v>cp</v>
      </c>
      <c r="I37" s="28" t="str">
        <f t="shared" ref="I37:I68" si="17">IF(ISBLANK($G37),"",
IF($G37="WEC",$G37&amp;"_res"&amp;"_"&amp;$H37,$G37&amp;"_"&amp;$H37))</f>
        <v>met_cp</v>
      </c>
      <c r="J37" s="28" t="str">
        <f t="shared" ref="J37:J68" si="18">IF(ISBLANK($G37),"",
IF($G37="WEC",$G37&amp;"_sme"&amp;"_"&amp;$H37,$G37&amp;"_"&amp;$H37))</f>
        <v>met_cp</v>
      </c>
      <c r="K37" s="28" t="str">
        <f t="shared" ref="K37:K68" si="19">G37&amp;"_"&amp;F37</f>
        <v>met_cp</v>
      </c>
      <c r="P37" t="s">
        <v>327</v>
      </c>
      <c r="R37" s="104">
        <f>SUMIFS(Inputs!$R$12:$R$77,Inputs!$E$12:$E$77,VDO!$I37)+SUMIFS('Network tariffs'!$M$2:$M$32,'Network tariffs'!$C$2:$C$32,VDO!$F37&amp;"_res",'Network tariffs'!$J$2:$J$32,"F")</f>
        <v>163</v>
      </c>
      <c r="S37" s="104"/>
      <c r="T37" s="104"/>
      <c r="U37" s="104"/>
      <c r="V37" s="104"/>
      <c r="W37" s="104"/>
      <c r="X37" s="104"/>
      <c r="Y37" s="104"/>
      <c r="Z37" s="104"/>
      <c r="AA37" s="104">
        <f>SUMIFS(Inputs!$R$12:$R$77,Inputs!$E$12:$E$77,VDO!$J37)+SUMIFS('Network tariffs'!$M$2:$M$32,'Network tariffs'!$C$2:$C$32,VDO!$F37&amp;"_sme",'Network tariffs'!$J$2:$J$32,"F")</f>
        <v>223</v>
      </c>
      <c r="AB37" s="104"/>
      <c r="AC37" s="104"/>
      <c r="AD37" s="104"/>
      <c r="AE37" s="104"/>
      <c r="AF37" s="104"/>
      <c r="AG37" s="104"/>
      <c r="AH37" s="29"/>
    </row>
    <row r="38" spans="2:34" x14ac:dyDescent="0.25">
      <c r="B38" s="28" t="str">
        <f t="shared" si="15"/>
        <v>Fixed</v>
      </c>
      <c r="C38" s="28" t="str">
        <f t="shared" si="16"/>
        <v/>
      </c>
      <c r="D38" s="28" t="str">
        <f>IF(ISBLANK($G38),"-",IFERROR(INDEX(Lookups!$D$2:$D$14,MATCH($G38,Lookups!$C$2:$C$14,0),1),"-"))</f>
        <v>All DB</v>
      </c>
      <c r="E38" s="152" t="str">
        <f>IF(ISBLANK($G38),"-",IFERROR(INDEX(Lookups!$E$2:$E$14,MATCH($G38,Lookups!$C$2:$C$14,0),1),"-"))</f>
        <v>NO</v>
      </c>
      <c r="F38" s="152" t="str">
        <f>IF(ISBLANK(M38),F37,INDEX(Lookups!$K$2:$K$6,MATCH(M38,Lookups!$J$2:$J$6,0),1))</f>
        <v>cp</v>
      </c>
      <c r="G38" s="87" t="s">
        <v>119</v>
      </c>
      <c r="H38" s="28" t="str">
        <f t="shared" si="5"/>
        <v>All DB</v>
      </c>
      <c r="I38" s="28" t="str">
        <f t="shared" si="17"/>
        <v>anc_f_All DB</v>
      </c>
      <c r="J38" s="28" t="str">
        <f t="shared" si="18"/>
        <v>anc_f_All DB</v>
      </c>
      <c r="K38" s="28" t="str">
        <f t="shared" si="19"/>
        <v>anc_f_cp</v>
      </c>
      <c r="P38" t="s">
        <v>328</v>
      </c>
      <c r="R38" s="104">
        <f>SUMIFS(Inputs!$R$12:$R$77,Inputs!$E$12:$E$77,VDO!$I38)</f>
        <v>4.2722873244540596</v>
      </c>
      <c r="S38" s="104"/>
      <c r="T38" s="104"/>
      <c r="U38" s="104"/>
      <c r="V38" s="104"/>
      <c r="W38" s="104"/>
      <c r="X38" s="104"/>
      <c r="Y38" s="104"/>
      <c r="Z38" s="104"/>
      <c r="AA38" s="104">
        <f>SUMIFS(Inputs!$R$12:$R$77,Inputs!$E$12:$E$77,VDO!$J38)</f>
        <v>4.2722873244540596</v>
      </c>
      <c r="AB38" s="104"/>
      <c r="AC38" s="104"/>
      <c r="AD38" s="104"/>
      <c r="AE38" s="104"/>
      <c r="AF38" s="104"/>
      <c r="AG38" s="104"/>
      <c r="AH38" s="29"/>
    </row>
    <row r="39" spans="2:34" x14ac:dyDescent="0.25">
      <c r="B39" s="28" t="str">
        <f t="shared" si="15"/>
        <v>Fixed</v>
      </c>
      <c r="C39" s="28" t="str">
        <f t="shared" si="16"/>
        <v/>
      </c>
      <c r="D39" s="28" t="str">
        <f>IF(ISBLANK($G39),"-",IFERROR(INDEX(Lookups!$D$2:$D$14,MATCH($G39,Lookups!$C$2:$C$14,0),1),"-"))</f>
        <v>All DB</v>
      </c>
      <c r="E39" s="152" t="str">
        <f>IF(ISBLANK($G39),"-",IFERROR(INDEX(Lookups!$E$2:$E$14,MATCH($G39,Lookups!$C$2:$C$14,0),1),"-"))</f>
        <v>NO</v>
      </c>
      <c r="F39" s="152" t="str">
        <f>IF(ISBLANK(M39),F38,INDEX(Lookups!$K$2:$K$6,MATCH(M39,Lookups!$J$2:$J$6,0),1))</f>
        <v>cp</v>
      </c>
      <c r="G39" s="87" t="s">
        <v>216</v>
      </c>
      <c r="H39" s="28" t="str">
        <f t="shared" si="5"/>
        <v>All DB</v>
      </c>
      <c r="I39" s="28" t="str">
        <f t="shared" si="17"/>
        <v>FiT_All DB</v>
      </c>
      <c r="J39" s="28" t="str">
        <f t="shared" si="18"/>
        <v>FiT_All DB</v>
      </c>
      <c r="K39" s="28" t="str">
        <f t="shared" si="19"/>
        <v>FiT_cp</v>
      </c>
      <c r="P39" t="s">
        <v>216</v>
      </c>
      <c r="R39" s="104">
        <f>SUMIFS(Inputs!$R$12:$R$77,Inputs!$E$12:$E$77,VDO!$I39)</f>
        <v>6.6485375744689605</v>
      </c>
      <c r="S39" s="104"/>
      <c r="T39" s="104"/>
      <c r="U39" s="104"/>
      <c r="V39" s="104"/>
      <c r="W39" s="104"/>
      <c r="X39" s="104"/>
      <c r="Y39" s="104"/>
      <c r="Z39" s="104"/>
      <c r="AA39" s="104">
        <f>SUMIFS(Inputs!$R$12:$R$77,Inputs!$E$12:$E$77,VDO!$J39)</f>
        <v>6.6485375744689605</v>
      </c>
      <c r="AB39" s="104"/>
      <c r="AC39" s="104"/>
      <c r="AD39" s="104"/>
      <c r="AE39" s="104"/>
      <c r="AF39" s="104"/>
      <c r="AG39" s="104"/>
      <c r="AH39" s="29"/>
    </row>
    <row r="40" spans="2:34" x14ac:dyDescent="0.25">
      <c r="B40" s="28" t="str">
        <f t="shared" si="15"/>
        <v>Fixed</v>
      </c>
      <c r="C40" s="28" t="str">
        <f t="shared" si="16"/>
        <v/>
      </c>
      <c r="D40" s="28" t="str">
        <f>IF(ISBLANK($G40),"-",IFERROR(INDEX(Lookups!$D$2:$D$14,MATCH($G40,Lookups!$C$2:$C$14,0),1),"-"))</f>
        <v>All DB</v>
      </c>
      <c r="E40" s="152" t="str">
        <f>IF(ISBLANK($G40),"-",IFERROR(INDEX(Lookups!$E$2:$E$14,MATCH($G40,Lookups!$C$2:$C$14,0),1),"-"))</f>
        <v>YES</v>
      </c>
      <c r="F40" s="152" t="str">
        <f>IF(ISBLANK(M40),F39,INDEX(Lookups!$K$2:$K$6,MATCH(M40,Lookups!$J$2:$J$6,0),1))</f>
        <v>cp</v>
      </c>
      <c r="G40" s="87" t="s">
        <v>41</v>
      </c>
      <c r="H40" s="28" t="str">
        <f t="shared" si="5"/>
        <v>All DB</v>
      </c>
      <c r="I40" s="28" t="str">
        <f t="shared" si="17"/>
        <v>carc_All DB</v>
      </c>
      <c r="J40" s="28" t="str">
        <f t="shared" si="18"/>
        <v>carc_All DB</v>
      </c>
      <c r="K40" s="28" t="str">
        <f t="shared" si="19"/>
        <v>carc_cp</v>
      </c>
      <c r="P40" t="s">
        <v>12</v>
      </c>
      <c r="R40" s="104">
        <f>SUMIFS(Inputs!$R$12:$R$77,Inputs!$E$12:$E$77,VDO!$I40)</f>
        <v>38</v>
      </c>
      <c r="S40" s="104"/>
      <c r="T40" s="104"/>
      <c r="U40" s="104"/>
      <c r="V40" s="104"/>
      <c r="W40" s="104"/>
      <c r="X40" s="104"/>
      <c r="Y40" s="104"/>
      <c r="Z40" s="104"/>
      <c r="AA40" s="104">
        <f>SUMIFS(Inputs!$R$12:$R$77,Inputs!$E$12:$E$77,VDO!$J40)</f>
        <v>38</v>
      </c>
      <c r="AB40" s="104"/>
      <c r="AC40" s="104"/>
      <c r="AD40" s="104"/>
      <c r="AE40" s="104"/>
      <c r="AF40" s="104"/>
      <c r="AG40" s="104"/>
      <c r="AH40" s="29"/>
    </row>
    <row r="41" spans="2:34" x14ac:dyDescent="0.25">
      <c r="B41" s="28" t="str">
        <f t="shared" si="15"/>
        <v>Fixed</v>
      </c>
      <c r="C41" s="28" t="str">
        <f t="shared" si="16"/>
        <v/>
      </c>
      <c r="D41" s="28" t="str">
        <f>IF(ISBLANK($G41),"-",IFERROR(INDEX(Lookups!$D$2:$D$14,MATCH($G41,Lookups!$C$2:$C$14,0),1),"-"))</f>
        <v>-</v>
      </c>
      <c r="E41" s="152" t="str">
        <f>IF(ISBLANK($G41),"-",IFERROR(INDEX(Lookups!$E$2:$E$14,MATCH($G41,Lookups!$C$2:$C$14,0),1),"-"))</f>
        <v>-</v>
      </c>
      <c r="F41" s="152" t="str">
        <f>IF(ISBLANK(M41),F40,INDEX(Lookups!$K$2:$K$6,MATCH(M41,Lookups!$J$2:$J$6,0),1))</f>
        <v>cp</v>
      </c>
      <c r="G41" s="87"/>
      <c r="H41" s="28" t="str">
        <f t="shared" si="5"/>
        <v>cp</v>
      </c>
      <c r="I41" s="28" t="str">
        <f t="shared" si="17"/>
        <v/>
      </c>
      <c r="J41" s="28" t="str">
        <f t="shared" si="18"/>
        <v/>
      </c>
      <c r="K41" s="28" t="str">
        <f t="shared" si="19"/>
        <v>_cp</v>
      </c>
      <c r="Q41" s="29" t="s">
        <v>45</v>
      </c>
      <c r="R41" s="104">
        <f>SUM(R36:R40)</f>
        <v>345.920824898923</v>
      </c>
      <c r="S41" s="104"/>
      <c r="T41" s="104"/>
      <c r="U41" s="104"/>
      <c r="V41" s="104"/>
      <c r="W41" s="104">
        <f>$R41</f>
        <v>345.920824898923</v>
      </c>
      <c r="X41" s="104">
        <f t="shared" ref="X41:Y43" si="20">$R41</f>
        <v>345.920824898923</v>
      </c>
      <c r="Y41" s="104">
        <f t="shared" si="20"/>
        <v>345.920824898923</v>
      </c>
      <c r="Z41" s="104"/>
      <c r="AA41" s="104">
        <f>SUM(AA36:AA40)</f>
        <v>405.920824898923</v>
      </c>
      <c r="AB41" s="104"/>
      <c r="AC41" s="104"/>
      <c r="AD41" s="104"/>
      <c r="AE41" s="104">
        <f>$AA41</f>
        <v>405.920824898923</v>
      </c>
      <c r="AF41" s="104">
        <f t="shared" ref="AF41:AG43" si="21">$AA41</f>
        <v>405.920824898923</v>
      </c>
      <c r="AG41" s="104">
        <f t="shared" si="21"/>
        <v>405.920824898923</v>
      </c>
      <c r="AH41" s="29"/>
    </row>
    <row r="42" spans="2:34" ht="16.5" thickBot="1" x14ac:dyDescent="0.3">
      <c r="B42" s="28" t="str">
        <f t="shared" si="15"/>
        <v>Fixed</v>
      </c>
      <c r="C42" s="28" t="str">
        <f t="shared" si="16"/>
        <v>F_incl retail margin_cp</v>
      </c>
      <c r="D42" s="28" t="str">
        <f>IF(ISBLANK($G42),"-",IFERROR(INDEX(Lookups!$D$2:$D$14,MATCH($G42,Lookups!$C$2:$C$14,0),1),"-"))</f>
        <v>All DB</v>
      </c>
      <c r="E42" s="152" t="str">
        <f>IF(ISBLANK($G42),"-",IFERROR(INDEX(Lookups!$E$2:$E$14,MATCH($G42,Lookups!$C$2:$C$14,0),1),"-"))</f>
        <v>YES</v>
      </c>
      <c r="F42" s="152" t="str">
        <f>IF(ISBLANK(M42),F41,INDEX(Lookups!$K$2:$K$6,MATCH(M42,Lookups!$J$2:$J$6,0),1))</f>
        <v>cp</v>
      </c>
      <c r="G42" s="87" t="s">
        <v>178</v>
      </c>
      <c r="H42" s="28" t="str">
        <f t="shared" si="5"/>
        <v>All DB</v>
      </c>
      <c r="I42" s="28" t="str">
        <f t="shared" si="17"/>
        <v>ROM_All DB</v>
      </c>
      <c r="J42" s="28" t="str">
        <f t="shared" si="18"/>
        <v>ROM_All DB</v>
      </c>
      <c r="K42" s="28" t="str">
        <f t="shared" si="19"/>
        <v>ROM_cp</v>
      </c>
      <c r="P42" s="88"/>
      <c r="Q42" s="6" t="s">
        <v>46</v>
      </c>
      <c r="R42" s="105">
        <f>R41*(1+INDEX(Inputs!$Q$12:$Q$77,MATCH(VDO!$I42,Inputs!$E$12:$E$77,0),1))</f>
        <v>366.81444272281794</v>
      </c>
      <c r="S42" s="105"/>
      <c r="T42" s="105"/>
      <c r="U42" s="105"/>
      <c r="V42" s="105"/>
      <c r="W42" s="105">
        <f t="shared" ref="W42:W43" si="22">$R42</f>
        <v>366.81444272281794</v>
      </c>
      <c r="X42" s="105">
        <f t="shared" si="20"/>
        <v>366.81444272281794</v>
      </c>
      <c r="Y42" s="105">
        <f t="shared" si="20"/>
        <v>366.81444272281794</v>
      </c>
      <c r="Z42" s="105"/>
      <c r="AA42" s="105">
        <f>AA41*(1+INDEX(Inputs!$Q$12:$Q$77,MATCH(VDO!$I42,Inputs!$E$12:$E$77,0),1))</f>
        <v>430.43844272281797</v>
      </c>
      <c r="AB42" s="105"/>
      <c r="AC42" s="105"/>
      <c r="AD42" s="105"/>
      <c r="AE42" s="105">
        <f t="shared" ref="AE42:AE43" si="23">$AA42</f>
        <v>430.43844272281797</v>
      </c>
      <c r="AF42" s="105">
        <f t="shared" si="21"/>
        <v>430.43844272281797</v>
      </c>
      <c r="AG42" s="105">
        <f t="shared" si="21"/>
        <v>430.43844272281797</v>
      </c>
      <c r="AH42" s="69"/>
    </row>
    <row r="43" spans="2:34" ht="16.5" thickTop="1" x14ac:dyDescent="0.25">
      <c r="B43" s="28" t="str">
        <f t="shared" si="15"/>
        <v>Fixed</v>
      </c>
      <c r="C43" s="28" t="str">
        <f t="shared" si="16"/>
        <v>F_incl GST_cp</v>
      </c>
      <c r="D43" s="28" t="str">
        <f>IF(ISBLANK($G43),"-",IFERROR(INDEX(Lookups!$D$2:$D$14,MATCH($G43,Lookups!$C$2:$C$14,0),1),"-"))</f>
        <v>-</v>
      </c>
      <c r="E43" s="152" t="str">
        <f>IF(ISBLANK($G43),"-",IFERROR(INDEX(Lookups!$E$2:$E$14,MATCH($G43,Lookups!$C$2:$C$14,0),1),"-"))</f>
        <v>-</v>
      </c>
      <c r="F43" s="152" t="str">
        <f>IF(ISBLANK(M43),F42,INDEX(Lookups!$K$2:$K$6,MATCH(M43,Lookups!$J$2:$J$6,0),1))</f>
        <v>cp</v>
      </c>
      <c r="G43" s="87"/>
      <c r="H43" s="28" t="str">
        <f t="shared" si="5"/>
        <v>cp</v>
      </c>
      <c r="I43" s="28" t="str">
        <f t="shared" si="17"/>
        <v/>
      </c>
      <c r="J43" s="28" t="str">
        <f t="shared" si="18"/>
        <v/>
      </c>
      <c r="K43" s="28" t="str">
        <f t="shared" si="19"/>
        <v>_cp</v>
      </c>
      <c r="P43" s="89"/>
      <c r="Q43" s="5" t="s">
        <v>563</v>
      </c>
      <c r="R43" s="106">
        <f>R42*1.1</f>
        <v>403.4958869950998</v>
      </c>
      <c r="S43" s="106"/>
      <c r="T43" s="106"/>
      <c r="U43" s="106"/>
      <c r="V43" s="106"/>
      <c r="W43" s="106">
        <f t="shared" si="22"/>
        <v>403.4958869950998</v>
      </c>
      <c r="X43" s="106">
        <f t="shared" si="20"/>
        <v>403.4958869950998</v>
      </c>
      <c r="Y43" s="106">
        <f t="shared" si="20"/>
        <v>403.4958869950998</v>
      </c>
      <c r="Z43" s="106"/>
      <c r="AA43" s="106">
        <f>AA42*1.1</f>
        <v>473.4822869950998</v>
      </c>
      <c r="AB43" s="106"/>
      <c r="AC43" s="106"/>
      <c r="AD43" s="106"/>
      <c r="AE43" s="106">
        <f t="shared" si="23"/>
        <v>473.4822869950998</v>
      </c>
      <c r="AF43" s="106">
        <f t="shared" si="21"/>
        <v>473.4822869950998</v>
      </c>
      <c r="AG43" s="106">
        <f t="shared" si="21"/>
        <v>473.4822869950998</v>
      </c>
      <c r="AH43" s="78"/>
    </row>
    <row r="44" spans="2:34" x14ac:dyDescent="0.25">
      <c r="B44" s="28" t="str">
        <f t="shared" si="15"/>
        <v>Fixed</v>
      </c>
      <c r="C44" s="28" t="str">
        <f t="shared" si="16"/>
        <v/>
      </c>
      <c r="D44" s="28" t="str">
        <f>IF(ISBLANK($G44),"-",IFERROR(INDEX(Lookups!$D$2:$D$14,MATCH($G44,Lookups!$C$2:$C$14,0),1),"-"))</f>
        <v>-</v>
      </c>
      <c r="E44" s="152" t="str">
        <f>IF(ISBLANK($G44),"-",IFERROR(INDEX(Lookups!$E$2:$E$14,MATCH($G44,Lookups!$C$2:$C$14,0),1),"-"))</f>
        <v>-</v>
      </c>
      <c r="F44" s="152" t="str">
        <f>IF(ISBLANK(M44),F43,INDEX(Lookups!$K$2:$K$6,MATCH(M44,Lookups!$J$2:$J$6,0),1))</f>
        <v>cp</v>
      </c>
      <c r="G44" s="87"/>
      <c r="H44" s="28" t="str">
        <f t="shared" si="5"/>
        <v>cp</v>
      </c>
      <c r="I44" s="28" t="str">
        <f t="shared" si="17"/>
        <v/>
      </c>
      <c r="J44" s="28" t="str">
        <f t="shared" si="18"/>
        <v/>
      </c>
      <c r="K44" s="28" t="str">
        <f t="shared" si="19"/>
        <v>_cp</v>
      </c>
      <c r="P44" s="78"/>
      <c r="Q44" s="5"/>
      <c r="R44" s="131"/>
      <c r="S44" s="132"/>
      <c r="T44" s="132"/>
      <c r="U44" s="132"/>
      <c r="V44" s="132"/>
      <c r="W44" s="131"/>
      <c r="X44" s="131"/>
      <c r="Y44" s="131"/>
      <c r="Z44" s="132"/>
      <c r="AA44" s="131"/>
      <c r="AB44" s="132"/>
      <c r="AC44" s="132"/>
      <c r="AD44" s="132"/>
      <c r="AE44" s="131"/>
      <c r="AF44" s="131"/>
      <c r="AG44" s="131"/>
      <c r="AH44" s="93"/>
    </row>
    <row r="45" spans="2:34" x14ac:dyDescent="0.25">
      <c r="B45" s="28" t="str">
        <f t="shared" si="15"/>
        <v>Variable</v>
      </c>
      <c r="C45" s="28" t="str">
        <f t="shared" si="16"/>
        <v/>
      </c>
      <c r="D45" s="28" t="str">
        <f>IF(ISBLANK($G45),"-",IFERROR(INDEX(Lookups!$D$2:$D$14,MATCH($G45,Lookups!$C$2:$C$14,0),1),"-"))</f>
        <v>-</v>
      </c>
      <c r="E45" s="152" t="str">
        <f>IF(ISBLANK($G45),"-",IFERROR(INDEX(Lookups!$E$2:$E$14,MATCH($G45,Lookups!$C$2:$C$14,0),1),"-"))</f>
        <v>-</v>
      </c>
      <c r="F45" s="152" t="str">
        <f>IF(ISBLANK(M45),F44,INDEX(Lookups!$K$2:$K$6,MATCH(M45,Lookups!$J$2:$J$6,0),1))</f>
        <v>cp</v>
      </c>
      <c r="G45" s="87"/>
      <c r="H45" s="28" t="str">
        <f t="shared" si="5"/>
        <v>cp</v>
      </c>
      <c r="I45" s="28" t="str">
        <f t="shared" si="17"/>
        <v/>
      </c>
      <c r="J45" s="28" t="str">
        <f t="shared" si="18"/>
        <v/>
      </c>
      <c r="K45" s="28" t="str">
        <f t="shared" si="19"/>
        <v>_cp</v>
      </c>
      <c r="Q45" s="5"/>
      <c r="R45" s="131"/>
      <c r="S45" s="132"/>
      <c r="T45" s="132"/>
      <c r="U45" s="132"/>
      <c r="V45" s="132"/>
      <c r="W45" s="131"/>
      <c r="X45" s="131"/>
      <c r="Y45" s="131"/>
      <c r="Z45" s="132"/>
      <c r="AA45" s="131"/>
      <c r="AB45" s="132"/>
      <c r="AC45" s="132"/>
      <c r="AD45" s="132"/>
      <c r="AE45" s="131"/>
      <c r="AF45" s="131"/>
      <c r="AG45" s="131"/>
      <c r="AH45" s="92"/>
    </row>
    <row r="46" spans="2:34" x14ac:dyDescent="0.25">
      <c r="B46" s="28" t="str">
        <f t="shared" si="15"/>
        <v>Variable</v>
      </c>
      <c r="C46" s="28" t="str">
        <f t="shared" si="16"/>
        <v/>
      </c>
      <c r="D46" s="28" t="str">
        <f>IF(ISBLANK($G46),"-",IFERROR(INDEX(Lookups!$D$2:$D$14,MATCH($G46,Lookups!$C$2:$C$14,0),1),"-"))</f>
        <v>-</v>
      </c>
      <c r="E46" s="152" t="str">
        <f>IF(ISBLANK($G46),"-",IFERROR(INDEX(Lookups!$E$2:$E$14,MATCH($G46,Lookups!$C$2:$C$14,0),1),"-"))</f>
        <v>-</v>
      </c>
      <c r="F46" s="152" t="str">
        <f>IF(ISBLANK(M46),F45,INDEX(Lookups!$K$2:$K$6,MATCH(M46,Lookups!$J$2:$J$6,0),1))</f>
        <v>cp</v>
      </c>
      <c r="G46" s="87"/>
      <c r="H46" s="28" t="str">
        <f t="shared" si="5"/>
        <v>cp</v>
      </c>
      <c r="I46" s="28" t="str">
        <f t="shared" si="17"/>
        <v/>
      </c>
      <c r="J46" s="28" t="str">
        <f t="shared" si="18"/>
        <v/>
      </c>
      <c r="K46" s="28" t="str">
        <f t="shared" si="19"/>
        <v>_cp</v>
      </c>
      <c r="N46" s="8" t="s">
        <v>13</v>
      </c>
      <c r="O46" s="8"/>
      <c r="P46" s="8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29"/>
    </row>
    <row r="47" spans="2:34" x14ac:dyDescent="0.25">
      <c r="B47" s="28" t="str">
        <f t="shared" si="15"/>
        <v>Variable</v>
      </c>
      <c r="C47" s="28" t="str">
        <f t="shared" si="16"/>
        <v/>
      </c>
      <c r="D47" s="28" t="str">
        <f>IF(ISBLANK($G47),"-",IFERROR(INDEX(Lookups!$D$2:$D$14,MATCH($G47,Lookups!$C$2:$C$14,0),1),"-"))</f>
        <v>Single DB</v>
      </c>
      <c r="E47" s="152" t="str">
        <f>IF(ISBLANK($G47),"-",IFERROR(INDEX(Lookups!$E$2:$E$14,MATCH($G47,Lookups!$C$2:$C$14,0),1),"-"))</f>
        <v>NO</v>
      </c>
      <c r="F47" s="152" t="str">
        <f>IF(ISBLANK(M47),F46,INDEX(Lookups!$K$2:$K$6,MATCH(M47,Lookups!$J$2:$J$6,0),1))</f>
        <v>cp</v>
      </c>
      <c r="G47" s="87" t="s">
        <v>118</v>
      </c>
      <c r="H47" s="28" t="str">
        <f t="shared" si="5"/>
        <v>cp</v>
      </c>
      <c r="I47" s="28" t="str">
        <f t="shared" si="17"/>
        <v>net_v_cp</v>
      </c>
      <c r="J47" s="28" t="str">
        <f t="shared" si="18"/>
        <v>net_v_cp</v>
      </c>
      <c r="K47" s="28" t="str">
        <f t="shared" si="19"/>
        <v>net_v_cp</v>
      </c>
      <c r="P47" t="s">
        <v>10</v>
      </c>
      <c r="R47" s="104">
        <f>SUMIFS('Network tariffs'!$M$2:$M$97,'Network tariffs'!$J$2:$J$97,"V",'Network tariffs'!$C$2:$C$97,$F47&amp;"_res")</f>
        <v>6.59E-2</v>
      </c>
      <c r="S47" s="104"/>
      <c r="T47" s="104"/>
      <c r="U47" s="104"/>
      <c r="V47" s="104"/>
      <c r="W47" s="104">
        <f>$R47*W$4</f>
        <v>131.80000000000001</v>
      </c>
      <c r="X47" s="104">
        <f>$R47*X$4</f>
        <v>263.60000000000002</v>
      </c>
      <c r="Y47" s="104">
        <f>$R47*Y$4</f>
        <v>527.20000000000005</v>
      </c>
      <c r="Z47" s="104"/>
      <c r="AA47" s="104">
        <f>SUMIFS('Network tariffs'!$M$2:$M$97,'Network tariffs'!$J$2:$J$97,"V",'Network tariffs'!$C$2:$C$97,$F47&amp;"_sme")</f>
        <v>0.08</v>
      </c>
      <c r="AB47" s="104"/>
      <c r="AC47" s="104"/>
      <c r="AD47" s="104"/>
      <c r="AE47" s="104">
        <f>$AA47*AE$4</f>
        <v>960</v>
      </c>
      <c r="AF47" s="104">
        <f t="shared" ref="AF47:AG47" si="24">$AA47*AF$4</f>
        <v>1600</v>
      </c>
      <c r="AG47" s="104">
        <f t="shared" si="24"/>
        <v>3200</v>
      </c>
      <c r="AH47" s="29"/>
    </row>
    <row r="48" spans="2:34" x14ac:dyDescent="0.25">
      <c r="B48" s="28" t="str">
        <f t="shared" si="15"/>
        <v>Variable</v>
      </c>
      <c r="C48" s="28" t="str">
        <f t="shared" si="16"/>
        <v/>
      </c>
      <c r="D48" s="28" t="str">
        <f>IF(ISBLANK($G48),"-",IFERROR(INDEX(Lookups!$D$2:$D$14,MATCH($G48,Lookups!$C$2:$C$14,0),1),"-"))</f>
        <v>-</v>
      </c>
      <c r="E48" s="152" t="str">
        <f>IF(ISBLANK($G48),"-",IFERROR(INDEX(Lookups!$E$2:$E$14,MATCH($G48,Lookups!$C$2:$C$14,0),1),"-"))</f>
        <v>-</v>
      </c>
      <c r="F48" s="152" t="str">
        <f>IF(ISBLANK(M48),F47,INDEX(Lookups!$K$2:$K$6,MATCH(M48,Lookups!$J$2:$J$6,0),1))</f>
        <v>cp</v>
      </c>
      <c r="G48" s="87"/>
      <c r="H48" s="28" t="str">
        <f t="shared" si="5"/>
        <v>cp</v>
      </c>
      <c r="I48" s="28" t="str">
        <f t="shared" si="17"/>
        <v/>
      </c>
      <c r="J48" s="28" t="str">
        <f t="shared" si="18"/>
        <v/>
      </c>
      <c r="K48" s="28" t="str">
        <f t="shared" si="19"/>
        <v>_cp</v>
      </c>
      <c r="Q48" t="s">
        <v>315</v>
      </c>
      <c r="R48" s="104"/>
      <c r="S48" s="104"/>
      <c r="T48" s="104"/>
      <c r="U48" s="104">
        <f>SUMIFS('Network tariffs'!$M$2:$M$97,'Network tariffs'!$J$2:$J$97,"CL",'Network tariffs'!$C$2:$C$97,VDO!$F48&amp;"_res")</f>
        <v>2.1600000000000001E-2</v>
      </c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29"/>
    </row>
    <row r="49" spans="2:34" x14ac:dyDescent="0.25">
      <c r="B49" s="28" t="str">
        <f t="shared" si="15"/>
        <v>Variable</v>
      </c>
      <c r="C49" s="28" t="str">
        <f t="shared" si="16"/>
        <v/>
      </c>
      <c r="D49" s="28" t="str">
        <f>IF(ISBLANK($G49),"-",IFERROR(INDEX(Lookups!$D$2:$D$14,MATCH($G49,Lookups!$C$2:$C$14,0),1),"-"))</f>
        <v>-</v>
      </c>
      <c r="E49" s="152" t="str">
        <f>IF(ISBLANK($G49),"-",IFERROR(INDEX(Lookups!$E$2:$E$14,MATCH($G49,Lookups!$C$2:$C$14,0),1),"-"))</f>
        <v>-</v>
      </c>
      <c r="F49" s="152" t="str">
        <f>IF(ISBLANK(M49),F48,INDEX(Lookups!$K$2:$K$6,MATCH(M49,Lookups!$J$2:$J$6,0),1))</f>
        <v>cp</v>
      </c>
      <c r="G49" s="87" t="s">
        <v>21</v>
      </c>
      <c r="H49" s="28" t="str">
        <f t="shared" si="5"/>
        <v>cp</v>
      </c>
      <c r="I49" s="28" t="str">
        <f t="shared" si="17"/>
        <v>wec_res_cp</v>
      </c>
      <c r="J49" s="28" t="str">
        <f t="shared" si="18"/>
        <v>wec_sme_cp</v>
      </c>
      <c r="K49" s="28" t="str">
        <f t="shared" si="19"/>
        <v>wec_cp</v>
      </c>
      <c r="P49" t="s">
        <v>16</v>
      </c>
      <c r="R49" s="127">
        <f>SUMIFS(Inputs!$R$12:$R$77,Inputs!$E$12:$E$77,VDO!$I49)</f>
        <v>0.10323</v>
      </c>
      <c r="S49" s="104"/>
      <c r="T49" s="104"/>
      <c r="U49" s="127">
        <f>$R49</f>
        <v>0.10323</v>
      </c>
      <c r="V49" s="104"/>
      <c r="W49" s="104">
        <f>$R49*(W$4*(1+INDEX(Inputs!$Q$73:$Q$77,MATCH(VDO!$F49,Inputs!$D$73:$D$77,0),1)))</f>
        <v>215.79641189567997</v>
      </c>
      <c r="X49" s="104">
        <f>$R49*(X$4*(1+INDEX(Inputs!$Q$73:$Q$77,MATCH(VDO!$F49,Inputs!$D$73:$D$77,0),1)))</f>
        <v>431.59282379135993</v>
      </c>
      <c r="Y49" s="104">
        <f>$R49*(Y$4*(1+INDEX(Inputs!$Q$73:$Q$77,MATCH(VDO!$F49,Inputs!$D$73:$D$77,0),1)))</f>
        <v>863.18564758271987</v>
      </c>
      <c r="Z49" s="104"/>
      <c r="AA49" s="127">
        <f>SUMIFS(Inputs!$R$12:$R$77,Inputs!$E$12:$E$77,VDO!$J49)</f>
        <v>0.10109</v>
      </c>
      <c r="AB49" s="104"/>
      <c r="AC49" s="104"/>
      <c r="AD49" s="104"/>
      <c r="AE49" s="104">
        <f>$AA49*(AE$4*(1+INDEX(Inputs!$Q$73:$Q$77,MATCH(VDO!$F49,Inputs!$D$73:$D$77,0),1)))</f>
        <v>1267.9371856166401</v>
      </c>
      <c r="AF49" s="104">
        <f>$AA49*(AF$4*(1+INDEX(Inputs!$Q$73:$Q$77,MATCH(VDO!$F49,Inputs!$D$73:$D$77,0),1)))</f>
        <v>2113.2286426944002</v>
      </c>
      <c r="AG49" s="104">
        <f>$AA49*(AG$4*(1+INDEX(Inputs!$Q$73:$Q$77,MATCH(VDO!$F49,Inputs!$D$73:$D$77,0),1)))</f>
        <v>4226.4572853888003</v>
      </c>
      <c r="AH49" s="29"/>
    </row>
    <row r="50" spans="2:34" x14ac:dyDescent="0.25">
      <c r="B50" s="28" t="str">
        <f t="shared" si="15"/>
        <v>Variable</v>
      </c>
      <c r="C50" s="28" t="str">
        <f t="shared" si="16"/>
        <v/>
      </c>
      <c r="D50" s="28" t="str">
        <f>IF(ISBLANK($G50),"-",IFERROR(INDEX(Lookups!$D$2:$D$14,MATCH($G50,Lookups!$C$2:$C$14,0),1),"-"))</f>
        <v>All DB</v>
      </c>
      <c r="E50" s="152" t="str">
        <f>IF(ISBLANK($G50),"-",IFERROR(INDEX(Lookups!$E$2:$E$14,MATCH($G50,Lookups!$C$2:$C$14,0),1),"-"))</f>
        <v>NO</v>
      </c>
      <c r="F50" s="152" t="str">
        <f>IF(ISBLANK(M50),F49,INDEX(Lookups!$K$2:$K$6,MATCH(M50,Lookups!$J$2:$J$6,0),1))</f>
        <v>cp</v>
      </c>
      <c r="G50" s="87" t="s">
        <v>70</v>
      </c>
      <c r="H50" s="28" t="str">
        <f t="shared" si="5"/>
        <v>All DB</v>
      </c>
      <c r="I50" s="28" t="str">
        <f t="shared" si="17"/>
        <v>enviro_All DB</v>
      </c>
      <c r="J50" s="28" t="str">
        <f t="shared" si="18"/>
        <v>enviro_All DB</v>
      </c>
      <c r="K50" s="28" t="str">
        <f t="shared" si="19"/>
        <v>enviro_cp</v>
      </c>
      <c r="P50" t="s">
        <v>17</v>
      </c>
      <c r="R50" s="127">
        <f>SUMIFS(Inputs!$R$12:$R$77,Inputs!$E$12:$E$77,VDO!$I50)</f>
        <v>2.34842008E-2</v>
      </c>
      <c r="S50" s="104"/>
      <c r="T50" s="104"/>
      <c r="U50" s="127">
        <f>$R50</f>
        <v>2.34842008E-2</v>
      </c>
      <c r="V50" s="104"/>
      <c r="W50" s="104">
        <f>$R50*(W$4*(1+INDEX(Inputs!$Q$73:$Q$77,MATCH(VDO!$F50,Inputs!$D$73:$D$77,0),1)))</f>
        <v>49.092378851861447</v>
      </c>
      <c r="X50" s="104">
        <f>$R50*(X$4*(1+INDEX(Inputs!$Q$73:$Q$77,MATCH(VDO!$F50,Inputs!$D$73:$D$77,0),1)))</f>
        <v>98.184757703722894</v>
      </c>
      <c r="Y50" s="104">
        <f>$R50*(Y$4*(1+INDEX(Inputs!$Q$73:$Q$77,MATCH(VDO!$F50,Inputs!$D$73:$D$77,0),1)))</f>
        <v>196.36951540744579</v>
      </c>
      <c r="Z50" s="104"/>
      <c r="AA50" s="128">
        <f>SUMIFS(Inputs!$R$12:$R$77,Inputs!$E$12:$E$77,VDO!$J50)</f>
        <v>2.34842008E-2</v>
      </c>
      <c r="AB50" s="104"/>
      <c r="AC50" s="104"/>
      <c r="AD50" s="104"/>
      <c r="AE50" s="104">
        <f>$AA50*(AE$4*(1+INDEX(Inputs!$Q$73:$Q$77,MATCH(VDO!$F50,Inputs!$D$73:$D$77,0),1)))</f>
        <v>294.55427311116875</v>
      </c>
      <c r="AF50" s="104">
        <f>$AA50*(AF$4*(1+INDEX(Inputs!$Q$73:$Q$77,MATCH(VDO!$F50,Inputs!$D$73:$D$77,0),1)))</f>
        <v>490.92378851861451</v>
      </c>
      <c r="AG50" s="104">
        <f>$AA50*(AG$4*(1+INDEX(Inputs!$Q$73:$Q$77,MATCH(VDO!$F50,Inputs!$D$73:$D$77,0),1)))</f>
        <v>981.84757703722903</v>
      </c>
      <c r="AH50" s="29"/>
    </row>
    <row r="51" spans="2:34" x14ac:dyDescent="0.25">
      <c r="B51" s="28" t="str">
        <f t="shared" si="15"/>
        <v>Variable</v>
      </c>
      <c r="C51" s="28" t="str">
        <f t="shared" si="16"/>
        <v/>
      </c>
      <c r="D51" s="28" t="str">
        <f>IF(ISBLANK($G51),"-",IFERROR(INDEX(Lookups!$D$2:$D$14,MATCH($G51,Lookups!$C$2:$C$14,0),1),"-"))</f>
        <v>All DB</v>
      </c>
      <c r="E51" s="152" t="str">
        <f>IF(ISBLANK($G51),"-",IFERROR(INDEX(Lookups!$E$2:$E$14,MATCH($G51,Lookups!$C$2:$C$14,0),1),"-"))</f>
        <v>NO</v>
      </c>
      <c r="F51" s="152" t="str">
        <f>IF(ISBLANK(M51),F50,INDEX(Lookups!$K$2:$K$6,MATCH(M51,Lookups!$J$2:$J$6,0),1))</f>
        <v>cp</v>
      </c>
      <c r="G51" s="87" t="s">
        <v>120</v>
      </c>
      <c r="H51" s="28" t="str">
        <f t="shared" si="5"/>
        <v>All DB</v>
      </c>
      <c r="I51" s="28" t="str">
        <f t="shared" si="17"/>
        <v>anc_v_All DB</v>
      </c>
      <c r="J51" s="28" t="str">
        <f t="shared" si="18"/>
        <v>anc_v_All DB</v>
      </c>
      <c r="K51" s="28" t="str">
        <f t="shared" si="19"/>
        <v>anc_v_cp</v>
      </c>
      <c r="P51" t="s">
        <v>11</v>
      </c>
      <c r="R51" s="127">
        <f>SUMIFS(Inputs!$R$12:$R$77,Inputs!$E$12:$E$77,VDO!$I51)</f>
        <v>9.6501999999999992E-4</v>
      </c>
      <c r="S51" s="104"/>
      <c r="T51" s="104"/>
      <c r="U51" s="127">
        <f>$R51</f>
        <v>9.6501999999999992E-4</v>
      </c>
      <c r="V51" s="104"/>
      <c r="W51" s="104">
        <f>$R51*(W$4*(1+INDEX(Inputs!$Q$73:$Q$77,MATCH(VDO!$F51,Inputs!$D$73:$D$77,0),1)))</f>
        <v>2.0173191262963197</v>
      </c>
      <c r="X51" s="104">
        <f>$R51*(X$4*(1+INDEX(Inputs!$Q$73:$Q$77,MATCH(VDO!$F51,Inputs!$D$73:$D$77,0),1)))</f>
        <v>4.0346382525926394</v>
      </c>
      <c r="Y51" s="104">
        <f>$R51*(Y$4*(1+INDEX(Inputs!$Q$73:$Q$77,MATCH(VDO!$F51,Inputs!$D$73:$D$77,0),1)))</f>
        <v>8.0692765051852788</v>
      </c>
      <c r="Z51" s="104"/>
      <c r="AA51" s="129">
        <f>SUMIFS(Inputs!$R$12:$R$77,Inputs!$E$12:$E$77,VDO!$J51)</f>
        <v>9.6501999999999992E-4</v>
      </c>
      <c r="AB51" s="104"/>
      <c r="AC51" s="104"/>
      <c r="AD51" s="104"/>
      <c r="AE51" s="104">
        <f>$AA51*(AE$4*(1+INDEX(Inputs!$Q$73:$Q$77,MATCH(VDO!$F51,Inputs!$D$73:$D$77,0),1)))</f>
        <v>12.10391475777792</v>
      </c>
      <c r="AF51" s="104">
        <f>$AA51*(AF$4*(1+INDEX(Inputs!$Q$73:$Q$77,MATCH(VDO!$F51,Inputs!$D$73:$D$77,0),1)))</f>
        <v>20.173191262963197</v>
      </c>
      <c r="AG51" s="104">
        <f>$AA51*(AG$4*(1+INDEX(Inputs!$Q$73:$Q$77,MATCH(VDO!$F51,Inputs!$D$73:$D$77,0),1)))</f>
        <v>40.346382525926394</v>
      </c>
      <c r="AH51" s="29"/>
    </row>
    <row r="52" spans="2:34" x14ac:dyDescent="0.25">
      <c r="B52" s="28" t="str">
        <f t="shared" si="15"/>
        <v>Variable</v>
      </c>
      <c r="C52" s="28" t="str">
        <f t="shared" si="16"/>
        <v/>
      </c>
      <c r="D52" s="28" t="str">
        <f>IF(ISBLANK($G52),"-",IFERROR(INDEX(Lookups!$D$2:$D$14,MATCH($G52,Lookups!$C$2:$C$14,0),1),"-"))</f>
        <v>-</v>
      </c>
      <c r="E52" s="152" t="str">
        <f>IF(ISBLANK($G52),"-",IFERROR(INDEX(Lookups!$E$2:$E$14,MATCH($G52,Lookups!$C$2:$C$14,0),1),"-"))</f>
        <v>-</v>
      </c>
      <c r="F52" s="152" t="str">
        <f>IF(ISBLANK(M52),F51,INDEX(Lookups!$K$2:$K$6,MATCH(M52,Lookups!$J$2:$J$6,0),1))</f>
        <v>cp</v>
      </c>
      <c r="G52" s="87"/>
      <c r="H52" s="28" t="str">
        <f t="shared" si="5"/>
        <v>cp</v>
      </c>
      <c r="I52" s="28" t="str">
        <f t="shared" si="17"/>
        <v/>
      </c>
      <c r="J52" s="28" t="str">
        <f t="shared" si="18"/>
        <v/>
      </c>
      <c r="K52" s="28" t="str">
        <f t="shared" si="19"/>
        <v>_cp</v>
      </c>
      <c r="Q52" t="s">
        <v>47</v>
      </c>
      <c r="R52" s="128">
        <f>R47+(SUM(R49:R51)*(1+INDEX(Inputs!$Q$73:$Q$77,MATCH(VDO!$F49,Inputs!$D$73:$D$77,0),1)))</f>
        <v>0.19935305493691891</v>
      </c>
      <c r="S52" s="104"/>
      <c r="T52" s="104"/>
      <c r="U52" s="128">
        <f>U48+(SUM(U49:U51)*(1+INDEX(Inputs!$Q$73:$Q$77,MATCH(VDO!$F49,Inputs!$D$73:$D$77,0),1)))</f>
        <v>0.1550530549369189</v>
      </c>
      <c r="V52" s="104"/>
      <c r="W52" s="104">
        <f>SUM(W47:W51)</f>
        <v>398.70610987383776</v>
      </c>
      <c r="X52" s="104">
        <f>SUM(X47:X51)</f>
        <v>797.41221974767552</v>
      </c>
      <c r="Y52" s="104">
        <f>SUM(Y47:Y51)</f>
        <v>1594.824439495351</v>
      </c>
      <c r="Z52" s="104"/>
      <c r="AA52" s="128">
        <f>AA47+(SUM(AA49:AA51)*(1+INDEX(Inputs!$Q$73:$Q$77,MATCH(VDO!$F49,Inputs!$D$73:$D$77,0),1)))</f>
        <v>0.21121628112379892</v>
      </c>
      <c r="AB52" s="104"/>
      <c r="AC52" s="104"/>
      <c r="AD52" s="104"/>
      <c r="AE52" s="104">
        <f>SUM(AE47:AE51)</f>
        <v>2534.5953734855866</v>
      </c>
      <c r="AF52" s="104">
        <f>SUM(AF47:AF51)</f>
        <v>4224.325622475978</v>
      </c>
      <c r="AG52" s="104">
        <f>SUM(AG47:AG51)</f>
        <v>8448.651244951956</v>
      </c>
      <c r="AH52" s="29"/>
    </row>
    <row r="53" spans="2:34" ht="16.5" thickBot="1" x14ac:dyDescent="0.3">
      <c r="B53" s="28" t="str">
        <f t="shared" si="15"/>
        <v>Variable</v>
      </c>
      <c r="C53" s="28" t="str">
        <f t="shared" si="16"/>
        <v>V_incl retail margin_cp</v>
      </c>
      <c r="D53" s="28" t="str">
        <f>IF(ISBLANK($G53),"-",IFERROR(INDEX(Lookups!$D$2:$D$14,MATCH($G53,Lookups!$C$2:$C$14,0),1),"-"))</f>
        <v>All DB</v>
      </c>
      <c r="E53" s="152" t="str">
        <f>IF(ISBLANK($G53),"-",IFERROR(INDEX(Lookups!$E$2:$E$14,MATCH($G53,Lookups!$C$2:$C$14,0),1),"-"))</f>
        <v>YES</v>
      </c>
      <c r="F53" s="152" t="str">
        <f>IF(ISBLANK(M53),F52,INDEX(Lookups!$K$2:$K$6,MATCH(M53,Lookups!$J$2:$J$6,0),1))</f>
        <v>cp</v>
      </c>
      <c r="G53" s="87" t="s">
        <v>178</v>
      </c>
      <c r="H53" s="28" t="str">
        <f t="shared" si="5"/>
        <v>All DB</v>
      </c>
      <c r="I53" s="28" t="str">
        <f t="shared" si="17"/>
        <v>ROM_All DB</v>
      </c>
      <c r="J53" s="28" t="str">
        <f t="shared" si="18"/>
        <v>ROM_All DB</v>
      </c>
      <c r="K53" s="28" t="str">
        <f t="shared" si="19"/>
        <v>ROM_cp</v>
      </c>
      <c r="P53" s="88"/>
      <c r="Q53" s="6" t="s">
        <v>46</v>
      </c>
      <c r="R53" s="148">
        <f>R52*(1+INDEX(Inputs!$Q$12:$Q$77,MATCH(VDO!$I53,Inputs!$E$12:$E$77,0),1))</f>
        <v>0.21139397945510882</v>
      </c>
      <c r="S53" s="105"/>
      <c r="T53" s="105"/>
      <c r="U53" s="148">
        <f>U52*(1+INDEX(Inputs!$Q$12:$Q$77,MATCH(VDO!$I53,Inputs!$E$12:$E$77,0),1))</f>
        <v>0.1644182594551088</v>
      </c>
      <c r="V53" s="105"/>
      <c r="W53" s="105">
        <f>W52*(1+INDEX(Inputs!$Q$12:$Q$77,MATCH(VDO!$I53,Inputs!$E$12:$E$77,0),1))</f>
        <v>422.78795891021758</v>
      </c>
      <c r="X53" s="105">
        <f>X52*(1+INDEX(Inputs!$Q$12:$Q$77,MATCH(VDO!$I53,Inputs!$E$12:$E$77,0),1))</f>
        <v>845.57591782043517</v>
      </c>
      <c r="Y53" s="105">
        <f>Y52*(1+INDEX(Inputs!$Q$12:$Q$77,MATCH(VDO!$I53,Inputs!$E$12:$E$77,0),1))</f>
        <v>1691.1518356408703</v>
      </c>
      <c r="Z53" s="105"/>
      <c r="AA53" s="148">
        <f>AA52*(1+INDEX(Inputs!$Q$12:$Q$77,MATCH(VDO!$I53,Inputs!$E$12:$E$77,0),1))</f>
        <v>0.22397374450367638</v>
      </c>
      <c r="AB53" s="105"/>
      <c r="AC53" s="105"/>
      <c r="AD53" s="105"/>
      <c r="AE53" s="105">
        <f>AE52*(1+INDEX(Inputs!$Q$12:$Q$77,MATCH(VDO!$I53,Inputs!$E$12:$E$77,0),1))</f>
        <v>2687.6849340441158</v>
      </c>
      <c r="AF53" s="105">
        <f>AF52*(1+INDEX(Inputs!$Q$12:$Q$77,MATCH(VDO!$I53,Inputs!$E$12:$E$77,0),1))</f>
        <v>4479.4748900735267</v>
      </c>
      <c r="AG53" s="105">
        <f>AG52*(1+INDEX(Inputs!$Q$12:$Q$77,MATCH(VDO!$I53,Inputs!$E$12:$E$77,0),1))</f>
        <v>8958.9497801470534</v>
      </c>
      <c r="AH53" s="69"/>
    </row>
    <row r="54" spans="2:34" ht="16.5" thickTop="1" x14ac:dyDescent="0.25">
      <c r="B54" s="28" t="str">
        <f t="shared" si="15"/>
        <v>Variable</v>
      </c>
      <c r="C54" s="28" t="str">
        <f t="shared" si="16"/>
        <v>V_incl GST_cp</v>
      </c>
      <c r="D54" s="28" t="str">
        <f>IF(ISBLANK($G54),"-",IFERROR(INDEX(Lookups!$D$2:$D$14,MATCH($G54,Lookups!$C$2:$C$14,0),1),"-"))</f>
        <v>-</v>
      </c>
      <c r="E54" s="152" t="str">
        <f>IF(ISBLANK($G54),"-",IFERROR(INDEX(Lookups!$E$2:$E$14,MATCH($G54,Lookups!$C$2:$C$14,0),1),"-"))</f>
        <v>-</v>
      </c>
      <c r="F54" s="152" t="str">
        <f>IF(ISBLANK(M54),F53,INDEX(Lookups!$K$2:$K$6,MATCH(M54,Lookups!$J$2:$J$6,0),1))</f>
        <v>cp</v>
      </c>
      <c r="G54" s="87"/>
      <c r="H54" s="28" t="str">
        <f t="shared" si="5"/>
        <v>cp</v>
      </c>
      <c r="I54" s="28" t="str">
        <f t="shared" si="17"/>
        <v/>
      </c>
      <c r="J54" s="28" t="str">
        <f t="shared" si="18"/>
        <v/>
      </c>
      <c r="K54" s="28" t="str">
        <f t="shared" si="19"/>
        <v>_cp</v>
      </c>
      <c r="P54" s="147"/>
      <c r="Q54" s="5" t="s">
        <v>563</v>
      </c>
      <c r="R54" s="138">
        <f>R53*1.1</f>
        <v>0.23253337740061972</v>
      </c>
      <c r="S54" s="106"/>
      <c r="T54" s="106"/>
      <c r="U54" s="138">
        <f>U53*1.1</f>
        <v>0.18086008540061968</v>
      </c>
      <c r="V54" s="106"/>
      <c r="W54" s="106">
        <f>W53*1.1</f>
        <v>465.06675480123937</v>
      </c>
      <c r="X54" s="106">
        <f>X53*1.1</f>
        <v>930.13350960247874</v>
      </c>
      <c r="Y54" s="106">
        <f t="shared" ref="Y54" si="25">Y53*1.1</f>
        <v>1860.2670192049575</v>
      </c>
      <c r="Z54" s="106"/>
      <c r="AA54" s="138">
        <f>AA53*1.1</f>
        <v>0.24637111895404404</v>
      </c>
      <c r="AB54" s="106"/>
      <c r="AC54" s="106"/>
      <c r="AD54" s="106"/>
      <c r="AE54" s="106">
        <f>AE53*1.1</f>
        <v>2956.4534274485277</v>
      </c>
      <c r="AF54" s="106">
        <f t="shared" ref="AF54" si="26">AF53*1.1</f>
        <v>4927.4223790808801</v>
      </c>
      <c r="AG54" s="106">
        <f t="shared" ref="AG54" si="27">AG53*1.1</f>
        <v>9854.8447581617602</v>
      </c>
      <c r="AH54" s="78"/>
    </row>
    <row r="55" spans="2:34" x14ac:dyDescent="0.25">
      <c r="B55" s="28" t="str">
        <f t="shared" si="15"/>
        <v>Variable</v>
      </c>
      <c r="C55" s="28" t="str">
        <f t="shared" si="16"/>
        <v/>
      </c>
      <c r="D55" s="28" t="str">
        <f>IF(ISBLANK($G55),"-",IFERROR(INDEX(Lookups!$D$2:$D$14,MATCH($G55,Lookups!$C$2:$C$14,0),1),"-"))</f>
        <v>-</v>
      </c>
      <c r="E55" s="152" t="str">
        <f>IF(ISBLANK($G55),"-",IFERROR(INDEX(Lookups!$E$2:$E$14,MATCH($G55,Lookups!$C$2:$C$14,0),1),"-"))</f>
        <v>-</v>
      </c>
      <c r="F55" s="152" t="str">
        <f>IF(ISBLANK(M55),F54,INDEX(Lookups!$K$2:$K$6,MATCH(M55,Lookups!$J$2:$J$6,0),1))</f>
        <v>cp</v>
      </c>
      <c r="G55" s="87"/>
      <c r="H55" s="28" t="str">
        <f t="shared" si="5"/>
        <v>cp</v>
      </c>
      <c r="I55" s="28" t="str">
        <f t="shared" si="17"/>
        <v/>
      </c>
      <c r="J55" s="28" t="str">
        <f t="shared" si="18"/>
        <v/>
      </c>
      <c r="K55" s="28" t="str">
        <f t="shared" si="19"/>
        <v>_cp</v>
      </c>
      <c r="P55" s="78"/>
      <c r="Q55" s="5"/>
      <c r="R55" s="131"/>
      <c r="S55" s="132"/>
      <c r="T55" s="132"/>
      <c r="U55" s="131"/>
      <c r="V55" s="132"/>
      <c r="W55" s="131"/>
      <c r="X55" s="131"/>
      <c r="Y55" s="131"/>
      <c r="Z55" s="132"/>
      <c r="AA55" s="131"/>
      <c r="AB55" s="132"/>
      <c r="AC55" s="132"/>
      <c r="AD55" s="131"/>
      <c r="AE55" s="131"/>
      <c r="AF55" s="131"/>
      <c r="AG55" s="131"/>
      <c r="AH55" s="93"/>
    </row>
    <row r="56" spans="2:34" x14ac:dyDescent="0.25">
      <c r="B56" s="28" t="str">
        <f t="shared" si="15"/>
        <v>Citipower VDO</v>
      </c>
      <c r="C56" s="28" t="str">
        <f t="shared" si="16"/>
        <v/>
      </c>
      <c r="D56" s="28" t="str">
        <f>IF(ISBLANK($G56),"-",IFERROR(INDEX(Lookups!$D$2:$D$14,MATCH($G56,Lookups!$C$2:$C$14,0),1),"-"))</f>
        <v>-</v>
      </c>
      <c r="E56" s="152" t="str">
        <f>IF(ISBLANK($G56),"-",IFERROR(INDEX(Lookups!$E$2:$E$14,MATCH($G56,Lookups!$C$2:$C$14,0),1),"-"))</f>
        <v>-</v>
      </c>
      <c r="F56" s="152" t="str">
        <f>IF(ISBLANK(M56),F55,INDEX(Lookups!$K$2:$K$6,MATCH(M56,Lookups!$J$2:$J$6,0),1))</f>
        <v>cp</v>
      </c>
      <c r="G56" s="87"/>
      <c r="H56" s="28" t="str">
        <f t="shared" si="5"/>
        <v>cp</v>
      </c>
      <c r="I56" s="28" t="str">
        <f t="shared" si="17"/>
        <v/>
      </c>
      <c r="J56" s="28" t="str">
        <f t="shared" si="18"/>
        <v/>
      </c>
      <c r="K56" s="28" t="str">
        <f t="shared" si="19"/>
        <v>_cp</v>
      </c>
      <c r="R56" s="145"/>
      <c r="S56" s="145"/>
      <c r="T56" s="145"/>
      <c r="U56" s="131"/>
      <c r="V56" s="131"/>
      <c r="W56" s="131"/>
      <c r="X56" s="131"/>
      <c r="Y56" s="131"/>
      <c r="Z56" s="131"/>
      <c r="AA56" s="145"/>
      <c r="AB56" s="145"/>
      <c r="AC56" s="145"/>
      <c r="AD56" s="131"/>
      <c r="AE56" s="131"/>
      <c r="AF56" s="131"/>
      <c r="AG56" s="131"/>
      <c r="AH56" s="91"/>
    </row>
    <row r="57" spans="2:34" ht="19.5" thickBot="1" x14ac:dyDescent="0.35">
      <c r="B57" s="28" t="str">
        <f t="shared" si="15"/>
        <v>Citipower VDO</v>
      </c>
      <c r="C57" s="28" t="str">
        <f t="shared" si="16"/>
        <v/>
      </c>
      <c r="D57" s="28" t="str">
        <f>IF(ISBLANK($G57),"-",IFERROR(INDEX(Lookups!$D$2:$D$14,MATCH($G57,Lookups!$C$2:$C$14,0),1),"-"))</f>
        <v>-</v>
      </c>
      <c r="E57" s="152" t="str">
        <f>IF(ISBLANK($G57),"-",IFERROR(INDEX(Lookups!$E$2:$E$14,MATCH($G57,Lookups!$C$2:$C$14,0),1),"-"))</f>
        <v>-</v>
      </c>
      <c r="F57" s="152" t="str">
        <f>IF(ISBLANK(M57),F56,INDEX(Lookups!$K$2:$K$6,MATCH(M57,Lookups!$J$2:$J$6,0),1))</f>
        <v>cp</v>
      </c>
      <c r="G57" s="87" t="s">
        <v>121</v>
      </c>
      <c r="H57" s="28" t="str">
        <f t="shared" si="5"/>
        <v>cp</v>
      </c>
      <c r="I57" s="28" t="str">
        <f t="shared" si="17"/>
        <v>VDO_cp</v>
      </c>
      <c r="J57" s="28" t="str">
        <f t="shared" si="18"/>
        <v>VDO_cp</v>
      </c>
      <c r="K57" s="28" t="str">
        <f t="shared" si="19"/>
        <v>VDO_cp</v>
      </c>
      <c r="N57" s="10" t="str">
        <f>M34&amp;" VDO"</f>
        <v>Citipower VDO</v>
      </c>
      <c r="O57" s="10"/>
      <c r="P57" s="10" t="s">
        <v>299</v>
      </c>
      <c r="Q57" s="10"/>
      <c r="R57" s="108"/>
      <c r="S57" s="108"/>
      <c r="T57" s="108"/>
      <c r="U57" s="108"/>
      <c r="V57" s="108"/>
      <c r="W57" s="136">
        <f>W54+W43</f>
        <v>868.56264179633922</v>
      </c>
      <c r="X57" s="136">
        <f>X54+X43</f>
        <v>1333.6293965975785</v>
      </c>
      <c r="Y57" s="136">
        <f>Y54+Y43</f>
        <v>2263.7629062000574</v>
      </c>
      <c r="Z57" s="136"/>
      <c r="AA57" s="136"/>
      <c r="AB57" s="136"/>
      <c r="AC57" s="136"/>
      <c r="AD57" s="136"/>
      <c r="AE57" s="136">
        <f>AE54+AE43</f>
        <v>3429.9357144436276</v>
      </c>
      <c r="AF57" s="136">
        <f>AF54+AF43</f>
        <v>5400.9046660759795</v>
      </c>
      <c r="AG57" s="136">
        <f>AG54+AG43</f>
        <v>10328.327045156861</v>
      </c>
    </row>
    <row r="58" spans="2:34" ht="16.5" thickTop="1" x14ac:dyDescent="0.25">
      <c r="B58" s="28" t="str">
        <f t="shared" si="15"/>
        <v>Citipower VDO</v>
      </c>
      <c r="C58" s="28" t="str">
        <f t="shared" si="16"/>
        <v/>
      </c>
      <c r="D58" s="28" t="str">
        <f>IF(ISBLANK($G58),"-",IFERROR(INDEX(Lookups!$D$2:$D$14,MATCH($G58,Lookups!$C$2:$C$14,0),1),"-"))</f>
        <v>-</v>
      </c>
      <c r="E58" s="152" t="str">
        <f>IF(ISBLANK($G58),"-",IFERROR(INDEX(Lookups!$E$2:$E$14,MATCH($G58,Lookups!$C$2:$C$14,0),1),"-"))</f>
        <v>-</v>
      </c>
      <c r="F58" s="152" t="str">
        <f>IF(ISBLANK(M58),F57,INDEX(Lookups!$K$2:$K$6,MATCH(M58,Lookups!$J$2:$J$6,0),1))</f>
        <v>cp</v>
      </c>
      <c r="G58" s="87"/>
      <c r="H58" s="28" t="str">
        <f t="shared" si="5"/>
        <v>cp</v>
      </c>
      <c r="I58" s="28" t="str">
        <f t="shared" si="17"/>
        <v/>
      </c>
      <c r="J58" s="28" t="str">
        <f t="shared" si="18"/>
        <v/>
      </c>
      <c r="K58" s="28" t="str">
        <f t="shared" si="19"/>
        <v>_cp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</row>
    <row r="59" spans="2:34" s="28" customFormat="1" ht="21" x14ac:dyDescent="0.25">
      <c r="B59" s="28" t="str">
        <f t="shared" si="15"/>
        <v>Fixed</v>
      </c>
      <c r="C59" s="28" t="str">
        <f t="shared" si="16"/>
        <v/>
      </c>
      <c r="D59" s="28" t="str">
        <f>IF(ISBLANK($G59),"-",IFERROR(INDEX(Lookups!$D$2:$D$14,MATCH($G59,Lookups!$C$2:$C$14,0),1),"-"))</f>
        <v>-</v>
      </c>
      <c r="E59" s="152" t="str">
        <f>IF(ISBLANK($G59),"-",IFERROR(INDEX(Lookups!$E$2:$E$14,MATCH($G59,Lookups!$C$2:$C$14,0),1),"-"))</f>
        <v>-</v>
      </c>
      <c r="F59" s="152" t="str">
        <f>IF(ISBLANK(M59),F58,INDEX(Lookups!$K$2:$K$6,MATCH(M59,Lookups!$J$2:$J$6,0),1))</f>
        <v>je</v>
      </c>
      <c r="G59" s="86"/>
      <c r="H59" s="28" t="str">
        <f t="shared" si="5"/>
        <v>je</v>
      </c>
      <c r="I59" s="28" t="str">
        <f t="shared" si="17"/>
        <v/>
      </c>
      <c r="J59" s="28" t="str">
        <f t="shared" si="18"/>
        <v/>
      </c>
      <c r="K59" s="28" t="str">
        <f t="shared" si="19"/>
        <v>_je</v>
      </c>
      <c r="L59" s="37"/>
      <c r="M59" s="113" t="s">
        <v>2</v>
      </c>
      <c r="N59" s="84"/>
      <c r="O59" s="84"/>
      <c r="P59" s="83"/>
      <c r="Q59" s="83"/>
      <c r="R59" s="109" t="s">
        <v>298</v>
      </c>
      <c r="S59" s="109"/>
      <c r="T59" s="109"/>
      <c r="U59" s="109" t="s">
        <v>315</v>
      </c>
      <c r="V59" s="110"/>
      <c r="W59" s="110"/>
      <c r="X59" s="110"/>
      <c r="Y59" s="110"/>
      <c r="Z59" s="110"/>
      <c r="AA59" s="109" t="s">
        <v>298</v>
      </c>
      <c r="AB59" s="110"/>
      <c r="AC59" s="110"/>
      <c r="AD59" s="109"/>
      <c r="AE59" s="110"/>
      <c r="AF59" s="110"/>
      <c r="AG59" s="110"/>
    </row>
    <row r="60" spans="2:34" x14ac:dyDescent="0.25">
      <c r="B60" s="28" t="str">
        <f t="shared" si="15"/>
        <v>Fixed</v>
      </c>
      <c r="C60" s="28" t="str">
        <f t="shared" si="16"/>
        <v/>
      </c>
      <c r="D60" s="28" t="str">
        <f>IF(ISBLANK($G60),"-",IFERROR(INDEX(Lookups!$D$2:$D$14,MATCH($G60,Lookups!$C$2:$C$14,0),1),"-"))</f>
        <v>-</v>
      </c>
      <c r="E60" s="152" t="str">
        <f>IF(ISBLANK($G60),"-",IFERROR(INDEX(Lookups!$E$2:$E$14,MATCH($G60,Lookups!$C$2:$C$14,0),1),"-"))</f>
        <v>-</v>
      </c>
      <c r="F60" s="152" t="str">
        <f>IF(ISBLANK(M60),F59,INDEX(Lookups!$K$2:$K$6,MATCH(M60,Lookups!$J$2:$J$6,0),1))</f>
        <v>je</v>
      </c>
      <c r="G60" s="87"/>
      <c r="H60" s="28" t="str">
        <f t="shared" si="5"/>
        <v>je</v>
      </c>
      <c r="I60" s="28" t="str">
        <f t="shared" si="17"/>
        <v/>
      </c>
      <c r="J60" s="28" t="str">
        <f t="shared" si="18"/>
        <v/>
      </c>
      <c r="K60" s="28" t="str">
        <f t="shared" si="19"/>
        <v>_je</v>
      </c>
      <c r="N60" s="8" t="s">
        <v>9</v>
      </c>
      <c r="O60" s="8"/>
      <c r="P60" s="7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</row>
    <row r="61" spans="2:34" x14ac:dyDescent="0.25">
      <c r="B61" s="28" t="str">
        <f t="shared" si="15"/>
        <v>Fixed</v>
      </c>
      <c r="C61" s="28" t="str">
        <f t="shared" si="16"/>
        <v/>
      </c>
      <c r="D61" s="28" t="str">
        <f>IF(ISBLANK($G61),"-",IFERROR(INDEX(Lookups!$D$2:$D$14,MATCH($G61,Lookups!$C$2:$C$14,0),1),"-"))</f>
        <v>All DB</v>
      </c>
      <c r="E61" s="152" t="str">
        <f>IF(ISBLANK($G61),"-",IFERROR(INDEX(Lookups!$E$2:$E$14,MATCH($G61,Lookups!$C$2:$C$14,0),1),"-"))</f>
        <v>YES</v>
      </c>
      <c r="F61" s="152" t="str">
        <f>IF(ISBLANK(M61),F60,INDEX(Lookups!$K$2:$K$6,MATCH(M61,Lookups!$J$2:$J$6,0),1))</f>
        <v>je</v>
      </c>
      <c r="G61" s="87" t="s">
        <v>37</v>
      </c>
      <c r="H61" s="28" t="str">
        <f t="shared" si="5"/>
        <v>All DB</v>
      </c>
      <c r="I61" s="28" t="str">
        <f t="shared" si="17"/>
        <v>ROC_All DB</v>
      </c>
      <c r="J61" s="28" t="str">
        <f t="shared" si="18"/>
        <v>ROC_All DB</v>
      </c>
      <c r="K61" s="28" t="str">
        <f t="shared" si="19"/>
        <v>ROC_je</v>
      </c>
      <c r="P61" t="s">
        <v>187</v>
      </c>
      <c r="R61" s="107">
        <f>SUMIFS(Inputs!$R$12:$R$77,Inputs!$E$12:$E$77,VDO!$I61)</f>
        <v>134</v>
      </c>
      <c r="S61" s="107"/>
      <c r="T61" s="107"/>
      <c r="U61" s="107"/>
      <c r="V61" s="104"/>
      <c r="W61" s="104"/>
      <c r="X61" s="104"/>
      <c r="Y61" s="104"/>
      <c r="Z61" s="104"/>
      <c r="AA61" s="104">
        <f>SUMIFS(Inputs!$R$12:$R$77,Inputs!$E$12:$E$77,VDO!$J61)</f>
        <v>134</v>
      </c>
      <c r="AB61" s="104"/>
      <c r="AC61" s="104"/>
      <c r="AD61" s="104"/>
      <c r="AE61" s="104"/>
      <c r="AF61" s="104"/>
      <c r="AG61" s="104"/>
      <c r="AH61" s="29"/>
    </row>
    <row r="62" spans="2:34" x14ac:dyDescent="0.25">
      <c r="B62" s="28" t="str">
        <f t="shared" si="15"/>
        <v>Fixed</v>
      </c>
      <c r="C62" s="28" t="str">
        <f t="shared" si="16"/>
        <v/>
      </c>
      <c r="D62" s="28" t="str">
        <f>IF(ISBLANK($G62),"-",IFERROR(INDEX(Lookups!$D$2:$D$14,MATCH($G62,Lookups!$C$2:$C$14,0),1),"-"))</f>
        <v>Single DB</v>
      </c>
      <c r="E62" s="152" t="str">
        <f>IF(ISBLANK($G62),"-",IFERROR(INDEX(Lookups!$E$2:$E$14,MATCH($G62,Lookups!$C$2:$C$14,0),1),"-"))</f>
        <v>NO</v>
      </c>
      <c r="F62" s="152" t="str">
        <f>IF(ISBLANK(M62),F61,INDEX(Lookups!$K$2:$K$6,MATCH(M62,Lookups!$J$2:$J$6,0),1))</f>
        <v>je</v>
      </c>
      <c r="G62" s="87" t="s">
        <v>55</v>
      </c>
      <c r="H62" s="28" t="str">
        <f t="shared" si="5"/>
        <v>je</v>
      </c>
      <c r="I62" s="28" t="str">
        <f t="shared" si="17"/>
        <v>met_je</v>
      </c>
      <c r="J62" s="28" t="str">
        <f t="shared" si="18"/>
        <v>met_je</v>
      </c>
      <c r="K62" s="28" t="str">
        <f t="shared" si="19"/>
        <v>met_je</v>
      </c>
      <c r="P62" t="s">
        <v>327</v>
      </c>
      <c r="R62" s="104">
        <f>SUMIFS(Inputs!$R$12:$R$77,Inputs!$E$12:$E$77,VDO!$I62)+SUMIFS('Network tariffs'!$M$2:$M$32,'Network tariffs'!$C$2:$C$32,VDO!$F62&amp;"_res",'Network tariffs'!$J$2:$J$32,"F")</f>
        <v>131.148</v>
      </c>
      <c r="S62" s="104"/>
      <c r="T62" s="104"/>
      <c r="U62" s="104"/>
      <c r="V62" s="104"/>
      <c r="W62" s="104"/>
      <c r="X62" s="104"/>
      <c r="Y62" s="104"/>
      <c r="Z62" s="104"/>
      <c r="AA62" s="104">
        <f>SUMIFS(Inputs!$R$12:$R$77,Inputs!$E$12:$E$77,VDO!$J62)+SUMIFS('Network tariffs'!$M$2:$M$32,'Network tariffs'!$C$2:$C$32,VDO!$F62&amp;"_sme",'Network tariffs'!$J$2:$J$32,"F")</f>
        <v>175.37400000000002</v>
      </c>
      <c r="AB62" s="104"/>
      <c r="AC62" s="104"/>
      <c r="AD62" s="104"/>
      <c r="AE62" s="104"/>
      <c r="AF62" s="104"/>
      <c r="AG62" s="104"/>
      <c r="AH62" s="29"/>
    </row>
    <row r="63" spans="2:34" x14ac:dyDescent="0.25">
      <c r="B63" s="28" t="str">
        <f t="shared" si="15"/>
        <v>Fixed</v>
      </c>
      <c r="C63" s="28" t="str">
        <f t="shared" si="16"/>
        <v/>
      </c>
      <c r="D63" s="28" t="str">
        <f>IF(ISBLANK($G63),"-",IFERROR(INDEX(Lookups!$D$2:$D$14,MATCH($G63,Lookups!$C$2:$C$14,0),1),"-"))</f>
        <v>All DB</v>
      </c>
      <c r="E63" s="152" t="str">
        <f>IF(ISBLANK($G63),"-",IFERROR(INDEX(Lookups!$E$2:$E$14,MATCH($G63,Lookups!$C$2:$C$14,0),1),"-"))</f>
        <v>NO</v>
      </c>
      <c r="F63" s="152" t="str">
        <f>IF(ISBLANK(M63),F62,INDEX(Lookups!$K$2:$K$6,MATCH(M63,Lookups!$J$2:$J$6,0),1))</f>
        <v>je</v>
      </c>
      <c r="G63" s="87" t="s">
        <v>119</v>
      </c>
      <c r="H63" s="28" t="str">
        <f t="shared" si="5"/>
        <v>All DB</v>
      </c>
      <c r="I63" s="28" t="str">
        <f t="shared" si="17"/>
        <v>anc_f_All DB</v>
      </c>
      <c r="J63" s="28" t="str">
        <f t="shared" si="18"/>
        <v>anc_f_All DB</v>
      </c>
      <c r="K63" s="28" t="str">
        <f t="shared" si="19"/>
        <v>anc_f_je</v>
      </c>
      <c r="P63" t="s">
        <v>328</v>
      </c>
      <c r="R63" s="107">
        <f>SUMIFS(Inputs!$R$12:$R$77,Inputs!$E$12:$E$77,VDO!$I63)</f>
        <v>4.2722873244540596</v>
      </c>
      <c r="S63" s="107"/>
      <c r="T63" s="107"/>
      <c r="U63" s="107"/>
      <c r="V63" s="104"/>
      <c r="W63" s="104"/>
      <c r="X63" s="104"/>
      <c r="Y63" s="104"/>
      <c r="Z63" s="104"/>
      <c r="AA63" s="104">
        <f>SUMIFS(Inputs!$R$12:$R$77,Inputs!$E$12:$E$77,VDO!$J63)</f>
        <v>4.2722873244540596</v>
      </c>
      <c r="AB63" s="104"/>
      <c r="AC63" s="104"/>
      <c r="AD63" s="104"/>
      <c r="AE63" s="104"/>
      <c r="AF63" s="104"/>
      <c r="AG63" s="104"/>
      <c r="AH63" s="29"/>
    </row>
    <row r="64" spans="2:34" x14ac:dyDescent="0.25">
      <c r="B64" s="28" t="str">
        <f t="shared" si="15"/>
        <v>Fixed</v>
      </c>
      <c r="C64" s="28" t="str">
        <f t="shared" si="16"/>
        <v/>
      </c>
      <c r="D64" s="28" t="str">
        <f>IF(ISBLANK($G64),"-",IFERROR(INDEX(Lookups!$D$2:$D$14,MATCH($G64,Lookups!$C$2:$C$14,0),1),"-"))</f>
        <v>All DB</v>
      </c>
      <c r="E64" s="152" t="str">
        <f>IF(ISBLANK($G64),"-",IFERROR(INDEX(Lookups!$E$2:$E$14,MATCH($G64,Lookups!$C$2:$C$14,0),1),"-"))</f>
        <v>NO</v>
      </c>
      <c r="F64" s="152" t="str">
        <f>IF(ISBLANK(M64),F63,INDEX(Lookups!$K$2:$K$6,MATCH(M64,Lookups!$J$2:$J$6,0),1))</f>
        <v>je</v>
      </c>
      <c r="G64" s="87" t="s">
        <v>216</v>
      </c>
      <c r="H64" s="28" t="str">
        <f t="shared" si="5"/>
        <v>All DB</v>
      </c>
      <c r="I64" s="28" t="str">
        <f t="shared" si="17"/>
        <v>FiT_All DB</v>
      </c>
      <c r="J64" s="28" t="str">
        <f t="shared" si="18"/>
        <v>FiT_All DB</v>
      </c>
      <c r="K64" s="28" t="str">
        <f t="shared" si="19"/>
        <v>FiT_je</v>
      </c>
      <c r="P64" t="s">
        <v>216</v>
      </c>
      <c r="R64" s="107">
        <f>SUMIFS(Inputs!$R$12:$R$77,Inputs!$E$12:$E$77,VDO!$I64)</f>
        <v>6.6485375744689605</v>
      </c>
      <c r="S64" s="107"/>
      <c r="T64" s="107"/>
      <c r="U64" s="107"/>
      <c r="V64" s="104"/>
      <c r="W64" s="104"/>
      <c r="X64" s="104"/>
      <c r="Y64" s="104"/>
      <c r="Z64" s="104"/>
      <c r="AA64" s="104">
        <f>SUMIFS(Inputs!$R$12:$R$77,Inputs!$E$12:$E$77,VDO!$J64)</f>
        <v>6.6485375744689605</v>
      </c>
      <c r="AB64" s="104"/>
      <c r="AC64" s="104"/>
      <c r="AD64" s="104"/>
      <c r="AE64" s="104"/>
      <c r="AF64" s="104"/>
      <c r="AG64" s="104"/>
      <c r="AH64" s="29"/>
    </row>
    <row r="65" spans="2:35" x14ac:dyDescent="0.25">
      <c r="B65" s="28" t="str">
        <f t="shared" si="15"/>
        <v>Fixed</v>
      </c>
      <c r="C65" s="28" t="str">
        <f t="shared" si="16"/>
        <v/>
      </c>
      <c r="D65" s="28" t="str">
        <f>IF(ISBLANK($G65),"-",IFERROR(INDEX(Lookups!$D$2:$D$14,MATCH($G65,Lookups!$C$2:$C$14,0),1),"-"))</f>
        <v>All DB</v>
      </c>
      <c r="E65" s="152" t="str">
        <f>IF(ISBLANK($G65),"-",IFERROR(INDEX(Lookups!$E$2:$E$14,MATCH($G65,Lookups!$C$2:$C$14,0),1),"-"))</f>
        <v>YES</v>
      </c>
      <c r="F65" s="152" t="str">
        <f>IF(ISBLANK(M65),F64,INDEX(Lookups!$K$2:$K$6,MATCH(M65,Lookups!$J$2:$J$6,0),1))</f>
        <v>je</v>
      </c>
      <c r="G65" s="87" t="s">
        <v>41</v>
      </c>
      <c r="H65" s="28" t="str">
        <f t="shared" si="5"/>
        <v>All DB</v>
      </c>
      <c r="I65" s="28" t="str">
        <f t="shared" si="17"/>
        <v>carc_All DB</v>
      </c>
      <c r="J65" s="28" t="str">
        <f t="shared" si="18"/>
        <v>carc_All DB</v>
      </c>
      <c r="K65" s="28" t="str">
        <f t="shared" si="19"/>
        <v>carc_je</v>
      </c>
      <c r="P65" t="s">
        <v>12</v>
      </c>
      <c r="R65" s="107">
        <f>SUMIFS(Inputs!$R$12:$R$77,Inputs!$E$12:$E$77,VDO!$I65)</f>
        <v>38</v>
      </c>
      <c r="S65" s="107"/>
      <c r="T65" s="107"/>
      <c r="U65" s="107"/>
      <c r="V65" s="104"/>
      <c r="W65" s="104"/>
      <c r="X65" s="104"/>
      <c r="Y65" s="104"/>
      <c r="Z65" s="104"/>
      <c r="AA65" s="104">
        <f>SUMIFS(Inputs!$R$12:$R$77,Inputs!$E$12:$E$77,VDO!$J65)</f>
        <v>38</v>
      </c>
      <c r="AB65" s="104"/>
      <c r="AC65" s="104"/>
      <c r="AD65" s="104"/>
      <c r="AE65" s="104"/>
      <c r="AF65" s="104"/>
      <c r="AG65" s="104"/>
      <c r="AH65" s="29"/>
    </row>
    <row r="66" spans="2:35" x14ac:dyDescent="0.25">
      <c r="B66" s="28" t="str">
        <f t="shared" si="15"/>
        <v>Fixed</v>
      </c>
      <c r="C66" s="28" t="str">
        <f t="shared" si="16"/>
        <v/>
      </c>
      <c r="D66" s="28" t="str">
        <f>IF(ISBLANK($G66),"-",IFERROR(INDEX(Lookups!$D$2:$D$14,MATCH($G66,Lookups!$C$2:$C$14,0),1),"-"))</f>
        <v>-</v>
      </c>
      <c r="E66" s="152" t="str">
        <f>IF(ISBLANK($G66),"-",IFERROR(INDEX(Lookups!$E$2:$E$14,MATCH($G66,Lookups!$C$2:$C$14,0),1),"-"))</f>
        <v>-</v>
      </c>
      <c r="F66" s="152" t="str">
        <f>IF(ISBLANK(M66),F65,INDEX(Lookups!$K$2:$K$6,MATCH(M66,Lookups!$J$2:$J$6,0),1))</f>
        <v>je</v>
      </c>
      <c r="G66" s="87"/>
      <c r="H66" s="28" t="str">
        <f t="shared" si="5"/>
        <v>je</v>
      </c>
      <c r="I66" s="28" t="str">
        <f t="shared" si="17"/>
        <v/>
      </c>
      <c r="J66" s="28" t="str">
        <f t="shared" si="18"/>
        <v/>
      </c>
      <c r="K66" s="28" t="str">
        <f t="shared" si="19"/>
        <v>_je</v>
      </c>
      <c r="Q66" t="s">
        <v>45</v>
      </c>
      <c r="R66" s="104">
        <f>SUM(R61:R65)</f>
        <v>314.06882489892303</v>
      </c>
      <c r="S66" s="104"/>
      <c r="T66" s="104"/>
      <c r="U66" s="104"/>
      <c r="V66" s="104"/>
      <c r="W66" s="104">
        <f>$R66</f>
        <v>314.06882489892303</v>
      </c>
      <c r="X66" s="104">
        <f t="shared" ref="X66:Y68" si="28">$R66</f>
        <v>314.06882489892303</v>
      </c>
      <c r="Y66" s="104">
        <f t="shared" si="28"/>
        <v>314.06882489892303</v>
      </c>
      <c r="Z66" s="104"/>
      <c r="AA66" s="104">
        <f>SUM(AA61:AA65)</f>
        <v>358.29482489892303</v>
      </c>
      <c r="AB66" s="104"/>
      <c r="AC66" s="104"/>
      <c r="AD66" s="104"/>
      <c r="AE66" s="104">
        <f>$AA66</f>
        <v>358.29482489892303</v>
      </c>
      <c r="AF66" s="104">
        <f t="shared" ref="AF66:AG68" si="29">$AA66</f>
        <v>358.29482489892303</v>
      </c>
      <c r="AG66" s="104">
        <f t="shared" si="29"/>
        <v>358.29482489892303</v>
      </c>
      <c r="AH66" s="29"/>
    </row>
    <row r="67" spans="2:35" ht="16.5" thickBot="1" x14ac:dyDescent="0.3">
      <c r="B67" s="28" t="str">
        <f t="shared" si="15"/>
        <v>Fixed</v>
      </c>
      <c r="C67" s="28" t="str">
        <f t="shared" si="16"/>
        <v>F_incl retail margin_je</v>
      </c>
      <c r="D67" s="28" t="str">
        <f>IF(ISBLANK($G67),"-",IFERROR(INDEX(Lookups!$D$2:$D$14,MATCH($G67,Lookups!$C$2:$C$14,0),1),"-"))</f>
        <v>All DB</v>
      </c>
      <c r="E67" s="152" t="str">
        <f>IF(ISBLANK($G67),"-",IFERROR(INDEX(Lookups!$E$2:$E$14,MATCH($G67,Lookups!$C$2:$C$14,0),1),"-"))</f>
        <v>YES</v>
      </c>
      <c r="F67" s="152" t="str">
        <f>IF(ISBLANK(M67),F66,INDEX(Lookups!$K$2:$K$6,MATCH(M67,Lookups!$J$2:$J$6,0),1))</f>
        <v>je</v>
      </c>
      <c r="G67" s="87" t="s">
        <v>178</v>
      </c>
      <c r="H67" s="28" t="str">
        <f t="shared" si="5"/>
        <v>All DB</v>
      </c>
      <c r="I67" s="28" t="str">
        <f t="shared" si="17"/>
        <v>ROM_All DB</v>
      </c>
      <c r="J67" s="28" t="str">
        <f t="shared" si="18"/>
        <v>ROM_All DB</v>
      </c>
      <c r="K67" s="28" t="str">
        <f t="shared" si="19"/>
        <v>ROM_je</v>
      </c>
      <c r="P67" s="88"/>
      <c r="Q67" s="6" t="s">
        <v>46</v>
      </c>
      <c r="R67" s="105">
        <f>R66*(1+INDEX(Inputs!$Q$12:$Q$77,MATCH(VDO!$I67,Inputs!$E$12:$E$77,0),1))</f>
        <v>333.03858192281797</v>
      </c>
      <c r="S67" s="105"/>
      <c r="T67" s="105"/>
      <c r="U67" s="105"/>
      <c r="V67" s="105"/>
      <c r="W67" s="105">
        <f>$R67</f>
        <v>333.03858192281797</v>
      </c>
      <c r="X67" s="105">
        <f t="shared" si="28"/>
        <v>333.03858192281797</v>
      </c>
      <c r="Y67" s="105">
        <f t="shared" si="28"/>
        <v>333.03858192281797</v>
      </c>
      <c r="Z67" s="105"/>
      <c r="AA67" s="105">
        <f>AA66*(1+INDEX(Inputs!$Q$12:$Q$77,MATCH(VDO!$I67,Inputs!$E$12:$E$77,0),1))</f>
        <v>379.93583232281799</v>
      </c>
      <c r="AB67" s="105"/>
      <c r="AC67" s="105"/>
      <c r="AD67" s="105"/>
      <c r="AE67" s="105">
        <f t="shared" ref="AE67:AE68" si="30">$AA67</f>
        <v>379.93583232281799</v>
      </c>
      <c r="AF67" s="105">
        <f t="shared" si="29"/>
        <v>379.93583232281799</v>
      </c>
      <c r="AG67" s="105">
        <f t="shared" si="29"/>
        <v>379.93583232281799</v>
      </c>
      <c r="AH67" s="82"/>
    </row>
    <row r="68" spans="2:35" ht="16.5" thickTop="1" x14ac:dyDescent="0.25">
      <c r="B68" s="28" t="str">
        <f t="shared" si="15"/>
        <v>Fixed</v>
      </c>
      <c r="C68" s="28" t="str">
        <f t="shared" si="16"/>
        <v>F_incl GST_je</v>
      </c>
      <c r="D68" s="28" t="str">
        <f>IF(ISBLANK($G68),"-",IFERROR(INDEX(Lookups!$D$2:$D$14,MATCH($G68,Lookups!$C$2:$C$14,0),1),"-"))</f>
        <v>-</v>
      </c>
      <c r="E68" s="152" t="str">
        <f>IF(ISBLANK($G68),"-",IFERROR(INDEX(Lookups!$E$2:$E$14,MATCH($G68,Lookups!$C$2:$C$14,0),1),"-"))</f>
        <v>-</v>
      </c>
      <c r="F68" s="152" t="str">
        <f>IF(ISBLANK(M68),F67,INDEX(Lookups!$K$2:$K$6,MATCH(M68,Lookups!$J$2:$J$6,0),1))</f>
        <v>je</v>
      </c>
      <c r="G68" s="87"/>
      <c r="H68" s="28" t="str">
        <f t="shared" si="5"/>
        <v>je</v>
      </c>
      <c r="I68" s="28" t="str">
        <f t="shared" si="17"/>
        <v/>
      </c>
      <c r="J68" s="28" t="str">
        <f t="shared" si="18"/>
        <v/>
      </c>
      <c r="K68" s="28" t="str">
        <f t="shared" si="19"/>
        <v>_je</v>
      </c>
      <c r="P68" s="89"/>
      <c r="Q68" s="5" t="s">
        <v>563</v>
      </c>
      <c r="R68" s="106">
        <f>R67*1.1</f>
        <v>366.34244011509981</v>
      </c>
      <c r="S68" s="106"/>
      <c r="T68" s="106"/>
      <c r="U68" s="106"/>
      <c r="V68" s="106"/>
      <c r="W68" s="106">
        <f t="shared" ref="W68" si="31">$R68</f>
        <v>366.34244011509981</v>
      </c>
      <c r="X68" s="106">
        <f t="shared" si="28"/>
        <v>366.34244011509981</v>
      </c>
      <c r="Y68" s="106">
        <f t="shared" si="28"/>
        <v>366.34244011509981</v>
      </c>
      <c r="Z68" s="106"/>
      <c r="AA68" s="106">
        <f>AA67*1.1</f>
        <v>417.92941555509981</v>
      </c>
      <c r="AB68" s="106"/>
      <c r="AC68" s="106"/>
      <c r="AD68" s="106"/>
      <c r="AE68" s="106">
        <f t="shared" si="30"/>
        <v>417.92941555509981</v>
      </c>
      <c r="AF68" s="106">
        <f t="shared" si="29"/>
        <v>417.92941555509981</v>
      </c>
      <c r="AG68" s="106">
        <f t="shared" si="29"/>
        <v>417.92941555509981</v>
      </c>
      <c r="AH68" s="78"/>
    </row>
    <row r="69" spans="2:35" x14ac:dyDescent="0.25">
      <c r="B69" s="28" t="str">
        <f t="shared" ref="B69:B100" si="32">IF(ISBLANK(N70),B68,N70)</f>
        <v>Fixed</v>
      </c>
      <c r="C69" s="28" t="str">
        <f t="shared" ref="C69:C100" si="33">IF(OR(Q69="incl retail margin",Q69="incl GST"),LEFT(B69,1)&amp;"_"&amp;Q69&amp;"_"&amp;F69,"")</f>
        <v/>
      </c>
      <c r="D69" s="28" t="str">
        <f>IF(ISBLANK($G69),"-",IFERROR(INDEX(Lookups!$D$2:$D$14,MATCH($G69,Lookups!$C$2:$C$14,0),1),"-"))</f>
        <v>-</v>
      </c>
      <c r="E69" s="152" t="str">
        <f>IF(ISBLANK($G69),"-",IFERROR(INDEX(Lookups!$E$2:$E$14,MATCH($G69,Lookups!$C$2:$C$14,0),1),"-"))</f>
        <v>-</v>
      </c>
      <c r="F69" s="152" t="str">
        <f>IF(ISBLANK(M69),F68,INDEX(Lookups!$K$2:$K$6,MATCH(M69,Lookups!$J$2:$J$6,0),1))</f>
        <v>je</v>
      </c>
      <c r="G69" s="87"/>
      <c r="H69" s="28" t="str">
        <f t="shared" si="5"/>
        <v>je</v>
      </c>
      <c r="I69" s="28" t="str">
        <f t="shared" ref="I69:I100" si="34">IF(ISBLANK($G69),"",
IF($G69="WEC",$G69&amp;"_res"&amp;"_"&amp;$H69,$G69&amp;"_"&amp;$H69))</f>
        <v/>
      </c>
      <c r="J69" s="28" t="str">
        <f t="shared" ref="J69:J100" si="35">IF(ISBLANK($G69),"",
IF($G69="WEC",$G69&amp;"_sme"&amp;"_"&amp;$H69,$G69&amp;"_"&amp;$H69))</f>
        <v/>
      </c>
      <c r="K69" s="28" t="str">
        <f t="shared" ref="K69:K100" si="36">G69&amp;"_"&amp;F69</f>
        <v>_je</v>
      </c>
      <c r="P69" s="78"/>
      <c r="Q69" s="94"/>
      <c r="R69" s="131"/>
      <c r="S69" s="132"/>
      <c r="T69" s="132"/>
      <c r="U69" s="132"/>
      <c r="V69" s="132"/>
      <c r="W69" s="131"/>
      <c r="X69" s="131"/>
      <c r="Y69" s="131"/>
      <c r="Z69" s="132"/>
      <c r="AA69" s="131"/>
      <c r="AB69" s="132"/>
      <c r="AC69" s="132"/>
      <c r="AD69" s="132"/>
      <c r="AE69" s="131"/>
      <c r="AF69" s="131"/>
      <c r="AG69" s="131"/>
      <c r="AH69" s="93"/>
    </row>
    <row r="70" spans="2:35" x14ac:dyDescent="0.25">
      <c r="B70" s="28" t="str">
        <f t="shared" si="32"/>
        <v>Variable</v>
      </c>
      <c r="C70" s="28" t="str">
        <f t="shared" si="33"/>
        <v/>
      </c>
      <c r="D70" s="28" t="str">
        <f>IF(ISBLANK($G70),"-",IFERROR(INDEX(Lookups!$D$2:$D$14,MATCH($G70,Lookups!$C$2:$C$14,0),1),"-"))</f>
        <v>-</v>
      </c>
      <c r="E70" s="152" t="str">
        <f>IF(ISBLANK($G70),"-",IFERROR(INDEX(Lookups!$E$2:$E$14,MATCH($G70,Lookups!$C$2:$C$14,0),1),"-"))</f>
        <v>-</v>
      </c>
      <c r="F70" s="152" t="str">
        <f>IF(ISBLANK(M70),F69,INDEX(Lookups!$K$2:$K$6,MATCH(M70,Lookups!$J$2:$J$6,0),1))</f>
        <v>je</v>
      </c>
      <c r="G70" s="87"/>
      <c r="H70" s="28" t="str">
        <f t="shared" ref="H70:H133" si="37">IF($D70="all db",$D70,$F70)</f>
        <v>je</v>
      </c>
      <c r="I70" s="28" t="str">
        <f t="shared" si="34"/>
        <v/>
      </c>
      <c r="J70" s="28" t="str">
        <f t="shared" si="35"/>
        <v/>
      </c>
      <c r="K70" s="28" t="str">
        <f t="shared" si="36"/>
        <v>_je</v>
      </c>
      <c r="Q70" s="5"/>
      <c r="R70" s="131"/>
      <c r="S70" s="132"/>
      <c r="T70" s="132"/>
      <c r="U70" s="132"/>
      <c r="V70" s="132"/>
      <c r="W70" s="131"/>
      <c r="X70" s="131"/>
      <c r="Y70" s="131"/>
      <c r="Z70" s="132"/>
      <c r="AA70" s="131"/>
      <c r="AB70" s="132"/>
      <c r="AC70" s="132"/>
      <c r="AD70" s="132"/>
      <c r="AE70" s="131"/>
      <c r="AF70" s="131"/>
      <c r="AG70" s="131"/>
      <c r="AH70" s="92"/>
    </row>
    <row r="71" spans="2:35" x14ac:dyDescent="0.25">
      <c r="B71" s="28" t="str">
        <f t="shared" si="32"/>
        <v>Variable</v>
      </c>
      <c r="C71" s="28" t="str">
        <f t="shared" si="33"/>
        <v/>
      </c>
      <c r="D71" s="28" t="str">
        <f>IF(ISBLANK($G71),"-",IFERROR(INDEX(Lookups!$D$2:$D$14,MATCH($G71,Lookups!$C$2:$C$14,0),1),"-"))</f>
        <v>-</v>
      </c>
      <c r="E71" s="152" t="str">
        <f>IF(ISBLANK($G71),"-",IFERROR(INDEX(Lookups!$E$2:$E$14,MATCH($G71,Lookups!$C$2:$C$14,0),1),"-"))</f>
        <v>-</v>
      </c>
      <c r="F71" s="152" t="str">
        <f>IF(ISBLANK(M71),F70,INDEX(Lookups!$K$2:$K$6,MATCH(M71,Lookups!$J$2:$J$6,0),1))</f>
        <v>je</v>
      </c>
      <c r="G71" s="87"/>
      <c r="H71" s="28" t="str">
        <f t="shared" si="37"/>
        <v>je</v>
      </c>
      <c r="I71" s="28" t="str">
        <f t="shared" si="34"/>
        <v/>
      </c>
      <c r="J71" s="28" t="str">
        <f t="shared" si="35"/>
        <v/>
      </c>
      <c r="K71" s="28" t="str">
        <f t="shared" si="36"/>
        <v>_je</v>
      </c>
      <c r="N71" s="8" t="s">
        <v>13</v>
      </c>
      <c r="O71" s="8"/>
      <c r="P71" s="8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29"/>
    </row>
    <row r="72" spans="2:35" x14ac:dyDescent="0.25">
      <c r="B72" s="28" t="str">
        <f t="shared" si="32"/>
        <v>Variable</v>
      </c>
      <c r="C72" s="28" t="str">
        <f t="shared" si="33"/>
        <v/>
      </c>
      <c r="D72" s="28" t="str">
        <f>IF(ISBLANK($G72),"-",IFERROR(INDEX(Lookups!$D$2:$D$14,MATCH($G72,Lookups!$C$2:$C$14,0),1),"-"))</f>
        <v>Single DB</v>
      </c>
      <c r="E72" s="152" t="str">
        <f>IF(ISBLANK($G72),"-",IFERROR(INDEX(Lookups!$E$2:$E$14,MATCH($G72,Lookups!$C$2:$C$14,0),1),"-"))</f>
        <v>NO</v>
      </c>
      <c r="F72" s="152" t="str">
        <f>IF(ISBLANK(M72),F71,INDEX(Lookups!$K$2:$K$6,MATCH(M72,Lookups!$J$2:$J$6,0),1))</f>
        <v>je</v>
      </c>
      <c r="G72" s="87" t="s">
        <v>118</v>
      </c>
      <c r="H72" s="28" t="str">
        <f t="shared" si="37"/>
        <v>je</v>
      </c>
      <c r="I72" s="28" t="str">
        <f t="shared" si="34"/>
        <v>net_v_je</v>
      </c>
      <c r="J72" s="28" t="str">
        <f t="shared" si="35"/>
        <v>net_v_je</v>
      </c>
      <c r="K72" s="28" t="str">
        <f t="shared" si="36"/>
        <v>net_v_je</v>
      </c>
      <c r="P72" t="s">
        <v>10</v>
      </c>
      <c r="R72" s="104">
        <f>SUMIFS('Network tariffs'!$M$2:$M$97,'Network tariffs'!$J$2:$J$97,"V",'Network tariffs'!$C$2:$C$97,$F72&amp;"_res")</f>
        <v>7.9699999999999993E-2</v>
      </c>
      <c r="S72" s="104"/>
      <c r="T72" s="104"/>
      <c r="U72" s="104"/>
      <c r="V72" s="104"/>
      <c r="W72" s="104">
        <f>$R72*W$4</f>
        <v>159.39999999999998</v>
      </c>
      <c r="X72" s="104">
        <f t="shared" ref="X72:Y72" si="38">$R72*X$4</f>
        <v>318.79999999999995</v>
      </c>
      <c r="Y72" s="104">
        <f t="shared" si="38"/>
        <v>637.59999999999991</v>
      </c>
      <c r="Z72" s="104"/>
      <c r="AA72" s="104">
        <f>SUMIFS('Network tariffs'!$M$2:$M$97,'Network tariffs'!$J$2:$J$97,"V",'Network tariffs'!$C$2:$C$97,$F72&amp;"_sme")</f>
        <v>9.9049999999999999E-2</v>
      </c>
      <c r="AB72" s="104"/>
      <c r="AC72" s="104"/>
      <c r="AD72" s="104"/>
      <c r="AE72" s="104">
        <f>$AA72*AE$4</f>
        <v>1188.5999999999999</v>
      </c>
      <c r="AF72" s="104">
        <f>$AA72*AF$4</f>
        <v>1981</v>
      </c>
      <c r="AG72" s="104">
        <f t="shared" ref="AG72" si="39">$AA72*AG$4</f>
        <v>3962</v>
      </c>
      <c r="AH72" s="29"/>
    </row>
    <row r="73" spans="2:35" x14ac:dyDescent="0.25">
      <c r="B73" s="28" t="str">
        <f t="shared" si="32"/>
        <v>Variable</v>
      </c>
      <c r="C73" s="28" t="str">
        <f t="shared" si="33"/>
        <v/>
      </c>
      <c r="D73" s="28" t="str">
        <f>IF(ISBLANK($G73),"-",IFERROR(INDEX(Lookups!$D$2:$D$14,MATCH($G73,Lookups!$C$2:$C$14,0),1),"-"))</f>
        <v>-</v>
      </c>
      <c r="E73" s="152" t="str">
        <f>IF(ISBLANK($G73),"-",IFERROR(INDEX(Lookups!$E$2:$E$14,MATCH($G73,Lookups!$C$2:$C$14,0),1),"-"))</f>
        <v>-</v>
      </c>
      <c r="F73" s="152" t="str">
        <f>IF(ISBLANK(M73),F72,INDEX(Lookups!$K$2:$K$6,MATCH(M73,Lookups!$J$2:$J$6,0),1))</f>
        <v>je</v>
      </c>
      <c r="G73" s="87"/>
      <c r="H73" s="28" t="str">
        <f t="shared" si="37"/>
        <v>je</v>
      </c>
      <c r="I73" s="28" t="str">
        <f t="shared" si="34"/>
        <v/>
      </c>
      <c r="J73" s="28" t="str">
        <f t="shared" si="35"/>
        <v/>
      </c>
      <c r="K73" s="28" t="str">
        <f t="shared" si="36"/>
        <v>_je</v>
      </c>
      <c r="Q73" t="s">
        <v>315</v>
      </c>
      <c r="R73" s="104"/>
      <c r="S73" s="104"/>
      <c r="T73" s="104"/>
      <c r="U73" s="104">
        <f>SUMIFS('Network tariffs'!$M$2:$M$97,'Network tariffs'!$J$2:$J$97,"CL",'Network tariffs'!$C$2:$C$97,VDO!$F73&amp;"_res")</f>
        <v>2.5680000000000001E-2</v>
      </c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29"/>
    </row>
    <row r="74" spans="2:35" x14ac:dyDescent="0.25">
      <c r="B74" s="28" t="str">
        <f t="shared" si="32"/>
        <v>Variable</v>
      </c>
      <c r="C74" s="28" t="str">
        <f t="shared" si="33"/>
        <v/>
      </c>
      <c r="D74" s="28" t="str">
        <f>IF(ISBLANK($G74),"-",IFERROR(INDEX(Lookups!$D$2:$D$14,MATCH($G74,Lookups!$C$2:$C$14,0),1),"-"))</f>
        <v>-</v>
      </c>
      <c r="E74" s="152" t="str">
        <f>IF(ISBLANK($G74),"-",IFERROR(INDEX(Lookups!$E$2:$E$14,MATCH($G74,Lookups!$C$2:$C$14,0),1),"-"))</f>
        <v>-</v>
      </c>
      <c r="F74" s="152" t="str">
        <f>IF(ISBLANK(M74),F73,INDEX(Lookups!$K$2:$K$6,MATCH(M74,Lookups!$J$2:$J$6,0),1))</f>
        <v>je</v>
      </c>
      <c r="G74" s="87" t="s">
        <v>21</v>
      </c>
      <c r="H74" s="28" t="str">
        <f t="shared" si="37"/>
        <v>je</v>
      </c>
      <c r="I74" s="28" t="str">
        <f t="shared" si="34"/>
        <v>wec_res_je</v>
      </c>
      <c r="J74" s="28" t="str">
        <f t="shared" si="35"/>
        <v>wec_sme_je</v>
      </c>
      <c r="K74" s="28" t="str">
        <f t="shared" si="36"/>
        <v>wec_je</v>
      </c>
      <c r="P74" t="s">
        <v>16</v>
      </c>
      <c r="R74" s="127">
        <f>SUMIFS(Inputs!$R$12:$R$77,Inputs!$E$12:$E$77,VDO!$I74)</f>
        <v>0.10876999999999999</v>
      </c>
      <c r="S74" s="104"/>
      <c r="T74" s="104"/>
      <c r="U74" s="127">
        <f>SUMIFS(Inputs!$R$12:$R$77,Inputs!$E$12:$E$77,VDO!$I74)</f>
        <v>0.10876999999999999</v>
      </c>
      <c r="V74" s="104"/>
      <c r="W74" s="104">
        <f>$R74*(W$4*(1+INDEX(Inputs!$Q$73:$Q$77,MATCH(VDO!$F74,Inputs!$D$73:$D$77,0),1)))</f>
        <v>226.46949248688887</v>
      </c>
      <c r="X74" s="104">
        <f>$R74*(X$4*(1+INDEX(Inputs!$Q$73:$Q$77,MATCH(VDO!$F74,Inputs!$D$73:$D$77,0),1)))</f>
        <v>452.93898497377774</v>
      </c>
      <c r="Y74" s="104">
        <f>$R74*(Y$4*(1+INDEX(Inputs!$Q$73:$Q$77,MATCH(VDO!$F74,Inputs!$D$73:$D$77,0),1)))</f>
        <v>905.87796994755547</v>
      </c>
      <c r="Z74" s="104"/>
      <c r="AA74" s="127">
        <f>SUMIFS(Inputs!$R$12:$R$77,Inputs!$E$12:$E$77,VDO!$J74)</f>
        <v>0.10127</v>
      </c>
      <c r="AB74" s="104"/>
      <c r="AC74" s="104"/>
      <c r="AD74" s="104"/>
      <c r="AE74" s="104">
        <f>$AA74*(AE$4*(1+INDEX(Inputs!$Q$73:$Q$77,MATCH(VDO!$F74,Inputs!$D$73:$D$77,0),1)))</f>
        <v>1265.1226719213332</v>
      </c>
      <c r="AF74" s="104">
        <f>$AA74*(AF$4*(1+INDEX(Inputs!$Q$73:$Q$77,MATCH(VDO!$F74,Inputs!$D$73:$D$77,0),1)))</f>
        <v>2108.5377865355554</v>
      </c>
      <c r="AG74" s="104">
        <f>$AA74*(AG$4*(1+INDEX(Inputs!$Q$73:$Q$77,MATCH(VDO!$F74,Inputs!$D$73:$D$77,0),1)))</f>
        <v>4217.0755730711107</v>
      </c>
      <c r="AH74" s="29"/>
      <c r="AI74" s="31"/>
    </row>
    <row r="75" spans="2:35" x14ac:dyDescent="0.25">
      <c r="B75" s="28" t="str">
        <f t="shared" si="32"/>
        <v>Variable</v>
      </c>
      <c r="C75" s="28" t="str">
        <f t="shared" si="33"/>
        <v/>
      </c>
      <c r="D75" s="28" t="str">
        <f>IF(ISBLANK($G75),"-",IFERROR(INDEX(Lookups!$D$2:$D$14,MATCH($G75,Lookups!$C$2:$C$14,0),1),"-"))</f>
        <v>All DB</v>
      </c>
      <c r="E75" s="152" t="str">
        <f>IF(ISBLANK($G75),"-",IFERROR(INDEX(Lookups!$E$2:$E$14,MATCH($G75,Lookups!$C$2:$C$14,0),1),"-"))</f>
        <v>NO</v>
      </c>
      <c r="F75" s="152" t="str">
        <f>IF(ISBLANK(M75),F74,INDEX(Lookups!$K$2:$K$6,MATCH(M75,Lookups!$J$2:$J$6,0),1))</f>
        <v>je</v>
      </c>
      <c r="G75" s="87" t="s">
        <v>70</v>
      </c>
      <c r="H75" s="28" t="str">
        <f t="shared" si="37"/>
        <v>All DB</v>
      </c>
      <c r="I75" s="28" t="str">
        <f t="shared" si="34"/>
        <v>enviro_All DB</v>
      </c>
      <c r="J75" s="28" t="str">
        <f t="shared" si="35"/>
        <v>enviro_All DB</v>
      </c>
      <c r="K75" s="28" t="str">
        <f t="shared" si="36"/>
        <v>enviro_je</v>
      </c>
      <c r="P75" t="s">
        <v>17</v>
      </c>
      <c r="Q75" s="24"/>
      <c r="R75" s="127">
        <f>SUMIFS(Inputs!$R$12:$R$77,Inputs!$E$12:$E$77,VDO!$I75)</f>
        <v>2.34842008E-2</v>
      </c>
      <c r="S75" s="104"/>
      <c r="T75" s="104"/>
      <c r="U75" s="127">
        <f>SUMIFS(Inputs!$R$12:$R$77,Inputs!$E$12:$E$77,VDO!$I75)</f>
        <v>2.34842008E-2</v>
      </c>
      <c r="V75" s="104"/>
      <c r="W75" s="104">
        <f>$R75*(W$4*(1+INDEX(Inputs!$Q$73:$Q$77,MATCH(VDO!$F75,Inputs!$D$73:$D$77,0),1)))</f>
        <v>48.896341239645032</v>
      </c>
      <c r="X75" s="104">
        <f>$R75*(X$4*(1+INDEX(Inputs!$Q$73:$Q$77,MATCH(VDO!$F75,Inputs!$D$73:$D$77,0),1)))</f>
        <v>97.792682479290065</v>
      </c>
      <c r="Y75" s="104">
        <f>$R75*(Y$4*(1+INDEX(Inputs!$Q$73:$Q$77,MATCH(VDO!$F75,Inputs!$D$73:$D$77,0),1)))</f>
        <v>195.58536495858013</v>
      </c>
      <c r="Z75" s="104"/>
      <c r="AA75" s="128">
        <f>SUMIFS(Inputs!$R$12:$R$77,Inputs!$E$12:$E$77,VDO!$J75)</f>
        <v>2.34842008E-2</v>
      </c>
      <c r="AB75" s="104"/>
      <c r="AC75" s="104"/>
      <c r="AD75" s="104"/>
      <c r="AE75" s="104">
        <f>$AA75*(AE$4*(1+INDEX(Inputs!$Q$73:$Q$77,MATCH(VDO!$F75,Inputs!$D$73:$D$77,0),1)))</f>
        <v>293.37804743787018</v>
      </c>
      <c r="AF75" s="104">
        <f>$AA75*(AF$4*(1+INDEX(Inputs!$Q$73:$Q$77,MATCH(VDO!$F75,Inputs!$D$73:$D$77,0),1)))</f>
        <v>488.96341239645028</v>
      </c>
      <c r="AG75" s="104">
        <f>$AA75*(AG$4*(1+INDEX(Inputs!$Q$73:$Q$77,MATCH(VDO!$F75,Inputs!$D$73:$D$77,0),1)))</f>
        <v>977.92682479290056</v>
      </c>
      <c r="AH75" s="29"/>
    </row>
    <row r="76" spans="2:35" x14ac:dyDescent="0.25">
      <c r="B76" s="28" t="str">
        <f t="shared" si="32"/>
        <v>Variable</v>
      </c>
      <c r="C76" s="28" t="str">
        <f t="shared" si="33"/>
        <v/>
      </c>
      <c r="D76" s="28" t="str">
        <f>IF(ISBLANK($G76),"-",IFERROR(INDEX(Lookups!$D$2:$D$14,MATCH($G76,Lookups!$C$2:$C$14,0),1),"-"))</f>
        <v>All DB</v>
      </c>
      <c r="E76" s="152" t="str">
        <f>IF(ISBLANK($G76),"-",IFERROR(INDEX(Lookups!$E$2:$E$14,MATCH($G76,Lookups!$C$2:$C$14,0),1),"-"))</f>
        <v>NO</v>
      </c>
      <c r="F76" s="152" t="str">
        <f>IF(ISBLANK(M76),F75,INDEX(Lookups!$K$2:$K$6,MATCH(M76,Lookups!$J$2:$J$6,0),1))</f>
        <v>je</v>
      </c>
      <c r="G76" s="87" t="s">
        <v>120</v>
      </c>
      <c r="H76" s="28" t="str">
        <f t="shared" si="37"/>
        <v>All DB</v>
      </c>
      <c r="I76" s="28" t="str">
        <f t="shared" si="34"/>
        <v>anc_v_All DB</v>
      </c>
      <c r="J76" s="28" t="str">
        <f t="shared" si="35"/>
        <v>anc_v_All DB</v>
      </c>
      <c r="K76" s="28" t="str">
        <f t="shared" si="36"/>
        <v>anc_v_je</v>
      </c>
      <c r="P76" t="s">
        <v>11</v>
      </c>
      <c r="R76" s="127">
        <f>SUMIFS(Inputs!$R$12:$R$77,Inputs!$E$12:$E$77,VDO!$I76)</f>
        <v>9.6501999999999992E-4</v>
      </c>
      <c r="S76" s="104"/>
      <c r="T76" s="104"/>
      <c r="U76" s="127">
        <f>SUMIFS(Inputs!$R$12:$R$77,Inputs!$E$12:$E$77,VDO!$I76)</f>
        <v>9.6501999999999992E-4</v>
      </c>
      <c r="V76" s="104"/>
      <c r="W76" s="104">
        <f>$R76*(W$4*(1+INDEX(Inputs!$Q$73:$Q$77,MATCH(VDO!$F76,Inputs!$D$73:$D$77,0),1)))</f>
        <v>2.0092634884591107</v>
      </c>
      <c r="X76" s="104">
        <f>$R76*(X$4*(1+INDEX(Inputs!$Q$73:$Q$77,MATCH(VDO!$F76,Inputs!$D$73:$D$77,0),1)))</f>
        <v>4.0185269769182215</v>
      </c>
      <c r="Y76" s="104">
        <f>$R76*(Y$4*(1+INDEX(Inputs!$Q$73:$Q$77,MATCH(VDO!$F76,Inputs!$D$73:$D$77,0),1)))</f>
        <v>8.0370539538364429</v>
      </c>
      <c r="Z76" s="104"/>
      <c r="AA76" s="129">
        <f>SUMIFS(Inputs!$R$12:$R$77,Inputs!$E$12:$E$77,VDO!$J76)</f>
        <v>9.6501999999999992E-4</v>
      </c>
      <c r="AB76" s="104"/>
      <c r="AC76" s="104"/>
      <c r="AD76" s="104"/>
      <c r="AE76" s="104">
        <f>$AA76*(AE$4*(1+INDEX(Inputs!$Q$73:$Q$77,MATCH(VDO!$F76,Inputs!$D$73:$D$77,0),1)))</f>
        <v>12.055580930754665</v>
      </c>
      <c r="AF76" s="104">
        <f>$AA76*(AF$4*(1+INDEX(Inputs!$Q$73:$Q$77,MATCH(VDO!$F76,Inputs!$D$73:$D$77,0),1)))</f>
        <v>20.092634884591106</v>
      </c>
      <c r="AG76" s="104">
        <f>$AA76*(AG$4*(1+INDEX(Inputs!$Q$73:$Q$77,MATCH(VDO!$F76,Inputs!$D$73:$D$77,0),1)))</f>
        <v>40.185269769182213</v>
      </c>
      <c r="AH76" s="29"/>
    </row>
    <row r="77" spans="2:35" x14ac:dyDescent="0.25">
      <c r="B77" s="28" t="str">
        <f t="shared" si="32"/>
        <v>Variable</v>
      </c>
      <c r="C77" s="28" t="str">
        <f t="shared" si="33"/>
        <v/>
      </c>
      <c r="D77" s="28" t="str">
        <f>IF(ISBLANK($G77),"-",IFERROR(INDEX(Lookups!$D$2:$D$14,MATCH($G77,Lookups!$C$2:$C$14,0),1),"-"))</f>
        <v>-</v>
      </c>
      <c r="E77" s="152" t="str">
        <f>IF(ISBLANK($G77),"-",IFERROR(INDEX(Lookups!$E$2:$E$14,MATCH($G77,Lookups!$C$2:$C$14,0),1),"-"))</f>
        <v>-</v>
      </c>
      <c r="F77" s="152" t="str">
        <f>IF(ISBLANK(M77),F76,INDEX(Lookups!$K$2:$K$6,MATCH(M77,Lookups!$J$2:$J$6,0),1))</f>
        <v>je</v>
      </c>
      <c r="G77" s="87"/>
      <c r="H77" s="28" t="str">
        <f t="shared" si="37"/>
        <v>je</v>
      </c>
      <c r="I77" s="28" t="str">
        <f t="shared" si="34"/>
        <v/>
      </c>
      <c r="J77" s="28" t="str">
        <f t="shared" si="35"/>
        <v/>
      </c>
      <c r="K77" s="28" t="str">
        <f t="shared" si="36"/>
        <v>_je</v>
      </c>
      <c r="Q77" t="s">
        <v>47</v>
      </c>
      <c r="R77" s="128">
        <f>R72+(SUM(R74:R76)*(1+INDEX(Inputs!$Q$73:$Q$77,MATCH(VDO!$F74,Inputs!$D$73:$D$77,0),1)))</f>
        <v>0.21838754860749651</v>
      </c>
      <c r="S77" s="104"/>
      <c r="T77" s="104"/>
      <c r="U77" s="128">
        <f>U73+(SUM(U74:U76)*(1+INDEX(Inputs!$Q$73:$Q$77,MATCH(VDO!$F74,Inputs!$D$73:$D$77,0),1)))</f>
        <v>0.16436754860749653</v>
      </c>
      <c r="V77" s="104"/>
      <c r="W77" s="104">
        <f>SUM(W72:W76)</f>
        <v>436.77509721499297</v>
      </c>
      <c r="X77" s="104">
        <f>SUM(X72:X76)</f>
        <v>873.55019442998594</v>
      </c>
      <c r="Y77" s="104">
        <f>SUM(Y72:Y76)</f>
        <v>1747.1003888599719</v>
      </c>
      <c r="Z77" s="104"/>
      <c r="AA77" s="128">
        <f>AA72+(SUM(AA74:AA76)*(1+INDEX(Inputs!$Q$73:$Q$77,MATCH(VDO!$F74,Inputs!$D$73:$D$77,0),1)))</f>
        <v>0.22992969169082983</v>
      </c>
      <c r="AB77" s="104"/>
      <c r="AC77" s="104"/>
      <c r="AD77" s="104"/>
      <c r="AE77" s="104">
        <f>SUM(AE72:AE76)</f>
        <v>2759.1563002899579</v>
      </c>
      <c r="AF77" s="104">
        <f>SUM(AF72:AF76)</f>
        <v>4598.593833816597</v>
      </c>
      <c r="AG77" s="104">
        <f>SUM(AG72:AG76)</f>
        <v>9197.187667633194</v>
      </c>
      <c r="AH77" s="29"/>
    </row>
    <row r="78" spans="2:35" ht="16.5" thickBot="1" x14ac:dyDescent="0.3">
      <c r="B78" s="28" t="str">
        <f t="shared" si="32"/>
        <v>Variable</v>
      </c>
      <c r="C78" s="28" t="str">
        <f t="shared" si="33"/>
        <v>V_incl retail margin_je</v>
      </c>
      <c r="D78" s="28" t="str">
        <f>IF(ISBLANK($G78),"-",IFERROR(INDEX(Lookups!$D$2:$D$14,MATCH($G78,Lookups!$C$2:$C$14,0),1),"-"))</f>
        <v>All DB</v>
      </c>
      <c r="E78" s="152" t="str">
        <f>IF(ISBLANK($G78),"-",IFERROR(INDEX(Lookups!$E$2:$E$14,MATCH($G78,Lookups!$C$2:$C$14,0),1),"-"))</f>
        <v>YES</v>
      </c>
      <c r="F78" s="152" t="str">
        <f>IF(ISBLANK(M78),F77,INDEX(Lookups!$K$2:$K$6,MATCH(M78,Lookups!$J$2:$J$6,0),1))</f>
        <v>je</v>
      </c>
      <c r="G78" s="87" t="s">
        <v>178</v>
      </c>
      <c r="H78" s="28" t="str">
        <f t="shared" si="37"/>
        <v>All DB</v>
      </c>
      <c r="I78" s="28" t="str">
        <f t="shared" si="34"/>
        <v>ROM_All DB</v>
      </c>
      <c r="J78" s="28" t="str">
        <f t="shared" si="35"/>
        <v>ROM_All DB</v>
      </c>
      <c r="K78" s="28" t="str">
        <f t="shared" si="36"/>
        <v>ROM_je</v>
      </c>
      <c r="P78" s="88"/>
      <c r="Q78" s="6" t="s">
        <v>46</v>
      </c>
      <c r="R78" s="148">
        <f>R77*(1+INDEX(Inputs!$Q$12:$Q$77,MATCH(VDO!$I78,Inputs!$E$12:$E$77,0),1))</f>
        <v>0.23157815654338931</v>
      </c>
      <c r="S78" s="105"/>
      <c r="T78" s="105"/>
      <c r="U78" s="148">
        <f>U77*(1+INDEX(Inputs!$Q$12:$Q$77,MATCH(VDO!$I78,Inputs!$E$12:$E$77,0),1))</f>
        <v>0.17429534854338932</v>
      </c>
      <c r="V78" s="105"/>
      <c r="W78" s="105">
        <f>W77*(1+INDEX(Inputs!$Q$12:$Q$77,MATCH(VDO!$I78,Inputs!$E$12:$E$77,0),1))</f>
        <v>463.15631308677854</v>
      </c>
      <c r="X78" s="105">
        <f>X77*(1+INDEX(Inputs!$Q$12:$Q$77,MATCH(VDO!$I78,Inputs!$E$12:$E$77,0),1))</f>
        <v>926.31262617355708</v>
      </c>
      <c r="Y78" s="105">
        <f>Y77*(1+INDEX(Inputs!$Q$12:$Q$77,MATCH(VDO!$I78,Inputs!$E$12:$E$77,0),1))</f>
        <v>1852.6252523471142</v>
      </c>
      <c r="Z78" s="105"/>
      <c r="AA78" s="148">
        <f>AA77*(1+INDEX(Inputs!$Q$12:$Q$77,MATCH(VDO!$I78,Inputs!$E$12:$E$77,0),1))</f>
        <v>0.24381744506895595</v>
      </c>
      <c r="AB78" s="105"/>
      <c r="AC78" s="105"/>
      <c r="AD78" s="105"/>
      <c r="AE78" s="105">
        <f>AE77*(1+INDEX(Inputs!$Q$12:$Q$77,MATCH(VDO!$I78,Inputs!$E$12:$E$77,0),1))</f>
        <v>2925.8093408274713</v>
      </c>
      <c r="AF78" s="105">
        <f>AF77*(1+INDEX(Inputs!$Q$12:$Q$77,MATCH(VDO!$I78,Inputs!$E$12:$E$77,0),1))</f>
        <v>4876.3489013791195</v>
      </c>
      <c r="AG78" s="105">
        <f>AG77*(1+INDEX(Inputs!$Q$12:$Q$77,MATCH(VDO!$I78,Inputs!$E$12:$E$77,0),1))</f>
        <v>9752.697802758239</v>
      </c>
      <c r="AH78" s="82"/>
    </row>
    <row r="79" spans="2:35" ht="16.5" thickTop="1" x14ac:dyDescent="0.25">
      <c r="B79" s="28" t="str">
        <f t="shared" si="32"/>
        <v>Variable</v>
      </c>
      <c r="C79" s="28" t="str">
        <f t="shared" si="33"/>
        <v>V_incl GST_je</v>
      </c>
      <c r="D79" s="28" t="str">
        <f>IF(ISBLANK($G79),"-",IFERROR(INDEX(Lookups!$D$2:$D$14,MATCH($G79,Lookups!$C$2:$C$14,0),1),"-"))</f>
        <v>-</v>
      </c>
      <c r="E79" s="152" t="str">
        <f>IF(ISBLANK($G79),"-",IFERROR(INDEX(Lookups!$E$2:$E$14,MATCH($G79,Lookups!$C$2:$C$14,0),1),"-"))</f>
        <v>-</v>
      </c>
      <c r="F79" s="152" t="str">
        <f>IF(ISBLANK(M79),F78,INDEX(Lookups!$K$2:$K$6,MATCH(M79,Lookups!$J$2:$J$6,0),1))</f>
        <v>je</v>
      </c>
      <c r="G79" s="87"/>
      <c r="H79" s="28" t="str">
        <f t="shared" si="37"/>
        <v>je</v>
      </c>
      <c r="I79" s="28" t="str">
        <f t="shared" si="34"/>
        <v/>
      </c>
      <c r="J79" s="28" t="str">
        <f t="shared" si="35"/>
        <v/>
      </c>
      <c r="K79" s="28" t="str">
        <f t="shared" si="36"/>
        <v>_je</v>
      </c>
      <c r="P79" s="147"/>
      <c r="Q79" s="5" t="s">
        <v>563</v>
      </c>
      <c r="R79" s="138">
        <f>R78*1.1</f>
        <v>0.25473597219772826</v>
      </c>
      <c r="S79" s="106"/>
      <c r="T79" s="106"/>
      <c r="U79" s="138">
        <f>U78*1.1</f>
        <v>0.19172488339772828</v>
      </c>
      <c r="V79" s="106"/>
      <c r="W79" s="106">
        <f>W78*1.1</f>
        <v>509.47194439545643</v>
      </c>
      <c r="X79" s="106">
        <f>X78*1.1</f>
        <v>1018.9438887909129</v>
      </c>
      <c r="Y79" s="106">
        <f t="shared" ref="Y79" si="40">Y78*1.1</f>
        <v>2037.8877775818257</v>
      </c>
      <c r="Z79" s="106"/>
      <c r="AA79" s="138">
        <f>AA78*1.1</f>
        <v>0.26819918957585154</v>
      </c>
      <c r="AB79" s="106"/>
      <c r="AC79" s="106"/>
      <c r="AD79" s="106"/>
      <c r="AE79" s="106">
        <f>AE78*1.1</f>
        <v>3218.3902749102185</v>
      </c>
      <c r="AF79" s="106">
        <f t="shared" ref="AF79" si="41">AF78*1.1</f>
        <v>5363.9837915170319</v>
      </c>
      <c r="AG79" s="106">
        <f t="shared" ref="AG79" si="42">AG78*1.1</f>
        <v>10727.967583034064</v>
      </c>
      <c r="AH79" s="78"/>
    </row>
    <row r="80" spans="2:35" x14ac:dyDescent="0.25">
      <c r="B80" s="28" t="str">
        <f t="shared" si="32"/>
        <v>Variable</v>
      </c>
      <c r="C80" s="28" t="str">
        <f t="shared" si="33"/>
        <v/>
      </c>
      <c r="D80" s="28" t="str">
        <f>IF(ISBLANK($G80),"-",IFERROR(INDEX(Lookups!$D$2:$D$14,MATCH($G80,Lookups!$C$2:$C$14,0),1),"-"))</f>
        <v>-</v>
      </c>
      <c r="E80" s="152" t="str">
        <f>IF(ISBLANK($G80),"-",IFERROR(INDEX(Lookups!$E$2:$E$14,MATCH($G80,Lookups!$C$2:$C$14,0),1),"-"))</f>
        <v>-</v>
      </c>
      <c r="F80" s="152" t="str">
        <f>IF(ISBLANK(M80),F79,INDEX(Lookups!$K$2:$K$6,MATCH(M80,Lookups!$J$2:$J$6,0),1))</f>
        <v>je</v>
      </c>
      <c r="G80" s="87"/>
      <c r="H80" s="28" t="str">
        <f t="shared" si="37"/>
        <v>je</v>
      </c>
      <c r="I80" s="28" t="str">
        <f t="shared" si="34"/>
        <v/>
      </c>
      <c r="J80" s="28" t="str">
        <f t="shared" si="35"/>
        <v/>
      </c>
      <c r="K80" s="28" t="str">
        <f t="shared" si="36"/>
        <v>_je</v>
      </c>
      <c r="P80" s="78"/>
      <c r="Q80" s="130"/>
      <c r="R80" s="131"/>
      <c r="S80" s="132"/>
      <c r="T80" s="132"/>
      <c r="U80" s="131"/>
      <c r="V80" s="132"/>
      <c r="W80" s="131"/>
      <c r="X80" s="131"/>
      <c r="Y80" s="131"/>
      <c r="Z80" s="132"/>
      <c r="AA80" s="131"/>
      <c r="AB80" s="132"/>
      <c r="AC80" s="132"/>
      <c r="AD80" s="131"/>
      <c r="AE80" s="131"/>
      <c r="AF80" s="131"/>
      <c r="AG80" s="131"/>
      <c r="AH80" s="93"/>
    </row>
    <row r="81" spans="2:34" x14ac:dyDescent="0.25">
      <c r="B81" s="28" t="str">
        <f t="shared" si="32"/>
        <v>Jemena VDO</v>
      </c>
      <c r="C81" s="28" t="str">
        <f t="shared" si="33"/>
        <v/>
      </c>
      <c r="D81" s="28" t="str">
        <f>IF(ISBLANK($G81),"-",IFERROR(INDEX(Lookups!$D$2:$D$14,MATCH($G81,Lookups!$C$2:$C$14,0),1),"-"))</f>
        <v>-</v>
      </c>
      <c r="E81" s="152" t="str">
        <f>IF(ISBLANK($G81),"-",IFERROR(INDEX(Lookups!$E$2:$E$14,MATCH($G81,Lookups!$C$2:$C$14,0),1),"-"))</f>
        <v>-</v>
      </c>
      <c r="F81" s="152" t="str">
        <f>IF(ISBLANK(M81),F80,INDEX(Lookups!$K$2:$K$6,MATCH(M81,Lookups!$J$2:$J$6,0),1))</f>
        <v>je</v>
      </c>
      <c r="G81" s="87"/>
      <c r="H81" s="28" t="str">
        <f t="shared" si="37"/>
        <v>je</v>
      </c>
      <c r="I81" s="28" t="str">
        <f t="shared" si="34"/>
        <v/>
      </c>
      <c r="J81" s="28" t="str">
        <f t="shared" si="35"/>
        <v/>
      </c>
      <c r="K81" s="28" t="str">
        <f t="shared" si="36"/>
        <v>_je</v>
      </c>
      <c r="Q81" s="133"/>
      <c r="R81" s="145"/>
      <c r="S81" s="145"/>
      <c r="T81" s="145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91"/>
    </row>
    <row r="82" spans="2:34" ht="19.5" thickBot="1" x14ac:dyDescent="0.35">
      <c r="B82" s="28" t="str">
        <f t="shared" si="32"/>
        <v>Jemena VDO</v>
      </c>
      <c r="C82" s="28" t="str">
        <f t="shared" si="33"/>
        <v/>
      </c>
      <c r="D82" s="28" t="str">
        <f>IF(ISBLANK($G82),"-",IFERROR(INDEX(Lookups!$D$2:$D$14,MATCH($G82,Lookups!$C$2:$C$14,0),1),"-"))</f>
        <v>-</v>
      </c>
      <c r="E82" s="152" t="str">
        <f>IF(ISBLANK($G82),"-",IFERROR(INDEX(Lookups!$E$2:$E$14,MATCH($G82,Lookups!$C$2:$C$14,0),1),"-"))</f>
        <v>-</v>
      </c>
      <c r="F82" s="152" t="str">
        <f>IF(ISBLANK(M82),F81,INDEX(Lookups!$K$2:$K$6,MATCH(M82,Lookups!$J$2:$J$6,0),1))</f>
        <v>je</v>
      </c>
      <c r="G82" s="87" t="s">
        <v>121</v>
      </c>
      <c r="H82" s="28" t="str">
        <f t="shared" si="37"/>
        <v>je</v>
      </c>
      <c r="I82" s="28" t="str">
        <f t="shared" si="34"/>
        <v>VDO_je</v>
      </c>
      <c r="J82" s="28" t="str">
        <f t="shared" si="35"/>
        <v>VDO_je</v>
      </c>
      <c r="K82" s="28" t="str">
        <f t="shared" si="36"/>
        <v>VDO_je</v>
      </c>
      <c r="N82" s="10" t="str">
        <f>M59&amp;" VDO"</f>
        <v>Jemena VDO</v>
      </c>
      <c r="O82" s="10"/>
      <c r="P82" s="10" t="s">
        <v>299</v>
      </c>
      <c r="Q82" s="10"/>
      <c r="R82" s="108"/>
      <c r="S82" s="108"/>
      <c r="T82" s="108"/>
      <c r="U82" s="108"/>
      <c r="V82" s="108"/>
      <c r="W82" s="136">
        <f>W79+W68</f>
        <v>875.81438451055624</v>
      </c>
      <c r="X82" s="136">
        <f>X79+X68</f>
        <v>1385.2863289060126</v>
      </c>
      <c r="Y82" s="136">
        <f>Y79+Y68</f>
        <v>2404.2302176969256</v>
      </c>
      <c r="Z82" s="136"/>
      <c r="AA82" s="136"/>
      <c r="AB82" s="136"/>
      <c r="AC82" s="136"/>
      <c r="AD82" s="136"/>
      <c r="AE82" s="136">
        <f>AE79+AE68</f>
        <v>3636.3196904653182</v>
      </c>
      <c r="AF82" s="136">
        <f>AF79+AF68</f>
        <v>5781.9132070721316</v>
      </c>
      <c r="AG82" s="136">
        <f>AG79+AG68</f>
        <v>11145.896998589164</v>
      </c>
    </row>
    <row r="83" spans="2:34" ht="16.5" thickTop="1" x14ac:dyDescent="0.25">
      <c r="B83" s="28" t="str">
        <f t="shared" si="32"/>
        <v>Jemena VDO</v>
      </c>
      <c r="C83" s="28" t="str">
        <f t="shared" si="33"/>
        <v/>
      </c>
      <c r="D83" s="28" t="str">
        <f>IF(ISBLANK($G83),"-",IFERROR(INDEX(Lookups!$D$2:$D$14,MATCH($G83,Lookups!$C$2:$C$14,0),1),"-"))</f>
        <v>-</v>
      </c>
      <c r="E83" s="152" t="str">
        <f>IF(ISBLANK($G83),"-",IFERROR(INDEX(Lookups!$E$2:$E$14,MATCH($G83,Lookups!$C$2:$C$14,0),1),"-"))</f>
        <v>-</v>
      </c>
      <c r="F83" s="152" t="str">
        <f>IF(ISBLANK(M83),F82,INDEX(Lookups!$K$2:$K$6,MATCH(M83,Lookups!$J$2:$J$6,0),1))</f>
        <v>je</v>
      </c>
      <c r="G83" s="87"/>
      <c r="H83" s="28" t="str">
        <f t="shared" si="37"/>
        <v>je</v>
      </c>
      <c r="I83" s="28" t="str">
        <f t="shared" si="34"/>
        <v/>
      </c>
      <c r="J83" s="28" t="str">
        <f t="shared" si="35"/>
        <v/>
      </c>
      <c r="K83" s="28" t="str">
        <f t="shared" si="36"/>
        <v>_je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</row>
    <row r="84" spans="2:34" s="28" customFormat="1" ht="21" x14ac:dyDescent="0.25">
      <c r="B84" s="28" t="str">
        <f t="shared" si="32"/>
        <v>Fixed</v>
      </c>
      <c r="C84" s="28" t="str">
        <f t="shared" si="33"/>
        <v/>
      </c>
      <c r="D84" s="28" t="str">
        <f>IF(ISBLANK($G84),"-",IFERROR(INDEX(Lookups!$D$2:$D$14,MATCH($G84,Lookups!$C$2:$C$14,0),1),"-"))</f>
        <v>-</v>
      </c>
      <c r="E84" s="152" t="str">
        <f>IF(ISBLANK($G84),"-",IFERROR(INDEX(Lookups!$E$2:$E$14,MATCH($G84,Lookups!$C$2:$C$14,0),1),"-"))</f>
        <v>-</v>
      </c>
      <c r="F84" s="152" t="str">
        <f>IF(ISBLANK(M84),F83,INDEX(Lookups!$K$2:$K$6,MATCH(M84,Lookups!$J$2:$J$6,0),1))</f>
        <v>pc</v>
      </c>
      <c r="G84" s="86"/>
      <c r="H84" s="28" t="str">
        <f t="shared" si="37"/>
        <v>pc</v>
      </c>
      <c r="I84" s="28" t="str">
        <f t="shared" si="34"/>
        <v/>
      </c>
      <c r="J84" s="28" t="str">
        <f t="shared" si="35"/>
        <v/>
      </c>
      <c r="K84" s="28" t="str">
        <f t="shared" si="36"/>
        <v>_pc</v>
      </c>
      <c r="L84" s="37"/>
      <c r="M84" s="113" t="s">
        <v>3</v>
      </c>
      <c r="N84" s="84"/>
      <c r="O84" s="84"/>
      <c r="P84" s="83"/>
      <c r="Q84" s="83"/>
      <c r="R84" s="109" t="s">
        <v>298</v>
      </c>
      <c r="S84" s="109"/>
      <c r="T84" s="109"/>
      <c r="U84" s="109" t="s">
        <v>315</v>
      </c>
      <c r="V84" s="110"/>
      <c r="W84" s="110"/>
      <c r="X84" s="110"/>
      <c r="Y84" s="110"/>
      <c r="Z84" s="110"/>
      <c r="AA84" s="109" t="s">
        <v>298</v>
      </c>
      <c r="AB84" s="110"/>
      <c r="AC84" s="110"/>
      <c r="AD84" s="109"/>
      <c r="AE84" s="110"/>
      <c r="AF84" s="110"/>
      <c r="AG84" s="110"/>
    </row>
    <row r="85" spans="2:34" x14ac:dyDescent="0.25">
      <c r="B85" s="28" t="str">
        <f t="shared" si="32"/>
        <v>Fixed</v>
      </c>
      <c r="C85" s="28" t="str">
        <f t="shared" si="33"/>
        <v/>
      </c>
      <c r="D85" s="28" t="str">
        <f>IF(ISBLANK($G85),"-",IFERROR(INDEX(Lookups!$D$2:$D$14,MATCH($G85,Lookups!$C$2:$C$14,0),1),"-"))</f>
        <v>-</v>
      </c>
      <c r="E85" s="152" t="str">
        <f>IF(ISBLANK($G85),"-",IFERROR(INDEX(Lookups!$E$2:$E$14,MATCH($G85,Lookups!$C$2:$C$14,0),1),"-"))</f>
        <v>-</v>
      </c>
      <c r="F85" s="152" t="str">
        <f>IF(ISBLANK(M85),F84,INDEX(Lookups!$K$2:$K$6,MATCH(M85,Lookups!$J$2:$J$6,0),1))</f>
        <v>pc</v>
      </c>
      <c r="G85" s="87"/>
      <c r="H85" s="28" t="str">
        <f t="shared" si="37"/>
        <v>pc</v>
      </c>
      <c r="I85" s="28" t="str">
        <f t="shared" si="34"/>
        <v/>
      </c>
      <c r="J85" s="28" t="str">
        <f t="shared" si="35"/>
        <v/>
      </c>
      <c r="K85" s="28" t="str">
        <f t="shared" si="36"/>
        <v>_pc</v>
      </c>
      <c r="N85" s="8" t="s">
        <v>9</v>
      </c>
      <c r="O85" s="8"/>
      <c r="P85" s="7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</row>
    <row r="86" spans="2:34" x14ac:dyDescent="0.25">
      <c r="B86" s="28" t="str">
        <f t="shared" si="32"/>
        <v>Fixed</v>
      </c>
      <c r="C86" s="28" t="str">
        <f t="shared" si="33"/>
        <v/>
      </c>
      <c r="D86" s="28" t="str">
        <f>IF(ISBLANK($G86),"-",IFERROR(INDEX(Lookups!$D$2:$D$14,MATCH($G86,Lookups!$C$2:$C$14,0),1),"-"))</f>
        <v>All DB</v>
      </c>
      <c r="E86" s="152" t="str">
        <f>IF(ISBLANK($G86),"-",IFERROR(INDEX(Lookups!$E$2:$E$14,MATCH($G86,Lookups!$C$2:$C$14,0),1),"-"))</f>
        <v>YES</v>
      </c>
      <c r="F86" s="152" t="str">
        <f>IF(ISBLANK(M86),F85,INDEX(Lookups!$K$2:$K$6,MATCH(M86,Lookups!$J$2:$J$6,0),1))</f>
        <v>pc</v>
      </c>
      <c r="G86" s="87" t="s">
        <v>37</v>
      </c>
      <c r="H86" s="28" t="str">
        <f t="shared" si="37"/>
        <v>All DB</v>
      </c>
      <c r="I86" s="28" t="str">
        <f t="shared" si="34"/>
        <v>ROC_All DB</v>
      </c>
      <c r="J86" s="28" t="str">
        <f t="shared" si="35"/>
        <v>ROC_All DB</v>
      </c>
      <c r="K86" s="28" t="str">
        <f t="shared" si="36"/>
        <v>ROC_pc</v>
      </c>
      <c r="P86" t="s">
        <v>187</v>
      </c>
      <c r="R86" s="107">
        <f>SUMIFS(Inputs!$R$12:$R$77,Inputs!$E$12:$E$77,VDO!$I86)</f>
        <v>134</v>
      </c>
      <c r="S86" s="107"/>
      <c r="T86" s="107"/>
      <c r="U86" s="107"/>
      <c r="V86" s="104"/>
      <c r="W86" s="104"/>
      <c r="X86" s="104"/>
      <c r="Y86" s="104"/>
      <c r="Z86" s="104"/>
      <c r="AA86" s="104">
        <f>SUMIFS(Inputs!$R$12:$R$77,Inputs!$E$12:$E$77,VDO!$J86)</f>
        <v>134</v>
      </c>
      <c r="AB86" s="104"/>
      <c r="AC86" s="104"/>
      <c r="AD86" s="104"/>
      <c r="AE86" s="104"/>
      <c r="AF86" s="104"/>
      <c r="AG86" s="104"/>
      <c r="AH86" s="29"/>
    </row>
    <row r="87" spans="2:34" x14ac:dyDescent="0.25">
      <c r="B87" s="28" t="str">
        <f t="shared" si="32"/>
        <v>Fixed</v>
      </c>
      <c r="C87" s="28" t="str">
        <f t="shared" si="33"/>
        <v/>
      </c>
      <c r="D87" s="28" t="str">
        <f>IF(ISBLANK($G87),"-",IFERROR(INDEX(Lookups!$D$2:$D$14,MATCH($G87,Lookups!$C$2:$C$14,0),1),"-"))</f>
        <v>Single DB</v>
      </c>
      <c r="E87" s="152" t="str">
        <f>IF(ISBLANK($G87),"-",IFERROR(INDEX(Lookups!$E$2:$E$14,MATCH($G87,Lookups!$C$2:$C$14,0),1),"-"))</f>
        <v>NO</v>
      </c>
      <c r="F87" s="152" t="str">
        <f>IF(ISBLANK(M87),F86,INDEX(Lookups!$K$2:$K$6,MATCH(M87,Lookups!$J$2:$J$6,0),1))</f>
        <v>pc</v>
      </c>
      <c r="G87" s="87" t="s">
        <v>55</v>
      </c>
      <c r="H87" s="28" t="str">
        <f t="shared" si="37"/>
        <v>pc</v>
      </c>
      <c r="I87" s="28" t="str">
        <f t="shared" si="34"/>
        <v>met_pc</v>
      </c>
      <c r="J87" s="28" t="str">
        <f t="shared" si="35"/>
        <v>met_pc</v>
      </c>
      <c r="K87" s="28" t="str">
        <f t="shared" si="36"/>
        <v>met_pc</v>
      </c>
      <c r="P87" t="s">
        <v>327</v>
      </c>
      <c r="R87" s="104">
        <f>SUMIFS(Inputs!$R$12:$R$77,Inputs!$E$12:$E$77,VDO!$I87)+SUMIFS('Network tariffs'!$M$2:$M$32,'Network tariffs'!$C$2:$C$32,VDO!$F87&amp;"_res",'Network tariffs'!$J$2:$J$32,"F")</f>
        <v>203</v>
      </c>
      <c r="S87" s="104"/>
      <c r="T87" s="104"/>
      <c r="U87" s="104"/>
      <c r="V87" s="104"/>
      <c r="W87" s="104"/>
      <c r="X87" s="104"/>
      <c r="Y87" s="104"/>
      <c r="Z87" s="104"/>
      <c r="AA87" s="104">
        <f>SUMIFS(Inputs!$R$12:$R$77,Inputs!$E$12:$E$77,VDO!$J87)+SUMIFS('Network tariffs'!$M$2:$M$32,'Network tariffs'!$C$2:$C$32,VDO!$F87&amp;"_sme",'Network tariffs'!$J$2:$J$32,"F")</f>
        <v>243</v>
      </c>
      <c r="AB87" s="104"/>
      <c r="AC87" s="104"/>
      <c r="AD87" s="104"/>
      <c r="AE87" s="104"/>
      <c r="AF87" s="104"/>
      <c r="AG87" s="104"/>
      <c r="AH87" s="29"/>
    </row>
    <row r="88" spans="2:34" x14ac:dyDescent="0.25">
      <c r="B88" s="28" t="str">
        <f t="shared" si="32"/>
        <v>Fixed</v>
      </c>
      <c r="C88" s="28" t="str">
        <f t="shared" si="33"/>
        <v/>
      </c>
      <c r="D88" s="28" t="str">
        <f>IF(ISBLANK($G88),"-",IFERROR(INDEX(Lookups!$D$2:$D$14,MATCH($G88,Lookups!$C$2:$C$14,0),1),"-"))</f>
        <v>All DB</v>
      </c>
      <c r="E88" s="152" t="str">
        <f>IF(ISBLANK($G88),"-",IFERROR(INDEX(Lookups!$E$2:$E$14,MATCH($G88,Lookups!$C$2:$C$14,0),1),"-"))</f>
        <v>NO</v>
      </c>
      <c r="F88" s="152" t="str">
        <f>IF(ISBLANK(M88),F87,INDEX(Lookups!$K$2:$K$6,MATCH(M88,Lookups!$J$2:$J$6,0),1))</f>
        <v>pc</v>
      </c>
      <c r="G88" s="87" t="s">
        <v>119</v>
      </c>
      <c r="H88" s="28" t="str">
        <f t="shared" si="37"/>
        <v>All DB</v>
      </c>
      <c r="I88" s="28" t="str">
        <f t="shared" si="34"/>
        <v>anc_f_All DB</v>
      </c>
      <c r="J88" s="28" t="str">
        <f t="shared" si="35"/>
        <v>anc_f_All DB</v>
      </c>
      <c r="K88" s="28" t="str">
        <f t="shared" si="36"/>
        <v>anc_f_pc</v>
      </c>
      <c r="P88" t="s">
        <v>328</v>
      </c>
      <c r="R88" s="107">
        <f>SUMIFS(Inputs!$R$12:$R$77,Inputs!$E$12:$E$77,VDO!$I88)</f>
        <v>4.2722873244540596</v>
      </c>
      <c r="S88" s="107"/>
      <c r="T88" s="107"/>
      <c r="U88" s="107"/>
      <c r="V88" s="104"/>
      <c r="W88" s="104"/>
      <c r="X88" s="104"/>
      <c r="Y88" s="104"/>
      <c r="Z88" s="104"/>
      <c r="AA88" s="104">
        <f>SUMIFS(Inputs!$R$12:$R$77,Inputs!$E$12:$E$77,VDO!$J88)</f>
        <v>4.2722873244540596</v>
      </c>
      <c r="AB88" s="104"/>
      <c r="AC88" s="104"/>
      <c r="AD88" s="104"/>
      <c r="AE88" s="104"/>
      <c r="AF88" s="104"/>
      <c r="AG88" s="104"/>
      <c r="AH88" s="29"/>
    </row>
    <row r="89" spans="2:34" x14ac:dyDescent="0.25">
      <c r="B89" s="28" t="str">
        <f t="shared" si="32"/>
        <v>Fixed</v>
      </c>
      <c r="C89" s="28" t="str">
        <f t="shared" si="33"/>
        <v/>
      </c>
      <c r="D89" s="28" t="str">
        <f>IF(ISBLANK($G89),"-",IFERROR(INDEX(Lookups!$D$2:$D$14,MATCH($G89,Lookups!$C$2:$C$14,0),1),"-"))</f>
        <v>All DB</v>
      </c>
      <c r="E89" s="152" t="str">
        <f>IF(ISBLANK($G89),"-",IFERROR(INDEX(Lookups!$E$2:$E$14,MATCH($G89,Lookups!$C$2:$C$14,0),1),"-"))</f>
        <v>NO</v>
      </c>
      <c r="F89" s="152" t="str">
        <f>IF(ISBLANK(M89),F88,INDEX(Lookups!$K$2:$K$6,MATCH(M89,Lookups!$J$2:$J$6,0),1))</f>
        <v>pc</v>
      </c>
      <c r="G89" s="87" t="s">
        <v>216</v>
      </c>
      <c r="H89" s="28" t="str">
        <f t="shared" si="37"/>
        <v>All DB</v>
      </c>
      <c r="I89" s="28" t="str">
        <f t="shared" si="34"/>
        <v>FiT_All DB</v>
      </c>
      <c r="J89" s="28" t="str">
        <f t="shared" si="35"/>
        <v>FiT_All DB</v>
      </c>
      <c r="K89" s="28" t="str">
        <f t="shared" si="36"/>
        <v>FiT_pc</v>
      </c>
      <c r="P89" t="s">
        <v>216</v>
      </c>
      <c r="R89" s="107">
        <f>SUMIFS(Inputs!$R$12:$R$77,Inputs!$E$12:$E$77,VDO!$I89)</f>
        <v>6.6485375744689605</v>
      </c>
      <c r="S89" s="107"/>
      <c r="T89" s="107"/>
      <c r="U89" s="107"/>
      <c r="V89" s="104"/>
      <c r="W89" s="104"/>
      <c r="X89" s="104"/>
      <c r="Y89" s="104"/>
      <c r="Z89" s="104"/>
      <c r="AA89" s="104">
        <f>SUMIFS(Inputs!$R$12:$R$77,Inputs!$E$12:$E$77,VDO!$J89)</f>
        <v>6.6485375744689605</v>
      </c>
      <c r="AB89" s="104"/>
      <c r="AC89" s="104"/>
      <c r="AD89" s="104"/>
      <c r="AE89" s="104"/>
      <c r="AF89" s="104"/>
      <c r="AG89" s="104"/>
      <c r="AH89" s="29"/>
    </row>
    <row r="90" spans="2:34" x14ac:dyDescent="0.25">
      <c r="B90" s="28" t="str">
        <f t="shared" si="32"/>
        <v>Fixed</v>
      </c>
      <c r="C90" s="28" t="str">
        <f t="shared" si="33"/>
        <v/>
      </c>
      <c r="D90" s="28" t="str">
        <f>IF(ISBLANK($G90),"-",IFERROR(INDEX(Lookups!$D$2:$D$14,MATCH($G90,Lookups!$C$2:$C$14,0),1),"-"))</f>
        <v>All DB</v>
      </c>
      <c r="E90" s="152" t="str">
        <f>IF(ISBLANK($G90),"-",IFERROR(INDEX(Lookups!$E$2:$E$14,MATCH($G90,Lookups!$C$2:$C$14,0),1),"-"))</f>
        <v>YES</v>
      </c>
      <c r="F90" s="152" t="str">
        <f>IF(ISBLANK(M90),F89,INDEX(Lookups!$K$2:$K$6,MATCH(M90,Lookups!$J$2:$J$6,0),1))</f>
        <v>pc</v>
      </c>
      <c r="G90" s="87" t="s">
        <v>41</v>
      </c>
      <c r="H90" s="28" t="str">
        <f t="shared" si="37"/>
        <v>All DB</v>
      </c>
      <c r="I90" s="28" t="str">
        <f t="shared" si="34"/>
        <v>carc_All DB</v>
      </c>
      <c r="J90" s="28" t="str">
        <f t="shared" si="35"/>
        <v>carc_All DB</v>
      </c>
      <c r="K90" s="28" t="str">
        <f t="shared" si="36"/>
        <v>carc_pc</v>
      </c>
      <c r="P90" t="s">
        <v>12</v>
      </c>
      <c r="R90" s="107">
        <f>SUMIFS(Inputs!$R$12:$R$77,Inputs!$E$12:$E$77,VDO!$I90)</f>
        <v>38</v>
      </c>
      <c r="S90" s="107"/>
      <c r="T90" s="107"/>
      <c r="U90" s="107"/>
      <c r="V90" s="104"/>
      <c r="W90" s="104"/>
      <c r="X90" s="104"/>
      <c r="Y90" s="104"/>
      <c r="Z90" s="104"/>
      <c r="AA90" s="104">
        <f>SUMIFS(Inputs!$R$12:$R$77,Inputs!$E$12:$E$77,VDO!$J90)</f>
        <v>38</v>
      </c>
      <c r="AB90" s="104"/>
      <c r="AC90" s="104"/>
      <c r="AD90" s="104"/>
      <c r="AE90" s="104"/>
      <c r="AF90" s="104"/>
      <c r="AG90" s="104"/>
      <c r="AH90" s="29"/>
    </row>
    <row r="91" spans="2:34" x14ac:dyDescent="0.25">
      <c r="B91" s="28" t="str">
        <f t="shared" si="32"/>
        <v>Fixed</v>
      </c>
      <c r="C91" s="28" t="str">
        <f t="shared" si="33"/>
        <v/>
      </c>
      <c r="D91" s="28" t="str">
        <f>IF(ISBLANK($G91),"-",IFERROR(INDEX(Lookups!$D$2:$D$14,MATCH($G91,Lookups!$C$2:$C$14,0),1),"-"))</f>
        <v>-</v>
      </c>
      <c r="E91" s="152" t="str">
        <f>IF(ISBLANK($G91),"-",IFERROR(INDEX(Lookups!$E$2:$E$14,MATCH($G91,Lookups!$C$2:$C$14,0),1),"-"))</f>
        <v>-</v>
      </c>
      <c r="F91" s="152" t="str">
        <f>IF(ISBLANK(M91),F90,INDEX(Lookups!$K$2:$K$6,MATCH(M91,Lookups!$J$2:$J$6,0),1))</f>
        <v>pc</v>
      </c>
      <c r="G91" s="87"/>
      <c r="H91" s="28" t="str">
        <f t="shared" si="37"/>
        <v>pc</v>
      </c>
      <c r="I91" s="28" t="str">
        <f t="shared" si="34"/>
        <v/>
      </c>
      <c r="J91" s="28" t="str">
        <f t="shared" si="35"/>
        <v/>
      </c>
      <c r="K91" s="28" t="str">
        <f t="shared" si="36"/>
        <v>_pc</v>
      </c>
      <c r="Q91" t="s">
        <v>45</v>
      </c>
      <c r="R91" s="104">
        <f>SUM(R86:R90)</f>
        <v>385.920824898923</v>
      </c>
      <c r="S91" s="104"/>
      <c r="T91" s="104"/>
      <c r="U91" s="104"/>
      <c r="V91" s="104"/>
      <c r="W91" s="104">
        <f>$R91</f>
        <v>385.920824898923</v>
      </c>
      <c r="X91" s="104">
        <f t="shared" ref="X91:Y93" si="43">$R91</f>
        <v>385.920824898923</v>
      </c>
      <c r="Y91" s="104">
        <f t="shared" si="43"/>
        <v>385.920824898923</v>
      </c>
      <c r="Z91" s="104"/>
      <c r="AA91" s="104">
        <f>SUM(AA86:AA90)</f>
        <v>425.920824898923</v>
      </c>
      <c r="AB91" s="104"/>
      <c r="AC91" s="104"/>
      <c r="AD91" s="104"/>
      <c r="AE91" s="104">
        <f>$AA91</f>
        <v>425.920824898923</v>
      </c>
      <c r="AF91" s="104">
        <f t="shared" ref="AF91:AG93" si="44">$AA91</f>
        <v>425.920824898923</v>
      </c>
      <c r="AG91" s="104">
        <f t="shared" si="44"/>
        <v>425.920824898923</v>
      </c>
      <c r="AH91" s="29"/>
    </row>
    <row r="92" spans="2:34" ht="16.5" thickBot="1" x14ac:dyDescent="0.3">
      <c r="B92" s="28" t="str">
        <f t="shared" si="32"/>
        <v>Fixed</v>
      </c>
      <c r="C92" s="28" t="str">
        <f t="shared" si="33"/>
        <v>F_incl retail margin_pc</v>
      </c>
      <c r="D92" s="28" t="str">
        <f>IF(ISBLANK($G92),"-",IFERROR(INDEX(Lookups!$D$2:$D$14,MATCH($G92,Lookups!$C$2:$C$14,0),1),"-"))</f>
        <v>All DB</v>
      </c>
      <c r="E92" s="152" t="str">
        <f>IF(ISBLANK($G92),"-",IFERROR(INDEX(Lookups!$E$2:$E$14,MATCH($G92,Lookups!$C$2:$C$14,0),1),"-"))</f>
        <v>YES</v>
      </c>
      <c r="F92" s="152" t="str">
        <f>IF(ISBLANK(M92),F91,INDEX(Lookups!$K$2:$K$6,MATCH(M92,Lookups!$J$2:$J$6,0),1))</f>
        <v>pc</v>
      </c>
      <c r="G92" s="87" t="s">
        <v>178</v>
      </c>
      <c r="H92" s="28" t="str">
        <f t="shared" si="37"/>
        <v>All DB</v>
      </c>
      <c r="I92" s="28" t="str">
        <f t="shared" si="34"/>
        <v>ROM_All DB</v>
      </c>
      <c r="J92" s="28" t="str">
        <f t="shared" si="35"/>
        <v>ROM_All DB</v>
      </c>
      <c r="K92" s="28" t="str">
        <f t="shared" si="36"/>
        <v>ROM_pc</v>
      </c>
      <c r="P92" s="88"/>
      <c r="Q92" s="6" t="s">
        <v>46</v>
      </c>
      <c r="R92" s="105">
        <f>R91*(1+INDEX(Inputs!$Q$12:$Q$77,MATCH(VDO!$I92,Inputs!$E$12:$E$77,0),1))</f>
        <v>409.23044272281794</v>
      </c>
      <c r="S92" s="105"/>
      <c r="T92" s="105"/>
      <c r="U92" s="105"/>
      <c r="V92" s="105"/>
      <c r="W92" s="105">
        <f t="shared" ref="W92:W93" si="45">$R92</f>
        <v>409.23044272281794</v>
      </c>
      <c r="X92" s="105">
        <f t="shared" si="43"/>
        <v>409.23044272281794</v>
      </c>
      <c r="Y92" s="105">
        <f t="shared" si="43"/>
        <v>409.23044272281794</v>
      </c>
      <c r="Z92" s="105"/>
      <c r="AA92" s="105">
        <f>AA91*(1+INDEX(Inputs!$Q$12:$Q$77,MATCH(VDO!$I92,Inputs!$E$12:$E$77,0),1))</f>
        <v>451.64644272281794</v>
      </c>
      <c r="AB92" s="105"/>
      <c r="AC92" s="105"/>
      <c r="AD92" s="105"/>
      <c r="AE92" s="105">
        <f t="shared" ref="AE92:AE93" si="46">$AA92</f>
        <v>451.64644272281794</v>
      </c>
      <c r="AF92" s="105">
        <f t="shared" si="44"/>
        <v>451.64644272281794</v>
      </c>
      <c r="AG92" s="105">
        <f t="shared" si="44"/>
        <v>451.64644272281794</v>
      </c>
      <c r="AH92" s="82"/>
    </row>
    <row r="93" spans="2:34" ht="16.5" thickTop="1" x14ac:dyDescent="0.25">
      <c r="B93" s="28" t="str">
        <f t="shared" si="32"/>
        <v>Fixed</v>
      </c>
      <c r="C93" s="28" t="str">
        <f t="shared" si="33"/>
        <v>F_incl GST_pc</v>
      </c>
      <c r="D93" s="28" t="str">
        <f>IF(ISBLANK($G93),"-",IFERROR(INDEX(Lookups!$D$2:$D$14,MATCH($G93,Lookups!$C$2:$C$14,0),1),"-"))</f>
        <v>-</v>
      </c>
      <c r="E93" s="152" t="str">
        <f>IF(ISBLANK($G93),"-",IFERROR(INDEX(Lookups!$E$2:$E$14,MATCH($G93,Lookups!$C$2:$C$14,0),1),"-"))</f>
        <v>-</v>
      </c>
      <c r="F93" s="152" t="str">
        <f>IF(ISBLANK(M93),F92,INDEX(Lookups!$K$2:$K$6,MATCH(M93,Lookups!$J$2:$J$6,0),1))</f>
        <v>pc</v>
      </c>
      <c r="G93" s="87"/>
      <c r="H93" s="28" t="str">
        <f t="shared" si="37"/>
        <v>pc</v>
      </c>
      <c r="I93" s="28" t="str">
        <f t="shared" si="34"/>
        <v/>
      </c>
      <c r="J93" s="28" t="str">
        <f t="shared" si="35"/>
        <v/>
      </c>
      <c r="K93" s="28" t="str">
        <f t="shared" si="36"/>
        <v>_pc</v>
      </c>
      <c r="P93" s="89"/>
      <c r="Q93" s="5" t="s">
        <v>563</v>
      </c>
      <c r="R93" s="106">
        <f>R92*1.1</f>
        <v>450.1534869950998</v>
      </c>
      <c r="S93" s="106"/>
      <c r="T93" s="106"/>
      <c r="U93" s="106"/>
      <c r="V93" s="106"/>
      <c r="W93" s="106">
        <f t="shared" si="45"/>
        <v>450.1534869950998</v>
      </c>
      <c r="X93" s="106">
        <f t="shared" si="43"/>
        <v>450.1534869950998</v>
      </c>
      <c r="Y93" s="106">
        <f t="shared" si="43"/>
        <v>450.1534869950998</v>
      </c>
      <c r="Z93" s="106"/>
      <c r="AA93" s="106">
        <f>AA92*1.1</f>
        <v>496.8110869950998</v>
      </c>
      <c r="AB93" s="106"/>
      <c r="AC93" s="106"/>
      <c r="AD93" s="106"/>
      <c r="AE93" s="106">
        <f t="shared" si="46"/>
        <v>496.8110869950998</v>
      </c>
      <c r="AF93" s="106">
        <f t="shared" si="44"/>
        <v>496.8110869950998</v>
      </c>
      <c r="AG93" s="106">
        <f t="shared" si="44"/>
        <v>496.8110869950998</v>
      </c>
      <c r="AH93" s="82"/>
    </row>
    <row r="94" spans="2:34" x14ac:dyDescent="0.25">
      <c r="B94" s="28" t="str">
        <f t="shared" si="32"/>
        <v>Fixed</v>
      </c>
      <c r="C94" s="28" t="str">
        <f t="shared" si="33"/>
        <v/>
      </c>
      <c r="D94" s="28" t="str">
        <f>IF(ISBLANK($G94),"-",IFERROR(INDEX(Lookups!$D$2:$D$14,MATCH($G94,Lookups!$C$2:$C$14,0),1),"-"))</f>
        <v>-</v>
      </c>
      <c r="E94" s="152" t="str">
        <f>IF(ISBLANK($G94),"-",IFERROR(INDEX(Lookups!$E$2:$E$14,MATCH($G94,Lookups!$C$2:$C$14,0),1),"-"))</f>
        <v>-</v>
      </c>
      <c r="F94" s="152" t="str">
        <f>IF(ISBLANK(M94),F93,INDEX(Lookups!$K$2:$K$6,MATCH(M94,Lookups!$J$2:$J$6,0),1))</f>
        <v>pc</v>
      </c>
      <c r="G94" s="87"/>
      <c r="H94" s="28" t="str">
        <f t="shared" si="37"/>
        <v>pc</v>
      </c>
      <c r="I94" s="28" t="str">
        <f t="shared" si="34"/>
        <v/>
      </c>
      <c r="J94" s="28" t="str">
        <f t="shared" si="35"/>
        <v/>
      </c>
      <c r="K94" s="28" t="str">
        <f t="shared" si="36"/>
        <v>_pc</v>
      </c>
      <c r="P94" s="78"/>
      <c r="Q94" s="130"/>
      <c r="R94" s="131"/>
      <c r="S94" s="132"/>
      <c r="T94" s="132"/>
      <c r="U94" s="132"/>
      <c r="V94" s="132"/>
      <c r="W94" s="131"/>
      <c r="X94" s="131"/>
      <c r="Y94" s="131"/>
      <c r="Z94" s="132"/>
      <c r="AA94" s="131"/>
      <c r="AB94" s="132"/>
      <c r="AC94" s="132"/>
      <c r="AD94" s="132"/>
      <c r="AE94" s="131"/>
      <c r="AF94" s="131"/>
      <c r="AG94" s="131"/>
      <c r="AH94" s="90"/>
    </row>
    <row r="95" spans="2:34" x14ac:dyDescent="0.25">
      <c r="B95" s="28" t="str">
        <f t="shared" si="32"/>
        <v>Variable</v>
      </c>
      <c r="C95" s="28" t="str">
        <f t="shared" si="33"/>
        <v/>
      </c>
      <c r="D95" s="28" t="str">
        <f>IF(ISBLANK($G95),"-",IFERROR(INDEX(Lookups!$D$2:$D$14,MATCH($G95,Lookups!$C$2:$C$14,0),1),"-"))</f>
        <v>-</v>
      </c>
      <c r="E95" s="152" t="str">
        <f>IF(ISBLANK($G95),"-",IFERROR(INDEX(Lookups!$E$2:$E$14,MATCH($G95,Lookups!$C$2:$C$14,0),1),"-"))</f>
        <v>-</v>
      </c>
      <c r="F95" s="152" t="str">
        <f>IF(ISBLANK(M95),F94,INDEX(Lookups!$K$2:$K$6,MATCH(M95,Lookups!$J$2:$J$6,0),1))</f>
        <v>pc</v>
      </c>
      <c r="G95" s="87"/>
      <c r="H95" s="28" t="str">
        <f t="shared" si="37"/>
        <v>pc</v>
      </c>
      <c r="I95" s="28" t="str">
        <f t="shared" si="34"/>
        <v/>
      </c>
      <c r="J95" s="28" t="str">
        <f t="shared" si="35"/>
        <v/>
      </c>
      <c r="K95" s="28" t="str">
        <f t="shared" si="36"/>
        <v>_pc</v>
      </c>
      <c r="Q95" s="130"/>
      <c r="R95" s="131"/>
      <c r="S95" s="132"/>
      <c r="T95" s="132"/>
      <c r="U95" s="132"/>
      <c r="V95" s="132"/>
      <c r="W95" s="131"/>
      <c r="X95" s="131"/>
      <c r="Y95" s="131"/>
      <c r="Z95" s="132"/>
      <c r="AA95" s="131"/>
      <c r="AB95" s="132"/>
      <c r="AC95" s="132"/>
      <c r="AD95" s="132"/>
      <c r="AE95" s="131"/>
      <c r="AF95" s="131"/>
      <c r="AG95" s="131"/>
      <c r="AH95" s="92"/>
    </row>
    <row r="96" spans="2:34" x14ac:dyDescent="0.25">
      <c r="B96" s="28" t="str">
        <f t="shared" si="32"/>
        <v>Variable</v>
      </c>
      <c r="C96" s="28" t="str">
        <f t="shared" si="33"/>
        <v/>
      </c>
      <c r="D96" s="28" t="str">
        <f>IF(ISBLANK($G96),"-",IFERROR(INDEX(Lookups!$D$2:$D$14,MATCH($G96,Lookups!$C$2:$C$14,0),1),"-"))</f>
        <v>-</v>
      </c>
      <c r="E96" s="152" t="str">
        <f>IF(ISBLANK($G96),"-",IFERROR(INDEX(Lookups!$E$2:$E$14,MATCH($G96,Lookups!$C$2:$C$14,0),1),"-"))</f>
        <v>-</v>
      </c>
      <c r="F96" s="152" t="str">
        <f>IF(ISBLANK(M96),F95,INDEX(Lookups!$K$2:$K$6,MATCH(M96,Lookups!$J$2:$J$6,0),1))</f>
        <v>pc</v>
      </c>
      <c r="G96" s="87"/>
      <c r="H96" s="28" t="str">
        <f t="shared" si="37"/>
        <v>pc</v>
      </c>
      <c r="I96" s="28" t="str">
        <f t="shared" si="34"/>
        <v/>
      </c>
      <c r="J96" s="28" t="str">
        <f t="shared" si="35"/>
        <v/>
      </c>
      <c r="K96" s="28" t="str">
        <f t="shared" si="36"/>
        <v>_pc</v>
      </c>
      <c r="N96" s="8" t="s">
        <v>13</v>
      </c>
      <c r="O96" s="8"/>
      <c r="P96" s="8"/>
      <c r="Q96" s="133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29"/>
    </row>
    <row r="97" spans="2:34" x14ac:dyDescent="0.25">
      <c r="B97" s="28" t="str">
        <f t="shared" si="32"/>
        <v>Variable</v>
      </c>
      <c r="C97" s="28" t="str">
        <f t="shared" si="33"/>
        <v/>
      </c>
      <c r="D97" s="28" t="str">
        <f>IF(ISBLANK($G97),"-",IFERROR(INDEX(Lookups!$D$2:$D$14,MATCH($G97,Lookups!$C$2:$C$14,0),1),"-"))</f>
        <v>Single DB</v>
      </c>
      <c r="E97" s="152" t="str">
        <f>IF(ISBLANK($G97),"-",IFERROR(INDEX(Lookups!$E$2:$E$14,MATCH($G97,Lookups!$C$2:$C$14,0),1),"-"))</f>
        <v>NO</v>
      </c>
      <c r="F97" s="152" t="str">
        <f>IF(ISBLANK(M97),F96,INDEX(Lookups!$K$2:$K$6,MATCH(M97,Lookups!$J$2:$J$6,0),1))</f>
        <v>pc</v>
      </c>
      <c r="G97" s="87" t="s">
        <v>118</v>
      </c>
      <c r="H97" s="28" t="str">
        <f t="shared" si="37"/>
        <v>pc</v>
      </c>
      <c r="I97" s="28" t="str">
        <f t="shared" si="34"/>
        <v>net_v_pc</v>
      </c>
      <c r="J97" s="28" t="str">
        <f t="shared" si="35"/>
        <v>net_v_pc</v>
      </c>
      <c r="K97" s="28" t="str">
        <f t="shared" si="36"/>
        <v>net_v_pc</v>
      </c>
      <c r="P97" t="s">
        <v>10</v>
      </c>
      <c r="R97" s="104">
        <f>SUMIFS('Network tariffs'!$M$2:$M$97,'Network tariffs'!$J$2:$J$97,"V",'Network tariffs'!$C$2:$C$97,$F97&amp;"_res")</f>
        <v>7.22E-2</v>
      </c>
      <c r="S97" s="104"/>
      <c r="T97" s="104"/>
      <c r="U97" s="104"/>
      <c r="V97" s="104"/>
      <c r="W97" s="104">
        <f>$R97*W$4</f>
        <v>144.4</v>
      </c>
      <c r="X97" s="104">
        <f t="shared" ref="X97:Y97" si="47">$R97*X$4</f>
        <v>288.8</v>
      </c>
      <c r="Y97" s="104">
        <f t="shared" si="47"/>
        <v>577.6</v>
      </c>
      <c r="Z97" s="104"/>
      <c r="AA97" s="104">
        <f>SUMIFS('Network tariffs'!$M$2:$M$97,'Network tariffs'!$J$2:$J$97,"V",'Network tariffs'!$C$2:$C$97,$F97&amp;"_sme")</f>
        <v>7.9000000000000001E-2</v>
      </c>
      <c r="AB97" s="104"/>
      <c r="AC97" s="104"/>
      <c r="AD97" s="104"/>
      <c r="AE97" s="104">
        <f>$AA97*AE$4</f>
        <v>948</v>
      </c>
      <c r="AF97" s="104">
        <f t="shared" ref="AF97:AG97" si="48">$AA97*AF$4</f>
        <v>1580</v>
      </c>
      <c r="AG97" s="104">
        <f t="shared" si="48"/>
        <v>3160</v>
      </c>
      <c r="AH97" s="29"/>
    </row>
    <row r="98" spans="2:34" x14ac:dyDescent="0.25">
      <c r="B98" s="28" t="str">
        <f t="shared" si="32"/>
        <v>Variable</v>
      </c>
      <c r="C98" s="28" t="str">
        <f t="shared" si="33"/>
        <v/>
      </c>
      <c r="D98" s="28" t="str">
        <f>IF(ISBLANK($G98),"-",IFERROR(INDEX(Lookups!$D$2:$D$14,MATCH($G98,Lookups!$C$2:$C$14,0),1),"-"))</f>
        <v>-</v>
      </c>
      <c r="E98" s="152" t="str">
        <f>IF(ISBLANK($G98),"-",IFERROR(INDEX(Lookups!$E$2:$E$14,MATCH($G98,Lookups!$C$2:$C$14,0),1),"-"))</f>
        <v>-</v>
      </c>
      <c r="F98" s="152" t="str">
        <f>IF(ISBLANK(M98),F97,INDEX(Lookups!$K$2:$K$6,MATCH(M98,Lookups!$J$2:$J$6,0),1))</f>
        <v>pc</v>
      </c>
      <c r="G98" s="87"/>
      <c r="H98" s="28" t="str">
        <f t="shared" si="37"/>
        <v>pc</v>
      </c>
      <c r="I98" s="28" t="str">
        <f t="shared" si="34"/>
        <v/>
      </c>
      <c r="J98" s="28" t="str">
        <f t="shared" si="35"/>
        <v/>
      </c>
      <c r="K98" s="28" t="str">
        <f t="shared" si="36"/>
        <v>_pc</v>
      </c>
      <c r="Q98" t="s">
        <v>315</v>
      </c>
      <c r="R98" s="104"/>
      <c r="S98" s="104"/>
      <c r="T98" s="104"/>
      <c r="U98" s="104">
        <f>SUMIFS('Network tariffs'!$M$2:$M$97,'Network tariffs'!$J$2:$J$97,"CL",'Network tariffs'!$C$2:$C$97,VDO!$F98&amp;"_res")</f>
        <v>2.3199999999999998E-2</v>
      </c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29"/>
    </row>
    <row r="99" spans="2:34" x14ac:dyDescent="0.25">
      <c r="B99" s="28" t="str">
        <f t="shared" si="32"/>
        <v>Variable</v>
      </c>
      <c r="C99" s="28" t="str">
        <f t="shared" si="33"/>
        <v/>
      </c>
      <c r="D99" s="28" t="str">
        <f>IF(ISBLANK($G99),"-",IFERROR(INDEX(Lookups!$D$2:$D$14,MATCH($G99,Lookups!$C$2:$C$14,0),1),"-"))</f>
        <v>-</v>
      </c>
      <c r="E99" s="152" t="str">
        <f>IF(ISBLANK($G99),"-",IFERROR(INDEX(Lookups!$E$2:$E$14,MATCH($G99,Lookups!$C$2:$C$14,0),1),"-"))</f>
        <v>-</v>
      </c>
      <c r="F99" s="152" t="str">
        <f>IF(ISBLANK(M99),F98,INDEX(Lookups!$K$2:$K$6,MATCH(M99,Lookups!$J$2:$J$6,0),1))</f>
        <v>pc</v>
      </c>
      <c r="G99" s="87" t="s">
        <v>21</v>
      </c>
      <c r="H99" s="28" t="str">
        <f t="shared" si="37"/>
        <v>pc</v>
      </c>
      <c r="I99" s="28" t="str">
        <f t="shared" si="34"/>
        <v>wec_res_pc</v>
      </c>
      <c r="J99" s="28" t="str">
        <f t="shared" si="35"/>
        <v>wec_sme_pc</v>
      </c>
      <c r="K99" s="28" t="str">
        <f t="shared" si="36"/>
        <v>wec_pc</v>
      </c>
      <c r="P99" t="s">
        <v>16</v>
      </c>
      <c r="Q99" s="24"/>
      <c r="R99" s="127">
        <f>SUMIFS(Inputs!$R$12:$R$77,Inputs!$E$12:$E$77,VDO!$I99)</f>
        <v>0.10372000000000001</v>
      </c>
      <c r="S99" s="104"/>
      <c r="T99" s="104"/>
      <c r="U99" s="127">
        <f>SUMIFS(Inputs!$R$12:$R$77,Inputs!$E$12:$E$77,VDO!$I99)</f>
        <v>0.10372000000000001</v>
      </c>
      <c r="V99" s="104"/>
      <c r="W99" s="104">
        <f>$R99*(W$4*(1+INDEX(Inputs!$Q$73:$Q$77,MATCH(VDO!$F99,Inputs!$D$73:$D$77,0),1)))</f>
        <v>216.53798494020003</v>
      </c>
      <c r="X99" s="104">
        <f>$R99*(X$4*(1+INDEX(Inputs!$Q$73:$Q$77,MATCH(VDO!$F99,Inputs!$D$73:$D$77,0),1)))</f>
        <v>433.07596988040007</v>
      </c>
      <c r="Y99" s="104">
        <f>$R99*(Y$4*(1+INDEX(Inputs!$Q$73:$Q$77,MATCH(VDO!$F99,Inputs!$D$73:$D$77,0),1)))</f>
        <v>866.15193976080013</v>
      </c>
      <c r="Z99" s="104"/>
      <c r="AA99" s="127">
        <f>SUMIFS(Inputs!$R$12:$R$77,Inputs!$E$12:$E$77,VDO!$J99)</f>
        <v>9.6500000000000002E-2</v>
      </c>
      <c r="AB99" s="104"/>
      <c r="AC99" s="104"/>
      <c r="AD99" s="104"/>
      <c r="AE99" s="104">
        <f>$AA99*(AE$4*(1+INDEX(Inputs!$Q$73:$Q$77,MATCH(VDO!$F99,Inputs!$D$73:$D$77,0),1)))</f>
        <v>1208.788018515</v>
      </c>
      <c r="AF99" s="104">
        <f>$AA99*(AF$4*(1+INDEX(Inputs!$Q$73:$Q$77,MATCH(VDO!$F99,Inputs!$D$73:$D$77,0),1)))</f>
        <v>2014.6466975250003</v>
      </c>
      <c r="AG99" s="104">
        <f>$AA99*(AG$4*(1+INDEX(Inputs!$Q$73:$Q$77,MATCH(VDO!$F99,Inputs!$D$73:$D$77,0),1)))</f>
        <v>4029.2933950500005</v>
      </c>
      <c r="AH99" s="29"/>
    </row>
    <row r="100" spans="2:34" x14ac:dyDescent="0.25">
      <c r="B100" s="28" t="str">
        <f t="shared" si="32"/>
        <v>Variable</v>
      </c>
      <c r="C100" s="28" t="str">
        <f t="shared" si="33"/>
        <v/>
      </c>
      <c r="D100" s="28" t="str">
        <f>IF(ISBLANK($G100),"-",IFERROR(INDEX(Lookups!$D$2:$D$14,MATCH($G100,Lookups!$C$2:$C$14,0),1),"-"))</f>
        <v>All DB</v>
      </c>
      <c r="E100" s="152" t="str">
        <f>IF(ISBLANK($G100),"-",IFERROR(INDEX(Lookups!$E$2:$E$14,MATCH($G100,Lookups!$C$2:$C$14,0),1),"-"))</f>
        <v>NO</v>
      </c>
      <c r="F100" s="152" t="str">
        <f>IF(ISBLANK(M100),F99,INDEX(Lookups!$K$2:$K$6,MATCH(M100,Lookups!$J$2:$J$6,0),1))</f>
        <v>pc</v>
      </c>
      <c r="G100" s="87" t="s">
        <v>70</v>
      </c>
      <c r="H100" s="28" t="str">
        <f t="shared" si="37"/>
        <v>All DB</v>
      </c>
      <c r="I100" s="28" t="str">
        <f t="shared" si="34"/>
        <v>enviro_All DB</v>
      </c>
      <c r="J100" s="28" t="str">
        <f t="shared" si="35"/>
        <v>enviro_All DB</v>
      </c>
      <c r="K100" s="28" t="str">
        <f t="shared" si="36"/>
        <v>enviro_pc</v>
      </c>
      <c r="P100" t="s">
        <v>17</v>
      </c>
      <c r="R100" s="127">
        <f>SUMIFS(Inputs!$R$12:$R$77,Inputs!$E$12:$E$77,VDO!$I100)</f>
        <v>2.34842008E-2</v>
      </c>
      <c r="S100" s="104"/>
      <c r="T100" s="104"/>
      <c r="U100" s="127">
        <f>SUMIFS(Inputs!$R$12:$R$77,Inputs!$E$12:$E$77,VDO!$I100)</f>
        <v>2.34842008E-2</v>
      </c>
      <c r="V100" s="104"/>
      <c r="W100" s="104">
        <f>$R100*(W$4*(1+INDEX(Inputs!$Q$73:$Q$77,MATCH(VDO!$F100,Inputs!$D$73:$D$77,0),1)))</f>
        <v>49.02836019247043</v>
      </c>
      <c r="X100" s="104">
        <f>$R100*(X$4*(1+INDEX(Inputs!$Q$73:$Q$77,MATCH(VDO!$F100,Inputs!$D$73:$D$77,0),1)))</f>
        <v>98.05672038494086</v>
      </c>
      <c r="Y100" s="104">
        <f>$R100*(Y$4*(1+INDEX(Inputs!$Q$73:$Q$77,MATCH(VDO!$F100,Inputs!$D$73:$D$77,0),1)))</f>
        <v>196.11344076988172</v>
      </c>
      <c r="Z100" s="104"/>
      <c r="AA100" s="128">
        <f>SUMIFS(Inputs!$R$12:$R$77,Inputs!$E$12:$E$77,VDO!$J100)</f>
        <v>2.34842008E-2</v>
      </c>
      <c r="AB100" s="104"/>
      <c r="AC100" s="104"/>
      <c r="AD100" s="104"/>
      <c r="AE100" s="104">
        <f>$AA100*(AE$4*(1+INDEX(Inputs!$Q$73:$Q$77,MATCH(VDO!$F100,Inputs!$D$73:$D$77,0),1)))</f>
        <v>294.17016115482255</v>
      </c>
      <c r="AF100" s="104">
        <f>$AA100*(AF$4*(1+INDEX(Inputs!$Q$73:$Q$77,MATCH(VDO!$F100,Inputs!$D$73:$D$77,0),1)))</f>
        <v>490.28360192470433</v>
      </c>
      <c r="AG100" s="104">
        <f>$AA100*(AG$4*(1+INDEX(Inputs!$Q$73:$Q$77,MATCH(VDO!$F100,Inputs!$D$73:$D$77,0),1)))</f>
        <v>980.56720384940866</v>
      </c>
      <c r="AH100" s="29"/>
    </row>
    <row r="101" spans="2:34" x14ac:dyDescent="0.25">
      <c r="B101" s="28" t="str">
        <f t="shared" ref="B101:B135" si="49">IF(ISBLANK(N102),B100,N102)</f>
        <v>Variable</v>
      </c>
      <c r="C101" s="28" t="str">
        <f t="shared" ref="C101:C132" si="50">IF(OR(Q101="incl retail margin",Q101="incl GST"),LEFT(B101,1)&amp;"_"&amp;Q101&amp;"_"&amp;F101,"")</f>
        <v/>
      </c>
      <c r="D101" s="28" t="str">
        <f>IF(ISBLANK($G101),"-",IFERROR(INDEX(Lookups!$D$2:$D$14,MATCH($G101,Lookups!$C$2:$C$14,0),1),"-"))</f>
        <v>All DB</v>
      </c>
      <c r="E101" s="152" t="str">
        <f>IF(ISBLANK($G101),"-",IFERROR(INDEX(Lookups!$E$2:$E$14,MATCH($G101,Lookups!$C$2:$C$14,0),1),"-"))</f>
        <v>NO</v>
      </c>
      <c r="F101" s="152" t="str">
        <f>IF(ISBLANK(M101),F100,INDEX(Lookups!$K$2:$K$6,MATCH(M101,Lookups!$J$2:$J$6,0),1))</f>
        <v>pc</v>
      </c>
      <c r="G101" s="87" t="s">
        <v>120</v>
      </c>
      <c r="H101" s="28" t="str">
        <f t="shared" si="37"/>
        <v>All DB</v>
      </c>
      <c r="I101" s="28" t="str">
        <f t="shared" ref="I101:I135" si="51">IF(ISBLANK($G101),"",
IF($G101="WEC",$G101&amp;"_res"&amp;"_"&amp;$H101,$G101&amp;"_"&amp;$H101))</f>
        <v>anc_v_All DB</v>
      </c>
      <c r="J101" s="28" t="str">
        <f t="shared" ref="J101:J135" si="52">IF(ISBLANK($G101),"",
IF($G101="WEC",$G101&amp;"_sme"&amp;"_"&amp;$H101,$G101&amp;"_"&amp;$H101))</f>
        <v>anc_v_All DB</v>
      </c>
      <c r="K101" s="28" t="str">
        <f t="shared" ref="K101:K135" si="53">G101&amp;"_"&amp;F101</f>
        <v>anc_v_pc</v>
      </c>
      <c r="P101" t="s">
        <v>11</v>
      </c>
      <c r="R101" s="127">
        <f>SUMIFS(Inputs!$R$12:$R$77,Inputs!$E$12:$E$77,VDO!$I101)</f>
        <v>9.6501999999999992E-4</v>
      </c>
      <c r="S101" s="104"/>
      <c r="T101" s="104"/>
      <c r="U101" s="127">
        <f>SUMIFS(Inputs!$R$12:$R$77,Inputs!$E$12:$E$77,VDO!$I101)</f>
        <v>9.6501999999999992E-4</v>
      </c>
      <c r="V101" s="104"/>
      <c r="W101" s="104">
        <f>$R101*(W$4*(1+INDEX(Inputs!$Q$73:$Q$77,MATCH(VDO!$F101,Inputs!$D$73:$D$77,0),1)))</f>
        <v>2.0146884518607</v>
      </c>
      <c r="X101" s="104">
        <f>$R101*(X$4*(1+INDEX(Inputs!$Q$73:$Q$77,MATCH(VDO!$F101,Inputs!$D$73:$D$77,0),1)))</f>
        <v>4.0293769037214</v>
      </c>
      <c r="Y101" s="104">
        <f>$R101*(Y$4*(1+INDEX(Inputs!$Q$73:$Q$77,MATCH(VDO!$F101,Inputs!$D$73:$D$77,0),1)))</f>
        <v>8.0587538074428</v>
      </c>
      <c r="Z101" s="104"/>
      <c r="AA101" s="129">
        <f>SUMIFS(Inputs!$R$12:$R$77,Inputs!$E$12:$E$77,VDO!$J101)</f>
        <v>9.6501999999999992E-4</v>
      </c>
      <c r="AB101" s="104"/>
      <c r="AC101" s="104"/>
      <c r="AD101" s="104"/>
      <c r="AE101" s="104">
        <f>$AA101*(AE$4*(1+INDEX(Inputs!$Q$73:$Q$77,MATCH(VDO!$F101,Inputs!$D$73:$D$77,0),1)))</f>
        <v>12.088130711164199</v>
      </c>
      <c r="AF101" s="104">
        <f>$AA101*(AF$4*(1+INDEX(Inputs!$Q$73:$Q$77,MATCH(VDO!$F101,Inputs!$D$73:$D$77,0),1)))</f>
        <v>20.146884518606999</v>
      </c>
      <c r="AG101" s="104">
        <f>$AA101*(AG$4*(1+INDEX(Inputs!$Q$73:$Q$77,MATCH(VDO!$F101,Inputs!$D$73:$D$77,0),1)))</f>
        <v>40.293769037213998</v>
      </c>
      <c r="AH101" s="29"/>
    </row>
    <row r="102" spans="2:34" x14ac:dyDescent="0.25">
      <c r="B102" s="28" t="str">
        <f t="shared" si="49"/>
        <v>Variable</v>
      </c>
      <c r="C102" s="28" t="str">
        <f t="shared" si="50"/>
        <v/>
      </c>
      <c r="D102" s="28" t="str">
        <f>IF(ISBLANK($G102),"-",IFERROR(INDEX(Lookups!$D$2:$D$14,MATCH($G102,Lookups!$C$2:$C$14,0),1),"-"))</f>
        <v>-</v>
      </c>
      <c r="E102" s="152" t="str">
        <f>IF(ISBLANK($G102),"-",IFERROR(INDEX(Lookups!$E$2:$E$14,MATCH($G102,Lookups!$C$2:$C$14,0),1),"-"))</f>
        <v>-</v>
      </c>
      <c r="F102" s="152" t="str">
        <f>IF(ISBLANK(M102),F101,INDEX(Lookups!$K$2:$K$6,MATCH(M102,Lookups!$J$2:$J$6,0),1))</f>
        <v>pc</v>
      </c>
      <c r="G102" s="87"/>
      <c r="H102" s="28" t="str">
        <f t="shared" si="37"/>
        <v>pc</v>
      </c>
      <c r="I102" s="28" t="str">
        <f t="shared" si="51"/>
        <v/>
      </c>
      <c r="J102" s="28" t="str">
        <f t="shared" si="52"/>
        <v/>
      </c>
      <c r="K102" s="28" t="str">
        <f t="shared" si="53"/>
        <v>_pc</v>
      </c>
      <c r="Q102" t="s">
        <v>47</v>
      </c>
      <c r="R102" s="128">
        <f>R97+(SUM(R99:R101)*(1+INDEX(Inputs!$Q$73:$Q$77,MATCH(VDO!$F102,Inputs!$D$73:$D$77,0),1)))</f>
        <v>0.2059905167922656</v>
      </c>
      <c r="S102" s="104"/>
      <c r="T102" s="104"/>
      <c r="U102" s="128">
        <f>U98+(SUM(U99:U101)*(1+INDEX(Inputs!$Q$73:$Q$77,MATCH(VDO!$F102,Inputs!$D$73:$D$77,0),1)))</f>
        <v>0.15699051679226558</v>
      </c>
      <c r="V102" s="104"/>
      <c r="W102" s="104">
        <f>SUM(W97:W101)</f>
        <v>411.98103358453119</v>
      </c>
      <c r="X102" s="104">
        <f>SUM(X97:X101)</f>
        <v>823.96206716906238</v>
      </c>
      <c r="Y102" s="104">
        <f>SUM(Y97:Y101)</f>
        <v>1647.9241343381248</v>
      </c>
      <c r="Z102" s="104"/>
      <c r="AA102" s="128">
        <f>AA97+(SUM(AA99:AA101)*(1+INDEX(Inputs!$Q$73:$Q$77,MATCH(VDO!$F99,Inputs!$D$73:$D$77,0),1)))</f>
        <v>0.20525385919841554</v>
      </c>
      <c r="AB102" s="104"/>
      <c r="AC102" s="104"/>
      <c r="AD102" s="104"/>
      <c r="AE102" s="104">
        <f>SUM(AE97:AE101)</f>
        <v>2463.0463103809861</v>
      </c>
      <c r="AF102" s="104">
        <f>SUM(AF97:AF101)</f>
        <v>4105.0771839683121</v>
      </c>
      <c r="AG102" s="104">
        <f>SUM(AG97:AG101)</f>
        <v>8210.1543679366241</v>
      </c>
      <c r="AH102" s="29"/>
    </row>
    <row r="103" spans="2:34" ht="16.5" thickBot="1" x14ac:dyDescent="0.3">
      <c r="B103" s="28" t="str">
        <f t="shared" si="49"/>
        <v>Variable</v>
      </c>
      <c r="C103" s="28" t="str">
        <f t="shared" si="50"/>
        <v>V_incl retail margin_pc</v>
      </c>
      <c r="D103" s="28" t="str">
        <f>IF(ISBLANK($G103),"-",IFERROR(INDEX(Lookups!$D$2:$D$14,MATCH($G103,Lookups!$C$2:$C$14,0),1),"-"))</f>
        <v>All DB</v>
      </c>
      <c r="E103" s="152" t="str">
        <f>IF(ISBLANK($G103),"-",IFERROR(INDEX(Lookups!$E$2:$E$14,MATCH($G103,Lookups!$C$2:$C$14,0),1),"-"))</f>
        <v>YES</v>
      </c>
      <c r="F103" s="152" t="str">
        <f>IF(ISBLANK(M103),F102,INDEX(Lookups!$K$2:$K$6,MATCH(M103,Lookups!$J$2:$J$6,0),1))</f>
        <v>pc</v>
      </c>
      <c r="G103" s="87" t="s">
        <v>178</v>
      </c>
      <c r="H103" s="28" t="str">
        <f t="shared" si="37"/>
        <v>All DB</v>
      </c>
      <c r="I103" s="28" t="str">
        <f t="shared" si="51"/>
        <v>ROM_All DB</v>
      </c>
      <c r="J103" s="28" t="str">
        <f t="shared" si="52"/>
        <v>ROM_All DB</v>
      </c>
      <c r="K103" s="28" t="str">
        <f t="shared" si="53"/>
        <v>ROM_pc</v>
      </c>
      <c r="P103" s="88"/>
      <c r="Q103" s="6" t="s">
        <v>46</v>
      </c>
      <c r="R103" s="148">
        <f>R102*(1+INDEX(Inputs!$Q$12:$Q$77,MATCH(VDO!$I103,Inputs!$E$12:$E$77,0),1))</f>
        <v>0.21843234400651845</v>
      </c>
      <c r="S103" s="105"/>
      <c r="T103" s="105"/>
      <c r="U103" s="148">
        <f>U102*(1+INDEX(Inputs!$Q$12:$Q$77,MATCH(VDO!$I103,Inputs!$E$12:$E$77,0),1))</f>
        <v>0.16647274400651843</v>
      </c>
      <c r="V103" s="105"/>
      <c r="W103" s="105">
        <f>W102*(1+INDEX(Inputs!$Q$12:$Q$77,MATCH(VDO!$I103,Inputs!$E$12:$E$77,0),1))</f>
        <v>436.86468801303687</v>
      </c>
      <c r="X103" s="105">
        <f>X102*(1+INDEX(Inputs!$Q$12:$Q$77,MATCH(VDO!$I103,Inputs!$E$12:$E$77,0),1))</f>
        <v>873.72937602607374</v>
      </c>
      <c r="Y103" s="105">
        <f>Y102*(1+INDEX(Inputs!$Q$12:$Q$77,MATCH(VDO!$I103,Inputs!$E$12:$E$77,0),1))</f>
        <v>1747.4587520521475</v>
      </c>
      <c r="Z103" s="105"/>
      <c r="AA103" s="148">
        <f>AA102*(1+INDEX(Inputs!$Q$12:$Q$77,MATCH(VDO!$I103,Inputs!$E$12:$E$77,0),1))</f>
        <v>0.21765119229399985</v>
      </c>
      <c r="AB103" s="105"/>
      <c r="AC103" s="105"/>
      <c r="AD103" s="105"/>
      <c r="AE103" s="105">
        <f>AE102*(1+INDEX(Inputs!$Q$12:$Q$77,MATCH(VDO!$I103,Inputs!$E$12:$E$77,0),1))</f>
        <v>2611.8143075279977</v>
      </c>
      <c r="AF103" s="105">
        <f>AF102*(1+INDEX(Inputs!$Q$12:$Q$77,MATCH(VDO!$I103,Inputs!$E$12:$E$77,0),1))</f>
        <v>4353.0238458799986</v>
      </c>
      <c r="AG103" s="105">
        <f>AG102*(1+INDEX(Inputs!$Q$12:$Q$77,MATCH(VDO!$I103,Inputs!$E$12:$E$77,0),1))</f>
        <v>8706.0476917599972</v>
      </c>
      <c r="AH103" s="82"/>
    </row>
    <row r="104" spans="2:34" ht="16.5" thickTop="1" x14ac:dyDescent="0.25">
      <c r="B104" s="28" t="str">
        <f t="shared" si="49"/>
        <v>Variable</v>
      </c>
      <c r="C104" s="28" t="str">
        <f t="shared" si="50"/>
        <v>V_incl GST_pc</v>
      </c>
      <c r="D104" s="28" t="str">
        <f>IF(ISBLANK($G104),"-",IFERROR(INDEX(Lookups!$D$2:$D$14,MATCH($G104,Lookups!$C$2:$C$14,0),1),"-"))</f>
        <v>-</v>
      </c>
      <c r="E104" s="152" t="str">
        <f>IF(ISBLANK($G104),"-",IFERROR(INDEX(Lookups!$E$2:$E$14,MATCH($G104,Lookups!$C$2:$C$14,0),1),"-"))</f>
        <v>-</v>
      </c>
      <c r="F104" s="152" t="str">
        <f>IF(ISBLANK(M104),F103,INDEX(Lookups!$K$2:$K$6,MATCH(M104,Lookups!$J$2:$J$6,0),1))</f>
        <v>pc</v>
      </c>
      <c r="G104" s="87"/>
      <c r="H104" s="28" t="str">
        <f t="shared" si="37"/>
        <v>pc</v>
      </c>
      <c r="I104" s="28" t="str">
        <f t="shared" si="51"/>
        <v/>
      </c>
      <c r="J104" s="28" t="str">
        <f t="shared" si="52"/>
        <v/>
      </c>
      <c r="K104" s="28" t="str">
        <f t="shared" si="53"/>
        <v>_pc</v>
      </c>
      <c r="P104" s="147"/>
      <c r="Q104" s="5" t="s">
        <v>563</v>
      </c>
      <c r="R104" s="138">
        <f>R103*1.1</f>
        <v>0.24027557840717031</v>
      </c>
      <c r="S104" s="106"/>
      <c r="T104" s="106"/>
      <c r="U104" s="138">
        <f>U103*1.1</f>
        <v>0.18312001840717029</v>
      </c>
      <c r="V104" s="106"/>
      <c r="W104" s="106">
        <f>W103*1.1</f>
        <v>480.55115681434057</v>
      </c>
      <c r="X104" s="106">
        <f t="shared" ref="X104" si="54">X103*1.1</f>
        <v>961.10231362868115</v>
      </c>
      <c r="Y104" s="106">
        <f t="shared" ref="Y104" si="55">Y103*1.1</f>
        <v>1922.2046272573623</v>
      </c>
      <c r="Z104" s="106"/>
      <c r="AA104" s="138">
        <f>AA103*1.1</f>
        <v>0.23941631152339984</v>
      </c>
      <c r="AB104" s="106"/>
      <c r="AC104" s="106"/>
      <c r="AD104" s="106"/>
      <c r="AE104" s="106">
        <f>AE103*1.1</f>
        <v>2872.9957382807979</v>
      </c>
      <c r="AF104" s="106">
        <f t="shared" ref="AF104" si="56">AF103*1.1</f>
        <v>4788.3262304679993</v>
      </c>
      <c r="AG104" s="106">
        <f t="shared" ref="AG104" si="57">AG103*1.1</f>
        <v>9576.6524609359985</v>
      </c>
      <c r="AH104" s="82"/>
    </row>
    <row r="105" spans="2:34" x14ac:dyDescent="0.25">
      <c r="B105" s="28" t="str">
        <f t="shared" si="49"/>
        <v>Variable</v>
      </c>
      <c r="C105" s="28" t="str">
        <f t="shared" si="50"/>
        <v/>
      </c>
      <c r="D105" s="28" t="str">
        <f>IF(ISBLANK($G105),"-",IFERROR(INDEX(Lookups!$D$2:$D$14,MATCH($G105,Lookups!$C$2:$C$14,0),1),"-"))</f>
        <v>-</v>
      </c>
      <c r="E105" s="152" t="str">
        <f>IF(ISBLANK($G105),"-",IFERROR(INDEX(Lookups!$E$2:$E$14,MATCH($G105,Lookups!$C$2:$C$14,0),1),"-"))</f>
        <v>-</v>
      </c>
      <c r="F105" s="152" t="str">
        <f>IF(ISBLANK(M105),F104,INDEX(Lookups!$K$2:$K$6,MATCH(M105,Lookups!$J$2:$J$6,0),1))</f>
        <v>pc</v>
      </c>
      <c r="G105" s="87"/>
      <c r="H105" s="28" t="str">
        <f t="shared" si="37"/>
        <v>pc</v>
      </c>
      <c r="I105" s="28" t="str">
        <f t="shared" si="51"/>
        <v/>
      </c>
      <c r="J105" s="28" t="str">
        <f t="shared" si="52"/>
        <v/>
      </c>
      <c r="K105" s="28" t="str">
        <f t="shared" si="53"/>
        <v>_pc</v>
      </c>
      <c r="P105" s="78"/>
      <c r="Q105" s="130"/>
      <c r="R105" s="131"/>
      <c r="S105" s="132"/>
      <c r="T105" s="132"/>
      <c r="U105" s="131"/>
      <c r="V105" s="132"/>
      <c r="W105" s="131"/>
      <c r="X105" s="131"/>
      <c r="Y105" s="131"/>
      <c r="Z105" s="132"/>
      <c r="AA105" s="131"/>
      <c r="AB105" s="132"/>
      <c r="AC105" s="132"/>
      <c r="AD105" s="131"/>
      <c r="AE105" s="131"/>
      <c r="AF105" s="131"/>
      <c r="AG105" s="131"/>
      <c r="AH105" s="90"/>
    </row>
    <row r="106" spans="2:34" x14ac:dyDescent="0.25">
      <c r="B106" s="28" t="str">
        <f t="shared" si="49"/>
        <v>Powercor VDO</v>
      </c>
      <c r="C106" s="28" t="str">
        <f t="shared" si="50"/>
        <v/>
      </c>
      <c r="D106" s="28" t="str">
        <f>IF(ISBLANK($G106),"-",IFERROR(INDEX(Lookups!$D$2:$D$14,MATCH($G106,Lookups!$C$2:$C$14,0),1),"-"))</f>
        <v>-</v>
      </c>
      <c r="E106" s="152" t="str">
        <f>IF(ISBLANK($G106),"-",IFERROR(INDEX(Lookups!$E$2:$E$14,MATCH($G106,Lookups!$C$2:$C$14,0),1),"-"))</f>
        <v>-</v>
      </c>
      <c r="F106" s="152" t="str">
        <f>IF(ISBLANK(M106),F105,INDEX(Lookups!$K$2:$K$6,MATCH(M106,Lookups!$J$2:$J$6,0),1))</f>
        <v>pc</v>
      </c>
      <c r="G106" s="87"/>
      <c r="H106" s="28" t="str">
        <f t="shared" si="37"/>
        <v>pc</v>
      </c>
      <c r="I106" s="28" t="str">
        <f t="shared" si="51"/>
        <v/>
      </c>
      <c r="J106" s="28" t="str">
        <f t="shared" si="52"/>
        <v/>
      </c>
      <c r="K106" s="28" t="str">
        <f t="shared" si="53"/>
        <v>_pc</v>
      </c>
      <c r="Q106" s="133"/>
      <c r="R106" s="145"/>
      <c r="S106" s="145"/>
      <c r="T106" s="145"/>
      <c r="U106" s="131"/>
      <c r="V106" s="131"/>
      <c r="W106" s="131"/>
      <c r="X106" s="131"/>
      <c r="Y106" s="131"/>
      <c r="Z106" s="131"/>
      <c r="AA106" s="145"/>
      <c r="AB106" s="145"/>
      <c r="AC106" s="145"/>
      <c r="AD106" s="131"/>
      <c r="AE106" s="131"/>
      <c r="AF106" s="131"/>
      <c r="AG106" s="131"/>
      <c r="AH106" s="91"/>
    </row>
    <row r="107" spans="2:34" ht="19.5" thickBot="1" x14ac:dyDescent="0.35">
      <c r="B107" s="28" t="str">
        <f t="shared" si="49"/>
        <v>Powercor VDO</v>
      </c>
      <c r="C107" s="28" t="str">
        <f t="shared" si="50"/>
        <v/>
      </c>
      <c r="D107" s="28" t="str">
        <f>IF(ISBLANK($G107),"-",IFERROR(INDEX(Lookups!$D$2:$D$14,MATCH($G107,Lookups!$C$2:$C$14,0),1),"-"))</f>
        <v>-</v>
      </c>
      <c r="E107" s="152" t="str">
        <f>IF(ISBLANK($G107),"-",IFERROR(INDEX(Lookups!$E$2:$E$14,MATCH($G107,Lookups!$C$2:$C$14,0),1),"-"))</f>
        <v>-</v>
      </c>
      <c r="F107" s="152" t="str">
        <f>IF(ISBLANK(M107),F106,INDEX(Lookups!$K$2:$K$6,MATCH(M107,Lookups!$J$2:$J$6,0),1))</f>
        <v>pc</v>
      </c>
      <c r="G107" s="87" t="s">
        <v>121</v>
      </c>
      <c r="H107" s="28" t="str">
        <f t="shared" si="37"/>
        <v>pc</v>
      </c>
      <c r="I107" s="28" t="str">
        <f t="shared" si="51"/>
        <v>VDO_pc</v>
      </c>
      <c r="J107" s="28" t="str">
        <f t="shared" si="52"/>
        <v>VDO_pc</v>
      </c>
      <c r="K107" s="28" t="str">
        <f t="shared" si="53"/>
        <v>VDO_pc</v>
      </c>
      <c r="N107" s="10" t="str">
        <f>M84&amp;" VDO"</f>
        <v>Powercor VDO</v>
      </c>
      <c r="O107" s="10"/>
      <c r="P107" s="10" t="s">
        <v>299</v>
      </c>
      <c r="Q107" s="10"/>
      <c r="R107" s="108"/>
      <c r="S107" s="108"/>
      <c r="T107" s="108"/>
      <c r="U107" s="108"/>
      <c r="V107" s="108"/>
      <c r="W107" s="136">
        <f>W104+W93</f>
        <v>930.70464380944031</v>
      </c>
      <c r="X107" s="136">
        <f>X104+X93</f>
        <v>1411.2558006237809</v>
      </c>
      <c r="Y107" s="136">
        <f>Y104+Y93</f>
        <v>2372.3581142524622</v>
      </c>
      <c r="Z107" s="136"/>
      <c r="AA107" s="136"/>
      <c r="AB107" s="136"/>
      <c r="AC107" s="136"/>
      <c r="AD107" s="136"/>
      <c r="AE107" s="136">
        <f>AE104+AE93</f>
        <v>3369.8068252758976</v>
      </c>
      <c r="AF107" s="136">
        <f>AF104+AF93</f>
        <v>5285.137317463099</v>
      </c>
      <c r="AG107" s="136">
        <f>AG104+AG93</f>
        <v>10073.463547931098</v>
      </c>
    </row>
    <row r="108" spans="2:34" ht="16.5" thickTop="1" x14ac:dyDescent="0.25">
      <c r="B108" s="28" t="str">
        <f t="shared" si="49"/>
        <v>Powercor VDO</v>
      </c>
      <c r="C108" s="28" t="str">
        <f t="shared" si="50"/>
        <v/>
      </c>
      <c r="D108" s="28" t="str">
        <f>IF(ISBLANK($G108),"-",IFERROR(INDEX(Lookups!$D$2:$D$14,MATCH($G108,Lookups!$C$2:$C$14,0),1),"-"))</f>
        <v>-</v>
      </c>
      <c r="E108" s="152" t="str">
        <f>IF(ISBLANK($G108),"-",IFERROR(INDEX(Lookups!$E$2:$E$14,MATCH($G108,Lookups!$C$2:$C$14,0),1),"-"))</f>
        <v>-</v>
      </c>
      <c r="F108" s="152" t="str">
        <f>IF(ISBLANK(M108),F107,INDEX(Lookups!$K$2:$K$6,MATCH(M108,Lookups!$J$2:$J$6,0),1))</f>
        <v>pc</v>
      </c>
      <c r="G108" s="87"/>
      <c r="H108" s="28" t="str">
        <f t="shared" si="37"/>
        <v>pc</v>
      </c>
      <c r="I108" s="28" t="str">
        <f t="shared" si="51"/>
        <v/>
      </c>
      <c r="J108" s="28" t="str">
        <f t="shared" si="52"/>
        <v/>
      </c>
      <c r="K108" s="28" t="str">
        <f t="shared" si="53"/>
        <v>_pc</v>
      </c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</row>
    <row r="109" spans="2:34" s="28" customFormat="1" ht="21" x14ac:dyDescent="0.25">
      <c r="B109" s="28" t="str">
        <f t="shared" si="49"/>
        <v>Fixed</v>
      </c>
      <c r="C109" s="28" t="str">
        <f t="shared" si="50"/>
        <v/>
      </c>
      <c r="D109" s="28" t="str">
        <f>IF(ISBLANK($G109),"-",IFERROR(INDEX(Lookups!$D$2:$D$14,MATCH($G109,Lookups!$C$2:$C$14,0),1),"-"))</f>
        <v>-</v>
      </c>
      <c r="E109" s="152" t="str">
        <f>IF(ISBLANK($G109),"-",IFERROR(INDEX(Lookups!$E$2:$E$14,MATCH($G109,Lookups!$C$2:$C$14,0),1),"-"))</f>
        <v>-</v>
      </c>
      <c r="F109" s="152" t="str">
        <f>IF(ISBLANK(M109),F108,INDEX(Lookups!$K$2:$K$6,MATCH(M109,Lookups!$J$2:$J$6,0),1))</f>
        <v>ue</v>
      </c>
      <c r="G109" s="86"/>
      <c r="H109" s="28" t="str">
        <f t="shared" si="37"/>
        <v>ue</v>
      </c>
      <c r="I109" s="28" t="str">
        <f t="shared" si="51"/>
        <v/>
      </c>
      <c r="J109" s="28" t="str">
        <f t="shared" si="52"/>
        <v/>
      </c>
      <c r="K109" s="28" t="str">
        <f t="shared" si="53"/>
        <v>_ue</v>
      </c>
      <c r="L109" s="37"/>
      <c r="M109" s="113" t="s">
        <v>4</v>
      </c>
      <c r="N109" s="84"/>
      <c r="O109" s="84"/>
      <c r="P109" s="83"/>
      <c r="Q109" s="83"/>
      <c r="R109" s="109" t="s">
        <v>298</v>
      </c>
      <c r="S109" s="109"/>
      <c r="T109" s="109"/>
      <c r="U109" s="109" t="s">
        <v>315</v>
      </c>
      <c r="V109" s="110"/>
      <c r="W109" s="110"/>
      <c r="X109" s="110"/>
      <c r="Y109" s="110"/>
      <c r="Z109" s="110"/>
      <c r="AA109" s="109" t="s">
        <v>298</v>
      </c>
      <c r="AB109" s="109"/>
      <c r="AC109" s="109"/>
      <c r="AD109" s="109"/>
      <c r="AE109" s="110"/>
      <c r="AF109" s="110"/>
      <c r="AG109" s="110"/>
    </row>
    <row r="110" spans="2:34" x14ac:dyDescent="0.25">
      <c r="B110" s="28" t="str">
        <f t="shared" si="49"/>
        <v>Fixed</v>
      </c>
      <c r="C110" s="28" t="str">
        <f t="shared" si="50"/>
        <v/>
      </c>
      <c r="D110" s="28" t="str">
        <f>IF(ISBLANK($G110),"-",IFERROR(INDEX(Lookups!$D$2:$D$14,MATCH($G110,Lookups!$C$2:$C$14,0),1),"-"))</f>
        <v>-</v>
      </c>
      <c r="E110" s="152" t="str">
        <f>IF(ISBLANK($G110),"-",IFERROR(INDEX(Lookups!$E$2:$E$14,MATCH($G110,Lookups!$C$2:$C$14,0),1),"-"))</f>
        <v>-</v>
      </c>
      <c r="F110" s="152" t="str">
        <f>IF(ISBLANK(M110),F109,INDEX(Lookups!$K$2:$K$6,MATCH(M110,Lookups!$J$2:$J$6,0),1))</f>
        <v>ue</v>
      </c>
      <c r="G110" s="87"/>
      <c r="H110" s="28" t="str">
        <f t="shared" si="37"/>
        <v>ue</v>
      </c>
      <c r="I110" s="28" t="str">
        <f t="shared" si="51"/>
        <v/>
      </c>
      <c r="J110" s="28" t="str">
        <f t="shared" si="52"/>
        <v/>
      </c>
      <c r="K110" s="28" t="str">
        <f t="shared" si="53"/>
        <v>_ue</v>
      </c>
      <c r="N110" s="8" t="s">
        <v>9</v>
      </c>
      <c r="O110" s="8"/>
      <c r="P110" s="7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</row>
    <row r="111" spans="2:34" x14ac:dyDescent="0.25">
      <c r="B111" s="28" t="str">
        <f t="shared" si="49"/>
        <v>Fixed</v>
      </c>
      <c r="C111" s="28" t="str">
        <f t="shared" si="50"/>
        <v/>
      </c>
      <c r="D111" s="28" t="str">
        <f>IF(ISBLANK($G111),"-",IFERROR(INDEX(Lookups!$D$2:$D$14,MATCH($G111,Lookups!$C$2:$C$14,0),1),"-"))</f>
        <v>All DB</v>
      </c>
      <c r="E111" s="152" t="str">
        <f>IF(ISBLANK($G111),"-",IFERROR(INDEX(Lookups!$E$2:$E$14,MATCH($G111,Lookups!$C$2:$C$14,0),1),"-"))</f>
        <v>YES</v>
      </c>
      <c r="F111" s="152" t="str">
        <f>IF(ISBLANK(M111),F110,INDEX(Lookups!$K$2:$K$6,MATCH(M111,Lookups!$J$2:$J$6,0),1))</f>
        <v>ue</v>
      </c>
      <c r="G111" s="87" t="s">
        <v>37</v>
      </c>
      <c r="H111" s="28" t="str">
        <f t="shared" si="37"/>
        <v>All DB</v>
      </c>
      <c r="I111" s="28" t="str">
        <f t="shared" si="51"/>
        <v>ROC_All DB</v>
      </c>
      <c r="J111" s="28" t="str">
        <f t="shared" si="52"/>
        <v>ROC_All DB</v>
      </c>
      <c r="K111" s="28" t="str">
        <f t="shared" si="53"/>
        <v>ROC_ue</v>
      </c>
      <c r="P111" t="s">
        <v>187</v>
      </c>
      <c r="R111" s="107">
        <f>SUMIFS(Inputs!$R$12:$R$77,Inputs!$E$12:$E$77,VDO!$I111)</f>
        <v>134</v>
      </c>
      <c r="S111" s="107"/>
      <c r="T111" s="107"/>
      <c r="U111" s="107"/>
      <c r="V111" s="104"/>
      <c r="W111" s="104"/>
      <c r="X111" s="104"/>
      <c r="Y111" s="104"/>
      <c r="Z111" s="104"/>
      <c r="AA111" s="104">
        <f>SUMIFS(Inputs!$R$12:$R$77,Inputs!$E$12:$E$77,VDO!$J111)</f>
        <v>134</v>
      </c>
      <c r="AB111" s="104"/>
      <c r="AC111" s="104"/>
      <c r="AD111" s="104"/>
      <c r="AE111" s="104"/>
      <c r="AF111" s="104"/>
      <c r="AG111" s="104"/>
      <c r="AH111" s="29"/>
    </row>
    <row r="112" spans="2:34" x14ac:dyDescent="0.25">
      <c r="B112" s="28" t="str">
        <f t="shared" si="49"/>
        <v>Fixed</v>
      </c>
      <c r="C112" s="28" t="str">
        <f t="shared" si="50"/>
        <v/>
      </c>
      <c r="D112" s="28" t="str">
        <f>IF(ISBLANK($G112),"-",IFERROR(INDEX(Lookups!$D$2:$D$14,MATCH($G112,Lookups!$C$2:$C$14,0),1),"-"))</f>
        <v>Single DB</v>
      </c>
      <c r="E112" s="152" t="str">
        <f>IF(ISBLANK($G112),"-",IFERROR(INDEX(Lookups!$E$2:$E$14,MATCH($G112,Lookups!$C$2:$C$14,0),1),"-"))</f>
        <v>NO</v>
      </c>
      <c r="F112" s="152" t="str">
        <f>IF(ISBLANK(M112),F111,INDEX(Lookups!$K$2:$K$6,MATCH(M112,Lookups!$J$2:$J$6,0),1))</f>
        <v>ue</v>
      </c>
      <c r="G112" s="87" t="s">
        <v>55</v>
      </c>
      <c r="H112" s="28" t="str">
        <f t="shared" si="37"/>
        <v>ue</v>
      </c>
      <c r="I112" s="28" t="str">
        <f t="shared" si="51"/>
        <v>met_ue</v>
      </c>
      <c r="J112" s="28" t="str">
        <f t="shared" si="52"/>
        <v>met_ue</v>
      </c>
      <c r="K112" s="28" t="str">
        <f t="shared" si="53"/>
        <v>met_ue</v>
      </c>
      <c r="P112" t="s">
        <v>327</v>
      </c>
      <c r="R112" s="104">
        <f>SUMIFS(Inputs!$R$12:$R$77,Inputs!$E$12:$E$77,VDO!$I112)+SUMIFS('Network tariffs'!$M$2:$M$32,'Network tariffs'!$C$2:$C$32,VDO!$F112&amp;"_res",'Network tariffs'!$J$2:$J$32,"F")</f>
        <v>102.29649999999999</v>
      </c>
      <c r="S112" s="107"/>
      <c r="T112" s="107"/>
      <c r="U112" s="107"/>
      <c r="V112" s="104"/>
      <c r="W112" s="104"/>
      <c r="X112" s="104"/>
      <c r="Y112" s="104"/>
      <c r="Z112" s="104"/>
      <c r="AA112" s="104">
        <f>SUMIFS(Inputs!$R$12:$R$77,Inputs!$E$12:$E$77,VDO!$J112)+SUMIFS('Network tariffs'!$M$2:$M$32,'Network tariffs'!$C$2:$C$32,VDO!$F112&amp;"_sme",'Network tariffs'!$J$2:$J$32,"F")</f>
        <v>120.32750000000001</v>
      </c>
      <c r="AB112" s="104"/>
      <c r="AC112" s="104"/>
      <c r="AD112" s="104"/>
      <c r="AE112" s="104"/>
      <c r="AF112" s="104"/>
      <c r="AG112" s="104"/>
      <c r="AH112" s="29"/>
    </row>
    <row r="113" spans="2:36" x14ac:dyDescent="0.25">
      <c r="B113" s="28" t="str">
        <f t="shared" si="49"/>
        <v>Fixed</v>
      </c>
      <c r="C113" s="28" t="str">
        <f t="shared" si="50"/>
        <v/>
      </c>
      <c r="D113" s="28" t="str">
        <f>IF(ISBLANK($G113),"-",IFERROR(INDEX(Lookups!$D$2:$D$14,MATCH($G113,Lookups!$C$2:$C$14,0),1),"-"))</f>
        <v>All DB</v>
      </c>
      <c r="E113" s="152" t="str">
        <f>IF(ISBLANK($G113),"-",IFERROR(INDEX(Lookups!$E$2:$E$14,MATCH($G113,Lookups!$C$2:$C$14,0),1),"-"))</f>
        <v>NO</v>
      </c>
      <c r="F113" s="152" t="str">
        <f>IF(ISBLANK(M113),F112,INDEX(Lookups!$K$2:$K$6,MATCH(M113,Lookups!$J$2:$J$6,0),1))</f>
        <v>ue</v>
      </c>
      <c r="G113" s="87" t="s">
        <v>119</v>
      </c>
      <c r="H113" s="28" t="str">
        <f t="shared" si="37"/>
        <v>All DB</v>
      </c>
      <c r="I113" s="28" t="str">
        <f t="shared" si="51"/>
        <v>anc_f_All DB</v>
      </c>
      <c r="J113" s="28" t="str">
        <f t="shared" si="52"/>
        <v>anc_f_All DB</v>
      </c>
      <c r="K113" s="28" t="str">
        <f t="shared" si="53"/>
        <v>anc_f_ue</v>
      </c>
      <c r="P113" t="s">
        <v>328</v>
      </c>
      <c r="R113" s="107">
        <f>SUMIFS(Inputs!$R$12:$R$77,Inputs!$E$12:$E$77,VDO!$I113)</f>
        <v>4.2722873244540596</v>
      </c>
      <c r="S113" s="107"/>
      <c r="T113" s="107"/>
      <c r="U113" s="107"/>
      <c r="V113" s="104"/>
      <c r="W113" s="104"/>
      <c r="X113" s="104"/>
      <c r="Y113" s="104"/>
      <c r="Z113" s="104"/>
      <c r="AA113" s="104">
        <f>SUMIFS(Inputs!$R$12:$R$77,Inputs!$E$12:$E$77,VDO!$J113)</f>
        <v>4.2722873244540596</v>
      </c>
      <c r="AB113" s="104"/>
      <c r="AC113" s="104"/>
      <c r="AD113" s="104"/>
      <c r="AE113" s="104"/>
      <c r="AF113" s="104"/>
      <c r="AG113" s="104"/>
      <c r="AH113" s="29"/>
    </row>
    <row r="114" spans="2:36" x14ac:dyDescent="0.25">
      <c r="B114" s="28" t="str">
        <f t="shared" si="49"/>
        <v>Fixed</v>
      </c>
      <c r="C114" s="28" t="str">
        <f t="shared" si="50"/>
        <v/>
      </c>
      <c r="D114" s="28" t="str">
        <f>IF(ISBLANK($G114),"-",IFERROR(INDEX(Lookups!$D$2:$D$14,MATCH($G114,Lookups!$C$2:$C$14,0),1),"-"))</f>
        <v>All DB</v>
      </c>
      <c r="E114" s="152" t="str">
        <f>IF(ISBLANK($G114),"-",IFERROR(INDEX(Lookups!$E$2:$E$14,MATCH($G114,Lookups!$C$2:$C$14,0),1),"-"))</f>
        <v>NO</v>
      </c>
      <c r="F114" s="152" t="str">
        <f>IF(ISBLANK(M114),F113,INDEX(Lookups!$K$2:$K$6,MATCH(M114,Lookups!$J$2:$J$6,0),1))</f>
        <v>ue</v>
      </c>
      <c r="G114" s="87" t="s">
        <v>216</v>
      </c>
      <c r="H114" s="28" t="str">
        <f t="shared" si="37"/>
        <v>All DB</v>
      </c>
      <c r="I114" s="28" t="str">
        <f t="shared" si="51"/>
        <v>FiT_All DB</v>
      </c>
      <c r="J114" s="28" t="str">
        <f t="shared" si="52"/>
        <v>FiT_All DB</v>
      </c>
      <c r="K114" s="28" t="str">
        <f t="shared" si="53"/>
        <v>FiT_ue</v>
      </c>
      <c r="P114" t="s">
        <v>216</v>
      </c>
      <c r="R114" s="107">
        <f>SUMIFS(Inputs!$R$12:$R$77,Inputs!$E$12:$E$77,VDO!$I114)</f>
        <v>6.6485375744689605</v>
      </c>
      <c r="S114" s="107"/>
      <c r="T114" s="107"/>
      <c r="U114" s="107"/>
      <c r="V114" s="104"/>
      <c r="W114" s="104"/>
      <c r="X114" s="104"/>
      <c r="Y114" s="104"/>
      <c r="Z114" s="104"/>
      <c r="AA114" s="104">
        <f>SUMIFS(Inputs!$R$12:$R$77,Inputs!$E$12:$E$77,VDO!$J114)</f>
        <v>6.6485375744689605</v>
      </c>
      <c r="AB114" s="104"/>
      <c r="AC114" s="104"/>
      <c r="AD114" s="104"/>
      <c r="AE114" s="104"/>
      <c r="AF114" s="104"/>
      <c r="AG114" s="104"/>
      <c r="AH114" s="29"/>
    </row>
    <row r="115" spans="2:36" x14ac:dyDescent="0.25">
      <c r="B115" s="28" t="str">
        <f t="shared" si="49"/>
        <v>Fixed</v>
      </c>
      <c r="C115" s="28" t="str">
        <f t="shared" si="50"/>
        <v/>
      </c>
      <c r="D115" s="28" t="str">
        <f>IF(ISBLANK($G115),"-",IFERROR(INDEX(Lookups!$D$2:$D$14,MATCH($G115,Lookups!$C$2:$C$14,0),1),"-"))</f>
        <v>All DB</v>
      </c>
      <c r="E115" s="152" t="str">
        <f>IF(ISBLANK($G115),"-",IFERROR(INDEX(Lookups!$E$2:$E$14,MATCH($G115,Lookups!$C$2:$C$14,0),1),"-"))</f>
        <v>YES</v>
      </c>
      <c r="F115" s="152" t="str">
        <f>IF(ISBLANK(M115),F114,INDEX(Lookups!$K$2:$K$6,MATCH(M115,Lookups!$J$2:$J$6,0),1))</f>
        <v>ue</v>
      </c>
      <c r="G115" s="87" t="s">
        <v>41</v>
      </c>
      <c r="H115" s="28" t="str">
        <f t="shared" si="37"/>
        <v>All DB</v>
      </c>
      <c r="I115" s="28" t="str">
        <f t="shared" si="51"/>
        <v>carc_All DB</v>
      </c>
      <c r="J115" s="28" t="str">
        <f t="shared" si="52"/>
        <v>carc_All DB</v>
      </c>
      <c r="K115" s="28" t="str">
        <f t="shared" si="53"/>
        <v>carc_ue</v>
      </c>
      <c r="P115" t="s">
        <v>12</v>
      </c>
      <c r="R115" s="107">
        <f>SUMIFS(Inputs!$R$12:$R$77,Inputs!$E$12:$E$77,VDO!$I115)</f>
        <v>38</v>
      </c>
      <c r="S115" s="107"/>
      <c r="T115" s="107"/>
      <c r="U115" s="107"/>
      <c r="V115" s="104"/>
      <c r="W115" s="104"/>
      <c r="X115" s="104"/>
      <c r="Y115" s="104"/>
      <c r="Z115" s="104"/>
      <c r="AA115" s="104">
        <f>SUMIFS(Inputs!$R$12:$R$77,Inputs!$E$12:$E$77,VDO!$J115)</f>
        <v>38</v>
      </c>
      <c r="AB115" s="104"/>
      <c r="AC115" s="104"/>
      <c r="AD115" s="104"/>
      <c r="AE115" s="104"/>
      <c r="AF115" s="104"/>
      <c r="AG115" s="104"/>
      <c r="AH115" s="29"/>
    </row>
    <row r="116" spans="2:36" x14ac:dyDescent="0.25">
      <c r="B116" s="28" t="str">
        <f t="shared" si="49"/>
        <v>Fixed</v>
      </c>
      <c r="C116" s="28" t="str">
        <f t="shared" si="50"/>
        <v/>
      </c>
      <c r="D116" s="28" t="str">
        <f>IF(ISBLANK($G116),"-",IFERROR(INDEX(Lookups!$D$2:$D$14,MATCH($G116,Lookups!$C$2:$C$14,0),1),"-"))</f>
        <v>-</v>
      </c>
      <c r="E116" s="152" t="str">
        <f>IF(ISBLANK($G116),"-",IFERROR(INDEX(Lookups!$E$2:$E$14,MATCH($G116,Lookups!$C$2:$C$14,0),1),"-"))</f>
        <v>-</v>
      </c>
      <c r="F116" s="152" t="str">
        <f>IF(ISBLANK(M116),F115,INDEX(Lookups!$K$2:$K$6,MATCH(M116,Lookups!$J$2:$J$6,0),1))</f>
        <v>ue</v>
      </c>
      <c r="G116" s="87"/>
      <c r="H116" s="28" t="str">
        <f t="shared" si="37"/>
        <v>ue</v>
      </c>
      <c r="I116" s="28" t="str">
        <f t="shared" si="51"/>
        <v/>
      </c>
      <c r="J116" s="28" t="str">
        <f t="shared" si="52"/>
        <v/>
      </c>
      <c r="K116" s="28" t="str">
        <f t="shared" si="53"/>
        <v>_ue</v>
      </c>
      <c r="Q116" t="s">
        <v>45</v>
      </c>
      <c r="R116" s="104">
        <f>SUM(R111:R115)</f>
        <v>285.21732489892298</v>
      </c>
      <c r="S116" s="107"/>
      <c r="T116" s="107"/>
      <c r="U116" s="104"/>
      <c r="V116" s="104"/>
      <c r="W116" s="104">
        <f>$R116</f>
        <v>285.21732489892298</v>
      </c>
      <c r="X116" s="104">
        <f t="shared" ref="X116:Y118" si="58">$R116</f>
        <v>285.21732489892298</v>
      </c>
      <c r="Y116" s="104">
        <f t="shared" si="58"/>
        <v>285.21732489892298</v>
      </c>
      <c r="Z116" s="104"/>
      <c r="AA116" s="104">
        <f>SUM(AA111:AA115)</f>
        <v>303.24832489892304</v>
      </c>
      <c r="AB116" s="104"/>
      <c r="AC116" s="104"/>
      <c r="AD116" s="104"/>
      <c r="AE116" s="104">
        <f>$AA116</f>
        <v>303.24832489892304</v>
      </c>
      <c r="AF116" s="104">
        <f t="shared" ref="AF116:AG118" si="59">$AA116</f>
        <v>303.24832489892304</v>
      </c>
      <c r="AG116" s="104">
        <f t="shared" si="59"/>
        <v>303.24832489892304</v>
      </c>
      <c r="AH116" s="29"/>
    </row>
    <row r="117" spans="2:36" ht="16.5" thickBot="1" x14ac:dyDescent="0.3">
      <c r="B117" s="28" t="str">
        <f t="shared" si="49"/>
        <v>Fixed</v>
      </c>
      <c r="C117" s="28" t="str">
        <f t="shared" si="50"/>
        <v>F_incl retail margin_ue</v>
      </c>
      <c r="D117" s="28" t="str">
        <f>IF(ISBLANK($G117),"-",IFERROR(INDEX(Lookups!$D$2:$D$14,MATCH($G117,Lookups!$C$2:$C$14,0),1),"-"))</f>
        <v>All DB</v>
      </c>
      <c r="E117" s="152" t="str">
        <f>IF(ISBLANK($G117),"-",IFERROR(INDEX(Lookups!$E$2:$E$14,MATCH($G117,Lookups!$C$2:$C$14,0),1),"-"))</f>
        <v>YES</v>
      </c>
      <c r="F117" s="152" t="str">
        <f>IF(ISBLANK(M117),F116,INDEX(Lookups!$K$2:$K$6,MATCH(M117,Lookups!$J$2:$J$6,0),1))</f>
        <v>ue</v>
      </c>
      <c r="G117" s="87" t="s">
        <v>178</v>
      </c>
      <c r="H117" s="28" t="str">
        <f t="shared" si="37"/>
        <v>All DB</v>
      </c>
      <c r="I117" s="28" t="str">
        <f t="shared" si="51"/>
        <v>ROM_All DB</v>
      </c>
      <c r="J117" s="28" t="str">
        <f t="shared" si="52"/>
        <v>ROM_All DB</v>
      </c>
      <c r="K117" s="28" t="str">
        <f t="shared" si="53"/>
        <v>ROM_ue</v>
      </c>
      <c r="P117" s="88"/>
      <c r="Q117" s="6" t="s">
        <v>46</v>
      </c>
      <c r="R117" s="105">
        <f>R116*(1+INDEX(Inputs!$Q$12:$Q$77,MATCH(VDO!$I117,Inputs!$E$12:$E$77,0),1))</f>
        <v>302.44445132281794</v>
      </c>
      <c r="S117" s="105"/>
      <c r="T117" s="105"/>
      <c r="U117" s="105"/>
      <c r="V117" s="105"/>
      <c r="W117" s="105">
        <f t="shared" ref="W117:W118" si="60">$R117</f>
        <v>302.44445132281794</v>
      </c>
      <c r="X117" s="105">
        <f t="shared" si="58"/>
        <v>302.44445132281794</v>
      </c>
      <c r="Y117" s="105">
        <f t="shared" si="58"/>
        <v>302.44445132281794</v>
      </c>
      <c r="Z117" s="105"/>
      <c r="AA117" s="105">
        <f>AA116*(1+INDEX(Inputs!$Q$12:$Q$77,MATCH(VDO!$I117,Inputs!$E$12:$E$77,0),1))</f>
        <v>321.56452372281802</v>
      </c>
      <c r="AB117" s="105"/>
      <c r="AC117" s="105"/>
      <c r="AD117" s="105"/>
      <c r="AE117" s="105">
        <f t="shared" ref="AE117:AE118" si="61">$AA117</f>
        <v>321.56452372281802</v>
      </c>
      <c r="AF117" s="105">
        <f t="shared" si="59"/>
        <v>321.56452372281802</v>
      </c>
      <c r="AG117" s="105">
        <f t="shared" si="59"/>
        <v>321.56452372281802</v>
      </c>
      <c r="AH117" s="82"/>
    </row>
    <row r="118" spans="2:36" ht="16.5" thickTop="1" x14ac:dyDescent="0.25">
      <c r="B118" s="28" t="str">
        <f t="shared" si="49"/>
        <v>Fixed</v>
      </c>
      <c r="C118" s="28" t="str">
        <f t="shared" si="50"/>
        <v>F_incl GST_ue</v>
      </c>
      <c r="D118" s="28" t="str">
        <f>IF(ISBLANK($G118),"-",IFERROR(INDEX(Lookups!$D$2:$D$14,MATCH($G118,Lookups!$C$2:$C$14,0),1),"-"))</f>
        <v>-</v>
      </c>
      <c r="E118" s="152" t="str">
        <f>IF(ISBLANK($G118),"-",IFERROR(INDEX(Lookups!$E$2:$E$14,MATCH($G118,Lookups!$C$2:$C$14,0),1),"-"))</f>
        <v>-</v>
      </c>
      <c r="F118" s="152" t="str">
        <f>IF(ISBLANK(M118),F117,INDEX(Lookups!$K$2:$K$6,MATCH(M118,Lookups!$J$2:$J$6,0),1))</f>
        <v>ue</v>
      </c>
      <c r="G118" s="87"/>
      <c r="H118" s="28" t="str">
        <f t="shared" si="37"/>
        <v>ue</v>
      </c>
      <c r="I118" s="28" t="str">
        <f t="shared" si="51"/>
        <v/>
      </c>
      <c r="J118" s="28" t="str">
        <f t="shared" si="52"/>
        <v/>
      </c>
      <c r="K118" s="28" t="str">
        <f t="shared" si="53"/>
        <v>_ue</v>
      </c>
      <c r="P118" s="89"/>
      <c r="Q118" s="5" t="s">
        <v>563</v>
      </c>
      <c r="R118" s="106">
        <f>R117*1.1</f>
        <v>332.68889645509978</v>
      </c>
      <c r="S118" s="106"/>
      <c r="T118" s="106"/>
      <c r="U118" s="106"/>
      <c r="V118" s="106"/>
      <c r="W118" s="106">
        <f t="shared" si="60"/>
        <v>332.68889645509978</v>
      </c>
      <c r="X118" s="106">
        <f t="shared" si="58"/>
        <v>332.68889645509978</v>
      </c>
      <c r="Y118" s="106">
        <f t="shared" si="58"/>
        <v>332.68889645509978</v>
      </c>
      <c r="Z118" s="106"/>
      <c r="AA118" s="106">
        <f>AA117*1.1</f>
        <v>353.72097609509984</v>
      </c>
      <c r="AB118" s="106"/>
      <c r="AC118" s="106"/>
      <c r="AD118" s="106"/>
      <c r="AE118" s="106">
        <f t="shared" si="61"/>
        <v>353.72097609509984</v>
      </c>
      <c r="AF118" s="106">
        <f t="shared" si="59"/>
        <v>353.72097609509984</v>
      </c>
      <c r="AG118" s="106">
        <f t="shared" si="59"/>
        <v>353.72097609509984</v>
      </c>
      <c r="AH118" s="82"/>
    </row>
    <row r="119" spans="2:36" x14ac:dyDescent="0.25">
      <c r="B119" s="28" t="str">
        <f t="shared" si="49"/>
        <v>Fixed</v>
      </c>
      <c r="C119" s="28" t="str">
        <f t="shared" si="50"/>
        <v/>
      </c>
      <c r="D119" s="28" t="str">
        <f>IF(ISBLANK($G119),"-",IFERROR(INDEX(Lookups!$D$2:$D$14,MATCH($G119,Lookups!$C$2:$C$14,0),1),"-"))</f>
        <v>-</v>
      </c>
      <c r="E119" s="152" t="str">
        <f>IF(ISBLANK($G119),"-",IFERROR(INDEX(Lookups!$E$2:$E$14,MATCH($G119,Lookups!$C$2:$C$14,0),1),"-"))</f>
        <v>-</v>
      </c>
      <c r="F119" s="152" t="str">
        <f>IF(ISBLANK(M119),F118,INDEX(Lookups!$K$2:$K$6,MATCH(M119,Lookups!$J$2:$J$6,0),1))</f>
        <v>ue</v>
      </c>
      <c r="G119" s="87"/>
      <c r="H119" s="28" t="str">
        <f t="shared" si="37"/>
        <v>ue</v>
      </c>
      <c r="I119" s="28" t="str">
        <f t="shared" si="51"/>
        <v/>
      </c>
      <c r="J119" s="28" t="str">
        <f t="shared" si="52"/>
        <v/>
      </c>
      <c r="K119" s="28" t="str">
        <f t="shared" si="53"/>
        <v>_ue</v>
      </c>
      <c r="P119" s="78"/>
      <c r="Q119" s="130"/>
      <c r="R119" s="131"/>
      <c r="S119" s="131"/>
      <c r="T119" s="131"/>
      <c r="U119" s="132"/>
      <c r="V119" s="132"/>
      <c r="W119" s="131"/>
      <c r="X119" s="131"/>
      <c r="Y119" s="131"/>
      <c r="Z119" s="132"/>
      <c r="AA119" s="131"/>
      <c r="AB119" s="131"/>
      <c r="AC119" s="131"/>
      <c r="AD119" s="132"/>
      <c r="AE119" s="131"/>
      <c r="AF119" s="131"/>
      <c r="AG119" s="131"/>
      <c r="AH119" s="90"/>
    </row>
    <row r="120" spans="2:36" x14ac:dyDescent="0.25">
      <c r="B120" s="28" t="str">
        <f t="shared" si="49"/>
        <v>Variable</v>
      </c>
      <c r="C120" s="28" t="str">
        <f t="shared" si="50"/>
        <v/>
      </c>
      <c r="D120" s="28" t="str">
        <f>IF(ISBLANK($G120),"-",IFERROR(INDEX(Lookups!$D$2:$D$14,MATCH($G120,Lookups!$C$2:$C$14,0),1),"-"))</f>
        <v>-</v>
      </c>
      <c r="E120" s="152" t="str">
        <f>IF(ISBLANK($G120),"-",IFERROR(INDEX(Lookups!$E$2:$E$14,MATCH($G120,Lookups!$C$2:$C$14,0),1),"-"))</f>
        <v>-</v>
      </c>
      <c r="F120" s="152" t="str">
        <f>IF(ISBLANK(M120),F119,INDEX(Lookups!$K$2:$K$6,MATCH(M120,Lookups!$J$2:$J$6,0),1))</f>
        <v>ue</v>
      </c>
      <c r="G120" s="87"/>
      <c r="H120" s="28" t="str">
        <f t="shared" si="37"/>
        <v>ue</v>
      </c>
      <c r="I120" s="28" t="str">
        <f t="shared" si="51"/>
        <v/>
      </c>
      <c r="J120" s="28" t="str">
        <f t="shared" si="52"/>
        <v/>
      </c>
      <c r="K120" s="28" t="str">
        <f t="shared" si="53"/>
        <v>_ue</v>
      </c>
      <c r="Q120" s="130"/>
      <c r="R120" s="131"/>
      <c r="S120" s="131"/>
      <c r="T120" s="131"/>
      <c r="U120" s="132"/>
      <c r="V120" s="132"/>
      <c r="W120" s="131"/>
      <c r="X120" s="131"/>
      <c r="Y120" s="131"/>
      <c r="Z120" s="132"/>
      <c r="AA120" s="131"/>
      <c r="AB120" s="131"/>
      <c r="AC120" s="131"/>
      <c r="AD120" s="132"/>
      <c r="AE120" s="131"/>
      <c r="AF120" s="131"/>
      <c r="AG120" s="131"/>
      <c r="AH120" s="92"/>
    </row>
    <row r="121" spans="2:36" x14ac:dyDescent="0.25">
      <c r="B121" s="28" t="str">
        <f t="shared" si="49"/>
        <v>Variable</v>
      </c>
      <c r="C121" s="28" t="str">
        <f t="shared" si="50"/>
        <v/>
      </c>
      <c r="D121" s="28" t="str">
        <f>IF(ISBLANK($G121),"-",IFERROR(INDEX(Lookups!$D$2:$D$14,MATCH($G121,Lookups!$C$2:$C$14,0),1),"-"))</f>
        <v>-</v>
      </c>
      <c r="E121" s="152" t="str">
        <f>IF(ISBLANK($G121),"-",IFERROR(INDEX(Lookups!$E$2:$E$14,MATCH($G121,Lookups!$C$2:$C$14,0),1),"-"))</f>
        <v>-</v>
      </c>
      <c r="F121" s="152" t="str">
        <f>IF(ISBLANK(M121),F120,INDEX(Lookups!$K$2:$K$6,MATCH(M121,Lookups!$J$2:$J$6,0),1))</f>
        <v>ue</v>
      </c>
      <c r="G121" s="87"/>
      <c r="H121" s="28" t="str">
        <f t="shared" si="37"/>
        <v>ue</v>
      </c>
      <c r="I121" s="28" t="str">
        <f t="shared" si="51"/>
        <v/>
      </c>
      <c r="J121" s="28" t="str">
        <f t="shared" si="52"/>
        <v/>
      </c>
      <c r="K121" s="28" t="str">
        <f t="shared" si="53"/>
        <v>_ue</v>
      </c>
      <c r="N121" s="8" t="s">
        <v>13</v>
      </c>
      <c r="O121" s="8"/>
      <c r="P121" s="8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29"/>
    </row>
    <row r="122" spans="2:36" x14ac:dyDescent="0.25">
      <c r="B122" s="28" t="str">
        <f t="shared" si="49"/>
        <v>Variable</v>
      </c>
      <c r="C122" s="28" t="str">
        <f t="shared" si="50"/>
        <v/>
      </c>
      <c r="D122" s="28" t="str">
        <f>IF(ISBLANK($G122),"-",IFERROR(INDEX(Lookups!$D$2:$D$14,MATCH($G122,Lookups!$C$2:$C$14,0),1),"-"))</f>
        <v>Single DB</v>
      </c>
      <c r="E122" s="152" t="str">
        <f>IF(ISBLANK($G122),"-",IFERROR(INDEX(Lookups!$E$2:$E$14,MATCH($G122,Lookups!$C$2:$C$14,0),1),"-"))</f>
        <v>NO</v>
      </c>
      <c r="F122" s="152" t="str">
        <f>IF(ISBLANK(M122),F121,INDEX(Lookups!$K$2:$K$6,MATCH(M122,Lookups!$J$2:$J$6,0),1))</f>
        <v>ue</v>
      </c>
      <c r="G122" s="87" t="s">
        <v>118</v>
      </c>
      <c r="H122" s="28" t="str">
        <f t="shared" si="37"/>
        <v>ue</v>
      </c>
      <c r="I122" s="28" t="str">
        <f t="shared" si="51"/>
        <v>net_v_ue</v>
      </c>
      <c r="J122" s="28" t="str">
        <f t="shared" si="52"/>
        <v>net_v_ue</v>
      </c>
      <c r="K122" s="28" t="str">
        <f t="shared" si="53"/>
        <v>net_v_ue</v>
      </c>
      <c r="P122" t="s">
        <v>10</v>
      </c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29"/>
    </row>
    <row r="123" spans="2:36" x14ac:dyDescent="0.25">
      <c r="B123" s="28" t="str">
        <f t="shared" si="49"/>
        <v>Variable</v>
      </c>
      <c r="C123" s="28" t="str">
        <f t="shared" si="50"/>
        <v/>
      </c>
      <c r="D123" s="28" t="str">
        <f>IF(ISBLANK($G123),"-",IFERROR(INDEX(Lookups!$D$2:$D$14,MATCH($G123,Lookups!$C$2:$C$14,0),1),"-"))</f>
        <v>Single DB</v>
      </c>
      <c r="E123" s="152" t="str">
        <f>IF(ISBLANK($G123),"-",IFERROR(INDEX(Lookups!$E$2:$E$14,MATCH($G123,Lookups!$C$2:$C$14,0),1),"-"))</f>
        <v>NO</v>
      </c>
      <c r="F123" s="152" t="str">
        <f>IF(ISBLANK(M123),F122,INDEX(Lookups!$K$2:$K$6,MATCH(M123,Lookups!$J$2:$J$6,0),1))</f>
        <v>ue</v>
      </c>
      <c r="G123" s="87" t="s">
        <v>118</v>
      </c>
      <c r="H123" s="28" t="str">
        <f t="shared" si="37"/>
        <v>ue</v>
      </c>
      <c r="I123" s="28" t="str">
        <f t="shared" si="51"/>
        <v>net_v_ue</v>
      </c>
      <c r="J123" s="28" t="str">
        <f t="shared" si="52"/>
        <v>net_v_ue</v>
      </c>
      <c r="K123" s="28" t="str">
        <f t="shared" si="53"/>
        <v>net_v_ue</v>
      </c>
      <c r="R123" s="104">
        <f>SUMIFS('Network tariffs'!$M$2:$M$97,'Network tariffs'!$J$2:$J$97,"V",'Network tariffs'!$C$2:$C$97,$F123&amp;"_res")</f>
        <v>8.3927728334283649E-2</v>
      </c>
      <c r="S123" s="104"/>
      <c r="T123" s="104"/>
      <c r="U123" s="104"/>
      <c r="V123" s="104"/>
      <c r="W123" s="104">
        <f>$R123*W$4</f>
        <v>167.85545666856729</v>
      </c>
      <c r="X123" s="104">
        <f>$R123*X$4</f>
        <v>335.71091333713457</v>
      </c>
      <c r="Y123" s="104">
        <f>$R123*Y$4</f>
        <v>671.42182667426914</v>
      </c>
      <c r="Z123" s="104"/>
      <c r="AA123" s="104">
        <f>SUMIFS('Network tariffs'!$M$2:$M$97,'Network tariffs'!$J$2:$J$97,"V",'Network tariffs'!$C$2:$C$97,$F123&amp;"_sme")</f>
        <v>9.9407674700491902E-2</v>
      </c>
      <c r="AB123" s="104"/>
      <c r="AC123" s="104"/>
      <c r="AD123" s="104"/>
      <c r="AE123" s="104">
        <f>$AA123*AE$4</f>
        <v>1192.8920964059027</v>
      </c>
      <c r="AF123" s="104">
        <f>$AA123*AF$4</f>
        <v>1988.1534940098381</v>
      </c>
      <c r="AG123" s="104">
        <f>$AA123*AG$4</f>
        <v>3976.3069880196763</v>
      </c>
      <c r="AH123" s="29"/>
    </row>
    <row r="124" spans="2:36" x14ac:dyDescent="0.25">
      <c r="B124" s="28" t="str">
        <f t="shared" si="49"/>
        <v>Variable</v>
      </c>
      <c r="C124" s="28" t="str">
        <f t="shared" si="50"/>
        <v/>
      </c>
      <c r="D124" s="28" t="str">
        <f>IF(ISBLANK($G124),"-",IFERROR(INDEX(Lookups!$D$2:$D$14,MATCH($G124,Lookups!$C$2:$C$14,0),1),"-"))</f>
        <v>-</v>
      </c>
      <c r="E124" s="152" t="str">
        <f>IF(ISBLANK($G124),"-",IFERROR(INDEX(Lookups!$E$2:$E$14,MATCH($G124,Lookups!$C$2:$C$14,0),1),"-"))</f>
        <v>-</v>
      </c>
      <c r="F124" s="152" t="str">
        <f>IF(ISBLANK(M124),F123,INDEX(Lookups!$K$2:$K$6,MATCH(M124,Lookups!$J$2:$J$6,0),1))</f>
        <v>ue</v>
      </c>
      <c r="G124" s="87"/>
      <c r="H124" s="28" t="str">
        <f t="shared" si="37"/>
        <v>ue</v>
      </c>
      <c r="I124" s="28" t="str">
        <f t="shared" si="51"/>
        <v/>
      </c>
      <c r="J124" s="28" t="str">
        <f t="shared" si="52"/>
        <v/>
      </c>
      <c r="K124" s="28" t="str">
        <f t="shared" si="53"/>
        <v>_ue</v>
      </c>
      <c r="Q124" t="s">
        <v>315</v>
      </c>
      <c r="R124" s="104"/>
      <c r="S124" s="104"/>
      <c r="T124" s="104"/>
      <c r="U124" s="104">
        <f>SUMIFS('Network tariffs'!$M$2:$M$97,'Network tariffs'!$J$2:$J$97,"CL",'Network tariffs'!$C$2:$C$97,VDO!$F124&amp;"_res")</f>
        <v>1.9900000000000001E-2</v>
      </c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29"/>
    </row>
    <row r="125" spans="2:36" x14ac:dyDescent="0.25">
      <c r="B125" s="28" t="str">
        <f t="shared" si="49"/>
        <v>Variable</v>
      </c>
      <c r="C125" s="28" t="str">
        <f t="shared" si="50"/>
        <v/>
      </c>
      <c r="D125" s="28" t="str">
        <f>IF(ISBLANK($G125),"-",IFERROR(INDEX(Lookups!$D$2:$D$14,MATCH($G125,Lookups!$C$2:$C$14,0),1),"-"))</f>
        <v>-</v>
      </c>
      <c r="E125" s="152" t="str">
        <f>IF(ISBLANK($G125),"-",IFERROR(INDEX(Lookups!$E$2:$E$14,MATCH($G125,Lookups!$C$2:$C$14,0),1),"-"))</f>
        <v>-</v>
      </c>
      <c r="F125" s="152" t="str">
        <f>IF(ISBLANK(M125),F124,INDEX(Lookups!$K$2:$K$6,MATCH(M125,Lookups!$J$2:$J$6,0),1))</f>
        <v>ue</v>
      </c>
      <c r="G125" s="87" t="s">
        <v>21</v>
      </c>
      <c r="H125" s="28" t="str">
        <f t="shared" si="37"/>
        <v>ue</v>
      </c>
      <c r="I125" s="28" t="str">
        <f t="shared" si="51"/>
        <v>wec_res_ue</v>
      </c>
      <c r="J125" s="28" t="str">
        <f t="shared" si="52"/>
        <v>wec_sme_ue</v>
      </c>
      <c r="K125" s="28" t="str">
        <f t="shared" si="53"/>
        <v>wec_ue</v>
      </c>
      <c r="P125" t="s">
        <v>16</v>
      </c>
      <c r="R125" s="127">
        <f>SUMIFS(Inputs!$R$12:$R$77,Inputs!$E$12:$E$77,VDO!$I125)</f>
        <v>0.1091</v>
      </c>
      <c r="S125" s="127"/>
      <c r="T125" s="127"/>
      <c r="U125" s="127">
        <f>SUMIFS(Inputs!$R$12:$R$77,Inputs!$E$12:$E$77,VDO!$I125)</f>
        <v>0.1091</v>
      </c>
      <c r="V125" s="104"/>
      <c r="W125" s="104">
        <f>$R125*(W$4*(1+INDEX(Inputs!$Q$73:$Q$77,MATCH(VDO!$F125,Inputs!$D$73:$D$77,0),1)))</f>
        <v>229.79557348999998</v>
      </c>
      <c r="X125" s="104">
        <f>$R125*(X$4*(1+INDEX(Inputs!$Q$73:$Q$77,MATCH(VDO!$F125,Inputs!$D$73:$D$77,0),1)))</f>
        <v>459.59114697999996</v>
      </c>
      <c r="Y125" s="104">
        <f>$R125*(Y$4*(1+INDEX(Inputs!$Q$73:$Q$77,MATCH(VDO!$F125,Inputs!$D$73:$D$77,0),1)))</f>
        <v>919.18229395999992</v>
      </c>
      <c r="Z125" s="104"/>
      <c r="AA125" s="127">
        <f>SUMIFS(Inputs!$R$12:$R$77,Inputs!$E$12:$E$77,VDO!$J125)</f>
        <v>0.10236000000000001</v>
      </c>
      <c r="AB125" s="127"/>
      <c r="AC125" s="127"/>
      <c r="AD125" s="104"/>
      <c r="AE125" s="104">
        <f>$AA125*(AE$4*(1+INDEX(Inputs!$Q$73:$Q$77,MATCH(VDO!$F125,Inputs!$D$73:$D$77,0),1)))</f>
        <v>1293.5953200239999</v>
      </c>
      <c r="AF125" s="104">
        <f>$AA125*(AF$4*(1+INDEX(Inputs!$Q$73:$Q$77,MATCH(VDO!$F125,Inputs!$D$73:$D$77,0),1)))</f>
        <v>2155.9922000399997</v>
      </c>
      <c r="AG125" s="104">
        <f>$AA125*(AG$4*(1+INDEX(Inputs!$Q$73:$Q$77,MATCH(VDO!$F125,Inputs!$D$73:$D$77,0),1)))</f>
        <v>4311.9844000799994</v>
      </c>
      <c r="AH125" s="29"/>
    </row>
    <row r="126" spans="2:36" x14ac:dyDescent="0.25">
      <c r="B126" s="28" t="str">
        <f t="shared" si="49"/>
        <v>Variable</v>
      </c>
      <c r="C126" s="28" t="str">
        <f t="shared" si="50"/>
        <v/>
      </c>
      <c r="D126" s="28" t="str">
        <f>IF(ISBLANK($G126),"-",IFERROR(INDEX(Lookups!$D$2:$D$14,MATCH($G126,Lookups!$C$2:$C$14,0),1),"-"))</f>
        <v>All DB</v>
      </c>
      <c r="E126" s="152" t="str">
        <f>IF(ISBLANK($G126),"-",IFERROR(INDEX(Lookups!$E$2:$E$14,MATCH($G126,Lookups!$C$2:$C$14,0),1),"-"))</f>
        <v>NO</v>
      </c>
      <c r="F126" s="152" t="str">
        <f>IF(ISBLANK(M126),F125,INDEX(Lookups!$K$2:$K$6,MATCH(M126,Lookups!$J$2:$J$6,0),1))</f>
        <v>ue</v>
      </c>
      <c r="G126" s="87" t="s">
        <v>70</v>
      </c>
      <c r="H126" s="28" t="str">
        <f t="shared" si="37"/>
        <v>All DB</v>
      </c>
      <c r="I126" s="28" t="str">
        <f t="shared" si="51"/>
        <v>enviro_All DB</v>
      </c>
      <c r="J126" s="28" t="str">
        <f t="shared" si="52"/>
        <v>enviro_All DB</v>
      </c>
      <c r="K126" s="28" t="str">
        <f t="shared" si="53"/>
        <v>enviro_ue</v>
      </c>
      <c r="P126" t="s">
        <v>17</v>
      </c>
      <c r="R126" s="128">
        <f>SUMIFS(Inputs!$R$12:$R$77,Inputs!$E$12:$E$77,VDO!$I126)</f>
        <v>2.34842008E-2</v>
      </c>
      <c r="S126" s="128"/>
      <c r="T126" s="128"/>
      <c r="U126" s="128">
        <f>SUMIFS(Inputs!$R$12:$R$77,Inputs!$E$12:$E$77,VDO!$I126)</f>
        <v>2.34842008E-2</v>
      </c>
      <c r="V126" s="104"/>
      <c r="W126" s="104">
        <f>$R126*(W$4*(1+INDEX(Inputs!$Q$73:$Q$77,MATCH(VDO!$F126,Inputs!$D$73:$D$77,0),1)))</f>
        <v>49.464394049407119</v>
      </c>
      <c r="X126" s="104">
        <f>$R126*(X$4*(1+INDEX(Inputs!$Q$73:$Q$77,MATCH(VDO!$F126,Inputs!$D$73:$D$77,0),1)))</f>
        <v>98.928788098814238</v>
      </c>
      <c r="Y126" s="104">
        <f>$R126*(Y$4*(1+INDEX(Inputs!$Q$73:$Q$77,MATCH(VDO!$F126,Inputs!$D$73:$D$77,0),1)))</f>
        <v>197.85757619762848</v>
      </c>
      <c r="Z126" s="104"/>
      <c r="AA126" s="128">
        <f>SUMIFS(Inputs!$R$12:$R$77,Inputs!$E$12:$E$77,VDO!$J126)</f>
        <v>2.34842008E-2</v>
      </c>
      <c r="AB126" s="128"/>
      <c r="AC126" s="128"/>
      <c r="AD126" s="104"/>
      <c r="AE126" s="104">
        <f>$AA126*(AE$4*(1+INDEX(Inputs!$Q$73:$Q$77,MATCH(VDO!$F126,Inputs!$D$73:$D$77,0),1)))</f>
        <v>296.78636429644268</v>
      </c>
      <c r="AF126" s="104">
        <f>$AA126*(AF$4*(1+INDEX(Inputs!$Q$73:$Q$77,MATCH(VDO!$F126,Inputs!$D$73:$D$77,0),1)))</f>
        <v>494.6439404940711</v>
      </c>
      <c r="AG126" s="104">
        <f>$AA126*(AG$4*(1+INDEX(Inputs!$Q$73:$Q$77,MATCH(VDO!$F126,Inputs!$D$73:$D$77,0),1)))</f>
        <v>989.28788098814221</v>
      </c>
      <c r="AH126" s="29"/>
    </row>
    <row r="127" spans="2:36" x14ac:dyDescent="0.25">
      <c r="B127" s="28" t="str">
        <f t="shared" si="49"/>
        <v>Variable</v>
      </c>
      <c r="C127" s="28" t="str">
        <f t="shared" si="50"/>
        <v/>
      </c>
      <c r="D127" s="28" t="str">
        <f>IF(ISBLANK($G127),"-",IFERROR(INDEX(Lookups!$D$2:$D$14,MATCH($G127,Lookups!$C$2:$C$14,0),1),"-"))</f>
        <v>All DB</v>
      </c>
      <c r="E127" s="152" t="str">
        <f>IF(ISBLANK($G127),"-",IFERROR(INDEX(Lookups!$E$2:$E$14,MATCH($G127,Lookups!$C$2:$C$14,0),1),"-"))</f>
        <v>NO</v>
      </c>
      <c r="F127" s="152" t="str">
        <f>IF(ISBLANK(M127),F126,INDEX(Lookups!$K$2:$K$6,MATCH(M127,Lookups!$J$2:$J$6,0),1))</f>
        <v>ue</v>
      </c>
      <c r="G127" s="87" t="s">
        <v>120</v>
      </c>
      <c r="H127" s="28" t="str">
        <f t="shared" si="37"/>
        <v>All DB</v>
      </c>
      <c r="I127" s="28" t="str">
        <f t="shared" si="51"/>
        <v>anc_v_All DB</v>
      </c>
      <c r="J127" s="28" t="str">
        <f t="shared" si="52"/>
        <v>anc_v_All DB</v>
      </c>
      <c r="K127" s="28" t="str">
        <f t="shared" si="53"/>
        <v>anc_v_ue</v>
      </c>
      <c r="P127" t="s">
        <v>11</v>
      </c>
      <c r="R127" s="129">
        <f>SUMIFS(Inputs!$R$12:$R$77,Inputs!$E$12:$E$77,VDO!$I127)</f>
        <v>9.6501999999999992E-4</v>
      </c>
      <c r="S127" s="129"/>
      <c r="T127" s="129"/>
      <c r="U127" s="129">
        <f>SUMIFS(Inputs!$R$12:$R$77,Inputs!$E$12:$E$77,VDO!$I127)</f>
        <v>9.6501999999999992E-4</v>
      </c>
      <c r="V127" s="104"/>
      <c r="W127" s="104">
        <f>$R127*(W$4*(1+INDEX(Inputs!$Q$73:$Q$77,MATCH(VDO!$F127,Inputs!$D$73:$D$77,0),1)))</f>
        <v>2.0326060891779996</v>
      </c>
      <c r="X127" s="104">
        <f>$R127*(X$4*(1+INDEX(Inputs!$Q$73:$Q$77,MATCH(VDO!$F127,Inputs!$D$73:$D$77,0),1)))</f>
        <v>4.0652121783559991</v>
      </c>
      <c r="Y127" s="104">
        <f>$R127*(Y$4*(1+INDEX(Inputs!$Q$73:$Q$77,MATCH(VDO!$F127,Inputs!$D$73:$D$77,0),1)))</f>
        <v>8.1304243567119983</v>
      </c>
      <c r="Z127" s="104"/>
      <c r="AA127" s="129">
        <f>SUMIFS(Inputs!$R$12:$R$77,Inputs!$E$12:$E$77,VDO!$J127)</f>
        <v>9.6501999999999992E-4</v>
      </c>
      <c r="AB127" s="129"/>
      <c r="AC127" s="129"/>
      <c r="AD127" s="104"/>
      <c r="AE127" s="104">
        <f>$AA127*(AE$4*(1+INDEX(Inputs!$Q$73:$Q$77,MATCH(VDO!$F127,Inputs!$D$73:$D$77,0),1)))</f>
        <v>12.195636535067997</v>
      </c>
      <c r="AF127" s="104">
        <f>$AA127*(AF$4*(1+INDEX(Inputs!$Q$73:$Q$77,MATCH(VDO!$F127,Inputs!$D$73:$D$77,0),1)))</f>
        <v>20.326060891779996</v>
      </c>
      <c r="AG127" s="104">
        <f>$AA127*(AG$4*(1+INDEX(Inputs!$Q$73:$Q$77,MATCH(VDO!$F127,Inputs!$D$73:$D$77,0),1)))</f>
        <v>40.652121783559991</v>
      </c>
      <c r="AH127" s="29"/>
      <c r="AJ127" s="31"/>
    </row>
    <row r="128" spans="2:36" x14ac:dyDescent="0.25">
      <c r="B128" s="28" t="str">
        <f t="shared" si="49"/>
        <v>Variable</v>
      </c>
      <c r="C128" s="28" t="str">
        <f t="shared" si="50"/>
        <v/>
      </c>
      <c r="D128" s="28" t="str">
        <f>IF(ISBLANK($G128),"-",IFERROR(INDEX(Lookups!$D$2:$D$14,MATCH($G128,Lookups!$C$2:$C$14,0),1),"-"))</f>
        <v>-</v>
      </c>
      <c r="E128" s="152" t="str">
        <f>IF(ISBLANK($G128),"-",IFERROR(INDEX(Lookups!$E$2:$E$14,MATCH($G128,Lookups!$C$2:$C$14,0),1),"-"))</f>
        <v>-</v>
      </c>
      <c r="F128" s="152" t="str">
        <f>IF(ISBLANK(M128),F127,INDEX(Lookups!$K$2:$K$6,MATCH(M128,Lookups!$J$2:$J$6,0),1))</f>
        <v>ue</v>
      </c>
      <c r="G128" s="87"/>
      <c r="H128" s="28" t="str">
        <f t="shared" si="37"/>
        <v>ue</v>
      </c>
      <c r="I128" s="28" t="str">
        <f t="shared" si="51"/>
        <v/>
      </c>
      <c r="J128" s="28" t="str">
        <f t="shared" si="52"/>
        <v/>
      </c>
      <c r="K128" s="28" t="str">
        <f t="shared" si="53"/>
        <v>_ue</v>
      </c>
      <c r="Q128" t="s">
        <v>47</v>
      </c>
      <c r="R128" s="128">
        <f>R123+(SUM(R125:R127)*(1+INDEX(Inputs!$Q$73:$Q$77,MATCH(VDO!$F128,Inputs!$D$73:$D$77,0),1)))</f>
        <v>0.22457401514857622</v>
      </c>
      <c r="S128" s="128"/>
      <c r="T128" s="128"/>
      <c r="U128" s="128">
        <f>U124+(SUM(U125:U127)*(1+INDEX(Inputs!$Q$73:$Q$77,MATCH(VDO!$F128,Inputs!$D$73:$D$77,0),1)))</f>
        <v>0.16054628681429256</v>
      </c>
      <c r="V128" s="104"/>
      <c r="W128" s="104">
        <f>SUM(W123:W127)</f>
        <v>449.14803029715239</v>
      </c>
      <c r="X128" s="104">
        <f t="shared" ref="X128:Y128" si="62">SUM(X123:X127)</f>
        <v>898.29606059430478</v>
      </c>
      <c r="Y128" s="104">
        <f t="shared" si="62"/>
        <v>1796.5921211886096</v>
      </c>
      <c r="Z128" s="104"/>
      <c r="AA128" s="104">
        <f>AA123+(SUM(AA125:AA127)*(1+INDEX(Inputs!$Q$73:$Q$77,MATCH(VDO!$F128,Inputs!$D$73:$D$77,0),1)))</f>
        <v>0.23295578477178447</v>
      </c>
      <c r="AB128" s="128"/>
      <c r="AC128" s="128"/>
      <c r="AD128" s="104"/>
      <c r="AE128" s="104">
        <f t="shared" ref="AE128:AG128" si="63">SUM(AE123:AE127)</f>
        <v>2795.4694172614131</v>
      </c>
      <c r="AF128" s="104">
        <f t="shared" si="63"/>
        <v>4659.1156954356884</v>
      </c>
      <c r="AG128" s="104">
        <f t="shared" si="63"/>
        <v>9318.2313908713768</v>
      </c>
      <c r="AH128" s="29"/>
      <c r="AJ128" s="31"/>
    </row>
    <row r="129" spans="2:36" ht="16.5" thickBot="1" x14ac:dyDescent="0.3">
      <c r="B129" s="28" t="str">
        <f t="shared" si="49"/>
        <v>Variable</v>
      </c>
      <c r="C129" s="28" t="str">
        <f t="shared" si="50"/>
        <v>V_incl retail margin_ue</v>
      </c>
      <c r="D129" s="28" t="str">
        <f>IF(ISBLANK($G129),"-",IFERROR(INDEX(Lookups!$D$2:$D$14,MATCH($G129,Lookups!$C$2:$C$14,0),1),"-"))</f>
        <v>All DB</v>
      </c>
      <c r="E129" s="152" t="str">
        <f>IF(ISBLANK($G129),"-",IFERROR(INDEX(Lookups!$E$2:$E$14,MATCH($G129,Lookups!$C$2:$C$14,0),1),"-"))</f>
        <v>YES</v>
      </c>
      <c r="F129" s="152" t="str">
        <f>IF(ISBLANK(M129),F128,INDEX(Lookups!$K$2:$K$6,MATCH(M129,Lookups!$J$2:$J$6,0),1))</f>
        <v>ue</v>
      </c>
      <c r="G129" s="87" t="s">
        <v>178</v>
      </c>
      <c r="H129" s="28" t="str">
        <f t="shared" si="37"/>
        <v>All DB</v>
      </c>
      <c r="I129" s="28" t="str">
        <f t="shared" si="51"/>
        <v>ROM_All DB</v>
      </c>
      <c r="J129" s="28" t="str">
        <f t="shared" si="52"/>
        <v>ROM_All DB</v>
      </c>
      <c r="K129" s="28" t="str">
        <f t="shared" si="53"/>
        <v>ROM_ue</v>
      </c>
      <c r="P129" s="88"/>
      <c r="Q129" s="6" t="s">
        <v>46</v>
      </c>
      <c r="R129" s="148">
        <f>R128*(1+INDEX(Inputs!$Q$12:$Q$77,MATCH(VDO!$I129,Inputs!$E$12:$E$77,0),1))</f>
        <v>0.23813828566355022</v>
      </c>
      <c r="S129" s="148"/>
      <c r="T129" s="148"/>
      <c r="U129" s="148">
        <f>U128*(1+INDEX(Inputs!$Q$12:$Q$77,MATCH(VDO!$I129,Inputs!$E$12:$E$77,0),1))</f>
        <v>0.17024328253787582</v>
      </c>
      <c r="V129" s="105"/>
      <c r="W129" s="105">
        <f>W128*(1+INDEX(Inputs!$Q$12:$Q$77,MATCH(VDO!$I129,Inputs!$E$12:$E$77,0),1))</f>
        <v>476.27657132710038</v>
      </c>
      <c r="X129" s="105">
        <f>X128*(1+INDEX(Inputs!$Q$12:$Q$77,MATCH(VDO!$I129,Inputs!$E$12:$E$77,0),1))</f>
        <v>952.55314265420077</v>
      </c>
      <c r="Y129" s="105">
        <f>Y128*(1+INDEX(Inputs!$Q$12:$Q$77,MATCH(VDO!$I129,Inputs!$E$12:$E$77,0),1))</f>
        <v>1905.1062853084015</v>
      </c>
      <c r="Z129" s="105"/>
      <c r="AA129" s="105">
        <f>AA128*(1+INDEX(Inputs!$Q$12:$Q$77,MATCH(VDO!$I129,Inputs!$E$12:$E$77,0),1))</f>
        <v>0.24702631417200024</v>
      </c>
      <c r="AB129" s="148"/>
      <c r="AC129" s="148"/>
      <c r="AD129" s="105"/>
      <c r="AE129" s="105">
        <f>AE128*(1+INDEX(Inputs!$Q$12:$Q$77,MATCH(VDO!$I129,Inputs!$E$12:$E$77,0),1))</f>
        <v>2964.3157700640027</v>
      </c>
      <c r="AF129" s="105">
        <f>AF128*(1+INDEX(Inputs!$Q$12:$Q$77,MATCH(VDO!$I129,Inputs!$E$12:$E$77,0),1))</f>
        <v>4940.5262834400037</v>
      </c>
      <c r="AG129" s="105">
        <f>AG128*(1+INDEX(Inputs!$Q$12:$Q$77,MATCH(VDO!$I129,Inputs!$E$12:$E$77,0),1))</f>
        <v>9881.0525668800074</v>
      </c>
      <c r="AH129" s="82"/>
      <c r="AJ129" s="31"/>
    </row>
    <row r="130" spans="2:36" ht="16.5" thickTop="1" x14ac:dyDescent="0.25">
      <c r="B130" s="28" t="str">
        <f t="shared" si="49"/>
        <v>Variable</v>
      </c>
      <c r="C130" s="28" t="str">
        <f t="shared" si="50"/>
        <v>V_incl GST_ue</v>
      </c>
      <c r="D130" s="28" t="str">
        <f>IF(ISBLANK($G130),"-",IFERROR(INDEX(Lookups!$D$2:$D$14,MATCH($G130,Lookups!$C$2:$C$14,0),1),"-"))</f>
        <v>-</v>
      </c>
      <c r="E130" s="152" t="str">
        <f>IF(ISBLANK($G130),"-",IFERROR(INDEX(Lookups!$E$2:$E$14,MATCH($G130,Lookups!$C$2:$C$14,0),1),"-"))</f>
        <v>-</v>
      </c>
      <c r="F130" s="152" t="str">
        <f>IF(ISBLANK(M130),F129,INDEX(Lookups!$K$2:$K$6,MATCH(M130,Lookups!$J$2:$J$6,0),1))</f>
        <v>ue</v>
      </c>
      <c r="G130" s="87"/>
      <c r="H130" s="28" t="str">
        <f t="shared" si="37"/>
        <v>ue</v>
      </c>
      <c r="I130" s="28" t="str">
        <f t="shared" si="51"/>
        <v/>
      </c>
      <c r="J130" s="28" t="str">
        <f t="shared" si="52"/>
        <v/>
      </c>
      <c r="K130" s="28" t="str">
        <f t="shared" si="53"/>
        <v>_ue</v>
      </c>
      <c r="P130" s="147"/>
      <c r="Q130" s="5" t="s">
        <v>563</v>
      </c>
      <c r="R130" s="138">
        <f>R129*1.1</f>
        <v>0.26195211422990528</v>
      </c>
      <c r="S130" s="138"/>
      <c r="T130" s="138"/>
      <c r="U130" s="138">
        <f>U129*1.1</f>
        <v>0.18726761079166343</v>
      </c>
      <c r="V130" s="106"/>
      <c r="W130" s="106">
        <f>W129*1.1</f>
        <v>523.9042284598105</v>
      </c>
      <c r="X130" s="106">
        <f t="shared" ref="X130" si="64">X129*1.1</f>
        <v>1047.808456919621</v>
      </c>
      <c r="Y130" s="106">
        <f t="shared" ref="Y130" si="65">Y129*1.1</f>
        <v>2095.616913839242</v>
      </c>
      <c r="Z130" s="106"/>
      <c r="AA130" s="106">
        <f>AA129*1.1</f>
        <v>0.2717289455892003</v>
      </c>
      <c r="AB130" s="138"/>
      <c r="AC130" s="138"/>
      <c r="AD130" s="106"/>
      <c r="AE130" s="106">
        <f>AE129*1.1</f>
        <v>3260.7473470704031</v>
      </c>
      <c r="AF130" s="106">
        <f>AF129*1.1</f>
        <v>5434.578911784004</v>
      </c>
      <c r="AG130" s="106">
        <f t="shared" ref="AG130" si="66">AG129*1.1</f>
        <v>10869.157823568008</v>
      </c>
      <c r="AH130" s="82"/>
    </row>
    <row r="131" spans="2:36" x14ac:dyDescent="0.25">
      <c r="B131" s="28" t="str">
        <f t="shared" si="49"/>
        <v>Variable</v>
      </c>
      <c r="C131" s="28" t="str">
        <f t="shared" si="50"/>
        <v/>
      </c>
      <c r="D131" s="28" t="str">
        <f>IF(ISBLANK($G131),"-",IFERROR(INDEX(Lookups!$D$2:$D$14,MATCH($G131,Lookups!$C$2:$C$14,0),1),"-"))</f>
        <v>-</v>
      </c>
      <c r="E131" s="152" t="str">
        <f>IF(ISBLANK($G131),"-",IFERROR(INDEX(Lookups!$E$2:$E$14,MATCH($G131,Lookups!$C$2:$C$14,0),1),"-"))</f>
        <v>-</v>
      </c>
      <c r="F131" s="152" t="str">
        <f>IF(ISBLANK(M131),F130,INDEX(Lookups!$K$2:$K$6,MATCH(M131,Lookups!$J$2:$J$6,0),1))</f>
        <v>ue</v>
      </c>
      <c r="G131" s="87"/>
      <c r="H131" s="28" t="str">
        <f t="shared" si="37"/>
        <v>ue</v>
      </c>
      <c r="I131" s="28" t="str">
        <f t="shared" si="51"/>
        <v/>
      </c>
      <c r="J131" s="28" t="str">
        <f t="shared" si="52"/>
        <v/>
      </c>
      <c r="K131" s="28" t="str">
        <f t="shared" si="53"/>
        <v>_ue</v>
      </c>
      <c r="P131" s="78"/>
      <c r="Q131" s="130"/>
      <c r="R131" s="131"/>
      <c r="S131" s="131"/>
      <c r="T131" s="131"/>
      <c r="U131" s="131"/>
      <c r="V131" s="132"/>
      <c r="W131" s="131"/>
      <c r="X131" s="131"/>
      <c r="Y131" s="131"/>
      <c r="Z131" s="132"/>
      <c r="AA131" s="131"/>
      <c r="AB131" s="131"/>
      <c r="AC131" s="131"/>
      <c r="AD131" s="131"/>
      <c r="AE131" s="131"/>
      <c r="AF131" s="131"/>
      <c r="AG131" s="131"/>
      <c r="AH131" s="90"/>
    </row>
    <row r="132" spans="2:36" x14ac:dyDescent="0.25">
      <c r="B132" s="28" t="str">
        <f t="shared" si="49"/>
        <v>United Energy VDO</v>
      </c>
      <c r="C132" s="28" t="str">
        <f t="shared" si="50"/>
        <v/>
      </c>
      <c r="D132" s="28" t="str">
        <f>IF(ISBLANK($G132),"-",IFERROR(INDEX(Lookups!$D$2:$D$14,MATCH($G132,Lookups!$C$2:$C$14,0),1),"-"))</f>
        <v>-</v>
      </c>
      <c r="E132" s="152" t="str">
        <f>IF(ISBLANK($G132),"-",IFERROR(INDEX(Lookups!$E$2:$E$14,MATCH($G132,Lookups!$C$2:$C$14,0),1),"-"))</f>
        <v>-</v>
      </c>
      <c r="F132" s="152" t="str">
        <f>IF(ISBLANK(M132),F131,INDEX(Lookups!$K$2:$K$6,MATCH(M132,Lookups!$J$2:$J$6,0),1))</f>
        <v>ue</v>
      </c>
      <c r="G132" s="87"/>
      <c r="H132" s="28" t="str">
        <f t="shared" si="37"/>
        <v>ue</v>
      </c>
      <c r="I132" s="28" t="str">
        <f t="shared" si="51"/>
        <v/>
      </c>
      <c r="J132" s="28" t="str">
        <f t="shared" si="52"/>
        <v/>
      </c>
      <c r="K132" s="28" t="str">
        <f t="shared" si="53"/>
        <v>_ue</v>
      </c>
      <c r="Q132" s="133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91"/>
    </row>
    <row r="133" spans="2:36" ht="19.5" thickBot="1" x14ac:dyDescent="0.35">
      <c r="B133" s="28" t="str">
        <f t="shared" si="49"/>
        <v>United Energy VDO</v>
      </c>
      <c r="C133" s="28" t="str">
        <f t="shared" ref="C133:C135" si="67">IF(OR(Q133="incl retail margin",Q133="incl GST"),LEFT(B133,1)&amp;"_"&amp;Q133&amp;"_"&amp;F133,"")</f>
        <v/>
      </c>
      <c r="D133" s="28" t="str">
        <f>IF(ISBLANK($G133),"-",IFERROR(INDEX(Lookups!$D$2:$D$14,MATCH($G133,Lookups!$C$2:$C$14,0),1),"-"))</f>
        <v>-</v>
      </c>
      <c r="E133" s="152" t="str">
        <f>IF(ISBLANK($G133),"-",IFERROR(INDEX(Lookups!$E$2:$E$14,MATCH($G133,Lookups!$C$2:$C$14,0),1),"-"))</f>
        <v>-</v>
      </c>
      <c r="F133" s="152" t="str">
        <f>IF(ISBLANK(M133),F132,INDEX(Lookups!$K$2:$K$6,MATCH(M133,Lookups!$J$2:$J$6,0),1))</f>
        <v>ue</v>
      </c>
      <c r="G133" s="87" t="s">
        <v>121</v>
      </c>
      <c r="H133" s="28" t="str">
        <f t="shared" si="37"/>
        <v>ue</v>
      </c>
      <c r="I133" s="28" t="str">
        <f t="shared" si="51"/>
        <v>VDO_ue</v>
      </c>
      <c r="J133" s="28" t="str">
        <f t="shared" si="52"/>
        <v>VDO_ue</v>
      </c>
      <c r="K133" s="28" t="str">
        <f t="shared" si="53"/>
        <v>VDO_ue</v>
      </c>
      <c r="N133" s="10" t="str">
        <f>M109&amp;" VDO"</f>
        <v>United Energy VDO</v>
      </c>
      <c r="O133" s="10"/>
      <c r="P133" s="10" t="s">
        <v>299</v>
      </c>
      <c r="Q133" s="10"/>
      <c r="R133" s="108"/>
      <c r="S133" s="108"/>
      <c r="T133" s="108"/>
      <c r="U133" s="108"/>
      <c r="V133" s="108"/>
      <c r="W133" s="136">
        <f>W130+W118</f>
        <v>856.59312491491028</v>
      </c>
      <c r="X133" s="136">
        <f>X130+X118</f>
        <v>1380.4973533747207</v>
      </c>
      <c r="Y133" s="136">
        <f>Y130+Y118</f>
        <v>2428.3058102943419</v>
      </c>
      <c r="Z133" s="136"/>
      <c r="AA133" s="136"/>
      <c r="AB133" s="136"/>
      <c r="AC133" s="136"/>
      <c r="AD133" s="136"/>
      <c r="AE133" s="136">
        <f>AE130+AE118</f>
        <v>3614.4683231655031</v>
      </c>
      <c r="AF133" s="136">
        <f>AF130+AF118</f>
        <v>5788.2998878791041</v>
      </c>
      <c r="AG133" s="136">
        <f>AG130+AG118</f>
        <v>11222.878799663107</v>
      </c>
    </row>
    <row r="134" spans="2:36" ht="16.5" thickTop="1" x14ac:dyDescent="0.25">
      <c r="B134" s="28" t="str">
        <f t="shared" si="49"/>
        <v>United Energy VDO</v>
      </c>
      <c r="C134" s="28" t="str">
        <f t="shared" si="67"/>
        <v/>
      </c>
      <c r="D134" s="28" t="str">
        <f>IF(ISBLANK($G134),"-",IFERROR(INDEX(Lookups!$D$2:$D$14,MATCH($G134,Lookups!$C$2:$C$14,0),1),"-"))</f>
        <v>-</v>
      </c>
      <c r="E134" s="152" t="str">
        <f>IF(ISBLANK($G134),"-",IFERROR(INDEX(Lookups!$E$2:$E$14,MATCH($G134,Lookups!$C$2:$C$14,0),1),"-"))</f>
        <v>-</v>
      </c>
      <c r="F134" s="152" t="str">
        <f>IF(ISBLANK(M134),F133,INDEX(Lookups!$K$2:$K$6,MATCH(M134,Lookups!$J$2:$J$6,0),1))</f>
        <v>ue</v>
      </c>
      <c r="G134" s="87"/>
      <c r="H134" s="28" t="str">
        <f t="shared" ref="H134:H135" si="68">IF($D134="all db",$D134,$F134)</f>
        <v>ue</v>
      </c>
      <c r="I134" s="28" t="str">
        <f t="shared" si="51"/>
        <v/>
      </c>
      <c r="J134" s="28" t="str">
        <f t="shared" si="52"/>
        <v/>
      </c>
      <c r="K134" s="28" t="str">
        <f t="shared" si="53"/>
        <v>_ue</v>
      </c>
    </row>
    <row r="135" spans="2:36" x14ac:dyDescent="0.25">
      <c r="B135" s="28" t="str">
        <f t="shared" si="49"/>
        <v>United Energy VDO</v>
      </c>
      <c r="C135" s="28" t="str">
        <f t="shared" si="67"/>
        <v/>
      </c>
      <c r="D135" s="28" t="str">
        <f>IF(ISBLANK($G135),"-",IFERROR(INDEX(Lookups!$D$2:$D$14,MATCH($G135,Lookups!$C$2:$C$14,0),1),"-"))</f>
        <v>-</v>
      </c>
      <c r="E135" s="152" t="str">
        <f>IF(ISBLANK($G135),"-",IFERROR(INDEX(Lookups!$E$2:$E$14,MATCH($G135,Lookups!$C$2:$C$14,0),1),"-"))</f>
        <v>-</v>
      </c>
      <c r="F135" s="152" t="str">
        <f>IF(ISBLANK(M135),F134,INDEX(Lookups!$K$2:$K$6,MATCH(M135,Lookups!$J$2:$J$6,0),1))</f>
        <v>ue</v>
      </c>
      <c r="G135" s="87"/>
      <c r="H135" s="28" t="str">
        <f t="shared" si="68"/>
        <v>ue</v>
      </c>
      <c r="I135" s="28" t="str">
        <f t="shared" si="51"/>
        <v/>
      </c>
      <c r="J135" s="28" t="str">
        <f t="shared" si="52"/>
        <v/>
      </c>
      <c r="K135" s="28" t="str">
        <f t="shared" si="53"/>
        <v>_ue</v>
      </c>
    </row>
    <row r="137" spans="2:36" x14ac:dyDescent="0.25">
      <c r="R137" s="31"/>
      <c r="S137" s="31"/>
      <c r="T137" s="31"/>
      <c r="U137" s="31"/>
      <c r="AB137" s="31"/>
      <c r="AC137" s="31"/>
      <c r="AD137" s="31"/>
    </row>
    <row r="138" spans="2:36" x14ac:dyDescent="0.25">
      <c r="R138" s="31"/>
      <c r="S138" s="31"/>
      <c r="T138" s="31"/>
      <c r="U138" s="31"/>
      <c r="AB138" s="31"/>
      <c r="AC138" s="31"/>
      <c r="AD138" s="31"/>
    </row>
    <row r="139" spans="2:36" x14ac:dyDescent="0.25">
      <c r="R139" s="31"/>
      <c r="S139" s="146"/>
      <c r="T139" s="146"/>
      <c r="U139" s="146"/>
      <c r="AB139" s="146"/>
      <c r="AC139" s="146"/>
      <c r="AD139" s="146"/>
    </row>
    <row r="140" spans="2:36" x14ac:dyDescent="0.25">
      <c r="R140" s="31"/>
      <c r="S140" s="31"/>
    </row>
  </sheetData>
  <sheetProtection algorithmName="SHA-512" hashValue="3oLcgiS2+3XBm74s+WRmRYoZ1/Y3ly+c7hAE6WoevxIF8krksp+spQaqIvpBpG6J3vxq9XgX1L1piZl0aHE7Cw==" saltValue="XlXbPJxVmZ/Us+N3h9bjtQ==" spinCount="100000" sheet="1" objects="1" scenarios="1"/>
  <conditionalFormatting sqref="V27:Z27 AD27:XFD27 V29:Z29 V28 Z28 AD29:XFD29 AD28 AH28:XFD28 V78 Z78 V77:Z77 AH77:XFD78 T21:Y21 U22:Y22 S22 S48:T54 S74:T78 S79:Z79 S24:Z26 V48:XFD54 AB79:XFD79 V74:XFD76 AB77:AD78 Z21:XFD22 AB24:XFD26 S30:XFD35 S17:XFD20 S23:XFD23 S44:XFD47 S123:Z123 AB123:XFD123 S124:XFD1048576 S80:XFD122 S55:XFD73 S36:Z43 AB36:XFD43 R16:R1048576 AA36:AA39 S9:Z16 AB9:XFD16 S5:XFD8 R5:R14 V3:XFD4 A1:L2 P1:XFD2 A3:Q1048576">
    <cfRule type="containsText" dxfId="25" priority="31" operator="containsText" text="[rom error]">
      <formula>NOT(ISERROR(SEARCH("[rom error]",A1)))</formula>
    </cfRule>
  </conditionalFormatting>
  <conditionalFormatting sqref="AA9 AA11:AA14 AA16">
    <cfRule type="containsText" dxfId="24" priority="29" operator="containsText" text="[rom error]">
      <formula>NOT(ISERROR(SEARCH("[rom error]",AA9)))</formula>
    </cfRule>
  </conditionalFormatting>
  <conditionalFormatting sqref="AA10">
    <cfRule type="containsText" dxfId="23" priority="28" operator="containsText" text="[rom error]">
      <formula>NOT(ISERROR(SEARCH("[rom error]",AA10)))</formula>
    </cfRule>
  </conditionalFormatting>
  <conditionalFormatting sqref="AA24:AA29">
    <cfRule type="containsText" dxfId="22" priority="27" operator="containsText" text="[rom error]">
      <formula>NOT(ISERROR(SEARCH("[rom error]",AA24)))</formula>
    </cfRule>
  </conditionalFormatting>
  <conditionalFormatting sqref="S27:S29 T27:U27">
    <cfRule type="containsText" dxfId="21" priority="26" operator="containsText" text="[rom error]">
      <formula>NOT(ISERROR(SEARCH("[rom error]",S27)))</formula>
    </cfRule>
  </conditionalFormatting>
  <conditionalFormatting sqref="AE78:AG78">
    <cfRule type="containsText" dxfId="20" priority="5" operator="containsText" text="[rom error]">
      <formula>NOT(ISERROR(SEARCH("[rom error]",AE78)))</formula>
    </cfRule>
  </conditionalFormatting>
  <conditionalFormatting sqref="T28:T29">
    <cfRule type="containsText" dxfId="19" priority="25" operator="containsText" text="[rom error]">
      <formula>NOT(ISERROR(SEARCH("[rom error]",T28)))</formula>
    </cfRule>
  </conditionalFormatting>
  <conditionalFormatting sqref="U28:U29">
    <cfRule type="containsText" dxfId="18" priority="24" operator="containsText" text="[rom error]">
      <formula>NOT(ISERROR(SEARCH("[rom error]",U28)))</formula>
    </cfRule>
  </conditionalFormatting>
  <conditionalFormatting sqref="AB27:AB29">
    <cfRule type="containsText" dxfId="17" priority="23" operator="containsText" text="[rom error]">
      <formula>NOT(ISERROR(SEARCH("[rom error]",AB27)))</formula>
    </cfRule>
  </conditionalFormatting>
  <conditionalFormatting sqref="AC27:AC29">
    <cfRule type="containsText" dxfId="16" priority="22" operator="containsText" text="[rom error]">
      <formula>NOT(ISERROR(SEARCH("[rom error]",AC27)))</formula>
    </cfRule>
  </conditionalFormatting>
  <conditionalFormatting sqref="T22 S21">
    <cfRule type="containsText" dxfId="15" priority="21" operator="containsText" text="[rom error]">
      <formula>NOT(ISERROR(SEARCH("[rom error]",S21)))</formula>
    </cfRule>
  </conditionalFormatting>
  <conditionalFormatting sqref="AA40:AA43">
    <cfRule type="containsText" dxfId="14" priority="19" operator="containsText" text="[rom error]">
      <formula>NOT(ISERROR(SEARCH("[rom error]",AA40)))</formula>
    </cfRule>
  </conditionalFormatting>
  <conditionalFormatting sqref="R15">
    <cfRule type="containsText" dxfId="13" priority="18" operator="containsText" text="[rom error]">
      <formula>NOT(ISERROR(SEARCH("[rom error]",R15)))</formula>
    </cfRule>
  </conditionalFormatting>
  <conditionalFormatting sqref="AA15">
    <cfRule type="containsText" dxfId="12" priority="17" operator="containsText" text="[rom error]">
      <formula>NOT(ISERROR(SEARCH("[rom error]",AA15)))</formula>
    </cfRule>
  </conditionalFormatting>
  <conditionalFormatting sqref="W28:Y28">
    <cfRule type="containsText" dxfId="11" priority="16" operator="containsText" text="[rom error]">
      <formula>NOT(ISERROR(SEARCH("[rom error]",W28)))</formula>
    </cfRule>
  </conditionalFormatting>
  <conditionalFormatting sqref="AE28:AG28">
    <cfRule type="containsText" dxfId="10" priority="15" operator="containsText" text="[rom error]">
      <formula>NOT(ISERROR(SEARCH("[rom error]",AE28)))</formula>
    </cfRule>
  </conditionalFormatting>
  <conditionalFormatting sqref="U48:U51">
    <cfRule type="containsText" dxfId="9" priority="13" operator="containsText" text="[rom error]">
      <formula>NOT(ISERROR(SEARCH("[rom error]",U48)))</formula>
    </cfRule>
  </conditionalFormatting>
  <conditionalFormatting sqref="U52">
    <cfRule type="containsText" dxfId="8" priority="12" operator="containsText" text="[rom error]">
      <formula>NOT(ISERROR(SEARCH("[rom error]",U52)))</formula>
    </cfRule>
  </conditionalFormatting>
  <conditionalFormatting sqref="U53:U54">
    <cfRule type="containsText" dxfId="7" priority="11" operator="containsText" text="[rom error]">
      <formula>NOT(ISERROR(SEARCH("[rom error]",U53)))</formula>
    </cfRule>
  </conditionalFormatting>
  <conditionalFormatting sqref="U74:U76">
    <cfRule type="containsText" dxfId="6" priority="10" operator="containsText" text="[rom error]">
      <formula>NOT(ISERROR(SEARCH("[rom error]",U74)))</formula>
    </cfRule>
  </conditionalFormatting>
  <conditionalFormatting sqref="U77:U78">
    <cfRule type="containsText" dxfId="5" priority="9" operator="containsText" text="[rom error]">
      <formula>NOT(ISERROR(SEARCH("[rom error]",U77)))</formula>
    </cfRule>
  </conditionalFormatting>
  <conditionalFormatting sqref="W78:Y78">
    <cfRule type="containsText" dxfId="4" priority="8" operator="containsText" text="[rom error]">
      <formula>NOT(ISERROR(SEARCH("[rom error]",W78)))</formula>
    </cfRule>
  </conditionalFormatting>
  <conditionalFormatting sqref="AA77:AA79">
    <cfRule type="containsText" dxfId="3" priority="7" operator="containsText" text="[rom error]">
      <formula>NOT(ISERROR(SEARCH("[rom error]",AA77)))</formula>
    </cfRule>
  </conditionalFormatting>
  <conditionalFormatting sqref="AE77:AG77">
    <cfRule type="containsText" dxfId="2" priority="6" operator="containsText" text="[rom error]">
      <formula>NOT(ISERROR(SEARCH("[rom error]",AE77)))</formula>
    </cfRule>
  </conditionalFormatting>
  <conditionalFormatting sqref="AA123">
    <cfRule type="containsText" dxfId="1" priority="2" operator="containsText" text="[rom error]">
      <formula>NOT(ISERROR(SEARCH("[rom error]",AA123)))</formula>
    </cfRule>
  </conditionalFormatting>
  <conditionalFormatting sqref="R3:U4">
    <cfRule type="containsText" dxfId="0" priority="1" operator="containsText" text="[rom error]">
      <formula>NOT(ISERROR(SEARCH("[rom error]",R3)))</formula>
    </cfRule>
  </conditionalFormatting>
  <pageMargins left="0.7" right="0.7" top="0.75" bottom="0.75" header="0.3" footer="0.3"/>
  <pageSetup paperSize="8" scale="53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48F10-7EE9-4ACB-8C23-61C0C5BCA0BE}">
  <sheetPr>
    <tabColor rgb="FF236192"/>
    <pageSetUpPr fitToPage="1"/>
  </sheetPr>
  <dimension ref="A1:BC79"/>
  <sheetViews>
    <sheetView showGridLines="0" topLeftCell="A3" zoomScale="85" zoomScaleNormal="85" workbookViewId="0">
      <pane ySplit="3" topLeftCell="A6" activePane="bottomLeft" state="frozen"/>
      <selection activeCell="I3" sqref="I3"/>
      <selection pane="bottomLeft" activeCell="M68" sqref="M68"/>
    </sheetView>
  </sheetViews>
  <sheetFormatPr defaultColWidth="9.140625" defaultRowHeight="15" outlineLevelCol="1" x14ac:dyDescent="0.25"/>
  <cols>
    <col min="1" max="1" width="52.85546875" style="159" hidden="1" customWidth="1" outlineLevel="1"/>
    <col min="2" max="5" width="30.7109375" style="159" hidden="1" customWidth="1" outlineLevel="1"/>
    <col min="6" max="6" width="25.5703125" style="160" hidden="1" customWidth="1" outlineLevel="1"/>
    <col min="7" max="7" width="5.7109375" style="161" customWidth="1" collapsed="1"/>
    <col min="8" max="8" width="36.42578125" style="159" bestFit="1" customWidth="1"/>
    <col min="9" max="10" width="26.5703125" style="159" customWidth="1"/>
    <col min="11" max="13" width="13.42578125" style="162" customWidth="1"/>
    <col min="14" max="14" width="14.7109375" style="162" customWidth="1"/>
    <col min="15" max="15" width="22.85546875" style="162" bestFit="1" customWidth="1"/>
    <col min="16" max="16" width="22.28515625" style="162" bestFit="1" customWidth="1"/>
    <col min="17" max="17" width="14.7109375" style="163" bestFit="1" customWidth="1"/>
    <col min="18" max="18" width="14.7109375" style="163" customWidth="1"/>
    <col min="19" max="19" width="9.7109375" style="164" bestFit="1" customWidth="1"/>
    <col min="20" max="20" width="18.28515625" style="164" hidden="1" customWidth="1" outlineLevel="1"/>
    <col min="21" max="47" width="12.7109375" style="205" hidden="1" customWidth="1" outlineLevel="1"/>
    <col min="48" max="48" width="9.140625" style="159" hidden="1" customWidth="1" outlineLevel="1"/>
    <col min="49" max="49" width="17.28515625" style="167" hidden="1" customWidth="1" outlineLevel="1"/>
    <col min="50" max="50" width="9.140625" style="159" hidden="1" customWidth="1" outlineLevel="1"/>
    <col min="51" max="51" width="9.140625" style="159" collapsed="1"/>
    <col min="52" max="16384" width="9.140625" style="159"/>
  </cols>
  <sheetData>
    <row r="1" spans="1:55" hidden="1" x14ac:dyDescent="0.25">
      <c r="T1" s="165" t="s">
        <v>368</v>
      </c>
      <c r="U1" s="166" t="s">
        <v>369</v>
      </c>
      <c r="V1" s="166" t="s">
        <v>370</v>
      </c>
      <c r="W1" s="166" t="s">
        <v>371</v>
      </c>
      <c r="X1" s="166" t="s">
        <v>372</v>
      </c>
      <c r="Y1" s="166" t="s">
        <v>373</v>
      </c>
      <c r="Z1" s="166" t="s">
        <v>374</v>
      </c>
      <c r="AA1" s="166" t="s">
        <v>375</v>
      </c>
      <c r="AB1" s="166" t="s">
        <v>376</v>
      </c>
      <c r="AC1" s="166" t="s">
        <v>377</v>
      </c>
      <c r="AD1" s="166" t="s">
        <v>378</v>
      </c>
      <c r="AE1" s="166" t="s">
        <v>379</v>
      </c>
      <c r="AF1" s="166" t="s">
        <v>380</v>
      </c>
      <c r="AG1" s="166" t="s">
        <v>381</v>
      </c>
      <c r="AH1" s="166" t="s">
        <v>382</v>
      </c>
      <c r="AI1" s="166" t="s">
        <v>383</v>
      </c>
      <c r="AJ1" s="166" t="s">
        <v>384</v>
      </c>
      <c r="AK1" s="166" t="s">
        <v>385</v>
      </c>
      <c r="AL1" s="166" t="s">
        <v>386</v>
      </c>
      <c r="AM1" s="166" t="s">
        <v>387</v>
      </c>
      <c r="AN1" s="166" t="s">
        <v>388</v>
      </c>
      <c r="AO1" s="166" t="s">
        <v>389</v>
      </c>
      <c r="AP1" s="166" t="s">
        <v>390</v>
      </c>
      <c r="AQ1" s="166" t="s">
        <v>391</v>
      </c>
      <c r="AR1" s="166" t="s">
        <v>392</v>
      </c>
      <c r="AS1" s="166" t="s">
        <v>393</v>
      </c>
      <c r="AT1" s="166" t="s">
        <v>394</v>
      </c>
      <c r="AU1" s="166" t="s">
        <v>395</v>
      </c>
    </row>
    <row r="2" spans="1:55" hidden="1" x14ac:dyDescent="0.25">
      <c r="T2" s="165" t="s">
        <v>367</v>
      </c>
      <c r="U2" s="168" t="s">
        <v>334</v>
      </c>
      <c r="V2" s="168" t="s">
        <v>335</v>
      </c>
      <c r="W2" s="168" t="s">
        <v>336</v>
      </c>
      <c r="X2" s="168" t="s">
        <v>337</v>
      </c>
      <c r="Y2" s="168" t="s">
        <v>338</v>
      </c>
      <c r="Z2" s="168" t="s">
        <v>339</v>
      </c>
      <c r="AA2" s="168" t="s">
        <v>340</v>
      </c>
      <c r="AB2" s="168" t="s">
        <v>341</v>
      </c>
      <c r="AC2" s="168" t="s">
        <v>342</v>
      </c>
      <c r="AD2" s="168" t="s">
        <v>343</v>
      </c>
      <c r="AE2" s="168" t="s">
        <v>344</v>
      </c>
      <c r="AF2" s="168" t="s">
        <v>345</v>
      </c>
      <c r="AG2" s="168" t="s">
        <v>346</v>
      </c>
      <c r="AH2" s="168" t="s">
        <v>347</v>
      </c>
      <c r="AI2" s="168" t="s">
        <v>348</v>
      </c>
      <c r="AJ2" s="168" t="s">
        <v>349</v>
      </c>
      <c r="AK2" s="168" t="s">
        <v>350</v>
      </c>
      <c r="AL2" s="168" t="s">
        <v>351</v>
      </c>
      <c r="AM2" s="168" t="s">
        <v>352</v>
      </c>
      <c r="AN2" s="168" t="s">
        <v>353</v>
      </c>
      <c r="AO2" s="168" t="s">
        <v>354</v>
      </c>
      <c r="AP2" s="168" t="s">
        <v>355</v>
      </c>
      <c r="AQ2" s="168" t="s">
        <v>356</v>
      </c>
      <c r="AR2" s="168" t="s">
        <v>357</v>
      </c>
      <c r="AS2" s="168" t="s">
        <v>358</v>
      </c>
      <c r="AT2" s="168" t="s">
        <v>359</v>
      </c>
      <c r="AU2" s="168" t="s">
        <v>360</v>
      </c>
    </row>
    <row r="3" spans="1:55" x14ac:dyDescent="0.25">
      <c r="T3" s="165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</row>
    <row r="4" spans="1:55" ht="18.75" x14ac:dyDescent="0.25">
      <c r="A4" s="169" t="s">
        <v>20</v>
      </c>
      <c r="B4" s="169" t="s">
        <v>177</v>
      </c>
      <c r="C4" s="169" t="s">
        <v>197</v>
      </c>
      <c r="D4" s="169" t="s">
        <v>185</v>
      </c>
      <c r="E4" s="169" t="s">
        <v>553</v>
      </c>
      <c r="F4" s="170" t="s">
        <v>573</v>
      </c>
      <c r="H4" s="171" t="s">
        <v>114</v>
      </c>
      <c r="I4" s="172" t="s">
        <v>200</v>
      </c>
      <c r="J4" s="172" t="s">
        <v>543</v>
      </c>
      <c r="K4" s="172" t="s">
        <v>538</v>
      </c>
      <c r="L4" s="173"/>
      <c r="M4" s="173"/>
      <c r="N4" s="173" t="s">
        <v>50</v>
      </c>
      <c r="O4" s="174" t="s">
        <v>213</v>
      </c>
      <c r="P4" s="174"/>
      <c r="Q4" s="175" t="s">
        <v>202</v>
      </c>
      <c r="R4" s="176" t="s">
        <v>574</v>
      </c>
      <c r="U4" s="166">
        <v>0</v>
      </c>
      <c r="V4" s="166">
        <v>1</v>
      </c>
      <c r="W4" s="166">
        <v>2</v>
      </c>
      <c r="X4" s="166">
        <v>3</v>
      </c>
      <c r="Y4" s="166">
        <v>4</v>
      </c>
      <c r="Z4" s="166">
        <v>5</v>
      </c>
      <c r="AA4" s="166">
        <v>6</v>
      </c>
      <c r="AB4" s="166">
        <v>7</v>
      </c>
      <c r="AC4" s="166">
        <v>8</v>
      </c>
      <c r="AD4" s="166">
        <v>9</v>
      </c>
      <c r="AE4" s="166">
        <v>10</v>
      </c>
      <c r="AF4" s="166">
        <v>11</v>
      </c>
      <c r="AG4" s="166">
        <v>12</v>
      </c>
      <c r="AH4" s="166">
        <v>13</v>
      </c>
      <c r="AI4" s="166">
        <v>14</v>
      </c>
      <c r="AJ4" s="166">
        <v>15</v>
      </c>
      <c r="AK4" s="166">
        <v>16</v>
      </c>
      <c r="AL4" s="166">
        <v>17</v>
      </c>
      <c r="AM4" s="166">
        <v>18</v>
      </c>
      <c r="AN4" s="166">
        <v>19</v>
      </c>
      <c r="AO4" s="166">
        <v>20</v>
      </c>
      <c r="AP4" s="166">
        <v>21</v>
      </c>
      <c r="AQ4" s="166">
        <v>22</v>
      </c>
      <c r="AR4" s="166">
        <v>23</v>
      </c>
      <c r="AS4" s="166">
        <v>24</v>
      </c>
      <c r="AT4" s="166">
        <v>25</v>
      </c>
      <c r="AU4" s="166">
        <v>26</v>
      </c>
      <c r="AW4" s="177" t="s">
        <v>576</v>
      </c>
    </row>
    <row r="5" spans="1:55" s="178" customFormat="1" ht="18.75" x14ac:dyDescent="0.25">
      <c r="A5" s="178" t="s">
        <v>322</v>
      </c>
      <c r="B5" s="179"/>
      <c r="C5" s="179"/>
      <c r="D5" s="179"/>
      <c r="E5" s="179"/>
      <c r="F5" s="180"/>
      <c r="G5" s="161"/>
      <c r="H5" s="181"/>
      <c r="I5" s="181"/>
      <c r="J5" s="181"/>
      <c r="K5" s="182" t="s">
        <v>330</v>
      </c>
      <c r="L5" s="182" t="s">
        <v>101</v>
      </c>
      <c r="M5" s="182" t="s">
        <v>536</v>
      </c>
      <c r="N5" s="181"/>
      <c r="O5" s="181"/>
      <c r="P5" s="181"/>
      <c r="Q5" s="183"/>
      <c r="R5" s="184"/>
      <c r="S5" s="185"/>
      <c r="T5" s="186" t="s">
        <v>533</v>
      </c>
      <c r="U5" s="187">
        <f>INDEX('CPI - actual'!$M$11:$M$292,MATCH(Inputs!U$2,'CPI - actual'!$A$11:$A$292,0),1)</f>
        <v>100.4</v>
      </c>
      <c r="V5" s="187">
        <f>INDEX('CPI - actual'!$M$11:$M$292,MATCH(Inputs!V$2,'CPI - actual'!$A$11:$A$292,0),1)</f>
        <v>101.8</v>
      </c>
      <c r="W5" s="187">
        <f>INDEX('CPI - actual'!$M$11:$M$292,MATCH(Inputs!W$2,'CPI - actual'!$A$11:$A$292,0),1)</f>
        <v>102</v>
      </c>
      <c r="X5" s="187">
        <f>INDEX('CPI - actual'!$M$11:$M$292,MATCH(Inputs!X$2,'CPI - actual'!$A$11:$A$292,0),1)</f>
        <v>102.4</v>
      </c>
      <c r="Y5" s="187">
        <f>INDEX('CPI - actual'!$M$11:$M$292,MATCH(Inputs!Y$2,'CPI - actual'!$A$11:$A$292,0),1)</f>
        <v>102.8</v>
      </c>
      <c r="Z5" s="187">
        <f>INDEX('CPI - actual'!$M$11:$M$292,MATCH(Inputs!Z$2,'CPI - actual'!$A$11:$A$292,0),1)</f>
        <v>104</v>
      </c>
      <c r="AA5" s="187">
        <f>INDEX('CPI - actual'!$M$11:$M$292,MATCH(Inputs!AA$2,'CPI - actual'!$A$11:$A$292,0),1)</f>
        <v>104.8</v>
      </c>
      <c r="AB5" s="187">
        <f>INDEX('CPI - actual'!$M$11:$M$292,MATCH(Inputs!AB$2,'CPI - actual'!$A$11:$A$292,0),1)</f>
        <v>105.4</v>
      </c>
      <c r="AC5" s="187">
        <f>INDEX('CPI - actual'!$M$11:$M$292,MATCH(Inputs!AC$2,'CPI - actual'!$A$11:$A$292,0),1)</f>
        <v>105.9</v>
      </c>
      <c r="AD5" s="187">
        <f>INDEX('CPI - actual'!$M$11:$M$292,MATCH(Inputs!AD$2,'CPI - actual'!$A$11:$A$292,0),1)</f>
        <v>106.4</v>
      </c>
      <c r="AE5" s="187">
        <f>INDEX('CPI - actual'!$M$11:$M$292,MATCH(Inputs!AE$2,'CPI - actual'!$A$11:$A$292,0),1)</f>
        <v>106.6</v>
      </c>
      <c r="AF5" s="187">
        <f>INDEX('CPI - actual'!$M$11:$M$292,MATCH(Inputs!AF$2,'CPI - actual'!$A$11:$A$292,0),1)</f>
        <v>106.8</v>
      </c>
      <c r="AG5" s="187">
        <f>INDEX('CPI - actual'!$M$11:$M$292,MATCH(Inputs!AG$2,'CPI - actual'!$A$11:$A$292,0),1)</f>
        <v>107.5</v>
      </c>
      <c r="AH5" s="187">
        <f>INDEX('CPI - actual'!$M$11:$M$292,MATCH(Inputs!AH$2,'CPI - actual'!$A$11:$A$292,0),1)</f>
        <v>108</v>
      </c>
      <c r="AI5" s="187">
        <f>INDEX('CPI - actual'!$M$11:$M$292,MATCH(Inputs!AI$2,'CPI - actual'!$A$11:$A$292,0),1)</f>
        <v>108.4</v>
      </c>
      <c r="AJ5" s="187">
        <f>INDEX('CPI - actual'!$M$11:$M$292,MATCH(Inputs!AJ$2,'CPI - actual'!$A$11:$A$292,0),1)</f>
        <v>108.2</v>
      </c>
      <c r="AK5" s="187">
        <f>INDEX('CPI - actual'!$M$11:$M$292,MATCH(Inputs!AK$2,'CPI - actual'!$A$11:$A$292,0),1)</f>
        <v>108.6</v>
      </c>
      <c r="AL5" s="187">
        <f>INDEX('CPI - actual'!$M$11:$M$292,MATCH(Inputs!AL$2,'CPI - actual'!$A$11:$A$292,0),1)</f>
        <v>109.4</v>
      </c>
      <c r="AM5" s="187">
        <f>INDEX('CPI - actual'!$M$11:$M$292,MATCH(Inputs!AM$2,'CPI - actual'!$A$11:$A$292,0),1)</f>
        <v>110</v>
      </c>
      <c r="AN5" s="187">
        <f>INDEX('CPI - actual'!$M$11:$M$292,MATCH(Inputs!AN$2,'CPI - actual'!$A$11:$A$292,0),1)</f>
        <v>110.5</v>
      </c>
      <c r="AO5" s="187">
        <f>INDEX('CPI - actual'!$M$11:$M$292,MATCH(Inputs!AO$2,'CPI - actual'!$A$11:$A$292,0),1)</f>
        <v>110.7</v>
      </c>
      <c r="AP5" s="187">
        <f>INDEX('CPI - actual'!$M$11:$M$292,MATCH(Inputs!AP$2,'CPI - actual'!$A$11:$A$292,0),1)</f>
        <v>111.4</v>
      </c>
      <c r="AQ5" s="187">
        <f>INDEX('CPI - actual'!$M$11:$M$292,MATCH(Inputs!AQ$2,'CPI - actual'!$A$11:$A$292,0),1)</f>
        <v>112.1</v>
      </c>
      <c r="AR5" s="187">
        <f>INDEX('CPI - actual'!$M$11:$M$292,MATCH(Inputs!AR$2,'CPI - actual'!$A$11:$A$292,0),1)</f>
        <v>112.6</v>
      </c>
      <c r="AS5" s="187">
        <f>INDEX('CPI - actual'!$M$11:$M$292,MATCH(Inputs!AS$2,'CPI - actual'!$A$11:$A$292,0),1)</f>
        <v>113</v>
      </c>
      <c r="AT5" s="187">
        <f>INDEX('CPI - actual'!$M$11:$M$292,MATCH(Inputs!AT$2,'CPI - actual'!$A$11:$A$292,0),1)</f>
        <v>113.5</v>
      </c>
      <c r="AU5" s="187">
        <f>INDEX('CPI - actual'!$M$11:$M$292,MATCH(Inputs!AU$2,'CPI - actual'!$A$11:$A$292,0),1)</f>
        <v>114.1</v>
      </c>
      <c r="AW5" s="188" t="s">
        <v>95</v>
      </c>
    </row>
    <row r="6" spans="1:55" ht="18.75" x14ac:dyDescent="0.25">
      <c r="A6" s="189"/>
      <c r="B6" s="189"/>
      <c r="C6" s="189"/>
      <c r="D6" s="189"/>
      <c r="E6" s="189"/>
      <c r="R6" s="190"/>
      <c r="T6" s="191" t="s">
        <v>179</v>
      </c>
      <c r="U6" s="192" t="s">
        <v>110</v>
      </c>
      <c r="V6" s="192">
        <f>(V5/U5)-1</f>
        <v>1.3944223107569709E-2</v>
      </c>
      <c r="W6" s="192">
        <f t="shared" ref="W6:AT6" si="0">(W5/V5)-1</f>
        <v>1.9646365422396617E-3</v>
      </c>
      <c r="X6" s="192">
        <f t="shared" si="0"/>
        <v>3.9215686274509665E-3</v>
      </c>
      <c r="Y6" s="192">
        <f t="shared" si="0"/>
        <v>3.90625E-3</v>
      </c>
      <c r="Z6" s="192">
        <f t="shared" si="0"/>
        <v>1.1673151750972721E-2</v>
      </c>
      <c r="AA6" s="192">
        <f t="shared" si="0"/>
        <v>7.692307692307665E-3</v>
      </c>
      <c r="AB6" s="192">
        <f>(AB5/AA5)-1</f>
        <v>5.7251908396946938E-3</v>
      </c>
      <c r="AC6" s="192">
        <f>(AC5/AB5)-1</f>
        <v>4.7438330170777032E-3</v>
      </c>
      <c r="AD6" s="192">
        <f>(AD5/AC5)-1</f>
        <v>4.7214353163360645E-3</v>
      </c>
      <c r="AE6" s="192">
        <f t="shared" si="0"/>
        <v>1.879699248120259E-3</v>
      </c>
      <c r="AF6" s="192">
        <f t="shared" si="0"/>
        <v>1.8761726078799779E-3</v>
      </c>
      <c r="AG6" s="192">
        <f t="shared" si="0"/>
        <v>6.5543071161049404E-3</v>
      </c>
      <c r="AH6" s="192">
        <f t="shared" si="0"/>
        <v>4.6511627906977715E-3</v>
      </c>
      <c r="AI6" s="192">
        <f t="shared" si="0"/>
        <v>3.7037037037037646E-3</v>
      </c>
      <c r="AJ6" s="192">
        <f>(AJ5/AI5)-1</f>
        <v>-1.8450184501844769E-3</v>
      </c>
      <c r="AK6" s="192">
        <f t="shared" si="0"/>
        <v>3.696857670979492E-3</v>
      </c>
      <c r="AL6" s="192">
        <f t="shared" si="0"/>
        <v>7.3664825046042548E-3</v>
      </c>
      <c r="AM6" s="192">
        <f t="shared" si="0"/>
        <v>5.4844606946982122E-3</v>
      </c>
      <c r="AN6" s="192">
        <f t="shared" si="0"/>
        <v>4.5454545454546302E-3</v>
      </c>
      <c r="AO6" s="192">
        <f t="shared" si="0"/>
        <v>1.8099547511312153E-3</v>
      </c>
      <c r="AP6" s="192">
        <f t="shared" si="0"/>
        <v>6.3233965672990777E-3</v>
      </c>
      <c r="AQ6" s="192">
        <f t="shared" si="0"/>
        <v>6.2836624775581829E-3</v>
      </c>
      <c r="AR6" s="192">
        <f t="shared" si="0"/>
        <v>4.4603033006245241E-3</v>
      </c>
      <c r="AS6" s="192">
        <f t="shared" si="0"/>
        <v>3.5523978685614299E-3</v>
      </c>
      <c r="AT6" s="192">
        <f t="shared" si="0"/>
        <v>4.4247787610618428E-3</v>
      </c>
      <c r="AU6" s="192">
        <f>(AU5/AT5)-1</f>
        <v>5.2863436123347096E-3</v>
      </c>
      <c r="AW6" s="193" t="s">
        <v>535</v>
      </c>
    </row>
    <row r="7" spans="1:55" ht="15.75" x14ac:dyDescent="0.25">
      <c r="A7" s="194"/>
      <c r="B7" s="189"/>
      <c r="C7" s="189"/>
      <c r="D7" s="189"/>
      <c r="E7" s="189"/>
      <c r="T7" s="191" t="s">
        <v>101</v>
      </c>
      <c r="U7" s="195" t="s">
        <v>89</v>
      </c>
      <c r="V7" s="195" t="s">
        <v>92</v>
      </c>
      <c r="W7" s="195" t="s">
        <v>95</v>
      </c>
      <c r="X7" s="195" t="s">
        <v>86</v>
      </c>
      <c r="Y7" s="195" t="s">
        <v>89</v>
      </c>
      <c r="Z7" s="195" t="s">
        <v>92</v>
      </c>
      <c r="AA7" s="195" t="s">
        <v>95</v>
      </c>
      <c r="AB7" s="195" t="s">
        <v>86</v>
      </c>
      <c r="AC7" s="195" t="s">
        <v>89</v>
      </c>
      <c r="AD7" s="195" t="s">
        <v>92</v>
      </c>
      <c r="AE7" s="195" t="s">
        <v>95</v>
      </c>
      <c r="AF7" s="195" t="s">
        <v>86</v>
      </c>
      <c r="AG7" s="195" t="s">
        <v>89</v>
      </c>
      <c r="AH7" s="195" t="s">
        <v>92</v>
      </c>
      <c r="AI7" s="195" t="s">
        <v>95</v>
      </c>
      <c r="AJ7" s="195" t="s">
        <v>86</v>
      </c>
      <c r="AK7" s="195" t="s">
        <v>89</v>
      </c>
      <c r="AL7" s="195" t="s">
        <v>92</v>
      </c>
      <c r="AM7" s="195" t="s">
        <v>95</v>
      </c>
      <c r="AN7" s="195" t="s">
        <v>86</v>
      </c>
      <c r="AO7" s="195" t="s">
        <v>89</v>
      </c>
      <c r="AP7" s="195" t="s">
        <v>92</v>
      </c>
      <c r="AQ7" s="195" t="s">
        <v>95</v>
      </c>
      <c r="AR7" s="195" t="s">
        <v>86</v>
      </c>
      <c r="AS7" s="195" t="s">
        <v>89</v>
      </c>
      <c r="AT7" s="195" t="s">
        <v>92</v>
      </c>
      <c r="AU7" s="195" t="s">
        <v>95</v>
      </c>
    </row>
    <row r="8" spans="1:55" ht="15.75" x14ac:dyDescent="0.25">
      <c r="A8" s="189"/>
      <c r="B8" s="189"/>
      <c r="C8" s="189"/>
      <c r="D8" s="189"/>
      <c r="E8" s="189"/>
      <c r="T8" s="191" t="s">
        <v>332</v>
      </c>
      <c r="U8" s="195">
        <v>2012</v>
      </c>
      <c r="V8" s="195">
        <v>2012</v>
      </c>
      <c r="W8" s="195">
        <v>2012</v>
      </c>
      <c r="X8" s="195">
        <v>2013</v>
      </c>
      <c r="Y8" s="195">
        <v>2013</v>
      </c>
      <c r="Z8" s="195">
        <v>2013</v>
      </c>
      <c r="AA8" s="195">
        <v>2013</v>
      </c>
      <c r="AB8" s="195">
        <v>2014</v>
      </c>
      <c r="AC8" s="195">
        <v>2014</v>
      </c>
      <c r="AD8" s="195">
        <v>2014</v>
      </c>
      <c r="AE8" s="195">
        <v>2014</v>
      </c>
      <c r="AF8" s="195">
        <v>2015</v>
      </c>
      <c r="AG8" s="195">
        <v>2015</v>
      </c>
      <c r="AH8" s="195">
        <v>2015</v>
      </c>
      <c r="AI8" s="195">
        <v>2015</v>
      </c>
      <c r="AJ8" s="195">
        <v>2016</v>
      </c>
      <c r="AK8" s="195">
        <v>2016</v>
      </c>
      <c r="AL8" s="195">
        <v>2016</v>
      </c>
      <c r="AM8" s="195">
        <v>2016</v>
      </c>
      <c r="AN8" s="195">
        <v>2017</v>
      </c>
      <c r="AO8" s="195">
        <v>2017</v>
      </c>
      <c r="AP8" s="195">
        <v>2017</v>
      </c>
      <c r="AQ8" s="195">
        <v>2017</v>
      </c>
      <c r="AR8" s="195">
        <v>2018</v>
      </c>
      <c r="AS8" s="195">
        <v>2018</v>
      </c>
      <c r="AT8" s="195">
        <v>2018</v>
      </c>
      <c r="AU8" s="195">
        <v>2018</v>
      </c>
    </row>
    <row r="9" spans="1:55" ht="15.75" x14ac:dyDescent="0.25">
      <c r="A9" s="189"/>
      <c r="B9" s="189"/>
      <c r="C9" s="189"/>
      <c r="D9" s="189"/>
      <c r="E9" s="189"/>
      <c r="I9" s="196"/>
      <c r="J9" s="196"/>
      <c r="K9" s="197"/>
      <c r="L9" s="197"/>
      <c r="M9" s="197"/>
      <c r="Q9" s="198"/>
      <c r="T9" s="191" t="s">
        <v>165</v>
      </c>
      <c r="U9" s="195" t="s">
        <v>288</v>
      </c>
      <c r="V9" s="195" t="s">
        <v>123</v>
      </c>
      <c r="W9" s="195" t="s">
        <v>123</v>
      </c>
      <c r="X9" s="195" t="s">
        <v>123</v>
      </c>
      <c r="Y9" s="195" t="s">
        <v>123</v>
      </c>
      <c r="Z9" s="195" t="s">
        <v>166</v>
      </c>
      <c r="AA9" s="195" t="s">
        <v>166</v>
      </c>
      <c r="AB9" s="195" t="s">
        <v>166</v>
      </c>
      <c r="AC9" s="195" t="s">
        <v>166</v>
      </c>
      <c r="AD9" s="195" t="s">
        <v>167</v>
      </c>
      <c r="AE9" s="195" t="s">
        <v>167</v>
      </c>
      <c r="AF9" s="195" t="s">
        <v>167</v>
      </c>
      <c r="AG9" s="195" t="s">
        <v>167</v>
      </c>
      <c r="AH9" s="195" t="s">
        <v>168</v>
      </c>
      <c r="AI9" s="195" t="s">
        <v>168</v>
      </c>
      <c r="AJ9" s="195" t="s">
        <v>168</v>
      </c>
      <c r="AK9" s="195" t="s">
        <v>168</v>
      </c>
      <c r="AL9" s="195" t="s">
        <v>141</v>
      </c>
      <c r="AM9" s="195" t="s">
        <v>141</v>
      </c>
      <c r="AN9" s="195" t="s">
        <v>141</v>
      </c>
      <c r="AO9" s="195" t="s">
        <v>141</v>
      </c>
      <c r="AP9" s="195" t="s">
        <v>124</v>
      </c>
      <c r="AQ9" s="195" t="s">
        <v>124</v>
      </c>
      <c r="AR9" s="195" t="s">
        <v>124</v>
      </c>
      <c r="AS9" s="195" t="s">
        <v>124</v>
      </c>
      <c r="AT9" s="195" t="s">
        <v>128</v>
      </c>
      <c r="AU9" s="195" t="s">
        <v>128</v>
      </c>
    </row>
    <row r="10" spans="1:55" s="178" customFormat="1" ht="15.75" x14ac:dyDescent="0.25">
      <c r="A10" s="199"/>
      <c r="B10" s="199"/>
      <c r="C10" s="199"/>
      <c r="D10" s="199"/>
      <c r="E10" s="199"/>
      <c r="F10" s="200"/>
      <c r="G10" s="161"/>
      <c r="H10" s="196" t="s">
        <v>176</v>
      </c>
      <c r="I10" s="201"/>
      <c r="J10" s="201"/>
      <c r="K10" s="202"/>
      <c r="L10" s="202"/>
      <c r="M10" s="202"/>
      <c r="N10" s="203"/>
      <c r="O10" s="203"/>
      <c r="P10" s="203"/>
      <c r="Q10" s="204"/>
      <c r="R10" s="204"/>
      <c r="S10" s="185"/>
      <c r="T10" s="185"/>
      <c r="AW10" s="205"/>
    </row>
    <row r="11" spans="1:55" x14ac:dyDescent="0.25">
      <c r="A11" s="178"/>
      <c r="H11" s="206"/>
      <c r="I11" s="206"/>
      <c r="J11" s="206"/>
      <c r="K11" s="207"/>
      <c r="L11" s="207"/>
      <c r="O11" s="208"/>
      <c r="P11" s="208"/>
      <c r="U11" s="178"/>
      <c r="V11" s="178"/>
      <c r="W11" s="178"/>
      <c r="X11" s="178"/>
      <c r="Y11" s="178"/>
      <c r="Z11" s="178"/>
      <c r="AA11" s="178"/>
      <c r="AB11" s="178"/>
      <c r="AC11" s="178"/>
      <c r="AD11" s="178"/>
      <c r="AE11" s="178"/>
      <c r="AF11" s="178"/>
      <c r="AG11" s="178"/>
      <c r="AH11" s="178"/>
      <c r="AI11" s="178"/>
      <c r="AJ11" s="178"/>
      <c r="AK11" s="178"/>
      <c r="AL11" s="178"/>
      <c r="AM11" s="178"/>
      <c r="AN11" s="178"/>
      <c r="AO11" s="178"/>
      <c r="AP11" s="178"/>
      <c r="AQ11" s="178"/>
      <c r="AR11" s="178"/>
      <c r="AS11" s="178"/>
      <c r="AT11" s="178"/>
      <c r="AU11" s="178"/>
    </row>
    <row r="12" spans="1:55" x14ac:dyDescent="0.25">
      <c r="A12" s="178" t="s">
        <v>321</v>
      </c>
      <c r="B12" s="209" t="s">
        <v>37</v>
      </c>
      <c r="C12" s="210" t="str">
        <f>IF(ISBLANK($B12),"-",IFERROR(INDEX(Lookups!$E$2:$E$14,MATCH($B12,Lookups!$C$2:$C$14,0),1),"-"))</f>
        <v>YES</v>
      </c>
      <c r="D12" s="211" t="str">
        <f>IFERROR(IF(MATCH($I12,Lookups!$J$2:$J$6,0),INDEX(Lookups!$K$2:$K$6,MATCH(Inputs!$I12,Lookups!$J$2:$J$6,0),1)),"all DB")</f>
        <v>all DB</v>
      </c>
      <c r="E12" s="211" t="str">
        <f>IF(ISBLANK($B12),"-",$B12&amp;"_"&amp;$D12)</f>
        <v>ROC_all DB</v>
      </c>
      <c r="F12" s="160" t="s">
        <v>560</v>
      </c>
      <c r="H12" s="178" t="s">
        <v>575</v>
      </c>
      <c r="J12" s="159" t="s">
        <v>546</v>
      </c>
      <c r="K12" s="203" t="s">
        <v>332</v>
      </c>
      <c r="L12" s="203" t="s">
        <v>89</v>
      </c>
      <c r="M12" s="203">
        <v>2019</v>
      </c>
      <c r="N12" s="162" t="s">
        <v>33</v>
      </c>
      <c r="O12" s="212">
        <v>134</v>
      </c>
      <c r="P12" s="209"/>
      <c r="Q12" s="213">
        <f>O12</f>
        <v>134</v>
      </c>
      <c r="R12" s="214">
        <f t="shared" ref="R12:R51" si="1">IF(ISBLANK(Q12),"-",
IF(AW12="-",Q12,AW12))</f>
        <v>134</v>
      </c>
      <c r="S12" s="215"/>
      <c r="U12" s="216"/>
      <c r="V12" s="217" t="str">
        <f>IF(OR(ISBLANK($M12),$N12="%"),"-",
IF(INDEX(Lookups!$Y$2:$Y$98,MATCH(Inputs!$M12&amp;"_"&amp;INDEX(Lookups!$AC$2:$AC$13,MATCH(Inputs!$L12,Lookups!$AD$2:$AD$13,0),1),IF(Inputs!$K12="CAL",Lookups!$Z$2:$Z$98,Lookups!$AA$2:$AA$98),0),1)&gt;=Inputs!V$4,"-",
IF(INDEX(Lookups!$Y$2:$Y$98,MATCH(Inputs!$M12&amp;"_"&amp;INDEX(Lookups!$AC$2:$AC$13,MATCH(Inputs!$L12,Lookups!$AD$2:$AD$13,0),1),IF(Inputs!$K12="CAL",Lookups!$Z$2:$Z$98,Lookups!$AA$2:$AA$98),0),1)=Inputs!V$4-1,Inputs!$Q12*(1+Inputs!V$6),
IF(INDEX(Lookups!$Y$2:$Y$98,MATCH(Inputs!$M12&amp;"_"&amp;INDEX(Lookups!$AC$2:$AC$13,MATCH(Inputs!$L12,Lookups!$AD$2:$AD$13,0),1),IF(Inputs!$K12="CAL",Lookups!$Z$2:$Z$98,Lookups!$AA$2:$AA$98),0),1)&lt;Inputs!V$4-1,Inputs!U12*(1+Inputs!V$6)))))</f>
        <v>-</v>
      </c>
      <c r="W12" s="217" t="str">
        <f>IF(OR(ISBLANK($M12),$N12="%"),"-",
IF(INDEX(Lookups!$Y$2:$Y$98,MATCH(Inputs!$M12&amp;"_"&amp;INDEX(Lookups!$AC$2:$AC$13,MATCH(Inputs!$L12,Lookups!$AD$2:$AD$13,0),1),IF(Inputs!$K12="CAL",Lookups!$Z$2:$Z$98,Lookups!$AA$2:$AA$98),0),1)&gt;=Inputs!W$4,"-",
IF(INDEX(Lookups!$Y$2:$Y$98,MATCH(Inputs!$M12&amp;"_"&amp;INDEX(Lookups!$AC$2:$AC$13,MATCH(Inputs!$L12,Lookups!$AD$2:$AD$13,0),1),IF(Inputs!$K12="CAL",Lookups!$Z$2:$Z$98,Lookups!$AA$2:$AA$98),0),1)=Inputs!W$4-1,Inputs!$Q12*(1+Inputs!W$6),
IF(INDEX(Lookups!$Y$2:$Y$98,MATCH(Inputs!$M12&amp;"_"&amp;INDEX(Lookups!$AC$2:$AC$13,MATCH(Inputs!$L12,Lookups!$AD$2:$AD$13,0),1),IF(Inputs!$K12="CAL",Lookups!$Z$2:$Z$98,Lookups!$AA$2:$AA$98),0),1)&lt;Inputs!W$4-1,Inputs!V12*(1+Inputs!W$6)))))</f>
        <v>-</v>
      </c>
      <c r="X12" s="217" t="str">
        <f>IF(OR(ISBLANK($M12),$N12="%"),"-",
IF(INDEX(Lookups!$Y$2:$Y$98,MATCH(Inputs!$M12&amp;"_"&amp;INDEX(Lookups!$AC$2:$AC$13,MATCH(Inputs!$L12,Lookups!$AD$2:$AD$13,0),1),IF(Inputs!$K12="CAL",Lookups!$Z$2:$Z$98,Lookups!$AA$2:$AA$98),0),1)&gt;=Inputs!X$4,"-",
IF(INDEX(Lookups!$Y$2:$Y$98,MATCH(Inputs!$M12&amp;"_"&amp;INDEX(Lookups!$AC$2:$AC$13,MATCH(Inputs!$L12,Lookups!$AD$2:$AD$13,0),1),IF(Inputs!$K12="CAL",Lookups!$Z$2:$Z$98,Lookups!$AA$2:$AA$98),0),1)=Inputs!X$4-1,Inputs!$Q12*(1+Inputs!X$6),
IF(INDEX(Lookups!$Y$2:$Y$98,MATCH(Inputs!$M12&amp;"_"&amp;INDEX(Lookups!$AC$2:$AC$13,MATCH(Inputs!$L12,Lookups!$AD$2:$AD$13,0),1),IF(Inputs!$K12="CAL",Lookups!$Z$2:$Z$98,Lookups!$AA$2:$AA$98),0),1)&lt;Inputs!X$4-1,Inputs!W12*(1+Inputs!X$6)))))</f>
        <v>-</v>
      </c>
      <c r="Y12" s="217" t="str">
        <f>IF(OR(ISBLANK($M12),$N12="%"),"-",
IF(INDEX(Lookups!$Y$2:$Y$98,MATCH(Inputs!$M12&amp;"_"&amp;INDEX(Lookups!$AC$2:$AC$13,MATCH(Inputs!$L12,Lookups!$AD$2:$AD$13,0),1),IF(Inputs!$K12="CAL",Lookups!$Z$2:$Z$98,Lookups!$AA$2:$AA$98),0),1)&gt;=Inputs!Y$4,"-",
IF(INDEX(Lookups!$Y$2:$Y$98,MATCH(Inputs!$M12&amp;"_"&amp;INDEX(Lookups!$AC$2:$AC$13,MATCH(Inputs!$L12,Lookups!$AD$2:$AD$13,0),1),IF(Inputs!$K12="CAL",Lookups!$Z$2:$Z$98,Lookups!$AA$2:$AA$98),0),1)=Inputs!Y$4-1,Inputs!$Q12*(1+Inputs!Y$6),
IF(INDEX(Lookups!$Y$2:$Y$98,MATCH(Inputs!$M12&amp;"_"&amp;INDEX(Lookups!$AC$2:$AC$13,MATCH(Inputs!$L12,Lookups!$AD$2:$AD$13,0),1),IF(Inputs!$K12="CAL",Lookups!$Z$2:$Z$98,Lookups!$AA$2:$AA$98),0),1)&lt;Inputs!Y$4-1,Inputs!X12*(1+Inputs!Y$6)))))</f>
        <v>-</v>
      </c>
      <c r="Z12" s="217" t="str">
        <f>IF(OR(ISBLANK($M12),$N12="%"),"-",
IF(INDEX(Lookups!$Y$2:$Y$98,MATCH(Inputs!$M12&amp;"_"&amp;INDEX(Lookups!$AC$2:$AC$13,MATCH(Inputs!$L12,Lookups!$AD$2:$AD$13,0),1),IF(Inputs!$K12="CAL",Lookups!$Z$2:$Z$98,Lookups!$AA$2:$AA$98),0),1)&gt;=Inputs!Z$4,"-",
IF(INDEX(Lookups!$Y$2:$Y$98,MATCH(Inputs!$M12&amp;"_"&amp;INDEX(Lookups!$AC$2:$AC$13,MATCH(Inputs!$L12,Lookups!$AD$2:$AD$13,0),1),IF(Inputs!$K12="CAL",Lookups!$Z$2:$Z$98,Lookups!$AA$2:$AA$98),0),1)=Inputs!Z$4-1,Inputs!$Q12*(1+Inputs!Z$6),
IF(INDEX(Lookups!$Y$2:$Y$98,MATCH(Inputs!$M12&amp;"_"&amp;INDEX(Lookups!$AC$2:$AC$13,MATCH(Inputs!$L12,Lookups!$AD$2:$AD$13,0),1),IF(Inputs!$K12="CAL",Lookups!$Z$2:$Z$98,Lookups!$AA$2:$AA$98),0),1)&lt;Inputs!Z$4-1,Inputs!Y12*(1+Inputs!Z$6)))))</f>
        <v>-</v>
      </c>
      <c r="AA12" s="217" t="str">
        <f>IF(OR(ISBLANK($M12),$N12="%"),"-",
IF(INDEX(Lookups!$Y$2:$Y$98,MATCH(Inputs!$M12&amp;"_"&amp;INDEX(Lookups!$AC$2:$AC$13,MATCH(Inputs!$L12,Lookups!$AD$2:$AD$13,0),1),IF(Inputs!$K12="CAL",Lookups!$Z$2:$Z$98,Lookups!$AA$2:$AA$98),0),1)&gt;=Inputs!AA$4,"-",
IF(INDEX(Lookups!$Y$2:$Y$98,MATCH(Inputs!$M12&amp;"_"&amp;INDEX(Lookups!$AC$2:$AC$13,MATCH(Inputs!$L12,Lookups!$AD$2:$AD$13,0),1),IF(Inputs!$K12="CAL",Lookups!$Z$2:$Z$98,Lookups!$AA$2:$AA$98),0),1)=Inputs!AA$4-1,Inputs!$Q12*(1+Inputs!AA$6),
IF(INDEX(Lookups!$Y$2:$Y$98,MATCH(Inputs!$M12&amp;"_"&amp;INDEX(Lookups!$AC$2:$AC$13,MATCH(Inputs!$L12,Lookups!$AD$2:$AD$13,0),1),IF(Inputs!$K12="CAL",Lookups!$Z$2:$Z$98,Lookups!$AA$2:$AA$98),0),1)&lt;Inputs!AA$4-1,Inputs!Z12*(1+Inputs!AA$6)))))</f>
        <v>-</v>
      </c>
      <c r="AB12" s="217" t="str">
        <f>IF(OR(ISBLANK($M12),$N12="%"),"-",
IF(INDEX(Lookups!$Y$2:$Y$98,MATCH(Inputs!$M12&amp;"_"&amp;INDEX(Lookups!$AC$2:$AC$13,MATCH(Inputs!$L12,Lookups!$AD$2:$AD$13,0),1),IF(Inputs!$K12="CAL",Lookups!$Z$2:$Z$98,Lookups!$AA$2:$AA$98),0),1)&gt;=Inputs!AB$4,"-",
IF(INDEX(Lookups!$Y$2:$Y$98,MATCH(Inputs!$M12&amp;"_"&amp;INDEX(Lookups!$AC$2:$AC$13,MATCH(Inputs!$L12,Lookups!$AD$2:$AD$13,0),1),IF(Inputs!$K12="CAL",Lookups!$Z$2:$Z$98,Lookups!$AA$2:$AA$98),0),1)=Inputs!AB$4-1,Inputs!$Q12*(1+Inputs!AB$6),
IF(INDEX(Lookups!$Y$2:$Y$98,MATCH(Inputs!$M12&amp;"_"&amp;INDEX(Lookups!$AC$2:$AC$13,MATCH(Inputs!$L12,Lookups!$AD$2:$AD$13,0),1),IF(Inputs!$K12="CAL",Lookups!$Z$2:$Z$98,Lookups!$AA$2:$AA$98),0),1)&lt;Inputs!AB$4-1,Inputs!AA12*(1+Inputs!AB$6)))))</f>
        <v>-</v>
      </c>
      <c r="AC12" s="217" t="str">
        <f>IF(OR(ISBLANK($M12),$N12="%"),"-",
IF(INDEX(Lookups!$Y$2:$Y$98,MATCH(Inputs!$M12&amp;"_"&amp;INDEX(Lookups!$AC$2:$AC$13,MATCH(Inputs!$L12,Lookups!$AD$2:$AD$13,0),1),IF(Inputs!$K12="CAL",Lookups!$Z$2:$Z$98,Lookups!$AA$2:$AA$98),0),1)&gt;=Inputs!AC$4,"-",
IF(INDEX(Lookups!$Y$2:$Y$98,MATCH(Inputs!$M12&amp;"_"&amp;INDEX(Lookups!$AC$2:$AC$13,MATCH(Inputs!$L12,Lookups!$AD$2:$AD$13,0),1),IF(Inputs!$K12="CAL",Lookups!$Z$2:$Z$98,Lookups!$AA$2:$AA$98),0),1)=Inputs!AC$4-1,Inputs!$Q12*(1+Inputs!AC$6),
IF(INDEX(Lookups!$Y$2:$Y$98,MATCH(Inputs!$M12&amp;"_"&amp;INDEX(Lookups!$AC$2:$AC$13,MATCH(Inputs!$L12,Lookups!$AD$2:$AD$13,0),1),IF(Inputs!$K12="CAL",Lookups!$Z$2:$Z$98,Lookups!$AA$2:$AA$98),0),1)&lt;Inputs!AC$4-1,Inputs!AB12*(1+Inputs!AC$6)))))</f>
        <v>-</v>
      </c>
      <c r="AD12" s="217" t="str">
        <f>IF(OR(ISBLANK($M12),$N12="%"),"-",
IF(INDEX(Lookups!$Y$2:$Y$98,MATCH(Inputs!$M12&amp;"_"&amp;INDEX(Lookups!$AC$2:$AC$13,MATCH(Inputs!$L12,Lookups!$AD$2:$AD$13,0),1),IF(Inputs!$K12="CAL",Lookups!$Z$2:$Z$98,Lookups!$AA$2:$AA$98),0),1)&gt;=Inputs!AD$4,"-",
IF(INDEX(Lookups!$Y$2:$Y$98,MATCH(Inputs!$M12&amp;"_"&amp;INDEX(Lookups!$AC$2:$AC$13,MATCH(Inputs!$L12,Lookups!$AD$2:$AD$13,0),1),IF(Inputs!$K12="CAL",Lookups!$Z$2:$Z$98,Lookups!$AA$2:$AA$98),0),1)=Inputs!AD$4-1,Inputs!$Q12*(1+Inputs!AD$6),
IF(INDEX(Lookups!$Y$2:$Y$98,MATCH(Inputs!$M12&amp;"_"&amp;INDEX(Lookups!$AC$2:$AC$13,MATCH(Inputs!$L12,Lookups!$AD$2:$AD$13,0),1),IF(Inputs!$K12="CAL",Lookups!$Z$2:$Z$98,Lookups!$AA$2:$AA$98),0),1)&lt;Inputs!AD$4-1,Inputs!AC12*(1+Inputs!AD$6)))))</f>
        <v>-</v>
      </c>
      <c r="AE12" s="217" t="str">
        <f>IF(OR(ISBLANK($M12),$N12="%"),"-",
IF(INDEX(Lookups!$Y$2:$Y$98,MATCH(Inputs!$M12&amp;"_"&amp;INDEX(Lookups!$AC$2:$AC$13,MATCH(Inputs!$L12,Lookups!$AD$2:$AD$13,0),1),IF(Inputs!$K12="CAL",Lookups!$Z$2:$Z$98,Lookups!$AA$2:$AA$98),0),1)&gt;=Inputs!AE$4,"-",
IF(INDEX(Lookups!$Y$2:$Y$98,MATCH(Inputs!$M12&amp;"_"&amp;INDEX(Lookups!$AC$2:$AC$13,MATCH(Inputs!$L12,Lookups!$AD$2:$AD$13,0),1),IF(Inputs!$K12="CAL",Lookups!$Z$2:$Z$98,Lookups!$AA$2:$AA$98),0),1)=Inputs!AE$4-1,Inputs!$Q12*(1+Inputs!AE$6),
IF(INDEX(Lookups!$Y$2:$Y$98,MATCH(Inputs!$M12&amp;"_"&amp;INDEX(Lookups!$AC$2:$AC$13,MATCH(Inputs!$L12,Lookups!$AD$2:$AD$13,0),1),IF(Inputs!$K12="CAL",Lookups!$Z$2:$Z$98,Lookups!$AA$2:$AA$98),0),1)&lt;Inputs!AE$4-1,Inputs!AD12*(1+Inputs!AE$6)))))</f>
        <v>-</v>
      </c>
      <c r="AF12" s="217" t="str">
        <f>IF(OR(ISBLANK($M12),$N12="%"),"-",
IF(INDEX(Lookups!$Y$2:$Y$98,MATCH(Inputs!$M12&amp;"_"&amp;INDEX(Lookups!$AC$2:$AC$13,MATCH(Inputs!$L12,Lookups!$AD$2:$AD$13,0),1),IF(Inputs!$K12="CAL",Lookups!$Z$2:$Z$98,Lookups!$AA$2:$AA$98),0),1)&gt;=Inputs!AF$4,"-",
IF(INDEX(Lookups!$Y$2:$Y$98,MATCH(Inputs!$M12&amp;"_"&amp;INDEX(Lookups!$AC$2:$AC$13,MATCH(Inputs!$L12,Lookups!$AD$2:$AD$13,0),1),IF(Inputs!$K12="CAL",Lookups!$Z$2:$Z$98,Lookups!$AA$2:$AA$98),0),1)=Inputs!AF$4-1,Inputs!$Q12*(1+Inputs!AF$6),
IF(INDEX(Lookups!$Y$2:$Y$98,MATCH(Inputs!$M12&amp;"_"&amp;INDEX(Lookups!$AC$2:$AC$13,MATCH(Inputs!$L12,Lookups!$AD$2:$AD$13,0),1),IF(Inputs!$K12="CAL",Lookups!$Z$2:$Z$98,Lookups!$AA$2:$AA$98),0),1)&lt;Inputs!AF$4-1,Inputs!AE12*(1+Inputs!AF$6)))))</f>
        <v>-</v>
      </c>
      <c r="AG12" s="217" t="str">
        <f>IF(OR(ISBLANK($M12),$N12="%"),"-",
IF(INDEX(Lookups!$Y$2:$Y$98,MATCH(Inputs!$M12&amp;"_"&amp;INDEX(Lookups!$AC$2:$AC$13,MATCH(Inputs!$L12,Lookups!$AD$2:$AD$13,0),1),IF(Inputs!$K12="CAL",Lookups!$Z$2:$Z$98,Lookups!$AA$2:$AA$98),0),1)&gt;=Inputs!AG$4,"-",
IF(INDEX(Lookups!$Y$2:$Y$98,MATCH(Inputs!$M12&amp;"_"&amp;INDEX(Lookups!$AC$2:$AC$13,MATCH(Inputs!$L12,Lookups!$AD$2:$AD$13,0),1),IF(Inputs!$K12="CAL",Lookups!$Z$2:$Z$98,Lookups!$AA$2:$AA$98),0),1)=Inputs!AG$4-1,Inputs!$Q12*(1+Inputs!AG$6),
IF(INDEX(Lookups!$Y$2:$Y$98,MATCH(Inputs!$M12&amp;"_"&amp;INDEX(Lookups!$AC$2:$AC$13,MATCH(Inputs!$L12,Lookups!$AD$2:$AD$13,0),1),IF(Inputs!$K12="CAL",Lookups!$Z$2:$Z$98,Lookups!$AA$2:$AA$98),0),1)&lt;Inputs!AG$4-1,Inputs!AF12*(1+Inputs!AG$6)))))</f>
        <v>-</v>
      </c>
      <c r="AH12" s="217" t="str">
        <f>IF(OR(ISBLANK($M12),$N12="%"),"-",
IF(INDEX(Lookups!$Y$2:$Y$98,MATCH(Inputs!$M12&amp;"_"&amp;INDEX(Lookups!$AC$2:$AC$13,MATCH(Inputs!$L12,Lookups!$AD$2:$AD$13,0),1),IF(Inputs!$K12="CAL",Lookups!$Z$2:$Z$98,Lookups!$AA$2:$AA$98),0),1)&gt;=Inputs!AH$4,"-",
IF(INDEX(Lookups!$Y$2:$Y$98,MATCH(Inputs!$M12&amp;"_"&amp;INDEX(Lookups!$AC$2:$AC$13,MATCH(Inputs!$L12,Lookups!$AD$2:$AD$13,0),1),IF(Inputs!$K12="CAL",Lookups!$Z$2:$Z$98,Lookups!$AA$2:$AA$98),0),1)=Inputs!AH$4-1,Inputs!$Q12*(1+Inputs!AH$6),
IF(INDEX(Lookups!$Y$2:$Y$98,MATCH(Inputs!$M12&amp;"_"&amp;INDEX(Lookups!$AC$2:$AC$13,MATCH(Inputs!$L12,Lookups!$AD$2:$AD$13,0),1),IF(Inputs!$K12="CAL",Lookups!$Z$2:$Z$98,Lookups!$AA$2:$AA$98),0),1)&lt;Inputs!AH$4-1,Inputs!AG12*(1+Inputs!AH$6)))))</f>
        <v>-</v>
      </c>
      <c r="AI12" s="217" t="str">
        <f>IF(OR(ISBLANK($M12),$N12="%"),"-",
IF(INDEX(Lookups!$Y$2:$Y$98,MATCH(Inputs!$M12&amp;"_"&amp;INDEX(Lookups!$AC$2:$AC$13,MATCH(Inputs!$L12,Lookups!$AD$2:$AD$13,0),1),IF(Inputs!$K12="CAL",Lookups!$Z$2:$Z$98,Lookups!$AA$2:$AA$98),0),1)&gt;=Inputs!AI$4,"-",
IF(INDEX(Lookups!$Y$2:$Y$98,MATCH(Inputs!$M12&amp;"_"&amp;INDEX(Lookups!$AC$2:$AC$13,MATCH(Inputs!$L12,Lookups!$AD$2:$AD$13,0),1),IF(Inputs!$K12="CAL",Lookups!$Z$2:$Z$98,Lookups!$AA$2:$AA$98),0),1)=Inputs!AI$4-1,Inputs!$Q12*(1+Inputs!AI$6),
IF(INDEX(Lookups!$Y$2:$Y$98,MATCH(Inputs!$M12&amp;"_"&amp;INDEX(Lookups!$AC$2:$AC$13,MATCH(Inputs!$L12,Lookups!$AD$2:$AD$13,0),1),IF(Inputs!$K12="CAL",Lookups!$Z$2:$Z$98,Lookups!$AA$2:$AA$98),0),1)&lt;Inputs!AI$4-1,Inputs!AH12*(1+Inputs!AI$6)))))</f>
        <v>-</v>
      </c>
      <c r="AJ12" s="217" t="str">
        <f>IF(OR(ISBLANK($M12),$N12="%"),"-",
IF(INDEX(Lookups!$Y$2:$Y$98,MATCH(Inputs!$M12&amp;"_"&amp;INDEX(Lookups!$AC$2:$AC$13,MATCH(Inputs!$L12,Lookups!$AD$2:$AD$13,0),1),IF(Inputs!$K12="CAL",Lookups!$Z$2:$Z$98,Lookups!$AA$2:$AA$98),0),1)&gt;=Inputs!AJ$4,"-",
IF(INDEX(Lookups!$Y$2:$Y$98,MATCH(Inputs!$M12&amp;"_"&amp;INDEX(Lookups!$AC$2:$AC$13,MATCH(Inputs!$L12,Lookups!$AD$2:$AD$13,0),1),IF(Inputs!$K12="CAL",Lookups!$Z$2:$Z$98,Lookups!$AA$2:$AA$98),0),1)=Inputs!AJ$4-1,Inputs!$Q12*(1+Inputs!AJ$6),
IF(INDEX(Lookups!$Y$2:$Y$98,MATCH(Inputs!$M12&amp;"_"&amp;INDEX(Lookups!$AC$2:$AC$13,MATCH(Inputs!$L12,Lookups!$AD$2:$AD$13,0),1),IF(Inputs!$K12="CAL",Lookups!$Z$2:$Z$98,Lookups!$AA$2:$AA$98),0),1)&lt;Inputs!AJ$4-1,Inputs!AI12*(1+Inputs!AJ$6)))))</f>
        <v>-</v>
      </c>
      <c r="AK12" s="217" t="str">
        <f>IF(OR(ISBLANK($M12),$N12="%"),"-",
IF(INDEX(Lookups!$Y$2:$Y$98,MATCH(Inputs!$M12&amp;"_"&amp;INDEX(Lookups!$AC$2:$AC$13,MATCH(Inputs!$L12,Lookups!$AD$2:$AD$13,0),1),IF(Inputs!$K12="CAL",Lookups!$Z$2:$Z$98,Lookups!$AA$2:$AA$98),0),1)&gt;=Inputs!AK$4,"-",
IF(INDEX(Lookups!$Y$2:$Y$98,MATCH(Inputs!$M12&amp;"_"&amp;INDEX(Lookups!$AC$2:$AC$13,MATCH(Inputs!$L12,Lookups!$AD$2:$AD$13,0),1),IF(Inputs!$K12="CAL",Lookups!$Z$2:$Z$98,Lookups!$AA$2:$AA$98),0),1)=Inputs!AK$4-1,Inputs!$Q12*(1+Inputs!AK$6),
IF(INDEX(Lookups!$Y$2:$Y$98,MATCH(Inputs!$M12&amp;"_"&amp;INDEX(Lookups!$AC$2:$AC$13,MATCH(Inputs!$L12,Lookups!$AD$2:$AD$13,0),1),IF(Inputs!$K12="CAL",Lookups!$Z$2:$Z$98,Lookups!$AA$2:$AA$98),0),1)&lt;Inputs!AK$4-1,Inputs!AJ12*(1+Inputs!AK$6)))))</f>
        <v>-</v>
      </c>
      <c r="AL12" s="217" t="str">
        <f>IF(OR(ISBLANK($M12),$N12="%"),"-",
IF(INDEX(Lookups!$Y$2:$Y$98,MATCH(Inputs!$M12&amp;"_"&amp;INDEX(Lookups!$AC$2:$AC$13,MATCH(Inputs!$L12,Lookups!$AD$2:$AD$13,0),1),IF(Inputs!$K12="CAL",Lookups!$Z$2:$Z$98,Lookups!$AA$2:$AA$98),0),1)&gt;=Inputs!AL$4,"-",
IF(INDEX(Lookups!$Y$2:$Y$98,MATCH(Inputs!$M12&amp;"_"&amp;INDEX(Lookups!$AC$2:$AC$13,MATCH(Inputs!$L12,Lookups!$AD$2:$AD$13,0),1),IF(Inputs!$K12="CAL",Lookups!$Z$2:$Z$98,Lookups!$AA$2:$AA$98),0),1)=Inputs!AL$4-1,Inputs!$Q12*(1+Inputs!AL$6),
IF(INDEX(Lookups!$Y$2:$Y$98,MATCH(Inputs!$M12&amp;"_"&amp;INDEX(Lookups!$AC$2:$AC$13,MATCH(Inputs!$L12,Lookups!$AD$2:$AD$13,0),1),IF(Inputs!$K12="CAL",Lookups!$Z$2:$Z$98,Lookups!$AA$2:$AA$98),0),1)&lt;Inputs!AL$4-1,Inputs!AK12*(1+Inputs!AL$6)))))</f>
        <v>-</v>
      </c>
      <c r="AM12" s="217" t="str">
        <f>IF(OR(ISBLANK($M12),$N12="%"),"-",
IF(INDEX(Lookups!$Y$2:$Y$98,MATCH(Inputs!$M12&amp;"_"&amp;INDEX(Lookups!$AC$2:$AC$13,MATCH(Inputs!$L12,Lookups!$AD$2:$AD$13,0),1),IF(Inputs!$K12="CAL",Lookups!$Z$2:$Z$98,Lookups!$AA$2:$AA$98),0),1)&gt;=Inputs!AM$4,"-",
IF(INDEX(Lookups!$Y$2:$Y$98,MATCH(Inputs!$M12&amp;"_"&amp;INDEX(Lookups!$AC$2:$AC$13,MATCH(Inputs!$L12,Lookups!$AD$2:$AD$13,0),1),IF(Inputs!$K12="CAL",Lookups!$Z$2:$Z$98,Lookups!$AA$2:$AA$98),0),1)=Inputs!AM$4-1,Inputs!$Q12*(1+Inputs!AM$6),
IF(INDEX(Lookups!$Y$2:$Y$98,MATCH(Inputs!$M12&amp;"_"&amp;INDEX(Lookups!$AC$2:$AC$13,MATCH(Inputs!$L12,Lookups!$AD$2:$AD$13,0),1),IF(Inputs!$K12="CAL",Lookups!$Z$2:$Z$98,Lookups!$AA$2:$AA$98),0),1)&lt;Inputs!AM$4-1,Inputs!AL12*(1+Inputs!AM$6)))))</f>
        <v>-</v>
      </c>
      <c r="AN12" s="217" t="str">
        <f>IF(OR(ISBLANK($M12),$N12="%"),"-",
IF(INDEX(Lookups!$Y$2:$Y$98,MATCH(Inputs!$M12&amp;"_"&amp;INDEX(Lookups!$AC$2:$AC$13,MATCH(Inputs!$L12,Lookups!$AD$2:$AD$13,0),1),IF(Inputs!$K12="CAL",Lookups!$Z$2:$Z$98,Lookups!$AA$2:$AA$98),0),1)&gt;=Inputs!AN$4,"-",
IF(INDEX(Lookups!$Y$2:$Y$98,MATCH(Inputs!$M12&amp;"_"&amp;INDEX(Lookups!$AC$2:$AC$13,MATCH(Inputs!$L12,Lookups!$AD$2:$AD$13,0),1),IF(Inputs!$K12="CAL",Lookups!$Z$2:$Z$98,Lookups!$AA$2:$AA$98),0),1)=Inputs!AN$4-1,Inputs!$Q12*(1+Inputs!AN$6),
IF(INDEX(Lookups!$Y$2:$Y$98,MATCH(Inputs!$M12&amp;"_"&amp;INDEX(Lookups!$AC$2:$AC$13,MATCH(Inputs!$L12,Lookups!$AD$2:$AD$13,0),1),IF(Inputs!$K12="CAL",Lookups!$Z$2:$Z$98,Lookups!$AA$2:$AA$98),0),1)&lt;Inputs!AN$4-1,Inputs!AM12*(1+Inputs!AN$6)))))</f>
        <v>-</v>
      </c>
      <c r="AO12" s="217" t="str">
        <f>IF(OR(ISBLANK($M12),$N12="%"),"-",
IF(INDEX(Lookups!$Y$2:$Y$98,MATCH(Inputs!$M12&amp;"_"&amp;INDEX(Lookups!$AC$2:$AC$13,MATCH(Inputs!$L12,Lookups!$AD$2:$AD$13,0),1),IF(Inputs!$K12="CAL",Lookups!$Z$2:$Z$98,Lookups!$AA$2:$AA$98),0),1)&gt;=Inputs!AO$4,"-",
IF(INDEX(Lookups!$Y$2:$Y$98,MATCH(Inputs!$M12&amp;"_"&amp;INDEX(Lookups!$AC$2:$AC$13,MATCH(Inputs!$L12,Lookups!$AD$2:$AD$13,0),1),IF(Inputs!$K12="CAL",Lookups!$Z$2:$Z$98,Lookups!$AA$2:$AA$98),0),1)=Inputs!AO$4-1,Inputs!$Q12*(1+Inputs!AO$6),
IF(INDEX(Lookups!$Y$2:$Y$98,MATCH(Inputs!$M12&amp;"_"&amp;INDEX(Lookups!$AC$2:$AC$13,MATCH(Inputs!$L12,Lookups!$AD$2:$AD$13,0),1),IF(Inputs!$K12="CAL",Lookups!$Z$2:$Z$98,Lookups!$AA$2:$AA$98),0),1)&lt;Inputs!AO$4-1,Inputs!AN12*(1+Inputs!AO$6)))))</f>
        <v>-</v>
      </c>
      <c r="AP12" s="217" t="str">
        <f>IF(OR(ISBLANK($M12),$N12="%"),"-",
IF(INDEX(Lookups!$Y$2:$Y$98,MATCH(Inputs!$M12&amp;"_"&amp;INDEX(Lookups!$AC$2:$AC$13,MATCH(Inputs!$L12,Lookups!$AD$2:$AD$13,0),1),IF(Inputs!$K12="CAL",Lookups!$Z$2:$Z$98,Lookups!$AA$2:$AA$98),0),1)&gt;=Inputs!AP$4,"-",
IF(INDEX(Lookups!$Y$2:$Y$98,MATCH(Inputs!$M12&amp;"_"&amp;INDEX(Lookups!$AC$2:$AC$13,MATCH(Inputs!$L12,Lookups!$AD$2:$AD$13,0),1),IF(Inputs!$K12="CAL",Lookups!$Z$2:$Z$98,Lookups!$AA$2:$AA$98),0),1)=Inputs!AP$4-1,Inputs!$Q12*(1+Inputs!AP$6),
IF(INDEX(Lookups!$Y$2:$Y$98,MATCH(Inputs!$M12&amp;"_"&amp;INDEX(Lookups!$AC$2:$AC$13,MATCH(Inputs!$L12,Lookups!$AD$2:$AD$13,0),1),IF(Inputs!$K12="CAL",Lookups!$Z$2:$Z$98,Lookups!$AA$2:$AA$98),0),1)&lt;Inputs!AP$4-1,Inputs!AO12*(1+Inputs!AP$6)))))</f>
        <v>-</v>
      </c>
      <c r="AQ12" s="217" t="str">
        <f>IF(OR(ISBLANK($M12),$N12="%"),"-",
IF(INDEX(Lookups!$Y$2:$Y$98,MATCH(Inputs!$M12&amp;"_"&amp;INDEX(Lookups!$AC$2:$AC$13,MATCH(Inputs!$L12,Lookups!$AD$2:$AD$13,0),1),IF(Inputs!$K12="CAL",Lookups!$Z$2:$Z$98,Lookups!$AA$2:$AA$98),0),1)&gt;=Inputs!AQ$4,"-",
IF(INDEX(Lookups!$Y$2:$Y$98,MATCH(Inputs!$M12&amp;"_"&amp;INDEX(Lookups!$AC$2:$AC$13,MATCH(Inputs!$L12,Lookups!$AD$2:$AD$13,0),1),IF(Inputs!$K12="CAL",Lookups!$Z$2:$Z$98,Lookups!$AA$2:$AA$98),0),1)=Inputs!AQ$4-1,Inputs!$Q12*(1+Inputs!AQ$6),
IF(INDEX(Lookups!$Y$2:$Y$98,MATCH(Inputs!$M12&amp;"_"&amp;INDEX(Lookups!$AC$2:$AC$13,MATCH(Inputs!$L12,Lookups!$AD$2:$AD$13,0),1),IF(Inputs!$K12="CAL",Lookups!$Z$2:$Z$98,Lookups!$AA$2:$AA$98),0),1)&lt;Inputs!AQ$4-1,Inputs!AP12*(1+Inputs!AQ$6)))))</f>
        <v>-</v>
      </c>
      <c r="AR12" s="217" t="str">
        <f>IF(OR(ISBLANK($M12),$N12="%"),"-",
IF(INDEX(Lookups!$Y$2:$Y$98,MATCH(Inputs!$M12&amp;"_"&amp;INDEX(Lookups!$AC$2:$AC$13,MATCH(Inputs!$L12,Lookups!$AD$2:$AD$13,0),1),IF(Inputs!$K12="CAL",Lookups!$Z$2:$Z$98,Lookups!$AA$2:$AA$98),0),1)&gt;=Inputs!AR$4,"-",
IF(INDEX(Lookups!$Y$2:$Y$98,MATCH(Inputs!$M12&amp;"_"&amp;INDEX(Lookups!$AC$2:$AC$13,MATCH(Inputs!$L12,Lookups!$AD$2:$AD$13,0),1),IF(Inputs!$K12="CAL",Lookups!$Z$2:$Z$98,Lookups!$AA$2:$AA$98),0),1)=Inputs!AR$4-1,Inputs!$Q12*(1+Inputs!AR$6),
IF(INDEX(Lookups!$Y$2:$Y$98,MATCH(Inputs!$M12&amp;"_"&amp;INDEX(Lookups!$AC$2:$AC$13,MATCH(Inputs!$L12,Lookups!$AD$2:$AD$13,0),1),IF(Inputs!$K12="CAL",Lookups!$Z$2:$Z$98,Lookups!$AA$2:$AA$98),0),1)&lt;Inputs!AR$4-1,Inputs!AQ12*(1+Inputs!AR$6)))))</f>
        <v>-</v>
      </c>
      <c r="AS12" s="217" t="str">
        <f>IF(OR(ISBLANK($M12),$N12="%"),"-",
IF(INDEX(Lookups!$Y$2:$Y$98,MATCH(Inputs!$M12&amp;"_"&amp;INDEX(Lookups!$AC$2:$AC$13,MATCH(Inputs!$L12,Lookups!$AD$2:$AD$13,0),1),IF(Inputs!$K12="CAL",Lookups!$Z$2:$Z$98,Lookups!$AA$2:$AA$98),0),1)&gt;=Inputs!AS$4,"-",
IF(INDEX(Lookups!$Y$2:$Y$98,MATCH(Inputs!$M12&amp;"_"&amp;INDEX(Lookups!$AC$2:$AC$13,MATCH(Inputs!$L12,Lookups!$AD$2:$AD$13,0),1),IF(Inputs!$K12="CAL",Lookups!$Z$2:$Z$98,Lookups!$AA$2:$AA$98),0),1)=Inputs!AS$4-1,Inputs!$Q12*(1+Inputs!AS$6),
IF(INDEX(Lookups!$Y$2:$Y$98,MATCH(Inputs!$M12&amp;"_"&amp;INDEX(Lookups!$AC$2:$AC$13,MATCH(Inputs!$L12,Lookups!$AD$2:$AD$13,0),1),IF(Inputs!$K12="CAL",Lookups!$Z$2:$Z$98,Lookups!$AA$2:$AA$98),0),1)&lt;Inputs!AS$4-1,Inputs!AR12*(1+Inputs!AS$6)))))</f>
        <v>-</v>
      </c>
      <c r="AT12" s="217" t="str">
        <f>IF(OR(ISBLANK($M12),$N12="%"),"-",
IF(INDEX(Lookups!$Y$2:$Y$98,MATCH(Inputs!$M12&amp;"_"&amp;INDEX(Lookups!$AC$2:$AC$13,MATCH(Inputs!$L12,Lookups!$AD$2:$AD$13,0),1),IF(Inputs!$K12="CAL",Lookups!$Z$2:$Z$98,Lookups!$AA$2:$AA$98),0),1)&gt;=Inputs!AT$4,"-",
IF(INDEX(Lookups!$Y$2:$Y$98,MATCH(Inputs!$M12&amp;"_"&amp;INDEX(Lookups!$AC$2:$AC$13,MATCH(Inputs!$L12,Lookups!$AD$2:$AD$13,0),1),IF(Inputs!$K12="CAL",Lookups!$Z$2:$Z$98,Lookups!$AA$2:$AA$98),0),1)=Inputs!AT$4-1,Inputs!$Q12*(1+Inputs!AT$6),
IF(INDEX(Lookups!$Y$2:$Y$98,MATCH(Inputs!$M12&amp;"_"&amp;INDEX(Lookups!$AC$2:$AC$13,MATCH(Inputs!$L12,Lookups!$AD$2:$AD$13,0),1),IF(Inputs!$K12="CAL",Lookups!$Z$2:$Z$98,Lookups!$AA$2:$AA$98),0),1)&lt;Inputs!AT$4-1,Inputs!AS12*(1+Inputs!AT$6)))))</f>
        <v>-</v>
      </c>
      <c r="AU12" s="217" t="str">
        <f>IF(OR(ISBLANK($M12),$N12="%"),"-",
IF(INDEX(Lookups!$Y$2:$Y$98,MATCH(Inputs!$M12&amp;"_"&amp;INDEX(Lookups!$AC$2:$AC$13,MATCH(Inputs!$L12,Lookups!$AD$2:$AD$13,0),1),IF(Inputs!$K12="CAL",Lookups!$Z$2:$Z$98,Lookups!$AA$2:$AA$98),0),1)&gt;=Inputs!AU$4,"-",
IF(INDEX(Lookups!$Y$2:$Y$98,MATCH(Inputs!$M12&amp;"_"&amp;INDEX(Lookups!$AC$2:$AC$13,MATCH(Inputs!$L12,Lookups!$AD$2:$AD$13,0),1),IF(Inputs!$K12="CAL",Lookups!$Z$2:$Z$98,Lookups!$AA$2:$AA$98),0),1)=Inputs!AU$4-1,Inputs!$Q12*(1+Inputs!AU$6),
IF(INDEX(Lookups!$Y$2:$Y$98,MATCH(Inputs!$M12&amp;"_"&amp;INDEX(Lookups!$AC$2:$AC$13,MATCH(Inputs!$L12,Lookups!$AD$2:$AD$13,0),1),IF(Inputs!$K12="CAL",Lookups!$Z$2:$Z$98,Lookups!$AA$2:$AA$98),0),1)&lt;Inputs!AU$4-1,Inputs!AT12*(1+Inputs!AU$6)))))</f>
        <v>-</v>
      </c>
      <c r="AW12" s="214" t="str">
        <f>INDEX($V12:$AU12,1,MATCH(AW$6&amp;"_"&amp;INDEX(Lookups!$AC$2:$AC$13,MATCH(Inputs!AW$5,Lookups!$AD$2:$AD$13,0),1),Inputs!$V$2:$AU$2,0))</f>
        <v>-</v>
      </c>
      <c r="AY12" s="218"/>
      <c r="BB12" s="163"/>
      <c r="BC12" s="219"/>
    </row>
    <row r="13" spans="1:55" x14ac:dyDescent="0.25">
      <c r="A13" s="178"/>
      <c r="B13" s="209"/>
      <c r="C13" s="210" t="str">
        <f>IF(ISBLANK($B13),"-",IFERROR(INDEX(Lookups!$E$2:$E$14,MATCH($B13,Lookups!$C$2:$C$14,0),1),"-"))</f>
        <v>-</v>
      </c>
      <c r="D13" s="211" t="str">
        <f>IFERROR(IF(MATCH($I13,Lookups!$J$2:$J$6,0),INDEX(Lookups!$K$2:$K$6,MATCH(Inputs!$I13,Lookups!$J$2:$J$6,0),1)),"all DB")</f>
        <v>all DB</v>
      </c>
      <c r="E13" s="211" t="str">
        <f t="shared" ref="E13:E71" si="2">IF(ISBLANK($B13),"-",$B13&amp;"_"&amp;$D13)</f>
        <v>-</v>
      </c>
      <c r="K13" s="203"/>
      <c r="L13" s="203"/>
      <c r="M13" s="203"/>
      <c r="Q13" s="162"/>
      <c r="R13" s="162"/>
      <c r="U13" s="216"/>
      <c r="V13" s="217" t="str">
        <f>IF(OR(ISBLANK($M13),$N13="%"),"-",
IF(INDEX(Lookups!$Y$2:$Y$98,MATCH(Inputs!$M13&amp;"_"&amp;INDEX(Lookups!$AC$2:$AC$13,MATCH(Inputs!$L13,Lookups!$AD$2:$AD$13,0),1),IF(Inputs!$K13="CAL",Lookups!$Z$2:$Z$98,Lookups!$AA$2:$AA$98),0),1)&gt;=Inputs!V$4,"-",
IF(INDEX(Lookups!$Y$2:$Y$98,MATCH(Inputs!$M13&amp;"_"&amp;INDEX(Lookups!$AC$2:$AC$13,MATCH(Inputs!$L13,Lookups!$AD$2:$AD$13,0),1),IF(Inputs!$K13="CAL",Lookups!$Z$2:$Z$98,Lookups!$AA$2:$AA$98),0),1)=Inputs!V$4-1,Inputs!$Q13*(1+Inputs!V$6),
IF(INDEX(Lookups!$Y$2:$Y$98,MATCH(Inputs!$M13&amp;"_"&amp;INDEX(Lookups!$AC$2:$AC$13,MATCH(Inputs!$L13,Lookups!$AD$2:$AD$13,0),1),IF(Inputs!$K13="CAL",Lookups!$Z$2:$Z$98,Lookups!$AA$2:$AA$98),0),1)&lt;Inputs!V$4-1,Inputs!U13*(1+Inputs!V$6)))))</f>
        <v>-</v>
      </c>
      <c r="W13" s="217" t="str">
        <f>IF(OR(ISBLANK($M13),$N13="%"),"-",
IF(INDEX(Lookups!$Y$2:$Y$98,MATCH(Inputs!$M13&amp;"_"&amp;INDEX(Lookups!$AC$2:$AC$13,MATCH(Inputs!$L13,Lookups!$AD$2:$AD$13,0),1),IF(Inputs!$K13="CAL",Lookups!$Z$2:$Z$98,Lookups!$AA$2:$AA$98),0),1)&gt;=Inputs!W$4,"-",
IF(INDEX(Lookups!$Y$2:$Y$98,MATCH(Inputs!$M13&amp;"_"&amp;INDEX(Lookups!$AC$2:$AC$13,MATCH(Inputs!$L13,Lookups!$AD$2:$AD$13,0),1),IF(Inputs!$K13="CAL",Lookups!$Z$2:$Z$98,Lookups!$AA$2:$AA$98),0),1)=Inputs!W$4-1,Inputs!$Q13*(1+Inputs!W$6),
IF(INDEX(Lookups!$Y$2:$Y$98,MATCH(Inputs!$M13&amp;"_"&amp;INDEX(Lookups!$AC$2:$AC$13,MATCH(Inputs!$L13,Lookups!$AD$2:$AD$13,0),1),IF(Inputs!$K13="CAL",Lookups!$Z$2:$Z$98,Lookups!$AA$2:$AA$98),0),1)&lt;Inputs!W$4-1,Inputs!V13*(1+Inputs!W$6)))))</f>
        <v>-</v>
      </c>
      <c r="X13" s="217" t="str">
        <f>IF(OR(ISBLANK($M13),$N13="%"),"-",
IF(INDEX(Lookups!$Y$2:$Y$98,MATCH(Inputs!$M13&amp;"_"&amp;INDEX(Lookups!$AC$2:$AC$13,MATCH(Inputs!$L13,Lookups!$AD$2:$AD$13,0),1),IF(Inputs!$K13="CAL",Lookups!$Z$2:$Z$98,Lookups!$AA$2:$AA$98),0),1)&gt;=Inputs!X$4,"-",
IF(INDEX(Lookups!$Y$2:$Y$98,MATCH(Inputs!$M13&amp;"_"&amp;INDEX(Lookups!$AC$2:$AC$13,MATCH(Inputs!$L13,Lookups!$AD$2:$AD$13,0),1),IF(Inputs!$K13="CAL",Lookups!$Z$2:$Z$98,Lookups!$AA$2:$AA$98),0),1)=Inputs!X$4-1,Inputs!$Q13*(1+Inputs!X$6),
IF(INDEX(Lookups!$Y$2:$Y$98,MATCH(Inputs!$M13&amp;"_"&amp;INDEX(Lookups!$AC$2:$AC$13,MATCH(Inputs!$L13,Lookups!$AD$2:$AD$13,0),1),IF(Inputs!$K13="CAL",Lookups!$Z$2:$Z$98,Lookups!$AA$2:$AA$98),0),1)&lt;Inputs!X$4-1,Inputs!W13*(1+Inputs!X$6)))))</f>
        <v>-</v>
      </c>
      <c r="Y13" s="217" t="str">
        <f>IF(OR(ISBLANK($M13),$N13="%"),"-",
IF(INDEX(Lookups!$Y$2:$Y$98,MATCH(Inputs!$M13&amp;"_"&amp;INDEX(Lookups!$AC$2:$AC$13,MATCH(Inputs!$L13,Lookups!$AD$2:$AD$13,0),1),IF(Inputs!$K13="CAL",Lookups!$Z$2:$Z$98,Lookups!$AA$2:$AA$98),0),1)&gt;=Inputs!Y$4,"-",
IF(INDEX(Lookups!$Y$2:$Y$98,MATCH(Inputs!$M13&amp;"_"&amp;INDEX(Lookups!$AC$2:$AC$13,MATCH(Inputs!$L13,Lookups!$AD$2:$AD$13,0),1),IF(Inputs!$K13="CAL",Lookups!$Z$2:$Z$98,Lookups!$AA$2:$AA$98),0),1)=Inputs!Y$4-1,Inputs!$Q13*(1+Inputs!Y$6),
IF(INDEX(Lookups!$Y$2:$Y$98,MATCH(Inputs!$M13&amp;"_"&amp;INDEX(Lookups!$AC$2:$AC$13,MATCH(Inputs!$L13,Lookups!$AD$2:$AD$13,0),1),IF(Inputs!$K13="CAL",Lookups!$Z$2:$Z$98,Lookups!$AA$2:$AA$98),0),1)&lt;Inputs!Y$4-1,Inputs!X13*(1+Inputs!Y$6)))))</f>
        <v>-</v>
      </c>
      <c r="Z13" s="217" t="str">
        <f>IF(OR(ISBLANK($M13),$N13="%"),"-",
IF(INDEX(Lookups!$Y$2:$Y$98,MATCH(Inputs!$M13&amp;"_"&amp;INDEX(Lookups!$AC$2:$AC$13,MATCH(Inputs!$L13,Lookups!$AD$2:$AD$13,0),1),IF(Inputs!$K13="CAL",Lookups!$Z$2:$Z$98,Lookups!$AA$2:$AA$98),0),1)&gt;=Inputs!Z$4,"-",
IF(INDEX(Lookups!$Y$2:$Y$98,MATCH(Inputs!$M13&amp;"_"&amp;INDEX(Lookups!$AC$2:$AC$13,MATCH(Inputs!$L13,Lookups!$AD$2:$AD$13,0),1),IF(Inputs!$K13="CAL",Lookups!$Z$2:$Z$98,Lookups!$AA$2:$AA$98),0),1)=Inputs!Z$4-1,Inputs!$Q13*(1+Inputs!Z$6),
IF(INDEX(Lookups!$Y$2:$Y$98,MATCH(Inputs!$M13&amp;"_"&amp;INDEX(Lookups!$AC$2:$AC$13,MATCH(Inputs!$L13,Lookups!$AD$2:$AD$13,0),1),IF(Inputs!$K13="CAL",Lookups!$Z$2:$Z$98,Lookups!$AA$2:$AA$98),0),1)&lt;Inputs!Z$4-1,Inputs!Y13*(1+Inputs!Z$6)))))</f>
        <v>-</v>
      </c>
      <c r="AA13" s="217" t="str">
        <f>IF(OR(ISBLANK($M13),$N13="%"),"-",
IF(INDEX(Lookups!$Y$2:$Y$98,MATCH(Inputs!$M13&amp;"_"&amp;INDEX(Lookups!$AC$2:$AC$13,MATCH(Inputs!$L13,Lookups!$AD$2:$AD$13,0),1),IF(Inputs!$K13="CAL",Lookups!$Z$2:$Z$98,Lookups!$AA$2:$AA$98),0),1)&gt;=Inputs!AA$4,"-",
IF(INDEX(Lookups!$Y$2:$Y$98,MATCH(Inputs!$M13&amp;"_"&amp;INDEX(Lookups!$AC$2:$AC$13,MATCH(Inputs!$L13,Lookups!$AD$2:$AD$13,0),1),IF(Inputs!$K13="CAL",Lookups!$Z$2:$Z$98,Lookups!$AA$2:$AA$98),0),1)=Inputs!AA$4-1,Inputs!$Q13*(1+Inputs!AA$6),
IF(INDEX(Lookups!$Y$2:$Y$98,MATCH(Inputs!$M13&amp;"_"&amp;INDEX(Lookups!$AC$2:$AC$13,MATCH(Inputs!$L13,Lookups!$AD$2:$AD$13,0),1),IF(Inputs!$K13="CAL",Lookups!$Z$2:$Z$98,Lookups!$AA$2:$AA$98),0),1)&lt;Inputs!AA$4-1,Inputs!Z13*(1+Inputs!AA$6)))))</f>
        <v>-</v>
      </c>
      <c r="AB13" s="217" t="str">
        <f>IF(OR(ISBLANK($M13),$N13="%"),"-",
IF(INDEX(Lookups!$Y$2:$Y$98,MATCH(Inputs!$M13&amp;"_"&amp;INDEX(Lookups!$AC$2:$AC$13,MATCH(Inputs!$L13,Lookups!$AD$2:$AD$13,0),1),IF(Inputs!$K13="CAL",Lookups!$Z$2:$Z$98,Lookups!$AA$2:$AA$98),0),1)&gt;=Inputs!AB$4,"-",
IF(INDEX(Lookups!$Y$2:$Y$98,MATCH(Inputs!$M13&amp;"_"&amp;INDEX(Lookups!$AC$2:$AC$13,MATCH(Inputs!$L13,Lookups!$AD$2:$AD$13,0),1),IF(Inputs!$K13="CAL",Lookups!$Z$2:$Z$98,Lookups!$AA$2:$AA$98),0),1)=Inputs!AB$4-1,Inputs!$Q13*(1+Inputs!AB$6),
IF(INDEX(Lookups!$Y$2:$Y$98,MATCH(Inputs!$M13&amp;"_"&amp;INDEX(Lookups!$AC$2:$AC$13,MATCH(Inputs!$L13,Lookups!$AD$2:$AD$13,0),1),IF(Inputs!$K13="CAL",Lookups!$Z$2:$Z$98,Lookups!$AA$2:$AA$98),0),1)&lt;Inputs!AB$4-1,Inputs!AA13*(1+Inputs!AB$6)))))</f>
        <v>-</v>
      </c>
      <c r="AC13" s="217" t="str">
        <f>IF(OR(ISBLANK($M13),$N13="%"),"-",
IF(INDEX(Lookups!$Y$2:$Y$98,MATCH(Inputs!$M13&amp;"_"&amp;INDEX(Lookups!$AC$2:$AC$13,MATCH(Inputs!$L13,Lookups!$AD$2:$AD$13,0),1),IF(Inputs!$K13="CAL",Lookups!$Z$2:$Z$98,Lookups!$AA$2:$AA$98),0),1)&gt;=Inputs!AC$4,"-",
IF(INDEX(Lookups!$Y$2:$Y$98,MATCH(Inputs!$M13&amp;"_"&amp;INDEX(Lookups!$AC$2:$AC$13,MATCH(Inputs!$L13,Lookups!$AD$2:$AD$13,0),1),IF(Inputs!$K13="CAL",Lookups!$Z$2:$Z$98,Lookups!$AA$2:$AA$98),0),1)=Inputs!AC$4-1,Inputs!$Q13*(1+Inputs!AC$6),
IF(INDEX(Lookups!$Y$2:$Y$98,MATCH(Inputs!$M13&amp;"_"&amp;INDEX(Lookups!$AC$2:$AC$13,MATCH(Inputs!$L13,Lookups!$AD$2:$AD$13,0),1),IF(Inputs!$K13="CAL",Lookups!$Z$2:$Z$98,Lookups!$AA$2:$AA$98),0),1)&lt;Inputs!AC$4-1,Inputs!AB13*(1+Inputs!AC$6)))))</f>
        <v>-</v>
      </c>
      <c r="AD13" s="217" t="str">
        <f>IF(OR(ISBLANK($M13),$N13="%"),"-",
IF(INDEX(Lookups!$Y$2:$Y$98,MATCH(Inputs!$M13&amp;"_"&amp;INDEX(Lookups!$AC$2:$AC$13,MATCH(Inputs!$L13,Lookups!$AD$2:$AD$13,0),1),IF(Inputs!$K13="CAL",Lookups!$Z$2:$Z$98,Lookups!$AA$2:$AA$98),0),1)&gt;=Inputs!AD$4,"-",
IF(INDEX(Lookups!$Y$2:$Y$98,MATCH(Inputs!$M13&amp;"_"&amp;INDEX(Lookups!$AC$2:$AC$13,MATCH(Inputs!$L13,Lookups!$AD$2:$AD$13,0),1),IF(Inputs!$K13="CAL",Lookups!$Z$2:$Z$98,Lookups!$AA$2:$AA$98),0),1)=Inputs!AD$4-1,Inputs!$Q13*(1+Inputs!AD$6),
IF(INDEX(Lookups!$Y$2:$Y$98,MATCH(Inputs!$M13&amp;"_"&amp;INDEX(Lookups!$AC$2:$AC$13,MATCH(Inputs!$L13,Lookups!$AD$2:$AD$13,0),1),IF(Inputs!$K13="CAL",Lookups!$Z$2:$Z$98,Lookups!$AA$2:$AA$98),0),1)&lt;Inputs!AD$4-1,Inputs!AC13*(1+Inputs!AD$6)))))</f>
        <v>-</v>
      </c>
      <c r="AE13" s="217" t="str">
        <f>IF(OR(ISBLANK($M13),$N13="%"),"-",
IF(INDEX(Lookups!$Y$2:$Y$98,MATCH(Inputs!$M13&amp;"_"&amp;INDEX(Lookups!$AC$2:$AC$13,MATCH(Inputs!$L13,Lookups!$AD$2:$AD$13,0),1),IF(Inputs!$K13="CAL",Lookups!$Z$2:$Z$98,Lookups!$AA$2:$AA$98),0),1)&gt;=Inputs!AE$4,"-",
IF(INDEX(Lookups!$Y$2:$Y$98,MATCH(Inputs!$M13&amp;"_"&amp;INDEX(Lookups!$AC$2:$AC$13,MATCH(Inputs!$L13,Lookups!$AD$2:$AD$13,0),1),IF(Inputs!$K13="CAL",Lookups!$Z$2:$Z$98,Lookups!$AA$2:$AA$98),0),1)=Inputs!AE$4-1,Inputs!$Q13*(1+Inputs!AE$6),
IF(INDEX(Lookups!$Y$2:$Y$98,MATCH(Inputs!$M13&amp;"_"&amp;INDEX(Lookups!$AC$2:$AC$13,MATCH(Inputs!$L13,Lookups!$AD$2:$AD$13,0),1),IF(Inputs!$K13="CAL",Lookups!$Z$2:$Z$98,Lookups!$AA$2:$AA$98),0),1)&lt;Inputs!AE$4-1,Inputs!AD13*(1+Inputs!AE$6)))))</f>
        <v>-</v>
      </c>
      <c r="AF13" s="217" t="str">
        <f>IF(OR(ISBLANK($M13),$N13="%"),"-",
IF(INDEX(Lookups!$Y$2:$Y$98,MATCH(Inputs!$M13&amp;"_"&amp;INDEX(Lookups!$AC$2:$AC$13,MATCH(Inputs!$L13,Lookups!$AD$2:$AD$13,0),1),IF(Inputs!$K13="CAL",Lookups!$Z$2:$Z$98,Lookups!$AA$2:$AA$98),0),1)&gt;=Inputs!AF$4,"-",
IF(INDEX(Lookups!$Y$2:$Y$98,MATCH(Inputs!$M13&amp;"_"&amp;INDEX(Lookups!$AC$2:$AC$13,MATCH(Inputs!$L13,Lookups!$AD$2:$AD$13,0),1),IF(Inputs!$K13="CAL",Lookups!$Z$2:$Z$98,Lookups!$AA$2:$AA$98),0),1)=Inputs!AF$4-1,Inputs!$Q13*(1+Inputs!AF$6),
IF(INDEX(Lookups!$Y$2:$Y$98,MATCH(Inputs!$M13&amp;"_"&amp;INDEX(Lookups!$AC$2:$AC$13,MATCH(Inputs!$L13,Lookups!$AD$2:$AD$13,0),1),IF(Inputs!$K13="CAL",Lookups!$Z$2:$Z$98,Lookups!$AA$2:$AA$98),0),1)&lt;Inputs!AF$4-1,Inputs!AE13*(1+Inputs!AF$6)))))</f>
        <v>-</v>
      </c>
      <c r="AG13" s="217" t="str">
        <f>IF(OR(ISBLANK($M13),$N13="%"),"-",
IF(INDEX(Lookups!$Y$2:$Y$98,MATCH(Inputs!$M13&amp;"_"&amp;INDEX(Lookups!$AC$2:$AC$13,MATCH(Inputs!$L13,Lookups!$AD$2:$AD$13,0),1),IF(Inputs!$K13="CAL",Lookups!$Z$2:$Z$98,Lookups!$AA$2:$AA$98),0),1)&gt;=Inputs!AG$4,"-",
IF(INDEX(Lookups!$Y$2:$Y$98,MATCH(Inputs!$M13&amp;"_"&amp;INDEX(Lookups!$AC$2:$AC$13,MATCH(Inputs!$L13,Lookups!$AD$2:$AD$13,0),1),IF(Inputs!$K13="CAL",Lookups!$Z$2:$Z$98,Lookups!$AA$2:$AA$98),0),1)=Inputs!AG$4-1,Inputs!$Q13*(1+Inputs!AG$6),
IF(INDEX(Lookups!$Y$2:$Y$98,MATCH(Inputs!$M13&amp;"_"&amp;INDEX(Lookups!$AC$2:$AC$13,MATCH(Inputs!$L13,Lookups!$AD$2:$AD$13,0),1),IF(Inputs!$K13="CAL",Lookups!$Z$2:$Z$98,Lookups!$AA$2:$AA$98),0),1)&lt;Inputs!AG$4-1,Inputs!AF13*(1+Inputs!AG$6)))))</f>
        <v>-</v>
      </c>
      <c r="AH13" s="217" t="str">
        <f>IF(OR(ISBLANK($M13),$N13="%"),"-",
IF(INDEX(Lookups!$Y$2:$Y$98,MATCH(Inputs!$M13&amp;"_"&amp;INDEX(Lookups!$AC$2:$AC$13,MATCH(Inputs!$L13,Lookups!$AD$2:$AD$13,0),1),IF(Inputs!$K13="CAL",Lookups!$Z$2:$Z$98,Lookups!$AA$2:$AA$98),0),1)&gt;=Inputs!AH$4,"-",
IF(INDEX(Lookups!$Y$2:$Y$98,MATCH(Inputs!$M13&amp;"_"&amp;INDEX(Lookups!$AC$2:$AC$13,MATCH(Inputs!$L13,Lookups!$AD$2:$AD$13,0),1),IF(Inputs!$K13="CAL",Lookups!$Z$2:$Z$98,Lookups!$AA$2:$AA$98),0),1)=Inputs!AH$4-1,Inputs!$Q13*(1+Inputs!AH$6),
IF(INDEX(Lookups!$Y$2:$Y$98,MATCH(Inputs!$M13&amp;"_"&amp;INDEX(Lookups!$AC$2:$AC$13,MATCH(Inputs!$L13,Lookups!$AD$2:$AD$13,0),1),IF(Inputs!$K13="CAL",Lookups!$Z$2:$Z$98,Lookups!$AA$2:$AA$98),0),1)&lt;Inputs!AH$4-1,Inputs!AG13*(1+Inputs!AH$6)))))</f>
        <v>-</v>
      </c>
      <c r="AI13" s="217" t="str">
        <f>IF(OR(ISBLANK($M13),$N13="%"),"-",
IF(INDEX(Lookups!$Y$2:$Y$98,MATCH(Inputs!$M13&amp;"_"&amp;INDEX(Lookups!$AC$2:$AC$13,MATCH(Inputs!$L13,Lookups!$AD$2:$AD$13,0),1),IF(Inputs!$K13="CAL",Lookups!$Z$2:$Z$98,Lookups!$AA$2:$AA$98),0),1)&gt;=Inputs!AI$4,"-",
IF(INDEX(Lookups!$Y$2:$Y$98,MATCH(Inputs!$M13&amp;"_"&amp;INDEX(Lookups!$AC$2:$AC$13,MATCH(Inputs!$L13,Lookups!$AD$2:$AD$13,0),1),IF(Inputs!$K13="CAL",Lookups!$Z$2:$Z$98,Lookups!$AA$2:$AA$98),0),1)=Inputs!AI$4-1,Inputs!$Q13*(1+Inputs!AI$6),
IF(INDEX(Lookups!$Y$2:$Y$98,MATCH(Inputs!$M13&amp;"_"&amp;INDEX(Lookups!$AC$2:$AC$13,MATCH(Inputs!$L13,Lookups!$AD$2:$AD$13,0),1),IF(Inputs!$K13="CAL",Lookups!$Z$2:$Z$98,Lookups!$AA$2:$AA$98),0),1)&lt;Inputs!AI$4-1,Inputs!AH13*(1+Inputs!AI$6)))))</f>
        <v>-</v>
      </c>
      <c r="AJ13" s="217" t="str">
        <f>IF(OR(ISBLANK($M13),$N13="%"),"-",
IF(INDEX(Lookups!$Y$2:$Y$98,MATCH(Inputs!$M13&amp;"_"&amp;INDEX(Lookups!$AC$2:$AC$13,MATCH(Inputs!$L13,Lookups!$AD$2:$AD$13,0),1),IF(Inputs!$K13="CAL",Lookups!$Z$2:$Z$98,Lookups!$AA$2:$AA$98),0),1)&gt;=Inputs!AJ$4,"-",
IF(INDEX(Lookups!$Y$2:$Y$98,MATCH(Inputs!$M13&amp;"_"&amp;INDEX(Lookups!$AC$2:$AC$13,MATCH(Inputs!$L13,Lookups!$AD$2:$AD$13,0),1),IF(Inputs!$K13="CAL",Lookups!$Z$2:$Z$98,Lookups!$AA$2:$AA$98),0),1)=Inputs!AJ$4-1,Inputs!$Q13*(1+Inputs!AJ$6),
IF(INDEX(Lookups!$Y$2:$Y$98,MATCH(Inputs!$M13&amp;"_"&amp;INDEX(Lookups!$AC$2:$AC$13,MATCH(Inputs!$L13,Lookups!$AD$2:$AD$13,0),1),IF(Inputs!$K13="CAL",Lookups!$Z$2:$Z$98,Lookups!$AA$2:$AA$98),0),1)&lt;Inputs!AJ$4-1,Inputs!AI13*(1+Inputs!AJ$6)))))</f>
        <v>-</v>
      </c>
      <c r="AK13" s="217" t="str">
        <f>IF(OR(ISBLANK($M13),$N13="%"),"-",
IF(INDEX(Lookups!$Y$2:$Y$98,MATCH(Inputs!$M13&amp;"_"&amp;INDEX(Lookups!$AC$2:$AC$13,MATCH(Inputs!$L13,Lookups!$AD$2:$AD$13,0),1),IF(Inputs!$K13="CAL",Lookups!$Z$2:$Z$98,Lookups!$AA$2:$AA$98),0),1)&gt;=Inputs!AK$4,"-",
IF(INDEX(Lookups!$Y$2:$Y$98,MATCH(Inputs!$M13&amp;"_"&amp;INDEX(Lookups!$AC$2:$AC$13,MATCH(Inputs!$L13,Lookups!$AD$2:$AD$13,0),1),IF(Inputs!$K13="CAL",Lookups!$Z$2:$Z$98,Lookups!$AA$2:$AA$98),0),1)=Inputs!AK$4-1,Inputs!$Q13*(1+Inputs!AK$6),
IF(INDEX(Lookups!$Y$2:$Y$98,MATCH(Inputs!$M13&amp;"_"&amp;INDEX(Lookups!$AC$2:$AC$13,MATCH(Inputs!$L13,Lookups!$AD$2:$AD$13,0),1),IF(Inputs!$K13="CAL",Lookups!$Z$2:$Z$98,Lookups!$AA$2:$AA$98),0),1)&lt;Inputs!AK$4-1,Inputs!AJ13*(1+Inputs!AK$6)))))</f>
        <v>-</v>
      </c>
      <c r="AL13" s="217" t="str">
        <f>IF(OR(ISBLANK($M13),$N13="%"),"-",
IF(INDEX(Lookups!$Y$2:$Y$98,MATCH(Inputs!$M13&amp;"_"&amp;INDEX(Lookups!$AC$2:$AC$13,MATCH(Inputs!$L13,Lookups!$AD$2:$AD$13,0),1),IF(Inputs!$K13="CAL",Lookups!$Z$2:$Z$98,Lookups!$AA$2:$AA$98),0),1)&gt;=Inputs!AL$4,"-",
IF(INDEX(Lookups!$Y$2:$Y$98,MATCH(Inputs!$M13&amp;"_"&amp;INDEX(Lookups!$AC$2:$AC$13,MATCH(Inputs!$L13,Lookups!$AD$2:$AD$13,0),1),IF(Inputs!$K13="CAL",Lookups!$Z$2:$Z$98,Lookups!$AA$2:$AA$98),0),1)=Inputs!AL$4-1,Inputs!$Q13*(1+Inputs!AL$6),
IF(INDEX(Lookups!$Y$2:$Y$98,MATCH(Inputs!$M13&amp;"_"&amp;INDEX(Lookups!$AC$2:$AC$13,MATCH(Inputs!$L13,Lookups!$AD$2:$AD$13,0),1),IF(Inputs!$K13="CAL",Lookups!$Z$2:$Z$98,Lookups!$AA$2:$AA$98),0),1)&lt;Inputs!AL$4-1,Inputs!AK13*(1+Inputs!AL$6)))))</f>
        <v>-</v>
      </c>
      <c r="AM13" s="217" t="str">
        <f>IF(OR(ISBLANK($M13),$N13="%"),"-",
IF(INDEX(Lookups!$Y$2:$Y$98,MATCH(Inputs!$M13&amp;"_"&amp;INDEX(Lookups!$AC$2:$AC$13,MATCH(Inputs!$L13,Lookups!$AD$2:$AD$13,0),1),IF(Inputs!$K13="CAL",Lookups!$Z$2:$Z$98,Lookups!$AA$2:$AA$98),0),1)&gt;=Inputs!AM$4,"-",
IF(INDEX(Lookups!$Y$2:$Y$98,MATCH(Inputs!$M13&amp;"_"&amp;INDEX(Lookups!$AC$2:$AC$13,MATCH(Inputs!$L13,Lookups!$AD$2:$AD$13,0),1),IF(Inputs!$K13="CAL",Lookups!$Z$2:$Z$98,Lookups!$AA$2:$AA$98),0),1)=Inputs!AM$4-1,Inputs!$Q13*(1+Inputs!AM$6),
IF(INDEX(Lookups!$Y$2:$Y$98,MATCH(Inputs!$M13&amp;"_"&amp;INDEX(Lookups!$AC$2:$AC$13,MATCH(Inputs!$L13,Lookups!$AD$2:$AD$13,0),1),IF(Inputs!$K13="CAL",Lookups!$Z$2:$Z$98,Lookups!$AA$2:$AA$98),0),1)&lt;Inputs!AM$4-1,Inputs!AL13*(1+Inputs!AM$6)))))</f>
        <v>-</v>
      </c>
      <c r="AN13" s="217" t="str">
        <f>IF(OR(ISBLANK($M13),$N13="%"),"-",
IF(INDEX(Lookups!$Y$2:$Y$98,MATCH(Inputs!$M13&amp;"_"&amp;INDEX(Lookups!$AC$2:$AC$13,MATCH(Inputs!$L13,Lookups!$AD$2:$AD$13,0),1),IF(Inputs!$K13="CAL",Lookups!$Z$2:$Z$98,Lookups!$AA$2:$AA$98),0),1)&gt;=Inputs!AN$4,"-",
IF(INDEX(Lookups!$Y$2:$Y$98,MATCH(Inputs!$M13&amp;"_"&amp;INDEX(Lookups!$AC$2:$AC$13,MATCH(Inputs!$L13,Lookups!$AD$2:$AD$13,0),1),IF(Inputs!$K13="CAL",Lookups!$Z$2:$Z$98,Lookups!$AA$2:$AA$98),0),1)=Inputs!AN$4-1,Inputs!$Q13*(1+Inputs!AN$6),
IF(INDEX(Lookups!$Y$2:$Y$98,MATCH(Inputs!$M13&amp;"_"&amp;INDEX(Lookups!$AC$2:$AC$13,MATCH(Inputs!$L13,Lookups!$AD$2:$AD$13,0),1),IF(Inputs!$K13="CAL",Lookups!$Z$2:$Z$98,Lookups!$AA$2:$AA$98),0),1)&lt;Inputs!AN$4-1,Inputs!AM13*(1+Inputs!AN$6)))))</f>
        <v>-</v>
      </c>
      <c r="AO13" s="217" t="str">
        <f>IF(OR(ISBLANK($M13),$N13="%"),"-",
IF(INDEX(Lookups!$Y$2:$Y$98,MATCH(Inputs!$M13&amp;"_"&amp;INDEX(Lookups!$AC$2:$AC$13,MATCH(Inputs!$L13,Lookups!$AD$2:$AD$13,0),1),IF(Inputs!$K13="CAL",Lookups!$Z$2:$Z$98,Lookups!$AA$2:$AA$98),0),1)&gt;=Inputs!AO$4,"-",
IF(INDEX(Lookups!$Y$2:$Y$98,MATCH(Inputs!$M13&amp;"_"&amp;INDEX(Lookups!$AC$2:$AC$13,MATCH(Inputs!$L13,Lookups!$AD$2:$AD$13,0),1),IF(Inputs!$K13="CAL",Lookups!$Z$2:$Z$98,Lookups!$AA$2:$AA$98),0),1)=Inputs!AO$4-1,Inputs!$Q13*(1+Inputs!AO$6),
IF(INDEX(Lookups!$Y$2:$Y$98,MATCH(Inputs!$M13&amp;"_"&amp;INDEX(Lookups!$AC$2:$AC$13,MATCH(Inputs!$L13,Lookups!$AD$2:$AD$13,0),1),IF(Inputs!$K13="CAL",Lookups!$Z$2:$Z$98,Lookups!$AA$2:$AA$98),0),1)&lt;Inputs!AO$4-1,Inputs!AN13*(1+Inputs!AO$6)))))</f>
        <v>-</v>
      </c>
      <c r="AP13" s="217" t="str">
        <f>IF(OR(ISBLANK($M13),$N13="%"),"-",
IF(INDEX(Lookups!$Y$2:$Y$98,MATCH(Inputs!$M13&amp;"_"&amp;INDEX(Lookups!$AC$2:$AC$13,MATCH(Inputs!$L13,Lookups!$AD$2:$AD$13,0),1),IF(Inputs!$K13="CAL",Lookups!$Z$2:$Z$98,Lookups!$AA$2:$AA$98),0),1)&gt;=Inputs!AP$4,"-",
IF(INDEX(Lookups!$Y$2:$Y$98,MATCH(Inputs!$M13&amp;"_"&amp;INDEX(Lookups!$AC$2:$AC$13,MATCH(Inputs!$L13,Lookups!$AD$2:$AD$13,0),1),IF(Inputs!$K13="CAL",Lookups!$Z$2:$Z$98,Lookups!$AA$2:$AA$98),0),1)=Inputs!AP$4-1,Inputs!$Q13*(1+Inputs!AP$6),
IF(INDEX(Lookups!$Y$2:$Y$98,MATCH(Inputs!$M13&amp;"_"&amp;INDEX(Lookups!$AC$2:$AC$13,MATCH(Inputs!$L13,Lookups!$AD$2:$AD$13,0),1),IF(Inputs!$K13="CAL",Lookups!$Z$2:$Z$98,Lookups!$AA$2:$AA$98),0),1)&lt;Inputs!AP$4-1,Inputs!AO13*(1+Inputs!AP$6)))))</f>
        <v>-</v>
      </c>
      <c r="AQ13" s="217" t="str">
        <f>IF(OR(ISBLANK($M13),$N13="%"),"-",
IF(INDEX(Lookups!$Y$2:$Y$98,MATCH(Inputs!$M13&amp;"_"&amp;INDEX(Lookups!$AC$2:$AC$13,MATCH(Inputs!$L13,Lookups!$AD$2:$AD$13,0),1),IF(Inputs!$K13="CAL",Lookups!$Z$2:$Z$98,Lookups!$AA$2:$AA$98),0),1)&gt;=Inputs!AQ$4,"-",
IF(INDEX(Lookups!$Y$2:$Y$98,MATCH(Inputs!$M13&amp;"_"&amp;INDEX(Lookups!$AC$2:$AC$13,MATCH(Inputs!$L13,Lookups!$AD$2:$AD$13,0),1),IF(Inputs!$K13="CAL",Lookups!$Z$2:$Z$98,Lookups!$AA$2:$AA$98),0),1)=Inputs!AQ$4-1,Inputs!$Q13*(1+Inputs!AQ$6),
IF(INDEX(Lookups!$Y$2:$Y$98,MATCH(Inputs!$M13&amp;"_"&amp;INDEX(Lookups!$AC$2:$AC$13,MATCH(Inputs!$L13,Lookups!$AD$2:$AD$13,0),1),IF(Inputs!$K13="CAL",Lookups!$Z$2:$Z$98,Lookups!$AA$2:$AA$98),0),1)&lt;Inputs!AQ$4-1,Inputs!AP13*(1+Inputs!AQ$6)))))</f>
        <v>-</v>
      </c>
      <c r="AR13" s="217" t="str">
        <f>IF(OR(ISBLANK($M13),$N13="%"),"-",
IF(INDEX(Lookups!$Y$2:$Y$98,MATCH(Inputs!$M13&amp;"_"&amp;INDEX(Lookups!$AC$2:$AC$13,MATCH(Inputs!$L13,Lookups!$AD$2:$AD$13,0),1),IF(Inputs!$K13="CAL",Lookups!$Z$2:$Z$98,Lookups!$AA$2:$AA$98),0),1)&gt;=Inputs!AR$4,"-",
IF(INDEX(Lookups!$Y$2:$Y$98,MATCH(Inputs!$M13&amp;"_"&amp;INDEX(Lookups!$AC$2:$AC$13,MATCH(Inputs!$L13,Lookups!$AD$2:$AD$13,0),1),IF(Inputs!$K13="CAL",Lookups!$Z$2:$Z$98,Lookups!$AA$2:$AA$98),0),1)=Inputs!AR$4-1,Inputs!$Q13*(1+Inputs!AR$6),
IF(INDEX(Lookups!$Y$2:$Y$98,MATCH(Inputs!$M13&amp;"_"&amp;INDEX(Lookups!$AC$2:$AC$13,MATCH(Inputs!$L13,Lookups!$AD$2:$AD$13,0),1),IF(Inputs!$K13="CAL",Lookups!$Z$2:$Z$98,Lookups!$AA$2:$AA$98),0),1)&lt;Inputs!AR$4-1,Inputs!AQ13*(1+Inputs!AR$6)))))</f>
        <v>-</v>
      </c>
      <c r="AS13" s="217" t="str">
        <f>IF(OR(ISBLANK($M13),$N13="%"),"-",
IF(INDEX(Lookups!$Y$2:$Y$98,MATCH(Inputs!$M13&amp;"_"&amp;INDEX(Lookups!$AC$2:$AC$13,MATCH(Inputs!$L13,Lookups!$AD$2:$AD$13,0),1),IF(Inputs!$K13="CAL",Lookups!$Z$2:$Z$98,Lookups!$AA$2:$AA$98),0),1)&gt;=Inputs!AS$4,"-",
IF(INDEX(Lookups!$Y$2:$Y$98,MATCH(Inputs!$M13&amp;"_"&amp;INDEX(Lookups!$AC$2:$AC$13,MATCH(Inputs!$L13,Lookups!$AD$2:$AD$13,0),1),IF(Inputs!$K13="CAL",Lookups!$Z$2:$Z$98,Lookups!$AA$2:$AA$98),0),1)=Inputs!AS$4-1,Inputs!$Q13*(1+Inputs!AS$6),
IF(INDEX(Lookups!$Y$2:$Y$98,MATCH(Inputs!$M13&amp;"_"&amp;INDEX(Lookups!$AC$2:$AC$13,MATCH(Inputs!$L13,Lookups!$AD$2:$AD$13,0),1),IF(Inputs!$K13="CAL",Lookups!$Z$2:$Z$98,Lookups!$AA$2:$AA$98),0),1)&lt;Inputs!AS$4-1,Inputs!AR13*(1+Inputs!AS$6)))))</f>
        <v>-</v>
      </c>
      <c r="AT13" s="217" t="str">
        <f>IF(OR(ISBLANK($M13),$N13="%"),"-",
IF(INDEX(Lookups!$Y$2:$Y$98,MATCH(Inputs!$M13&amp;"_"&amp;INDEX(Lookups!$AC$2:$AC$13,MATCH(Inputs!$L13,Lookups!$AD$2:$AD$13,0),1),IF(Inputs!$K13="CAL",Lookups!$Z$2:$Z$98,Lookups!$AA$2:$AA$98),0),1)&gt;=Inputs!AT$4,"-",
IF(INDEX(Lookups!$Y$2:$Y$98,MATCH(Inputs!$M13&amp;"_"&amp;INDEX(Lookups!$AC$2:$AC$13,MATCH(Inputs!$L13,Lookups!$AD$2:$AD$13,0),1),IF(Inputs!$K13="CAL",Lookups!$Z$2:$Z$98,Lookups!$AA$2:$AA$98),0),1)=Inputs!AT$4-1,Inputs!$Q13*(1+Inputs!AT$6),
IF(INDEX(Lookups!$Y$2:$Y$98,MATCH(Inputs!$M13&amp;"_"&amp;INDEX(Lookups!$AC$2:$AC$13,MATCH(Inputs!$L13,Lookups!$AD$2:$AD$13,0),1),IF(Inputs!$K13="CAL",Lookups!$Z$2:$Z$98,Lookups!$AA$2:$AA$98),0),1)&lt;Inputs!AT$4-1,Inputs!AS13*(1+Inputs!AT$6)))))</f>
        <v>-</v>
      </c>
      <c r="AU13" s="217" t="str">
        <f>IF(OR(ISBLANK($M13),$N13="%"),"-",
IF(INDEX(Lookups!$Y$2:$Y$98,MATCH(Inputs!$M13&amp;"_"&amp;INDEX(Lookups!$AC$2:$AC$13,MATCH(Inputs!$L13,Lookups!$AD$2:$AD$13,0),1),IF(Inputs!$K13="CAL",Lookups!$Z$2:$Z$98,Lookups!$AA$2:$AA$98),0),1)&gt;=Inputs!AU$4,"-",
IF(INDEX(Lookups!$Y$2:$Y$98,MATCH(Inputs!$M13&amp;"_"&amp;INDEX(Lookups!$AC$2:$AC$13,MATCH(Inputs!$L13,Lookups!$AD$2:$AD$13,0),1),IF(Inputs!$K13="CAL",Lookups!$Z$2:$Z$98,Lookups!$AA$2:$AA$98),0),1)=Inputs!AU$4-1,Inputs!$Q13*(1+Inputs!AU$6),
IF(INDEX(Lookups!$Y$2:$Y$98,MATCH(Inputs!$M13&amp;"_"&amp;INDEX(Lookups!$AC$2:$AC$13,MATCH(Inputs!$L13,Lookups!$AD$2:$AD$13,0),1),IF(Inputs!$K13="CAL",Lookups!$Z$2:$Z$98,Lookups!$AA$2:$AA$98),0),1)&lt;Inputs!AU$4-1,Inputs!AT13*(1+Inputs!AU$6)))))</f>
        <v>-</v>
      </c>
      <c r="AW13" s="214" t="str">
        <f>INDEX($V13:$AU13,1,MATCH(AW$6&amp;"_"&amp;INDEX(Lookups!$AC$2:$AC$13,MATCH(Inputs!AW$5,Lookups!$AD$2:$AD$13,0),1),Inputs!$V$2:$AU$2,0))</f>
        <v>-</v>
      </c>
    </row>
    <row r="14" spans="1:55" ht="15.75" x14ac:dyDescent="0.25">
      <c r="A14" s="178"/>
      <c r="B14" s="209"/>
      <c r="C14" s="210" t="str">
        <f>IF(ISBLANK($B14),"-",IFERROR(INDEX(Lookups!$E$2:$E$14,MATCH($B14,Lookups!$C$2:$C$14,0),1),"-"))</f>
        <v>-</v>
      </c>
      <c r="D14" s="211" t="str">
        <f>IFERROR(IF(MATCH($I14,Lookups!$J$2:$J$6,0),INDEX(Lookups!$K$2:$K$6,MATCH(Inputs!$I14,Lookups!$J$2:$J$6,0),1)),"all DB")</f>
        <v>all DB</v>
      </c>
      <c r="E14" s="211" t="str">
        <f t="shared" si="2"/>
        <v>-</v>
      </c>
      <c r="H14" s="196" t="s">
        <v>38</v>
      </c>
      <c r="I14" s="196"/>
      <c r="J14" s="196"/>
      <c r="K14" s="203"/>
      <c r="L14" s="203"/>
      <c r="M14" s="202"/>
      <c r="O14" s="220" t="s">
        <v>579</v>
      </c>
      <c r="Q14" s="162"/>
      <c r="R14" s="162"/>
      <c r="U14" s="216"/>
      <c r="V14" s="217" t="str">
        <f>IF(OR(ISBLANK($M14),$N14="%"),"-",
IF(INDEX(Lookups!$Y$2:$Y$98,MATCH(Inputs!$M14&amp;"_"&amp;INDEX(Lookups!$AC$2:$AC$13,MATCH(Inputs!$L14,Lookups!$AD$2:$AD$13,0),1),IF(Inputs!$K14="CAL",Lookups!$Z$2:$Z$98,Lookups!$AA$2:$AA$98),0),1)&gt;=Inputs!V$4,"-",
IF(INDEX(Lookups!$Y$2:$Y$98,MATCH(Inputs!$M14&amp;"_"&amp;INDEX(Lookups!$AC$2:$AC$13,MATCH(Inputs!$L14,Lookups!$AD$2:$AD$13,0),1),IF(Inputs!$K14="CAL",Lookups!$Z$2:$Z$98,Lookups!$AA$2:$AA$98),0),1)=Inputs!V$4-1,Inputs!$Q14*(1+Inputs!V$6),
IF(INDEX(Lookups!$Y$2:$Y$98,MATCH(Inputs!$M14&amp;"_"&amp;INDEX(Lookups!$AC$2:$AC$13,MATCH(Inputs!$L14,Lookups!$AD$2:$AD$13,0),1),IF(Inputs!$K14="CAL",Lookups!$Z$2:$Z$98,Lookups!$AA$2:$AA$98),0),1)&lt;Inputs!V$4-1,Inputs!U14*(1+Inputs!V$6)))))</f>
        <v>-</v>
      </c>
      <c r="W14" s="217" t="str">
        <f>IF(OR(ISBLANK($M14),$N14="%"),"-",
IF(INDEX(Lookups!$Y$2:$Y$98,MATCH(Inputs!$M14&amp;"_"&amp;INDEX(Lookups!$AC$2:$AC$13,MATCH(Inputs!$L14,Lookups!$AD$2:$AD$13,0),1),IF(Inputs!$K14="CAL",Lookups!$Z$2:$Z$98,Lookups!$AA$2:$AA$98),0),1)&gt;=Inputs!W$4,"-",
IF(INDEX(Lookups!$Y$2:$Y$98,MATCH(Inputs!$M14&amp;"_"&amp;INDEX(Lookups!$AC$2:$AC$13,MATCH(Inputs!$L14,Lookups!$AD$2:$AD$13,0),1),IF(Inputs!$K14="CAL",Lookups!$Z$2:$Z$98,Lookups!$AA$2:$AA$98),0),1)=Inputs!W$4-1,Inputs!$Q14*(1+Inputs!W$6),
IF(INDEX(Lookups!$Y$2:$Y$98,MATCH(Inputs!$M14&amp;"_"&amp;INDEX(Lookups!$AC$2:$AC$13,MATCH(Inputs!$L14,Lookups!$AD$2:$AD$13,0),1),IF(Inputs!$K14="CAL",Lookups!$Z$2:$Z$98,Lookups!$AA$2:$AA$98),0),1)&lt;Inputs!W$4-1,Inputs!V14*(1+Inputs!W$6)))))</f>
        <v>-</v>
      </c>
      <c r="X14" s="217" t="str">
        <f>IF(OR(ISBLANK($M14),$N14="%"),"-",
IF(INDEX(Lookups!$Y$2:$Y$98,MATCH(Inputs!$M14&amp;"_"&amp;INDEX(Lookups!$AC$2:$AC$13,MATCH(Inputs!$L14,Lookups!$AD$2:$AD$13,0),1),IF(Inputs!$K14="CAL",Lookups!$Z$2:$Z$98,Lookups!$AA$2:$AA$98),0),1)&gt;=Inputs!X$4,"-",
IF(INDEX(Lookups!$Y$2:$Y$98,MATCH(Inputs!$M14&amp;"_"&amp;INDEX(Lookups!$AC$2:$AC$13,MATCH(Inputs!$L14,Lookups!$AD$2:$AD$13,0),1),IF(Inputs!$K14="CAL",Lookups!$Z$2:$Z$98,Lookups!$AA$2:$AA$98),0),1)=Inputs!X$4-1,Inputs!$Q14*(1+Inputs!X$6),
IF(INDEX(Lookups!$Y$2:$Y$98,MATCH(Inputs!$M14&amp;"_"&amp;INDEX(Lookups!$AC$2:$AC$13,MATCH(Inputs!$L14,Lookups!$AD$2:$AD$13,0),1),IF(Inputs!$K14="CAL",Lookups!$Z$2:$Z$98,Lookups!$AA$2:$AA$98),0),1)&lt;Inputs!X$4-1,Inputs!W14*(1+Inputs!X$6)))))</f>
        <v>-</v>
      </c>
      <c r="Y14" s="217" t="str">
        <f>IF(OR(ISBLANK($M14),$N14="%"),"-",
IF(INDEX(Lookups!$Y$2:$Y$98,MATCH(Inputs!$M14&amp;"_"&amp;INDEX(Lookups!$AC$2:$AC$13,MATCH(Inputs!$L14,Lookups!$AD$2:$AD$13,0),1),IF(Inputs!$K14="CAL",Lookups!$Z$2:$Z$98,Lookups!$AA$2:$AA$98),0),1)&gt;=Inputs!Y$4,"-",
IF(INDEX(Lookups!$Y$2:$Y$98,MATCH(Inputs!$M14&amp;"_"&amp;INDEX(Lookups!$AC$2:$AC$13,MATCH(Inputs!$L14,Lookups!$AD$2:$AD$13,0),1),IF(Inputs!$K14="CAL",Lookups!$Z$2:$Z$98,Lookups!$AA$2:$AA$98),0),1)=Inputs!Y$4-1,Inputs!$Q14*(1+Inputs!Y$6),
IF(INDEX(Lookups!$Y$2:$Y$98,MATCH(Inputs!$M14&amp;"_"&amp;INDEX(Lookups!$AC$2:$AC$13,MATCH(Inputs!$L14,Lookups!$AD$2:$AD$13,0),1),IF(Inputs!$K14="CAL",Lookups!$Z$2:$Z$98,Lookups!$AA$2:$AA$98),0),1)&lt;Inputs!Y$4-1,Inputs!X14*(1+Inputs!Y$6)))))</f>
        <v>-</v>
      </c>
      <c r="Z14" s="217" t="str">
        <f>IF(OR(ISBLANK($M14),$N14="%"),"-",
IF(INDEX(Lookups!$Y$2:$Y$98,MATCH(Inputs!$M14&amp;"_"&amp;INDEX(Lookups!$AC$2:$AC$13,MATCH(Inputs!$L14,Lookups!$AD$2:$AD$13,0),1),IF(Inputs!$K14="CAL",Lookups!$Z$2:$Z$98,Lookups!$AA$2:$AA$98),0),1)&gt;=Inputs!Z$4,"-",
IF(INDEX(Lookups!$Y$2:$Y$98,MATCH(Inputs!$M14&amp;"_"&amp;INDEX(Lookups!$AC$2:$AC$13,MATCH(Inputs!$L14,Lookups!$AD$2:$AD$13,0),1),IF(Inputs!$K14="CAL",Lookups!$Z$2:$Z$98,Lookups!$AA$2:$AA$98),0),1)=Inputs!Z$4-1,Inputs!$Q14*(1+Inputs!Z$6),
IF(INDEX(Lookups!$Y$2:$Y$98,MATCH(Inputs!$M14&amp;"_"&amp;INDEX(Lookups!$AC$2:$AC$13,MATCH(Inputs!$L14,Lookups!$AD$2:$AD$13,0),1),IF(Inputs!$K14="CAL",Lookups!$Z$2:$Z$98,Lookups!$AA$2:$AA$98),0),1)&lt;Inputs!Z$4-1,Inputs!Y14*(1+Inputs!Z$6)))))</f>
        <v>-</v>
      </c>
      <c r="AA14" s="217" t="str">
        <f>IF(OR(ISBLANK($M14),$N14="%"),"-",
IF(INDEX(Lookups!$Y$2:$Y$98,MATCH(Inputs!$M14&amp;"_"&amp;INDEX(Lookups!$AC$2:$AC$13,MATCH(Inputs!$L14,Lookups!$AD$2:$AD$13,0),1),IF(Inputs!$K14="CAL",Lookups!$Z$2:$Z$98,Lookups!$AA$2:$AA$98),0),1)&gt;=Inputs!AA$4,"-",
IF(INDEX(Lookups!$Y$2:$Y$98,MATCH(Inputs!$M14&amp;"_"&amp;INDEX(Lookups!$AC$2:$AC$13,MATCH(Inputs!$L14,Lookups!$AD$2:$AD$13,0),1),IF(Inputs!$K14="CAL",Lookups!$Z$2:$Z$98,Lookups!$AA$2:$AA$98),0),1)=Inputs!AA$4-1,Inputs!$Q14*(1+Inputs!AA$6),
IF(INDEX(Lookups!$Y$2:$Y$98,MATCH(Inputs!$M14&amp;"_"&amp;INDEX(Lookups!$AC$2:$AC$13,MATCH(Inputs!$L14,Lookups!$AD$2:$AD$13,0),1),IF(Inputs!$K14="CAL",Lookups!$Z$2:$Z$98,Lookups!$AA$2:$AA$98),0),1)&lt;Inputs!AA$4-1,Inputs!Z14*(1+Inputs!AA$6)))))</f>
        <v>-</v>
      </c>
      <c r="AB14" s="217" t="str">
        <f>IF(OR(ISBLANK($M14),$N14="%"),"-",
IF(INDEX(Lookups!$Y$2:$Y$98,MATCH(Inputs!$M14&amp;"_"&amp;INDEX(Lookups!$AC$2:$AC$13,MATCH(Inputs!$L14,Lookups!$AD$2:$AD$13,0),1),IF(Inputs!$K14="CAL",Lookups!$Z$2:$Z$98,Lookups!$AA$2:$AA$98),0),1)&gt;=Inputs!AB$4,"-",
IF(INDEX(Lookups!$Y$2:$Y$98,MATCH(Inputs!$M14&amp;"_"&amp;INDEX(Lookups!$AC$2:$AC$13,MATCH(Inputs!$L14,Lookups!$AD$2:$AD$13,0),1),IF(Inputs!$K14="CAL",Lookups!$Z$2:$Z$98,Lookups!$AA$2:$AA$98),0),1)=Inputs!AB$4-1,Inputs!$Q14*(1+Inputs!AB$6),
IF(INDEX(Lookups!$Y$2:$Y$98,MATCH(Inputs!$M14&amp;"_"&amp;INDEX(Lookups!$AC$2:$AC$13,MATCH(Inputs!$L14,Lookups!$AD$2:$AD$13,0),1),IF(Inputs!$K14="CAL",Lookups!$Z$2:$Z$98,Lookups!$AA$2:$AA$98),0),1)&lt;Inputs!AB$4-1,Inputs!AA14*(1+Inputs!AB$6)))))</f>
        <v>-</v>
      </c>
      <c r="AC14" s="217" t="str">
        <f>IF(OR(ISBLANK($M14),$N14="%"),"-",
IF(INDEX(Lookups!$Y$2:$Y$98,MATCH(Inputs!$M14&amp;"_"&amp;INDEX(Lookups!$AC$2:$AC$13,MATCH(Inputs!$L14,Lookups!$AD$2:$AD$13,0),1),IF(Inputs!$K14="CAL",Lookups!$Z$2:$Z$98,Lookups!$AA$2:$AA$98),0),1)&gt;=Inputs!AC$4,"-",
IF(INDEX(Lookups!$Y$2:$Y$98,MATCH(Inputs!$M14&amp;"_"&amp;INDEX(Lookups!$AC$2:$AC$13,MATCH(Inputs!$L14,Lookups!$AD$2:$AD$13,0),1),IF(Inputs!$K14="CAL",Lookups!$Z$2:$Z$98,Lookups!$AA$2:$AA$98),0),1)=Inputs!AC$4-1,Inputs!$Q14*(1+Inputs!AC$6),
IF(INDEX(Lookups!$Y$2:$Y$98,MATCH(Inputs!$M14&amp;"_"&amp;INDEX(Lookups!$AC$2:$AC$13,MATCH(Inputs!$L14,Lookups!$AD$2:$AD$13,0),1),IF(Inputs!$K14="CAL",Lookups!$Z$2:$Z$98,Lookups!$AA$2:$AA$98),0),1)&lt;Inputs!AC$4-1,Inputs!AB14*(1+Inputs!AC$6)))))</f>
        <v>-</v>
      </c>
      <c r="AD14" s="217" t="str">
        <f>IF(OR(ISBLANK($M14),$N14="%"),"-",
IF(INDEX(Lookups!$Y$2:$Y$98,MATCH(Inputs!$M14&amp;"_"&amp;INDEX(Lookups!$AC$2:$AC$13,MATCH(Inputs!$L14,Lookups!$AD$2:$AD$13,0),1),IF(Inputs!$K14="CAL",Lookups!$Z$2:$Z$98,Lookups!$AA$2:$AA$98),0),1)&gt;=Inputs!AD$4,"-",
IF(INDEX(Lookups!$Y$2:$Y$98,MATCH(Inputs!$M14&amp;"_"&amp;INDEX(Lookups!$AC$2:$AC$13,MATCH(Inputs!$L14,Lookups!$AD$2:$AD$13,0),1),IF(Inputs!$K14="CAL",Lookups!$Z$2:$Z$98,Lookups!$AA$2:$AA$98),0),1)=Inputs!AD$4-1,Inputs!$Q14*(1+Inputs!AD$6),
IF(INDEX(Lookups!$Y$2:$Y$98,MATCH(Inputs!$M14&amp;"_"&amp;INDEX(Lookups!$AC$2:$AC$13,MATCH(Inputs!$L14,Lookups!$AD$2:$AD$13,0),1),IF(Inputs!$K14="CAL",Lookups!$Z$2:$Z$98,Lookups!$AA$2:$AA$98),0),1)&lt;Inputs!AD$4-1,Inputs!AC14*(1+Inputs!AD$6)))))</f>
        <v>-</v>
      </c>
      <c r="AE14" s="217" t="str">
        <f>IF(OR(ISBLANK($M14),$N14="%"),"-",
IF(INDEX(Lookups!$Y$2:$Y$98,MATCH(Inputs!$M14&amp;"_"&amp;INDEX(Lookups!$AC$2:$AC$13,MATCH(Inputs!$L14,Lookups!$AD$2:$AD$13,0),1),IF(Inputs!$K14="CAL",Lookups!$Z$2:$Z$98,Lookups!$AA$2:$AA$98),0),1)&gt;=Inputs!AE$4,"-",
IF(INDEX(Lookups!$Y$2:$Y$98,MATCH(Inputs!$M14&amp;"_"&amp;INDEX(Lookups!$AC$2:$AC$13,MATCH(Inputs!$L14,Lookups!$AD$2:$AD$13,0),1),IF(Inputs!$K14="CAL",Lookups!$Z$2:$Z$98,Lookups!$AA$2:$AA$98),0),1)=Inputs!AE$4-1,Inputs!$Q14*(1+Inputs!AE$6),
IF(INDEX(Lookups!$Y$2:$Y$98,MATCH(Inputs!$M14&amp;"_"&amp;INDEX(Lookups!$AC$2:$AC$13,MATCH(Inputs!$L14,Lookups!$AD$2:$AD$13,0),1),IF(Inputs!$K14="CAL",Lookups!$Z$2:$Z$98,Lookups!$AA$2:$AA$98),0),1)&lt;Inputs!AE$4-1,Inputs!AD14*(1+Inputs!AE$6)))))</f>
        <v>-</v>
      </c>
      <c r="AF14" s="217" t="str">
        <f>IF(OR(ISBLANK($M14),$N14="%"),"-",
IF(INDEX(Lookups!$Y$2:$Y$98,MATCH(Inputs!$M14&amp;"_"&amp;INDEX(Lookups!$AC$2:$AC$13,MATCH(Inputs!$L14,Lookups!$AD$2:$AD$13,0),1),IF(Inputs!$K14="CAL",Lookups!$Z$2:$Z$98,Lookups!$AA$2:$AA$98),0),1)&gt;=Inputs!AF$4,"-",
IF(INDEX(Lookups!$Y$2:$Y$98,MATCH(Inputs!$M14&amp;"_"&amp;INDEX(Lookups!$AC$2:$AC$13,MATCH(Inputs!$L14,Lookups!$AD$2:$AD$13,0),1),IF(Inputs!$K14="CAL",Lookups!$Z$2:$Z$98,Lookups!$AA$2:$AA$98),0),1)=Inputs!AF$4-1,Inputs!$Q14*(1+Inputs!AF$6),
IF(INDEX(Lookups!$Y$2:$Y$98,MATCH(Inputs!$M14&amp;"_"&amp;INDEX(Lookups!$AC$2:$AC$13,MATCH(Inputs!$L14,Lookups!$AD$2:$AD$13,0),1),IF(Inputs!$K14="CAL",Lookups!$Z$2:$Z$98,Lookups!$AA$2:$AA$98),0),1)&lt;Inputs!AF$4-1,Inputs!AE14*(1+Inputs!AF$6)))))</f>
        <v>-</v>
      </c>
      <c r="AG14" s="217" t="str">
        <f>IF(OR(ISBLANK($M14),$N14="%"),"-",
IF(INDEX(Lookups!$Y$2:$Y$98,MATCH(Inputs!$M14&amp;"_"&amp;INDEX(Lookups!$AC$2:$AC$13,MATCH(Inputs!$L14,Lookups!$AD$2:$AD$13,0),1),IF(Inputs!$K14="CAL",Lookups!$Z$2:$Z$98,Lookups!$AA$2:$AA$98),0),1)&gt;=Inputs!AG$4,"-",
IF(INDEX(Lookups!$Y$2:$Y$98,MATCH(Inputs!$M14&amp;"_"&amp;INDEX(Lookups!$AC$2:$AC$13,MATCH(Inputs!$L14,Lookups!$AD$2:$AD$13,0),1),IF(Inputs!$K14="CAL",Lookups!$Z$2:$Z$98,Lookups!$AA$2:$AA$98),0),1)=Inputs!AG$4-1,Inputs!$Q14*(1+Inputs!AG$6),
IF(INDEX(Lookups!$Y$2:$Y$98,MATCH(Inputs!$M14&amp;"_"&amp;INDEX(Lookups!$AC$2:$AC$13,MATCH(Inputs!$L14,Lookups!$AD$2:$AD$13,0),1),IF(Inputs!$K14="CAL",Lookups!$Z$2:$Z$98,Lookups!$AA$2:$AA$98),0),1)&lt;Inputs!AG$4-1,Inputs!AF14*(1+Inputs!AG$6)))))</f>
        <v>-</v>
      </c>
      <c r="AH14" s="217" t="str">
        <f>IF(OR(ISBLANK($M14),$N14="%"),"-",
IF(INDEX(Lookups!$Y$2:$Y$98,MATCH(Inputs!$M14&amp;"_"&amp;INDEX(Lookups!$AC$2:$AC$13,MATCH(Inputs!$L14,Lookups!$AD$2:$AD$13,0),1),IF(Inputs!$K14="CAL",Lookups!$Z$2:$Z$98,Lookups!$AA$2:$AA$98),0),1)&gt;=Inputs!AH$4,"-",
IF(INDEX(Lookups!$Y$2:$Y$98,MATCH(Inputs!$M14&amp;"_"&amp;INDEX(Lookups!$AC$2:$AC$13,MATCH(Inputs!$L14,Lookups!$AD$2:$AD$13,0),1),IF(Inputs!$K14="CAL",Lookups!$Z$2:$Z$98,Lookups!$AA$2:$AA$98),0),1)=Inputs!AH$4-1,Inputs!$Q14*(1+Inputs!AH$6),
IF(INDEX(Lookups!$Y$2:$Y$98,MATCH(Inputs!$M14&amp;"_"&amp;INDEX(Lookups!$AC$2:$AC$13,MATCH(Inputs!$L14,Lookups!$AD$2:$AD$13,0),1),IF(Inputs!$K14="CAL",Lookups!$Z$2:$Z$98,Lookups!$AA$2:$AA$98),0),1)&lt;Inputs!AH$4-1,Inputs!AG14*(1+Inputs!AH$6)))))</f>
        <v>-</v>
      </c>
      <c r="AI14" s="217" t="str">
        <f>IF(OR(ISBLANK($M14),$N14="%"),"-",
IF(INDEX(Lookups!$Y$2:$Y$98,MATCH(Inputs!$M14&amp;"_"&amp;INDEX(Lookups!$AC$2:$AC$13,MATCH(Inputs!$L14,Lookups!$AD$2:$AD$13,0),1),IF(Inputs!$K14="CAL",Lookups!$Z$2:$Z$98,Lookups!$AA$2:$AA$98),0),1)&gt;=Inputs!AI$4,"-",
IF(INDEX(Lookups!$Y$2:$Y$98,MATCH(Inputs!$M14&amp;"_"&amp;INDEX(Lookups!$AC$2:$AC$13,MATCH(Inputs!$L14,Lookups!$AD$2:$AD$13,0),1),IF(Inputs!$K14="CAL",Lookups!$Z$2:$Z$98,Lookups!$AA$2:$AA$98),0),1)=Inputs!AI$4-1,Inputs!$Q14*(1+Inputs!AI$6),
IF(INDEX(Lookups!$Y$2:$Y$98,MATCH(Inputs!$M14&amp;"_"&amp;INDEX(Lookups!$AC$2:$AC$13,MATCH(Inputs!$L14,Lookups!$AD$2:$AD$13,0),1),IF(Inputs!$K14="CAL",Lookups!$Z$2:$Z$98,Lookups!$AA$2:$AA$98),0),1)&lt;Inputs!AI$4-1,Inputs!AH14*(1+Inputs!AI$6)))))</f>
        <v>-</v>
      </c>
      <c r="AJ14" s="217" t="str">
        <f>IF(OR(ISBLANK($M14),$N14="%"),"-",
IF(INDEX(Lookups!$Y$2:$Y$98,MATCH(Inputs!$M14&amp;"_"&amp;INDEX(Lookups!$AC$2:$AC$13,MATCH(Inputs!$L14,Lookups!$AD$2:$AD$13,0),1),IF(Inputs!$K14="CAL",Lookups!$Z$2:$Z$98,Lookups!$AA$2:$AA$98),0),1)&gt;=Inputs!AJ$4,"-",
IF(INDEX(Lookups!$Y$2:$Y$98,MATCH(Inputs!$M14&amp;"_"&amp;INDEX(Lookups!$AC$2:$AC$13,MATCH(Inputs!$L14,Lookups!$AD$2:$AD$13,0),1),IF(Inputs!$K14="CAL",Lookups!$Z$2:$Z$98,Lookups!$AA$2:$AA$98),0),1)=Inputs!AJ$4-1,Inputs!$Q14*(1+Inputs!AJ$6),
IF(INDEX(Lookups!$Y$2:$Y$98,MATCH(Inputs!$M14&amp;"_"&amp;INDEX(Lookups!$AC$2:$AC$13,MATCH(Inputs!$L14,Lookups!$AD$2:$AD$13,0),1),IF(Inputs!$K14="CAL",Lookups!$Z$2:$Z$98,Lookups!$AA$2:$AA$98),0),1)&lt;Inputs!AJ$4-1,Inputs!AI14*(1+Inputs!AJ$6)))))</f>
        <v>-</v>
      </c>
      <c r="AK14" s="217" t="str">
        <f>IF(OR(ISBLANK($M14),$N14="%"),"-",
IF(INDEX(Lookups!$Y$2:$Y$98,MATCH(Inputs!$M14&amp;"_"&amp;INDEX(Lookups!$AC$2:$AC$13,MATCH(Inputs!$L14,Lookups!$AD$2:$AD$13,0),1),IF(Inputs!$K14="CAL",Lookups!$Z$2:$Z$98,Lookups!$AA$2:$AA$98),0),1)&gt;=Inputs!AK$4,"-",
IF(INDEX(Lookups!$Y$2:$Y$98,MATCH(Inputs!$M14&amp;"_"&amp;INDEX(Lookups!$AC$2:$AC$13,MATCH(Inputs!$L14,Lookups!$AD$2:$AD$13,0),1),IF(Inputs!$K14="CAL",Lookups!$Z$2:$Z$98,Lookups!$AA$2:$AA$98),0),1)=Inputs!AK$4-1,Inputs!$Q14*(1+Inputs!AK$6),
IF(INDEX(Lookups!$Y$2:$Y$98,MATCH(Inputs!$M14&amp;"_"&amp;INDEX(Lookups!$AC$2:$AC$13,MATCH(Inputs!$L14,Lookups!$AD$2:$AD$13,0),1),IF(Inputs!$K14="CAL",Lookups!$Z$2:$Z$98,Lookups!$AA$2:$AA$98),0),1)&lt;Inputs!AK$4-1,Inputs!AJ14*(1+Inputs!AK$6)))))</f>
        <v>-</v>
      </c>
      <c r="AL14" s="217" t="str">
        <f>IF(OR(ISBLANK($M14),$N14="%"),"-",
IF(INDEX(Lookups!$Y$2:$Y$98,MATCH(Inputs!$M14&amp;"_"&amp;INDEX(Lookups!$AC$2:$AC$13,MATCH(Inputs!$L14,Lookups!$AD$2:$AD$13,0),1),IF(Inputs!$K14="CAL",Lookups!$Z$2:$Z$98,Lookups!$AA$2:$AA$98),0),1)&gt;=Inputs!AL$4,"-",
IF(INDEX(Lookups!$Y$2:$Y$98,MATCH(Inputs!$M14&amp;"_"&amp;INDEX(Lookups!$AC$2:$AC$13,MATCH(Inputs!$L14,Lookups!$AD$2:$AD$13,0),1),IF(Inputs!$K14="CAL",Lookups!$Z$2:$Z$98,Lookups!$AA$2:$AA$98),0),1)=Inputs!AL$4-1,Inputs!$Q14*(1+Inputs!AL$6),
IF(INDEX(Lookups!$Y$2:$Y$98,MATCH(Inputs!$M14&amp;"_"&amp;INDEX(Lookups!$AC$2:$AC$13,MATCH(Inputs!$L14,Lookups!$AD$2:$AD$13,0),1),IF(Inputs!$K14="CAL",Lookups!$Z$2:$Z$98,Lookups!$AA$2:$AA$98),0),1)&lt;Inputs!AL$4-1,Inputs!AK14*(1+Inputs!AL$6)))))</f>
        <v>-</v>
      </c>
      <c r="AM14" s="217" t="str">
        <f>IF(OR(ISBLANK($M14),$N14="%"),"-",
IF(INDEX(Lookups!$Y$2:$Y$98,MATCH(Inputs!$M14&amp;"_"&amp;INDEX(Lookups!$AC$2:$AC$13,MATCH(Inputs!$L14,Lookups!$AD$2:$AD$13,0),1),IF(Inputs!$K14="CAL",Lookups!$Z$2:$Z$98,Lookups!$AA$2:$AA$98),0),1)&gt;=Inputs!AM$4,"-",
IF(INDEX(Lookups!$Y$2:$Y$98,MATCH(Inputs!$M14&amp;"_"&amp;INDEX(Lookups!$AC$2:$AC$13,MATCH(Inputs!$L14,Lookups!$AD$2:$AD$13,0),1),IF(Inputs!$K14="CAL",Lookups!$Z$2:$Z$98,Lookups!$AA$2:$AA$98),0),1)=Inputs!AM$4-1,Inputs!$Q14*(1+Inputs!AM$6),
IF(INDEX(Lookups!$Y$2:$Y$98,MATCH(Inputs!$M14&amp;"_"&amp;INDEX(Lookups!$AC$2:$AC$13,MATCH(Inputs!$L14,Lookups!$AD$2:$AD$13,0),1),IF(Inputs!$K14="CAL",Lookups!$Z$2:$Z$98,Lookups!$AA$2:$AA$98),0),1)&lt;Inputs!AM$4-1,Inputs!AL14*(1+Inputs!AM$6)))))</f>
        <v>-</v>
      </c>
      <c r="AN14" s="217" t="str">
        <f>IF(OR(ISBLANK($M14),$N14="%"),"-",
IF(INDEX(Lookups!$Y$2:$Y$98,MATCH(Inputs!$M14&amp;"_"&amp;INDEX(Lookups!$AC$2:$AC$13,MATCH(Inputs!$L14,Lookups!$AD$2:$AD$13,0),1),IF(Inputs!$K14="CAL",Lookups!$Z$2:$Z$98,Lookups!$AA$2:$AA$98),0),1)&gt;=Inputs!AN$4,"-",
IF(INDEX(Lookups!$Y$2:$Y$98,MATCH(Inputs!$M14&amp;"_"&amp;INDEX(Lookups!$AC$2:$AC$13,MATCH(Inputs!$L14,Lookups!$AD$2:$AD$13,0),1),IF(Inputs!$K14="CAL",Lookups!$Z$2:$Z$98,Lookups!$AA$2:$AA$98),0),1)=Inputs!AN$4-1,Inputs!$Q14*(1+Inputs!AN$6),
IF(INDEX(Lookups!$Y$2:$Y$98,MATCH(Inputs!$M14&amp;"_"&amp;INDEX(Lookups!$AC$2:$AC$13,MATCH(Inputs!$L14,Lookups!$AD$2:$AD$13,0),1),IF(Inputs!$K14="CAL",Lookups!$Z$2:$Z$98,Lookups!$AA$2:$AA$98),0),1)&lt;Inputs!AN$4-1,Inputs!AM14*(1+Inputs!AN$6)))))</f>
        <v>-</v>
      </c>
      <c r="AO14" s="217" t="str">
        <f>IF(OR(ISBLANK($M14),$N14="%"),"-",
IF(INDEX(Lookups!$Y$2:$Y$98,MATCH(Inputs!$M14&amp;"_"&amp;INDEX(Lookups!$AC$2:$AC$13,MATCH(Inputs!$L14,Lookups!$AD$2:$AD$13,0),1),IF(Inputs!$K14="CAL",Lookups!$Z$2:$Z$98,Lookups!$AA$2:$AA$98),0),1)&gt;=Inputs!AO$4,"-",
IF(INDEX(Lookups!$Y$2:$Y$98,MATCH(Inputs!$M14&amp;"_"&amp;INDEX(Lookups!$AC$2:$AC$13,MATCH(Inputs!$L14,Lookups!$AD$2:$AD$13,0),1),IF(Inputs!$K14="CAL",Lookups!$Z$2:$Z$98,Lookups!$AA$2:$AA$98),0),1)=Inputs!AO$4-1,Inputs!$Q14*(1+Inputs!AO$6),
IF(INDEX(Lookups!$Y$2:$Y$98,MATCH(Inputs!$M14&amp;"_"&amp;INDEX(Lookups!$AC$2:$AC$13,MATCH(Inputs!$L14,Lookups!$AD$2:$AD$13,0),1),IF(Inputs!$K14="CAL",Lookups!$Z$2:$Z$98,Lookups!$AA$2:$AA$98),0),1)&lt;Inputs!AO$4-1,Inputs!AN14*(1+Inputs!AO$6)))))</f>
        <v>-</v>
      </c>
      <c r="AP14" s="217" t="str">
        <f>IF(OR(ISBLANK($M14),$N14="%"),"-",
IF(INDEX(Lookups!$Y$2:$Y$98,MATCH(Inputs!$M14&amp;"_"&amp;INDEX(Lookups!$AC$2:$AC$13,MATCH(Inputs!$L14,Lookups!$AD$2:$AD$13,0),1),IF(Inputs!$K14="CAL",Lookups!$Z$2:$Z$98,Lookups!$AA$2:$AA$98),0),1)&gt;=Inputs!AP$4,"-",
IF(INDEX(Lookups!$Y$2:$Y$98,MATCH(Inputs!$M14&amp;"_"&amp;INDEX(Lookups!$AC$2:$AC$13,MATCH(Inputs!$L14,Lookups!$AD$2:$AD$13,0),1),IF(Inputs!$K14="CAL",Lookups!$Z$2:$Z$98,Lookups!$AA$2:$AA$98),0),1)=Inputs!AP$4-1,Inputs!$Q14*(1+Inputs!AP$6),
IF(INDEX(Lookups!$Y$2:$Y$98,MATCH(Inputs!$M14&amp;"_"&amp;INDEX(Lookups!$AC$2:$AC$13,MATCH(Inputs!$L14,Lookups!$AD$2:$AD$13,0),1),IF(Inputs!$K14="CAL",Lookups!$Z$2:$Z$98,Lookups!$AA$2:$AA$98),0),1)&lt;Inputs!AP$4-1,Inputs!AO14*(1+Inputs!AP$6)))))</f>
        <v>-</v>
      </c>
      <c r="AQ14" s="217" t="str">
        <f>IF(OR(ISBLANK($M14),$N14="%"),"-",
IF(INDEX(Lookups!$Y$2:$Y$98,MATCH(Inputs!$M14&amp;"_"&amp;INDEX(Lookups!$AC$2:$AC$13,MATCH(Inputs!$L14,Lookups!$AD$2:$AD$13,0),1),IF(Inputs!$K14="CAL",Lookups!$Z$2:$Z$98,Lookups!$AA$2:$AA$98),0),1)&gt;=Inputs!AQ$4,"-",
IF(INDEX(Lookups!$Y$2:$Y$98,MATCH(Inputs!$M14&amp;"_"&amp;INDEX(Lookups!$AC$2:$AC$13,MATCH(Inputs!$L14,Lookups!$AD$2:$AD$13,0),1),IF(Inputs!$K14="CAL",Lookups!$Z$2:$Z$98,Lookups!$AA$2:$AA$98),0),1)=Inputs!AQ$4-1,Inputs!$Q14*(1+Inputs!AQ$6),
IF(INDEX(Lookups!$Y$2:$Y$98,MATCH(Inputs!$M14&amp;"_"&amp;INDEX(Lookups!$AC$2:$AC$13,MATCH(Inputs!$L14,Lookups!$AD$2:$AD$13,0),1),IF(Inputs!$K14="CAL",Lookups!$Z$2:$Z$98,Lookups!$AA$2:$AA$98),0),1)&lt;Inputs!AQ$4-1,Inputs!AP14*(1+Inputs!AQ$6)))))</f>
        <v>-</v>
      </c>
      <c r="AR14" s="217" t="str">
        <f>IF(OR(ISBLANK($M14),$N14="%"),"-",
IF(INDEX(Lookups!$Y$2:$Y$98,MATCH(Inputs!$M14&amp;"_"&amp;INDEX(Lookups!$AC$2:$AC$13,MATCH(Inputs!$L14,Lookups!$AD$2:$AD$13,0),1),IF(Inputs!$K14="CAL",Lookups!$Z$2:$Z$98,Lookups!$AA$2:$AA$98),0),1)&gt;=Inputs!AR$4,"-",
IF(INDEX(Lookups!$Y$2:$Y$98,MATCH(Inputs!$M14&amp;"_"&amp;INDEX(Lookups!$AC$2:$AC$13,MATCH(Inputs!$L14,Lookups!$AD$2:$AD$13,0),1),IF(Inputs!$K14="CAL",Lookups!$Z$2:$Z$98,Lookups!$AA$2:$AA$98),0),1)=Inputs!AR$4-1,Inputs!$Q14*(1+Inputs!AR$6),
IF(INDEX(Lookups!$Y$2:$Y$98,MATCH(Inputs!$M14&amp;"_"&amp;INDEX(Lookups!$AC$2:$AC$13,MATCH(Inputs!$L14,Lookups!$AD$2:$AD$13,0),1),IF(Inputs!$K14="CAL",Lookups!$Z$2:$Z$98,Lookups!$AA$2:$AA$98),0),1)&lt;Inputs!AR$4-1,Inputs!AQ14*(1+Inputs!AR$6)))))</f>
        <v>-</v>
      </c>
      <c r="AS14" s="217" t="str">
        <f>IF(OR(ISBLANK($M14),$N14="%"),"-",
IF(INDEX(Lookups!$Y$2:$Y$98,MATCH(Inputs!$M14&amp;"_"&amp;INDEX(Lookups!$AC$2:$AC$13,MATCH(Inputs!$L14,Lookups!$AD$2:$AD$13,0),1),IF(Inputs!$K14="CAL",Lookups!$Z$2:$Z$98,Lookups!$AA$2:$AA$98),0),1)&gt;=Inputs!AS$4,"-",
IF(INDEX(Lookups!$Y$2:$Y$98,MATCH(Inputs!$M14&amp;"_"&amp;INDEX(Lookups!$AC$2:$AC$13,MATCH(Inputs!$L14,Lookups!$AD$2:$AD$13,0),1),IF(Inputs!$K14="CAL",Lookups!$Z$2:$Z$98,Lookups!$AA$2:$AA$98),0),1)=Inputs!AS$4-1,Inputs!$Q14*(1+Inputs!AS$6),
IF(INDEX(Lookups!$Y$2:$Y$98,MATCH(Inputs!$M14&amp;"_"&amp;INDEX(Lookups!$AC$2:$AC$13,MATCH(Inputs!$L14,Lookups!$AD$2:$AD$13,0),1),IF(Inputs!$K14="CAL",Lookups!$Z$2:$Z$98,Lookups!$AA$2:$AA$98),0),1)&lt;Inputs!AS$4-1,Inputs!AR14*(1+Inputs!AS$6)))))</f>
        <v>-</v>
      </c>
      <c r="AT14" s="217" t="str">
        <f>IF(OR(ISBLANK($M14),$N14="%"),"-",
IF(INDEX(Lookups!$Y$2:$Y$98,MATCH(Inputs!$M14&amp;"_"&amp;INDEX(Lookups!$AC$2:$AC$13,MATCH(Inputs!$L14,Lookups!$AD$2:$AD$13,0),1),IF(Inputs!$K14="CAL",Lookups!$Z$2:$Z$98,Lookups!$AA$2:$AA$98),0),1)&gt;=Inputs!AT$4,"-",
IF(INDEX(Lookups!$Y$2:$Y$98,MATCH(Inputs!$M14&amp;"_"&amp;INDEX(Lookups!$AC$2:$AC$13,MATCH(Inputs!$L14,Lookups!$AD$2:$AD$13,0),1),IF(Inputs!$K14="CAL",Lookups!$Z$2:$Z$98,Lookups!$AA$2:$AA$98),0),1)=Inputs!AT$4-1,Inputs!$Q14*(1+Inputs!AT$6),
IF(INDEX(Lookups!$Y$2:$Y$98,MATCH(Inputs!$M14&amp;"_"&amp;INDEX(Lookups!$AC$2:$AC$13,MATCH(Inputs!$L14,Lookups!$AD$2:$AD$13,0),1),IF(Inputs!$K14="CAL",Lookups!$Z$2:$Z$98,Lookups!$AA$2:$AA$98),0),1)&lt;Inputs!AT$4-1,Inputs!AS14*(1+Inputs!AT$6)))))</f>
        <v>-</v>
      </c>
      <c r="AU14" s="217" t="str">
        <f>IF(OR(ISBLANK($M14),$N14="%"),"-",
IF(INDEX(Lookups!$Y$2:$Y$98,MATCH(Inputs!$M14&amp;"_"&amp;INDEX(Lookups!$AC$2:$AC$13,MATCH(Inputs!$L14,Lookups!$AD$2:$AD$13,0),1),IF(Inputs!$K14="CAL",Lookups!$Z$2:$Z$98,Lookups!$AA$2:$AA$98),0),1)&gt;=Inputs!AU$4,"-",
IF(INDEX(Lookups!$Y$2:$Y$98,MATCH(Inputs!$M14&amp;"_"&amp;INDEX(Lookups!$AC$2:$AC$13,MATCH(Inputs!$L14,Lookups!$AD$2:$AD$13,0),1),IF(Inputs!$K14="CAL",Lookups!$Z$2:$Z$98,Lookups!$AA$2:$AA$98),0),1)=Inputs!AU$4-1,Inputs!$Q14*(1+Inputs!AU$6),
IF(INDEX(Lookups!$Y$2:$Y$98,MATCH(Inputs!$M14&amp;"_"&amp;INDEX(Lookups!$AC$2:$AC$13,MATCH(Inputs!$L14,Lookups!$AD$2:$AD$13,0),1),IF(Inputs!$K14="CAL",Lookups!$Z$2:$Z$98,Lookups!$AA$2:$AA$98),0),1)&lt;Inputs!AU$4-1,Inputs!AT14*(1+Inputs!AU$6)))))</f>
        <v>-</v>
      </c>
      <c r="AW14" s="214" t="str">
        <f>INDEX($V14:$AU14,1,MATCH(AW$6&amp;"_"&amp;INDEX(Lookups!$AC$2:$AC$13,MATCH(Inputs!AW$5,Lookups!$AD$2:$AD$13,0),1),Inputs!$V$2:$AU$2,0))</f>
        <v>-</v>
      </c>
    </row>
    <row r="15" spans="1:55" x14ac:dyDescent="0.25">
      <c r="A15" s="178"/>
      <c r="B15" s="209"/>
      <c r="C15" s="210" t="str">
        <f>IF(ISBLANK($B15),"-",IFERROR(INDEX(Lookups!$E$2:$E$14,MATCH($B15,Lookups!$C$2:$C$14,0),1),"-"))</f>
        <v>-</v>
      </c>
      <c r="D15" s="211" t="str">
        <f>IFERROR(IF(MATCH($I15,Lookups!$J$2:$J$6,0),INDEX(Lookups!$K$2:$K$6,MATCH(Inputs!$I15,Lookups!$J$2:$J$6,0),1)),"all DB")</f>
        <v>all DB</v>
      </c>
      <c r="E15" s="211" t="str">
        <f t="shared" si="2"/>
        <v>-</v>
      </c>
      <c r="K15" s="203"/>
      <c r="L15" s="203"/>
      <c r="M15" s="203"/>
      <c r="O15" s="220" t="s">
        <v>580</v>
      </c>
      <c r="Q15" s="162"/>
      <c r="R15" s="162"/>
      <c r="U15" s="216"/>
      <c r="V15" s="217" t="str">
        <f>IF(OR(ISBLANK($M15),$N15="%"),"-",
IF(INDEX(Lookups!$Y$2:$Y$98,MATCH(Inputs!$M15&amp;"_"&amp;INDEX(Lookups!$AC$2:$AC$13,MATCH(Inputs!$L15,Lookups!$AD$2:$AD$13,0),1),IF(Inputs!$K15="CAL",Lookups!$Z$2:$Z$98,Lookups!$AA$2:$AA$98),0),1)&gt;=Inputs!V$4,"-",
IF(INDEX(Lookups!$Y$2:$Y$98,MATCH(Inputs!$M15&amp;"_"&amp;INDEX(Lookups!$AC$2:$AC$13,MATCH(Inputs!$L15,Lookups!$AD$2:$AD$13,0),1),IF(Inputs!$K15="CAL",Lookups!$Z$2:$Z$98,Lookups!$AA$2:$AA$98),0),1)=Inputs!V$4-1,Inputs!$Q15*(1+Inputs!V$6),
IF(INDEX(Lookups!$Y$2:$Y$98,MATCH(Inputs!$M15&amp;"_"&amp;INDEX(Lookups!$AC$2:$AC$13,MATCH(Inputs!$L15,Lookups!$AD$2:$AD$13,0),1),IF(Inputs!$K15="CAL",Lookups!$Z$2:$Z$98,Lookups!$AA$2:$AA$98),0),1)&lt;Inputs!V$4-1,Inputs!U15*(1+Inputs!V$6)))))</f>
        <v>-</v>
      </c>
      <c r="W15" s="217" t="str">
        <f>IF(OR(ISBLANK($M15),$N15="%"),"-",
IF(INDEX(Lookups!$Y$2:$Y$98,MATCH(Inputs!$M15&amp;"_"&amp;INDEX(Lookups!$AC$2:$AC$13,MATCH(Inputs!$L15,Lookups!$AD$2:$AD$13,0),1),IF(Inputs!$K15="CAL",Lookups!$Z$2:$Z$98,Lookups!$AA$2:$AA$98),0),1)&gt;=Inputs!W$4,"-",
IF(INDEX(Lookups!$Y$2:$Y$98,MATCH(Inputs!$M15&amp;"_"&amp;INDEX(Lookups!$AC$2:$AC$13,MATCH(Inputs!$L15,Lookups!$AD$2:$AD$13,0),1),IF(Inputs!$K15="CAL",Lookups!$Z$2:$Z$98,Lookups!$AA$2:$AA$98),0),1)=Inputs!W$4-1,Inputs!$Q15*(1+Inputs!W$6),
IF(INDEX(Lookups!$Y$2:$Y$98,MATCH(Inputs!$M15&amp;"_"&amp;INDEX(Lookups!$AC$2:$AC$13,MATCH(Inputs!$L15,Lookups!$AD$2:$AD$13,0),1),IF(Inputs!$K15="CAL",Lookups!$Z$2:$Z$98,Lookups!$AA$2:$AA$98),0),1)&lt;Inputs!W$4-1,Inputs!V15*(1+Inputs!W$6)))))</f>
        <v>-</v>
      </c>
      <c r="X15" s="217" t="str">
        <f>IF(OR(ISBLANK($M15),$N15="%"),"-",
IF(INDEX(Lookups!$Y$2:$Y$98,MATCH(Inputs!$M15&amp;"_"&amp;INDEX(Lookups!$AC$2:$AC$13,MATCH(Inputs!$L15,Lookups!$AD$2:$AD$13,0),1),IF(Inputs!$K15="CAL",Lookups!$Z$2:$Z$98,Lookups!$AA$2:$AA$98),0),1)&gt;=Inputs!X$4,"-",
IF(INDEX(Lookups!$Y$2:$Y$98,MATCH(Inputs!$M15&amp;"_"&amp;INDEX(Lookups!$AC$2:$AC$13,MATCH(Inputs!$L15,Lookups!$AD$2:$AD$13,0),1),IF(Inputs!$K15="CAL",Lookups!$Z$2:$Z$98,Lookups!$AA$2:$AA$98),0),1)=Inputs!X$4-1,Inputs!$Q15*(1+Inputs!X$6),
IF(INDEX(Lookups!$Y$2:$Y$98,MATCH(Inputs!$M15&amp;"_"&amp;INDEX(Lookups!$AC$2:$AC$13,MATCH(Inputs!$L15,Lookups!$AD$2:$AD$13,0),1),IF(Inputs!$K15="CAL",Lookups!$Z$2:$Z$98,Lookups!$AA$2:$AA$98),0),1)&lt;Inputs!X$4-1,Inputs!W15*(1+Inputs!X$6)))))</f>
        <v>-</v>
      </c>
      <c r="Y15" s="217" t="str">
        <f>IF(OR(ISBLANK($M15),$N15="%"),"-",
IF(INDEX(Lookups!$Y$2:$Y$98,MATCH(Inputs!$M15&amp;"_"&amp;INDEX(Lookups!$AC$2:$AC$13,MATCH(Inputs!$L15,Lookups!$AD$2:$AD$13,0),1),IF(Inputs!$K15="CAL",Lookups!$Z$2:$Z$98,Lookups!$AA$2:$AA$98),0),1)&gt;=Inputs!Y$4,"-",
IF(INDEX(Lookups!$Y$2:$Y$98,MATCH(Inputs!$M15&amp;"_"&amp;INDEX(Lookups!$AC$2:$AC$13,MATCH(Inputs!$L15,Lookups!$AD$2:$AD$13,0),1),IF(Inputs!$K15="CAL",Lookups!$Z$2:$Z$98,Lookups!$AA$2:$AA$98),0),1)=Inputs!Y$4-1,Inputs!$Q15*(1+Inputs!Y$6),
IF(INDEX(Lookups!$Y$2:$Y$98,MATCH(Inputs!$M15&amp;"_"&amp;INDEX(Lookups!$AC$2:$AC$13,MATCH(Inputs!$L15,Lookups!$AD$2:$AD$13,0),1),IF(Inputs!$K15="CAL",Lookups!$Z$2:$Z$98,Lookups!$AA$2:$AA$98),0),1)&lt;Inputs!Y$4-1,Inputs!X15*(1+Inputs!Y$6)))))</f>
        <v>-</v>
      </c>
      <c r="Z15" s="217" t="str">
        <f>IF(OR(ISBLANK($M15),$N15="%"),"-",
IF(INDEX(Lookups!$Y$2:$Y$98,MATCH(Inputs!$M15&amp;"_"&amp;INDEX(Lookups!$AC$2:$AC$13,MATCH(Inputs!$L15,Lookups!$AD$2:$AD$13,0),1),IF(Inputs!$K15="CAL",Lookups!$Z$2:$Z$98,Lookups!$AA$2:$AA$98),0),1)&gt;=Inputs!Z$4,"-",
IF(INDEX(Lookups!$Y$2:$Y$98,MATCH(Inputs!$M15&amp;"_"&amp;INDEX(Lookups!$AC$2:$AC$13,MATCH(Inputs!$L15,Lookups!$AD$2:$AD$13,0),1),IF(Inputs!$K15="CAL",Lookups!$Z$2:$Z$98,Lookups!$AA$2:$AA$98),0),1)=Inputs!Z$4-1,Inputs!$Q15*(1+Inputs!Z$6),
IF(INDEX(Lookups!$Y$2:$Y$98,MATCH(Inputs!$M15&amp;"_"&amp;INDEX(Lookups!$AC$2:$AC$13,MATCH(Inputs!$L15,Lookups!$AD$2:$AD$13,0),1),IF(Inputs!$K15="CAL",Lookups!$Z$2:$Z$98,Lookups!$AA$2:$AA$98),0),1)&lt;Inputs!Z$4-1,Inputs!Y15*(1+Inputs!Z$6)))))</f>
        <v>-</v>
      </c>
      <c r="AA15" s="217" t="str">
        <f>IF(OR(ISBLANK($M15),$N15="%"),"-",
IF(INDEX(Lookups!$Y$2:$Y$98,MATCH(Inputs!$M15&amp;"_"&amp;INDEX(Lookups!$AC$2:$AC$13,MATCH(Inputs!$L15,Lookups!$AD$2:$AD$13,0),1),IF(Inputs!$K15="CAL",Lookups!$Z$2:$Z$98,Lookups!$AA$2:$AA$98),0),1)&gt;=Inputs!AA$4,"-",
IF(INDEX(Lookups!$Y$2:$Y$98,MATCH(Inputs!$M15&amp;"_"&amp;INDEX(Lookups!$AC$2:$AC$13,MATCH(Inputs!$L15,Lookups!$AD$2:$AD$13,0),1),IF(Inputs!$K15="CAL",Lookups!$Z$2:$Z$98,Lookups!$AA$2:$AA$98),0),1)=Inputs!AA$4-1,Inputs!$Q15*(1+Inputs!AA$6),
IF(INDEX(Lookups!$Y$2:$Y$98,MATCH(Inputs!$M15&amp;"_"&amp;INDEX(Lookups!$AC$2:$AC$13,MATCH(Inputs!$L15,Lookups!$AD$2:$AD$13,0),1),IF(Inputs!$K15="CAL",Lookups!$Z$2:$Z$98,Lookups!$AA$2:$AA$98),0),1)&lt;Inputs!AA$4-1,Inputs!Z15*(1+Inputs!AA$6)))))</f>
        <v>-</v>
      </c>
      <c r="AB15" s="217" t="str">
        <f>IF(OR(ISBLANK($M15),$N15="%"),"-",
IF(INDEX(Lookups!$Y$2:$Y$98,MATCH(Inputs!$M15&amp;"_"&amp;INDEX(Lookups!$AC$2:$AC$13,MATCH(Inputs!$L15,Lookups!$AD$2:$AD$13,0),1),IF(Inputs!$K15="CAL",Lookups!$Z$2:$Z$98,Lookups!$AA$2:$AA$98),0),1)&gt;=Inputs!AB$4,"-",
IF(INDEX(Lookups!$Y$2:$Y$98,MATCH(Inputs!$M15&amp;"_"&amp;INDEX(Lookups!$AC$2:$AC$13,MATCH(Inputs!$L15,Lookups!$AD$2:$AD$13,0),1),IF(Inputs!$K15="CAL",Lookups!$Z$2:$Z$98,Lookups!$AA$2:$AA$98),0),1)=Inputs!AB$4-1,Inputs!$Q15*(1+Inputs!AB$6),
IF(INDEX(Lookups!$Y$2:$Y$98,MATCH(Inputs!$M15&amp;"_"&amp;INDEX(Lookups!$AC$2:$AC$13,MATCH(Inputs!$L15,Lookups!$AD$2:$AD$13,0),1),IF(Inputs!$K15="CAL",Lookups!$Z$2:$Z$98,Lookups!$AA$2:$AA$98),0),1)&lt;Inputs!AB$4-1,Inputs!AA15*(1+Inputs!AB$6)))))</f>
        <v>-</v>
      </c>
      <c r="AC15" s="217" t="str">
        <f>IF(OR(ISBLANK($M15),$N15="%"),"-",
IF(INDEX(Lookups!$Y$2:$Y$98,MATCH(Inputs!$M15&amp;"_"&amp;INDEX(Lookups!$AC$2:$AC$13,MATCH(Inputs!$L15,Lookups!$AD$2:$AD$13,0),1),IF(Inputs!$K15="CAL",Lookups!$Z$2:$Z$98,Lookups!$AA$2:$AA$98),0),1)&gt;=Inputs!AC$4,"-",
IF(INDEX(Lookups!$Y$2:$Y$98,MATCH(Inputs!$M15&amp;"_"&amp;INDEX(Lookups!$AC$2:$AC$13,MATCH(Inputs!$L15,Lookups!$AD$2:$AD$13,0),1),IF(Inputs!$K15="CAL",Lookups!$Z$2:$Z$98,Lookups!$AA$2:$AA$98),0),1)=Inputs!AC$4-1,Inputs!$Q15*(1+Inputs!AC$6),
IF(INDEX(Lookups!$Y$2:$Y$98,MATCH(Inputs!$M15&amp;"_"&amp;INDEX(Lookups!$AC$2:$AC$13,MATCH(Inputs!$L15,Lookups!$AD$2:$AD$13,0),1),IF(Inputs!$K15="CAL",Lookups!$Z$2:$Z$98,Lookups!$AA$2:$AA$98),0),1)&lt;Inputs!AC$4-1,Inputs!AB15*(1+Inputs!AC$6)))))</f>
        <v>-</v>
      </c>
      <c r="AD15" s="217" t="str">
        <f>IF(OR(ISBLANK($M15),$N15="%"),"-",
IF(INDEX(Lookups!$Y$2:$Y$98,MATCH(Inputs!$M15&amp;"_"&amp;INDEX(Lookups!$AC$2:$AC$13,MATCH(Inputs!$L15,Lookups!$AD$2:$AD$13,0),1),IF(Inputs!$K15="CAL",Lookups!$Z$2:$Z$98,Lookups!$AA$2:$AA$98),0),1)&gt;=Inputs!AD$4,"-",
IF(INDEX(Lookups!$Y$2:$Y$98,MATCH(Inputs!$M15&amp;"_"&amp;INDEX(Lookups!$AC$2:$AC$13,MATCH(Inputs!$L15,Lookups!$AD$2:$AD$13,0),1),IF(Inputs!$K15="CAL",Lookups!$Z$2:$Z$98,Lookups!$AA$2:$AA$98),0),1)=Inputs!AD$4-1,Inputs!$Q15*(1+Inputs!AD$6),
IF(INDEX(Lookups!$Y$2:$Y$98,MATCH(Inputs!$M15&amp;"_"&amp;INDEX(Lookups!$AC$2:$AC$13,MATCH(Inputs!$L15,Lookups!$AD$2:$AD$13,0),1),IF(Inputs!$K15="CAL",Lookups!$Z$2:$Z$98,Lookups!$AA$2:$AA$98),0),1)&lt;Inputs!AD$4-1,Inputs!AC15*(1+Inputs!AD$6)))))</f>
        <v>-</v>
      </c>
      <c r="AE15" s="217" t="str">
        <f>IF(OR(ISBLANK($M15),$N15="%"),"-",
IF(INDEX(Lookups!$Y$2:$Y$98,MATCH(Inputs!$M15&amp;"_"&amp;INDEX(Lookups!$AC$2:$AC$13,MATCH(Inputs!$L15,Lookups!$AD$2:$AD$13,0),1),IF(Inputs!$K15="CAL",Lookups!$Z$2:$Z$98,Lookups!$AA$2:$AA$98),0),1)&gt;=Inputs!AE$4,"-",
IF(INDEX(Lookups!$Y$2:$Y$98,MATCH(Inputs!$M15&amp;"_"&amp;INDEX(Lookups!$AC$2:$AC$13,MATCH(Inputs!$L15,Lookups!$AD$2:$AD$13,0),1),IF(Inputs!$K15="CAL",Lookups!$Z$2:$Z$98,Lookups!$AA$2:$AA$98),0),1)=Inputs!AE$4-1,Inputs!$Q15*(1+Inputs!AE$6),
IF(INDEX(Lookups!$Y$2:$Y$98,MATCH(Inputs!$M15&amp;"_"&amp;INDEX(Lookups!$AC$2:$AC$13,MATCH(Inputs!$L15,Lookups!$AD$2:$AD$13,0),1),IF(Inputs!$K15="CAL",Lookups!$Z$2:$Z$98,Lookups!$AA$2:$AA$98),0),1)&lt;Inputs!AE$4-1,Inputs!AD15*(1+Inputs!AE$6)))))</f>
        <v>-</v>
      </c>
      <c r="AF15" s="217" t="str">
        <f>IF(OR(ISBLANK($M15),$N15="%"),"-",
IF(INDEX(Lookups!$Y$2:$Y$98,MATCH(Inputs!$M15&amp;"_"&amp;INDEX(Lookups!$AC$2:$AC$13,MATCH(Inputs!$L15,Lookups!$AD$2:$AD$13,0),1),IF(Inputs!$K15="CAL",Lookups!$Z$2:$Z$98,Lookups!$AA$2:$AA$98),0),1)&gt;=Inputs!AF$4,"-",
IF(INDEX(Lookups!$Y$2:$Y$98,MATCH(Inputs!$M15&amp;"_"&amp;INDEX(Lookups!$AC$2:$AC$13,MATCH(Inputs!$L15,Lookups!$AD$2:$AD$13,0),1),IF(Inputs!$K15="CAL",Lookups!$Z$2:$Z$98,Lookups!$AA$2:$AA$98),0),1)=Inputs!AF$4-1,Inputs!$Q15*(1+Inputs!AF$6),
IF(INDEX(Lookups!$Y$2:$Y$98,MATCH(Inputs!$M15&amp;"_"&amp;INDEX(Lookups!$AC$2:$AC$13,MATCH(Inputs!$L15,Lookups!$AD$2:$AD$13,0),1),IF(Inputs!$K15="CAL",Lookups!$Z$2:$Z$98,Lookups!$AA$2:$AA$98),0),1)&lt;Inputs!AF$4-1,Inputs!AE15*(1+Inputs!AF$6)))))</f>
        <v>-</v>
      </c>
      <c r="AG15" s="217" t="str">
        <f>IF(OR(ISBLANK($M15),$N15="%"),"-",
IF(INDEX(Lookups!$Y$2:$Y$98,MATCH(Inputs!$M15&amp;"_"&amp;INDEX(Lookups!$AC$2:$AC$13,MATCH(Inputs!$L15,Lookups!$AD$2:$AD$13,0),1),IF(Inputs!$K15="CAL",Lookups!$Z$2:$Z$98,Lookups!$AA$2:$AA$98),0),1)&gt;=Inputs!AG$4,"-",
IF(INDEX(Lookups!$Y$2:$Y$98,MATCH(Inputs!$M15&amp;"_"&amp;INDEX(Lookups!$AC$2:$AC$13,MATCH(Inputs!$L15,Lookups!$AD$2:$AD$13,0),1),IF(Inputs!$K15="CAL",Lookups!$Z$2:$Z$98,Lookups!$AA$2:$AA$98),0),1)=Inputs!AG$4-1,Inputs!$Q15*(1+Inputs!AG$6),
IF(INDEX(Lookups!$Y$2:$Y$98,MATCH(Inputs!$M15&amp;"_"&amp;INDEX(Lookups!$AC$2:$AC$13,MATCH(Inputs!$L15,Lookups!$AD$2:$AD$13,0),1),IF(Inputs!$K15="CAL",Lookups!$Z$2:$Z$98,Lookups!$AA$2:$AA$98),0),1)&lt;Inputs!AG$4-1,Inputs!AF15*(1+Inputs!AG$6)))))</f>
        <v>-</v>
      </c>
      <c r="AH15" s="217" t="str">
        <f>IF(OR(ISBLANK($M15),$N15="%"),"-",
IF(INDEX(Lookups!$Y$2:$Y$98,MATCH(Inputs!$M15&amp;"_"&amp;INDEX(Lookups!$AC$2:$AC$13,MATCH(Inputs!$L15,Lookups!$AD$2:$AD$13,0),1),IF(Inputs!$K15="CAL",Lookups!$Z$2:$Z$98,Lookups!$AA$2:$AA$98),0),1)&gt;=Inputs!AH$4,"-",
IF(INDEX(Lookups!$Y$2:$Y$98,MATCH(Inputs!$M15&amp;"_"&amp;INDEX(Lookups!$AC$2:$AC$13,MATCH(Inputs!$L15,Lookups!$AD$2:$AD$13,0),1),IF(Inputs!$K15="CAL",Lookups!$Z$2:$Z$98,Lookups!$AA$2:$AA$98),0),1)=Inputs!AH$4-1,Inputs!$Q15*(1+Inputs!AH$6),
IF(INDEX(Lookups!$Y$2:$Y$98,MATCH(Inputs!$M15&amp;"_"&amp;INDEX(Lookups!$AC$2:$AC$13,MATCH(Inputs!$L15,Lookups!$AD$2:$AD$13,0),1),IF(Inputs!$K15="CAL",Lookups!$Z$2:$Z$98,Lookups!$AA$2:$AA$98),0),1)&lt;Inputs!AH$4-1,Inputs!AG15*(1+Inputs!AH$6)))))</f>
        <v>-</v>
      </c>
      <c r="AI15" s="217" t="str">
        <f>IF(OR(ISBLANK($M15),$N15="%"),"-",
IF(INDEX(Lookups!$Y$2:$Y$98,MATCH(Inputs!$M15&amp;"_"&amp;INDEX(Lookups!$AC$2:$AC$13,MATCH(Inputs!$L15,Lookups!$AD$2:$AD$13,0),1),IF(Inputs!$K15="CAL",Lookups!$Z$2:$Z$98,Lookups!$AA$2:$AA$98),0),1)&gt;=Inputs!AI$4,"-",
IF(INDEX(Lookups!$Y$2:$Y$98,MATCH(Inputs!$M15&amp;"_"&amp;INDEX(Lookups!$AC$2:$AC$13,MATCH(Inputs!$L15,Lookups!$AD$2:$AD$13,0),1),IF(Inputs!$K15="CAL",Lookups!$Z$2:$Z$98,Lookups!$AA$2:$AA$98),0),1)=Inputs!AI$4-1,Inputs!$Q15*(1+Inputs!AI$6),
IF(INDEX(Lookups!$Y$2:$Y$98,MATCH(Inputs!$M15&amp;"_"&amp;INDEX(Lookups!$AC$2:$AC$13,MATCH(Inputs!$L15,Lookups!$AD$2:$AD$13,0),1),IF(Inputs!$K15="CAL",Lookups!$Z$2:$Z$98,Lookups!$AA$2:$AA$98),0),1)&lt;Inputs!AI$4-1,Inputs!AH15*(1+Inputs!AI$6)))))</f>
        <v>-</v>
      </c>
      <c r="AJ15" s="217" t="str">
        <f>IF(OR(ISBLANK($M15),$N15="%"),"-",
IF(INDEX(Lookups!$Y$2:$Y$98,MATCH(Inputs!$M15&amp;"_"&amp;INDEX(Lookups!$AC$2:$AC$13,MATCH(Inputs!$L15,Lookups!$AD$2:$AD$13,0),1),IF(Inputs!$K15="CAL",Lookups!$Z$2:$Z$98,Lookups!$AA$2:$AA$98),0),1)&gt;=Inputs!AJ$4,"-",
IF(INDEX(Lookups!$Y$2:$Y$98,MATCH(Inputs!$M15&amp;"_"&amp;INDEX(Lookups!$AC$2:$AC$13,MATCH(Inputs!$L15,Lookups!$AD$2:$AD$13,0),1),IF(Inputs!$K15="CAL",Lookups!$Z$2:$Z$98,Lookups!$AA$2:$AA$98),0),1)=Inputs!AJ$4-1,Inputs!$Q15*(1+Inputs!AJ$6),
IF(INDEX(Lookups!$Y$2:$Y$98,MATCH(Inputs!$M15&amp;"_"&amp;INDEX(Lookups!$AC$2:$AC$13,MATCH(Inputs!$L15,Lookups!$AD$2:$AD$13,0),1),IF(Inputs!$K15="CAL",Lookups!$Z$2:$Z$98,Lookups!$AA$2:$AA$98),0),1)&lt;Inputs!AJ$4-1,Inputs!AI15*(1+Inputs!AJ$6)))))</f>
        <v>-</v>
      </c>
      <c r="AK15" s="217" t="str">
        <f>IF(OR(ISBLANK($M15),$N15="%"),"-",
IF(INDEX(Lookups!$Y$2:$Y$98,MATCH(Inputs!$M15&amp;"_"&amp;INDEX(Lookups!$AC$2:$AC$13,MATCH(Inputs!$L15,Lookups!$AD$2:$AD$13,0),1),IF(Inputs!$K15="CAL",Lookups!$Z$2:$Z$98,Lookups!$AA$2:$AA$98),0),1)&gt;=Inputs!AK$4,"-",
IF(INDEX(Lookups!$Y$2:$Y$98,MATCH(Inputs!$M15&amp;"_"&amp;INDEX(Lookups!$AC$2:$AC$13,MATCH(Inputs!$L15,Lookups!$AD$2:$AD$13,0),1),IF(Inputs!$K15="CAL",Lookups!$Z$2:$Z$98,Lookups!$AA$2:$AA$98),0),1)=Inputs!AK$4-1,Inputs!$Q15*(1+Inputs!AK$6),
IF(INDEX(Lookups!$Y$2:$Y$98,MATCH(Inputs!$M15&amp;"_"&amp;INDEX(Lookups!$AC$2:$AC$13,MATCH(Inputs!$L15,Lookups!$AD$2:$AD$13,0),1),IF(Inputs!$K15="CAL",Lookups!$Z$2:$Z$98,Lookups!$AA$2:$AA$98),0),1)&lt;Inputs!AK$4-1,Inputs!AJ15*(1+Inputs!AK$6)))))</f>
        <v>-</v>
      </c>
      <c r="AL15" s="217" t="str">
        <f>IF(OR(ISBLANK($M15),$N15="%"),"-",
IF(INDEX(Lookups!$Y$2:$Y$98,MATCH(Inputs!$M15&amp;"_"&amp;INDEX(Lookups!$AC$2:$AC$13,MATCH(Inputs!$L15,Lookups!$AD$2:$AD$13,0),1),IF(Inputs!$K15="CAL",Lookups!$Z$2:$Z$98,Lookups!$AA$2:$AA$98),0),1)&gt;=Inputs!AL$4,"-",
IF(INDEX(Lookups!$Y$2:$Y$98,MATCH(Inputs!$M15&amp;"_"&amp;INDEX(Lookups!$AC$2:$AC$13,MATCH(Inputs!$L15,Lookups!$AD$2:$AD$13,0),1),IF(Inputs!$K15="CAL",Lookups!$Z$2:$Z$98,Lookups!$AA$2:$AA$98),0),1)=Inputs!AL$4-1,Inputs!$Q15*(1+Inputs!AL$6),
IF(INDEX(Lookups!$Y$2:$Y$98,MATCH(Inputs!$M15&amp;"_"&amp;INDEX(Lookups!$AC$2:$AC$13,MATCH(Inputs!$L15,Lookups!$AD$2:$AD$13,0),1),IF(Inputs!$K15="CAL",Lookups!$Z$2:$Z$98,Lookups!$AA$2:$AA$98),0),1)&lt;Inputs!AL$4-1,Inputs!AK15*(1+Inputs!AL$6)))))</f>
        <v>-</v>
      </c>
      <c r="AM15" s="217" t="str">
        <f>IF(OR(ISBLANK($M15),$N15="%"),"-",
IF(INDEX(Lookups!$Y$2:$Y$98,MATCH(Inputs!$M15&amp;"_"&amp;INDEX(Lookups!$AC$2:$AC$13,MATCH(Inputs!$L15,Lookups!$AD$2:$AD$13,0),1),IF(Inputs!$K15="CAL",Lookups!$Z$2:$Z$98,Lookups!$AA$2:$AA$98),0),1)&gt;=Inputs!AM$4,"-",
IF(INDEX(Lookups!$Y$2:$Y$98,MATCH(Inputs!$M15&amp;"_"&amp;INDEX(Lookups!$AC$2:$AC$13,MATCH(Inputs!$L15,Lookups!$AD$2:$AD$13,0),1),IF(Inputs!$K15="CAL",Lookups!$Z$2:$Z$98,Lookups!$AA$2:$AA$98),0),1)=Inputs!AM$4-1,Inputs!$Q15*(1+Inputs!AM$6),
IF(INDEX(Lookups!$Y$2:$Y$98,MATCH(Inputs!$M15&amp;"_"&amp;INDEX(Lookups!$AC$2:$AC$13,MATCH(Inputs!$L15,Lookups!$AD$2:$AD$13,0),1),IF(Inputs!$K15="CAL",Lookups!$Z$2:$Z$98,Lookups!$AA$2:$AA$98),0),1)&lt;Inputs!AM$4-1,Inputs!AL15*(1+Inputs!AM$6)))))</f>
        <v>-</v>
      </c>
      <c r="AN15" s="217" t="str">
        <f>IF(OR(ISBLANK($M15),$N15="%"),"-",
IF(INDEX(Lookups!$Y$2:$Y$98,MATCH(Inputs!$M15&amp;"_"&amp;INDEX(Lookups!$AC$2:$AC$13,MATCH(Inputs!$L15,Lookups!$AD$2:$AD$13,0),1),IF(Inputs!$K15="CAL",Lookups!$Z$2:$Z$98,Lookups!$AA$2:$AA$98),0),1)&gt;=Inputs!AN$4,"-",
IF(INDEX(Lookups!$Y$2:$Y$98,MATCH(Inputs!$M15&amp;"_"&amp;INDEX(Lookups!$AC$2:$AC$13,MATCH(Inputs!$L15,Lookups!$AD$2:$AD$13,0),1),IF(Inputs!$K15="CAL",Lookups!$Z$2:$Z$98,Lookups!$AA$2:$AA$98),0),1)=Inputs!AN$4-1,Inputs!$Q15*(1+Inputs!AN$6),
IF(INDEX(Lookups!$Y$2:$Y$98,MATCH(Inputs!$M15&amp;"_"&amp;INDEX(Lookups!$AC$2:$AC$13,MATCH(Inputs!$L15,Lookups!$AD$2:$AD$13,0),1),IF(Inputs!$K15="CAL",Lookups!$Z$2:$Z$98,Lookups!$AA$2:$AA$98),0),1)&lt;Inputs!AN$4-1,Inputs!AM15*(1+Inputs!AN$6)))))</f>
        <v>-</v>
      </c>
      <c r="AO15" s="217" t="str">
        <f>IF(OR(ISBLANK($M15),$N15="%"),"-",
IF(INDEX(Lookups!$Y$2:$Y$98,MATCH(Inputs!$M15&amp;"_"&amp;INDEX(Lookups!$AC$2:$AC$13,MATCH(Inputs!$L15,Lookups!$AD$2:$AD$13,0),1),IF(Inputs!$K15="CAL",Lookups!$Z$2:$Z$98,Lookups!$AA$2:$AA$98),0),1)&gt;=Inputs!AO$4,"-",
IF(INDEX(Lookups!$Y$2:$Y$98,MATCH(Inputs!$M15&amp;"_"&amp;INDEX(Lookups!$AC$2:$AC$13,MATCH(Inputs!$L15,Lookups!$AD$2:$AD$13,0),1),IF(Inputs!$K15="CAL",Lookups!$Z$2:$Z$98,Lookups!$AA$2:$AA$98),0),1)=Inputs!AO$4-1,Inputs!$Q15*(1+Inputs!AO$6),
IF(INDEX(Lookups!$Y$2:$Y$98,MATCH(Inputs!$M15&amp;"_"&amp;INDEX(Lookups!$AC$2:$AC$13,MATCH(Inputs!$L15,Lookups!$AD$2:$AD$13,0),1),IF(Inputs!$K15="CAL",Lookups!$Z$2:$Z$98,Lookups!$AA$2:$AA$98),0),1)&lt;Inputs!AO$4-1,Inputs!AN15*(1+Inputs!AO$6)))))</f>
        <v>-</v>
      </c>
      <c r="AP15" s="217" t="str">
        <f>IF(OR(ISBLANK($M15),$N15="%"),"-",
IF(INDEX(Lookups!$Y$2:$Y$98,MATCH(Inputs!$M15&amp;"_"&amp;INDEX(Lookups!$AC$2:$AC$13,MATCH(Inputs!$L15,Lookups!$AD$2:$AD$13,0),1),IF(Inputs!$K15="CAL",Lookups!$Z$2:$Z$98,Lookups!$AA$2:$AA$98),0),1)&gt;=Inputs!AP$4,"-",
IF(INDEX(Lookups!$Y$2:$Y$98,MATCH(Inputs!$M15&amp;"_"&amp;INDEX(Lookups!$AC$2:$AC$13,MATCH(Inputs!$L15,Lookups!$AD$2:$AD$13,0),1),IF(Inputs!$K15="CAL",Lookups!$Z$2:$Z$98,Lookups!$AA$2:$AA$98),0),1)=Inputs!AP$4-1,Inputs!$Q15*(1+Inputs!AP$6),
IF(INDEX(Lookups!$Y$2:$Y$98,MATCH(Inputs!$M15&amp;"_"&amp;INDEX(Lookups!$AC$2:$AC$13,MATCH(Inputs!$L15,Lookups!$AD$2:$AD$13,0),1),IF(Inputs!$K15="CAL",Lookups!$Z$2:$Z$98,Lookups!$AA$2:$AA$98),0),1)&lt;Inputs!AP$4-1,Inputs!AO15*(1+Inputs!AP$6)))))</f>
        <v>-</v>
      </c>
      <c r="AQ15" s="217" t="str">
        <f>IF(OR(ISBLANK($M15),$N15="%"),"-",
IF(INDEX(Lookups!$Y$2:$Y$98,MATCH(Inputs!$M15&amp;"_"&amp;INDEX(Lookups!$AC$2:$AC$13,MATCH(Inputs!$L15,Lookups!$AD$2:$AD$13,0),1),IF(Inputs!$K15="CAL",Lookups!$Z$2:$Z$98,Lookups!$AA$2:$AA$98),0),1)&gt;=Inputs!AQ$4,"-",
IF(INDEX(Lookups!$Y$2:$Y$98,MATCH(Inputs!$M15&amp;"_"&amp;INDEX(Lookups!$AC$2:$AC$13,MATCH(Inputs!$L15,Lookups!$AD$2:$AD$13,0),1),IF(Inputs!$K15="CAL",Lookups!$Z$2:$Z$98,Lookups!$AA$2:$AA$98),0),1)=Inputs!AQ$4-1,Inputs!$Q15*(1+Inputs!AQ$6),
IF(INDEX(Lookups!$Y$2:$Y$98,MATCH(Inputs!$M15&amp;"_"&amp;INDEX(Lookups!$AC$2:$AC$13,MATCH(Inputs!$L15,Lookups!$AD$2:$AD$13,0),1),IF(Inputs!$K15="CAL",Lookups!$Z$2:$Z$98,Lookups!$AA$2:$AA$98),0),1)&lt;Inputs!AQ$4-1,Inputs!AP15*(1+Inputs!AQ$6)))))</f>
        <v>-</v>
      </c>
      <c r="AR15" s="217" t="str">
        <f>IF(OR(ISBLANK($M15),$N15="%"),"-",
IF(INDEX(Lookups!$Y$2:$Y$98,MATCH(Inputs!$M15&amp;"_"&amp;INDEX(Lookups!$AC$2:$AC$13,MATCH(Inputs!$L15,Lookups!$AD$2:$AD$13,0),1),IF(Inputs!$K15="CAL",Lookups!$Z$2:$Z$98,Lookups!$AA$2:$AA$98),0),1)&gt;=Inputs!AR$4,"-",
IF(INDEX(Lookups!$Y$2:$Y$98,MATCH(Inputs!$M15&amp;"_"&amp;INDEX(Lookups!$AC$2:$AC$13,MATCH(Inputs!$L15,Lookups!$AD$2:$AD$13,0),1),IF(Inputs!$K15="CAL",Lookups!$Z$2:$Z$98,Lookups!$AA$2:$AA$98),0),1)=Inputs!AR$4-1,Inputs!$Q15*(1+Inputs!AR$6),
IF(INDEX(Lookups!$Y$2:$Y$98,MATCH(Inputs!$M15&amp;"_"&amp;INDEX(Lookups!$AC$2:$AC$13,MATCH(Inputs!$L15,Lookups!$AD$2:$AD$13,0),1),IF(Inputs!$K15="CAL",Lookups!$Z$2:$Z$98,Lookups!$AA$2:$AA$98),0),1)&lt;Inputs!AR$4-1,Inputs!AQ15*(1+Inputs!AR$6)))))</f>
        <v>-</v>
      </c>
      <c r="AS15" s="217" t="str">
        <f>IF(OR(ISBLANK($M15),$N15="%"),"-",
IF(INDEX(Lookups!$Y$2:$Y$98,MATCH(Inputs!$M15&amp;"_"&amp;INDEX(Lookups!$AC$2:$AC$13,MATCH(Inputs!$L15,Lookups!$AD$2:$AD$13,0),1),IF(Inputs!$K15="CAL",Lookups!$Z$2:$Z$98,Lookups!$AA$2:$AA$98),0),1)&gt;=Inputs!AS$4,"-",
IF(INDEX(Lookups!$Y$2:$Y$98,MATCH(Inputs!$M15&amp;"_"&amp;INDEX(Lookups!$AC$2:$AC$13,MATCH(Inputs!$L15,Lookups!$AD$2:$AD$13,0),1),IF(Inputs!$K15="CAL",Lookups!$Z$2:$Z$98,Lookups!$AA$2:$AA$98),0),1)=Inputs!AS$4-1,Inputs!$Q15*(1+Inputs!AS$6),
IF(INDEX(Lookups!$Y$2:$Y$98,MATCH(Inputs!$M15&amp;"_"&amp;INDEX(Lookups!$AC$2:$AC$13,MATCH(Inputs!$L15,Lookups!$AD$2:$AD$13,0),1),IF(Inputs!$K15="CAL",Lookups!$Z$2:$Z$98,Lookups!$AA$2:$AA$98),0),1)&lt;Inputs!AS$4-1,Inputs!AR15*(1+Inputs!AS$6)))))</f>
        <v>-</v>
      </c>
      <c r="AT15" s="217" t="str">
        <f>IF(OR(ISBLANK($M15),$N15="%"),"-",
IF(INDEX(Lookups!$Y$2:$Y$98,MATCH(Inputs!$M15&amp;"_"&amp;INDEX(Lookups!$AC$2:$AC$13,MATCH(Inputs!$L15,Lookups!$AD$2:$AD$13,0),1),IF(Inputs!$K15="CAL",Lookups!$Z$2:$Z$98,Lookups!$AA$2:$AA$98),0),1)&gt;=Inputs!AT$4,"-",
IF(INDEX(Lookups!$Y$2:$Y$98,MATCH(Inputs!$M15&amp;"_"&amp;INDEX(Lookups!$AC$2:$AC$13,MATCH(Inputs!$L15,Lookups!$AD$2:$AD$13,0),1),IF(Inputs!$K15="CAL",Lookups!$Z$2:$Z$98,Lookups!$AA$2:$AA$98),0),1)=Inputs!AT$4-1,Inputs!$Q15*(1+Inputs!AT$6),
IF(INDEX(Lookups!$Y$2:$Y$98,MATCH(Inputs!$M15&amp;"_"&amp;INDEX(Lookups!$AC$2:$AC$13,MATCH(Inputs!$L15,Lookups!$AD$2:$AD$13,0),1),IF(Inputs!$K15="CAL",Lookups!$Z$2:$Z$98,Lookups!$AA$2:$AA$98),0),1)&lt;Inputs!AT$4-1,Inputs!AS15*(1+Inputs!AT$6)))))</f>
        <v>-</v>
      </c>
      <c r="AU15" s="217" t="str">
        <f>IF(OR(ISBLANK($M15),$N15="%"),"-",
IF(INDEX(Lookups!$Y$2:$Y$98,MATCH(Inputs!$M15&amp;"_"&amp;INDEX(Lookups!$AC$2:$AC$13,MATCH(Inputs!$L15,Lookups!$AD$2:$AD$13,0),1),IF(Inputs!$K15="CAL",Lookups!$Z$2:$Z$98,Lookups!$AA$2:$AA$98),0),1)&gt;=Inputs!AU$4,"-",
IF(INDEX(Lookups!$Y$2:$Y$98,MATCH(Inputs!$M15&amp;"_"&amp;INDEX(Lookups!$AC$2:$AC$13,MATCH(Inputs!$L15,Lookups!$AD$2:$AD$13,0),1),IF(Inputs!$K15="CAL",Lookups!$Z$2:$Z$98,Lookups!$AA$2:$AA$98),0),1)=Inputs!AU$4-1,Inputs!$Q15*(1+Inputs!AU$6),
IF(INDEX(Lookups!$Y$2:$Y$98,MATCH(Inputs!$M15&amp;"_"&amp;INDEX(Lookups!$AC$2:$AC$13,MATCH(Inputs!$L15,Lookups!$AD$2:$AD$13,0),1),IF(Inputs!$K15="CAL",Lookups!$Z$2:$Z$98,Lookups!$AA$2:$AA$98),0),1)&lt;Inputs!AU$4-1,Inputs!AT15*(1+Inputs!AU$6)))))</f>
        <v>-</v>
      </c>
      <c r="AW15" s="214" t="str">
        <f>INDEX($V15:$AU15,1,MATCH(AW$6&amp;"_"&amp;INDEX(Lookups!$AC$2:$AC$13,MATCH(Inputs!AW$5,Lookups!$AD$2:$AD$13,0),1),Inputs!$V$2:$AU$2,0))</f>
        <v>-</v>
      </c>
    </row>
    <row r="16" spans="1:55" x14ac:dyDescent="0.25">
      <c r="A16" s="178" t="s">
        <v>402</v>
      </c>
      <c r="B16" s="209" t="s">
        <v>178</v>
      </c>
      <c r="C16" s="210" t="str">
        <f>IF(ISBLANK($B16),"-",IFERROR(INDEX(Lookups!$E$2:$E$14,MATCH($B16,Lookups!$C$2:$C$14,0),1),"-"))</f>
        <v>YES</v>
      </c>
      <c r="D16" s="211" t="str">
        <f>IFERROR(IF(MATCH($I16,Lookups!$J$2:$J$6,0),INDEX(Lookups!$K$2:$K$6,MATCH(Inputs!$I16,Lookups!$J$2:$J$6,0),1)),"all DB")</f>
        <v>all DB</v>
      </c>
      <c r="E16" s="211" t="str">
        <f t="shared" si="2"/>
        <v>ROM_all DB</v>
      </c>
      <c r="F16" s="160" t="s">
        <v>570</v>
      </c>
      <c r="H16" s="159" t="s">
        <v>320</v>
      </c>
      <c r="J16" s="159" t="s">
        <v>541</v>
      </c>
      <c r="K16" s="203" t="s">
        <v>542</v>
      </c>
      <c r="L16" s="203" t="s">
        <v>542</v>
      </c>
      <c r="M16" s="203" t="s">
        <v>542</v>
      </c>
      <c r="N16" s="162" t="s">
        <v>36</v>
      </c>
      <c r="O16" s="221">
        <v>6.0400000000000002E-2</v>
      </c>
      <c r="P16" s="209"/>
      <c r="Q16" s="222">
        <f t="shared" ref="Q16" si="3">O16</f>
        <v>6.0400000000000002E-2</v>
      </c>
      <c r="R16" s="223">
        <f t="shared" si="1"/>
        <v>6.0400000000000002E-2</v>
      </c>
      <c r="U16" s="216"/>
      <c r="V16" s="217" t="str">
        <f>IF(OR(ISBLANK($M16),$N16="%"),"-",
IF(INDEX(Lookups!$Y$2:$Y$98,MATCH(Inputs!$M16&amp;"_"&amp;INDEX(Lookups!$AC$2:$AC$13,MATCH(Inputs!$L16,Lookups!$AD$2:$AD$13,0),1),IF(Inputs!$K16="CAL",Lookups!$Z$2:$Z$98,Lookups!$AA$2:$AA$98),0),1)&gt;=Inputs!V$4,"-",
IF(INDEX(Lookups!$Y$2:$Y$98,MATCH(Inputs!$M16&amp;"_"&amp;INDEX(Lookups!$AC$2:$AC$13,MATCH(Inputs!$L16,Lookups!$AD$2:$AD$13,0),1),IF(Inputs!$K16="CAL",Lookups!$Z$2:$Z$98,Lookups!$AA$2:$AA$98),0),1)=Inputs!V$4-1,Inputs!$Q16*(1+Inputs!V$6),
IF(INDEX(Lookups!$Y$2:$Y$98,MATCH(Inputs!$M16&amp;"_"&amp;INDEX(Lookups!$AC$2:$AC$13,MATCH(Inputs!$L16,Lookups!$AD$2:$AD$13,0),1),IF(Inputs!$K16="CAL",Lookups!$Z$2:$Z$98,Lookups!$AA$2:$AA$98),0),1)&lt;Inputs!V$4-1,Inputs!U16*(1+Inputs!V$6)))))</f>
        <v>-</v>
      </c>
      <c r="W16" s="217" t="str">
        <f>IF(OR(ISBLANK($M16),$N16="%"),"-",
IF(INDEX(Lookups!$Y$2:$Y$98,MATCH(Inputs!$M16&amp;"_"&amp;INDEX(Lookups!$AC$2:$AC$13,MATCH(Inputs!$L16,Lookups!$AD$2:$AD$13,0),1),IF(Inputs!$K16="CAL",Lookups!$Z$2:$Z$98,Lookups!$AA$2:$AA$98),0),1)&gt;=Inputs!W$4,"-",
IF(INDEX(Lookups!$Y$2:$Y$98,MATCH(Inputs!$M16&amp;"_"&amp;INDEX(Lookups!$AC$2:$AC$13,MATCH(Inputs!$L16,Lookups!$AD$2:$AD$13,0),1),IF(Inputs!$K16="CAL",Lookups!$Z$2:$Z$98,Lookups!$AA$2:$AA$98),0),1)=Inputs!W$4-1,Inputs!$Q16*(1+Inputs!W$6),
IF(INDEX(Lookups!$Y$2:$Y$98,MATCH(Inputs!$M16&amp;"_"&amp;INDEX(Lookups!$AC$2:$AC$13,MATCH(Inputs!$L16,Lookups!$AD$2:$AD$13,0),1),IF(Inputs!$K16="CAL",Lookups!$Z$2:$Z$98,Lookups!$AA$2:$AA$98),0),1)&lt;Inputs!W$4-1,Inputs!V16*(1+Inputs!W$6)))))</f>
        <v>-</v>
      </c>
      <c r="X16" s="217" t="str">
        <f>IF(OR(ISBLANK($M16),$N16="%"),"-",
IF(INDEX(Lookups!$Y$2:$Y$98,MATCH(Inputs!$M16&amp;"_"&amp;INDEX(Lookups!$AC$2:$AC$13,MATCH(Inputs!$L16,Lookups!$AD$2:$AD$13,0),1),IF(Inputs!$K16="CAL",Lookups!$Z$2:$Z$98,Lookups!$AA$2:$AA$98),0),1)&gt;=Inputs!X$4,"-",
IF(INDEX(Lookups!$Y$2:$Y$98,MATCH(Inputs!$M16&amp;"_"&amp;INDEX(Lookups!$AC$2:$AC$13,MATCH(Inputs!$L16,Lookups!$AD$2:$AD$13,0),1),IF(Inputs!$K16="CAL",Lookups!$Z$2:$Z$98,Lookups!$AA$2:$AA$98),0),1)=Inputs!X$4-1,Inputs!$Q16*(1+Inputs!X$6),
IF(INDEX(Lookups!$Y$2:$Y$98,MATCH(Inputs!$M16&amp;"_"&amp;INDEX(Lookups!$AC$2:$AC$13,MATCH(Inputs!$L16,Lookups!$AD$2:$AD$13,0),1),IF(Inputs!$K16="CAL",Lookups!$Z$2:$Z$98,Lookups!$AA$2:$AA$98),0),1)&lt;Inputs!X$4-1,Inputs!W16*(1+Inputs!X$6)))))</f>
        <v>-</v>
      </c>
      <c r="Y16" s="217" t="str">
        <f>IF(OR(ISBLANK($M16),$N16="%"),"-",
IF(INDEX(Lookups!$Y$2:$Y$98,MATCH(Inputs!$M16&amp;"_"&amp;INDEX(Lookups!$AC$2:$AC$13,MATCH(Inputs!$L16,Lookups!$AD$2:$AD$13,0),1),IF(Inputs!$K16="CAL",Lookups!$Z$2:$Z$98,Lookups!$AA$2:$AA$98),0),1)&gt;=Inputs!Y$4,"-",
IF(INDEX(Lookups!$Y$2:$Y$98,MATCH(Inputs!$M16&amp;"_"&amp;INDEX(Lookups!$AC$2:$AC$13,MATCH(Inputs!$L16,Lookups!$AD$2:$AD$13,0),1),IF(Inputs!$K16="CAL",Lookups!$Z$2:$Z$98,Lookups!$AA$2:$AA$98),0),1)=Inputs!Y$4-1,Inputs!$Q16*(1+Inputs!Y$6),
IF(INDEX(Lookups!$Y$2:$Y$98,MATCH(Inputs!$M16&amp;"_"&amp;INDEX(Lookups!$AC$2:$AC$13,MATCH(Inputs!$L16,Lookups!$AD$2:$AD$13,0),1),IF(Inputs!$K16="CAL",Lookups!$Z$2:$Z$98,Lookups!$AA$2:$AA$98),0),1)&lt;Inputs!Y$4-1,Inputs!X16*(1+Inputs!Y$6)))))</f>
        <v>-</v>
      </c>
      <c r="Z16" s="217" t="str">
        <f>IF(OR(ISBLANK($M16),$N16="%"),"-",
IF(INDEX(Lookups!$Y$2:$Y$98,MATCH(Inputs!$M16&amp;"_"&amp;INDEX(Lookups!$AC$2:$AC$13,MATCH(Inputs!$L16,Lookups!$AD$2:$AD$13,0),1),IF(Inputs!$K16="CAL",Lookups!$Z$2:$Z$98,Lookups!$AA$2:$AA$98),0),1)&gt;=Inputs!Z$4,"-",
IF(INDEX(Lookups!$Y$2:$Y$98,MATCH(Inputs!$M16&amp;"_"&amp;INDEX(Lookups!$AC$2:$AC$13,MATCH(Inputs!$L16,Lookups!$AD$2:$AD$13,0),1),IF(Inputs!$K16="CAL",Lookups!$Z$2:$Z$98,Lookups!$AA$2:$AA$98),0),1)=Inputs!Z$4-1,Inputs!$Q16*(1+Inputs!Z$6),
IF(INDEX(Lookups!$Y$2:$Y$98,MATCH(Inputs!$M16&amp;"_"&amp;INDEX(Lookups!$AC$2:$AC$13,MATCH(Inputs!$L16,Lookups!$AD$2:$AD$13,0),1),IF(Inputs!$K16="CAL",Lookups!$Z$2:$Z$98,Lookups!$AA$2:$AA$98),0),1)&lt;Inputs!Z$4-1,Inputs!Y16*(1+Inputs!Z$6)))))</f>
        <v>-</v>
      </c>
      <c r="AA16" s="217" t="str">
        <f>IF(OR(ISBLANK($M16),$N16="%"),"-",
IF(INDEX(Lookups!$Y$2:$Y$98,MATCH(Inputs!$M16&amp;"_"&amp;INDEX(Lookups!$AC$2:$AC$13,MATCH(Inputs!$L16,Lookups!$AD$2:$AD$13,0),1),IF(Inputs!$K16="CAL",Lookups!$Z$2:$Z$98,Lookups!$AA$2:$AA$98),0),1)&gt;=Inputs!AA$4,"-",
IF(INDEX(Lookups!$Y$2:$Y$98,MATCH(Inputs!$M16&amp;"_"&amp;INDEX(Lookups!$AC$2:$AC$13,MATCH(Inputs!$L16,Lookups!$AD$2:$AD$13,0),1),IF(Inputs!$K16="CAL",Lookups!$Z$2:$Z$98,Lookups!$AA$2:$AA$98),0),1)=Inputs!AA$4-1,Inputs!$Q16*(1+Inputs!AA$6),
IF(INDEX(Lookups!$Y$2:$Y$98,MATCH(Inputs!$M16&amp;"_"&amp;INDEX(Lookups!$AC$2:$AC$13,MATCH(Inputs!$L16,Lookups!$AD$2:$AD$13,0),1),IF(Inputs!$K16="CAL",Lookups!$Z$2:$Z$98,Lookups!$AA$2:$AA$98),0),1)&lt;Inputs!AA$4-1,Inputs!Z16*(1+Inputs!AA$6)))))</f>
        <v>-</v>
      </c>
      <c r="AB16" s="217" t="str">
        <f>IF(OR(ISBLANK($M16),$N16="%"),"-",
IF(INDEX(Lookups!$Y$2:$Y$98,MATCH(Inputs!$M16&amp;"_"&amp;INDEX(Lookups!$AC$2:$AC$13,MATCH(Inputs!$L16,Lookups!$AD$2:$AD$13,0),1),IF(Inputs!$K16="CAL",Lookups!$Z$2:$Z$98,Lookups!$AA$2:$AA$98),0),1)&gt;=Inputs!AB$4,"-",
IF(INDEX(Lookups!$Y$2:$Y$98,MATCH(Inputs!$M16&amp;"_"&amp;INDEX(Lookups!$AC$2:$AC$13,MATCH(Inputs!$L16,Lookups!$AD$2:$AD$13,0),1),IF(Inputs!$K16="CAL",Lookups!$Z$2:$Z$98,Lookups!$AA$2:$AA$98),0),1)=Inputs!AB$4-1,Inputs!$Q16*(1+Inputs!AB$6),
IF(INDEX(Lookups!$Y$2:$Y$98,MATCH(Inputs!$M16&amp;"_"&amp;INDEX(Lookups!$AC$2:$AC$13,MATCH(Inputs!$L16,Lookups!$AD$2:$AD$13,0),1),IF(Inputs!$K16="CAL",Lookups!$Z$2:$Z$98,Lookups!$AA$2:$AA$98),0),1)&lt;Inputs!AB$4-1,Inputs!AA16*(1+Inputs!AB$6)))))</f>
        <v>-</v>
      </c>
      <c r="AC16" s="217" t="str">
        <f>IF(OR(ISBLANK($M16),$N16="%"),"-",
IF(INDEX(Lookups!$Y$2:$Y$98,MATCH(Inputs!$M16&amp;"_"&amp;INDEX(Lookups!$AC$2:$AC$13,MATCH(Inputs!$L16,Lookups!$AD$2:$AD$13,0),1),IF(Inputs!$K16="CAL",Lookups!$Z$2:$Z$98,Lookups!$AA$2:$AA$98),0),1)&gt;=Inputs!AC$4,"-",
IF(INDEX(Lookups!$Y$2:$Y$98,MATCH(Inputs!$M16&amp;"_"&amp;INDEX(Lookups!$AC$2:$AC$13,MATCH(Inputs!$L16,Lookups!$AD$2:$AD$13,0),1),IF(Inputs!$K16="CAL",Lookups!$Z$2:$Z$98,Lookups!$AA$2:$AA$98),0),1)=Inputs!AC$4-1,Inputs!$Q16*(1+Inputs!AC$6),
IF(INDEX(Lookups!$Y$2:$Y$98,MATCH(Inputs!$M16&amp;"_"&amp;INDEX(Lookups!$AC$2:$AC$13,MATCH(Inputs!$L16,Lookups!$AD$2:$AD$13,0),1),IF(Inputs!$K16="CAL",Lookups!$Z$2:$Z$98,Lookups!$AA$2:$AA$98),0),1)&lt;Inputs!AC$4-1,Inputs!AB16*(1+Inputs!AC$6)))))</f>
        <v>-</v>
      </c>
      <c r="AD16" s="217" t="str">
        <f>IF(OR(ISBLANK($M16),$N16="%"),"-",
IF(INDEX(Lookups!$Y$2:$Y$98,MATCH(Inputs!$M16&amp;"_"&amp;INDEX(Lookups!$AC$2:$AC$13,MATCH(Inputs!$L16,Lookups!$AD$2:$AD$13,0),1),IF(Inputs!$K16="CAL",Lookups!$Z$2:$Z$98,Lookups!$AA$2:$AA$98),0),1)&gt;=Inputs!AD$4,"-",
IF(INDEX(Lookups!$Y$2:$Y$98,MATCH(Inputs!$M16&amp;"_"&amp;INDEX(Lookups!$AC$2:$AC$13,MATCH(Inputs!$L16,Lookups!$AD$2:$AD$13,0),1),IF(Inputs!$K16="CAL",Lookups!$Z$2:$Z$98,Lookups!$AA$2:$AA$98),0),1)=Inputs!AD$4-1,Inputs!$Q16*(1+Inputs!AD$6),
IF(INDEX(Lookups!$Y$2:$Y$98,MATCH(Inputs!$M16&amp;"_"&amp;INDEX(Lookups!$AC$2:$AC$13,MATCH(Inputs!$L16,Lookups!$AD$2:$AD$13,0),1),IF(Inputs!$K16="CAL",Lookups!$Z$2:$Z$98,Lookups!$AA$2:$AA$98),0),1)&lt;Inputs!AD$4-1,Inputs!AC16*(1+Inputs!AD$6)))))</f>
        <v>-</v>
      </c>
      <c r="AE16" s="217" t="str">
        <f>IF(OR(ISBLANK($M16),$N16="%"),"-",
IF(INDEX(Lookups!$Y$2:$Y$98,MATCH(Inputs!$M16&amp;"_"&amp;INDEX(Lookups!$AC$2:$AC$13,MATCH(Inputs!$L16,Lookups!$AD$2:$AD$13,0),1),IF(Inputs!$K16="CAL",Lookups!$Z$2:$Z$98,Lookups!$AA$2:$AA$98),0),1)&gt;=Inputs!AE$4,"-",
IF(INDEX(Lookups!$Y$2:$Y$98,MATCH(Inputs!$M16&amp;"_"&amp;INDEX(Lookups!$AC$2:$AC$13,MATCH(Inputs!$L16,Lookups!$AD$2:$AD$13,0),1),IF(Inputs!$K16="CAL",Lookups!$Z$2:$Z$98,Lookups!$AA$2:$AA$98),0),1)=Inputs!AE$4-1,Inputs!$Q16*(1+Inputs!AE$6),
IF(INDEX(Lookups!$Y$2:$Y$98,MATCH(Inputs!$M16&amp;"_"&amp;INDEX(Lookups!$AC$2:$AC$13,MATCH(Inputs!$L16,Lookups!$AD$2:$AD$13,0),1),IF(Inputs!$K16="CAL",Lookups!$Z$2:$Z$98,Lookups!$AA$2:$AA$98),0),1)&lt;Inputs!AE$4-1,Inputs!AD16*(1+Inputs!AE$6)))))</f>
        <v>-</v>
      </c>
      <c r="AF16" s="217" t="str">
        <f>IF(OR(ISBLANK($M16),$N16="%"),"-",
IF(INDEX(Lookups!$Y$2:$Y$98,MATCH(Inputs!$M16&amp;"_"&amp;INDEX(Lookups!$AC$2:$AC$13,MATCH(Inputs!$L16,Lookups!$AD$2:$AD$13,0),1),IF(Inputs!$K16="CAL",Lookups!$Z$2:$Z$98,Lookups!$AA$2:$AA$98),0),1)&gt;=Inputs!AF$4,"-",
IF(INDEX(Lookups!$Y$2:$Y$98,MATCH(Inputs!$M16&amp;"_"&amp;INDEX(Lookups!$AC$2:$AC$13,MATCH(Inputs!$L16,Lookups!$AD$2:$AD$13,0),1),IF(Inputs!$K16="CAL",Lookups!$Z$2:$Z$98,Lookups!$AA$2:$AA$98),0),1)=Inputs!AF$4-1,Inputs!$Q16*(1+Inputs!AF$6),
IF(INDEX(Lookups!$Y$2:$Y$98,MATCH(Inputs!$M16&amp;"_"&amp;INDEX(Lookups!$AC$2:$AC$13,MATCH(Inputs!$L16,Lookups!$AD$2:$AD$13,0),1),IF(Inputs!$K16="CAL",Lookups!$Z$2:$Z$98,Lookups!$AA$2:$AA$98),0),1)&lt;Inputs!AF$4-1,Inputs!AE16*(1+Inputs!AF$6)))))</f>
        <v>-</v>
      </c>
      <c r="AG16" s="217" t="str">
        <f>IF(OR(ISBLANK($M16),$N16="%"),"-",
IF(INDEX(Lookups!$Y$2:$Y$98,MATCH(Inputs!$M16&amp;"_"&amp;INDEX(Lookups!$AC$2:$AC$13,MATCH(Inputs!$L16,Lookups!$AD$2:$AD$13,0),1),IF(Inputs!$K16="CAL",Lookups!$Z$2:$Z$98,Lookups!$AA$2:$AA$98),0),1)&gt;=Inputs!AG$4,"-",
IF(INDEX(Lookups!$Y$2:$Y$98,MATCH(Inputs!$M16&amp;"_"&amp;INDEX(Lookups!$AC$2:$AC$13,MATCH(Inputs!$L16,Lookups!$AD$2:$AD$13,0),1),IF(Inputs!$K16="CAL",Lookups!$Z$2:$Z$98,Lookups!$AA$2:$AA$98),0),1)=Inputs!AG$4-1,Inputs!$Q16*(1+Inputs!AG$6),
IF(INDEX(Lookups!$Y$2:$Y$98,MATCH(Inputs!$M16&amp;"_"&amp;INDEX(Lookups!$AC$2:$AC$13,MATCH(Inputs!$L16,Lookups!$AD$2:$AD$13,0),1),IF(Inputs!$K16="CAL",Lookups!$Z$2:$Z$98,Lookups!$AA$2:$AA$98),0),1)&lt;Inputs!AG$4-1,Inputs!AF16*(1+Inputs!AG$6)))))</f>
        <v>-</v>
      </c>
      <c r="AH16" s="217" t="str">
        <f>IF(OR(ISBLANK($M16),$N16="%"),"-",
IF(INDEX(Lookups!$Y$2:$Y$98,MATCH(Inputs!$M16&amp;"_"&amp;INDEX(Lookups!$AC$2:$AC$13,MATCH(Inputs!$L16,Lookups!$AD$2:$AD$13,0),1),IF(Inputs!$K16="CAL",Lookups!$Z$2:$Z$98,Lookups!$AA$2:$AA$98),0),1)&gt;=Inputs!AH$4,"-",
IF(INDEX(Lookups!$Y$2:$Y$98,MATCH(Inputs!$M16&amp;"_"&amp;INDEX(Lookups!$AC$2:$AC$13,MATCH(Inputs!$L16,Lookups!$AD$2:$AD$13,0),1),IF(Inputs!$K16="CAL",Lookups!$Z$2:$Z$98,Lookups!$AA$2:$AA$98),0),1)=Inputs!AH$4-1,Inputs!$Q16*(1+Inputs!AH$6),
IF(INDEX(Lookups!$Y$2:$Y$98,MATCH(Inputs!$M16&amp;"_"&amp;INDEX(Lookups!$AC$2:$AC$13,MATCH(Inputs!$L16,Lookups!$AD$2:$AD$13,0),1),IF(Inputs!$K16="CAL",Lookups!$Z$2:$Z$98,Lookups!$AA$2:$AA$98),0),1)&lt;Inputs!AH$4-1,Inputs!AG16*(1+Inputs!AH$6)))))</f>
        <v>-</v>
      </c>
      <c r="AI16" s="217" t="str">
        <f>IF(OR(ISBLANK($M16),$N16="%"),"-",
IF(INDEX(Lookups!$Y$2:$Y$98,MATCH(Inputs!$M16&amp;"_"&amp;INDEX(Lookups!$AC$2:$AC$13,MATCH(Inputs!$L16,Lookups!$AD$2:$AD$13,0),1),IF(Inputs!$K16="CAL",Lookups!$Z$2:$Z$98,Lookups!$AA$2:$AA$98),0),1)&gt;=Inputs!AI$4,"-",
IF(INDEX(Lookups!$Y$2:$Y$98,MATCH(Inputs!$M16&amp;"_"&amp;INDEX(Lookups!$AC$2:$AC$13,MATCH(Inputs!$L16,Lookups!$AD$2:$AD$13,0),1),IF(Inputs!$K16="CAL",Lookups!$Z$2:$Z$98,Lookups!$AA$2:$AA$98),0),1)=Inputs!AI$4-1,Inputs!$Q16*(1+Inputs!AI$6),
IF(INDEX(Lookups!$Y$2:$Y$98,MATCH(Inputs!$M16&amp;"_"&amp;INDEX(Lookups!$AC$2:$AC$13,MATCH(Inputs!$L16,Lookups!$AD$2:$AD$13,0),1),IF(Inputs!$K16="CAL",Lookups!$Z$2:$Z$98,Lookups!$AA$2:$AA$98),0),1)&lt;Inputs!AI$4-1,Inputs!AH16*(1+Inputs!AI$6)))))</f>
        <v>-</v>
      </c>
      <c r="AJ16" s="217" t="str">
        <f>IF(OR(ISBLANK($M16),$N16="%"),"-",
IF(INDEX(Lookups!$Y$2:$Y$98,MATCH(Inputs!$M16&amp;"_"&amp;INDEX(Lookups!$AC$2:$AC$13,MATCH(Inputs!$L16,Lookups!$AD$2:$AD$13,0),1),IF(Inputs!$K16="CAL",Lookups!$Z$2:$Z$98,Lookups!$AA$2:$AA$98),0),1)&gt;=Inputs!AJ$4,"-",
IF(INDEX(Lookups!$Y$2:$Y$98,MATCH(Inputs!$M16&amp;"_"&amp;INDEX(Lookups!$AC$2:$AC$13,MATCH(Inputs!$L16,Lookups!$AD$2:$AD$13,0),1),IF(Inputs!$K16="CAL",Lookups!$Z$2:$Z$98,Lookups!$AA$2:$AA$98),0),1)=Inputs!AJ$4-1,Inputs!$Q16*(1+Inputs!AJ$6),
IF(INDEX(Lookups!$Y$2:$Y$98,MATCH(Inputs!$M16&amp;"_"&amp;INDEX(Lookups!$AC$2:$AC$13,MATCH(Inputs!$L16,Lookups!$AD$2:$AD$13,0),1),IF(Inputs!$K16="CAL",Lookups!$Z$2:$Z$98,Lookups!$AA$2:$AA$98),0),1)&lt;Inputs!AJ$4-1,Inputs!AI16*(1+Inputs!AJ$6)))))</f>
        <v>-</v>
      </c>
      <c r="AK16" s="217" t="str">
        <f>IF(OR(ISBLANK($M16),$N16="%"),"-",
IF(INDEX(Lookups!$Y$2:$Y$98,MATCH(Inputs!$M16&amp;"_"&amp;INDEX(Lookups!$AC$2:$AC$13,MATCH(Inputs!$L16,Lookups!$AD$2:$AD$13,0),1),IF(Inputs!$K16="CAL",Lookups!$Z$2:$Z$98,Lookups!$AA$2:$AA$98),0),1)&gt;=Inputs!AK$4,"-",
IF(INDEX(Lookups!$Y$2:$Y$98,MATCH(Inputs!$M16&amp;"_"&amp;INDEX(Lookups!$AC$2:$AC$13,MATCH(Inputs!$L16,Lookups!$AD$2:$AD$13,0),1),IF(Inputs!$K16="CAL",Lookups!$Z$2:$Z$98,Lookups!$AA$2:$AA$98),0),1)=Inputs!AK$4-1,Inputs!$Q16*(1+Inputs!AK$6),
IF(INDEX(Lookups!$Y$2:$Y$98,MATCH(Inputs!$M16&amp;"_"&amp;INDEX(Lookups!$AC$2:$AC$13,MATCH(Inputs!$L16,Lookups!$AD$2:$AD$13,0),1),IF(Inputs!$K16="CAL",Lookups!$Z$2:$Z$98,Lookups!$AA$2:$AA$98),0),1)&lt;Inputs!AK$4-1,Inputs!AJ16*(1+Inputs!AK$6)))))</f>
        <v>-</v>
      </c>
      <c r="AL16" s="217" t="str">
        <f>IF(OR(ISBLANK($M16),$N16="%"),"-",
IF(INDEX(Lookups!$Y$2:$Y$98,MATCH(Inputs!$M16&amp;"_"&amp;INDEX(Lookups!$AC$2:$AC$13,MATCH(Inputs!$L16,Lookups!$AD$2:$AD$13,0),1),IF(Inputs!$K16="CAL",Lookups!$Z$2:$Z$98,Lookups!$AA$2:$AA$98),0),1)&gt;=Inputs!AL$4,"-",
IF(INDEX(Lookups!$Y$2:$Y$98,MATCH(Inputs!$M16&amp;"_"&amp;INDEX(Lookups!$AC$2:$AC$13,MATCH(Inputs!$L16,Lookups!$AD$2:$AD$13,0),1),IF(Inputs!$K16="CAL",Lookups!$Z$2:$Z$98,Lookups!$AA$2:$AA$98),0),1)=Inputs!AL$4-1,Inputs!$Q16*(1+Inputs!AL$6),
IF(INDEX(Lookups!$Y$2:$Y$98,MATCH(Inputs!$M16&amp;"_"&amp;INDEX(Lookups!$AC$2:$AC$13,MATCH(Inputs!$L16,Lookups!$AD$2:$AD$13,0),1),IF(Inputs!$K16="CAL",Lookups!$Z$2:$Z$98,Lookups!$AA$2:$AA$98),0),1)&lt;Inputs!AL$4-1,Inputs!AK16*(1+Inputs!AL$6)))))</f>
        <v>-</v>
      </c>
      <c r="AM16" s="217" t="str">
        <f>IF(OR(ISBLANK($M16),$N16="%"),"-",
IF(INDEX(Lookups!$Y$2:$Y$98,MATCH(Inputs!$M16&amp;"_"&amp;INDEX(Lookups!$AC$2:$AC$13,MATCH(Inputs!$L16,Lookups!$AD$2:$AD$13,0),1),IF(Inputs!$K16="CAL",Lookups!$Z$2:$Z$98,Lookups!$AA$2:$AA$98),0),1)&gt;=Inputs!AM$4,"-",
IF(INDEX(Lookups!$Y$2:$Y$98,MATCH(Inputs!$M16&amp;"_"&amp;INDEX(Lookups!$AC$2:$AC$13,MATCH(Inputs!$L16,Lookups!$AD$2:$AD$13,0),1),IF(Inputs!$K16="CAL",Lookups!$Z$2:$Z$98,Lookups!$AA$2:$AA$98),0),1)=Inputs!AM$4-1,Inputs!$Q16*(1+Inputs!AM$6),
IF(INDEX(Lookups!$Y$2:$Y$98,MATCH(Inputs!$M16&amp;"_"&amp;INDEX(Lookups!$AC$2:$AC$13,MATCH(Inputs!$L16,Lookups!$AD$2:$AD$13,0),1),IF(Inputs!$K16="CAL",Lookups!$Z$2:$Z$98,Lookups!$AA$2:$AA$98),0),1)&lt;Inputs!AM$4-1,Inputs!AL16*(1+Inputs!AM$6)))))</f>
        <v>-</v>
      </c>
      <c r="AN16" s="217" t="str">
        <f>IF(OR(ISBLANK($M16),$N16="%"),"-",
IF(INDEX(Lookups!$Y$2:$Y$98,MATCH(Inputs!$M16&amp;"_"&amp;INDEX(Lookups!$AC$2:$AC$13,MATCH(Inputs!$L16,Lookups!$AD$2:$AD$13,0),1),IF(Inputs!$K16="CAL",Lookups!$Z$2:$Z$98,Lookups!$AA$2:$AA$98),0),1)&gt;=Inputs!AN$4,"-",
IF(INDEX(Lookups!$Y$2:$Y$98,MATCH(Inputs!$M16&amp;"_"&amp;INDEX(Lookups!$AC$2:$AC$13,MATCH(Inputs!$L16,Lookups!$AD$2:$AD$13,0),1),IF(Inputs!$K16="CAL",Lookups!$Z$2:$Z$98,Lookups!$AA$2:$AA$98),0),1)=Inputs!AN$4-1,Inputs!$Q16*(1+Inputs!AN$6),
IF(INDEX(Lookups!$Y$2:$Y$98,MATCH(Inputs!$M16&amp;"_"&amp;INDEX(Lookups!$AC$2:$AC$13,MATCH(Inputs!$L16,Lookups!$AD$2:$AD$13,0),1),IF(Inputs!$K16="CAL",Lookups!$Z$2:$Z$98,Lookups!$AA$2:$AA$98),0),1)&lt;Inputs!AN$4-1,Inputs!AM16*(1+Inputs!AN$6)))))</f>
        <v>-</v>
      </c>
      <c r="AO16" s="217" t="str">
        <f>IF(OR(ISBLANK($M16),$N16="%"),"-",
IF(INDEX(Lookups!$Y$2:$Y$98,MATCH(Inputs!$M16&amp;"_"&amp;INDEX(Lookups!$AC$2:$AC$13,MATCH(Inputs!$L16,Lookups!$AD$2:$AD$13,0),1),IF(Inputs!$K16="CAL",Lookups!$Z$2:$Z$98,Lookups!$AA$2:$AA$98),0),1)&gt;=Inputs!AO$4,"-",
IF(INDEX(Lookups!$Y$2:$Y$98,MATCH(Inputs!$M16&amp;"_"&amp;INDEX(Lookups!$AC$2:$AC$13,MATCH(Inputs!$L16,Lookups!$AD$2:$AD$13,0),1),IF(Inputs!$K16="CAL",Lookups!$Z$2:$Z$98,Lookups!$AA$2:$AA$98),0),1)=Inputs!AO$4-1,Inputs!$Q16*(1+Inputs!AO$6),
IF(INDEX(Lookups!$Y$2:$Y$98,MATCH(Inputs!$M16&amp;"_"&amp;INDEX(Lookups!$AC$2:$AC$13,MATCH(Inputs!$L16,Lookups!$AD$2:$AD$13,0),1),IF(Inputs!$K16="CAL",Lookups!$Z$2:$Z$98,Lookups!$AA$2:$AA$98),0),1)&lt;Inputs!AO$4-1,Inputs!AN16*(1+Inputs!AO$6)))))</f>
        <v>-</v>
      </c>
      <c r="AP16" s="217" t="str">
        <f>IF(OR(ISBLANK($M16),$N16="%"),"-",
IF(INDEX(Lookups!$Y$2:$Y$98,MATCH(Inputs!$M16&amp;"_"&amp;INDEX(Lookups!$AC$2:$AC$13,MATCH(Inputs!$L16,Lookups!$AD$2:$AD$13,0),1),IF(Inputs!$K16="CAL",Lookups!$Z$2:$Z$98,Lookups!$AA$2:$AA$98),0),1)&gt;=Inputs!AP$4,"-",
IF(INDEX(Lookups!$Y$2:$Y$98,MATCH(Inputs!$M16&amp;"_"&amp;INDEX(Lookups!$AC$2:$AC$13,MATCH(Inputs!$L16,Lookups!$AD$2:$AD$13,0),1),IF(Inputs!$K16="CAL",Lookups!$Z$2:$Z$98,Lookups!$AA$2:$AA$98),0),1)=Inputs!AP$4-1,Inputs!$Q16*(1+Inputs!AP$6),
IF(INDEX(Lookups!$Y$2:$Y$98,MATCH(Inputs!$M16&amp;"_"&amp;INDEX(Lookups!$AC$2:$AC$13,MATCH(Inputs!$L16,Lookups!$AD$2:$AD$13,0),1),IF(Inputs!$K16="CAL",Lookups!$Z$2:$Z$98,Lookups!$AA$2:$AA$98),0),1)&lt;Inputs!AP$4-1,Inputs!AO16*(1+Inputs!AP$6)))))</f>
        <v>-</v>
      </c>
      <c r="AQ16" s="217" t="str">
        <f>IF(OR(ISBLANK($M16),$N16="%"),"-",
IF(INDEX(Lookups!$Y$2:$Y$98,MATCH(Inputs!$M16&amp;"_"&amp;INDEX(Lookups!$AC$2:$AC$13,MATCH(Inputs!$L16,Lookups!$AD$2:$AD$13,0),1),IF(Inputs!$K16="CAL",Lookups!$Z$2:$Z$98,Lookups!$AA$2:$AA$98),0),1)&gt;=Inputs!AQ$4,"-",
IF(INDEX(Lookups!$Y$2:$Y$98,MATCH(Inputs!$M16&amp;"_"&amp;INDEX(Lookups!$AC$2:$AC$13,MATCH(Inputs!$L16,Lookups!$AD$2:$AD$13,0),1),IF(Inputs!$K16="CAL",Lookups!$Z$2:$Z$98,Lookups!$AA$2:$AA$98),0),1)=Inputs!AQ$4-1,Inputs!$Q16*(1+Inputs!AQ$6),
IF(INDEX(Lookups!$Y$2:$Y$98,MATCH(Inputs!$M16&amp;"_"&amp;INDEX(Lookups!$AC$2:$AC$13,MATCH(Inputs!$L16,Lookups!$AD$2:$AD$13,0),1),IF(Inputs!$K16="CAL",Lookups!$Z$2:$Z$98,Lookups!$AA$2:$AA$98),0),1)&lt;Inputs!AQ$4-1,Inputs!AP16*(1+Inputs!AQ$6)))))</f>
        <v>-</v>
      </c>
      <c r="AR16" s="217" t="str">
        <f>IF(OR(ISBLANK($M16),$N16="%"),"-",
IF(INDEX(Lookups!$Y$2:$Y$98,MATCH(Inputs!$M16&amp;"_"&amp;INDEX(Lookups!$AC$2:$AC$13,MATCH(Inputs!$L16,Lookups!$AD$2:$AD$13,0),1),IF(Inputs!$K16="CAL",Lookups!$Z$2:$Z$98,Lookups!$AA$2:$AA$98),0),1)&gt;=Inputs!AR$4,"-",
IF(INDEX(Lookups!$Y$2:$Y$98,MATCH(Inputs!$M16&amp;"_"&amp;INDEX(Lookups!$AC$2:$AC$13,MATCH(Inputs!$L16,Lookups!$AD$2:$AD$13,0),1),IF(Inputs!$K16="CAL",Lookups!$Z$2:$Z$98,Lookups!$AA$2:$AA$98),0),1)=Inputs!AR$4-1,Inputs!$Q16*(1+Inputs!AR$6),
IF(INDEX(Lookups!$Y$2:$Y$98,MATCH(Inputs!$M16&amp;"_"&amp;INDEX(Lookups!$AC$2:$AC$13,MATCH(Inputs!$L16,Lookups!$AD$2:$AD$13,0),1),IF(Inputs!$K16="CAL",Lookups!$Z$2:$Z$98,Lookups!$AA$2:$AA$98),0),1)&lt;Inputs!AR$4-1,Inputs!AQ16*(1+Inputs!AR$6)))))</f>
        <v>-</v>
      </c>
      <c r="AS16" s="217" t="str">
        <f>IF(OR(ISBLANK($M16),$N16="%"),"-",
IF(INDEX(Lookups!$Y$2:$Y$98,MATCH(Inputs!$M16&amp;"_"&amp;INDEX(Lookups!$AC$2:$AC$13,MATCH(Inputs!$L16,Lookups!$AD$2:$AD$13,0),1),IF(Inputs!$K16="CAL",Lookups!$Z$2:$Z$98,Lookups!$AA$2:$AA$98),0),1)&gt;=Inputs!AS$4,"-",
IF(INDEX(Lookups!$Y$2:$Y$98,MATCH(Inputs!$M16&amp;"_"&amp;INDEX(Lookups!$AC$2:$AC$13,MATCH(Inputs!$L16,Lookups!$AD$2:$AD$13,0),1),IF(Inputs!$K16="CAL",Lookups!$Z$2:$Z$98,Lookups!$AA$2:$AA$98),0),1)=Inputs!AS$4-1,Inputs!$Q16*(1+Inputs!AS$6),
IF(INDEX(Lookups!$Y$2:$Y$98,MATCH(Inputs!$M16&amp;"_"&amp;INDEX(Lookups!$AC$2:$AC$13,MATCH(Inputs!$L16,Lookups!$AD$2:$AD$13,0),1),IF(Inputs!$K16="CAL",Lookups!$Z$2:$Z$98,Lookups!$AA$2:$AA$98),0),1)&lt;Inputs!AS$4-1,Inputs!AR16*(1+Inputs!AS$6)))))</f>
        <v>-</v>
      </c>
      <c r="AT16" s="217" t="str">
        <f>IF(OR(ISBLANK($M16),$N16="%"),"-",
IF(INDEX(Lookups!$Y$2:$Y$98,MATCH(Inputs!$M16&amp;"_"&amp;INDEX(Lookups!$AC$2:$AC$13,MATCH(Inputs!$L16,Lookups!$AD$2:$AD$13,0),1),IF(Inputs!$K16="CAL",Lookups!$Z$2:$Z$98,Lookups!$AA$2:$AA$98),0),1)&gt;=Inputs!AT$4,"-",
IF(INDEX(Lookups!$Y$2:$Y$98,MATCH(Inputs!$M16&amp;"_"&amp;INDEX(Lookups!$AC$2:$AC$13,MATCH(Inputs!$L16,Lookups!$AD$2:$AD$13,0),1),IF(Inputs!$K16="CAL",Lookups!$Z$2:$Z$98,Lookups!$AA$2:$AA$98),0),1)=Inputs!AT$4-1,Inputs!$Q16*(1+Inputs!AT$6),
IF(INDEX(Lookups!$Y$2:$Y$98,MATCH(Inputs!$M16&amp;"_"&amp;INDEX(Lookups!$AC$2:$AC$13,MATCH(Inputs!$L16,Lookups!$AD$2:$AD$13,0),1),IF(Inputs!$K16="CAL",Lookups!$Z$2:$Z$98,Lookups!$AA$2:$AA$98),0),1)&lt;Inputs!AT$4-1,Inputs!AS16*(1+Inputs!AT$6)))))</f>
        <v>-</v>
      </c>
      <c r="AU16" s="217" t="str">
        <f>IF(OR(ISBLANK($M16),$N16="%"),"-",
IF(INDEX(Lookups!$Y$2:$Y$98,MATCH(Inputs!$M16&amp;"_"&amp;INDEX(Lookups!$AC$2:$AC$13,MATCH(Inputs!$L16,Lookups!$AD$2:$AD$13,0),1),IF(Inputs!$K16="CAL",Lookups!$Z$2:$Z$98,Lookups!$AA$2:$AA$98),0),1)&gt;=Inputs!AU$4,"-",
IF(INDEX(Lookups!$Y$2:$Y$98,MATCH(Inputs!$M16&amp;"_"&amp;INDEX(Lookups!$AC$2:$AC$13,MATCH(Inputs!$L16,Lookups!$AD$2:$AD$13,0),1),IF(Inputs!$K16="CAL",Lookups!$Z$2:$Z$98,Lookups!$AA$2:$AA$98),0),1)=Inputs!AU$4-1,Inputs!$Q16*(1+Inputs!AU$6),
IF(INDEX(Lookups!$Y$2:$Y$98,MATCH(Inputs!$M16&amp;"_"&amp;INDEX(Lookups!$AC$2:$AC$13,MATCH(Inputs!$L16,Lookups!$AD$2:$AD$13,0),1),IF(Inputs!$K16="CAL",Lookups!$Z$2:$Z$98,Lookups!$AA$2:$AA$98),0),1)&lt;Inputs!AU$4-1,Inputs!AT16*(1+Inputs!AU$6)))))</f>
        <v>-</v>
      </c>
      <c r="AW16" s="214" t="str">
        <f>INDEX($V16:$AU16,1,MATCH(AW$6&amp;"_"&amp;INDEX(Lookups!$AC$2:$AC$13,MATCH(Inputs!AW$5,Lookups!$AD$2:$AD$13,0),1),Inputs!$V$2:$AU$2,0))</f>
        <v>-</v>
      </c>
    </row>
    <row r="17" spans="1:55" x14ac:dyDescent="0.25">
      <c r="A17" s="178"/>
      <c r="B17" s="209"/>
      <c r="C17" s="210" t="str">
        <f>IF(ISBLANK($B17),"-",IFERROR(INDEX(Lookups!$E$2:$E$14,MATCH($B17,Lookups!$C$2:$C$14,0),1),"-"))</f>
        <v>-</v>
      </c>
      <c r="D17" s="211" t="str">
        <f>IFERROR(IF(MATCH($I17,Lookups!$J$2:$J$6,0),INDEX(Lookups!$K$2:$K$6,MATCH(Inputs!$I17,Lookups!$J$2:$J$6,0),1)),"all DB")</f>
        <v>all DB</v>
      </c>
      <c r="E17" s="211" t="str">
        <f t="shared" si="2"/>
        <v>-</v>
      </c>
      <c r="K17" s="203"/>
      <c r="L17" s="203"/>
      <c r="M17" s="203"/>
      <c r="Q17" s="162"/>
      <c r="R17" s="162"/>
      <c r="U17" s="216"/>
      <c r="V17" s="217" t="str">
        <f>IF(OR(ISBLANK($M17),$N17="%"),"-",
IF(INDEX(Lookups!$Y$2:$Y$98,MATCH(Inputs!$M17&amp;"_"&amp;INDEX(Lookups!$AC$2:$AC$13,MATCH(Inputs!$L17,Lookups!$AD$2:$AD$13,0),1),IF(Inputs!$K17="CAL",Lookups!$Z$2:$Z$98,Lookups!$AA$2:$AA$98),0),1)&gt;=Inputs!V$4,"-",
IF(INDEX(Lookups!$Y$2:$Y$98,MATCH(Inputs!$M17&amp;"_"&amp;INDEX(Lookups!$AC$2:$AC$13,MATCH(Inputs!$L17,Lookups!$AD$2:$AD$13,0),1),IF(Inputs!$K17="CAL",Lookups!$Z$2:$Z$98,Lookups!$AA$2:$AA$98),0),1)=Inputs!V$4-1,Inputs!$Q17*(1+Inputs!V$6),
IF(INDEX(Lookups!$Y$2:$Y$98,MATCH(Inputs!$M17&amp;"_"&amp;INDEX(Lookups!$AC$2:$AC$13,MATCH(Inputs!$L17,Lookups!$AD$2:$AD$13,0),1),IF(Inputs!$K17="CAL",Lookups!$Z$2:$Z$98,Lookups!$AA$2:$AA$98),0),1)&lt;Inputs!V$4-1,Inputs!U17*(1+Inputs!V$6)))))</f>
        <v>-</v>
      </c>
      <c r="W17" s="217" t="str">
        <f>IF(OR(ISBLANK($M17),$N17="%"),"-",
IF(INDEX(Lookups!$Y$2:$Y$98,MATCH(Inputs!$M17&amp;"_"&amp;INDEX(Lookups!$AC$2:$AC$13,MATCH(Inputs!$L17,Lookups!$AD$2:$AD$13,0),1),IF(Inputs!$K17="CAL",Lookups!$Z$2:$Z$98,Lookups!$AA$2:$AA$98),0),1)&gt;=Inputs!W$4,"-",
IF(INDEX(Lookups!$Y$2:$Y$98,MATCH(Inputs!$M17&amp;"_"&amp;INDEX(Lookups!$AC$2:$AC$13,MATCH(Inputs!$L17,Lookups!$AD$2:$AD$13,0),1),IF(Inputs!$K17="CAL",Lookups!$Z$2:$Z$98,Lookups!$AA$2:$AA$98),0),1)=Inputs!W$4-1,Inputs!$Q17*(1+Inputs!W$6),
IF(INDEX(Lookups!$Y$2:$Y$98,MATCH(Inputs!$M17&amp;"_"&amp;INDEX(Lookups!$AC$2:$AC$13,MATCH(Inputs!$L17,Lookups!$AD$2:$AD$13,0),1),IF(Inputs!$K17="CAL",Lookups!$Z$2:$Z$98,Lookups!$AA$2:$AA$98),0),1)&lt;Inputs!W$4-1,Inputs!V17*(1+Inputs!W$6)))))</f>
        <v>-</v>
      </c>
      <c r="X17" s="217" t="str">
        <f>IF(OR(ISBLANK($M17),$N17="%"),"-",
IF(INDEX(Lookups!$Y$2:$Y$98,MATCH(Inputs!$M17&amp;"_"&amp;INDEX(Lookups!$AC$2:$AC$13,MATCH(Inputs!$L17,Lookups!$AD$2:$AD$13,0),1),IF(Inputs!$K17="CAL",Lookups!$Z$2:$Z$98,Lookups!$AA$2:$AA$98),0),1)&gt;=Inputs!X$4,"-",
IF(INDEX(Lookups!$Y$2:$Y$98,MATCH(Inputs!$M17&amp;"_"&amp;INDEX(Lookups!$AC$2:$AC$13,MATCH(Inputs!$L17,Lookups!$AD$2:$AD$13,0),1),IF(Inputs!$K17="CAL",Lookups!$Z$2:$Z$98,Lookups!$AA$2:$AA$98),0),1)=Inputs!X$4-1,Inputs!$Q17*(1+Inputs!X$6),
IF(INDEX(Lookups!$Y$2:$Y$98,MATCH(Inputs!$M17&amp;"_"&amp;INDEX(Lookups!$AC$2:$AC$13,MATCH(Inputs!$L17,Lookups!$AD$2:$AD$13,0),1),IF(Inputs!$K17="CAL",Lookups!$Z$2:$Z$98,Lookups!$AA$2:$AA$98),0),1)&lt;Inputs!X$4-1,Inputs!W17*(1+Inputs!X$6)))))</f>
        <v>-</v>
      </c>
      <c r="Y17" s="217" t="str">
        <f>IF(OR(ISBLANK($M17),$N17="%"),"-",
IF(INDEX(Lookups!$Y$2:$Y$98,MATCH(Inputs!$M17&amp;"_"&amp;INDEX(Lookups!$AC$2:$AC$13,MATCH(Inputs!$L17,Lookups!$AD$2:$AD$13,0),1),IF(Inputs!$K17="CAL",Lookups!$Z$2:$Z$98,Lookups!$AA$2:$AA$98),0),1)&gt;=Inputs!Y$4,"-",
IF(INDEX(Lookups!$Y$2:$Y$98,MATCH(Inputs!$M17&amp;"_"&amp;INDEX(Lookups!$AC$2:$AC$13,MATCH(Inputs!$L17,Lookups!$AD$2:$AD$13,0),1),IF(Inputs!$K17="CAL",Lookups!$Z$2:$Z$98,Lookups!$AA$2:$AA$98),0),1)=Inputs!Y$4-1,Inputs!$Q17*(1+Inputs!Y$6),
IF(INDEX(Lookups!$Y$2:$Y$98,MATCH(Inputs!$M17&amp;"_"&amp;INDEX(Lookups!$AC$2:$AC$13,MATCH(Inputs!$L17,Lookups!$AD$2:$AD$13,0),1),IF(Inputs!$K17="CAL",Lookups!$Z$2:$Z$98,Lookups!$AA$2:$AA$98),0),1)&lt;Inputs!Y$4-1,Inputs!X17*(1+Inputs!Y$6)))))</f>
        <v>-</v>
      </c>
      <c r="Z17" s="217" t="str">
        <f>IF(OR(ISBLANK($M17),$N17="%"),"-",
IF(INDEX(Lookups!$Y$2:$Y$98,MATCH(Inputs!$M17&amp;"_"&amp;INDEX(Lookups!$AC$2:$AC$13,MATCH(Inputs!$L17,Lookups!$AD$2:$AD$13,0),1),IF(Inputs!$K17="CAL",Lookups!$Z$2:$Z$98,Lookups!$AA$2:$AA$98),0),1)&gt;=Inputs!Z$4,"-",
IF(INDEX(Lookups!$Y$2:$Y$98,MATCH(Inputs!$M17&amp;"_"&amp;INDEX(Lookups!$AC$2:$AC$13,MATCH(Inputs!$L17,Lookups!$AD$2:$AD$13,0),1),IF(Inputs!$K17="CAL",Lookups!$Z$2:$Z$98,Lookups!$AA$2:$AA$98),0),1)=Inputs!Z$4-1,Inputs!$Q17*(1+Inputs!Z$6),
IF(INDEX(Lookups!$Y$2:$Y$98,MATCH(Inputs!$M17&amp;"_"&amp;INDEX(Lookups!$AC$2:$AC$13,MATCH(Inputs!$L17,Lookups!$AD$2:$AD$13,0),1),IF(Inputs!$K17="CAL",Lookups!$Z$2:$Z$98,Lookups!$AA$2:$AA$98),0),1)&lt;Inputs!Z$4-1,Inputs!Y17*(1+Inputs!Z$6)))))</f>
        <v>-</v>
      </c>
      <c r="AA17" s="217" t="str">
        <f>IF(OR(ISBLANK($M17),$N17="%"),"-",
IF(INDEX(Lookups!$Y$2:$Y$98,MATCH(Inputs!$M17&amp;"_"&amp;INDEX(Lookups!$AC$2:$AC$13,MATCH(Inputs!$L17,Lookups!$AD$2:$AD$13,0),1),IF(Inputs!$K17="CAL",Lookups!$Z$2:$Z$98,Lookups!$AA$2:$AA$98),0),1)&gt;=Inputs!AA$4,"-",
IF(INDEX(Lookups!$Y$2:$Y$98,MATCH(Inputs!$M17&amp;"_"&amp;INDEX(Lookups!$AC$2:$AC$13,MATCH(Inputs!$L17,Lookups!$AD$2:$AD$13,0),1),IF(Inputs!$K17="CAL",Lookups!$Z$2:$Z$98,Lookups!$AA$2:$AA$98),0),1)=Inputs!AA$4-1,Inputs!$Q17*(1+Inputs!AA$6),
IF(INDEX(Lookups!$Y$2:$Y$98,MATCH(Inputs!$M17&amp;"_"&amp;INDEX(Lookups!$AC$2:$AC$13,MATCH(Inputs!$L17,Lookups!$AD$2:$AD$13,0),1),IF(Inputs!$K17="CAL",Lookups!$Z$2:$Z$98,Lookups!$AA$2:$AA$98),0),1)&lt;Inputs!AA$4-1,Inputs!Z17*(1+Inputs!AA$6)))))</f>
        <v>-</v>
      </c>
      <c r="AB17" s="217" t="str">
        <f>IF(OR(ISBLANK($M17),$N17="%"),"-",
IF(INDEX(Lookups!$Y$2:$Y$98,MATCH(Inputs!$M17&amp;"_"&amp;INDEX(Lookups!$AC$2:$AC$13,MATCH(Inputs!$L17,Lookups!$AD$2:$AD$13,0),1),IF(Inputs!$K17="CAL",Lookups!$Z$2:$Z$98,Lookups!$AA$2:$AA$98),0),1)&gt;=Inputs!AB$4,"-",
IF(INDEX(Lookups!$Y$2:$Y$98,MATCH(Inputs!$M17&amp;"_"&amp;INDEX(Lookups!$AC$2:$AC$13,MATCH(Inputs!$L17,Lookups!$AD$2:$AD$13,0),1),IF(Inputs!$K17="CAL",Lookups!$Z$2:$Z$98,Lookups!$AA$2:$AA$98),0),1)=Inputs!AB$4-1,Inputs!$Q17*(1+Inputs!AB$6),
IF(INDEX(Lookups!$Y$2:$Y$98,MATCH(Inputs!$M17&amp;"_"&amp;INDEX(Lookups!$AC$2:$AC$13,MATCH(Inputs!$L17,Lookups!$AD$2:$AD$13,0),1),IF(Inputs!$K17="CAL",Lookups!$Z$2:$Z$98,Lookups!$AA$2:$AA$98),0),1)&lt;Inputs!AB$4-1,Inputs!AA17*(1+Inputs!AB$6)))))</f>
        <v>-</v>
      </c>
      <c r="AC17" s="217" t="str">
        <f>IF(OR(ISBLANK($M17),$N17="%"),"-",
IF(INDEX(Lookups!$Y$2:$Y$98,MATCH(Inputs!$M17&amp;"_"&amp;INDEX(Lookups!$AC$2:$AC$13,MATCH(Inputs!$L17,Lookups!$AD$2:$AD$13,0),1),IF(Inputs!$K17="CAL",Lookups!$Z$2:$Z$98,Lookups!$AA$2:$AA$98),0),1)&gt;=Inputs!AC$4,"-",
IF(INDEX(Lookups!$Y$2:$Y$98,MATCH(Inputs!$M17&amp;"_"&amp;INDEX(Lookups!$AC$2:$AC$13,MATCH(Inputs!$L17,Lookups!$AD$2:$AD$13,0),1),IF(Inputs!$K17="CAL",Lookups!$Z$2:$Z$98,Lookups!$AA$2:$AA$98),0),1)=Inputs!AC$4-1,Inputs!$Q17*(1+Inputs!AC$6),
IF(INDEX(Lookups!$Y$2:$Y$98,MATCH(Inputs!$M17&amp;"_"&amp;INDEX(Lookups!$AC$2:$AC$13,MATCH(Inputs!$L17,Lookups!$AD$2:$AD$13,0),1),IF(Inputs!$K17="CAL",Lookups!$Z$2:$Z$98,Lookups!$AA$2:$AA$98),0),1)&lt;Inputs!AC$4-1,Inputs!AB17*(1+Inputs!AC$6)))))</f>
        <v>-</v>
      </c>
      <c r="AD17" s="217" t="str">
        <f>IF(OR(ISBLANK($M17),$N17="%"),"-",
IF(INDEX(Lookups!$Y$2:$Y$98,MATCH(Inputs!$M17&amp;"_"&amp;INDEX(Lookups!$AC$2:$AC$13,MATCH(Inputs!$L17,Lookups!$AD$2:$AD$13,0),1),IF(Inputs!$K17="CAL",Lookups!$Z$2:$Z$98,Lookups!$AA$2:$AA$98),0),1)&gt;=Inputs!AD$4,"-",
IF(INDEX(Lookups!$Y$2:$Y$98,MATCH(Inputs!$M17&amp;"_"&amp;INDEX(Lookups!$AC$2:$AC$13,MATCH(Inputs!$L17,Lookups!$AD$2:$AD$13,0),1),IF(Inputs!$K17="CAL",Lookups!$Z$2:$Z$98,Lookups!$AA$2:$AA$98),0),1)=Inputs!AD$4-1,Inputs!$Q17*(1+Inputs!AD$6),
IF(INDEX(Lookups!$Y$2:$Y$98,MATCH(Inputs!$M17&amp;"_"&amp;INDEX(Lookups!$AC$2:$AC$13,MATCH(Inputs!$L17,Lookups!$AD$2:$AD$13,0),1),IF(Inputs!$K17="CAL",Lookups!$Z$2:$Z$98,Lookups!$AA$2:$AA$98),0),1)&lt;Inputs!AD$4-1,Inputs!AC17*(1+Inputs!AD$6)))))</f>
        <v>-</v>
      </c>
      <c r="AE17" s="217" t="str">
        <f>IF(OR(ISBLANK($M17),$N17="%"),"-",
IF(INDEX(Lookups!$Y$2:$Y$98,MATCH(Inputs!$M17&amp;"_"&amp;INDEX(Lookups!$AC$2:$AC$13,MATCH(Inputs!$L17,Lookups!$AD$2:$AD$13,0),1),IF(Inputs!$K17="CAL",Lookups!$Z$2:$Z$98,Lookups!$AA$2:$AA$98),0),1)&gt;=Inputs!AE$4,"-",
IF(INDEX(Lookups!$Y$2:$Y$98,MATCH(Inputs!$M17&amp;"_"&amp;INDEX(Lookups!$AC$2:$AC$13,MATCH(Inputs!$L17,Lookups!$AD$2:$AD$13,0),1),IF(Inputs!$K17="CAL",Lookups!$Z$2:$Z$98,Lookups!$AA$2:$AA$98),0),1)=Inputs!AE$4-1,Inputs!$Q17*(1+Inputs!AE$6),
IF(INDEX(Lookups!$Y$2:$Y$98,MATCH(Inputs!$M17&amp;"_"&amp;INDEX(Lookups!$AC$2:$AC$13,MATCH(Inputs!$L17,Lookups!$AD$2:$AD$13,0),1),IF(Inputs!$K17="CAL",Lookups!$Z$2:$Z$98,Lookups!$AA$2:$AA$98),0),1)&lt;Inputs!AE$4-1,Inputs!AD17*(1+Inputs!AE$6)))))</f>
        <v>-</v>
      </c>
      <c r="AF17" s="217" t="str">
        <f>IF(OR(ISBLANK($M17),$N17="%"),"-",
IF(INDEX(Lookups!$Y$2:$Y$98,MATCH(Inputs!$M17&amp;"_"&amp;INDEX(Lookups!$AC$2:$AC$13,MATCH(Inputs!$L17,Lookups!$AD$2:$AD$13,0),1),IF(Inputs!$K17="CAL",Lookups!$Z$2:$Z$98,Lookups!$AA$2:$AA$98),0),1)&gt;=Inputs!AF$4,"-",
IF(INDEX(Lookups!$Y$2:$Y$98,MATCH(Inputs!$M17&amp;"_"&amp;INDEX(Lookups!$AC$2:$AC$13,MATCH(Inputs!$L17,Lookups!$AD$2:$AD$13,0),1),IF(Inputs!$K17="CAL",Lookups!$Z$2:$Z$98,Lookups!$AA$2:$AA$98),0),1)=Inputs!AF$4-1,Inputs!$Q17*(1+Inputs!AF$6),
IF(INDEX(Lookups!$Y$2:$Y$98,MATCH(Inputs!$M17&amp;"_"&amp;INDEX(Lookups!$AC$2:$AC$13,MATCH(Inputs!$L17,Lookups!$AD$2:$AD$13,0),1),IF(Inputs!$K17="CAL",Lookups!$Z$2:$Z$98,Lookups!$AA$2:$AA$98),0),1)&lt;Inputs!AF$4-1,Inputs!AE17*(1+Inputs!AF$6)))))</f>
        <v>-</v>
      </c>
      <c r="AG17" s="217" t="str">
        <f>IF(OR(ISBLANK($M17),$N17="%"),"-",
IF(INDEX(Lookups!$Y$2:$Y$98,MATCH(Inputs!$M17&amp;"_"&amp;INDEX(Lookups!$AC$2:$AC$13,MATCH(Inputs!$L17,Lookups!$AD$2:$AD$13,0),1),IF(Inputs!$K17="CAL",Lookups!$Z$2:$Z$98,Lookups!$AA$2:$AA$98),0),1)&gt;=Inputs!AG$4,"-",
IF(INDEX(Lookups!$Y$2:$Y$98,MATCH(Inputs!$M17&amp;"_"&amp;INDEX(Lookups!$AC$2:$AC$13,MATCH(Inputs!$L17,Lookups!$AD$2:$AD$13,0),1),IF(Inputs!$K17="CAL",Lookups!$Z$2:$Z$98,Lookups!$AA$2:$AA$98),0),1)=Inputs!AG$4-1,Inputs!$Q17*(1+Inputs!AG$6),
IF(INDEX(Lookups!$Y$2:$Y$98,MATCH(Inputs!$M17&amp;"_"&amp;INDEX(Lookups!$AC$2:$AC$13,MATCH(Inputs!$L17,Lookups!$AD$2:$AD$13,0),1),IF(Inputs!$K17="CAL",Lookups!$Z$2:$Z$98,Lookups!$AA$2:$AA$98),0),1)&lt;Inputs!AG$4-1,Inputs!AF17*(1+Inputs!AG$6)))))</f>
        <v>-</v>
      </c>
      <c r="AH17" s="217" t="str">
        <f>IF(OR(ISBLANK($M17),$N17="%"),"-",
IF(INDEX(Lookups!$Y$2:$Y$98,MATCH(Inputs!$M17&amp;"_"&amp;INDEX(Lookups!$AC$2:$AC$13,MATCH(Inputs!$L17,Lookups!$AD$2:$AD$13,0),1),IF(Inputs!$K17="CAL",Lookups!$Z$2:$Z$98,Lookups!$AA$2:$AA$98),0),1)&gt;=Inputs!AH$4,"-",
IF(INDEX(Lookups!$Y$2:$Y$98,MATCH(Inputs!$M17&amp;"_"&amp;INDEX(Lookups!$AC$2:$AC$13,MATCH(Inputs!$L17,Lookups!$AD$2:$AD$13,0),1),IF(Inputs!$K17="CAL",Lookups!$Z$2:$Z$98,Lookups!$AA$2:$AA$98),0),1)=Inputs!AH$4-1,Inputs!$Q17*(1+Inputs!AH$6),
IF(INDEX(Lookups!$Y$2:$Y$98,MATCH(Inputs!$M17&amp;"_"&amp;INDEX(Lookups!$AC$2:$AC$13,MATCH(Inputs!$L17,Lookups!$AD$2:$AD$13,0),1),IF(Inputs!$K17="CAL",Lookups!$Z$2:$Z$98,Lookups!$AA$2:$AA$98),0),1)&lt;Inputs!AH$4-1,Inputs!AG17*(1+Inputs!AH$6)))))</f>
        <v>-</v>
      </c>
      <c r="AI17" s="217" t="str">
        <f>IF(OR(ISBLANK($M17),$N17="%"),"-",
IF(INDEX(Lookups!$Y$2:$Y$98,MATCH(Inputs!$M17&amp;"_"&amp;INDEX(Lookups!$AC$2:$AC$13,MATCH(Inputs!$L17,Lookups!$AD$2:$AD$13,0),1),IF(Inputs!$K17="CAL",Lookups!$Z$2:$Z$98,Lookups!$AA$2:$AA$98),0),1)&gt;=Inputs!AI$4,"-",
IF(INDEX(Lookups!$Y$2:$Y$98,MATCH(Inputs!$M17&amp;"_"&amp;INDEX(Lookups!$AC$2:$AC$13,MATCH(Inputs!$L17,Lookups!$AD$2:$AD$13,0),1),IF(Inputs!$K17="CAL",Lookups!$Z$2:$Z$98,Lookups!$AA$2:$AA$98),0),1)=Inputs!AI$4-1,Inputs!$Q17*(1+Inputs!AI$6),
IF(INDEX(Lookups!$Y$2:$Y$98,MATCH(Inputs!$M17&amp;"_"&amp;INDEX(Lookups!$AC$2:$AC$13,MATCH(Inputs!$L17,Lookups!$AD$2:$AD$13,0),1),IF(Inputs!$K17="CAL",Lookups!$Z$2:$Z$98,Lookups!$AA$2:$AA$98),0),1)&lt;Inputs!AI$4-1,Inputs!AH17*(1+Inputs!AI$6)))))</f>
        <v>-</v>
      </c>
      <c r="AJ17" s="217" t="str">
        <f>IF(OR(ISBLANK($M17),$N17="%"),"-",
IF(INDEX(Lookups!$Y$2:$Y$98,MATCH(Inputs!$M17&amp;"_"&amp;INDEX(Lookups!$AC$2:$AC$13,MATCH(Inputs!$L17,Lookups!$AD$2:$AD$13,0),1),IF(Inputs!$K17="CAL",Lookups!$Z$2:$Z$98,Lookups!$AA$2:$AA$98),0),1)&gt;=Inputs!AJ$4,"-",
IF(INDEX(Lookups!$Y$2:$Y$98,MATCH(Inputs!$M17&amp;"_"&amp;INDEX(Lookups!$AC$2:$AC$13,MATCH(Inputs!$L17,Lookups!$AD$2:$AD$13,0),1),IF(Inputs!$K17="CAL",Lookups!$Z$2:$Z$98,Lookups!$AA$2:$AA$98),0),1)=Inputs!AJ$4-1,Inputs!$Q17*(1+Inputs!AJ$6),
IF(INDEX(Lookups!$Y$2:$Y$98,MATCH(Inputs!$M17&amp;"_"&amp;INDEX(Lookups!$AC$2:$AC$13,MATCH(Inputs!$L17,Lookups!$AD$2:$AD$13,0),1),IF(Inputs!$K17="CAL",Lookups!$Z$2:$Z$98,Lookups!$AA$2:$AA$98),0),1)&lt;Inputs!AJ$4-1,Inputs!AI17*(1+Inputs!AJ$6)))))</f>
        <v>-</v>
      </c>
      <c r="AK17" s="217" t="str">
        <f>IF(OR(ISBLANK($M17),$N17="%"),"-",
IF(INDEX(Lookups!$Y$2:$Y$98,MATCH(Inputs!$M17&amp;"_"&amp;INDEX(Lookups!$AC$2:$AC$13,MATCH(Inputs!$L17,Lookups!$AD$2:$AD$13,0),1),IF(Inputs!$K17="CAL",Lookups!$Z$2:$Z$98,Lookups!$AA$2:$AA$98),0),1)&gt;=Inputs!AK$4,"-",
IF(INDEX(Lookups!$Y$2:$Y$98,MATCH(Inputs!$M17&amp;"_"&amp;INDEX(Lookups!$AC$2:$AC$13,MATCH(Inputs!$L17,Lookups!$AD$2:$AD$13,0),1),IF(Inputs!$K17="CAL",Lookups!$Z$2:$Z$98,Lookups!$AA$2:$AA$98),0),1)=Inputs!AK$4-1,Inputs!$Q17*(1+Inputs!AK$6),
IF(INDEX(Lookups!$Y$2:$Y$98,MATCH(Inputs!$M17&amp;"_"&amp;INDEX(Lookups!$AC$2:$AC$13,MATCH(Inputs!$L17,Lookups!$AD$2:$AD$13,0),1),IF(Inputs!$K17="CAL",Lookups!$Z$2:$Z$98,Lookups!$AA$2:$AA$98),0),1)&lt;Inputs!AK$4-1,Inputs!AJ17*(1+Inputs!AK$6)))))</f>
        <v>-</v>
      </c>
      <c r="AL17" s="217" t="str">
        <f>IF(OR(ISBLANK($M17),$N17="%"),"-",
IF(INDEX(Lookups!$Y$2:$Y$98,MATCH(Inputs!$M17&amp;"_"&amp;INDEX(Lookups!$AC$2:$AC$13,MATCH(Inputs!$L17,Lookups!$AD$2:$AD$13,0),1),IF(Inputs!$K17="CAL",Lookups!$Z$2:$Z$98,Lookups!$AA$2:$AA$98),0),1)&gt;=Inputs!AL$4,"-",
IF(INDEX(Lookups!$Y$2:$Y$98,MATCH(Inputs!$M17&amp;"_"&amp;INDEX(Lookups!$AC$2:$AC$13,MATCH(Inputs!$L17,Lookups!$AD$2:$AD$13,0),1),IF(Inputs!$K17="CAL",Lookups!$Z$2:$Z$98,Lookups!$AA$2:$AA$98),0),1)=Inputs!AL$4-1,Inputs!$Q17*(1+Inputs!AL$6),
IF(INDEX(Lookups!$Y$2:$Y$98,MATCH(Inputs!$M17&amp;"_"&amp;INDEX(Lookups!$AC$2:$AC$13,MATCH(Inputs!$L17,Lookups!$AD$2:$AD$13,0),1),IF(Inputs!$K17="CAL",Lookups!$Z$2:$Z$98,Lookups!$AA$2:$AA$98),0),1)&lt;Inputs!AL$4-1,Inputs!AK17*(1+Inputs!AL$6)))))</f>
        <v>-</v>
      </c>
      <c r="AM17" s="217" t="str">
        <f>IF(OR(ISBLANK($M17),$N17="%"),"-",
IF(INDEX(Lookups!$Y$2:$Y$98,MATCH(Inputs!$M17&amp;"_"&amp;INDEX(Lookups!$AC$2:$AC$13,MATCH(Inputs!$L17,Lookups!$AD$2:$AD$13,0),1),IF(Inputs!$K17="CAL",Lookups!$Z$2:$Z$98,Lookups!$AA$2:$AA$98),0),1)&gt;=Inputs!AM$4,"-",
IF(INDEX(Lookups!$Y$2:$Y$98,MATCH(Inputs!$M17&amp;"_"&amp;INDEX(Lookups!$AC$2:$AC$13,MATCH(Inputs!$L17,Lookups!$AD$2:$AD$13,0),1),IF(Inputs!$K17="CAL",Lookups!$Z$2:$Z$98,Lookups!$AA$2:$AA$98),0),1)=Inputs!AM$4-1,Inputs!$Q17*(1+Inputs!AM$6),
IF(INDEX(Lookups!$Y$2:$Y$98,MATCH(Inputs!$M17&amp;"_"&amp;INDEX(Lookups!$AC$2:$AC$13,MATCH(Inputs!$L17,Lookups!$AD$2:$AD$13,0),1),IF(Inputs!$K17="CAL",Lookups!$Z$2:$Z$98,Lookups!$AA$2:$AA$98),0),1)&lt;Inputs!AM$4-1,Inputs!AL17*(1+Inputs!AM$6)))))</f>
        <v>-</v>
      </c>
      <c r="AN17" s="217" t="str">
        <f>IF(OR(ISBLANK($M17),$N17="%"),"-",
IF(INDEX(Lookups!$Y$2:$Y$98,MATCH(Inputs!$M17&amp;"_"&amp;INDEX(Lookups!$AC$2:$AC$13,MATCH(Inputs!$L17,Lookups!$AD$2:$AD$13,0),1),IF(Inputs!$K17="CAL",Lookups!$Z$2:$Z$98,Lookups!$AA$2:$AA$98),0),1)&gt;=Inputs!AN$4,"-",
IF(INDEX(Lookups!$Y$2:$Y$98,MATCH(Inputs!$M17&amp;"_"&amp;INDEX(Lookups!$AC$2:$AC$13,MATCH(Inputs!$L17,Lookups!$AD$2:$AD$13,0),1),IF(Inputs!$K17="CAL",Lookups!$Z$2:$Z$98,Lookups!$AA$2:$AA$98),0),1)=Inputs!AN$4-1,Inputs!$Q17*(1+Inputs!AN$6),
IF(INDEX(Lookups!$Y$2:$Y$98,MATCH(Inputs!$M17&amp;"_"&amp;INDEX(Lookups!$AC$2:$AC$13,MATCH(Inputs!$L17,Lookups!$AD$2:$AD$13,0),1),IF(Inputs!$K17="CAL",Lookups!$Z$2:$Z$98,Lookups!$AA$2:$AA$98),0),1)&lt;Inputs!AN$4-1,Inputs!AM17*(1+Inputs!AN$6)))))</f>
        <v>-</v>
      </c>
      <c r="AO17" s="217" t="str">
        <f>IF(OR(ISBLANK($M17),$N17="%"),"-",
IF(INDEX(Lookups!$Y$2:$Y$98,MATCH(Inputs!$M17&amp;"_"&amp;INDEX(Lookups!$AC$2:$AC$13,MATCH(Inputs!$L17,Lookups!$AD$2:$AD$13,0),1),IF(Inputs!$K17="CAL",Lookups!$Z$2:$Z$98,Lookups!$AA$2:$AA$98),0),1)&gt;=Inputs!AO$4,"-",
IF(INDEX(Lookups!$Y$2:$Y$98,MATCH(Inputs!$M17&amp;"_"&amp;INDEX(Lookups!$AC$2:$AC$13,MATCH(Inputs!$L17,Lookups!$AD$2:$AD$13,0),1),IF(Inputs!$K17="CAL",Lookups!$Z$2:$Z$98,Lookups!$AA$2:$AA$98),0),1)=Inputs!AO$4-1,Inputs!$Q17*(1+Inputs!AO$6),
IF(INDEX(Lookups!$Y$2:$Y$98,MATCH(Inputs!$M17&amp;"_"&amp;INDEX(Lookups!$AC$2:$AC$13,MATCH(Inputs!$L17,Lookups!$AD$2:$AD$13,0),1),IF(Inputs!$K17="CAL",Lookups!$Z$2:$Z$98,Lookups!$AA$2:$AA$98),0),1)&lt;Inputs!AO$4-1,Inputs!AN17*(1+Inputs!AO$6)))))</f>
        <v>-</v>
      </c>
      <c r="AP17" s="217" t="str">
        <f>IF(OR(ISBLANK($M17),$N17="%"),"-",
IF(INDEX(Lookups!$Y$2:$Y$98,MATCH(Inputs!$M17&amp;"_"&amp;INDEX(Lookups!$AC$2:$AC$13,MATCH(Inputs!$L17,Lookups!$AD$2:$AD$13,0),1),IF(Inputs!$K17="CAL",Lookups!$Z$2:$Z$98,Lookups!$AA$2:$AA$98),0),1)&gt;=Inputs!AP$4,"-",
IF(INDEX(Lookups!$Y$2:$Y$98,MATCH(Inputs!$M17&amp;"_"&amp;INDEX(Lookups!$AC$2:$AC$13,MATCH(Inputs!$L17,Lookups!$AD$2:$AD$13,0),1),IF(Inputs!$K17="CAL",Lookups!$Z$2:$Z$98,Lookups!$AA$2:$AA$98),0),1)=Inputs!AP$4-1,Inputs!$Q17*(1+Inputs!AP$6),
IF(INDEX(Lookups!$Y$2:$Y$98,MATCH(Inputs!$M17&amp;"_"&amp;INDEX(Lookups!$AC$2:$AC$13,MATCH(Inputs!$L17,Lookups!$AD$2:$AD$13,0),1),IF(Inputs!$K17="CAL",Lookups!$Z$2:$Z$98,Lookups!$AA$2:$AA$98),0),1)&lt;Inputs!AP$4-1,Inputs!AO17*(1+Inputs!AP$6)))))</f>
        <v>-</v>
      </c>
      <c r="AQ17" s="217" t="str">
        <f>IF(OR(ISBLANK($M17),$N17="%"),"-",
IF(INDEX(Lookups!$Y$2:$Y$98,MATCH(Inputs!$M17&amp;"_"&amp;INDEX(Lookups!$AC$2:$AC$13,MATCH(Inputs!$L17,Lookups!$AD$2:$AD$13,0),1),IF(Inputs!$K17="CAL",Lookups!$Z$2:$Z$98,Lookups!$AA$2:$AA$98),0),1)&gt;=Inputs!AQ$4,"-",
IF(INDEX(Lookups!$Y$2:$Y$98,MATCH(Inputs!$M17&amp;"_"&amp;INDEX(Lookups!$AC$2:$AC$13,MATCH(Inputs!$L17,Lookups!$AD$2:$AD$13,0),1),IF(Inputs!$K17="CAL",Lookups!$Z$2:$Z$98,Lookups!$AA$2:$AA$98),0),1)=Inputs!AQ$4-1,Inputs!$Q17*(1+Inputs!AQ$6),
IF(INDEX(Lookups!$Y$2:$Y$98,MATCH(Inputs!$M17&amp;"_"&amp;INDEX(Lookups!$AC$2:$AC$13,MATCH(Inputs!$L17,Lookups!$AD$2:$AD$13,0),1),IF(Inputs!$K17="CAL",Lookups!$Z$2:$Z$98,Lookups!$AA$2:$AA$98),0),1)&lt;Inputs!AQ$4-1,Inputs!AP17*(1+Inputs!AQ$6)))))</f>
        <v>-</v>
      </c>
      <c r="AR17" s="217" t="str">
        <f>IF(OR(ISBLANK($M17),$N17="%"),"-",
IF(INDEX(Lookups!$Y$2:$Y$98,MATCH(Inputs!$M17&amp;"_"&amp;INDEX(Lookups!$AC$2:$AC$13,MATCH(Inputs!$L17,Lookups!$AD$2:$AD$13,0),1),IF(Inputs!$K17="CAL",Lookups!$Z$2:$Z$98,Lookups!$AA$2:$AA$98),0),1)&gt;=Inputs!AR$4,"-",
IF(INDEX(Lookups!$Y$2:$Y$98,MATCH(Inputs!$M17&amp;"_"&amp;INDEX(Lookups!$AC$2:$AC$13,MATCH(Inputs!$L17,Lookups!$AD$2:$AD$13,0),1),IF(Inputs!$K17="CAL",Lookups!$Z$2:$Z$98,Lookups!$AA$2:$AA$98),0),1)=Inputs!AR$4-1,Inputs!$Q17*(1+Inputs!AR$6),
IF(INDEX(Lookups!$Y$2:$Y$98,MATCH(Inputs!$M17&amp;"_"&amp;INDEX(Lookups!$AC$2:$AC$13,MATCH(Inputs!$L17,Lookups!$AD$2:$AD$13,0),1),IF(Inputs!$K17="CAL",Lookups!$Z$2:$Z$98,Lookups!$AA$2:$AA$98),0),1)&lt;Inputs!AR$4-1,Inputs!AQ17*(1+Inputs!AR$6)))))</f>
        <v>-</v>
      </c>
      <c r="AS17" s="217" t="str">
        <f>IF(OR(ISBLANK($M17),$N17="%"),"-",
IF(INDEX(Lookups!$Y$2:$Y$98,MATCH(Inputs!$M17&amp;"_"&amp;INDEX(Lookups!$AC$2:$AC$13,MATCH(Inputs!$L17,Lookups!$AD$2:$AD$13,0),1),IF(Inputs!$K17="CAL",Lookups!$Z$2:$Z$98,Lookups!$AA$2:$AA$98),0),1)&gt;=Inputs!AS$4,"-",
IF(INDEX(Lookups!$Y$2:$Y$98,MATCH(Inputs!$M17&amp;"_"&amp;INDEX(Lookups!$AC$2:$AC$13,MATCH(Inputs!$L17,Lookups!$AD$2:$AD$13,0),1),IF(Inputs!$K17="CAL",Lookups!$Z$2:$Z$98,Lookups!$AA$2:$AA$98),0),1)=Inputs!AS$4-1,Inputs!$Q17*(1+Inputs!AS$6),
IF(INDEX(Lookups!$Y$2:$Y$98,MATCH(Inputs!$M17&amp;"_"&amp;INDEX(Lookups!$AC$2:$AC$13,MATCH(Inputs!$L17,Lookups!$AD$2:$AD$13,0),1),IF(Inputs!$K17="CAL",Lookups!$Z$2:$Z$98,Lookups!$AA$2:$AA$98),0),1)&lt;Inputs!AS$4-1,Inputs!AR17*(1+Inputs!AS$6)))))</f>
        <v>-</v>
      </c>
      <c r="AT17" s="217" t="str">
        <f>IF(OR(ISBLANK($M17),$N17="%"),"-",
IF(INDEX(Lookups!$Y$2:$Y$98,MATCH(Inputs!$M17&amp;"_"&amp;INDEX(Lookups!$AC$2:$AC$13,MATCH(Inputs!$L17,Lookups!$AD$2:$AD$13,0),1),IF(Inputs!$K17="CAL",Lookups!$Z$2:$Z$98,Lookups!$AA$2:$AA$98),0),1)&gt;=Inputs!AT$4,"-",
IF(INDEX(Lookups!$Y$2:$Y$98,MATCH(Inputs!$M17&amp;"_"&amp;INDEX(Lookups!$AC$2:$AC$13,MATCH(Inputs!$L17,Lookups!$AD$2:$AD$13,0),1),IF(Inputs!$K17="CAL",Lookups!$Z$2:$Z$98,Lookups!$AA$2:$AA$98),0),1)=Inputs!AT$4-1,Inputs!$Q17*(1+Inputs!AT$6),
IF(INDEX(Lookups!$Y$2:$Y$98,MATCH(Inputs!$M17&amp;"_"&amp;INDEX(Lookups!$AC$2:$AC$13,MATCH(Inputs!$L17,Lookups!$AD$2:$AD$13,0),1),IF(Inputs!$K17="CAL",Lookups!$Z$2:$Z$98,Lookups!$AA$2:$AA$98),0),1)&lt;Inputs!AT$4-1,Inputs!AS17*(1+Inputs!AT$6)))))</f>
        <v>-</v>
      </c>
      <c r="AU17" s="217" t="str">
        <f>IF(OR(ISBLANK($M17),$N17="%"),"-",
IF(INDEX(Lookups!$Y$2:$Y$98,MATCH(Inputs!$M17&amp;"_"&amp;INDEX(Lookups!$AC$2:$AC$13,MATCH(Inputs!$L17,Lookups!$AD$2:$AD$13,0),1),IF(Inputs!$K17="CAL",Lookups!$Z$2:$Z$98,Lookups!$AA$2:$AA$98),0),1)&gt;=Inputs!AU$4,"-",
IF(INDEX(Lookups!$Y$2:$Y$98,MATCH(Inputs!$M17&amp;"_"&amp;INDEX(Lookups!$AC$2:$AC$13,MATCH(Inputs!$L17,Lookups!$AD$2:$AD$13,0),1),IF(Inputs!$K17="CAL",Lookups!$Z$2:$Z$98,Lookups!$AA$2:$AA$98),0),1)=Inputs!AU$4-1,Inputs!$Q17*(1+Inputs!AU$6),
IF(INDEX(Lookups!$Y$2:$Y$98,MATCH(Inputs!$M17&amp;"_"&amp;INDEX(Lookups!$AC$2:$AC$13,MATCH(Inputs!$L17,Lookups!$AD$2:$AD$13,0),1),IF(Inputs!$K17="CAL",Lookups!$Z$2:$Z$98,Lookups!$AA$2:$AA$98),0),1)&lt;Inputs!AU$4-1,Inputs!AT17*(1+Inputs!AU$6)))))</f>
        <v>-</v>
      </c>
      <c r="AW17" s="214" t="str">
        <f>INDEX($V17:$AU17,1,MATCH(AW$6&amp;"_"&amp;INDEX(Lookups!$AC$2:$AC$13,MATCH(Inputs!AW$5,Lookups!$AD$2:$AD$13,0),1),Inputs!$V$2:$AU$2,0))</f>
        <v>-</v>
      </c>
    </row>
    <row r="18" spans="1:55" ht="15.75" x14ac:dyDescent="0.25">
      <c r="A18" s="178"/>
      <c r="B18" s="209"/>
      <c r="C18" s="210" t="str">
        <f>IF(ISBLANK($B18),"-",IFERROR(INDEX(Lookups!$E$2:$E$14,MATCH($B18,Lookups!$C$2:$C$14,0),1),"-"))</f>
        <v>-</v>
      </c>
      <c r="D18" s="211" t="str">
        <f>IFERROR(IF(MATCH($I18,Lookups!$J$2:$J$6,0),INDEX(Lookups!$K$2:$K$6,MATCH(Inputs!$I18,Lookups!$J$2:$J$6,0),1)),"all DB")</f>
        <v>all DB</v>
      </c>
      <c r="E18" s="211" t="str">
        <f t="shared" si="2"/>
        <v>-</v>
      </c>
      <c r="H18" s="196" t="s">
        <v>12</v>
      </c>
      <c r="I18" s="196"/>
      <c r="J18" s="196"/>
      <c r="K18" s="203"/>
      <c r="L18" s="203"/>
      <c r="M18" s="202"/>
      <c r="Q18" s="162"/>
      <c r="R18" s="162"/>
      <c r="U18" s="216"/>
      <c r="V18" s="217" t="str">
        <f>IF(OR(ISBLANK($M18),$N18="%"),"-",
IF(INDEX(Lookups!$Y$2:$Y$98,MATCH(Inputs!$M18&amp;"_"&amp;INDEX(Lookups!$AC$2:$AC$13,MATCH(Inputs!$L18,Lookups!$AD$2:$AD$13,0),1),IF(Inputs!$K18="CAL",Lookups!$Z$2:$Z$98,Lookups!$AA$2:$AA$98),0),1)&gt;=Inputs!V$4,"-",
IF(INDEX(Lookups!$Y$2:$Y$98,MATCH(Inputs!$M18&amp;"_"&amp;INDEX(Lookups!$AC$2:$AC$13,MATCH(Inputs!$L18,Lookups!$AD$2:$AD$13,0),1),IF(Inputs!$K18="CAL",Lookups!$Z$2:$Z$98,Lookups!$AA$2:$AA$98),0),1)=Inputs!V$4-1,Inputs!$Q18*(1+Inputs!V$6),
IF(INDEX(Lookups!$Y$2:$Y$98,MATCH(Inputs!$M18&amp;"_"&amp;INDEX(Lookups!$AC$2:$AC$13,MATCH(Inputs!$L18,Lookups!$AD$2:$AD$13,0),1),IF(Inputs!$K18="CAL",Lookups!$Z$2:$Z$98,Lookups!$AA$2:$AA$98),0),1)&lt;Inputs!V$4-1,Inputs!U18*(1+Inputs!V$6)))))</f>
        <v>-</v>
      </c>
      <c r="W18" s="217" t="str">
        <f>IF(OR(ISBLANK($M18),$N18="%"),"-",
IF(INDEX(Lookups!$Y$2:$Y$98,MATCH(Inputs!$M18&amp;"_"&amp;INDEX(Lookups!$AC$2:$AC$13,MATCH(Inputs!$L18,Lookups!$AD$2:$AD$13,0),1),IF(Inputs!$K18="CAL",Lookups!$Z$2:$Z$98,Lookups!$AA$2:$AA$98),0),1)&gt;=Inputs!W$4,"-",
IF(INDEX(Lookups!$Y$2:$Y$98,MATCH(Inputs!$M18&amp;"_"&amp;INDEX(Lookups!$AC$2:$AC$13,MATCH(Inputs!$L18,Lookups!$AD$2:$AD$13,0),1),IF(Inputs!$K18="CAL",Lookups!$Z$2:$Z$98,Lookups!$AA$2:$AA$98),0),1)=Inputs!W$4-1,Inputs!$Q18*(1+Inputs!W$6),
IF(INDEX(Lookups!$Y$2:$Y$98,MATCH(Inputs!$M18&amp;"_"&amp;INDEX(Lookups!$AC$2:$AC$13,MATCH(Inputs!$L18,Lookups!$AD$2:$AD$13,0),1),IF(Inputs!$K18="CAL",Lookups!$Z$2:$Z$98,Lookups!$AA$2:$AA$98),0),1)&lt;Inputs!W$4-1,Inputs!V18*(1+Inputs!W$6)))))</f>
        <v>-</v>
      </c>
      <c r="X18" s="217" t="str">
        <f>IF(OR(ISBLANK($M18),$N18="%"),"-",
IF(INDEX(Lookups!$Y$2:$Y$98,MATCH(Inputs!$M18&amp;"_"&amp;INDEX(Lookups!$AC$2:$AC$13,MATCH(Inputs!$L18,Lookups!$AD$2:$AD$13,0),1),IF(Inputs!$K18="CAL",Lookups!$Z$2:$Z$98,Lookups!$AA$2:$AA$98),0),1)&gt;=Inputs!X$4,"-",
IF(INDEX(Lookups!$Y$2:$Y$98,MATCH(Inputs!$M18&amp;"_"&amp;INDEX(Lookups!$AC$2:$AC$13,MATCH(Inputs!$L18,Lookups!$AD$2:$AD$13,0),1),IF(Inputs!$K18="CAL",Lookups!$Z$2:$Z$98,Lookups!$AA$2:$AA$98),0),1)=Inputs!X$4-1,Inputs!$Q18*(1+Inputs!X$6),
IF(INDEX(Lookups!$Y$2:$Y$98,MATCH(Inputs!$M18&amp;"_"&amp;INDEX(Lookups!$AC$2:$AC$13,MATCH(Inputs!$L18,Lookups!$AD$2:$AD$13,0),1),IF(Inputs!$K18="CAL",Lookups!$Z$2:$Z$98,Lookups!$AA$2:$AA$98),0),1)&lt;Inputs!X$4-1,Inputs!W18*(1+Inputs!X$6)))))</f>
        <v>-</v>
      </c>
      <c r="Y18" s="217" t="str">
        <f>IF(OR(ISBLANK($M18),$N18="%"),"-",
IF(INDEX(Lookups!$Y$2:$Y$98,MATCH(Inputs!$M18&amp;"_"&amp;INDEX(Lookups!$AC$2:$AC$13,MATCH(Inputs!$L18,Lookups!$AD$2:$AD$13,0),1),IF(Inputs!$K18="CAL",Lookups!$Z$2:$Z$98,Lookups!$AA$2:$AA$98),0),1)&gt;=Inputs!Y$4,"-",
IF(INDEX(Lookups!$Y$2:$Y$98,MATCH(Inputs!$M18&amp;"_"&amp;INDEX(Lookups!$AC$2:$AC$13,MATCH(Inputs!$L18,Lookups!$AD$2:$AD$13,0),1),IF(Inputs!$K18="CAL",Lookups!$Z$2:$Z$98,Lookups!$AA$2:$AA$98),0),1)=Inputs!Y$4-1,Inputs!$Q18*(1+Inputs!Y$6),
IF(INDEX(Lookups!$Y$2:$Y$98,MATCH(Inputs!$M18&amp;"_"&amp;INDEX(Lookups!$AC$2:$AC$13,MATCH(Inputs!$L18,Lookups!$AD$2:$AD$13,0),1),IF(Inputs!$K18="CAL",Lookups!$Z$2:$Z$98,Lookups!$AA$2:$AA$98),0),1)&lt;Inputs!Y$4-1,Inputs!X18*(1+Inputs!Y$6)))))</f>
        <v>-</v>
      </c>
      <c r="Z18" s="217" t="str">
        <f>IF(OR(ISBLANK($M18),$N18="%"),"-",
IF(INDEX(Lookups!$Y$2:$Y$98,MATCH(Inputs!$M18&amp;"_"&amp;INDEX(Lookups!$AC$2:$AC$13,MATCH(Inputs!$L18,Lookups!$AD$2:$AD$13,0),1),IF(Inputs!$K18="CAL",Lookups!$Z$2:$Z$98,Lookups!$AA$2:$AA$98),0),1)&gt;=Inputs!Z$4,"-",
IF(INDEX(Lookups!$Y$2:$Y$98,MATCH(Inputs!$M18&amp;"_"&amp;INDEX(Lookups!$AC$2:$AC$13,MATCH(Inputs!$L18,Lookups!$AD$2:$AD$13,0),1),IF(Inputs!$K18="CAL",Lookups!$Z$2:$Z$98,Lookups!$AA$2:$AA$98),0),1)=Inputs!Z$4-1,Inputs!$Q18*(1+Inputs!Z$6),
IF(INDEX(Lookups!$Y$2:$Y$98,MATCH(Inputs!$M18&amp;"_"&amp;INDEX(Lookups!$AC$2:$AC$13,MATCH(Inputs!$L18,Lookups!$AD$2:$AD$13,0),1),IF(Inputs!$K18="CAL",Lookups!$Z$2:$Z$98,Lookups!$AA$2:$AA$98),0),1)&lt;Inputs!Z$4-1,Inputs!Y18*(1+Inputs!Z$6)))))</f>
        <v>-</v>
      </c>
      <c r="AA18" s="217" t="str">
        <f>IF(OR(ISBLANK($M18),$N18="%"),"-",
IF(INDEX(Lookups!$Y$2:$Y$98,MATCH(Inputs!$M18&amp;"_"&amp;INDEX(Lookups!$AC$2:$AC$13,MATCH(Inputs!$L18,Lookups!$AD$2:$AD$13,0),1),IF(Inputs!$K18="CAL",Lookups!$Z$2:$Z$98,Lookups!$AA$2:$AA$98),0),1)&gt;=Inputs!AA$4,"-",
IF(INDEX(Lookups!$Y$2:$Y$98,MATCH(Inputs!$M18&amp;"_"&amp;INDEX(Lookups!$AC$2:$AC$13,MATCH(Inputs!$L18,Lookups!$AD$2:$AD$13,0),1),IF(Inputs!$K18="CAL",Lookups!$Z$2:$Z$98,Lookups!$AA$2:$AA$98),0),1)=Inputs!AA$4-1,Inputs!$Q18*(1+Inputs!AA$6),
IF(INDEX(Lookups!$Y$2:$Y$98,MATCH(Inputs!$M18&amp;"_"&amp;INDEX(Lookups!$AC$2:$AC$13,MATCH(Inputs!$L18,Lookups!$AD$2:$AD$13,0),1),IF(Inputs!$K18="CAL",Lookups!$Z$2:$Z$98,Lookups!$AA$2:$AA$98),0),1)&lt;Inputs!AA$4-1,Inputs!Z18*(1+Inputs!AA$6)))))</f>
        <v>-</v>
      </c>
      <c r="AB18" s="217" t="str">
        <f>IF(OR(ISBLANK($M18),$N18="%"),"-",
IF(INDEX(Lookups!$Y$2:$Y$98,MATCH(Inputs!$M18&amp;"_"&amp;INDEX(Lookups!$AC$2:$AC$13,MATCH(Inputs!$L18,Lookups!$AD$2:$AD$13,0),1),IF(Inputs!$K18="CAL",Lookups!$Z$2:$Z$98,Lookups!$AA$2:$AA$98),0),1)&gt;=Inputs!AB$4,"-",
IF(INDEX(Lookups!$Y$2:$Y$98,MATCH(Inputs!$M18&amp;"_"&amp;INDEX(Lookups!$AC$2:$AC$13,MATCH(Inputs!$L18,Lookups!$AD$2:$AD$13,0),1),IF(Inputs!$K18="CAL",Lookups!$Z$2:$Z$98,Lookups!$AA$2:$AA$98),0),1)=Inputs!AB$4-1,Inputs!$Q18*(1+Inputs!AB$6),
IF(INDEX(Lookups!$Y$2:$Y$98,MATCH(Inputs!$M18&amp;"_"&amp;INDEX(Lookups!$AC$2:$AC$13,MATCH(Inputs!$L18,Lookups!$AD$2:$AD$13,0),1),IF(Inputs!$K18="CAL",Lookups!$Z$2:$Z$98,Lookups!$AA$2:$AA$98),0),1)&lt;Inputs!AB$4-1,Inputs!AA18*(1+Inputs!AB$6)))))</f>
        <v>-</v>
      </c>
      <c r="AC18" s="217" t="str">
        <f>IF(OR(ISBLANK($M18),$N18="%"),"-",
IF(INDEX(Lookups!$Y$2:$Y$98,MATCH(Inputs!$M18&amp;"_"&amp;INDEX(Lookups!$AC$2:$AC$13,MATCH(Inputs!$L18,Lookups!$AD$2:$AD$13,0),1),IF(Inputs!$K18="CAL",Lookups!$Z$2:$Z$98,Lookups!$AA$2:$AA$98),0),1)&gt;=Inputs!AC$4,"-",
IF(INDEX(Lookups!$Y$2:$Y$98,MATCH(Inputs!$M18&amp;"_"&amp;INDEX(Lookups!$AC$2:$AC$13,MATCH(Inputs!$L18,Lookups!$AD$2:$AD$13,0),1),IF(Inputs!$K18="CAL",Lookups!$Z$2:$Z$98,Lookups!$AA$2:$AA$98),0),1)=Inputs!AC$4-1,Inputs!$Q18*(1+Inputs!AC$6),
IF(INDEX(Lookups!$Y$2:$Y$98,MATCH(Inputs!$M18&amp;"_"&amp;INDEX(Lookups!$AC$2:$AC$13,MATCH(Inputs!$L18,Lookups!$AD$2:$AD$13,0),1),IF(Inputs!$K18="CAL",Lookups!$Z$2:$Z$98,Lookups!$AA$2:$AA$98),0),1)&lt;Inputs!AC$4-1,Inputs!AB18*(1+Inputs!AC$6)))))</f>
        <v>-</v>
      </c>
      <c r="AD18" s="217" t="str">
        <f>IF(OR(ISBLANK($M18),$N18="%"),"-",
IF(INDEX(Lookups!$Y$2:$Y$98,MATCH(Inputs!$M18&amp;"_"&amp;INDEX(Lookups!$AC$2:$AC$13,MATCH(Inputs!$L18,Lookups!$AD$2:$AD$13,0),1),IF(Inputs!$K18="CAL",Lookups!$Z$2:$Z$98,Lookups!$AA$2:$AA$98),0),1)&gt;=Inputs!AD$4,"-",
IF(INDEX(Lookups!$Y$2:$Y$98,MATCH(Inputs!$M18&amp;"_"&amp;INDEX(Lookups!$AC$2:$AC$13,MATCH(Inputs!$L18,Lookups!$AD$2:$AD$13,0),1),IF(Inputs!$K18="CAL",Lookups!$Z$2:$Z$98,Lookups!$AA$2:$AA$98),0),1)=Inputs!AD$4-1,Inputs!$Q18*(1+Inputs!AD$6),
IF(INDEX(Lookups!$Y$2:$Y$98,MATCH(Inputs!$M18&amp;"_"&amp;INDEX(Lookups!$AC$2:$AC$13,MATCH(Inputs!$L18,Lookups!$AD$2:$AD$13,0),1),IF(Inputs!$K18="CAL",Lookups!$Z$2:$Z$98,Lookups!$AA$2:$AA$98),0),1)&lt;Inputs!AD$4-1,Inputs!AC18*(1+Inputs!AD$6)))))</f>
        <v>-</v>
      </c>
      <c r="AE18" s="217" t="str">
        <f>IF(OR(ISBLANK($M18),$N18="%"),"-",
IF(INDEX(Lookups!$Y$2:$Y$98,MATCH(Inputs!$M18&amp;"_"&amp;INDEX(Lookups!$AC$2:$AC$13,MATCH(Inputs!$L18,Lookups!$AD$2:$AD$13,0),1),IF(Inputs!$K18="CAL",Lookups!$Z$2:$Z$98,Lookups!$AA$2:$AA$98),0),1)&gt;=Inputs!AE$4,"-",
IF(INDEX(Lookups!$Y$2:$Y$98,MATCH(Inputs!$M18&amp;"_"&amp;INDEX(Lookups!$AC$2:$AC$13,MATCH(Inputs!$L18,Lookups!$AD$2:$AD$13,0),1),IF(Inputs!$K18="CAL",Lookups!$Z$2:$Z$98,Lookups!$AA$2:$AA$98),0),1)=Inputs!AE$4-1,Inputs!$Q18*(1+Inputs!AE$6),
IF(INDEX(Lookups!$Y$2:$Y$98,MATCH(Inputs!$M18&amp;"_"&amp;INDEX(Lookups!$AC$2:$AC$13,MATCH(Inputs!$L18,Lookups!$AD$2:$AD$13,0),1),IF(Inputs!$K18="CAL",Lookups!$Z$2:$Z$98,Lookups!$AA$2:$AA$98),0),1)&lt;Inputs!AE$4-1,Inputs!AD18*(1+Inputs!AE$6)))))</f>
        <v>-</v>
      </c>
      <c r="AF18" s="217" t="str">
        <f>IF(OR(ISBLANK($M18),$N18="%"),"-",
IF(INDEX(Lookups!$Y$2:$Y$98,MATCH(Inputs!$M18&amp;"_"&amp;INDEX(Lookups!$AC$2:$AC$13,MATCH(Inputs!$L18,Lookups!$AD$2:$AD$13,0),1),IF(Inputs!$K18="CAL",Lookups!$Z$2:$Z$98,Lookups!$AA$2:$AA$98),0),1)&gt;=Inputs!AF$4,"-",
IF(INDEX(Lookups!$Y$2:$Y$98,MATCH(Inputs!$M18&amp;"_"&amp;INDEX(Lookups!$AC$2:$AC$13,MATCH(Inputs!$L18,Lookups!$AD$2:$AD$13,0),1),IF(Inputs!$K18="CAL",Lookups!$Z$2:$Z$98,Lookups!$AA$2:$AA$98),0),1)=Inputs!AF$4-1,Inputs!$Q18*(1+Inputs!AF$6),
IF(INDEX(Lookups!$Y$2:$Y$98,MATCH(Inputs!$M18&amp;"_"&amp;INDEX(Lookups!$AC$2:$AC$13,MATCH(Inputs!$L18,Lookups!$AD$2:$AD$13,0),1),IF(Inputs!$K18="CAL",Lookups!$Z$2:$Z$98,Lookups!$AA$2:$AA$98),0),1)&lt;Inputs!AF$4-1,Inputs!AE18*(1+Inputs!AF$6)))))</f>
        <v>-</v>
      </c>
      <c r="AG18" s="217" t="str">
        <f>IF(OR(ISBLANK($M18),$N18="%"),"-",
IF(INDEX(Lookups!$Y$2:$Y$98,MATCH(Inputs!$M18&amp;"_"&amp;INDEX(Lookups!$AC$2:$AC$13,MATCH(Inputs!$L18,Lookups!$AD$2:$AD$13,0),1),IF(Inputs!$K18="CAL",Lookups!$Z$2:$Z$98,Lookups!$AA$2:$AA$98),0),1)&gt;=Inputs!AG$4,"-",
IF(INDEX(Lookups!$Y$2:$Y$98,MATCH(Inputs!$M18&amp;"_"&amp;INDEX(Lookups!$AC$2:$AC$13,MATCH(Inputs!$L18,Lookups!$AD$2:$AD$13,0),1),IF(Inputs!$K18="CAL",Lookups!$Z$2:$Z$98,Lookups!$AA$2:$AA$98),0),1)=Inputs!AG$4-1,Inputs!$Q18*(1+Inputs!AG$6),
IF(INDEX(Lookups!$Y$2:$Y$98,MATCH(Inputs!$M18&amp;"_"&amp;INDEX(Lookups!$AC$2:$AC$13,MATCH(Inputs!$L18,Lookups!$AD$2:$AD$13,0),1),IF(Inputs!$K18="CAL",Lookups!$Z$2:$Z$98,Lookups!$AA$2:$AA$98),0),1)&lt;Inputs!AG$4-1,Inputs!AF18*(1+Inputs!AG$6)))))</f>
        <v>-</v>
      </c>
      <c r="AH18" s="217" t="str">
        <f>IF(OR(ISBLANK($M18),$N18="%"),"-",
IF(INDEX(Lookups!$Y$2:$Y$98,MATCH(Inputs!$M18&amp;"_"&amp;INDEX(Lookups!$AC$2:$AC$13,MATCH(Inputs!$L18,Lookups!$AD$2:$AD$13,0),1),IF(Inputs!$K18="CAL",Lookups!$Z$2:$Z$98,Lookups!$AA$2:$AA$98),0),1)&gt;=Inputs!AH$4,"-",
IF(INDEX(Lookups!$Y$2:$Y$98,MATCH(Inputs!$M18&amp;"_"&amp;INDEX(Lookups!$AC$2:$AC$13,MATCH(Inputs!$L18,Lookups!$AD$2:$AD$13,0),1),IF(Inputs!$K18="CAL",Lookups!$Z$2:$Z$98,Lookups!$AA$2:$AA$98),0),1)=Inputs!AH$4-1,Inputs!$Q18*(1+Inputs!AH$6),
IF(INDEX(Lookups!$Y$2:$Y$98,MATCH(Inputs!$M18&amp;"_"&amp;INDEX(Lookups!$AC$2:$AC$13,MATCH(Inputs!$L18,Lookups!$AD$2:$AD$13,0),1),IF(Inputs!$K18="CAL",Lookups!$Z$2:$Z$98,Lookups!$AA$2:$AA$98),0),1)&lt;Inputs!AH$4-1,Inputs!AG18*(1+Inputs!AH$6)))))</f>
        <v>-</v>
      </c>
      <c r="AI18" s="217" t="str">
        <f>IF(OR(ISBLANK($M18),$N18="%"),"-",
IF(INDEX(Lookups!$Y$2:$Y$98,MATCH(Inputs!$M18&amp;"_"&amp;INDEX(Lookups!$AC$2:$AC$13,MATCH(Inputs!$L18,Lookups!$AD$2:$AD$13,0),1),IF(Inputs!$K18="CAL",Lookups!$Z$2:$Z$98,Lookups!$AA$2:$AA$98),0),1)&gt;=Inputs!AI$4,"-",
IF(INDEX(Lookups!$Y$2:$Y$98,MATCH(Inputs!$M18&amp;"_"&amp;INDEX(Lookups!$AC$2:$AC$13,MATCH(Inputs!$L18,Lookups!$AD$2:$AD$13,0),1),IF(Inputs!$K18="CAL",Lookups!$Z$2:$Z$98,Lookups!$AA$2:$AA$98),0),1)=Inputs!AI$4-1,Inputs!$Q18*(1+Inputs!AI$6),
IF(INDEX(Lookups!$Y$2:$Y$98,MATCH(Inputs!$M18&amp;"_"&amp;INDEX(Lookups!$AC$2:$AC$13,MATCH(Inputs!$L18,Lookups!$AD$2:$AD$13,0),1),IF(Inputs!$K18="CAL",Lookups!$Z$2:$Z$98,Lookups!$AA$2:$AA$98),0),1)&lt;Inputs!AI$4-1,Inputs!AH18*(1+Inputs!AI$6)))))</f>
        <v>-</v>
      </c>
      <c r="AJ18" s="217" t="str">
        <f>IF(OR(ISBLANK($M18),$N18="%"),"-",
IF(INDEX(Lookups!$Y$2:$Y$98,MATCH(Inputs!$M18&amp;"_"&amp;INDEX(Lookups!$AC$2:$AC$13,MATCH(Inputs!$L18,Lookups!$AD$2:$AD$13,0),1),IF(Inputs!$K18="CAL",Lookups!$Z$2:$Z$98,Lookups!$AA$2:$AA$98),0),1)&gt;=Inputs!AJ$4,"-",
IF(INDEX(Lookups!$Y$2:$Y$98,MATCH(Inputs!$M18&amp;"_"&amp;INDEX(Lookups!$AC$2:$AC$13,MATCH(Inputs!$L18,Lookups!$AD$2:$AD$13,0),1),IF(Inputs!$K18="CAL",Lookups!$Z$2:$Z$98,Lookups!$AA$2:$AA$98),0),1)=Inputs!AJ$4-1,Inputs!$Q18*(1+Inputs!AJ$6),
IF(INDEX(Lookups!$Y$2:$Y$98,MATCH(Inputs!$M18&amp;"_"&amp;INDEX(Lookups!$AC$2:$AC$13,MATCH(Inputs!$L18,Lookups!$AD$2:$AD$13,0),1),IF(Inputs!$K18="CAL",Lookups!$Z$2:$Z$98,Lookups!$AA$2:$AA$98),0),1)&lt;Inputs!AJ$4-1,Inputs!AI18*(1+Inputs!AJ$6)))))</f>
        <v>-</v>
      </c>
      <c r="AK18" s="217" t="str">
        <f>IF(OR(ISBLANK($M18),$N18="%"),"-",
IF(INDEX(Lookups!$Y$2:$Y$98,MATCH(Inputs!$M18&amp;"_"&amp;INDEX(Lookups!$AC$2:$AC$13,MATCH(Inputs!$L18,Lookups!$AD$2:$AD$13,0),1),IF(Inputs!$K18="CAL",Lookups!$Z$2:$Z$98,Lookups!$AA$2:$AA$98),0),1)&gt;=Inputs!AK$4,"-",
IF(INDEX(Lookups!$Y$2:$Y$98,MATCH(Inputs!$M18&amp;"_"&amp;INDEX(Lookups!$AC$2:$AC$13,MATCH(Inputs!$L18,Lookups!$AD$2:$AD$13,0),1),IF(Inputs!$K18="CAL",Lookups!$Z$2:$Z$98,Lookups!$AA$2:$AA$98),0),1)=Inputs!AK$4-1,Inputs!$Q18*(1+Inputs!AK$6),
IF(INDEX(Lookups!$Y$2:$Y$98,MATCH(Inputs!$M18&amp;"_"&amp;INDEX(Lookups!$AC$2:$AC$13,MATCH(Inputs!$L18,Lookups!$AD$2:$AD$13,0),1),IF(Inputs!$K18="CAL",Lookups!$Z$2:$Z$98,Lookups!$AA$2:$AA$98),0),1)&lt;Inputs!AK$4-1,Inputs!AJ18*(1+Inputs!AK$6)))))</f>
        <v>-</v>
      </c>
      <c r="AL18" s="217" t="str">
        <f>IF(OR(ISBLANK($M18),$N18="%"),"-",
IF(INDEX(Lookups!$Y$2:$Y$98,MATCH(Inputs!$M18&amp;"_"&amp;INDEX(Lookups!$AC$2:$AC$13,MATCH(Inputs!$L18,Lookups!$AD$2:$AD$13,0),1),IF(Inputs!$K18="CAL",Lookups!$Z$2:$Z$98,Lookups!$AA$2:$AA$98),0),1)&gt;=Inputs!AL$4,"-",
IF(INDEX(Lookups!$Y$2:$Y$98,MATCH(Inputs!$M18&amp;"_"&amp;INDEX(Lookups!$AC$2:$AC$13,MATCH(Inputs!$L18,Lookups!$AD$2:$AD$13,0),1),IF(Inputs!$K18="CAL",Lookups!$Z$2:$Z$98,Lookups!$AA$2:$AA$98),0),1)=Inputs!AL$4-1,Inputs!$Q18*(1+Inputs!AL$6),
IF(INDEX(Lookups!$Y$2:$Y$98,MATCH(Inputs!$M18&amp;"_"&amp;INDEX(Lookups!$AC$2:$AC$13,MATCH(Inputs!$L18,Lookups!$AD$2:$AD$13,0),1),IF(Inputs!$K18="CAL",Lookups!$Z$2:$Z$98,Lookups!$AA$2:$AA$98),0),1)&lt;Inputs!AL$4-1,Inputs!AK18*(1+Inputs!AL$6)))))</f>
        <v>-</v>
      </c>
      <c r="AM18" s="217" t="str">
        <f>IF(OR(ISBLANK($M18),$N18="%"),"-",
IF(INDEX(Lookups!$Y$2:$Y$98,MATCH(Inputs!$M18&amp;"_"&amp;INDEX(Lookups!$AC$2:$AC$13,MATCH(Inputs!$L18,Lookups!$AD$2:$AD$13,0),1),IF(Inputs!$K18="CAL",Lookups!$Z$2:$Z$98,Lookups!$AA$2:$AA$98),0),1)&gt;=Inputs!AM$4,"-",
IF(INDEX(Lookups!$Y$2:$Y$98,MATCH(Inputs!$M18&amp;"_"&amp;INDEX(Lookups!$AC$2:$AC$13,MATCH(Inputs!$L18,Lookups!$AD$2:$AD$13,0),1),IF(Inputs!$K18="CAL",Lookups!$Z$2:$Z$98,Lookups!$AA$2:$AA$98),0),1)=Inputs!AM$4-1,Inputs!$Q18*(1+Inputs!AM$6),
IF(INDEX(Lookups!$Y$2:$Y$98,MATCH(Inputs!$M18&amp;"_"&amp;INDEX(Lookups!$AC$2:$AC$13,MATCH(Inputs!$L18,Lookups!$AD$2:$AD$13,0),1),IF(Inputs!$K18="CAL",Lookups!$Z$2:$Z$98,Lookups!$AA$2:$AA$98),0),1)&lt;Inputs!AM$4-1,Inputs!AL18*(1+Inputs!AM$6)))))</f>
        <v>-</v>
      </c>
      <c r="AN18" s="217" t="str">
        <f>IF(OR(ISBLANK($M18),$N18="%"),"-",
IF(INDEX(Lookups!$Y$2:$Y$98,MATCH(Inputs!$M18&amp;"_"&amp;INDEX(Lookups!$AC$2:$AC$13,MATCH(Inputs!$L18,Lookups!$AD$2:$AD$13,0),1),IF(Inputs!$K18="CAL",Lookups!$Z$2:$Z$98,Lookups!$AA$2:$AA$98),0),1)&gt;=Inputs!AN$4,"-",
IF(INDEX(Lookups!$Y$2:$Y$98,MATCH(Inputs!$M18&amp;"_"&amp;INDEX(Lookups!$AC$2:$AC$13,MATCH(Inputs!$L18,Lookups!$AD$2:$AD$13,0),1),IF(Inputs!$K18="CAL",Lookups!$Z$2:$Z$98,Lookups!$AA$2:$AA$98),0),1)=Inputs!AN$4-1,Inputs!$Q18*(1+Inputs!AN$6),
IF(INDEX(Lookups!$Y$2:$Y$98,MATCH(Inputs!$M18&amp;"_"&amp;INDEX(Lookups!$AC$2:$AC$13,MATCH(Inputs!$L18,Lookups!$AD$2:$AD$13,0),1),IF(Inputs!$K18="CAL",Lookups!$Z$2:$Z$98,Lookups!$AA$2:$AA$98),0),1)&lt;Inputs!AN$4-1,Inputs!AM18*(1+Inputs!AN$6)))))</f>
        <v>-</v>
      </c>
      <c r="AO18" s="217" t="str">
        <f>IF(OR(ISBLANK($M18),$N18="%"),"-",
IF(INDEX(Lookups!$Y$2:$Y$98,MATCH(Inputs!$M18&amp;"_"&amp;INDEX(Lookups!$AC$2:$AC$13,MATCH(Inputs!$L18,Lookups!$AD$2:$AD$13,0),1),IF(Inputs!$K18="CAL",Lookups!$Z$2:$Z$98,Lookups!$AA$2:$AA$98),0),1)&gt;=Inputs!AO$4,"-",
IF(INDEX(Lookups!$Y$2:$Y$98,MATCH(Inputs!$M18&amp;"_"&amp;INDEX(Lookups!$AC$2:$AC$13,MATCH(Inputs!$L18,Lookups!$AD$2:$AD$13,0),1),IF(Inputs!$K18="CAL",Lookups!$Z$2:$Z$98,Lookups!$AA$2:$AA$98),0),1)=Inputs!AO$4-1,Inputs!$Q18*(1+Inputs!AO$6),
IF(INDEX(Lookups!$Y$2:$Y$98,MATCH(Inputs!$M18&amp;"_"&amp;INDEX(Lookups!$AC$2:$AC$13,MATCH(Inputs!$L18,Lookups!$AD$2:$AD$13,0),1),IF(Inputs!$K18="CAL",Lookups!$Z$2:$Z$98,Lookups!$AA$2:$AA$98),0),1)&lt;Inputs!AO$4-1,Inputs!AN18*(1+Inputs!AO$6)))))</f>
        <v>-</v>
      </c>
      <c r="AP18" s="217" t="str">
        <f>IF(OR(ISBLANK($M18),$N18="%"),"-",
IF(INDEX(Lookups!$Y$2:$Y$98,MATCH(Inputs!$M18&amp;"_"&amp;INDEX(Lookups!$AC$2:$AC$13,MATCH(Inputs!$L18,Lookups!$AD$2:$AD$13,0),1),IF(Inputs!$K18="CAL",Lookups!$Z$2:$Z$98,Lookups!$AA$2:$AA$98),0),1)&gt;=Inputs!AP$4,"-",
IF(INDEX(Lookups!$Y$2:$Y$98,MATCH(Inputs!$M18&amp;"_"&amp;INDEX(Lookups!$AC$2:$AC$13,MATCH(Inputs!$L18,Lookups!$AD$2:$AD$13,0),1),IF(Inputs!$K18="CAL",Lookups!$Z$2:$Z$98,Lookups!$AA$2:$AA$98),0),1)=Inputs!AP$4-1,Inputs!$Q18*(1+Inputs!AP$6),
IF(INDEX(Lookups!$Y$2:$Y$98,MATCH(Inputs!$M18&amp;"_"&amp;INDEX(Lookups!$AC$2:$AC$13,MATCH(Inputs!$L18,Lookups!$AD$2:$AD$13,0),1),IF(Inputs!$K18="CAL",Lookups!$Z$2:$Z$98,Lookups!$AA$2:$AA$98),0),1)&lt;Inputs!AP$4-1,Inputs!AO18*(1+Inputs!AP$6)))))</f>
        <v>-</v>
      </c>
      <c r="AQ18" s="217" t="str">
        <f>IF(OR(ISBLANK($M18),$N18="%"),"-",
IF(INDEX(Lookups!$Y$2:$Y$98,MATCH(Inputs!$M18&amp;"_"&amp;INDEX(Lookups!$AC$2:$AC$13,MATCH(Inputs!$L18,Lookups!$AD$2:$AD$13,0),1),IF(Inputs!$K18="CAL",Lookups!$Z$2:$Z$98,Lookups!$AA$2:$AA$98),0),1)&gt;=Inputs!AQ$4,"-",
IF(INDEX(Lookups!$Y$2:$Y$98,MATCH(Inputs!$M18&amp;"_"&amp;INDEX(Lookups!$AC$2:$AC$13,MATCH(Inputs!$L18,Lookups!$AD$2:$AD$13,0),1),IF(Inputs!$K18="CAL",Lookups!$Z$2:$Z$98,Lookups!$AA$2:$AA$98),0),1)=Inputs!AQ$4-1,Inputs!$Q18*(1+Inputs!AQ$6),
IF(INDEX(Lookups!$Y$2:$Y$98,MATCH(Inputs!$M18&amp;"_"&amp;INDEX(Lookups!$AC$2:$AC$13,MATCH(Inputs!$L18,Lookups!$AD$2:$AD$13,0),1),IF(Inputs!$K18="CAL",Lookups!$Z$2:$Z$98,Lookups!$AA$2:$AA$98),0),1)&lt;Inputs!AQ$4-1,Inputs!AP18*(1+Inputs!AQ$6)))))</f>
        <v>-</v>
      </c>
      <c r="AR18" s="217" t="str">
        <f>IF(OR(ISBLANK($M18),$N18="%"),"-",
IF(INDEX(Lookups!$Y$2:$Y$98,MATCH(Inputs!$M18&amp;"_"&amp;INDEX(Lookups!$AC$2:$AC$13,MATCH(Inputs!$L18,Lookups!$AD$2:$AD$13,0),1),IF(Inputs!$K18="CAL",Lookups!$Z$2:$Z$98,Lookups!$AA$2:$AA$98),0),1)&gt;=Inputs!AR$4,"-",
IF(INDEX(Lookups!$Y$2:$Y$98,MATCH(Inputs!$M18&amp;"_"&amp;INDEX(Lookups!$AC$2:$AC$13,MATCH(Inputs!$L18,Lookups!$AD$2:$AD$13,0),1),IF(Inputs!$K18="CAL",Lookups!$Z$2:$Z$98,Lookups!$AA$2:$AA$98),0),1)=Inputs!AR$4-1,Inputs!$Q18*(1+Inputs!AR$6),
IF(INDEX(Lookups!$Y$2:$Y$98,MATCH(Inputs!$M18&amp;"_"&amp;INDEX(Lookups!$AC$2:$AC$13,MATCH(Inputs!$L18,Lookups!$AD$2:$AD$13,0),1),IF(Inputs!$K18="CAL",Lookups!$Z$2:$Z$98,Lookups!$AA$2:$AA$98),0),1)&lt;Inputs!AR$4-1,Inputs!AQ18*(1+Inputs!AR$6)))))</f>
        <v>-</v>
      </c>
      <c r="AS18" s="217" t="str">
        <f>IF(OR(ISBLANK($M18),$N18="%"),"-",
IF(INDEX(Lookups!$Y$2:$Y$98,MATCH(Inputs!$M18&amp;"_"&amp;INDEX(Lookups!$AC$2:$AC$13,MATCH(Inputs!$L18,Lookups!$AD$2:$AD$13,0),1),IF(Inputs!$K18="CAL",Lookups!$Z$2:$Z$98,Lookups!$AA$2:$AA$98),0),1)&gt;=Inputs!AS$4,"-",
IF(INDEX(Lookups!$Y$2:$Y$98,MATCH(Inputs!$M18&amp;"_"&amp;INDEX(Lookups!$AC$2:$AC$13,MATCH(Inputs!$L18,Lookups!$AD$2:$AD$13,0),1),IF(Inputs!$K18="CAL",Lookups!$Z$2:$Z$98,Lookups!$AA$2:$AA$98),0),1)=Inputs!AS$4-1,Inputs!$Q18*(1+Inputs!AS$6),
IF(INDEX(Lookups!$Y$2:$Y$98,MATCH(Inputs!$M18&amp;"_"&amp;INDEX(Lookups!$AC$2:$AC$13,MATCH(Inputs!$L18,Lookups!$AD$2:$AD$13,0),1),IF(Inputs!$K18="CAL",Lookups!$Z$2:$Z$98,Lookups!$AA$2:$AA$98),0),1)&lt;Inputs!AS$4-1,Inputs!AR18*(1+Inputs!AS$6)))))</f>
        <v>-</v>
      </c>
      <c r="AT18" s="217" t="str">
        <f>IF(OR(ISBLANK($M18),$N18="%"),"-",
IF(INDEX(Lookups!$Y$2:$Y$98,MATCH(Inputs!$M18&amp;"_"&amp;INDEX(Lookups!$AC$2:$AC$13,MATCH(Inputs!$L18,Lookups!$AD$2:$AD$13,0),1),IF(Inputs!$K18="CAL",Lookups!$Z$2:$Z$98,Lookups!$AA$2:$AA$98),0),1)&gt;=Inputs!AT$4,"-",
IF(INDEX(Lookups!$Y$2:$Y$98,MATCH(Inputs!$M18&amp;"_"&amp;INDEX(Lookups!$AC$2:$AC$13,MATCH(Inputs!$L18,Lookups!$AD$2:$AD$13,0),1),IF(Inputs!$K18="CAL",Lookups!$Z$2:$Z$98,Lookups!$AA$2:$AA$98),0),1)=Inputs!AT$4-1,Inputs!$Q18*(1+Inputs!AT$6),
IF(INDEX(Lookups!$Y$2:$Y$98,MATCH(Inputs!$M18&amp;"_"&amp;INDEX(Lookups!$AC$2:$AC$13,MATCH(Inputs!$L18,Lookups!$AD$2:$AD$13,0),1),IF(Inputs!$K18="CAL",Lookups!$Z$2:$Z$98,Lookups!$AA$2:$AA$98),0),1)&lt;Inputs!AT$4-1,Inputs!AS18*(1+Inputs!AT$6)))))</f>
        <v>-</v>
      </c>
      <c r="AU18" s="217" t="str">
        <f>IF(OR(ISBLANK($M18),$N18="%"),"-",
IF(INDEX(Lookups!$Y$2:$Y$98,MATCH(Inputs!$M18&amp;"_"&amp;INDEX(Lookups!$AC$2:$AC$13,MATCH(Inputs!$L18,Lookups!$AD$2:$AD$13,0),1),IF(Inputs!$K18="CAL",Lookups!$Z$2:$Z$98,Lookups!$AA$2:$AA$98),0),1)&gt;=Inputs!AU$4,"-",
IF(INDEX(Lookups!$Y$2:$Y$98,MATCH(Inputs!$M18&amp;"_"&amp;INDEX(Lookups!$AC$2:$AC$13,MATCH(Inputs!$L18,Lookups!$AD$2:$AD$13,0),1),IF(Inputs!$K18="CAL",Lookups!$Z$2:$Z$98,Lookups!$AA$2:$AA$98),0),1)=Inputs!AU$4-1,Inputs!$Q18*(1+Inputs!AU$6),
IF(INDEX(Lookups!$Y$2:$Y$98,MATCH(Inputs!$M18&amp;"_"&amp;INDEX(Lookups!$AC$2:$AC$13,MATCH(Inputs!$L18,Lookups!$AD$2:$AD$13,0),1),IF(Inputs!$K18="CAL",Lookups!$Z$2:$Z$98,Lookups!$AA$2:$AA$98),0),1)&lt;Inputs!AU$4-1,Inputs!AT18*(1+Inputs!AU$6)))))</f>
        <v>-</v>
      </c>
      <c r="AW18" s="214" t="str">
        <f>INDEX($V18:$AU18,1,MATCH(AW$6&amp;"_"&amp;INDEX(Lookups!$AC$2:$AC$13,MATCH(Inputs!AW$5,Lookups!$AD$2:$AD$13,0),1),Inputs!$V$2:$AU$2,0))</f>
        <v>-</v>
      </c>
    </row>
    <row r="19" spans="1:55" ht="18.75" x14ac:dyDescent="0.25">
      <c r="A19" s="178"/>
      <c r="B19" s="209"/>
      <c r="C19" s="210" t="str">
        <f>IF(ISBLANK($B19),"-",IFERROR(INDEX(Lookups!$E$2:$E$14,MATCH($B19,Lookups!$C$2:$C$14,0),1),"-"))</f>
        <v>-</v>
      </c>
      <c r="D19" s="211" t="str">
        <f>IFERROR(IF(MATCH($I19,Lookups!$J$2:$J$6,0),INDEX(Lookups!$K$2:$K$6,MATCH(Inputs!$I19,Lookups!$J$2:$J$6,0),1)),"all DB")</f>
        <v>all DB</v>
      </c>
      <c r="E19" s="211" t="str">
        <f t="shared" si="2"/>
        <v>-</v>
      </c>
      <c r="H19" s="224"/>
      <c r="I19" s="224"/>
      <c r="J19" s="224"/>
      <c r="K19" s="203"/>
      <c r="L19" s="203"/>
      <c r="M19" s="225"/>
      <c r="Q19" s="162"/>
      <c r="R19" s="162"/>
      <c r="U19" s="216"/>
      <c r="V19" s="217" t="str">
        <f>IF(OR(ISBLANK($M19),$N19="%"),"-",
IF(INDEX(Lookups!$Y$2:$Y$98,MATCH(Inputs!$M19&amp;"_"&amp;INDEX(Lookups!$AC$2:$AC$13,MATCH(Inputs!$L19,Lookups!$AD$2:$AD$13,0),1),IF(Inputs!$K19="CAL",Lookups!$Z$2:$Z$98,Lookups!$AA$2:$AA$98),0),1)&gt;=Inputs!V$4,"-",
IF(INDEX(Lookups!$Y$2:$Y$98,MATCH(Inputs!$M19&amp;"_"&amp;INDEX(Lookups!$AC$2:$AC$13,MATCH(Inputs!$L19,Lookups!$AD$2:$AD$13,0),1),IF(Inputs!$K19="CAL",Lookups!$Z$2:$Z$98,Lookups!$AA$2:$AA$98),0),1)=Inputs!V$4-1,Inputs!$Q19*(1+Inputs!V$6),
IF(INDEX(Lookups!$Y$2:$Y$98,MATCH(Inputs!$M19&amp;"_"&amp;INDEX(Lookups!$AC$2:$AC$13,MATCH(Inputs!$L19,Lookups!$AD$2:$AD$13,0),1),IF(Inputs!$K19="CAL",Lookups!$Z$2:$Z$98,Lookups!$AA$2:$AA$98),0),1)&lt;Inputs!V$4-1,Inputs!U19*(1+Inputs!V$6)))))</f>
        <v>-</v>
      </c>
      <c r="W19" s="217" t="str">
        <f>IF(OR(ISBLANK($M19),$N19="%"),"-",
IF(INDEX(Lookups!$Y$2:$Y$98,MATCH(Inputs!$M19&amp;"_"&amp;INDEX(Lookups!$AC$2:$AC$13,MATCH(Inputs!$L19,Lookups!$AD$2:$AD$13,0),1),IF(Inputs!$K19="CAL",Lookups!$Z$2:$Z$98,Lookups!$AA$2:$AA$98),0),1)&gt;=Inputs!W$4,"-",
IF(INDEX(Lookups!$Y$2:$Y$98,MATCH(Inputs!$M19&amp;"_"&amp;INDEX(Lookups!$AC$2:$AC$13,MATCH(Inputs!$L19,Lookups!$AD$2:$AD$13,0),1),IF(Inputs!$K19="CAL",Lookups!$Z$2:$Z$98,Lookups!$AA$2:$AA$98),0),1)=Inputs!W$4-1,Inputs!$Q19*(1+Inputs!W$6),
IF(INDEX(Lookups!$Y$2:$Y$98,MATCH(Inputs!$M19&amp;"_"&amp;INDEX(Lookups!$AC$2:$AC$13,MATCH(Inputs!$L19,Lookups!$AD$2:$AD$13,0),1),IF(Inputs!$K19="CAL",Lookups!$Z$2:$Z$98,Lookups!$AA$2:$AA$98),0),1)&lt;Inputs!W$4-1,Inputs!V19*(1+Inputs!W$6)))))</f>
        <v>-</v>
      </c>
      <c r="X19" s="217" t="str">
        <f>IF(OR(ISBLANK($M19),$N19="%"),"-",
IF(INDEX(Lookups!$Y$2:$Y$98,MATCH(Inputs!$M19&amp;"_"&amp;INDEX(Lookups!$AC$2:$AC$13,MATCH(Inputs!$L19,Lookups!$AD$2:$AD$13,0),1),IF(Inputs!$K19="CAL",Lookups!$Z$2:$Z$98,Lookups!$AA$2:$AA$98),0),1)&gt;=Inputs!X$4,"-",
IF(INDEX(Lookups!$Y$2:$Y$98,MATCH(Inputs!$M19&amp;"_"&amp;INDEX(Lookups!$AC$2:$AC$13,MATCH(Inputs!$L19,Lookups!$AD$2:$AD$13,0),1),IF(Inputs!$K19="CAL",Lookups!$Z$2:$Z$98,Lookups!$AA$2:$AA$98),0),1)=Inputs!X$4-1,Inputs!$Q19*(1+Inputs!X$6),
IF(INDEX(Lookups!$Y$2:$Y$98,MATCH(Inputs!$M19&amp;"_"&amp;INDEX(Lookups!$AC$2:$AC$13,MATCH(Inputs!$L19,Lookups!$AD$2:$AD$13,0),1),IF(Inputs!$K19="CAL",Lookups!$Z$2:$Z$98,Lookups!$AA$2:$AA$98),0),1)&lt;Inputs!X$4-1,Inputs!W19*(1+Inputs!X$6)))))</f>
        <v>-</v>
      </c>
      <c r="Y19" s="217" t="str">
        <f>IF(OR(ISBLANK($M19),$N19="%"),"-",
IF(INDEX(Lookups!$Y$2:$Y$98,MATCH(Inputs!$M19&amp;"_"&amp;INDEX(Lookups!$AC$2:$AC$13,MATCH(Inputs!$L19,Lookups!$AD$2:$AD$13,0),1),IF(Inputs!$K19="CAL",Lookups!$Z$2:$Z$98,Lookups!$AA$2:$AA$98),0),1)&gt;=Inputs!Y$4,"-",
IF(INDEX(Lookups!$Y$2:$Y$98,MATCH(Inputs!$M19&amp;"_"&amp;INDEX(Lookups!$AC$2:$AC$13,MATCH(Inputs!$L19,Lookups!$AD$2:$AD$13,0),1),IF(Inputs!$K19="CAL",Lookups!$Z$2:$Z$98,Lookups!$AA$2:$AA$98),0),1)=Inputs!Y$4-1,Inputs!$Q19*(1+Inputs!Y$6),
IF(INDEX(Lookups!$Y$2:$Y$98,MATCH(Inputs!$M19&amp;"_"&amp;INDEX(Lookups!$AC$2:$AC$13,MATCH(Inputs!$L19,Lookups!$AD$2:$AD$13,0),1),IF(Inputs!$K19="CAL",Lookups!$Z$2:$Z$98,Lookups!$AA$2:$AA$98),0),1)&lt;Inputs!Y$4-1,Inputs!X19*(1+Inputs!Y$6)))))</f>
        <v>-</v>
      </c>
      <c r="Z19" s="217" t="str">
        <f>IF(OR(ISBLANK($M19),$N19="%"),"-",
IF(INDEX(Lookups!$Y$2:$Y$98,MATCH(Inputs!$M19&amp;"_"&amp;INDEX(Lookups!$AC$2:$AC$13,MATCH(Inputs!$L19,Lookups!$AD$2:$AD$13,0),1),IF(Inputs!$K19="CAL",Lookups!$Z$2:$Z$98,Lookups!$AA$2:$AA$98),0),1)&gt;=Inputs!Z$4,"-",
IF(INDEX(Lookups!$Y$2:$Y$98,MATCH(Inputs!$M19&amp;"_"&amp;INDEX(Lookups!$AC$2:$AC$13,MATCH(Inputs!$L19,Lookups!$AD$2:$AD$13,0),1),IF(Inputs!$K19="CAL",Lookups!$Z$2:$Z$98,Lookups!$AA$2:$AA$98),0),1)=Inputs!Z$4-1,Inputs!$Q19*(1+Inputs!Z$6),
IF(INDEX(Lookups!$Y$2:$Y$98,MATCH(Inputs!$M19&amp;"_"&amp;INDEX(Lookups!$AC$2:$AC$13,MATCH(Inputs!$L19,Lookups!$AD$2:$AD$13,0),1),IF(Inputs!$K19="CAL",Lookups!$Z$2:$Z$98,Lookups!$AA$2:$AA$98),0),1)&lt;Inputs!Z$4-1,Inputs!Y19*(1+Inputs!Z$6)))))</f>
        <v>-</v>
      </c>
      <c r="AA19" s="217" t="str">
        <f>IF(OR(ISBLANK($M19),$N19="%"),"-",
IF(INDEX(Lookups!$Y$2:$Y$98,MATCH(Inputs!$M19&amp;"_"&amp;INDEX(Lookups!$AC$2:$AC$13,MATCH(Inputs!$L19,Lookups!$AD$2:$AD$13,0),1),IF(Inputs!$K19="CAL",Lookups!$Z$2:$Z$98,Lookups!$AA$2:$AA$98),0),1)&gt;=Inputs!AA$4,"-",
IF(INDEX(Lookups!$Y$2:$Y$98,MATCH(Inputs!$M19&amp;"_"&amp;INDEX(Lookups!$AC$2:$AC$13,MATCH(Inputs!$L19,Lookups!$AD$2:$AD$13,0),1),IF(Inputs!$K19="CAL",Lookups!$Z$2:$Z$98,Lookups!$AA$2:$AA$98),0),1)=Inputs!AA$4-1,Inputs!$Q19*(1+Inputs!AA$6),
IF(INDEX(Lookups!$Y$2:$Y$98,MATCH(Inputs!$M19&amp;"_"&amp;INDEX(Lookups!$AC$2:$AC$13,MATCH(Inputs!$L19,Lookups!$AD$2:$AD$13,0),1),IF(Inputs!$K19="CAL",Lookups!$Z$2:$Z$98,Lookups!$AA$2:$AA$98),0),1)&lt;Inputs!AA$4-1,Inputs!Z19*(1+Inputs!AA$6)))))</f>
        <v>-</v>
      </c>
      <c r="AB19" s="217" t="str">
        <f>IF(OR(ISBLANK($M19),$N19="%"),"-",
IF(INDEX(Lookups!$Y$2:$Y$98,MATCH(Inputs!$M19&amp;"_"&amp;INDEX(Lookups!$AC$2:$AC$13,MATCH(Inputs!$L19,Lookups!$AD$2:$AD$13,0),1),IF(Inputs!$K19="CAL",Lookups!$Z$2:$Z$98,Lookups!$AA$2:$AA$98),0),1)&gt;=Inputs!AB$4,"-",
IF(INDEX(Lookups!$Y$2:$Y$98,MATCH(Inputs!$M19&amp;"_"&amp;INDEX(Lookups!$AC$2:$AC$13,MATCH(Inputs!$L19,Lookups!$AD$2:$AD$13,0),1),IF(Inputs!$K19="CAL",Lookups!$Z$2:$Z$98,Lookups!$AA$2:$AA$98),0),1)=Inputs!AB$4-1,Inputs!$Q19*(1+Inputs!AB$6),
IF(INDEX(Lookups!$Y$2:$Y$98,MATCH(Inputs!$M19&amp;"_"&amp;INDEX(Lookups!$AC$2:$AC$13,MATCH(Inputs!$L19,Lookups!$AD$2:$AD$13,0),1),IF(Inputs!$K19="CAL",Lookups!$Z$2:$Z$98,Lookups!$AA$2:$AA$98),0),1)&lt;Inputs!AB$4-1,Inputs!AA19*(1+Inputs!AB$6)))))</f>
        <v>-</v>
      </c>
      <c r="AC19" s="217" t="str">
        <f>IF(OR(ISBLANK($M19),$N19="%"),"-",
IF(INDEX(Lookups!$Y$2:$Y$98,MATCH(Inputs!$M19&amp;"_"&amp;INDEX(Lookups!$AC$2:$AC$13,MATCH(Inputs!$L19,Lookups!$AD$2:$AD$13,0),1),IF(Inputs!$K19="CAL",Lookups!$Z$2:$Z$98,Lookups!$AA$2:$AA$98),0),1)&gt;=Inputs!AC$4,"-",
IF(INDEX(Lookups!$Y$2:$Y$98,MATCH(Inputs!$M19&amp;"_"&amp;INDEX(Lookups!$AC$2:$AC$13,MATCH(Inputs!$L19,Lookups!$AD$2:$AD$13,0),1),IF(Inputs!$K19="CAL",Lookups!$Z$2:$Z$98,Lookups!$AA$2:$AA$98),0),1)=Inputs!AC$4-1,Inputs!$Q19*(1+Inputs!AC$6),
IF(INDEX(Lookups!$Y$2:$Y$98,MATCH(Inputs!$M19&amp;"_"&amp;INDEX(Lookups!$AC$2:$AC$13,MATCH(Inputs!$L19,Lookups!$AD$2:$AD$13,0),1),IF(Inputs!$K19="CAL",Lookups!$Z$2:$Z$98,Lookups!$AA$2:$AA$98),0),1)&lt;Inputs!AC$4-1,Inputs!AB19*(1+Inputs!AC$6)))))</f>
        <v>-</v>
      </c>
      <c r="AD19" s="217" t="str">
        <f>IF(OR(ISBLANK($M19),$N19="%"),"-",
IF(INDEX(Lookups!$Y$2:$Y$98,MATCH(Inputs!$M19&amp;"_"&amp;INDEX(Lookups!$AC$2:$AC$13,MATCH(Inputs!$L19,Lookups!$AD$2:$AD$13,0),1),IF(Inputs!$K19="CAL",Lookups!$Z$2:$Z$98,Lookups!$AA$2:$AA$98),0),1)&gt;=Inputs!AD$4,"-",
IF(INDEX(Lookups!$Y$2:$Y$98,MATCH(Inputs!$M19&amp;"_"&amp;INDEX(Lookups!$AC$2:$AC$13,MATCH(Inputs!$L19,Lookups!$AD$2:$AD$13,0),1),IF(Inputs!$K19="CAL",Lookups!$Z$2:$Z$98,Lookups!$AA$2:$AA$98),0),1)=Inputs!AD$4-1,Inputs!$Q19*(1+Inputs!AD$6),
IF(INDEX(Lookups!$Y$2:$Y$98,MATCH(Inputs!$M19&amp;"_"&amp;INDEX(Lookups!$AC$2:$AC$13,MATCH(Inputs!$L19,Lookups!$AD$2:$AD$13,0),1),IF(Inputs!$K19="CAL",Lookups!$Z$2:$Z$98,Lookups!$AA$2:$AA$98),0),1)&lt;Inputs!AD$4-1,Inputs!AC19*(1+Inputs!AD$6)))))</f>
        <v>-</v>
      </c>
      <c r="AE19" s="217" t="str">
        <f>IF(OR(ISBLANK($M19),$N19="%"),"-",
IF(INDEX(Lookups!$Y$2:$Y$98,MATCH(Inputs!$M19&amp;"_"&amp;INDEX(Lookups!$AC$2:$AC$13,MATCH(Inputs!$L19,Lookups!$AD$2:$AD$13,0),1),IF(Inputs!$K19="CAL",Lookups!$Z$2:$Z$98,Lookups!$AA$2:$AA$98),0),1)&gt;=Inputs!AE$4,"-",
IF(INDEX(Lookups!$Y$2:$Y$98,MATCH(Inputs!$M19&amp;"_"&amp;INDEX(Lookups!$AC$2:$AC$13,MATCH(Inputs!$L19,Lookups!$AD$2:$AD$13,0),1),IF(Inputs!$K19="CAL",Lookups!$Z$2:$Z$98,Lookups!$AA$2:$AA$98),0),1)=Inputs!AE$4-1,Inputs!$Q19*(1+Inputs!AE$6),
IF(INDEX(Lookups!$Y$2:$Y$98,MATCH(Inputs!$M19&amp;"_"&amp;INDEX(Lookups!$AC$2:$AC$13,MATCH(Inputs!$L19,Lookups!$AD$2:$AD$13,0),1),IF(Inputs!$K19="CAL",Lookups!$Z$2:$Z$98,Lookups!$AA$2:$AA$98),0),1)&lt;Inputs!AE$4-1,Inputs!AD19*(1+Inputs!AE$6)))))</f>
        <v>-</v>
      </c>
      <c r="AF19" s="217" t="str">
        <f>IF(OR(ISBLANK($M19),$N19="%"),"-",
IF(INDEX(Lookups!$Y$2:$Y$98,MATCH(Inputs!$M19&amp;"_"&amp;INDEX(Lookups!$AC$2:$AC$13,MATCH(Inputs!$L19,Lookups!$AD$2:$AD$13,0),1),IF(Inputs!$K19="CAL",Lookups!$Z$2:$Z$98,Lookups!$AA$2:$AA$98),0),1)&gt;=Inputs!AF$4,"-",
IF(INDEX(Lookups!$Y$2:$Y$98,MATCH(Inputs!$M19&amp;"_"&amp;INDEX(Lookups!$AC$2:$AC$13,MATCH(Inputs!$L19,Lookups!$AD$2:$AD$13,0),1),IF(Inputs!$K19="CAL",Lookups!$Z$2:$Z$98,Lookups!$AA$2:$AA$98),0),1)=Inputs!AF$4-1,Inputs!$Q19*(1+Inputs!AF$6),
IF(INDEX(Lookups!$Y$2:$Y$98,MATCH(Inputs!$M19&amp;"_"&amp;INDEX(Lookups!$AC$2:$AC$13,MATCH(Inputs!$L19,Lookups!$AD$2:$AD$13,0),1),IF(Inputs!$K19="CAL",Lookups!$Z$2:$Z$98,Lookups!$AA$2:$AA$98),0),1)&lt;Inputs!AF$4-1,Inputs!AE19*(1+Inputs!AF$6)))))</f>
        <v>-</v>
      </c>
      <c r="AG19" s="217" t="str">
        <f>IF(OR(ISBLANK($M19),$N19="%"),"-",
IF(INDEX(Lookups!$Y$2:$Y$98,MATCH(Inputs!$M19&amp;"_"&amp;INDEX(Lookups!$AC$2:$AC$13,MATCH(Inputs!$L19,Lookups!$AD$2:$AD$13,0),1),IF(Inputs!$K19="CAL",Lookups!$Z$2:$Z$98,Lookups!$AA$2:$AA$98),0),1)&gt;=Inputs!AG$4,"-",
IF(INDEX(Lookups!$Y$2:$Y$98,MATCH(Inputs!$M19&amp;"_"&amp;INDEX(Lookups!$AC$2:$AC$13,MATCH(Inputs!$L19,Lookups!$AD$2:$AD$13,0),1),IF(Inputs!$K19="CAL",Lookups!$Z$2:$Z$98,Lookups!$AA$2:$AA$98),0),1)=Inputs!AG$4-1,Inputs!$Q19*(1+Inputs!AG$6),
IF(INDEX(Lookups!$Y$2:$Y$98,MATCH(Inputs!$M19&amp;"_"&amp;INDEX(Lookups!$AC$2:$AC$13,MATCH(Inputs!$L19,Lookups!$AD$2:$AD$13,0),1),IF(Inputs!$K19="CAL",Lookups!$Z$2:$Z$98,Lookups!$AA$2:$AA$98),0),1)&lt;Inputs!AG$4-1,Inputs!AF19*(1+Inputs!AG$6)))))</f>
        <v>-</v>
      </c>
      <c r="AH19" s="217" t="str">
        <f>IF(OR(ISBLANK($M19),$N19="%"),"-",
IF(INDEX(Lookups!$Y$2:$Y$98,MATCH(Inputs!$M19&amp;"_"&amp;INDEX(Lookups!$AC$2:$AC$13,MATCH(Inputs!$L19,Lookups!$AD$2:$AD$13,0),1),IF(Inputs!$K19="CAL",Lookups!$Z$2:$Z$98,Lookups!$AA$2:$AA$98),0),1)&gt;=Inputs!AH$4,"-",
IF(INDEX(Lookups!$Y$2:$Y$98,MATCH(Inputs!$M19&amp;"_"&amp;INDEX(Lookups!$AC$2:$AC$13,MATCH(Inputs!$L19,Lookups!$AD$2:$AD$13,0),1),IF(Inputs!$K19="CAL",Lookups!$Z$2:$Z$98,Lookups!$AA$2:$AA$98),0),1)=Inputs!AH$4-1,Inputs!$Q19*(1+Inputs!AH$6),
IF(INDEX(Lookups!$Y$2:$Y$98,MATCH(Inputs!$M19&amp;"_"&amp;INDEX(Lookups!$AC$2:$AC$13,MATCH(Inputs!$L19,Lookups!$AD$2:$AD$13,0),1),IF(Inputs!$K19="CAL",Lookups!$Z$2:$Z$98,Lookups!$AA$2:$AA$98),0),1)&lt;Inputs!AH$4-1,Inputs!AG19*(1+Inputs!AH$6)))))</f>
        <v>-</v>
      </c>
      <c r="AI19" s="217" t="str">
        <f>IF(OR(ISBLANK($M19),$N19="%"),"-",
IF(INDEX(Lookups!$Y$2:$Y$98,MATCH(Inputs!$M19&amp;"_"&amp;INDEX(Lookups!$AC$2:$AC$13,MATCH(Inputs!$L19,Lookups!$AD$2:$AD$13,0),1),IF(Inputs!$K19="CAL",Lookups!$Z$2:$Z$98,Lookups!$AA$2:$AA$98),0),1)&gt;=Inputs!AI$4,"-",
IF(INDEX(Lookups!$Y$2:$Y$98,MATCH(Inputs!$M19&amp;"_"&amp;INDEX(Lookups!$AC$2:$AC$13,MATCH(Inputs!$L19,Lookups!$AD$2:$AD$13,0),1),IF(Inputs!$K19="CAL",Lookups!$Z$2:$Z$98,Lookups!$AA$2:$AA$98),0),1)=Inputs!AI$4-1,Inputs!$Q19*(1+Inputs!AI$6),
IF(INDEX(Lookups!$Y$2:$Y$98,MATCH(Inputs!$M19&amp;"_"&amp;INDEX(Lookups!$AC$2:$AC$13,MATCH(Inputs!$L19,Lookups!$AD$2:$AD$13,0),1),IF(Inputs!$K19="CAL",Lookups!$Z$2:$Z$98,Lookups!$AA$2:$AA$98),0),1)&lt;Inputs!AI$4-1,Inputs!AH19*(1+Inputs!AI$6)))))</f>
        <v>-</v>
      </c>
      <c r="AJ19" s="217" t="str">
        <f>IF(OR(ISBLANK($M19),$N19="%"),"-",
IF(INDEX(Lookups!$Y$2:$Y$98,MATCH(Inputs!$M19&amp;"_"&amp;INDEX(Lookups!$AC$2:$AC$13,MATCH(Inputs!$L19,Lookups!$AD$2:$AD$13,0),1),IF(Inputs!$K19="CAL",Lookups!$Z$2:$Z$98,Lookups!$AA$2:$AA$98),0),1)&gt;=Inputs!AJ$4,"-",
IF(INDEX(Lookups!$Y$2:$Y$98,MATCH(Inputs!$M19&amp;"_"&amp;INDEX(Lookups!$AC$2:$AC$13,MATCH(Inputs!$L19,Lookups!$AD$2:$AD$13,0),1),IF(Inputs!$K19="CAL",Lookups!$Z$2:$Z$98,Lookups!$AA$2:$AA$98),0),1)=Inputs!AJ$4-1,Inputs!$Q19*(1+Inputs!AJ$6),
IF(INDEX(Lookups!$Y$2:$Y$98,MATCH(Inputs!$M19&amp;"_"&amp;INDEX(Lookups!$AC$2:$AC$13,MATCH(Inputs!$L19,Lookups!$AD$2:$AD$13,0),1),IF(Inputs!$K19="CAL",Lookups!$Z$2:$Z$98,Lookups!$AA$2:$AA$98),0),1)&lt;Inputs!AJ$4-1,Inputs!AI19*(1+Inputs!AJ$6)))))</f>
        <v>-</v>
      </c>
      <c r="AK19" s="217" t="str">
        <f>IF(OR(ISBLANK($M19),$N19="%"),"-",
IF(INDEX(Lookups!$Y$2:$Y$98,MATCH(Inputs!$M19&amp;"_"&amp;INDEX(Lookups!$AC$2:$AC$13,MATCH(Inputs!$L19,Lookups!$AD$2:$AD$13,0),1),IF(Inputs!$K19="CAL",Lookups!$Z$2:$Z$98,Lookups!$AA$2:$AA$98),0),1)&gt;=Inputs!AK$4,"-",
IF(INDEX(Lookups!$Y$2:$Y$98,MATCH(Inputs!$M19&amp;"_"&amp;INDEX(Lookups!$AC$2:$AC$13,MATCH(Inputs!$L19,Lookups!$AD$2:$AD$13,0),1),IF(Inputs!$K19="CAL",Lookups!$Z$2:$Z$98,Lookups!$AA$2:$AA$98),0),1)=Inputs!AK$4-1,Inputs!$Q19*(1+Inputs!AK$6),
IF(INDEX(Lookups!$Y$2:$Y$98,MATCH(Inputs!$M19&amp;"_"&amp;INDEX(Lookups!$AC$2:$AC$13,MATCH(Inputs!$L19,Lookups!$AD$2:$AD$13,0),1),IF(Inputs!$K19="CAL",Lookups!$Z$2:$Z$98,Lookups!$AA$2:$AA$98),0),1)&lt;Inputs!AK$4-1,Inputs!AJ19*(1+Inputs!AK$6)))))</f>
        <v>-</v>
      </c>
      <c r="AL19" s="217" t="str">
        <f>IF(OR(ISBLANK($M19),$N19="%"),"-",
IF(INDEX(Lookups!$Y$2:$Y$98,MATCH(Inputs!$M19&amp;"_"&amp;INDEX(Lookups!$AC$2:$AC$13,MATCH(Inputs!$L19,Lookups!$AD$2:$AD$13,0),1),IF(Inputs!$K19="CAL",Lookups!$Z$2:$Z$98,Lookups!$AA$2:$AA$98),0),1)&gt;=Inputs!AL$4,"-",
IF(INDEX(Lookups!$Y$2:$Y$98,MATCH(Inputs!$M19&amp;"_"&amp;INDEX(Lookups!$AC$2:$AC$13,MATCH(Inputs!$L19,Lookups!$AD$2:$AD$13,0),1),IF(Inputs!$K19="CAL",Lookups!$Z$2:$Z$98,Lookups!$AA$2:$AA$98),0),1)=Inputs!AL$4-1,Inputs!$Q19*(1+Inputs!AL$6),
IF(INDEX(Lookups!$Y$2:$Y$98,MATCH(Inputs!$M19&amp;"_"&amp;INDEX(Lookups!$AC$2:$AC$13,MATCH(Inputs!$L19,Lookups!$AD$2:$AD$13,0),1),IF(Inputs!$K19="CAL",Lookups!$Z$2:$Z$98,Lookups!$AA$2:$AA$98),0),1)&lt;Inputs!AL$4-1,Inputs!AK19*(1+Inputs!AL$6)))))</f>
        <v>-</v>
      </c>
      <c r="AM19" s="217" t="str">
        <f>IF(OR(ISBLANK($M19),$N19="%"),"-",
IF(INDEX(Lookups!$Y$2:$Y$98,MATCH(Inputs!$M19&amp;"_"&amp;INDEX(Lookups!$AC$2:$AC$13,MATCH(Inputs!$L19,Lookups!$AD$2:$AD$13,0),1),IF(Inputs!$K19="CAL",Lookups!$Z$2:$Z$98,Lookups!$AA$2:$AA$98),0),1)&gt;=Inputs!AM$4,"-",
IF(INDEX(Lookups!$Y$2:$Y$98,MATCH(Inputs!$M19&amp;"_"&amp;INDEX(Lookups!$AC$2:$AC$13,MATCH(Inputs!$L19,Lookups!$AD$2:$AD$13,0),1),IF(Inputs!$K19="CAL",Lookups!$Z$2:$Z$98,Lookups!$AA$2:$AA$98),0),1)=Inputs!AM$4-1,Inputs!$Q19*(1+Inputs!AM$6),
IF(INDEX(Lookups!$Y$2:$Y$98,MATCH(Inputs!$M19&amp;"_"&amp;INDEX(Lookups!$AC$2:$AC$13,MATCH(Inputs!$L19,Lookups!$AD$2:$AD$13,0),1),IF(Inputs!$K19="CAL",Lookups!$Z$2:$Z$98,Lookups!$AA$2:$AA$98),0),1)&lt;Inputs!AM$4-1,Inputs!AL19*(1+Inputs!AM$6)))))</f>
        <v>-</v>
      </c>
      <c r="AN19" s="217" t="str">
        <f>IF(OR(ISBLANK($M19),$N19="%"),"-",
IF(INDEX(Lookups!$Y$2:$Y$98,MATCH(Inputs!$M19&amp;"_"&amp;INDEX(Lookups!$AC$2:$AC$13,MATCH(Inputs!$L19,Lookups!$AD$2:$AD$13,0),1),IF(Inputs!$K19="CAL",Lookups!$Z$2:$Z$98,Lookups!$AA$2:$AA$98),0),1)&gt;=Inputs!AN$4,"-",
IF(INDEX(Lookups!$Y$2:$Y$98,MATCH(Inputs!$M19&amp;"_"&amp;INDEX(Lookups!$AC$2:$AC$13,MATCH(Inputs!$L19,Lookups!$AD$2:$AD$13,0),1),IF(Inputs!$K19="CAL",Lookups!$Z$2:$Z$98,Lookups!$AA$2:$AA$98),0),1)=Inputs!AN$4-1,Inputs!$Q19*(1+Inputs!AN$6),
IF(INDEX(Lookups!$Y$2:$Y$98,MATCH(Inputs!$M19&amp;"_"&amp;INDEX(Lookups!$AC$2:$AC$13,MATCH(Inputs!$L19,Lookups!$AD$2:$AD$13,0),1),IF(Inputs!$K19="CAL",Lookups!$Z$2:$Z$98,Lookups!$AA$2:$AA$98),0),1)&lt;Inputs!AN$4-1,Inputs!AM19*(1+Inputs!AN$6)))))</f>
        <v>-</v>
      </c>
      <c r="AO19" s="217" t="str">
        <f>IF(OR(ISBLANK($M19),$N19="%"),"-",
IF(INDEX(Lookups!$Y$2:$Y$98,MATCH(Inputs!$M19&amp;"_"&amp;INDEX(Lookups!$AC$2:$AC$13,MATCH(Inputs!$L19,Lookups!$AD$2:$AD$13,0),1),IF(Inputs!$K19="CAL",Lookups!$Z$2:$Z$98,Lookups!$AA$2:$AA$98),0),1)&gt;=Inputs!AO$4,"-",
IF(INDEX(Lookups!$Y$2:$Y$98,MATCH(Inputs!$M19&amp;"_"&amp;INDEX(Lookups!$AC$2:$AC$13,MATCH(Inputs!$L19,Lookups!$AD$2:$AD$13,0),1),IF(Inputs!$K19="CAL",Lookups!$Z$2:$Z$98,Lookups!$AA$2:$AA$98),0),1)=Inputs!AO$4-1,Inputs!$Q19*(1+Inputs!AO$6),
IF(INDEX(Lookups!$Y$2:$Y$98,MATCH(Inputs!$M19&amp;"_"&amp;INDEX(Lookups!$AC$2:$AC$13,MATCH(Inputs!$L19,Lookups!$AD$2:$AD$13,0),1),IF(Inputs!$K19="CAL",Lookups!$Z$2:$Z$98,Lookups!$AA$2:$AA$98),0),1)&lt;Inputs!AO$4-1,Inputs!AN19*(1+Inputs!AO$6)))))</f>
        <v>-</v>
      </c>
      <c r="AP19" s="217" t="str">
        <f>IF(OR(ISBLANK($M19),$N19="%"),"-",
IF(INDEX(Lookups!$Y$2:$Y$98,MATCH(Inputs!$M19&amp;"_"&amp;INDEX(Lookups!$AC$2:$AC$13,MATCH(Inputs!$L19,Lookups!$AD$2:$AD$13,0),1),IF(Inputs!$K19="CAL",Lookups!$Z$2:$Z$98,Lookups!$AA$2:$AA$98),0),1)&gt;=Inputs!AP$4,"-",
IF(INDEX(Lookups!$Y$2:$Y$98,MATCH(Inputs!$M19&amp;"_"&amp;INDEX(Lookups!$AC$2:$AC$13,MATCH(Inputs!$L19,Lookups!$AD$2:$AD$13,0),1),IF(Inputs!$K19="CAL",Lookups!$Z$2:$Z$98,Lookups!$AA$2:$AA$98),0),1)=Inputs!AP$4-1,Inputs!$Q19*(1+Inputs!AP$6),
IF(INDEX(Lookups!$Y$2:$Y$98,MATCH(Inputs!$M19&amp;"_"&amp;INDEX(Lookups!$AC$2:$AC$13,MATCH(Inputs!$L19,Lookups!$AD$2:$AD$13,0),1),IF(Inputs!$K19="CAL",Lookups!$Z$2:$Z$98,Lookups!$AA$2:$AA$98),0),1)&lt;Inputs!AP$4-1,Inputs!AO19*(1+Inputs!AP$6)))))</f>
        <v>-</v>
      </c>
      <c r="AQ19" s="217" t="str">
        <f>IF(OR(ISBLANK($M19),$N19="%"),"-",
IF(INDEX(Lookups!$Y$2:$Y$98,MATCH(Inputs!$M19&amp;"_"&amp;INDEX(Lookups!$AC$2:$AC$13,MATCH(Inputs!$L19,Lookups!$AD$2:$AD$13,0),1),IF(Inputs!$K19="CAL",Lookups!$Z$2:$Z$98,Lookups!$AA$2:$AA$98),0),1)&gt;=Inputs!AQ$4,"-",
IF(INDEX(Lookups!$Y$2:$Y$98,MATCH(Inputs!$M19&amp;"_"&amp;INDEX(Lookups!$AC$2:$AC$13,MATCH(Inputs!$L19,Lookups!$AD$2:$AD$13,0),1),IF(Inputs!$K19="CAL",Lookups!$Z$2:$Z$98,Lookups!$AA$2:$AA$98),0),1)=Inputs!AQ$4-1,Inputs!$Q19*(1+Inputs!AQ$6),
IF(INDEX(Lookups!$Y$2:$Y$98,MATCH(Inputs!$M19&amp;"_"&amp;INDEX(Lookups!$AC$2:$AC$13,MATCH(Inputs!$L19,Lookups!$AD$2:$AD$13,0),1),IF(Inputs!$K19="CAL",Lookups!$Z$2:$Z$98,Lookups!$AA$2:$AA$98),0),1)&lt;Inputs!AQ$4-1,Inputs!AP19*(1+Inputs!AQ$6)))))</f>
        <v>-</v>
      </c>
      <c r="AR19" s="217" t="str">
        <f>IF(OR(ISBLANK($M19),$N19="%"),"-",
IF(INDEX(Lookups!$Y$2:$Y$98,MATCH(Inputs!$M19&amp;"_"&amp;INDEX(Lookups!$AC$2:$AC$13,MATCH(Inputs!$L19,Lookups!$AD$2:$AD$13,0),1),IF(Inputs!$K19="CAL",Lookups!$Z$2:$Z$98,Lookups!$AA$2:$AA$98),0),1)&gt;=Inputs!AR$4,"-",
IF(INDEX(Lookups!$Y$2:$Y$98,MATCH(Inputs!$M19&amp;"_"&amp;INDEX(Lookups!$AC$2:$AC$13,MATCH(Inputs!$L19,Lookups!$AD$2:$AD$13,0),1),IF(Inputs!$K19="CAL",Lookups!$Z$2:$Z$98,Lookups!$AA$2:$AA$98),0),1)=Inputs!AR$4-1,Inputs!$Q19*(1+Inputs!AR$6),
IF(INDEX(Lookups!$Y$2:$Y$98,MATCH(Inputs!$M19&amp;"_"&amp;INDEX(Lookups!$AC$2:$AC$13,MATCH(Inputs!$L19,Lookups!$AD$2:$AD$13,0),1),IF(Inputs!$K19="CAL",Lookups!$Z$2:$Z$98,Lookups!$AA$2:$AA$98),0),1)&lt;Inputs!AR$4-1,Inputs!AQ19*(1+Inputs!AR$6)))))</f>
        <v>-</v>
      </c>
      <c r="AS19" s="217" t="str">
        <f>IF(OR(ISBLANK($M19),$N19="%"),"-",
IF(INDEX(Lookups!$Y$2:$Y$98,MATCH(Inputs!$M19&amp;"_"&amp;INDEX(Lookups!$AC$2:$AC$13,MATCH(Inputs!$L19,Lookups!$AD$2:$AD$13,0),1),IF(Inputs!$K19="CAL",Lookups!$Z$2:$Z$98,Lookups!$AA$2:$AA$98),0),1)&gt;=Inputs!AS$4,"-",
IF(INDEX(Lookups!$Y$2:$Y$98,MATCH(Inputs!$M19&amp;"_"&amp;INDEX(Lookups!$AC$2:$AC$13,MATCH(Inputs!$L19,Lookups!$AD$2:$AD$13,0),1),IF(Inputs!$K19="CAL",Lookups!$Z$2:$Z$98,Lookups!$AA$2:$AA$98),0),1)=Inputs!AS$4-1,Inputs!$Q19*(1+Inputs!AS$6),
IF(INDEX(Lookups!$Y$2:$Y$98,MATCH(Inputs!$M19&amp;"_"&amp;INDEX(Lookups!$AC$2:$AC$13,MATCH(Inputs!$L19,Lookups!$AD$2:$AD$13,0),1),IF(Inputs!$K19="CAL",Lookups!$Z$2:$Z$98,Lookups!$AA$2:$AA$98),0),1)&lt;Inputs!AS$4-1,Inputs!AR19*(1+Inputs!AS$6)))))</f>
        <v>-</v>
      </c>
      <c r="AT19" s="217" t="str">
        <f>IF(OR(ISBLANK($M19),$N19="%"),"-",
IF(INDEX(Lookups!$Y$2:$Y$98,MATCH(Inputs!$M19&amp;"_"&amp;INDEX(Lookups!$AC$2:$AC$13,MATCH(Inputs!$L19,Lookups!$AD$2:$AD$13,0),1),IF(Inputs!$K19="CAL",Lookups!$Z$2:$Z$98,Lookups!$AA$2:$AA$98),0),1)&gt;=Inputs!AT$4,"-",
IF(INDEX(Lookups!$Y$2:$Y$98,MATCH(Inputs!$M19&amp;"_"&amp;INDEX(Lookups!$AC$2:$AC$13,MATCH(Inputs!$L19,Lookups!$AD$2:$AD$13,0),1),IF(Inputs!$K19="CAL",Lookups!$Z$2:$Z$98,Lookups!$AA$2:$AA$98),0),1)=Inputs!AT$4-1,Inputs!$Q19*(1+Inputs!AT$6),
IF(INDEX(Lookups!$Y$2:$Y$98,MATCH(Inputs!$M19&amp;"_"&amp;INDEX(Lookups!$AC$2:$AC$13,MATCH(Inputs!$L19,Lookups!$AD$2:$AD$13,0),1),IF(Inputs!$K19="CAL",Lookups!$Z$2:$Z$98,Lookups!$AA$2:$AA$98),0),1)&lt;Inputs!AT$4-1,Inputs!AS19*(1+Inputs!AT$6)))))</f>
        <v>-</v>
      </c>
      <c r="AU19" s="217" t="str">
        <f>IF(OR(ISBLANK($M19),$N19="%"),"-",
IF(INDEX(Lookups!$Y$2:$Y$98,MATCH(Inputs!$M19&amp;"_"&amp;INDEX(Lookups!$AC$2:$AC$13,MATCH(Inputs!$L19,Lookups!$AD$2:$AD$13,0),1),IF(Inputs!$K19="CAL",Lookups!$Z$2:$Z$98,Lookups!$AA$2:$AA$98),0),1)&gt;=Inputs!AU$4,"-",
IF(INDEX(Lookups!$Y$2:$Y$98,MATCH(Inputs!$M19&amp;"_"&amp;INDEX(Lookups!$AC$2:$AC$13,MATCH(Inputs!$L19,Lookups!$AD$2:$AD$13,0),1),IF(Inputs!$K19="CAL",Lookups!$Z$2:$Z$98,Lookups!$AA$2:$AA$98),0),1)=Inputs!AU$4-1,Inputs!$Q19*(1+Inputs!AU$6),
IF(INDEX(Lookups!$Y$2:$Y$98,MATCH(Inputs!$M19&amp;"_"&amp;INDEX(Lookups!$AC$2:$AC$13,MATCH(Inputs!$L19,Lookups!$AD$2:$AD$13,0),1),IF(Inputs!$K19="CAL",Lookups!$Z$2:$Z$98,Lookups!$AA$2:$AA$98),0),1)&lt;Inputs!AU$4-1,Inputs!AT19*(1+Inputs!AU$6)))))</f>
        <v>-</v>
      </c>
      <c r="AW19" s="214" t="str">
        <f>INDEX($V19:$AU19,1,MATCH(AW$6&amp;"_"&amp;INDEX(Lookups!$AC$2:$AC$13,MATCH(Inputs!AW$5,Lookups!$AD$2:$AD$13,0),1),Inputs!$V$2:$AU$2,0))</f>
        <v>-</v>
      </c>
    </row>
    <row r="20" spans="1:55" x14ac:dyDescent="0.25">
      <c r="A20" s="178" t="s">
        <v>321</v>
      </c>
      <c r="B20" s="209" t="s">
        <v>12</v>
      </c>
      <c r="C20" s="210" t="str">
        <f>IF(ISBLANK($B20),"-",IFERROR(INDEX(Lookups!$E$2:$E$14,MATCH($B20,Lookups!$C$2:$C$14,0),1),"-"))</f>
        <v>YES</v>
      </c>
      <c r="D20" s="211" t="str">
        <f>IFERROR(IF(MATCH($I20,Lookups!$J$2:$J$6,0),INDEX(Lookups!$K$2:$K$6,MATCH(Inputs!$I20,Lookups!$J$2:$J$6,0),1)),"all DB")</f>
        <v>all DB</v>
      </c>
      <c r="E20" s="211" t="str">
        <f t="shared" si="2"/>
        <v>CARC_all DB</v>
      </c>
      <c r="F20" s="160" t="s">
        <v>560</v>
      </c>
      <c r="H20" s="178" t="s">
        <v>575</v>
      </c>
      <c r="I20" s="206"/>
      <c r="J20" s="159" t="s">
        <v>546</v>
      </c>
      <c r="K20" s="203" t="s">
        <v>332</v>
      </c>
      <c r="L20" s="203" t="s">
        <v>89</v>
      </c>
      <c r="M20" s="203">
        <v>2019</v>
      </c>
      <c r="N20" s="162" t="s">
        <v>33</v>
      </c>
      <c r="O20" s="212">
        <v>38</v>
      </c>
      <c r="P20" s="209"/>
      <c r="Q20" s="213">
        <f>O20</f>
        <v>38</v>
      </c>
      <c r="R20" s="214">
        <f t="shared" si="1"/>
        <v>38</v>
      </c>
      <c r="U20" s="216"/>
      <c r="V20" s="217" t="str">
        <f>IF(OR(ISBLANK($M20),$N20="%"),"-",
IF(INDEX(Lookups!$Y$2:$Y$98,MATCH(Inputs!$M20&amp;"_"&amp;INDEX(Lookups!$AC$2:$AC$13,MATCH(Inputs!$L20,Lookups!$AD$2:$AD$13,0),1),IF(Inputs!$K20="CAL",Lookups!$Z$2:$Z$98,Lookups!$AA$2:$AA$98),0),1)&gt;=Inputs!V$4,"-",
IF(INDEX(Lookups!$Y$2:$Y$98,MATCH(Inputs!$M20&amp;"_"&amp;INDEX(Lookups!$AC$2:$AC$13,MATCH(Inputs!$L20,Lookups!$AD$2:$AD$13,0),1),IF(Inputs!$K20="CAL",Lookups!$Z$2:$Z$98,Lookups!$AA$2:$AA$98),0),1)=Inputs!V$4-1,Inputs!$Q20*(1+Inputs!V$6),
IF(INDEX(Lookups!$Y$2:$Y$98,MATCH(Inputs!$M20&amp;"_"&amp;INDEX(Lookups!$AC$2:$AC$13,MATCH(Inputs!$L20,Lookups!$AD$2:$AD$13,0),1),IF(Inputs!$K20="CAL",Lookups!$Z$2:$Z$98,Lookups!$AA$2:$AA$98),0),1)&lt;Inputs!V$4-1,Inputs!U20*(1+Inputs!V$6)))))</f>
        <v>-</v>
      </c>
      <c r="W20" s="217" t="str">
        <f>IF(OR(ISBLANK($M20),$N20="%"),"-",
IF(INDEX(Lookups!$Y$2:$Y$98,MATCH(Inputs!$M20&amp;"_"&amp;INDEX(Lookups!$AC$2:$AC$13,MATCH(Inputs!$L20,Lookups!$AD$2:$AD$13,0),1),IF(Inputs!$K20="CAL",Lookups!$Z$2:$Z$98,Lookups!$AA$2:$AA$98),0),1)&gt;=Inputs!W$4,"-",
IF(INDEX(Lookups!$Y$2:$Y$98,MATCH(Inputs!$M20&amp;"_"&amp;INDEX(Lookups!$AC$2:$AC$13,MATCH(Inputs!$L20,Lookups!$AD$2:$AD$13,0),1),IF(Inputs!$K20="CAL",Lookups!$Z$2:$Z$98,Lookups!$AA$2:$AA$98),0),1)=Inputs!W$4-1,Inputs!$Q20*(1+Inputs!W$6),
IF(INDEX(Lookups!$Y$2:$Y$98,MATCH(Inputs!$M20&amp;"_"&amp;INDEX(Lookups!$AC$2:$AC$13,MATCH(Inputs!$L20,Lookups!$AD$2:$AD$13,0),1),IF(Inputs!$K20="CAL",Lookups!$Z$2:$Z$98,Lookups!$AA$2:$AA$98),0),1)&lt;Inputs!W$4-1,Inputs!V20*(1+Inputs!W$6)))))</f>
        <v>-</v>
      </c>
      <c r="X20" s="217" t="str">
        <f>IF(OR(ISBLANK($M20),$N20="%"),"-",
IF(INDEX(Lookups!$Y$2:$Y$98,MATCH(Inputs!$M20&amp;"_"&amp;INDEX(Lookups!$AC$2:$AC$13,MATCH(Inputs!$L20,Lookups!$AD$2:$AD$13,0),1),IF(Inputs!$K20="CAL",Lookups!$Z$2:$Z$98,Lookups!$AA$2:$AA$98),0),1)&gt;=Inputs!X$4,"-",
IF(INDEX(Lookups!$Y$2:$Y$98,MATCH(Inputs!$M20&amp;"_"&amp;INDEX(Lookups!$AC$2:$AC$13,MATCH(Inputs!$L20,Lookups!$AD$2:$AD$13,0),1),IF(Inputs!$K20="CAL",Lookups!$Z$2:$Z$98,Lookups!$AA$2:$AA$98),0),1)=Inputs!X$4-1,Inputs!$Q20*(1+Inputs!X$6),
IF(INDEX(Lookups!$Y$2:$Y$98,MATCH(Inputs!$M20&amp;"_"&amp;INDEX(Lookups!$AC$2:$AC$13,MATCH(Inputs!$L20,Lookups!$AD$2:$AD$13,0),1),IF(Inputs!$K20="CAL",Lookups!$Z$2:$Z$98,Lookups!$AA$2:$AA$98),0),1)&lt;Inputs!X$4-1,Inputs!W20*(1+Inputs!X$6)))))</f>
        <v>-</v>
      </c>
      <c r="Y20" s="217" t="str">
        <f>IF(OR(ISBLANK($M20),$N20="%"),"-",
IF(INDEX(Lookups!$Y$2:$Y$98,MATCH(Inputs!$M20&amp;"_"&amp;INDEX(Lookups!$AC$2:$AC$13,MATCH(Inputs!$L20,Lookups!$AD$2:$AD$13,0),1),IF(Inputs!$K20="CAL",Lookups!$Z$2:$Z$98,Lookups!$AA$2:$AA$98),0),1)&gt;=Inputs!Y$4,"-",
IF(INDEX(Lookups!$Y$2:$Y$98,MATCH(Inputs!$M20&amp;"_"&amp;INDEX(Lookups!$AC$2:$AC$13,MATCH(Inputs!$L20,Lookups!$AD$2:$AD$13,0),1),IF(Inputs!$K20="CAL",Lookups!$Z$2:$Z$98,Lookups!$AA$2:$AA$98),0),1)=Inputs!Y$4-1,Inputs!$Q20*(1+Inputs!Y$6),
IF(INDEX(Lookups!$Y$2:$Y$98,MATCH(Inputs!$M20&amp;"_"&amp;INDEX(Lookups!$AC$2:$AC$13,MATCH(Inputs!$L20,Lookups!$AD$2:$AD$13,0),1),IF(Inputs!$K20="CAL",Lookups!$Z$2:$Z$98,Lookups!$AA$2:$AA$98),0),1)&lt;Inputs!Y$4-1,Inputs!X20*(1+Inputs!Y$6)))))</f>
        <v>-</v>
      </c>
      <c r="Z20" s="217" t="str">
        <f>IF(OR(ISBLANK($M20),$N20="%"),"-",
IF(INDEX(Lookups!$Y$2:$Y$98,MATCH(Inputs!$M20&amp;"_"&amp;INDEX(Lookups!$AC$2:$AC$13,MATCH(Inputs!$L20,Lookups!$AD$2:$AD$13,0),1),IF(Inputs!$K20="CAL",Lookups!$Z$2:$Z$98,Lookups!$AA$2:$AA$98),0),1)&gt;=Inputs!Z$4,"-",
IF(INDEX(Lookups!$Y$2:$Y$98,MATCH(Inputs!$M20&amp;"_"&amp;INDEX(Lookups!$AC$2:$AC$13,MATCH(Inputs!$L20,Lookups!$AD$2:$AD$13,0),1),IF(Inputs!$K20="CAL",Lookups!$Z$2:$Z$98,Lookups!$AA$2:$AA$98),0),1)=Inputs!Z$4-1,Inputs!$Q20*(1+Inputs!Z$6),
IF(INDEX(Lookups!$Y$2:$Y$98,MATCH(Inputs!$M20&amp;"_"&amp;INDEX(Lookups!$AC$2:$AC$13,MATCH(Inputs!$L20,Lookups!$AD$2:$AD$13,0),1),IF(Inputs!$K20="CAL",Lookups!$Z$2:$Z$98,Lookups!$AA$2:$AA$98),0),1)&lt;Inputs!Z$4-1,Inputs!Y20*(1+Inputs!Z$6)))))</f>
        <v>-</v>
      </c>
      <c r="AA20" s="217" t="str">
        <f>IF(OR(ISBLANK($M20),$N20="%"),"-",
IF(INDEX(Lookups!$Y$2:$Y$98,MATCH(Inputs!$M20&amp;"_"&amp;INDEX(Lookups!$AC$2:$AC$13,MATCH(Inputs!$L20,Lookups!$AD$2:$AD$13,0),1),IF(Inputs!$K20="CAL",Lookups!$Z$2:$Z$98,Lookups!$AA$2:$AA$98),0),1)&gt;=Inputs!AA$4,"-",
IF(INDEX(Lookups!$Y$2:$Y$98,MATCH(Inputs!$M20&amp;"_"&amp;INDEX(Lookups!$AC$2:$AC$13,MATCH(Inputs!$L20,Lookups!$AD$2:$AD$13,0),1),IF(Inputs!$K20="CAL",Lookups!$Z$2:$Z$98,Lookups!$AA$2:$AA$98),0),1)=Inputs!AA$4-1,Inputs!$Q20*(1+Inputs!AA$6),
IF(INDEX(Lookups!$Y$2:$Y$98,MATCH(Inputs!$M20&amp;"_"&amp;INDEX(Lookups!$AC$2:$AC$13,MATCH(Inputs!$L20,Lookups!$AD$2:$AD$13,0),1),IF(Inputs!$K20="CAL",Lookups!$Z$2:$Z$98,Lookups!$AA$2:$AA$98),0),1)&lt;Inputs!AA$4-1,Inputs!Z20*(1+Inputs!AA$6)))))</f>
        <v>-</v>
      </c>
      <c r="AB20" s="217" t="str">
        <f>IF(OR(ISBLANK($M20),$N20="%"),"-",
IF(INDEX(Lookups!$Y$2:$Y$98,MATCH(Inputs!$M20&amp;"_"&amp;INDEX(Lookups!$AC$2:$AC$13,MATCH(Inputs!$L20,Lookups!$AD$2:$AD$13,0),1),IF(Inputs!$K20="CAL",Lookups!$Z$2:$Z$98,Lookups!$AA$2:$AA$98),0),1)&gt;=Inputs!AB$4,"-",
IF(INDEX(Lookups!$Y$2:$Y$98,MATCH(Inputs!$M20&amp;"_"&amp;INDEX(Lookups!$AC$2:$AC$13,MATCH(Inputs!$L20,Lookups!$AD$2:$AD$13,0),1),IF(Inputs!$K20="CAL",Lookups!$Z$2:$Z$98,Lookups!$AA$2:$AA$98),0),1)=Inputs!AB$4-1,Inputs!$Q20*(1+Inputs!AB$6),
IF(INDEX(Lookups!$Y$2:$Y$98,MATCH(Inputs!$M20&amp;"_"&amp;INDEX(Lookups!$AC$2:$AC$13,MATCH(Inputs!$L20,Lookups!$AD$2:$AD$13,0),1),IF(Inputs!$K20="CAL",Lookups!$Z$2:$Z$98,Lookups!$AA$2:$AA$98),0),1)&lt;Inputs!AB$4-1,Inputs!AA20*(1+Inputs!AB$6)))))</f>
        <v>-</v>
      </c>
      <c r="AC20" s="217" t="str">
        <f>IF(OR(ISBLANK($M20),$N20="%"),"-",
IF(INDEX(Lookups!$Y$2:$Y$98,MATCH(Inputs!$M20&amp;"_"&amp;INDEX(Lookups!$AC$2:$AC$13,MATCH(Inputs!$L20,Lookups!$AD$2:$AD$13,0),1),IF(Inputs!$K20="CAL",Lookups!$Z$2:$Z$98,Lookups!$AA$2:$AA$98),0),1)&gt;=Inputs!AC$4,"-",
IF(INDEX(Lookups!$Y$2:$Y$98,MATCH(Inputs!$M20&amp;"_"&amp;INDEX(Lookups!$AC$2:$AC$13,MATCH(Inputs!$L20,Lookups!$AD$2:$AD$13,0),1),IF(Inputs!$K20="CAL",Lookups!$Z$2:$Z$98,Lookups!$AA$2:$AA$98),0),1)=Inputs!AC$4-1,Inputs!$Q20*(1+Inputs!AC$6),
IF(INDEX(Lookups!$Y$2:$Y$98,MATCH(Inputs!$M20&amp;"_"&amp;INDEX(Lookups!$AC$2:$AC$13,MATCH(Inputs!$L20,Lookups!$AD$2:$AD$13,0),1),IF(Inputs!$K20="CAL",Lookups!$Z$2:$Z$98,Lookups!$AA$2:$AA$98),0),1)&lt;Inputs!AC$4-1,Inputs!AB20*(1+Inputs!AC$6)))))</f>
        <v>-</v>
      </c>
      <c r="AD20" s="217" t="str">
        <f>IF(OR(ISBLANK($M20),$N20="%"),"-",
IF(INDEX(Lookups!$Y$2:$Y$98,MATCH(Inputs!$M20&amp;"_"&amp;INDEX(Lookups!$AC$2:$AC$13,MATCH(Inputs!$L20,Lookups!$AD$2:$AD$13,0),1),IF(Inputs!$K20="CAL",Lookups!$Z$2:$Z$98,Lookups!$AA$2:$AA$98),0),1)&gt;=Inputs!AD$4,"-",
IF(INDEX(Lookups!$Y$2:$Y$98,MATCH(Inputs!$M20&amp;"_"&amp;INDEX(Lookups!$AC$2:$AC$13,MATCH(Inputs!$L20,Lookups!$AD$2:$AD$13,0),1),IF(Inputs!$K20="CAL",Lookups!$Z$2:$Z$98,Lookups!$AA$2:$AA$98),0),1)=Inputs!AD$4-1,Inputs!$Q20*(1+Inputs!AD$6),
IF(INDEX(Lookups!$Y$2:$Y$98,MATCH(Inputs!$M20&amp;"_"&amp;INDEX(Lookups!$AC$2:$AC$13,MATCH(Inputs!$L20,Lookups!$AD$2:$AD$13,0),1),IF(Inputs!$K20="CAL",Lookups!$Z$2:$Z$98,Lookups!$AA$2:$AA$98),0),1)&lt;Inputs!AD$4-1,Inputs!AC20*(1+Inputs!AD$6)))))</f>
        <v>-</v>
      </c>
      <c r="AE20" s="217" t="str">
        <f>IF(OR(ISBLANK($M20),$N20="%"),"-",
IF(INDEX(Lookups!$Y$2:$Y$98,MATCH(Inputs!$M20&amp;"_"&amp;INDEX(Lookups!$AC$2:$AC$13,MATCH(Inputs!$L20,Lookups!$AD$2:$AD$13,0),1),IF(Inputs!$K20="CAL",Lookups!$Z$2:$Z$98,Lookups!$AA$2:$AA$98),0),1)&gt;=Inputs!AE$4,"-",
IF(INDEX(Lookups!$Y$2:$Y$98,MATCH(Inputs!$M20&amp;"_"&amp;INDEX(Lookups!$AC$2:$AC$13,MATCH(Inputs!$L20,Lookups!$AD$2:$AD$13,0),1),IF(Inputs!$K20="CAL",Lookups!$Z$2:$Z$98,Lookups!$AA$2:$AA$98),0),1)=Inputs!AE$4-1,Inputs!$Q20*(1+Inputs!AE$6),
IF(INDEX(Lookups!$Y$2:$Y$98,MATCH(Inputs!$M20&amp;"_"&amp;INDEX(Lookups!$AC$2:$AC$13,MATCH(Inputs!$L20,Lookups!$AD$2:$AD$13,0),1),IF(Inputs!$K20="CAL",Lookups!$Z$2:$Z$98,Lookups!$AA$2:$AA$98),0),1)&lt;Inputs!AE$4-1,Inputs!AD20*(1+Inputs!AE$6)))))</f>
        <v>-</v>
      </c>
      <c r="AF20" s="217" t="str">
        <f>IF(OR(ISBLANK($M20),$N20="%"),"-",
IF(INDEX(Lookups!$Y$2:$Y$98,MATCH(Inputs!$M20&amp;"_"&amp;INDEX(Lookups!$AC$2:$AC$13,MATCH(Inputs!$L20,Lookups!$AD$2:$AD$13,0),1),IF(Inputs!$K20="CAL",Lookups!$Z$2:$Z$98,Lookups!$AA$2:$AA$98),0),1)&gt;=Inputs!AF$4,"-",
IF(INDEX(Lookups!$Y$2:$Y$98,MATCH(Inputs!$M20&amp;"_"&amp;INDEX(Lookups!$AC$2:$AC$13,MATCH(Inputs!$L20,Lookups!$AD$2:$AD$13,0),1),IF(Inputs!$K20="CAL",Lookups!$Z$2:$Z$98,Lookups!$AA$2:$AA$98),0),1)=Inputs!AF$4-1,Inputs!$Q20*(1+Inputs!AF$6),
IF(INDEX(Lookups!$Y$2:$Y$98,MATCH(Inputs!$M20&amp;"_"&amp;INDEX(Lookups!$AC$2:$AC$13,MATCH(Inputs!$L20,Lookups!$AD$2:$AD$13,0),1),IF(Inputs!$K20="CAL",Lookups!$Z$2:$Z$98,Lookups!$AA$2:$AA$98),0),1)&lt;Inputs!AF$4-1,Inputs!AE20*(1+Inputs!AF$6)))))</f>
        <v>-</v>
      </c>
      <c r="AG20" s="217" t="str">
        <f>IF(OR(ISBLANK($M20),$N20="%"),"-",
IF(INDEX(Lookups!$Y$2:$Y$98,MATCH(Inputs!$M20&amp;"_"&amp;INDEX(Lookups!$AC$2:$AC$13,MATCH(Inputs!$L20,Lookups!$AD$2:$AD$13,0),1),IF(Inputs!$K20="CAL",Lookups!$Z$2:$Z$98,Lookups!$AA$2:$AA$98),0),1)&gt;=Inputs!AG$4,"-",
IF(INDEX(Lookups!$Y$2:$Y$98,MATCH(Inputs!$M20&amp;"_"&amp;INDEX(Lookups!$AC$2:$AC$13,MATCH(Inputs!$L20,Lookups!$AD$2:$AD$13,0),1),IF(Inputs!$K20="CAL",Lookups!$Z$2:$Z$98,Lookups!$AA$2:$AA$98),0),1)=Inputs!AG$4-1,Inputs!$Q20*(1+Inputs!AG$6),
IF(INDEX(Lookups!$Y$2:$Y$98,MATCH(Inputs!$M20&amp;"_"&amp;INDEX(Lookups!$AC$2:$AC$13,MATCH(Inputs!$L20,Lookups!$AD$2:$AD$13,0),1),IF(Inputs!$K20="CAL",Lookups!$Z$2:$Z$98,Lookups!$AA$2:$AA$98),0),1)&lt;Inputs!AG$4-1,Inputs!AF20*(1+Inputs!AG$6)))))</f>
        <v>-</v>
      </c>
      <c r="AH20" s="217" t="str">
        <f>IF(OR(ISBLANK($M20),$N20="%"),"-",
IF(INDEX(Lookups!$Y$2:$Y$98,MATCH(Inputs!$M20&amp;"_"&amp;INDEX(Lookups!$AC$2:$AC$13,MATCH(Inputs!$L20,Lookups!$AD$2:$AD$13,0),1),IF(Inputs!$K20="CAL",Lookups!$Z$2:$Z$98,Lookups!$AA$2:$AA$98),0),1)&gt;=Inputs!AH$4,"-",
IF(INDEX(Lookups!$Y$2:$Y$98,MATCH(Inputs!$M20&amp;"_"&amp;INDEX(Lookups!$AC$2:$AC$13,MATCH(Inputs!$L20,Lookups!$AD$2:$AD$13,0),1),IF(Inputs!$K20="CAL",Lookups!$Z$2:$Z$98,Lookups!$AA$2:$AA$98),0),1)=Inputs!AH$4-1,Inputs!$Q20*(1+Inputs!AH$6),
IF(INDEX(Lookups!$Y$2:$Y$98,MATCH(Inputs!$M20&amp;"_"&amp;INDEX(Lookups!$AC$2:$AC$13,MATCH(Inputs!$L20,Lookups!$AD$2:$AD$13,0),1),IF(Inputs!$K20="CAL",Lookups!$Z$2:$Z$98,Lookups!$AA$2:$AA$98),0),1)&lt;Inputs!AH$4-1,Inputs!AG20*(1+Inputs!AH$6)))))</f>
        <v>-</v>
      </c>
      <c r="AI20" s="217" t="str">
        <f>IF(OR(ISBLANK($M20),$N20="%"),"-",
IF(INDEX(Lookups!$Y$2:$Y$98,MATCH(Inputs!$M20&amp;"_"&amp;INDEX(Lookups!$AC$2:$AC$13,MATCH(Inputs!$L20,Lookups!$AD$2:$AD$13,0),1),IF(Inputs!$K20="CAL",Lookups!$Z$2:$Z$98,Lookups!$AA$2:$AA$98),0),1)&gt;=Inputs!AI$4,"-",
IF(INDEX(Lookups!$Y$2:$Y$98,MATCH(Inputs!$M20&amp;"_"&amp;INDEX(Lookups!$AC$2:$AC$13,MATCH(Inputs!$L20,Lookups!$AD$2:$AD$13,0),1),IF(Inputs!$K20="CAL",Lookups!$Z$2:$Z$98,Lookups!$AA$2:$AA$98),0),1)=Inputs!AI$4-1,Inputs!$Q20*(1+Inputs!AI$6),
IF(INDEX(Lookups!$Y$2:$Y$98,MATCH(Inputs!$M20&amp;"_"&amp;INDEX(Lookups!$AC$2:$AC$13,MATCH(Inputs!$L20,Lookups!$AD$2:$AD$13,0),1),IF(Inputs!$K20="CAL",Lookups!$Z$2:$Z$98,Lookups!$AA$2:$AA$98),0),1)&lt;Inputs!AI$4-1,Inputs!AH20*(1+Inputs!AI$6)))))</f>
        <v>-</v>
      </c>
      <c r="AJ20" s="217" t="str">
        <f>IF(OR(ISBLANK($M20),$N20="%"),"-",
IF(INDEX(Lookups!$Y$2:$Y$98,MATCH(Inputs!$M20&amp;"_"&amp;INDEX(Lookups!$AC$2:$AC$13,MATCH(Inputs!$L20,Lookups!$AD$2:$AD$13,0),1),IF(Inputs!$K20="CAL",Lookups!$Z$2:$Z$98,Lookups!$AA$2:$AA$98),0),1)&gt;=Inputs!AJ$4,"-",
IF(INDEX(Lookups!$Y$2:$Y$98,MATCH(Inputs!$M20&amp;"_"&amp;INDEX(Lookups!$AC$2:$AC$13,MATCH(Inputs!$L20,Lookups!$AD$2:$AD$13,0),1),IF(Inputs!$K20="CAL",Lookups!$Z$2:$Z$98,Lookups!$AA$2:$AA$98),0),1)=Inputs!AJ$4-1,Inputs!$Q20*(1+Inputs!AJ$6),
IF(INDEX(Lookups!$Y$2:$Y$98,MATCH(Inputs!$M20&amp;"_"&amp;INDEX(Lookups!$AC$2:$AC$13,MATCH(Inputs!$L20,Lookups!$AD$2:$AD$13,0),1),IF(Inputs!$K20="CAL",Lookups!$Z$2:$Z$98,Lookups!$AA$2:$AA$98),0),1)&lt;Inputs!AJ$4-1,Inputs!AI20*(1+Inputs!AJ$6)))))</f>
        <v>-</v>
      </c>
      <c r="AK20" s="217" t="str">
        <f>IF(OR(ISBLANK($M20),$N20="%"),"-",
IF(INDEX(Lookups!$Y$2:$Y$98,MATCH(Inputs!$M20&amp;"_"&amp;INDEX(Lookups!$AC$2:$AC$13,MATCH(Inputs!$L20,Lookups!$AD$2:$AD$13,0),1),IF(Inputs!$K20="CAL",Lookups!$Z$2:$Z$98,Lookups!$AA$2:$AA$98),0),1)&gt;=Inputs!AK$4,"-",
IF(INDEX(Lookups!$Y$2:$Y$98,MATCH(Inputs!$M20&amp;"_"&amp;INDEX(Lookups!$AC$2:$AC$13,MATCH(Inputs!$L20,Lookups!$AD$2:$AD$13,0),1),IF(Inputs!$K20="CAL",Lookups!$Z$2:$Z$98,Lookups!$AA$2:$AA$98),0),1)=Inputs!AK$4-1,Inputs!$Q20*(1+Inputs!AK$6),
IF(INDEX(Lookups!$Y$2:$Y$98,MATCH(Inputs!$M20&amp;"_"&amp;INDEX(Lookups!$AC$2:$AC$13,MATCH(Inputs!$L20,Lookups!$AD$2:$AD$13,0),1),IF(Inputs!$K20="CAL",Lookups!$Z$2:$Z$98,Lookups!$AA$2:$AA$98),0),1)&lt;Inputs!AK$4-1,Inputs!AJ20*(1+Inputs!AK$6)))))</f>
        <v>-</v>
      </c>
      <c r="AL20" s="217" t="str">
        <f>IF(OR(ISBLANK($M20),$N20="%"),"-",
IF(INDEX(Lookups!$Y$2:$Y$98,MATCH(Inputs!$M20&amp;"_"&amp;INDEX(Lookups!$AC$2:$AC$13,MATCH(Inputs!$L20,Lookups!$AD$2:$AD$13,0),1),IF(Inputs!$K20="CAL",Lookups!$Z$2:$Z$98,Lookups!$AA$2:$AA$98),0),1)&gt;=Inputs!AL$4,"-",
IF(INDEX(Lookups!$Y$2:$Y$98,MATCH(Inputs!$M20&amp;"_"&amp;INDEX(Lookups!$AC$2:$AC$13,MATCH(Inputs!$L20,Lookups!$AD$2:$AD$13,0),1),IF(Inputs!$K20="CAL",Lookups!$Z$2:$Z$98,Lookups!$AA$2:$AA$98),0),1)=Inputs!AL$4-1,Inputs!$Q20*(1+Inputs!AL$6),
IF(INDEX(Lookups!$Y$2:$Y$98,MATCH(Inputs!$M20&amp;"_"&amp;INDEX(Lookups!$AC$2:$AC$13,MATCH(Inputs!$L20,Lookups!$AD$2:$AD$13,0),1),IF(Inputs!$K20="CAL",Lookups!$Z$2:$Z$98,Lookups!$AA$2:$AA$98),0),1)&lt;Inputs!AL$4-1,Inputs!AK20*(1+Inputs!AL$6)))))</f>
        <v>-</v>
      </c>
      <c r="AM20" s="217" t="str">
        <f>IF(OR(ISBLANK($M20),$N20="%"),"-",
IF(INDEX(Lookups!$Y$2:$Y$98,MATCH(Inputs!$M20&amp;"_"&amp;INDEX(Lookups!$AC$2:$AC$13,MATCH(Inputs!$L20,Lookups!$AD$2:$AD$13,0),1),IF(Inputs!$K20="CAL",Lookups!$Z$2:$Z$98,Lookups!$AA$2:$AA$98),0),1)&gt;=Inputs!AM$4,"-",
IF(INDEX(Lookups!$Y$2:$Y$98,MATCH(Inputs!$M20&amp;"_"&amp;INDEX(Lookups!$AC$2:$AC$13,MATCH(Inputs!$L20,Lookups!$AD$2:$AD$13,0),1),IF(Inputs!$K20="CAL",Lookups!$Z$2:$Z$98,Lookups!$AA$2:$AA$98),0),1)=Inputs!AM$4-1,Inputs!$Q20*(1+Inputs!AM$6),
IF(INDEX(Lookups!$Y$2:$Y$98,MATCH(Inputs!$M20&amp;"_"&amp;INDEX(Lookups!$AC$2:$AC$13,MATCH(Inputs!$L20,Lookups!$AD$2:$AD$13,0),1),IF(Inputs!$K20="CAL",Lookups!$Z$2:$Z$98,Lookups!$AA$2:$AA$98),0),1)&lt;Inputs!AM$4-1,Inputs!AL20*(1+Inputs!AM$6)))))</f>
        <v>-</v>
      </c>
      <c r="AN20" s="217" t="str">
        <f>IF(OR(ISBLANK($M20),$N20="%"),"-",
IF(INDEX(Lookups!$Y$2:$Y$98,MATCH(Inputs!$M20&amp;"_"&amp;INDEX(Lookups!$AC$2:$AC$13,MATCH(Inputs!$L20,Lookups!$AD$2:$AD$13,0),1),IF(Inputs!$K20="CAL",Lookups!$Z$2:$Z$98,Lookups!$AA$2:$AA$98),0),1)&gt;=Inputs!AN$4,"-",
IF(INDEX(Lookups!$Y$2:$Y$98,MATCH(Inputs!$M20&amp;"_"&amp;INDEX(Lookups!$AC$2:$AC$13,MATCH(Inputs!$L20,Lookups!$AD$2:$AD$13,0),1),IF(Inputs!$K20="CAL",Lookups!$Z$2:$Z$98,Lookups!$AA$2:$AA$98),0),1)=Inputs!AN$4-1,Inputs!$Q20*(1+Inputs!AN$6),
IF(INDEX(Lookups!$Y$2:$Y$98,MATCH(Inputs!$M20&amp;"_"&amp;INDEX(Lookups!$AC$2:$AC$13,MATCH(Inputs!$L20,Lookups!$AD$2:$AD$13,0),1),IF(Inputs!$K20="CAL",Lookups!$Z$2:$Z$98,Lookups!$AA$2:$AA$98),0),1)&lt;Inputs!AN$4-1,Inputs!AM20*(1+Inputs!AN$6)))))</f>
        <v>-</v>
      </c>
      <c r="AO20" s="217" t="str">
        <f>IF(OR(ISBLANK($M20),$N20="%"),"-",
IF(INDEX(Lookups!$Y$2:$Y$98,MATCH(Inputs!$M20&amp;"_"&amp;INDEX(Lookups!$AC$2:$AC$13,MATCH(Inputs!$L20,Lookups!$AD$2:$AD$13,0),1),IF(Inputs!$K20="CAL",Lookups!$Z$2:$Z$98,Lookups!$AA$2:$AA$98),0),1)&gt;=Inputs!AO$4,"-",
IF(INDEX(Lookups!$Y$2:$Y$98,MATCH(Inputs!$M20&amp;"_"&amp;INDEX(Lookups!$AC$2:$AC$13,MATCH(Inputs!$L20,Lookups!$AD$2:$AD$13,0),1),IF(Inputs!$K20="CAL",Lookups!$Z$2:$Z$98,Lookups!$AA$2:$AA$98),0),1)=Inputs!AO$4-1,Inputs!$Q20*(1+Inputs!AO$6),
IF(INDEX(Lookups!$Y$2:$Y$98,MATCH(Inputs!$M20&amp;"_"&amp;INDEX(Lookups!$AC$2:$AC$13,MATCH(Inputs!$L20,Lookups!$AD$2:$AD$13,0),1),IF(Inputs!$K20="CAL",Lookups!$Z$2:$Z$98,Lookups!$AA$2:$AA$98),0),1)&lt;Inputs!AO$4-1,Inputs!AN20*(1+Inputs!AO$6)))))</f>
        <v>-</v>
      </c>
      <c r="AP20" s="217" t="str">
        <f>IF(OR(ISBLANK($M20),$N20="%"),"-",
IF(INDEX(Lookups!$Y$2:$Y$98,MATCH(Inputs!$M20&amp;"_"&amp;INDEX(Lookups!$AC$2:$AC$13,MATCH(Inputs!$L20,Lookups!$AD$2:$AD$13,0),1),IF(Inputs!$K20="CAL",Lookups!$Z$2:$Z$98,Lookups!$AA$2:$AA$98),0),1)&gt;=Inputs!AP$4,"-",
IF(INDEX(Lookups!$Y$2:$Y$98,MATCH(Inputs!$M20&amp;"_"&amp;INDEX(Lookups!$AC$2:$AC$13,MATCH(Inputs!$L20,Lookups!$AD$2:$AD$13,0),1),IF(Inputs!$K20="CAL",Lookups!$Z$2:$Z$98,Lookups!$AA$2:$AA$98),0),1)=Inputs!AP$4-1,Inputs!$Q20*(1+Inputs!AP$6),
IF(INDEX(Lookups!$Y$2:$Y$98,MATCH(Inputs!$M20&amp;"_"&amp;INDEX(Lookups!$AC$2:$AC$13,MATCH(Inputs!$L20,Lookups!$AD$2:$AD$13,0),1),IF(Inputs!$K20="CAL",Lookups!$Z$2:$Z$98,Lookups!$AA$2:$AA$98),0),1)&lt;Inputs!AP$4-1,Inputs!AO20*(1+Inputs!AP$6)))))</f>
        <v>-</v>
      </c>
      <c r="AQ20" s="217" t="str">
        <f>IF(OR(ISBLANK($M20),$N20="%"),"-",
IF(INDEX(Lookups!$Y$2:$Y$98,MATCH(Inputs!$M20&amp;"_"&amp;INDEX(Lookups!$AC$2:$AC$13,MATCH(Inputs!$L20,Lookups!$AD$2:$AD$13,0),1),IF(Inputs!$K20="CAL",Lookups!$Z$2:$Z$98,Lookups!$AA$2:$AA$98),0),1)&gt;=Inputs!AQ$4,"-",
IF(INDEX(Lookups!$Y$2:$Y$98,MATCH(Inputs!$M20&amp;"_"&amp;INDEX(Lookups!$AC$2:$AC$13,MATCH(Inputs!$L20,Lookups!$AD$2:$AD$13,0),1),IF(Inputs!$K20="CAL",Lookups!$Z$2:$Z$98,Lookups!$AA$2:$AA$98),0),1)=Inputs!AQ$4-1,Inputs!$Q20*(1+Inputs!AQ$6),
IF(INDEX(Lookups!$Y$2:$Y$98,MATCH(Inputs!$M20&amp;"_"&amp;INDEX(Lookups!$AC$2:$AC$13,MATCH(Inputs!$L20,Lookups!$AD$2:$AD$13,0),1),IF(Inputs!$K20="CAL",Lookups!$Z$2:$Z$98,Lookups!$AA$2:$AA$98),0),1)&lt;Inputs!AQ$4-1,Inputs!AP20*(1+Inputs!AQ$6)))))</f>
        <v>-</v>
      </c>
      <c r="AR20" s="217" t="str">
        <f>IF(OR(ISBLANK($M20),$N20="%"),"-",
IF(INDEX(Lookups!$Y$2:$Y$98,MATCH(Inputs!$M20&amp;"_"&amp;INDEX(Lookups!$AC$2:$AC$13,MATCH(Inputs!$L20,Lookups!$AD$2:$AD$13,0),1),IF(Inputs!$K20="CAL",Lookups!$Z$2:$Z$98,Lookups!$AA$2:$AA$98),0),1)&gt;=Inputs!AR$4,"-",
IF(INDEX(Lookups!$Y$2:$Y$98,MATCH(Inputs!$M20&amp;"_"&amp;INDEX(Lookups!$AC$2:$AC$13,MATCH(Inputs!$L20,Lookups!$AD$2:$AD$13,0),1),IF(Inputs!$K20="CAL",Lookups!$Z$2:$Z$98,Lookups!$AA$2:$AA$98),0),1)=Inputs!AR$4-1,Inputs!$Q20*(1+Inputs!AR$6),
IF(INDEX(Lookups!$Y$2:$Y$98,MATCH(Inputs!$M20&amp;"_"&amp;INDEX(Lookups!$AC$2:$AC$13,MATCH(Inputs!$L20,Lookups!$AD$2:$AD$13,0),1),IF(Inputs!$K20="CAL",Lookups!$Z$2:$Z$98,Lookups!$AA$2:$AA$98),0),1)&lt;Inputs!AR$4-1,Inputs!AQ20*(1+Inputs!AR$6)))))</f>
        <v>-</v>
      </c>
      <c r="AS20" s="217" t="str">
        <f>IF(OR(ISBLANK($M20),$N20="%"),"-",
IF(INDEX(Lookups!$Y$2:$Y$98,MATCH(Inputs!$M20&amp;"_"&amp;INDEX(Lookups!$AC$2:$AC$13,MATCH(Inputs!$L20,Lookups!$AD$2:$AD$13,0),1),IF(Inputs!$K20="CAL",Lookups!$Z$2:$Z$98,Lookups!$AA$2:$AA$98),0),1)&gt;=Inputs!AS$4,"-",
IF(INDEX(Lookups!$Y$2:$Y$98,MATCH(Inputs!$M20&amp;"_"&amp;INDEX(Lookups!$AC$2:$AC$13,MATCH(Inputs!$L20,Lookups!$AD$2:$AD$13,0),1),IF(Inputs!$K20="CAL",Lookups!$Z$2:$Z$98,Lookups!$AA$2:$AA$98),0),1)=Inputs!AS$4-1,Inputs!$Q20*(1+Inputs!AS$6),
IF(INDEX(Lookups!$Y$2:$Y$98,MATCH(Inputs!$M20&amp;"_"&amp;INDEX(Lookups!$AC$2:$AC$13,MATCH(Inputs!$L20,Lookups!$AD$2:$AD$13,0),1),IF(Inputs!$K20="CAL",Lookups!$Z$2:$Z$98,Lookups!$AA$2:$AA$98),0),1)&lt;Inputs!AS$4-1,Inputs!AR20*(1+Inputs!AS$6)))))</f>
        <v>-</v>
      </c>
      <c r="AT20" s="217" t="str">
        <f>IF(OR(ISBLANK($M20),$N20="%"),"-",
IF(INDEX(Lookups!$Y$2:$Y$98,MATCH(Inputs!$M20&amp;"_"&amp;INDEX(Lookups!$AC$2:$AC$13,MATCH(Inputs!$L20,Lookups!$AD$2:$AD$13,0),1),IF(Inputs!$K20="CAL",Lookups!$Z$2:$Z$98,Lookups!$AA$2:$AA$98),0),1)&gt;=Inputs!AT$4,"-",
IF(INDEX(Lookups!$Y$2:$Y$98,MATCH(Inputs!$M20&amp;"_"&amp;INDEX(Lookups!$AC$2:$AC$13,MATCH(Inputs!$L20,Lookups!$AD$2:$AD$13,0),1),IF(Inputs!$K20="CAL",Lookups!$Z$2:$Z$98,Lookups!$AA$2:$AA$98),0),1)=Inputs!AT$4-1,Inputs!$Q20*(1+Inputs!AT$6),
IF(INDEX(Lookups!$Y$2:$Y$98,MATCH(Inputs!$M20&amp;"_"&amp;INDEX(Lookups!$AC$2:$AC$13,MATCH(Inputs!$L20,Lookups!$AD$2:$AD$13,0),1),IF(Inputs!$K20="CAL",Lookups!$Z$2:$Z$98,Lookups!$AA$2:$AA$98),0),1)&lt;Inputs!AT$4-1,Inputs!AS20*(1+Inputs!AT$6)))))</f>
        <v>-</v>
      </c>
      <c r="AU20" s="217" t="str">
        <f>IF(OR(ISBLANK($M20),$N20="%"),"-",
IF(INDEX(Lookups!$Y$2:$Y$98,MATCH(Inputs!$M20&amp;"_"&amp;INDEX(Lookups!$AC$2:$AC$13,MATCH(Inputs!$L20,Lookups!$AD$2:$AD$13,0),1),IF(Inputs!$K20="CAL",Lookups!$Z$2:$Z$98,Lookups!$AA$2:$AA$98),0),1)&gt;=Inputs!AU$4,"-",
IF(INDEX(Lookups!$Y$2:$Y$98,MATCH(Inputs!$M20&amp;"_"&amp;INDEX(Lookups!$AC$2:$AC$13,MATCH(Inputs!$L20,Lookups!$AD$2:$AD$13,0),1),IF(Inputs!$K20="CAL",Lookups!$Z$2:$Z$98,Lookups!$AA$2:$AA$98),0),1)=Inputs!AU$4-1,Inputs!$Q20*(1+Inputs!AU$6),
IF(INDEX(Lookups!$Y$2:$Y$98,MATCH(Inputs!$M20&amp;"_"&amp;INDEX(Lookups!$AC$2:$AC$13,MATCH(Inputs!$L20,Lookups!$AD$2:$AD$13,0),1),IF(Inputs!$K20="CAL",Lookups!$Z$2:$Z$98,Lookups!$AA$2:$AA$98),0),1)&lt;Inputs!AU$4-1,Inputs!AT20*(1+Inputs!AU$6)))))</f>
        <v>-</v>
      </c>
      <c r="AW20" s="214" t="str">
        <f>INDEX($V20:$AU20,1,MATCH(AW$6&amp;"_"&amp;INDEX(Lookups!$AC$2:$AC$13,MATCH(Inputs!AW$5,Lookups!$AD$2:$AD$13,0),1),Inputs!$V$2:$AU$2,0))</f>
        <v>-</v>
      </c>
      <c r="AY20" s="218"/>
      <c r="BC20" s="163"/>
    </row>
    <row r="21" spans="1:55" x14ac:dyDescent="0.25">
      <c r="A21" s="178"/>
      <c r="B21" s="209"/>
      <c r="C21" s="210" t="str">
        <f>IF(ISBLANK($B21),"-",IFERROR(INDEX(Lookups!$E$2:$E$14,MATCH($B21,Lookups!$C$2:$C$14,0),1),"-"))</f>
        <v>-</v>
      </c>
      <c r="D21" s="211" t="str">
        <f>IFERROR(IF(MATCH($I21,Lookups!$J$2:$J$6,0),INDEX(Lookups!$K$2:$K$6,MATCH(Inputs!$I21,Lookups!$J$2:$J$6,0),1)),"all DB")</f>
        <v>all DB</v>
      </c>
      <c r="E21" s="211" t="str">
        <f t="shared" si="2"/>
        <v>-</v>
      </c>
      <c r="K21" s="203"/>
      <c r="L21" s="203"/>
      <c r="M21" s="203"/>
      <c r="Q21" s="162"/>
      <c r="R21" s="162"/>
      <c r="U21" s="216"/>
      <c r="V21" s="217" t="str">
        <f>IF(OR(ISBLANK($M21),$N21="%"),"-",
IF(INDEX(Lookups!$Y$2:$Y$98,MATCH(Inputs!$M21&amp;"_"&amp;INDEX(Lookups!$AC$2:$AC$13,MATCH(Inputs!$L21,Lookups!$AD$2:$AD$13,0),1),IF(Inputs!$K21="CAL",Lookups!$Z$2:$Z$98,Lookups!$AA$2:$AA$98),0),1)&gt;=Inputs!V$4,"-",
IF(INDEX(Lookups!$Y$2:$Y$98,MATCH(Inputs!$M21&amp;"_"&amp;INDEX(Lookups!$AC$2:$AC$13,MATCH(Inputs!$L21,Lookups!$AD$2:$AD$13,0),1),IF(Inputs!$K21="CAL",Lookups!$Z$2:$Z$98,Lookups!$AA$2:$AA$98),0),1)=Inputs!V$4-1,Inputs!$Q21*(1+Inputs!V$6),
IF(INDEX(Lookups!$Y$2:$Y$98,MATCH(Inputs!$M21&amp;"_"&amp;INDEX(Lookups!$AC$2:$AC$13,MATCH(Inputs!$L21,Lookups!$AD$2:$AD$13,0),1),IF(Inputs!$K21="CAL",Lookups!$Z$2:$Z$98,Lookups!$AA$2:$AA$98),0),1)&lt;Inputs!V$4-1,Inputs!U21*(1+Inputs!V$6)))))</f>
        <v>-</v>
      </c>
      <c r="W21" s="217" t="str">
        <f>IF(OR(ISBLANK($M21),$N21="%"),"-",
IF(INDEX(Lookups!$Y$2:$Y$98,MATCH(Inputs!$M21&amp;"_"&amp;INDEX(Lookups!$AC$2:$AC$13,MATCH(Inputs!$L21,Lookups!$AD$2:$AD$13,0),1),IF(Inputs!$K21="CAL",Lookups!$Z$2:$Z$98,Lookups!$AA$2:$AA$98),0),1)&gt;=Inputs!W$4,"-",
IF(INDEX(Lookups!$Y$2:$Y$98,MATCH(Inputs!$M21&amp;"_"&amp;INDEX(Lookups!$AC$2:$AC$13,MATCH(Inputs!$L21,Lookups!$AD$2:$AD$13,0),1),IF(Inputs!$K21="CAL",Lookups!$Z$2:$Z$98,Lookups!$AA$2:$AA$98),0),1)=Inputs!W$4-1,Inputs!$Q21*(1+Inputs!W$6),
IF(INDEX(Lookups!$Y$2:$Y$98,MATCH(Inputs!$M21&amp;"_"&amp;INDEX(Lookups!$AC$2:$AC$13,MATCH(Inputs!$L21,Lookups!$AD$2:$AD$13,0),1),IF(Inputs!$K21="CAL",Lookups!$Z$2:$Z$98,Lookups!$AA$2:$AA$98),0),1)&lt;Inputs!W$4-1,Inputs!V21*(1+Inputs!W$6)))))</f>
        <v>-</v>
      </c>
      <c r="X21" s="217" t="str">
        <f>IF(OR(ISBLANK($M21),$N21="%"),"-",
IF(INDEX(Lookups!$Y$2:$Y$98,MATCH(Inputs!$M21&amp;"_"&amp;INDEX(Lookups!$AC$2:$AC$13,MATCH(Inputs!$L21,Lookups!$AD$2:$AD$13,0),1),IF(Inputs!$K21="CAL",Lookups!$Z$2:$Z$98,Lookups!$AA$2:$AA$98),0),1)&gt;=Inputs!X$4,"-",
IF(INDEX(Lookups!$Y$2:$Y$98,MATCH(Inputs!$M21&amp;"_"&amp;INDEX(Lookups!$AC$2:$AC$13,MATCH(Inputs!$L21,Lookups!$AD$2:$AD$13,0),1),IF(Inputs!$K21="CAL",Lookups!$Z$2:$Z$98,Lookups!$AA$2:$AA$98),0),1)=Inputs!X$4-1,Inputs!$Q21*(1+Inputs!X$6),
IF(INDEX(Lookups!$Y$2:$Y$98,MATCH(Inputs!$M21&amp;"_"&amp;INDEX(Lookups!$AC$2:$AC$13,MATCH(Inputs!$L21,Lookups!$AD$2:$AD$13,0),1),IF(Inputs!$K21="CAL",Lookups!$Z$2:$Z$98,Lookups!$AA$2:$AA$98),0),1)&lt;Inputs!X$4-1,Inputs!W21*(1+Inputs!X$6)))))</f>
        <v>-</v>
      </c>
      <c r="Y21" s="217" t="str">
        <f>IF(OR(ISBLANK($M21),$N21="%"),"-",
IF(INDEX(Lookups!$Y$2:$Y$98,MATCH(Inputs!$M21&amp;"_"&amp;INDEX(Lookups!$AC$2:$AC$13,MATCH(Inputs!$L21,Lookups!$AD$2:$AD$13,0),1),IF(Inputs!$K21="CAL",Lookups!$Z$2:$Z$98,Lookups!$AA$2:$AA$98),0),1)&gt;=Inputs!Y$4,"-",
IF(INDEX(Lookups!$Y$2:$Y$98,MATCH(Inputs!$M21&amp;"_"&amp;INDEX(Lookups!$AC$2:$AC$13,MATCH(Inputs!$L21,Lookups!$AD$2:$AD$13,0),1),IF(Inputs!$K21="CAL",Lookups!$Z$2:$Z$98,Lookups!$AA$2:$AA$98),0),1)=Inputs!Y$4-1,Inputs!$Q21*(1+Inputs!Y$6),
IF(INDEX(Lookups!$Y$2:$Y$98,MATCH(Inputs!$M21&amp;"_"&amp;INDEX(Lookups!$AC$2:$AC$13,MATCH(Inputs!$L21,Lookups!$AD$2:$AD$13,0),1),IF(Inputs!$K21="CAL",Lookups!$Z$2:$Z$98,Lookups!$AA$2:$AA$98),0),1)&lt;Inputs!Y$4-1,Inputs!X21*(1+Inputs!Y$6)))))</f>
        <v>-</v>
      </c>
      <c r="Z21" s="217" t="str">
        <f>IF(OR(ISBLANK($M21),$N21="%"),"-",
IF(INDEX(Lookups!$Y$2:$Y$98,MATCH(Inputs!$M21&amp;"_"&amp;INDEX(Lookups!$AC$2:$AC$13,MATCH(Inputs!$L21,Lookups!$AD$2:$AD$13,0),1),IF(Inputs!$K21="CAL",Lookups!$Z$2:$Z$98,Lookups!$AA$2:$AA$98),0),1)&gt;=Inputs!Z$4,"-",
IF(INDEX(Lookups!$Y$2:$Y$98,MATCH(Inputs!$M21&amp;"_"&amp;INDEX(Lookups!$AC$2:$AC$13,MATCH(Inputs!$L21,Lookups!$AD$2:$AD$13,0),1),IF(Inputs!$K21="CAL",Lookups!$Z$2:$Z$98,Lookups!$AA$2:$AA$98),0),1)=Inputs!Z$4-1,Inputs!$Q21*(1+Inputs!Z$6),
IF(INDEX(Lookups!$Y$2:$Y$98,MATCH(Inputs!$M21&amp;"_"&amp;INDEX(Lookups!$AC$2:$AC$13,MATCH(Inputs!$L21,Lookups!$AD$2:$AD$13,0),1),IF(Inputs!$K21="CAL",Lookups!$Z$2:$Z$98,Lookups!$AA$2:$AA$98),0),1)&lt;Inputs!Z$4-1,Inputs!Y21*(1+Inputs!Z$6)))))</f>
        <v>-</v>
      </c>
      <c r="AA21" s="217" t="str">
        <f>IF(OR(ISBLANK($M21),$N21="%"),"-",
IF(INDEX(Lookups!$Y$2:$Y$98,MATCH(Inputs!$M21&amp;"_"&amp;INDEX(Lookups!$AC$2:$AC$13,MATCH(Inputs!$L21,Lookups!$AD$2:$AD$13,0),1),IF(Inputs!$K21="CAL",Lookups!$Z$2:$Z$98,Lookups!$AA$2:$AA$98),0),1)&gt;=Inputs!AA$4,"-",
IF(INDEX(Lookups!$Y$2:$Y$98,MATCH(Inputs!$M21&amp;"_"&amp;INDEX(Lookups!$AC$2:$AC$13,MATCH(Inputs!$L21,Lookups!$AD$2:$AD$13,0),1),IF(Inputs!$K21="CAL",Lookups!$Z$2:$Z$98,Lookups!$AA$2:$AA$98),0),1)=Inputs!AA$4-1,Inputs!$Q21*(1+Inputs!AA$6),
IF(INDEX(Lookups!$Y$2:$Y$98,MATCH(Inputs!$M21&amp;"_"&amp;INDEX(Lookups!$AC$2:$AC$13,MATCH(Inputs!$L21,Lookups!$AD$2:$AD$13,0),1),IF(Inputs!$K21="CAL",Lookups!$Z$2:$Z$98,Lookups!$AA$2:$AA$98),0),1)&lt;Inputs!AA$4-1,Inputs!Z21*(1+Inputs!AA$6)))))</f>
        <v>-</v>
      </c>
      <c r="AB21" s="217" t="str">
        <f>IF(OR(ISBLANK($M21),$N21="%"),"-",
IF(INDEX(Lookups!$Y$2:$Y$98,MATCH(Inputs!$M21&amp;"_"&amp;INDEX(Lookups!$AC$2:$AC$13,MATCH(Inputs!$L21,Lookups!$AD$2:$AD$13,0),1),IF(Inputs!$K21="CAL",Lookups!$Z$2:$Z$98,Lookups!$AA$2:$AA$98),0),1)&gt;=Inputs!AB$4,"-",
IF(INDEX(Lookups!$Y$2:$Y$98,MATCH(Inputs!$M21&amp;"_"&amp;INDEX(Lookups!$AC$2:$AC$13,MATCH(Inputs!$L21,Lookups!$AD$2:$AD$13,0),1),IF(Inputs!$K21="CAL",Lookups!$Z$2:$Z$98,Lookups!$AA$2:$AA$98),0),1)=Inputs!AB$4-1,Inputs!$Q21*(1+Inputs!AB$6),
IF(INDEX(Lookups!$Y$2:$Y$98,MATCH(Inputs!$M21&amp;"_"&amp;INDEX(Lookups!$AC$2:$AC$13,MATCH(Inputs!$L21,Lookups!$AD$2:$AD$13,0),1),IF(Inputs!$K21="CAL",Lookups!$Z$2:$Z$98,Lookups!$AA$2:$AA$98),0),1)&lt;Inputs!AB$4-1,Inputs!AA21*(1+Inputs!AB$6)))))</f>
        <v>-</v>
      </c>
      <c r="AC21" s="217" t="str">
        <f>IF(OR(ISBLANK($M21),$N21="%"),"-",
IF(INDEX(Lookups!$Y$2:$Y$98,MATCH(Inputs!$M21&amp;"_"&amp;INDEX(Lookups!$AC$2:$AC$13,MATCH(Inputs!$L21,Lookups!$AD$2:$AD$13,0),1),IF(Inputs!$K21="CAL",Lookups!$Z$2:$Z$98,Lookups!$AA$2:$AA$98),0),1)&gt;=Inputs!AC$4,"-",
IF(INDEX(Lookups!$Y$2:$Y$98,MATCH(Inputs!$M21&amp;"_"&amp;INDEX(Lookups!$AC$2:$AC$13,MATCH(Inputs!$L21,Lookups!$AD$2:$AD$13,0),1),IF(Inputs!$K21="CAL",Lookups!$Z$2:$Z$98,Lookups!$AA$2:$AA$98),0),1)=Inputs!AC$4-1,Inputs!$Q21*(1+Inputs!AC$6),
IF(INDEX(Lookups!$Y$2:$Y$98,MATCH(Inputs!$M21&amp;"_"&amp;INDEX(Lookups!$AC$2:$AC$13,MATCH(Inputs!$L21,Lookups!$AD$2:$AD$13,0),1),IF(Inputs!$K21="CAL",Lookups!$Z$2:$Z$98,Lookups!$AA$2:$AA$98),0),1)&lt;Inputs!AC$4-1,Inputs!AB21*(1+Inputs!AC$6)))))</f>
        <v>-</v>
      </c>
      <c r="AD21" s="217" t="str">
        <f>IF(OR(ISBLANK($M21),$N21="%"),"-",
IF(INDEX(Lookups!$Y$2:$Y$98,MATCH(Inputs!$M21&amp;"_"&amp;INDEX(Lookups!$AC$2:$AC$13,MATCH(Inputs!$L21,Lookups!$AD$2:$AD$13,0),1),IF(Inputs!$K21="CAL",Lookups!$Z$2:$Z$98,Lookups!$AA$2:$AA$98),0),1)&gt;=Inputs!AD$4,"-",
IF(INDEX(Lookups!$Y$2:$Y$98,MATCH(Inputs!$M21&amp;"_"&amp;INDEX(Lookups!$AC$2:$AC$13,MATCH(Inputs!$L21,Lookups!$AD$2:$AD$13,0),1),IF(Inputs!$K21="CAL",Lookups!$Z$2:$Z$98,Lookups!$AA$2:$AA$98),0),1)=Inputs!AD$4-1,Inputs!$Q21*(1+Inputs!AD$6),
IF(INDEX(Lookups!$Y$2:$Y$98,MATCH(Inputs!$M21&amp;"_"&amp;INDEX(Lookups!$AC$2:$AC$13,MATCH(Inputs!$L21,Lookups!$AD$2:$AD$13,0),1),IF(Inputs!$K21="CAL",Lookups!$Z$2:$Z$98,Lookups!$AA$2:$AA$98),0),1)&lt;Inputs!AD$4-1,Inputs!AC21*(1+Inputs!AD$6)))))</f>
        <v>-</v>
      </c>
      <c r="AE21" s="217" t="str">
        <f>IF(OR(ISBLANK($M21),$N21="%"),"-",
IF(INDEX(Lookups!$Y$2:$Y$98,MATCH(Inputs!$M21&amp;"_"&amp;INDEX(Lookups!$AC$2:$AC$13,MATCH(Inputs!$L21,Lookups!$AD$2:$AD$13,0),1),IF(Inputs!$K21="CAL",Lookups!$Z$2:$Z$98,Lookups!$AA$2:$AA$98),0),1)&gt;=Inputs!AE$4,"-",
IF(INDEX(Lookups!$Y$2:$Y$98,MATCH(Inputs!$M21&amp;"_"&amp;INDEX(Lookups!$AC$2:$AC$13,MATCH(Inputs!$L21,Lookups!$AD$2:$AD$13,0),1),IF(Inputs!$K21="CAL",Lookups!$Z$2:$Z$98,Lookups!$AA$2:$AA$98),0),1)=Inputs!AE$4-1,Inputs!$Q21*(1+Inputs!AE$6),
IF(INDEX(Lookups!$Y$2:$Y$98,MATCH(Inputs!$M21&amp;"_"&amp;INDEX(Lookups!$AC$2:$AC$13,MATCH(Inputs!$L21,Lookups!$AD$2:$AD$13,0),1),IF(Inputs!$K21="CAL",Lookups!$Z$2:$Z$98,Lookups!$AA$2:$AA$98),0),1)&lt;Inputs!AE$4-1,Inputs!AD21*(1+Inputs!AE$6)))))</f>
        <v>-</v>
      </c>
      <c r="AF21" s="217" t="str">
        <f>IF(OR(ISBLANK($M21),$N21="%"),"-",
IF(INDEX(Lookups!$Y$2:$Y$98,MATCH(Inputs!$M21&amp;"_"&amp;INDEX(Lookups!$AC$2:$AC$13,MATCH(Inputs!$L21,Lookups!$AD$2:$AD$13,0),1),IF(Inputs!$K21="CAL",Lookups!$Z$2:$Z$98,Lookups!$AA$2:$AA$98),0),1)&gt;=Inputs!AF$4,"-",
IF(INDEX(Lookups!$Y$2:$Y$98,MATCH(Inputs!$M21&amp;"_"&amp;INDEX(Lookups!$AC$2:$AC$13,MATCH(Inputs!$L21,Lookups!$AD$2:$AD$13,0),1),IF(Inputs!$K21="CAL",Lookups!$Z$2:$Z$98,Lookups!$AA$2:$AA$98),0),1)=Inputs!AF$4-1,Inputs!$Q21*(1+Inputs!AF$6),
IF(INDEX(Lookups!$Y$2:$Y$98,MATCH(Inputs!$M21&amp;"_"&amp;INDEX(Lookups!$AC$2:$AC$13,MATCH(Inputs!$L21,Lookups!$AD$2:$AD$13,0),1),IF(Inputs!$K21="CAL",Lookups!$Z$2:$Z$98,Lookups!$AA$2:$AA$98),0),1)&lt;Inputs!AF$4-1,Inputs!AE21*(1+Inputs!AF$6)))))</f>
        <v>-</v>
      </c>
      <c r="AG21" s="217" t="str">
        <f>IF(OR(ISBLANK($M21),$N21="%"),"-",
IF(INDEX(Lookups!$Y$2:$Y$98,MATCH(Inputs!$M21&amp;"_"&amp;INDEX(Lookups!$AC$2:$AC$13,MATCH(Inputs!$L21,Lookups!$AD$2:$AD$13,0),1),IF(Inputs!$K21="CAL",Lookups!$Z$2:$Z$98,Lookups!$AA$2:$AA$98),0),1)&gt;=Inputs!AG$4,"-",
IF(INDEX(Lookups!$Y$2:$Y$98,MATCH(Inputs!$M21&amp;"_"&amp;INDEX(Lookups!$AC$2:$AC$13,MATCH(Inputs!$L21,Lookups!$AD$2:$AD$13,0),1),IF(Inputs!$K21="CAL",Lookups!$Z$2:$Z$98,Lookups!$AA$2:$AA$98),0),1)=Inputs!AG$4-1,Inputs!$Q21*(1+Inputs!AG$6),
IF(INDEX(Lookups!$Y$2:$Y$98,MATCH(Inputs!$M21&amp;"_"&amp;INDEX(Lookups!$AC$2:$AC$13,MATCH(Inputs!$L21,Lookups!$AD$2:$AD$13,0),1),IF(Inputs!$K21="CAL",Lookups!$Z$2:$Z$98,Lookups!$AA$2:$AA$98),0),1)&lt;Inputs!AG$4-1,Inputs!AF21*(1+Inputs!AG$6)))))</f>
        <v>-</v>
      </c>
      <c r="AH21" s="217" t="str">
        <f>IF(OR(ISBLANK($M21),$N21="%"),"-",
IF(INDEX(Lookups!$Y$2:$Y$98,MATCH(Inputs!$M21&amp;"_"&amp;INDEX(Lookups!$AC$2:$AC$13,MATCH(Inputs!$L21,Lookups!$AD$2:$AD$13,0),1),IF(Inputs!$K21="CAL",Lookups!$Z$2:$Z$98,Lookups!$AA$2:$AA$98),0),1)&gt;=Inputs!AH$4,"-",
IF(INDEX(Lookups!$Y$2:$Y$98,MATCH(Inputs!$M21&amp;"_"&amp;INDEX(Lookups!$AC$2:$AC$13,MATCH(Inputs!$L21,Lookups!$AD$2:$AD$13,0),1),IF(Inputs!$K21="CAL",Lookups!$Z$2:$Z$98,Lookups!$AA$2:$AA$98),0),1)=Inputs!AH$4-1,Inputs!$Q21*(1+Inputs!AH$6),
IF(INDEX(Lookups!$Y$2:$Y$98,MATCH(Inputs!$M21&amp;"_"&amp;INDEX(Lookups!$AC$2:$AC$13,MATCH(Inputs!$L21,Lookups!$AD$2:$AD$13,0),1),IF(Inputs!$K21="CAL",Lookups!$Z$2:$Z$98,Lookups!$AA$2:$AA$98),0),1)&lt;Inputs!AH$4-1,Inputs!AG21*(1+Inputs!AH$6)))))</f>
        <v>-</v>
      </c>
      <c r="AI21" s="217" t="str">
        <f>IF(OR(ISBLANK($M21),$N21="%"),"-",
IF(INDEX(Lookups!$Y$2:$Y$98,MATCH(Inputs!$M21&amp;"_"&amp;INDEX(Lookups!$AC$2:$AC$13,MATCH(Inputs!$L21,Lookups!$AD$2:$AD$13,0),1),IF(Inputs!$K21="CAL",Lookups!$Z$2:$Z$98,Lookups!$AA$2:$AA$98),0),1)&gt;=Inputs!AI$4,"-",
IF(INDEX(Lookups!$Y$2:$Y$98,MATCH(Inputs!$M21&amp;"_"&amp;INDEX(Lookups!$AC$2:$AC$13,MATCH(Inputs!$L21,Lookups!$AD$2:$AD$13,0),1),IF(Inputs!$K21="CAL",Lookups!$Z$2:$Z$98,Lookups!$AA$2:$AA$98),0),1)=Inputs!AI$4-1,Inputs!$Q21*(1+Inputs!AI$6),
IF(INDEX(Lookups!$Y$2:$Y$98,MATCH(Inputs!$M21&amp;"_"&amp;INDEX(Lookups!$AC$2:$AC$13,MATCH(Inputs!$L21,Lookups!$AD$2:$AD$13,0),1),IF(Inputs!$K21="CAL",Lookups!$Z$2:$Z$98,Lookups!$AA$2:$AA$98),0),1)&lt;Inputs!AI$4-1,Inputs!AH21*(1+Inputs!AI$6)))))</f>
        <v>-</v>
      </c>
      <c r="AJ21" s="217" t="str">
        <f>IF(OR(ISBLANK($M21),$N21="%"),"-",
IF(INDEX(Lookups!$Y$2:$Y$98,MATCH(Inputs!$M21&amp;"_"&amp;INDEX(Lookups!$AC$2:$AC$13,MATCH(Inputs!$L21,Lookups!$AD$2:$AD$13,0),1),IF(Inputs!$K21="CAL",Lookups!$Z$2:$Z$98,Lookups!$AA$2:$AA$98),0),1)&gt;=Inputs!AJ$4,"-",
IF(INDEX(Lookups!$Y$2:$Y$98,MATCH(Inputs!$M21&amp;"_"&amp;INDEX(Lookups!$AC$2:$AC$13,MATCH(Inputs!$L21,Lookups!$AD$2:$AD$13,0),1),IF(Inputs!$K21="CAL",Lookups!$Z$2:$Z$98,Lookups!$AA$2:$AA$98),0),1)=Inputs!AJ$4-1,Inputs!$Q21*(1+Inputs!AJ$6),
IF(INDEX(Lookups!$Y$2:$Y$98,MATCH(Inputs!$M21&amp;"_"&amp;INDEX(Lookups!$AC$2:$AC$13,MATCH(Inputs!$L21,Lookups!$AD$2:$AD$13,0),1),IF(Inputs!$K21="CAL",Lookups!$Z$2:$Z$98,Lookups!$AA$2:$AA$98),0),1)&lt;Inputs!AJ$4-1,Inputs!AI21*(1+Inputs!AJ$6)))))</f>
        <v>-</v>
      </c>
      <c r="AK21" s="217" t="str">
        <f>IF(OR(ISBLANK($M21),$N21="%"),"-",
IF(INDEX(Lookups!$Y$2:$Y$98,MATCH(Inputs!$M21&amp;"_"&amp;INDEX(Lookups!$AC$2:$AC$13,MATCH(Inputs!$L21,Lookups!$AD$2:$AD$13,0),1),IF(Inputs!$K21="CAL",Lookups!$Z$2:$Z$98,Lookups!$AA$2:$AA$98),0),1)&gt;=Inputs!AK$4,"-",
IF(INDEX(Lookups!$Y$2:$Y$98,MATCH(Inputs!$M21&amp;"_"&amp;INDEX(Lookups!$AC$2:$AC$13,MATCH(Inputs!$L21,Lookups!$AD$2:$AD$13,0),1),IF(Inputs!$K21="CAL",Lookups!$Z$2:$Z$98,Lookups!$AA$2:$AA$98),0),1)=Inputs!AK$4-1,Inputs!$Q21*(1+Inputs!AK$6),
IF(INDEX(Lookups!$Y$2:$Y$98,MATCH(Inputs!$M21&amp;"_"&amp;INDEX(Lookups!$AC$2:$AC$13,MATCH(Inputs!$L21,Lookups!$AD$2:$AD$13,0),1),IF(Inputs!$K21="CAL",Lookups!$Z$2:$Z$98,Lookups!$AA$2:$AA$98),0),1)&lt;Inputs!AK$4-1,Inputs!AJ21*(1+Inputs!AK$6)))))</f>
        <v>-</v>
      </c>
      <c r="AL21" s="217" t="str">
        <f>IF(OR(ISBLANK($M21),$N21="%"),"-",
IF(INDEX(Lookups!$Y$2:$Y$98,MATCH(Inputs!$M21&amp;"_"&amp;INDEX(Lookups!$AC$2:$AC$13,MATCH(Inputs!$L21,Lookups!$AD$2:$AD$13,0),1),IF(Inputs!$K21="CAL",Lookups!$Z$2:$Z$98,Lookups!$AA$2:$AA$98),0),1)&gt;=Inputs!AL$4,"-",
IF(INDEX(Lookups!$Y$2:$Y$98,MATCH(Inputs!$M21&amp;"_"&amp;INDEX(Lookups!$AC$2:$AC$13,MATCH(Inputs!$L21,Lookups!$AD$2:$AD$13,0),1),IF(Inputs!$K21="CAL",Lookups!$Z$2:$Z$98,Lookups!$AA$2:$AA$98),0),1)=Inputs!AL$4-1,Inputs!$Q21*(1+Inputs!AL$6),
IF(INDEX(Lookups!$Y$2:$Y$98,MATCH(Inputs!$M21&amp;"_"&amp;INDEX(Lookups!$AC$2:$AC$13,MATCH(Inputs!$L21,Lookups!$AD$2:$AD$13,0),1),IF(Inputs!$K21="CAL",Lookups!$Z$2:$Z$98,Lookups!$AA$2:$AA$98),0),1)&lt;Inputs!AL$4-1,Inputs!AK21*(1+Inputs!AL$6)))))</f>
        <v>-</v>
      </c>
      <c r="AM21" s="217" t="str">
        <f>IF(OR(ISBLANK($M21),$N21="%"),"-",
IF(INDEX(Lookups!$Y$2:$Y$98,MATCH(Inputs!$M21&amp;"_"&amp;INDEX(Lookups!$AC$2:$AC$13,MATCH(Inputs!$L21,Lookups!$AD$2:$AD$13,0),1),IF(Inputs!$K21="CAL",Lookups!$Z$2:$Z$98,Lookups!$AA$2:$AA$98),0),1)&gt;=Inputs!AM$4,"-",
IF(INDEX(Lookups!$Y$2:$Y$98,MATCH(Inputs!$M21&amp;"_"&amp;INDEX(Lookups!$AC$2:$AC$13,MATCH(Inputs!$L21,Lookups!$AD$2:$AD$13,0),1),IF(Inputs!$K21="CAL",Lookups!$Z$2:$Z$98,Lookups!$AA$2:$AA$98),0),1)=Inputs!AM$4-1,Inputs!$Q21*(1+Inputs!AM$6),
IF(INDEX(Lookups!$Y$2:$Y$98,MATCH(Inputs!$M21&amp;"_"&amp;INDEX(Lookups!$AC$2:$AC$13,MATCH(Inputs!$L21,Lookups!$AD$2:$AD$13,0),1),IF(Inputs!$K21="CAL",Lookups!$Z$2:$Z$98,Lookups!$AA$2:$AA$98),0),1)&lt;Inputs!AM$4-1,Inputs!AL21*(1+Inputs!AM$6)))))</f>
        <v>-</v>
      </c>
      <c r="AN21" s="217" t="str">
        <f>IF(OR(ISBLANK($M21),$N21="%"),"-",
IF(INDEX(Lookups!$Y$2:$Y$98,MATCH(Inputs!$M21&amp;"_"&amp;INDEX(Lookups!$AC$2:$AC$13,MATCH(Inputs!$L21,Lookups!$AD$2:$AD$13,0),1),IF(Inputs!$K21="CAL",Lookups!$Z$2:$Z$98,Lookups!$AA$2:$AA$98),0),1)&gt;=Inputs!AN$4,"-",
IF(INDEX(Lookups!$Y$2:$Y$98,MATCH(Inputs!$M21&amp;"_"&amp;INDEX(Lookups!$AC$2:$AC$13,MATCH(Inputs!$L21,Lookups!$AD$2:$AD$13,0),1),IF(Inputs!$K21="CAL",Lookups!$Z$2:$Z$98,Lookups!$AA$2:$AA$98),0),1)=Inputs!AN$4-1,Inputs!$Q21*(1+Inputs!AN$6),
IF(INDEX(Lookups!$Y$2:$Y$98,MATCH(Inputs!$M21&amp;"_"&amp;INDEX(Lookups!$AC$2:$AC$13,MATCH(Inputs!$L21,Lookups!$AD$2:$AD$13,0),1),IF(Inputs!$K21="CAL",Lookups!$Z$2:$Z$98,Lookups!$AA$2:$AA$98),0),1)&lt;Inputs!AN$4-1,Inputs!AM21*(1+Inputs!AN$6)))))</f>
        <v>-</v>
      </c>
      <c r="AO21" s="217" t="str">
        <f>IF(OR(ISBLANK($M21),$N21="%"),"-",
IF(INDEX(Lookups!$Y$2:$Y$98,MATCH(Inputs!$M21&amp;"_"&amp;INDEX(Lookups!$AC$2:$AC$13,MATCH(Inputs!$L21,Lookups!$AD$2:$AD$13,0),1),IF(Inputs!$K21="CAL",Lookups!$Z$2:$Z$98,Lookups!$AA$2:$AA$98),0),1)&gt;=Inputs!AO$4,"-",
IF(INDEX(Lookups!$Y$2:$Y$98,MATCH(Inputs!$M21&amp;"_"&amp;INDEX(Lookups!$AC$2:$AC$13,MATCH(Inputs!$L21,Lookups!$AD$2:$AD$13,0),1),IF(Inputs!$K21="CAL",Lookups!$Z$2:$Z$98,Lookups!$AA$2:$AA$98),0),1)=Inputs!AO$4-1,Inputs!$Q21*(1+Inputs!AO$6),
IF(INDEX(Lookups!$Y$2:$Y$98,MATCH(Inputs!$M21&amp;"_"&amp;INDEX(Lookups!$AC$2:$AC$13,MATCH(Inputs!$L21,Lookups!$AD$2:$AD$13,0),1),IF(Inputs!$K21="CAL",Lookups!$Z$2:$Z$98,Lookups!$AA$2:$AA$98),0),1)&lt;Inputs!AO$4-1,Inputs!AN21*(1+Inputs!AO$6)))))</f>
        <v>-</v>
      </c>
      <c r="AP21" s="217" t="str">
        <f>IF(OR(ISBLANK($M21),$N21="%"),"-",
IF(INDEX(Lookups!$Y$2:$Y$98,MATCH(Inputs!$M21&amp;"_"&amp;INDEX(Lookups!$AC$2:$AC$13,MATCH(Inputs!$L21,Lookups!$AD$2:$AD$13,0),1),IF(Inputs!$K21="CAL",Lookups!$Z$2:$Z$98,Lookups!$AA$2:$AA$98),0),1)&gt;=Inputs!AP$4,"-",
IF(INDEX(Lookups!$Y$2:$Y$98,MATCH(Inputs!$M21&amp;"_"&amp;INDEX(Lookups!$AC$2:$AC$13,MATCH(Inputs!$L21,Lookups!$AD$2:$AD$13,0),1),IF(Inputs!$K21="CAL",Lookups!$Z$2:$Z$98,Lookups!$AA$2:$AA$98),0),1)=Inputs!AP$4-1,Inputs!$Q21*(1+Inputs!AP$6),
IF(INDEX(Lookups!$Y$2:$Y$98,MATCH(Inputs!$M21&amp;"_"&amp;INDEX(Lookups!$AC$2:$AC$13,MATCH(Inputs!$L21,Lookups!$AD$2:$AD$13,0),1),IF(Inputs!$K21="CAL",Lookups!$Z$2:$Z$98,Lookups!$AA$2:$AA$98),0),1)&lt;Inputs!AP$4-1,Inputs!AO21*(1+Inputs!AP$6)))))</f>
        <v>-</v>
      </c>
      <c r="AQ21" s="217" t="str">
        <f>IF(OR(ISBLANK($M21),$N21="%"),"-",
IF(INDEX(Lookups!$Y$2:$Y$98,MATCH(Inputs!$M21&amp;"_"&amp;INDEX(Lookups!$AC$2:$AC$13,MATCH(Inputs!$L21,Lookups!$AD$2:$AD$13,0),1),IF(Inputs!$K21="CAL",Lookups!$Z$2:$Z$98,Lookups!$AA$2:$AA$98),0),1)&gt;=Inputs!AQ$4,"-",
IF(INDEX(Lookups!$Y$2:$Y$98,MATCH(Inputs!$M21&amp;"_"&amp;INDEX(Lookups!$AC$2:$AC$13,MATCH(Inputs!$L21,Lookups!$AD$2:$AD$13,0),1),IF(Inputs!$K21="CAL",Lookups!$Z$2:$Z$98,Lookups!$AA$2:$AA$98),0),1)=Inputs!AQ$4-1,Inputs!$Q21*(1+Inputs!AQ$6),
IF(INDEX(Lookups!$Y$2:$Y$98,MATCH(Inputs!$M21&amp;"_"&amp;INDEX(Lookups!$AC$2:$AC$13,MATCH(Inputs!$L21,Lookups!$AD$2:$AD$13,0),1),IF(Inputs!$K21="CAL",Lookups!$Z$2:$Z$98,Lookups!$AA$2:$AA$98),0),1)&lt;Inputs!AQ$4-1,Inputs!AP21*(1+Inputs!AQ$6)))))</f>
        <v>-</v>
      </c>
      <c r="AR21" s="217" t="str">
        <f>IF(OR(ISBLANK($M21),$N21="%"),"-",
IF(INDEX(Lookups!$Y$2:$Y$98,MATCH(Inputs!$M21&amp;"_"&amp;INDEX(Lookups!$AC$2:$AC$13,MATCH(Inputs!$L21,Lookups!$AD$2:$AD$13,0),1),IF(Inputs!$K21="CAL",Lookups!$Z$2:$Z$98,Lookups!$AA$2:$AA$98),0),1)&gt;=Inputs!AR$4,"-",
IF(INDEX(Lookups!$Y$2:$Y$98,MATCH(Inputs!$M21&amp;"_"&amp;INDEX(Lookups!$AC$2:$AC$13,MATCH(Inputs!$L21,Lookups!$AD$2:$AD$13,0),1),IF(Inputs!$K21="CAL",Lookups!$Z$2:$Z$98,Lookups!$AA$2:$AA$98),0),1)=Inputs!AR$4-1,Inputs!$Q21*(1+Inputs!AR$6),
IF(INDEX(Lookups!$Y$2:$Y$98,MATCH(Inputs!$M21&amp;"_"&amp;INDEX(Lookups!$AC$2:$AC$13,MATCH(Inputs!$L21,Lookups!$AD$2:$AD$13,0),1),IF(Inputs!$K21="CAL",Lookups!$Z$2:$Z$98,Lookups!$AA$2:$AA$98),0),1)&lt;Inputs!AR$4-1,Inputs!AQ21*(1+Inputs!AR$6)))))</f>
        <v>-</v>
      </c>
      <c r="AS21" s="217" t="str">
        <f>IF(OR(ISBLANK($M21),$N21="%"),"-",
IF(INDEX(Lookups!$Y$2:$Y$98,MATCH(Inputs!$M21&amp;"_"&amp;INDEX(Lookups!$AC$2:$AC$13,MATCH(Inputs!$L21,Lookups!$AD$2:$AD$13,0),1),IF(Inputs!$K21="CAL",Lookups!$Z$2:$Z$98,Lookups!$AA$2:$AA$98),0),1)&gt;=Inputs!AS$4,"-",
IF(INDEX(Lookups!$Y$2:$Y$98,MATCH(Inputs!$M21&amp;"_"&amp;INDEX(Lookups!$AC$2:$AC$13,MATCH(Inputs!$L21,Lookups!$AD$2:$AD$13,0),1),IF(Inputs!$K21="CAL",Lookups!$Z$2:$Z$98,Lookups!$AA$2:$AA$98),0),1)=Inputs!AS$4-1,Inputs!$Q21*(1+Inputs!AS$6),
IF(INDEX(Lookups!$Y$2:$Y$98,MATCH(Inputs!$M21&amp;"_"&amp;INDEX(Lookups!$AC$2:$AC$13,MATCH(Inputs!$L21,Lookups!$AD$2:$AD$13,0),1),IF(Inputs!$K21="CAL",Lookups!$Z$2:$Z$98,Lookups!$AA$2:$AA$98),0),1)&lt;Inputs!AS$4-1,Inputs!AR21*(1+Inputs!AS$6)))))</f>
        <v>-</v>
      </c>
      <c r="AT21" s="217" t="str">
        <f>IF(OR(ISBLANK($M21),$N21="%"),"-",
IF(INDEX(Lookups!$Y$2:$Y$98,MATCH(Inputs!$M21&amp;"_"&amp;INDEX(Lookups!$AC$2:$AC$13,MATCH(Inputs!$L21,Lookups!$AD$2:$AD$13,0),1),IF(Inputs!$K21="CAL",Lookups!$Z$2:$Z$98,Lookups!$AA$2:$AA$98),0),1)&gt;=Inputs!AT$4,"-",
IF(INDEX(Lookups!$Y$2:$Y$98,MATCH(Inputs!$M21&amp;"_"&amp;INDEX(Lookups!$AC$2:$AC$13,MATCH(Inputs!$L21,Lookups!$AD$2:$AD$13,0),1),IF(Inputs!$K21="CAL",Lookups!$Z$2:$Z$98,Lookups!$AA$2:$AA$98),0),1)=Inputs!AT$4-1,Inputs!$Q21*(1+Inputs!AT$6),
IF(INDEX(Lookups!$Y$2:$Y$98,MATCH(Inputs!$M21&amp;"_"&amp;INDEX(Lookups!$AC$2:$AC$13,MATCH(Inputs!$L21,Lookups!$AD$2:$AD$13,0),1),IF(Inputs!$K21="CAL",Lookups!$Z$2:$Z$98,Lookups!$AA$2:$AA$98),0),1)&lt;Inputs!AT$4-1,Inputs!AS21*(1+Inputs!AT$6)))))</f>
        <v>-</v>
      </c>
      <c r="AU21" s="217" t="str">
        <f>IF(OR(ISBLANK($M21),$N21="%"),"-",
IF(INDEX(Lookups!$Y$2:$Y$98,MATCH(Inputs!$M21&amp;"_"&amp;INDEX(Lookups!$AC$2:$AC$13,MATCH(Inputs!$L21,Lookups!$AD$2:$AD$13,0),1),IF(Inputs!$K21="CAL",Lookups!$Z$2:$Z$98,Lookups!$AA$2:$AA$98),0),1)&gt;=Inputs!AU$4,"-",
IF(INDEX(Lookups!$Y$2:$Y$98,MATCH(Inputs!$M21&amp;"_"&amp;INDEX(Lookups!$AC$2:$AC$13,MATCH(Inputs!$L21,Lookups!$AD$2:$AD$13,0),1),IF(Inputs!$K21="CAL",Lookups!$Z$2:$Z$98,Lookups!$AA$2:$AA$98),0),1)=Inputs!AU$4-1,Inputs!$Q21*(1+Inputs!AU$6),
IF(INDEX(Lookups!$Y$2:$Y$98,MATCH(Inputs!$M21&amp;"_"&amp;INDEX(Lookups!$AC$2:$AC$13,MATCH(Inputs!$L21,Lookups!$AD$2:$AD$13,0),1),IF(Inputs!$K21="CAL",Lookups!$Z$2:$Z$98,Lookups!$AA$2:$AA$98),0),1)&lt;Inputs!AU$4-1,Inputs!AT21*(1+Inputs!AU$6)))))</f>
        <v>-</v>
      </c>
      <c r="AW21" s="214" t="str">
        <f>INDEX($V21:$AU21,1,MATCH(AW$6&amp;"_"&amp;INDEX(Lookups!$AC$2:$AC$13,MATCH(Inputs!AW$5,Lookups!$AD$2:$AD$13,0),1),Inputs!$V$2:$AU$2,0))</f>
        <v>-</v>
      </c>
    </row>
    <row r="22" spans="1:55" x14ac:dyDescent="0.25">
      <c r="A22" s="178"/>
      <c r="B22" s="209"/>
      <c r="C22" s="210" t="str">
        <f>IF(ISBLANK($B22),"-",IFERROR(INDEX(Lookups!$E$2:$E$14,MATCH($B22,Lookups!$C$2:$C$14,0),1),"-"))</f>
        <v>-</v>
      </c>
      <c r="D22" s="211" t="str">
        <f>IFERROR(IF(MATCH($I22,Lookups!$J$2:$J$6,0),INDEX(Lookups!$K$2:$K$6,MATCH(Inputs!$I22,Lookups!$J$2:$J$6,0),1)),"all DB")</f>
        <v>all DB</v>
      </c>
      <c r="E22" s="211" t="str">
        <f t="shared" si="2"/>
        <v>-</v>
      </c>
      <c r="K22" s="203"/>
      <c r="L22" s="203"/>
      <c r="M22" s="203"/>
      <c r="Q22" s="162"/>
      <c r="R22" s="162"/>
      <c r="U22" s="216"/>
      <c r="V22" s="217" t="str">
        <f>IF(OR(ISBLANK($M22),$N22="%"),"-",
IF(INDEX(Lookups!$Y$2:$Y$98,MATCH(Inputs!$M22&amp;"_"&amp;INDEX(Lookups!$AC$2:$AC$13,MATCH(Inputs!$L22,Lookups!$AD$2:$AD$13,0),1),IF(Inputs!$K22="CAL",Lookups!$Z$2:$Z$98,Lookups!$AA$2:$AA$98),0),1)&gt;=Inputs!V$4,"-",
IF(INDEX(Lookups!$Y$2:$Y$98,MATCH(Inputs!$M22&amp;"_"&amp;INDEX(Lookups!$AC$2:$AC$13,MATCH(Inputs!$L22,Lookups!$AD$2:$AD$13,0),1),IF(Inputs!$K22="CAL",Lookups!$Z$2:$Z$98,Lookups!$AA$2:$AA$98),0),1)=Inputs!V$4-1,Inputs!$Q22*(1+Inputs!V$6),
IF(INDEX(Lookups!$Y$2:$Y$98,MATCH(Inputs!$M22&amp;"_"&amp;INDEX(Lookups!$AC$2:$AC$13,MATCH(Inputs!$L22,Lookups!$AD$2:$AD$13,0),1),IF(Inputs!$K22="CAL",Lookups!$Z$2:$Z$98,Lookups!$AA$2:$AA$98),0),1)&lt;Inputs!V$4-1,Inputs!U22*(1+Inputs!V$6)))))</f>
        <v>-</v>
      </c>
      <c r="W22" s="217" t="str">
        <f>IF(OR(ISBLANK($M22),$N22="%"),"-",
IF(INDEX(Lookups!$Y$2:$Y$98,MATCH(Inputs!$M22&amp;"_"&amp;INDEX(Lookups!$AC$2:$AC$13,MATCH(Inputs!$L22,Lookups!$AD$2:$AD$13,0),1),IF(Inputs!$K22="CAL",Lookups!$Z$2:$Z$98,Lookups!$AA$2:$AA$98),0),1)&gt;=Inputs!W$4,"-",
IF(INDEX(Lookups!$Y$2:$Y$98,MATCH(Inputs!$M22&amp;"_"&amp;INDEX(Lookups!$AC$2:$AC$13,MATCH(Inputs!$L22,Lookups!$AD$2:$AD$13,0),1),IF(Inputs!$K22="CAL",Lookups!$Z$2:$Z$98,Lookups!$AA$2:$AA$98),0),1)=Inputs!W$4-1,Inputs!$Q22*(1+Inputs!W$6),
IF(INDEX(Lookups!$Y$2:$Y$98,MATCH(Inputs!$M22&amp;"_"&amp;INDEX(Lookups!$AC$2:$AC$13,MATCH(Inputs!$L22,Lookups!$AD$2:$AD$13,0),1),IF(Inputs!$K22="CAL",Lookups!$Z$2:$Z$98,Lookups!$AA$2:$AA$98),0),1)&lt;Inputs!W$4-1,Inputs!V22*(1+Inputs!W$6)))))</f>
        <v>-</v>
      </c>
      <c r="X22" s="217" t="str">
        <f>IF(OR(ISBLANK($M22),$N22="%"),"-",
IF(INDEX(Lookups!$Y$2:$Y$98,MATCH(Inputs!$M22&amp;"_"&amp;INDEX(Lookups!$AC$2:$AC$13,MATCH(Inputs!$L22,Lookups!$AD$2:$AD$13,0),1),IF(Inputs!$K22="CAL",Lookups!$Z$2:$Z$98,Lookups!$AA$2:$AA$98),0),1)&gt;=Inputs!X$4,"-",
IF(INDEX(Lookups!$Y$2:$Y$98,MATCH(Inputs!$M22&amp;"_"&amp;INDEX(Lookups!$AC$2:$AC$13,MATCH(Inputs!$L22,Lookups!$AD$2:$AD$13,0),1),IF(Inputs!$K22="CAL",Lookups!$Z$2:$Z$98,Lookups!$AA$2:$AA$98),0),1)=Inputs!X$4-1,Inputs!$Q22*(1+Inputs!X$6),
IF(INDEX(Lookups!$Y$2:$Y$98,MATCH(Inputs!$M22&amp;"_"&amp;INDEX(Lookups!$AC$2:$AC$13,MATCH(Inputs!$L22,Lookups!$AD$2:$AD$13,0),1),IF(Inputs!$K22="CAL",Lookups!$Z$2:$Z$98,Lookups!$AA$2:$AA$98),0),1)&lt;Inputs!X$4-1,Inputs!W22*(1+Inputs!X$6)))))</f>
        <v>-</v>
      </c>
      <c r="Y22" s="217" t="str">
        <f>IF(OR(ISBLANK($M22),$N22="%"),"-",
IF(INDEX(Lookups!$Y$2:$Y$98,MATCH(Inputs!$M22&amp;"_"&amp;INDEX(Lookups!$AC$2:$AC$13,MATCH(Inputs!$L22,Lookups!$AD$2:$AD$13,0),1),IF(Inputs!$K22="CAL",Lookups!$Z$2:$Z$98,Lookups!$AA$2:$AA$98),0),1)&gt;=Inputs!Y$4,"-",
IF(INDEX(Lookups!$Y$2:$Y$98,MATCH(Inputs!$M22&amp;"_"&amp;INDEX(Lookups!$AC$2:$AC$13,MATCH(Inputs!$L22,Lookups!$AD$2:$AD$13,0),1),IF(Inputs!$K22="CAL",Lookups!$Z$2:$Z$98,Lookups!$AA$2:$AA$98),0),1)=Inputs!Y$4-1,Inputs!$Q22*(1+Inputs!Y$6),
IF(INDEX(Lookups!$Y$2:$Y$98,MATCH(Inputs!$M22&amp;"_"&amp;INDEX(Lookups!$AC$2:$AC$13,MATCH(Inputs!$L22,Lookups!$AD$2:$AD$13,0),1),IF(Inputs!$K22="CAL",Lookups!$Z$2:$Z$98,Lookups!$AA$2:$AA$98),0),1)&lt;Inputs!Y$4-1,Inputs!X22*(1+Inputs!Y$6)))))</f>
        <v>-</v>
      </c>
      <c r="Z22" s="217" t="str">
        <f>IF(OR(ISBLANK($M22),$N22="%"),"-",
IF(INDEX(Lookups!$Y$2:$Y$98,MATCH(Inputs!$M22&amp;"_"&amp;INDEX(Lookups!$AC$2:$AC$13,MATCH(Inputs!$L22,Lookups!$AD$2:$AD$13,0),1),IF(Inputs!$K22="CAL",Lookups!$Z$2:$Z$98,Lookups!$AA$2:$AA$98),0),1)&gt;=Inputs!Z$4,"-",
IF(INDEX(Lookups!$Y$2:$Y$98,MATCH(Inputs!$M22&amp;"_"&amp;INDEX(Lookups!$AC$2:$AC$13,MATCH(Inputs!$L22,Lookups!$AD$2:$AD$13,0),1),IF(Inputs!$K22="CAL",Lookups!$Z$2:$Z$98,Lookups!$AA$2:$AA$98),0),1)=Inputs!Z$4-1,Inputs!$Q22*(1+Inputs!Z$6),
IF(INDEX(Lookups!$Y$2:$Y$98,MATCH(Inputs!$M22&amp;"_"&amp;INDEX(Lookups!$AC$2:$AC$13,MATCH(Inputs!$L22,Lookups!$AD$2:$AD$13,0),1),IF(Inputs!$K22="CAL",Lookups!$Z$2:$Z$98,Lookups!$AA$2:$AA$98),0),1)&lt;Inputs!Z$4-1,Inputs!Y22*(1+Inputs!Z$6)))))</f>
        <v>-</v>
      </c>
      <c r="AA22" s="217" t="str">
        <f>IF(OR(ISBLANK($M22),$N22="%"),"-",
IF(INDEX(Lookups!$Y$2:$Y$98,MATCH(Inputs!$M22&amp;"_"&amp;INDEX(Lookups!$AC$2:$AC$13,MATCH(Inputs!$L22,Lookups!$AD$2:$AD$13,0),1),IF(Inputs!$K22="CAL",Lookups!$Z$2:$Z$98,Lookups!$AA$2:$AA$98),0),1)&gt;=Inputs!AA$4,"-",
IF(INDEX(Lookups!$Y$2:$Y$98,MATCH(Inputs!$M22&amp;"_"&amp;INDEX(Lookups!$AC$2:$AC$13,MATCH(Inputs!$L22,Lookups!$AD$2:$AD$13,0),1),IF(Inputs!$K22="CAL",Lookups!$Z$2:$Z$98,Lookups!$AA$2:$AA$98),0),1)=Inputs!AA$4-1,Inputs!$Q22*(1+Inputs!AA$6),
IF(INDEX(Lookups!$Y$2:$Y$98,MATCH(Inputs!$M22&amp;"_"&amp;INDEX(Lookups!$AC$2:$AC$13,MATCH(Inputs!$L22,Lookups!$AD$2:$AD$13,0),1),IF(Inputs!$K22="CAL",Lookups!$Z$2:$Z$98,Lookups!$AA$2:$AA$98),0),1)&lt;Inputs!AA$4-1,Inputs!Z22*(1+Inputs!AA$6)))))</f>
        <v>-</v>
      </c>
      <c r="AB22" s="217" t="str">
        <f>IF(OR(ISBLANK($M22),$N22="%"),"-",
IF(INDEX(Lookups!$Y$2:$Y$98,MATCH(Inputs!$M22&amp;"_"&amp;INDEX(Lookups!$AC$2:$AC$13,MATCH(Inputs!$L22,Lookups!$AD$2:$AD$13,0),1),IF(Inputs!$K22="CAL",Lookups!$Z$2:$Z$98,Lookups!$AA$2:$AA$98),0),1)&gt;=Inputs!AB$4,"-",
IF(INDEX(Lookups!$Y$2:$Y$98,MATCH(Inputs!$M22&amp;"_"&amp;INDEX(Lookups!$AC$2:$AC$13,MATCH(Inputs!$L22,Lookups!$AD$2:$AD$13,0),1),IF(Inputs!$K22="CAL",Lookups!$Z$2:$Z$98,Lookups!$AA$2:$AA$98),0),1)=Inputs!AB$4-1,Inputs!$Q22*(1+Inputs!AB$6),
IF(INDEX(Lookups!$Y$2:$Y$98,MATCH(Inputs!$M22&amp;"_"&amp;INDEX(Lookups!$AC$2:$AC$13,MATCH(Inputs!$L22,Lookups!$AD$2:$AD$13,0),1),IF(Inputs!$K22="CAL",Lookups!$Z$2:$Z$98,Lookups!$AA$2:$AA$98),0),1)&lt;Inputs!AB$4-1,Inputs!AA22*(1+Inputs!AB$6)))))</f>
        <v>-</v>
      </c>
      <c r="AC22" s="217" t="str">
        <f>IF(OR(ISBLANK($M22),$N22="%"),"-",
IF(INDEX(Lookups!$Y$2:$Y$98,MATCH(Inputs!$M22&amp;"_"&amp;INDEX(Lookups!$AC$2:$AC$13,MATCH(Inputs!$L22,Lookups!$AD$2:$AD$13,0),1),IF(Inputs!$K22="CAL",Lookups!$Z$2:$Z$98,Lookups!$AA$2:$AA$98),0),1)&gt;=Inputs!AC$4,"-",
IF(INDEX(Lookups!$Y$2:$Y$98,MATCH(Inputs!$M22&amp;"_"&amp;INDEX(Lookups!$AC$2:$AC$13,MATCH(Inputs!$L22,Lookups!$AD$2:$AD$13,0),1),IF(Inputs!$K22="CAL",Lookups!$Z$2:$Z$98,Lookups!$AA$2:$AA$98),0),1)=Inputs!AC$4-1,Inputs!$Q22*(1+Inputs!AC$6),
IF(INDEX(Lookups!$Y$2:$Y$98,MATCH(Inputs!$M22&amp;"_"&amp;INDEX(Lookups!$AC$2:$AC$13,MATCH(Inputs!$L22,Lookups!$AD$2:$AD$13,0),1),IF(Inputs!$K22="CAL",Lookups!$Z$2:$Z$98,Lookups!$AA$2:$AA$98),0),1)&lt;Inputs!AC$4-1,Inputs!AB22*(1+Inputs!AC$6)))))</f>
        <v>-</v>
      </c>
      <c r="AD22" s="217" t="str">
        <f>IF(OR(ISBLANK($M22),$N22="%"),"-",
IF(INDEX(Lookups!$Y$2:$Y$98,MATCH(Inputs!$M22&amp;"_"&amp;INDEX(Lookups!$AC$2:$AC$13,MATCH(Inputs!$L22,Lookups!$AD$2:$AD$13,0),1),IF(Inputs!$K22="CAL",Lookups!$Z$2:$Z$98,Lookups!$AA$2:$AA$98),0),1)&gt;=Inputs!AD$4,"-",
IF(INDEX(Lookups!$Y$2:$Y$98,MATCH(Inputs!$M22&amp;"_"&amp;INDEX(Lookups!$AC$2:$AC$13,MATCH(Inputs!$L22,Lookups!$AD$2:$AD$13,0),1),IF(Inputs!$K22="CAL",Lookups!$Z$2:$Z$98,Lookups!$AA$2:$AA$98),0),1)=Inputs!AD$4-1,Inputs!$Q22*(1+Inputs!AD$6),
IF(INDEX(Lookups!$Y$2:$Y$98,MATCH(Inputs!$M22&amp;"_"&amp;INDEX(Lookups!$AC$2:$AC$13,MATCH(Inputs!$L22,Lookups!$AD$2:$AD$13,0),1),IF(Inputs!$K22="CAL",Lookups!$Z$2:$Z$98,Lookups!$AA$2:$AA$98),0),1)&lt;Inputs!AD$4-1,Inputs!AC22*(1+Inputs!AD$6)))))</f>
        <v>-</v>
      </c>
      <c r="AE22" s="217" t="str">
        <f>IF(OR(ISBLANK($M22),$N22="%"),"-",
IF(INDEX(Lookups!$Y$2:$Y$98,MATCH(Inputs!$M22&amp;"_"&amp;INDEX(Lookups!$AC$2:$AC$13,MATCH(Inputs!$L22,Lookups!$AD$2:$AD$13,0),1),IF(Inputs!$K22="CAL",Lookups!$Z$2:$Z$98,Lookups!$AA$2:$AA$98),0),1)&gt;=Inputs!AE$4,"-",
IF(INDEX(Lookups!$Y$2:$Y$98,MATCH(Inputs!$M22&amp;"_"&amp;INDEX(Lookups!$AC$2:$AC$13,MATCH(Inputs!$L22,Lookups!$AD$2:$AD$13,0),1),IF(Inputs!$K22="CAL",Lookups!$Z$2:$Z$98,Lookups!$AA$2:$AA$98),0),1)=Inputs!AE$4-1,Inputs!$Q22*(1+Inputs!AE$6),
IF(INDEX(Lookups!$Y$2:$Y$98,MATCH(Inputs!$M22&amp;"_"&amp;INDEX(Lookups!$AC$2:$AC$13,MATCH(Inputs!$L22,Lookups!$AD$2:$AD$13,0),1),IF(Inputs!$K22="CAL",Lookups!$Z$2:$Z$98,Lookups!$AA$2:$AA$98),0),1)&lt;Inputs!AE$4-1,Inputs!AD22*(1+Inputs!AE$6)))))</f>
        <v>-</v>
      </c>
      <c r="AF22" s="217" t="str">
        <f>IF(OR(ISBLANK($M22),$N22="%"),"-",
IF(INDEX(Lookups!$Y$2:$Y$98,MATCH(Inputs!$M22&amp;"_"&amp;INDEX(Lookups!$AC$2:$AC$13,MATCH(Inputs!$L22,Lookups!$AD$2:$AD$13,0),1),IF(Inputs!$K22="CAL",Lookups!$Z$2:$Z$98,Lookups!$AA$2:$AA$98),0),1)&gt;=Inputs!AF$4,"-",
IF(INDEX(Lookups!$Y$2:$Y$98,MATCH(Inputs!$M22&amp;"_"&amp;INDEX(Lookups!$AC$2:$AC$13,MATCH(Inputs!$L22,Lookups!$AD$2:$AD$13,0),1),IF(Inputs!$K22="CAL",Lookups!$Z$2:$Z$98,Lookups!$AA$2:$AA$98),0),1)=Inputs!AF$4-1,Inputs!$Q22*(1+Inputs!AF$6),
IF(INDEX(Lookups!$Y$2:$Y$98,MATCH(Inputs!$M22&amp;"_"&amp;INDEX(Lookups!$AC$2:$AC$13,MATCH(Inputs!$L22,Lookups!$AD$2:$AD$13,0),1),IF(Inputs!$K22="CAL",Lookups!$Z$2:$Z$98,Lookups!$AA$2:$AA$98),0),1)&lt;Inputs!AF$4-1,Inputs!AE22*(1+Inputs!AF$6)))))</f>
        <v>-</v>
      </c>
      <c r="AG22" s="217" t="str">
        <f>IF(OR(ISBLANK($M22),$N22="%"),"-",
IF(INDEX(Lookups!$Y$2:$Y$98,MATCH(Inputs!$M22&amp;"_"&amp;INDEX(Lookups!$AC$2:$AC$13,MATCH(Inputs!$L22,Lookups!$AD$2:$AD$13,0),1),IF(Inputs!$K22="CAL",Lookups!$Z$2:$Z$98,Lookups!$AA$2:$AA$98),0),1)&gt;=Inputs!AG$4,"-",
IF(INDEX(Lookups!$Y$2:$Y$98,MATCH(Inputs!$M22&amp;"_"&amp;INDEX(Lookups!$AC$2:$AC$13,MATCH(Inputs!$L22,Lookups!$AD$2:$AD$13,0),1),IF(Inputs!$K22="CAL",Lookups!$Z$2:$Z$98,Lookups!$AA$2:$AA$98),0),1)=Inputs!AG$4-1,Inputs!$Q22*(1+Inputs!AG$6),
IF(INDEX(Lookups!$Y$2:$Y$98,MATCH(Inputs!$M22&amp;"_"&amp;INDEX(Lookups!$AC$2:$AC$13,MATCH(Inputs!$L22,Lookups!$AD$2:$AD$13,0),1),IF(Inputs!$K22="CAL",Lookups!$Z$2:$Z$98,Lookups!$AA$2:$AA$98),0),1)&lt;Inputs!AG$4-1,Inputs!AF22*(1+Inputs!AG$6)))))</f>
        <v>-</v>
      </c>
      <c r="AH22" s="217" t="str">
        <f>IF(OR(ISBLANK($M22),$N22="%"),"-",
IF(INDEX(Lookups!$Y$2:$Y$98,MATCH(Inputs!$M22&amp;"_"&amp;INDEX(Lookups!$AC$2:$AC$13,MATCH(Inputs!$L22,Lookups!$AD$2:$AD$13,0),1),IF(Inputs!$K22="CAL",Lookups!$Z$2:$Z$98,Lookups!$AA$2:$AA$98),0),1)&gt;=Inputs!AH$4,"-",
IF(INDEX(Lookups!$Y$2:$Y$98,MATCH(Inputs!$M22&amp;"_"&amp;INDEX(Lookups!$AC$2:$AC$13,MATCH(Inputs!$L22,Lookups!$AD$2:$AD$13,0),1),IF(Inputs!$K22="CAL",Lookups!$Z$2:$Z$98,Lookups!$AA$2:$AA$98),0),1)=Inputs!AH$4-1,Inputs!$Q22*(1+Inputs!AH$6),
IF(INDEX(Lookups!$Y$2:$Y$98,MATCH(Inputs!$M22&amp;"_"&amp;INDEX(Lookups!$AC$2:$AC$13,MATCH(Inputs!$L22,Lookups!$AD$2:$AD$13,0),1),IF(Inputs!$K22="CAL",Lookups!$Z$2:$Z$98,Lookups!$AA$2:$AA$98),0),1)&lt;Inputs!AH$4-1,Inputs!AG22*(1+Inputs!AH$6)))))</f>
        <v>-</v>
      </c>
      <c r="AI22" s="217" t="str">
        <f>IF(OR(ISBLANK($M22),$N22="%"),"-",
IF(INDEX(Lookups!$Y$2:$Y$98,MATCH(Inputs!$M22&amp;"_"&amp;INDEX(Lookups!$AC$2:$AC$13,MATCH(Inputs!$L22,Lookups!$AD$2:$AD$13,0),1),IF(Inputs!$K22="CAL",Lookups!$Z$2:$Z$98,Lookups!$AA$2:$AA$98),0),1)&gt;=Inputs!AI$4,"-",
IF(INDEX(Lookups!$Y$2:$Y$98,MATCH(Inputs!$M22&amp;"_"&amp;INDEX(Lookups!$AC$2:$AC$13,MATCH(Inputs!$L22,Lookups!$AD$2:$AD$13,0),1),IF(Inputs!$K22="CAL",Lookups!$Z$2:$Z$98,Lookups!$AA$2:$AA$98),0),1)=Inputs!AI$4-1,Inputs!$Q22*(1+Inputs!AI$6),
IF(INDEX(Lookups!$Y$2:$Y$98,MATCH(Inputs!$M22&amp;"_"&amp;INDEX(Lookups!$AC$2:$AC$13,MATCH(Inputs!$L22,Lookups!$AD$2:$AD$13,0),1),IF(Inputs!$K22="CAL",Lookups!$Z$2:$Z$98,Lookups!$AA$2:$AA$98),0),1)&lt;Inputs!AI$4-1,Inputs!AH22*(1+Inputs!AI$6)))))</f>
        <v>-</v>
      </c>
      <c r="AJ22" s="217" t="str">
        <f>IF(OR(ISBLANK($M22),$N22="%"),"-",
IF(INDEX(Lookups!$Y$2:$Y$98,MATCH(Inputs!$M22&amp;"_"&amp;INDEX(Lookups!$AC$2:$AC$13,MATCH(Inputs!$L22,Lookups!$AD$2:$AD$13,0),1),IF(Inputs!$K22="CAL",Lookups!$Z$2:$Z$98,Lookups!$AA$2:$AA$98),0),1)&gt;=Inputs!AJ$4,"-",
IF(INDEX(Lookups!$Y$2:$Y$98,MATCH(Inputs!$M22&amp;"_"&amp;INDEX(Lookups!$AC$2:$AC$13,MATCH(Inputs!$L22,Lookups!$AD$2:$AD$13,0),1),IF(Inputs!$K22="CAL",Lookups!$Z$2:$Z$98,Lookups!$AA$2:$AA$98),0),1)=Inputs!AJ$4-1,Inputs!$Q22*(1+Inputs!AJ$6),
IF(INDEX(Lookups!$Y$2:$Y$98,MATCH(Inputs!$M22&amp;"_"&amp;INDEX(Lookups!$AC$2:$AC$13,MATCH(Inputs!$L22,Lookups!$AD$2:$AD$13,0),1),IF(Inputs!$K22="CAL",Lookups!$Z$2:$Z$98,Lookups!$AA$2:$AA$98),0),1)&lt;Inputs!AJ$4-1,Inputs!AI22*(1+Inputs!AJ$6)))))</f>
        <v>-</v>
      </c>
      <c r="AK22" s="217" t="str">
        <f>IF(OR(ISBLANK($M22),$N22="%"),"-",
IF(INDEX(Lookups!$Y$2:$Y$98,MATCH(Inputs!$M22&amp;"_"&amp;INDEX(Lookups!$AC$2:$AC$13,MATCH(Inputs!$L22,Lookups!$AD$2:$AD$13,0),1),IF(Inputs!$K22="CAL",Lookups!$Z$2:$Z$98,Lookups!$AA$2:$AA$98),0),1)&gt;=Inputs!AK$4,"-",
IF(INDEX(Lookups!$Y$2:$Y$98,MATCH(Inputs!$M22&amp;"_"&amp;INDEX(Lookups!$AC$2:$AC$13,MATCH(Inputs!$L22,Lookups!$AD$2:$AD$13,0),1),IF(Inputs!$K22="CAL",Lookups!$Z$2:$Z$98,Lookups!$AA$2:$AA$98),0),1)=Inputs!AK$4-1,Inputs!$Q22*(1+Inputs!AK$6),
IF(INDEX(Lookups!$Y$2:$Y$98,MATCH(Inputs!$M22&amp;"_"&amp;INDEX(Lookups!$AC$2:$AC$13,MATCH(Inputs!$L22,Lookups!$AD$2:$AD$13,0),1),IF(Inputs!$K22="CAL",Lookups!$Z$2:$Z$98,Lookups!$AA$2:$AA$98),0),1)&lt;Inputs!AK$4-1,Inputs!AJ22*(1+Inputs!AK$6)))))</f>
        <v>-</v>
      </c>
      <c r="AL22" s="217" t="str">
        <f>IF(OR(ISBLANK($M22),$N22="%"),"-",
IF(INDEX(Lookups!$Y$2:$Y$98,MATCH(Inputs!$M22&amp;"_"&amp;INDEX(Lookups!$AC$2:$AC$13,MATCH(Inputs!$L22,Lookups!$AD$2:$AD$13,0),1),IF(Inputs!$K22="CAL",Lookups!$Z$2:$Z$98,Lookups!$AA$2:$AA$98),0),1)&gt;=Inputs!AL$4,"-",
IF(INDEX(Lookups!$Y$2:$Y$98,MATCH(Inputs!$M22&amp;"_"&amp;INDEX(Lookups!$AC$2:$AC$13,MATCH(Inputs!$L22,Lookups!$AD$2:$AD$13,0),1),IF(Inputs!$K22="CAL",Lookups!$Z$2:$Z$98,Lookups!$AA$2:$AA$98),0),1)=Inputs!AL$4-1,Inputs!$Q22*(1+Inputs!AL$6),
IF(INDEX(Lookups!$Y$2:$Y$98,MATCH(Inputs!$M22&amp;"_"&amp;INDEX(Lookups!$AC$2:$AC$13,MATCH(Inputs!$L22,Lookups!$AD$2:$AD$13,0),1),IF(Inputs!$K22="CAL",Lookups!$Z$2:$Z$98,Lookups!$AA$2:$AA$98),0),1)&lt;Inputs!AL$4-1,Inputs!AK22*(1+Inputs!AL$6)))))</f>
        <v>-</v>
      </c>
      <c r="AM22" s="217" t="str">
        <f>IF(OR(ISBLANK($M22),$N22="%"),"-",
IF(INDEX(Lookups!$Y$2:$Y$98,MATCH(Inputs!$M22&amp;"_"&amp;INDEX(Lookups!$AC$2:$AC$13,MATCH(Inputs!$L22,Lookups!$AD$2:$AD$13,0),1),IF(Inputs!$K22="CAL",Lookups!$Z$2:$Z$98,Lookups!$AA$2:$AA$98),0),1)&gt;=Inputs!AM$4,"-",
IF(INDEX(Lookups!$Y$2:$Y$98,MATCH(Inputs!$M22&amp;"_"&amp;INDEX(Lookups!$AC$2:$AC$13,MATCH(Inputs!$L22,Lookups!$AD$2:$AD$13,0),1),IF(Inputs!$K22="CAL",Lookups!$Z$2:$Z$98,Lookups!$AA$2:$AA$98),0),1)=Inputs!AM$4-1,Inputs!$Q22*(1+Inputs!AM$6),
IF(INDEX(Lookups!$Y$2:$Y$98,MATCH(Inputs!$M22&amp;"_"&amp;INDEX(Lookups!$AC$2:$AC$13,MATCH(Inputs!$L22,Lookups!$AD$2:$AD$13,0),1),IF(Inputs!$K22="CAL",Lookups!$Z$2:$Z$98,Lookups!$AA$2:$AA$98),0),1)&lt;Inputs!AM$4-1,Inputs!AL22*(1+Inputs!AM$6)))))</f>
        <v>-</v>
      </c>
      <c r="AN22" s="217" t="str">
        <f>IF(OR(ISBLANK($M22),$N22="%"),"-",
IF(INDEX(Lookups!$Y$2:$Y$98,MATCH(Inputs!$M22&amp;"_"&amp;INDEX(Lookups!$AC$2:$AC$13,MATCH(Inputs!$L22,Lookups!$AD$2:$AD$13,0),1),IF(Inputs!$K22="CAL",Lookups!$Z$2:$Z$98,Lookups!$AA$2:$AA$98),0),1)&gt;=Inputs!AN$4,"-",
IF(INDEX(Lookups!$Y$2:$Y$98,MATCH(Inputs!$M22&amp;"_"&amp;INDEX(Lookups!$AC$2:$AC$13,MATCH(Inputs!$L22,Lookups!$AD$2:$AD$13,0),1),IF(Inputs!$K22="CAL",Lookups!$Z$2:$Z$98,Lookups!$AA$2:$AA$98),0),1)=Inputs!AN$4-1,Inputs!$Q22*(1+Inputs!AN$6),
IF(INDEX(Lookups!$Y$2:$Y$98,MATCH(Inputs!$M22&amp;"_"&amp;INDEX(Lookups!$AC$2:$AC$13,MATCH(Inputs!$L22,Lookups!$AD$2:$AD$13,0),1),IF(Inputs!$K22="CAL",Lookups!$Z$2:$Z$98,Lookups!$AA$2:$AA$98),0),1)&lt;Inputs!AN$4-1,Inputs!AM22*(1+Inputs!AN$6)))))</f>
        <v>-</v>
      </c>
      <c r="AO22" s="217" t="str">
        <f>IF(OR(ISBLANK($M22),$N22="%"),"-",
IF(INDEX(Lookups!$Y$2:$Y$98,MATCH(Inputs!$M22&amp;"_"&amp;INDEX(Lookups!$AC$2:$AC$13,MATCH(Inputs!$L22,Lookups!$AD$2:$AD$13,0),1),IF(Inputs!$K22="CAL",Lookups!$Z$2:$Z$98,Lookups!$AA$2:$AA$98),0),1)&gt;=Inputs!AO$4,"-",
IF(INDEX(Lookups!$Y$2:$Y$98,MATCH(Inputs!$M22&amp;"_"&amp;INDEX(Lookups!$AC$2:$AC$13,MATCH(Inputs!$L22,Lookups!$AD$2:$AD$13,0),1),IF(Inputs!$K22="CAL",Lookups!$Z$2:$Z$98,Lookups!$AA$2:$AA$98),0),1)=Inputs!AO$4-1,Inputs!$Q22*(1+Inputs!AO$6),
IF(INDEX(Lookups!$Y$2:$Y$98,MATCH(Inputs!$M22&amp;"_"&amp;INDEX(Lookups!$AC$2:$AC$13,MATCH(Inputs!$L22,Lookups!$AD$2:$AD$13,0),1),IF(Inputs!$K22="CAL",Lookups!$Z$2:$Z$98,Lookups!$AA$2:$AA$98),0),1)&lt;Inputs!AO$4-1,Inputs!AN22*(1+Inputs!AO$6)))))</f>
        <v>-</v>
      </c>
      <c r="AP22" s="217" t="str">
        <f>IF(OR(ISBLANK($M22),$N22="%"),"-",
IF(INDEX(Lookups!$Y$2:$Y$98,MATCH(Inputs!$M22&amp;"_"&amp;INDEX(Lookups!$AC$2:$AC$13,MATCH(Inputs!$L22,Lookups!$AD$2:$AD$13,0),1),IF(Inputs!$K22="CAL",Lookups!$Z$2:$Z$98,Lookups!$AA$2:$AA$98),0),1)&gt;=Inputs!AP$4,"-",
IF(INDEX(Lookups!$Y$2:$Y$98,MATCH(Inputs!$M22&amp;"_"&amp;INDEX(Lookups!$AC$2:$AC$13,MATCH(Inputs!$L22,Lookups!$AD$2:$AD$13,0),1),IF(Inputs!$K22="CAL",Lookups!$Z$2:$Z$98,Lookups!$AA$2:$AA$98),0),1)=Inputs!AP$4-1,Inputs!$Q22*(1+Inputs!AP$6),
IF(INDEX(Lookups!$Y$2:$Y$98,MATCH(Inputs!$M22&amp;"_"&amp;INDEX(Lookups!$AC$2:$AC$13,MATCH(Inputs!$L22,Lookups!$AD$2:$AD$13,0),1),IF(Inputs!$K22="CAL",Lookups!$Z$2:$Z$98,Lookups!$AA$2:$AA$98),0),1)&lt;Inputs!AP$4-1,Inputs!AO22*(1+Inputs!AP$6)))))</f>
        <v>-</v>
      </c>
      <c r="AQ22" s="217" t="str">
        <f>IF(OR(ISBLANK($M22),$N22="%"),"-",
IF(INDEX(Lookups!$Y$2:$Y$98,MATCH(Inputs!$M22&amp;"_"&amp;INDEX(Lookups!$AC$2:$AC$13,MATCH(Inputs!$L22,Lookups!$AD$2:$AD$13,0),1),IF(Inputs!$K22="CAL",Lookups!$Z$2:$Z$98,Lookups!$AA$2:$AA$98),0),1)&gt;=Inputs!AQ$4,"-",
IF(INDEX(Lookups!$Y$2:$Y$98,MATCH(Inputs!$M22&amp;"_"&amp;INDEX(Lookups!$AC$2:$AC$13,MATCH(Inputs!$L22,Lookups!$AD$2:$AD$13,0),1),IF(Inputs!$K22="CAL",Lookups!$Z$2:$Z$98,Lookups!$AA$2:$AA$98),0),1)=Inputs!AQ$4-1,Inputs!$Q22*(1+Inputs!AQ$6),
IF(INDEX(Lookups!$Y$2:$Y$98,MATCH(Inputs!$M22&amp;"_"&amp;INDEX(Lookups!$AC$2:$AC$13,MATCH(Inputs!$L22,Lookups!$AD$2:$AD$13,0),1),IF(Inputs!$K22="CAL",Lookups!$Z$2:$Z$98,Lookups!$AA$2:$AA$98),0),1)&lt;Inputs!AQ$4-1,Inputs!AP22*(1+Inputs!AQ$6)))))</f>
        <v>-</v>
      </c>
      <c r="AR22" s="217" t="str">
        <f>IF(OR(ISBLANK($M22),$N22="%"),"-",
IF(INDEX(Lookups!$Y$2:$Y$98,MATCH(Inputs!$M22&amp;"_"&amp;INDEX(Lookups!$AC$2:$AC$13,MATCH(Inputs!$L22,Lookups!$AD$2:$AD$13,0),1),IF(Inputs!$K22="CAL",Lookups!$Z$2:$Z$98,Lookups!$AA$2:$AA$98),0),1)&gt;=Inputs!AR$4,"-",
IF(INDEX(Lookups!$Y$2:$Y$98,MATCH(Inputs!$M22&amp;"_"&amp;INDEX(Lookups!$AC$2:$AC$13,MATCH(Inputs!$L22,Lookups!$AD$2:$AD$13,0),1),IF(Inputs!$K22="CAL",Lookups!$Z$2:$Z$98,Lookups!$AA$2:$AA$98),0),1)=Inputs!AR$4-1,Inputs!$Q22*(1+Inputs!AR$6),
IF(INDEX(Lookups!$Y$2:$Y$98,MATCH(Inputs!$M22&amp;"_"&amp;INDEX(Lookups!$AC$2:$AC$13,MATCH(Inputs!$L22,Lookups!$AD$2:$AD$13,0),1),IF(Inputs!$K22="CAL",Lookups!$Z$2:$Z$98,Lookups!$AA$2:$AA$98),0),1)&lt;Inputs!AR$4-1,Inputs!AQ22*(1+Inputs!AR$6)))))</f>
        <v>-</v>
      </c>
      <c r="AS22" s="217" t="str">
        <f>IF(OR(ISBLANK($M22),$N22="%"),"-",
IF(INDEX(Lookups!$Y$2:$Y$98,MATCH(Inputs!$M22&amp;"_"&amp;INDEX(Lookups!$AC$2:$AC$13,MATCH(Inputs!$L22,Lookups!$AD$2:$AD$13,0),1),IF(Inputs!$K22="CAL",Lookups!$Z$2:$Z$98,Lookups!$AA$2:$AA$98),0),1)&gt;=Inputs!AS$4,"-",
IF(INDEX(Lookups!$Y$2:$Y$98,MATCH(Inputs!$M22&amp;"_"&amp;INDEX(Lookups!$AC$2:$AC$13,MATCH(Inputs!$L22,Lookups!$AD$2:$AD$13,0),1),IF(Inputs!$K22="CAL",Lookups!$Z$2:$Z$98,Lookups!$AA$2:$AA$98),0),1)=Inputs!AS$4-1,Inputs!$Q22*(1+Inputs!AS$6),
IF(INDEX(Lookups!$Y$2:$Y$98,MATCH(Inputs!$M22&amp;"_"&amp;INDEX(Lookups!$AC$2:$AC$13,MATCH(Inputs!$L22,Lookups!$AD$2:$AD$13,0),1),IF(Inputs!$K22="CAL",Lookups!$Z$2:$Z$98,Lookups!$AA$2:$AA$98),0),1)&lt;Inputs!AS$4-1,Inputs!AR22*(1+Inputs!AS$6)))))</f>
        <v>-</v>
      </c>
      <c r="AT22" s="217" t="str">
        <f>IF(OR(ISBLANK($M22),$N22="%"),"-",
IF(INDEX(Lookups!$Y$2:$Y$98,MATCH(Inputs!$M22&amp;"_"&amp;INDEX(Lookups!$AC$2:$AC$13,MATCH(Inputs!$L22,Lookups!$AD$2:$AD$13,0),1),IF(Inputs!$K22="CAL",Lookups!$Z$2:$Z$98,Lookups!$AA$2:$AA$98),0),1)&gt;=Inputs!AT$4,"-",
IF(INDEX(Lookups!$Y$2:$Y$98,MATCH(Inputs!$M22&amp;"_"&amp;INDEX(Lookups!$AC$2:$AC$13,MATCH(Inputs!$L22,Lookups!$AD$2:$AD$13,0),1),IF(Inputs!$K22="CAL",Lookups!$Z$2:$Z$98,Lookups!$AA$2:$AA$98),0),1)=Inputs!AT$4-1,Inputs!$Q22*(1+Inputs!AT$6),
IF(INDEX(Lookups!$Y$2:$Y$98,MATCH(Inputs!$M22&amp;"_"&amp;INDEX(Lookups!$AC$2:$AC$13,MATCH(Inputs!$L22,Lookups!$AD$2:$AD$13,0),1),IF(Inputs!$K22="CAL",Lookups!$Z$2:$Z$98,Lookups!$AA$2:$AA$98),0),1)&lt;Inputs!AT$4-1,Inputs!AS22*(1+Inputs!AT$6)))))</f>
        <v>-</v>
      </c>
      <c r="AU22" s="217" t="str">
        <f>IF(OR(ISBLANK($M22),$N22="%"),"-",
IF(INDEX(Lookups!$Y$2:$Y$98,MATCH(Inputs!$M22&amp;"_"&amp;INDEX(Lookups!$AC$2:$AC$13,MATCH(Inputs!$L22,Lookups!$AD$2:$AD$13,0),1),IF(Inputs!$K22="CAL",Lookups!$Z$2:$Z$98,Lookups!$AA$2:$AA$98),0),1)&gt;=Inputs!AU$4,"-",
IF(INDEX(Lookups!$Y$2:$Y$98,MATCH(Inputs!$M22&amp;"_"&amp;INDEX(Lookups!$AC$2:$AC$13,MATCH(Inputs!$L22,Lookups!$AD$2:$AD$13,0),1),IF(Inputs!$K22="CAL",Lookups!$Z$2:$Z$98,Lookups!$AA$2:$AA$98),0),1)=Inputs!AU$4-1,Inputs!$Q22*(1+Inputs!AU$6),
IF(INDEX(Lookups!$Y$2:$Y$98,MATCH(Inputs!$M22&amp;"_"&amp;INDEX(Lookups!$AC$2:$AC$13,MATCH(Inputs!$L22,Lookups!$AD$2:$AD$13,0),1),IF(Inputs!$K22="CAL",Lookups!$Z$2:$Z$98,Lookups!$AA$2:$AA$98),0),1)&lt;Inputs!AU$4-1,Inputs!AT22*(1+Inputs!AU$6)))))</f>
        <v>-</v>
      </c>
      <c r="AW22" s="214" t="str">
        <f>INDEX($V22:$AU22,1,MATCH(AW$6&amp;"_"&amp;INDEX(Lookups!$AC$2:$AC$13,MATCH(Inputs!AW$5,Lookups!$AD$2:$AD$13,0),1),Inputs!$V$2:$AU$2,0))</f>
        <v>-</v>
      </c>
    </row>
    <row r="23" spans="1:55" ht="15.75" x14ac:dyDescent="0.25">
      <c r="A23" s="178"/>
      <c r="B23" s="209"/>
      <c r="C23" s="210" t="str">
        <f>IF(ISBLANK($B23),"-",IFERROR(INDEX(Lookups!$E$2:$E$14,MATCH($B23,Lookups!$C$2:$C$14,0),1),"-"))</f>
        <v>-</v>
      </c>
      <c r="D23" s="211" t="str">
        <f>IFERROR(IF(MATCH($I23,Lookups!$J$2:$J$6,0),INDEX(Lookups!$K$2:$K$6,MATCH(Inputs!$I23,Lookups!$J$2:$J$6,0),1)),"all DB")</f>
        <v>all DB</v>
      </c>
      <c r="E23" s="211" t="str">
        <f t="shared" si="2"/>
        <v>-</v>
      </c>
      <c r="H23" s="196" t="s">
        <v>68</v>
      </c>
      <c r="I23" s="196"/>
      <c r="J23" s="196"/>
      <c r="K23" s="203"/>
      <c r="L23" s="203"/>
      <c r="M23" s="202"/>
      <c r="Q23" s="162"/>
      <c r="R23" s="162"/>
      <c r="U23" s="216"/>
      <c r="V23" s="217" t="str">
        <f>IF(OR(ISBLANK($M23),$N23="%"),"-",
IF(INDEX(Lookups!$Y$2:$Y$98,MATCH(Inputs!$M23&amp;"_"&amp;INDEX(Lookups!$AC$2:$AC$13,MATCH(Inputs!$L23,Lookups!$AD$2:$AD$13,0),1),IF(Inputs!$K23="CAL",Lookups!$Z$2:$Z$98,Lookups!$AA$2:$AA$98),0),1)&gt;=Inputs!V$4,"-",
IF(INDEX(Lookups!$Y$2:$Y$98,MATCH(Inputs!$M23&amp;"_"&amp;INDEX(Lookups!$AC$2:$AC$13,MATCH(Inputs!$L23,Lookups!$AD$2:$AD$13,0),1),IF(Inputs!$K23="CAL",Lookups!$Z$2:$Z$98,Lookups!$AA$2:$AA$98),0),1)=Inputs!V$4-1,Inputs!$Q23*(1+Inputs!V$6),
IF(INDEX(Lookups!$Y$2:$Y$98,MATCH(Inputs!$M23&amp;"_"&amp;INDEX(Lookups!$AC$2:$AC$13,MATCH(Inputs!$L23,Lookups!$AD$2:$AD$13,0),1),IF(Inputs!$K23="CAL",Lookups!$Z$2:$Z$98,Lookups!$AA$2:$AA$98),0),1)&lt;Inputs!V$4-1,Inputs!U23*(1+Inputs!V$6)))))</f>
        <v>-</v>
      </c>
      <c r="W23" s="217" t="str">
        <f>IF(OR(ISBLANK($M23),$N23="%"),"-",
IF(INDEX(Lookups!$Y$2:$Y$98,MATCH(Inputs!$M23&amp;"_"&amp;INDEX(Lookups!$AC$2:$AC$13,MATCH(Inputs!$L23,Lookups!$AD$2:$AD$13,0),1),IF(Inputs!$K23="CAL",Lookups!$Z$2:$Z$98,Lookups!$AA$2:$AA$98),0),1)&gt;=Inputs!W$4,"-",
IF(INDEX(Lookups!$Y$2:$Y$98,MATCH(Inputs!$M23&amp;"_"&amp;INDEX(Lookups!$AC$2:$AC$13,MATCH(Inputs!$L23,Lookups!$AD$2:$AD$13,0),1),IF(Inputs!$K23="CAL",Lookups!$Z$2:$Z$98,Lookups!$AA$2:$AA$98),0),1)=Inputs!W$4-1,Inputs!$Q23*(1+Inputs!W$6),
IF(INDEX(Lookups!$Y$2:$Y$98,MATCH(Inputs!$M23&amp;"_"&amp;INDEX(Lookups!$AC$2:$AC$13,MATCH(Inputs!$L23,Lookups!$AD$2:$AD$13,0),1),IF(Inputs!$K23="CAL",Lookups!$Z$2:$Z$98,Lookups!$AA$2:$AA$98),0),1)&lt;Inputs!W$4-1,Inputs!V23*(1+Inputs!W$6)))))</f>
        <v>-</v>
      </c>
      <c r="X23" s="217" t="str">
        <f>IF(OR(ISBLANK($M23),$N23="%"),"-",
IF(INDEX(Lookups!$Y$2:$Y$98,MATCH(Inputs!$M23&amp;"_"&amp;INDEX(Lookups!$AC$2:$AC$13,MATCH(Inputs!$L23,Lookups!$AD$2:$AD$13,0),1),IF(Inputs!$K23="CAL",Lookups!$Z$2:$Z$98,Lookups!$AA$2:$AA$98),0),1)&gt;=Inputs!X$4,"-",
IF(INDEX(Lookups!$Y$2:$Y$98,MATCH(Inputs!$M23&amp;"_"&amp;INDEX(Lookups!$AC$2:$AC$13,MATCH(Inputs!$L23,Lookups!$AD$2:$AD$13,0),1),IF(Inputs!$K23="CAL",Lookups!$Z$2:$Z$98,Lookups!$AA$2:$AA$98),0),1)=Inputs!X$4-1,Inputs!$Q23*(1+Inputs!X$6),
IF(INDEX(Lookups!$Y$2:$Y$98,MATCH(Inputs!$M23&amp;"_"&amp;INDEX(Lookups!$AC$2:$AC$13,MATCH(Inputs!$L23,Lookups!$AD$2:$AD$13,0),1),IF(Inputs!$K23="CAL",Lookups!$Z$2:$Z$98,Lookups!$AA$2:$AA$98),0),1)&lt;Inputs!X$4-1,Inputs!W23*(1+Inputs!X$6)))))</f>
        <v>-</v>
      </c>
      <c r="Y23" s="217" t="str">
        <f>IF(OR(ISBLANK($M23),$N23="%"),"-",
IF(INDEX(Lookups!$Y$2:$Y$98,MATCH(Inputs!$M23&amp;"_"&amp;INDEX(Lookups!$AC$2:$AC$13,MATCH(Inputs!$L23,Lookups!$AD$2:$AD$13,0),1),IF(Inputs!$K23="CAL",Lookups!$Z$2:$Z$98,Lookups!$AA$2:$AA$98),0),1)&gt;=Inputs!Y$4,"-",
IF(INDEX(Lookups!$Y$2:$Y$98,MATCH(Inputs!$M23&amp;"_"&amp;INDEX(Lookups!$AC$2:$AC$13,MATCH(Inputs!$L23,Lookups!$AD$2:$AD$13,0),1),IF(Inputs!$K23="CAL",Lookups!$Z$2:$Z$98,Lookups!$AA$2:$AA$98),0),1)=Inputs!Y$4-1,Inputs!$Q23*(1+Inputs!Y$6),
IF(INDEX(Lookups!$Y$2:$Y$98,MATCH(Inputs!$M23&amp;"_"&amp;INDEX(Lookups!$AC$2:$AC$13,MATCH(Inputs!$L23,Lookups!$AD$2:$AD$13,0),1),IF(Inputs!$K23="CAL",Lookups!$Z$2:$Z$98,Lookups!$AA$2:$AA$98),0),1)&lt;Inputs!Y$4-1,Inputs!X23*(1+Inputs!Y$6)))))</f>
        <v>-</v>
      </c>
      <c r="Z23" s="217" t="str">
        <f>IF(OR(ISBLANK($M23),$N23="%"),"-",
IF(INDEX(Lookups!$Y$2:$Y$98,MATCH(Inputs!$M23&amp;"_"&amp;INDEX(Lookups!$AC$2:$AC$13,MATCH(Inputs!$L23,Lookups!$AD$2:$AD$13,0),1),IF(Inputs!$K23="CAL",Lookups!$Z$2:$Z$98,Lookups!$AA$2:$AA$98),0),1)&gt;=Inputs!Z$4,"-",
IF(INDEX(Lookups!$Y$2:$Y$98,MATCH(Inputs!$M23&amp;"_"&amp;INDEX(Lookups!$AC$2:$AC$13,MATCH(Inputs!$L23,Lookups!$AD$2:$AD$13,0),1),IF(Inputs!$K23="CAL",Lookups!$Z$2:$Z$98,Lookups!$AA$2:$AA$98),0),1)=Inputs!Z$4-1,Inputs!$Q23*(1+Inputs!Z$6),
IF(INDEX(Lookups!$Y$2:$Y$98,MATCH(Inputs!$M23&amp;"_"&amp;INDEX(Lookups!$AC$2:$AC$13,MATCH(Inputs!$L23,Lookups!$AD$2:$AD$13,0),1),IF(Inputs!$K23="CAL",Lookups!$Z$2:$Z$98,Lookups!$AA$2:$AA$98),0),1)&lt;Inputs!Z$4-1,Inputs!Y23*(1+Inputs!Z$6)))))</f>
        <v>-</v>
      </c>
      <c r="AA23" s="217" t="str">
        <f>IF(OR(ISBLANK($M23),$N23="%"),"-",
IF(INDEX(Lookups!$Y$2:$Y$98,MATCH(Inputs!$M23&amp;"_"&amp;INDEX(Lookups!$AC$2:$AC$13,MATCH(Inputs!$L23,Lookups!$AD$2:$AD$13,0),1),IF(Inputs!$K23="CAL",Lookups!$Z$2:$Z$98,Lookups!$AA$2:$AA$98),0),1)&gt;=Inputs!AA$4,"-",
IF(INDEX(Lookups!$Y$2:$Y$98,MATCH(Inputs!$M23&amp;"_"&amp;INDEX(Lookups!$AC$2:$AC$13,MATCH(Inputs!$L23,Lookups!$AD$2:$AD$13,0),1),IF(Inputs!$K23="CAL",Lookups!$Z$2:$Z$98,Lookups!$AA$2:$AA$98),0),1)=Inputs!AA$4-1,Inputs!$Q23*(1+Inputs!AA$6),
IF(INDEX(Lookups!$Y$2:$Y$98,MATCH(Inputs!$M23&amp;"_"&amp;INDEX(Lookups!$AC$2:$AC$13,MATCH(Inputs!$L23,Lookups!$AD$2:$AD$13,0),1),IF(Inputs!$K23="CAL",Lookups!$Z$2:$Z$98,Lookups!$AA$2:$AA$98),0),1)&lt;Inputs!AA$4-1,Inputs!Z23*(1+Inputs!AA$6)))))</f>
        <v>-</v>
      </c>
      <c r="AB23" s="217" t="str">
        <f>IF(OR(ISBLANK($M23),$N23="%"),"-",
IF(INDEX(Lookups!$Y$2:$Y$98,MATCH(Inputs!$M23&amp;"_"&amp;INDEX(Lookups!$AC$2:$AC$13,MATCH(Inputs!$L23,Lookups!$AD$2:$AD$13,0),1),IF(Inputs!$K23="CAL",Lookups!$Z$2:$Z$98,Lookups!$AA$2:$AA$98),0),1)&gt;=Inputs!AB$4,"-",
IF(INDEX(Lookups!$Y$2:$Y$98,MATCH(Inputs!$M23&amp;"_"&amp;INDEX(Lookups!$AC$2:$AC$13,MATCH(Inputs!$L23,Lookups!$AD$2:$AD$13,0),1),IF(Inputs!$K23="CAL",Lookups!$Z$2:$Z$98,Lookups!$AA$2:$AA$98),0),1)=Inputs!AB$4-1,Inputs!$Q23*(1+Inputs!AB$6),
IF(INDEX(Lookups!$Y$2:$Y$98,MATCH(Inputs!$M23&amp;"_"&amp;INDEX(Lookups!$AC$2:$AC$13,MATCH(Inputs!$L23,Lookups!$AD$2:$AD$13,0),1),IF(Inputs!$K23="CAL",Lookups!$Z$2:$Z$98,Lookups!$AA$2:$AA$98),0),1)&lt;Inputs!AB$4-1,Inputs!AA23*(1+Inputs!AB$6)))))</f>
        <v>-</v>
      </c>
      <c r="AC23" s="217" t="str">
        <f>IF(OR(ISBLANK($M23),$N23="%"),"-",
IF(INDEX(Lookups!$Y$2:$Y$98,MATCH(Inputs!$M23&amp;"_"&amp;INDEX(Lookups!$AC$2:$AC$13,MATCH(Inputs!$L23,Lookups!$AD$2:$AD$13,0),1),IF(Inputs!$K23="CAL",Lookups!$Z$2:$Z$98,Lookups!$AA$2:$AA$98),0),1)&gt;=Inputs!AC$4,"-",
IF(INDEX(Lookups!$Y$2:$Y$98,MATCH(Inputs!$M23&amp;"_"&amp;INDEX(Lookups!$AC$2:$AC$13,MATCH(Inputs!$L23,Lookups!$AD$2:$AD$13,0),1),IF(Inputs!$K23="CAL",Lookups!$Z$2:$Z$98,Lookups!$AA$2:$AA$98),0),1)=Inputs!AC$4-1,Inputs!$Q23*(1+Inputs!AC$6),
IF(INDEX(Lookups!$Y$2:$Y$98,MATCH(Inputs!$M23&amp;"_"&amp;INDEX(Lookups!$AC$2:$AC$13,MATCH(Inputs!$L23,Lookups!$AD$2:$AD$13,0),1),IF(Inputs!$K23="CAL",Lookups!$Z$2:$Z$98,Lookups!$AA$2:$AA$98),0),1)&lt;Inputs!AC$4-1,Inputs!AB23*(1+Inputs!AC$6)))))</f>
        <v>-</v>
      </c>
      <c r="AD23" s="217" t="str">
        <f>IF(OR(ISBLANK($M23),$N23="%"),"-",
IF(INDEX(Lookups!$Y$2:$Y$98,MATCH(Inputs!$M23&amp;"_"&amp;INDEX(Lookups!$AC$2:$AC$13,MATCH(Inputs!$L23,Lookups!$AD$2:$AD$13,0),1),IF(Inputs!$K23="CAL",Lookups!$Z$2:$Z$98,Lookups!$AA$2:$AA$98),0),1)&gt;=Inputs!AD$4,"-",
IF(INDEX(Lookups!$Y$2:$Y$98,MATCH(Inputs!$M23&amp;"_"&amp;INDEX(Lookups!$AC$2:$AC$13,MATCH(Inputs!$L23,Lookups!$AD$2:$AD$13,0),1),IF(Inputs!$K23="CAL",Lookups!$Z$2:$Z$98,Lookups!$AA$2:$AA$98),0),1)=Inputs!AD$4-1,Inputs!$Q23*(1+Inputs!AD$6),
IF(INDEX(Lookups!$Y$2:$Y$98,MATCH(Inputs!$M23&amp;"_"&amp;INDEX(Lookups!$AC$2:$AC$13,MATCH(Inputs!$L23,Lookups!$AD$2:$AD$13,0),1),IF(Inputs!$K23="CAL",Lookups!$Z$2:$Z$98,Lookups!$AA$2:$AA$98),0),1)&lt;Inputs!AD$4-1,Inputs!AC23*(1+Inputs!AD$6)))))</f>
        <v>-</v>
      </c>
      <c r="AE23" s="217" t="str">
        <f>IF(OR(ISBLANK($M23),$N23="%"),"-",
IF(INDEX(Lookups!$Y$2:$Y$98,MATCH(Inputs!$M23&amp;"_"&amp;INDEX(Lookups!$AC$2:$AC$13,MATCH(Inputs!$L23,Lookups!$AD$2:$AD$13,0),1),IF(Inputs!$K23="CAL",Lookups!$Z$2:$Z$98,Lookups!$AA$2:$AA$98),0),1)&gt;=Inputs!AE$4,"-",
IF(INDEX(Lookups!$Y$2:$Y$98,MATCH(Inputs!$M23&amp;"_"&amp;INDEX(Lookups!$AC$2:$AC$13,MATCH(Inputs!$L23,Lookups!$AD$2:$AD$13,0),1),IF(Inputs!$K23="CAL",Lookups!$Z$2:$Z$98,Lookups!$AA$2:$AA$98),0),1)=Inputs!AE$4-1,Inputs!$Q23*(1+Inputs!AE$6),
IF(INDEX(Lookups!$Y$2:$Y$98,MATCH(Inputs!$M23&amp;"_"&amp;INDEX(Lookups!$AC$2:$AC$13,MATCH(Inputs!$L23,Lookups!$AD$2:$AD$13,0),1),IF(Inputs!$K23="CAL",Lookups!$Z$2:$Z$98,Lookups!$AA$2:$AA$98),0),1)&lt;Inputs!AE$4-1,Inputs!AD23*(1+Inputs!AE$6)))))</f>
        <v>-</v>
      </c>
      <c r="AF23" s="217" t="str">
        <f>IF(OR(ISBLANK($M23),$N23="%"),"-",
IF(INDEX(Lookups!$Y$2:$Y$98,MATCH(Inputs!$M23&amp;"_"&amp;INDEX(Lookups!$AC$2:$AC$13,MATCH(Inputs!$L23,Lookups!$AD$2:$AD$13,0),1),IF(Inputs!$K23="CAL",Lookups!$Z$2:$Z$98,Lookups!$AA$2:$AA$98),0),1)&gt;=Inputs!AF$4,"-",
IF(INDEX(Lookups!$Y$2:$Y$98,MATCH(Inputs!$M23&amp;"_"&amp;INDEX(Lookups!$AC$2:$AC$13,MATCH(Inputs!$L23,Lookups!$AD$2:$AD$13,0),1),IF(Inputs!$K23="CAL",Lookups!$Z$2:$Z$98,Lookups!$AA$2:$AA$98),0),1)=Inputs!AF$4-1,Inputs!$Q23*(1+Inputs!AF$6),
IF(INDEX(Lookups!$Y$2:$Y$98,MATCH(Inputs!$M23&amp;"_"&amp;INDEX(Lookups!$AC$2:$AC$13,MATCH(Inputs!$L23,Lookups!$AD$2:$AD$13,0),1),IF(Inputs!$K23="CAL",Lookups!$Z$2:$Z$98,Lookups!$AA$2:$AA$98),0),1)&lt;Inputs!AF$4-1,Inputs!AE23*(1+Inputs!AF$6)))))</f>
        <v>-</v>
      </c>
      <c r="AG23" s="217" t="str">
        <f>IF(OR(ISBLANK($M23),$N23="%"),"-",
IF(INDEX(Lookups!$Y$2:$Y$98,MATCH(Inputs!$M23&amp;"_"&amp;INDEX(Lookups!$AC$2:$AC$13,MATCH(Inputs!$L23,Lookups!$AD$2:$AD$13,0),1),IF(Inputs!$K23="CAL",Lookups!$Z$2:$Z$98,Lookups!$AA$2:$AA$98),0),1)&gt;=Inputs!AG$4,"-",
IF(INDEX(Lookups!$Y$2:$Y$98,MATCH(Inputs!$M23&amp;"_"&amp;INDEX(Lookups!$AC$2:$AC$13,MATCH(Inputs!$L23,Lookups!$AD$2:$AD$13,0),1),IF(Inputs!$K23="CAL",Lookups!$Z$2:$Z$98,Lookups!$AA$2:$AA$98),0),1)=Inputs!AG$4-1,Inputs!$Q23*(1+Inputs!AG$6),
IF(INDEX(Lookups!$Y$2:$Y$98,MATCH(Inputs!$M23&amp;"_"&amp;INDEX(Lookups!$AC$2:$AC$13,MATCH(Inputs!$L23,Lookups!$AD$2:$AD$13,0),1),IF(Inputs!$K23="CAL",Lookups!$Z$2:$Z$98,Lookups!$AA$2:$AA$98),0),1)&lt;Inputs!AG$4-1,Inputs!AF23*(1+Inputs!AG$6)))))</f>
        <v>-</v>
      </c>
      <c r="AH23" s="217" t="str">
        <f>IF(OR(ISBLANK($M23),$N23="%"),"-",
IF(INDEX(Lookups!$Y$2:$Y$98,MATCH(Inputs!$M23&amp;"_"&amp;INDEX(Lookups!$AC$2:$AC$13,MATCH(Inputs!$L23,Lookups!$AD$2:$AD$13,0),1),IF(Inputs!$K23="CAL",Lookups!$Z$2:$Z$98,Lookups!$AA$2:$AA$98),0),1)&gt;=Inputs!AH$4,"-",
IF(INDEX(Lookups!$Y$2:$Y$98,MATCH(Inputs!$M23&amp;"_"&amp;INDEX(Lookups!$AC$2:$AC$13,MATCH(Inputs!$L23,Lookups!$AD$2:$AD$13,0),1),IF(Inputs!$K23="CAL",Lookups!$Z$2:$Z$98,Lookups!$AA$2:$AA$98),0),1)=Inputs!AH$4-1,Inputs!$Q23*(1+Inputs!AH$6),
IF(INDEX(Lookups!$Y$2:$Y$98,MATCH(Inputs!$M23&amp;"_"&amp;INDEX(Lookups!$AC$2:$AC$13,MATCH(Inputs!$L23,Lookups!$AD$2:$AD$13,0),1),IF(Inputs!$K23="CAL",Lookups!$Z$2:$Z$98,Lookups!$AA$2:$AA$98),0),1)&lt;Inputs!AH$4-1,Inputs!AG23*(1+Inputs!AH$6)))))</f>
        <v>-</v>
      </c>
      <c r="AI23" s="217" t="str">
        <f>IF(OR(ISBLANK($M23),$N23="%"),"-",
IF(INDEX(Lookups!$Y$2:$Y$98,MATCH(Inputs!$M23&amp;"_"&amp;INDEX(Lookups!$AC$2:$AC$13,MATCH(Inputs!$L23,Lookups!$AD$2:$AD$13,0),1),IF(Inputs!$K23="CAL",Lookups!$Z$2:$Z$98,Lookups!$AA$2:$AA$98),0),1)&gt;=Inputs!AI$4,"-",
IF(INDEX(Lookups!$Y$2:$Y$98,MATCH(Inputs!$M23&amp;"_"&amp;INDEX(Lookups!$AC$2:$AC$13,MATCH(Inputs!$L23,Lookups!$AD$2:$AD$13,0),1),IF(Inputs!$K23="CAL",Lookups!$Z$2:$Z$98,Lookups!$AA$2:$AA$98),0),1)=Inputs!AI$4-1,Inputs!$Q23*(1+Inputs!AI$6),
IF(INDEX(Lookups!$Y$2:$Y$98,MATCH(Inputs!$M23&amp;"_"&amp;INDEX(Lookups!$AC$2:$AC$13,MATCH(Inputs!$L23,Lookups!$AD$2:$AD$13,0),1),IF(Inputs!$K23="CAL",Lookups!$Z$2:$Z$98,Lookups!$AA$2:$AA$98),0),1)&lt;Inputs!AI$4-1,Inputs!AH23*(1+Inputs!AI$6)))))</f>
        <v>-</v>
      </c>
      <c r="AJ23" s="217" t="str">
        <f>IF(OR(ISBLANK($M23),$N23="%"),"-",
IF(INDEX(Lookups!$Y$2:$Y$98,MATCH(Inputs!$M23&amp;"_"&amp;INDEX(Lookups!$AC$2:$AC$13,MATCH(Inputs!$L23,Lookups!$AD$2:$AD$13,0),1),IF(Inputs!$K23="CAL",Lookups!$Z$2:$Z$98,Lookups!$AA$2:$AA$98),0),1)&gt;=Inputs!AJ$4,"-",
IF(INDEX(Lookups!$Y$2:$Y$98,MATCH(Inputs!$M23&amp;"_"&amp;INDEX(Lookups!$AC$2:$AC$13,MATCH(Inputs!$L23,Lookups!$AD$2:$AD$13,0),1),IF(Inputs!$K23="CAL",Lookups!$Z$2:$Z$98,Lookups!$AA$2:$AA$98),0),1)=Inputs!AJ$4-1,Inputs!$Q23*(1+Inputs!AJ$6),
IF(INDEX(Lookups!$Y$2:$Y$98,MATCH(Inputs!$M23&amp;"_"&amp;INDEX(Lookups!$AC$2:$AC$13,MATCH(Inputs!$L23,Lookups!$AD$2:$AD$13,0),1),IF(Inputs!$K23="CAL",Lookups!$Z$2:$Z$98,Lookups!$AA$2:$AA$98),0),1)&lt;Inputs!AJ$4-1,Inputs!AI23*(1+Inputs!AJ$6)))))</f>
        <v>-</v>
      </c>
      <c r="AK23" s="217" t="str">
        <f>IF(OR(ISBLANK($M23),$N23="%"),"-",
IF(INDEX(Lookups!$Y$2:$Y$98,MATCH(Inputs!$M23&amp;"_"&amp;INDEX(Lookups!$AC$2:$AC$13,MATCH(Inputs!$L23,Lookups!$AD$2:$AD$13,0),1),IF(Inputs!$K23="CAL",Lookups!$Z$2:$Z$98,Lookups!$AA$2:$AA$98),0),1)&gt;=Inputs!AK$4,"-",
IF(INDEX(Lookups!$Y$2:$Y$98,MATCH(Inputs!$M23&amp;"_"&amp;INDEX(Lookups!$AC$2:$AC$13,MATCH(Inputs!$L23,Lookups!$AD$2:$AD$13,0),1),IF(Inputs!$K23="CAL",Lookups!$Z$2:$Z$98,Lookups!$AA$2:$AA$98),0),1)=Inputs!AK$4-1,Inputs!$Q23*(1+Inputs!AK$6),
IF(INDEX(Lookups!$Y$2:$Y$98,MATCH(Inputs!$M23&amp;"_"&amp;INDEX(Lookups!$AC$2:$AC$13,MATCH(Inputs!$L23,Lookups!$AD$2:$AD$13,0),1),IF(Inputs!$K23="CAL",Lookups!$Z$2:$Z$98,Lookups!$AA$2:$AA$98),0),1)&lt;Inputs!AK$4-1,Inputs!AJ23*(1+Inputs!AK$6)))))</f>
        <v>-</v>
      </c>
      <c r="AL23" s="217" t="str">
        <f>IF(OR(ISBLANK($M23),$N23="%"),"-",
IF(INDEX(Lookups!$Y$2:$Y$98,MATCH(Inputs!$M23&amp;"_"&amp;INDEX(Lookups!$AC$2:$AC$13,MATCH(Inputs!$L23,Lookups!$AD$2:$AD$13,0),1),IF(Inputs!$K23="CAL",Lookups!$Z$2:$Z$98,Lookups!$AA$2:$AA$98),0),1)&gt;=Inputs!AL$4,"-",
IF(INDEX(Lookups!$Y$2:$Y$98,MATCH(Inputs!$M23&amp;"_"&amp;INDEX(Lookups!$AC$2:$AC$13,MATCH(Inputs!$L23,Lookups!$AD$2:$AD$13,0),1),IF(Inputs!$K23="CAL",Lookups!$Z$2:$Z$98,Lookups!$AA$2:$AA$98),0),1)=Inputs!AL$4-1,Inputs!$Q23*(1+Inputs!AL$6),
IF(INDEX(Lookups!$Y$2:$Y$98,MATCH(Inputs!$M23&amp;"_"&amp;INDEX(Lookups!$AC$2:$AC$13,MATCH(Inputs!$L23,Lookups!$AD$2:$AD$13,0),1),IF(Inputs!$K23="CAL",Lookups!$Z$2:$Z$98,Lookups!$AA$2:$AA$98),0),1)&lt;Inputs!AL$4-1,Inputs!AK23*(1+Inputs!AL$6)))))</f>
        <v>-</v>
      </c>
      <c r="AM23" s="217" t="str">
        <f>IF(OR(ISBLANK($M23),$N23="%"),"-",
IF(INDEX(Lookups!$Y$2:$Y$98,MATCH(Inputs!$M23&amp;"_"&amp;INDEX(Lookups!$AC$2:$AC$13,MATCH(Inputs!$L23,Lookups!$AD$2:$AD$13,0),1),IF(Inputs!$K23="CAL",Lookups!$Z$2:$Z$98,Lookups!$AA$2:$AA$98),0),1)&gt;=Inputs!AM$4,"-",
IF(INDEX(Lookups!$Y$2:$Y$98,MATCH(Inputs!$M23&amp;"_"&amp;INDEX(Lookups!$AC$2:$AC$13,MATCH(Inputs!$L23,Lookups!$AD$2:$AD$13,0),1),IF(Inputs!$K23="CAL",Lookups!$Z$2:$Z$98,Lookups!$AA$2:$AA$98),0),1)=Inputs!AM$4-1,Inputs!$Q23*(1+Inputs!AM$6),
IF(INDEX(Lookups!$Y$2:$Y$98,MATCH(Inputs!$M23&amp;"_"&amp;INDEX(Lookups!$AC$2:$AC$13,MATCH(Inputs!$L23,Lookups!$AD$2:$AD$13,0),1),IF(Inputs!$K23="CAL",Lookups!$Z$2:$Z$98,Lookups!$AA$2:$AA$98),0),1)&lt;Inputs!AM$4-1,Inputs!AL23*(1+Inputs!AM$6)))))</f>
        <v>-</v>
      </c>
      <c r="AN23" s="217" t="str">
        <f>IF(OR(ISBLANK($M23),$N23="%"),"-",
IF(INDEX(Lookups!$Y$2:$Y$98,MATCH(Inputs!$M23&amp;"_"&amp;INDEX(Lookups!$AC$2:$AC$13,MATCH(Inputs!$L23,Lookups!$AD$2:$AD$13,0),1),IF(Inputs!$K23="CAL",Lookups!$Z$2:$Z$98,Lookups!$AA$2:$AA$98),0),1)&gt;=Inputs!AN$4,"-",
IF(INDEX(Lookups!$Y$2:$Y$98,MATCH(Inputs!$M23&amp;"_"&amp;INDEX(Lookups!$AC$2:$AC$13,MATCH(Inputs!$L23,Lookups!$AD$2:$AD$13,0),1),IF(Inputs!$K23="CAL",Lookups!$Z$2:$Z$98,Lookups!$AA$2:$AA$98),0),1)=Inputs!AN$4-1,Inputs!$Q23*(1+Inputs!AN$6),
IF(INDEX(Lookups!$Y$2:$Y$98,MATCH(Inputs!$M23&amp;"_"&amp;INDEX(Lookups!$AC$2:$AC$13,MATCH(Inputs!$L23,Lookups!$AD$2:$AD$13,0),1),IF(Inputs!$K23="CAL",Lookups!$Z$2:$Z$98,Lookups!$AA$2:$AA$98),0),1)&lt;Inputs!AN$4-1,Inputs!AM23*(1+Inputs!AN$6)))))</f>
        <v>-</v>
      </c>
      <c r="AO23" s="217" t="str">
        <f>IF(OR(ISBLANK($M23),$N23="%"),"-",
IF(INDEX(Lookups!$Y$2:$Y$98,MATCH(Inputs!$M23&amp;"_"&amp;INDEX(Lookups!$AC$2:$AC$13,MATCH(Inputs!$L23,Lookups!$AD$2:$AD$13,0),1),IF(Inputs!$K23="CAL",Lookups!$Z$2:$Z$98,Lookups!$AA$2:$AA$98),0),1)&gt;=Inputs!AO$4,"-",
IF(INDEX(Lookups!$Y$2:$Y$98,MATCH(Inputs!$M23&amp;"_"&amp;INDEX(Lookups!$AC$2:$AC$13,MATCH(Inputs!$L23,Lookups!$AD$2:$AD$13,0),1),IF(Inputs!$K23="CAL",Lookups!$Z$2:$Z$98,Lookups!$AA$2:$AA$98),0),1)=Inputs!AO$4-1,Inputs!$Q23*(1+Inputs!AO$6),
IF(INDEX(Lookups!$Y$2:$Y$98,MATCH(Inputs!$M23&amp;"_"&amp;INDEX(Lookups!$AC$2:$AC$13,MATCH(Inputs!$L23,Lookups!$AD$2:$AD$13,0),1),IF(Inputs!$K23="CAL",Lookups!$Z$2:$Z$98,Lookups!$AA$2:$AA$98),0),1)&lt;Inputs!AO$4-1,Inputs!AN23*(1+Inputs!AO$6)))))</f>
        <v>-</v>
      </c>
      <c r="AP23" s="217" t="str">
        <f>IF(OR(ISBLANK($M23),$N23="%"),"-",
IF(INDEX(Lookups!$Y$2:$Y$98,MATCH(Inputs!$M23&amp;"_"&amp;INDEX(Lookups!$AC$2:$AC$13,MATCH(Inputs!$L23,Lookups!$AD$2:$AD$13,0),1),IF(Inputs!$K23="CAL",Lookups!$Z$2:$Z$98,Lookups!$AA$2:$AA$98),0),1)&gt;=Inputs!AP$4,"-",
IF(INDEX(Lookups!$Y$2:$Y$98,MATCH(Inputs!$M23&amp;"_"&amp;INDEX(Lookups!$AC$2:$AC$13,MATCH(Inputs!$L23,Lookups!$AD$2:$AD$13,0),1),IF(Inputs!$K23="CAL",Lookups!$Z$2:$Z$98,Lookups!$AA$2:$AA$98),0),1)=Inputs!AP$4-1,Inputs!$Q23*(1+Inputs!AP$6),
IF(INDEX(Lookups!$Y$2:$Y$98,MATCH(Inputs!$M23&amp;"_"&amp;INDEX(Lookups!$AC$2:$AC$13,MATCH(Inputs!$L23,Lookups!$AD$2:$AD$13,0),1),IF(Inputs!$K23="CAL",Lookups!$Z$2:$Z$98,Lookups!$AA$2:$AA$98),0),1)&lt;Inputs!AP$4-1,Inputs!AO23*(1+Inputs!AP$6)))))</f>
        <v>-</v>
      </c>
      <c r="AQ23" s="217" t="str">
        <f>IF(OR(ISBLANK($M23),$N23="%"),"-",
IF(INDEX(Lookups!$Y$2:$Y$98,MATCH(Inputs!$M23&amp;"_"&amp;INDEX(Lookups!$AC$2:$AC$13,MATCH(Inputs!$L23,Lookups!$AD$2:$AD$13,0),1),IF(Inputs!$K23="CAL",Lookups!$Z$2:$Z$98,Lookups!$AA$2:$AA$98),0),1)&gt;=Inputs!AQ$4,"-",
IF(INDEX(Lookups!$Y$2:$Y$98,MATCH(Inputs!$M23&amp;"_"&amp;INDEX(Lookups!$AC$2:$AC$13,MATCH(Inputs!$L23,Lookups!$AD$2:$AD$13,0),1),IF(Inputs!$K23="CAL",Lookups!$Z$2:$Z$98,Lookups!$AA$2:$AA$98),0),1)=Inputs!AQ$4-1,Inputs!$Q23*(1+Inputs!AQ$6),
IF(INDEX(Lookups!$Y$2:$Y$98,MATCH(Inputs!$M23&amp;"_"&amp;INDEX(Lookups!$AC$2:$AC$13,MATCH(Inputs!$L23,Lookups!$AD$2:$AD$13,0),1),IF(Inputs!$K23="CAL",Lookups!$Z$2:$Z$98,Lookups!$AA$2:$AA$98),0),1)&lt;Inputs!AQ$4-1,Inputs!AP23*(1+Inputs!AQ$6)))))</f>
        <v>-</v>
      </c>
      <c r="AR23" s="217" t="str">
        <f>IF(OR(ISBLANK($M23),$N23="%"),"-",
IF(INDEX(Lookups!$Y$2:$Y$98,MATCH(Inputs!$M23&amp;"_"&amp;INDEX(Lookups!$AC$2:$AC$13,MATCH(Inputs!$L23,Lookups!$AD$2:$AD$13,0),1),IF(Inputs!$K23="CAL",Lookups!$Z$2:$Z$98,Lookups!$AA$2:$AA$98),0),1)&gt;=Inputs!AR$4,"-",
IF(INDEX(Lookups!$Y$2:$Y$98,MATCH(Inputs!$M23&amp;"_"&amp;INDEX(Lookups!$AC$2:$AC$13,MATCH(Inputs!$L23,Lookups!$AD$2:$AD$13,0),1),IF(Inputs!$K23="CAL",Lookups!$Z$2:$Z$98,Lookups!$AA$2:$AA$98),0),1)=Inputs!AR$4-1,Inputs!$Q23*(1+Inputs!AR$6),
IF(INDEX(Lookups!$Y$2:$Y$98,MATCH(Inputs!$M23&amp;"_"&amp;INDEX(Lookups!$AC$2:$AC$13,MATCH(Inputs!$L23,Lookups!$AD$2:$AD$13,0),1),IF(Inputs!$K23="CAL",Lookups!$Z$2:$Z$98,Lookups!$AA$2:$AA$98),0),1)&lt;Inputs!AR$4-1,Inputs!AQ23*(1+Inputs!AR$6)))))</f>
        <v>-</v>
      </c>
      <c r="AS23" s="217" t="str">
        <f>IF(OR(ISBLANK($M23),$N23="%"),"-",
IF(INDEX(Lookups!$Y$2:$Y$98,MATCH(Inputs!$M23&amp;"_"&amp;INDEX(Lookups!$AC$2:$AC$13,MATCH(Inputs!$L23,Lookups!$AD$2:$AD$13,0),1),IF(Inputs!$K23="CAL",Lookups!$Z$2:$Z$98,Lookups!$AA$2:$AA$98),0),1)&gt;=Inputs!AS$4,"-",
IF(INDEX(Lookups!$Y$2:$Y$98,MATCH(Inputs!$M23&amp;"_"&amp;INDEX(Lookups!$AC$2:$AC$13,MATCH(Inputs!$L23,Lookups!$AD$2:$AD$13,0),1),IF(Inputs!$K23="CAL",Lookups!$Z$2:$Z$98,Lookups!$AA$2:$AA$98),0),1)=Inputs!AS$4-1,Inputs!$Q23*(1+Inputs!AS$6),
IF(INDEX(Lookups!$Y$2:$Y$98,MATCH(Inputs!$M23&amp;"_"&amp;INDEX(Lookups!$AC$2:$AC$13,MATCH(Inputs!$L23,Lookups!$AD$2:$AD$13,0),1),IF(Inputs!$K23="CAL",Lookups!$Z$2:$Z$98,Lookups!$AA$2:$AA$98),0),1)&lt;Inputs!AS$4-1,Inputs!AR23*(1+Inputs!AS$6)))))</f>
        <v>-</v>
      </c>
      <c r="AT23" s="217" t="str">
        <f>IF(OR(ISBLANK($M23),$N23="%"),"-",
IF(INDEX(Lookups!$Y$2:$Y$98,MATCH(Inputs!$M23&amp;"_"&amp;INDEX(Lookups!$AC$2:$AC$13,MATCH(Inputs!$L23,Lookups!$AD$2:$AD$13,0),1),IF(Inputs!$K23="CAL",Lookups!$Z$2:$Z$98,Lookups!$AA$2:$AA$98),0),1)&gt;=Inputs!AT$4,"-",
IF(INDEX(Lookups!$Y$2:$Y$98,MATCH(Inputs!$M23&amp;"_"&amp;INDEX(Lookups!$AC$2:$AC$13,MATCH(Inputs!$L23,Lookups!$AD$2:$AD$13,0),1),IF(Inputs!$K23="CAL",Lookups!$Z$2:$Z$98,Lookups!$AA$2:$AA$98),0),1)=Inputs!AT$4-1,Inputs!$Q23*(1+Inputs!AT$6),
IF(INDEX(Lookups!$Y$2:$Y$98,MATCH(Inputs!$M23&amp;"_"&amp;INDEX(Lookups!$AC$2:$AC$13,MATCH(Inputs!$L23,Lookups!$AD$2:$AD$13,0),1),IF(Inputs!$K23="CAL",Lookups!$Z$2:$Z$98,Lookups!$AA$2:$AA$98),0),1)&lt;Inputs!AT$4-1,Inputs!AS23*(1+Inputs!AT$6)))))</f>
        <v>-</v>
      </c>
      <c r="AU23" s="217" t="str">
        <f>IF(OR(ISBLANK($M23),$N23="%"),"-",
IF(INDEX(Lookups!$Y$2:$Y$98,MATCH(Inputs!$M23&amp;"_"&amp;INDEX(Lookups!$AC$2:$AC$13,MATCH(Inputs!$L23,Lookups!$AD$2:$AD$13,0),1),IF(Inputs!$K23="CAL",Lookups!$Z$2:$Z$98,Lookups!$AA$2:$AA$98),0),1)&gt;=Inputs!AU$4,"-",
IF(INDEX(Lookups!$Y$2:$Y$98,MATCH(Inputs!$M23&amp;"_"&amp;INDEX(Lookups!$AC$2:$AC$13,MATCH(Inputs!$L23,Lookups!$AD$2:$AD$13,0),1),IF(Inputs!$K23="CAL",Lookups!$Z$2:$Z$98,Lookups!$AA$2:$AA$98),0),1)=Inputs!AU$4-1,Inputs!$Q23*(1+Inputs!AU$6),
IF(INDEX(Lookups!$Y$2:$Y$98,MATCH(Inputs!$M23&amp;"_"&amp;INDEX(Lookups!$AC$2:$AC$13,MATCH(Inputs!$L23,Lookups!$AD$2:$AD$13,0),1),IF(Inputs!$K23="CAL",Lookups!$Z$2:$Z$98,Lookups!$AA$2:$AA$98),0),1)&lt;Inputs!AU$4-1,Inputs!AT23*(1+Inputs!AU$6)))))</f>
        <v>-</v>
      </c>
      <c r="AW23" s="214" t="str">
        <f>INDEX($V23:$AU23,1,MATCH(AW$6&amp;"_"&amp;INDEX(Lookups!$AC$2:$AC$13,MATCH(Inputs!AW$5,Lookups!$AD$2:$AD$13,0),1),Inputs!$V$2:$AU$2,0))</f>
        <v>-</v>
      </c>
    </row>
    <row r="24" spans="1:55" x14ac:dyDescent="0.25">
      <c r="A24" s="178"/>
      <c r="B24" s="209"/>
      <c r="C24" s="210" t="str">
        <f>IF(ISBLANK($B24),"-",IFERROR(INDEX(Lookups!$E$2:$E$14,MATCH($B24,Lookups!$C$2:$C$14,0),1),"-"))</f>
        <v>-</v>
      </c>
      <c r="D24" s="211" t="str">
        <f>IFERROR(IF(MATCH($I24,Lookups!$J$2:$J$6,0),INDEX(Lookups!$K$2:$K$6,MATCH(Inputs!$I24,Lookups!$J$2:$J$6,0),1)),"all DB")</f>
        <v>all DB</v>
      </c>
      <c r="E24" s="211" t="str">
        <f t="shared" si="2"/>
        <v>-</v>
      </c>
      <c r="H24" s="226" t="s">
        <v>22</v>
      </c>
      <c r="I24" s="206"/>
      <c r="J24" s="206"/>
      <c r="K24" s="203"/>
      <c r="L24" s="203"/>
      <c r="M24" s="227"/>
      <c r="O24" s="208" t="s">
        <v>214</v>
      </c>
      <c r="P24" s="208" t="s">
        <v>19</v>
      </c>
      <c r="Q24" s="162"/>
      <c r="R24" s="162"/>
      <c r="U24" s="216"/>
      <c r="V24" s="217" t="str">
        <f>IF(OR(ISBLANK($M24),$N24="%"),"-",
IF(INDEX(Lookups!$Y$2:$Y$98,MATCH(Inputs!$M24&amp;"_"&amp;INDEX(Lookups!$AC$2:$AC$13,MATCH(Inputs!$L24,Lookups!$AD$2:$AD$13,0),1),IF(Inputs!$K24="CAL",Lookups!$Z$2:$Z$98,Lookups!$AA$2:$AA$98),0),1)&gt;=Inputs!V$4,"-",
IF(INDEX(Lookups!$Y$2:$Y$98,MATCH(Inputs!$M24&amp;"_"&amp;INDEX(Lookups!$AC$2:$AC$13,MATCH(Inputs!$L24,Lookups!$AD$2:$AD$13,0),1),IF(Inputs!$K24="CAL",Lookups!$Z$2:$Z$98,Lookups!$AA$2:$AA$98),0),1)=Inputs!V$4-1,Inputs!$Q24*(1+Inputs!V$6),
IF(INDEX(Lookups!$Y$2:$Y$98,MATCH(Inputs!$M24&amp;"_"&amp;INDEX(Lookups!$AC$2:$AC$13,MATCH(Inputs!$L24,Lookups!$AD$2:$AD$13,0),1),IF(Inputs!$K24="CAL",Lookups!$Z$2:$Z$98,Lookups!$AA$2:$AA$98),0),1)&lt;Inputs!V$4-1,Inputs!U24*(1+Inputs!V$6)))))</f>
        <v>-</v>
      </c>
      <c r="W24" s="217" t="str">
        <f>IF(OR(ISBLANK($M24),$N24="%"),"-",
IF(INDEX(Lookups!$Y$2:$Y$98,MATCH(Inputs!$M24&amp;"_"&amp;INDEX(Lookups!$AC$2:$AC$13,MATCH(Inputs!$L24,Lookups!$AD$2:$AD$13,0),1),IF(Inputs!$K24="CAL",Lookups!$Z$2:$Z$98,Lookups!$AA$2:$AA$98),0),1)&gt;=Inputs!W$4,"-",
IF(INDEX(Lookups!$Y$2:$Y$98,MATCH(Inputs!$M24&amp;"_"&amp;INDEX(Lookups!$AC$2:$AC$13,MATCH(Inputs!$L24,Lookups!$AD$2:$AD$13,0),1),IF(Inputs!$K24="CAL",Lookups!$Z$2:$Z$98,Lookups!$AA$2:$AA$98),0),1)=Inputs!W$4-1,Inputs!$Q24*(1+Inputs!W$6),
IF(INDEX(Lookups!$Y$2:$Y$98,MATCH(Inputs!$M24&amp;"_"&amp;INDEX(Lookups!$AC$2:$AC$13,MATCH(Inputs!$L24,Lookups!$AD$2:$AD$13,0),1),IF(Inputs!$K24="CAL",Lookups!$Z$2:$Z$98,Lookups!$AA$2:$AA$98),0),1)&lt;Inputs!W$4-1,Inputs!V24*(1+Inputs!W$6)))))</f>
        <v>-</v>
      </c>
      <c r="X24" s="217" t="str">
        <f>IF(OR(ISBLANK($M24),$N24="%"),"-",
IF(INDEX(Lookups!$Y$2:$Y$98,MATCH(Inputs!$M24&amp;"_"&amp;INDEX(Lookups!$AC$2:$AC$13,MATCH(Inputs!$L24,Lookups!$AD$2:$AD$13,0),1),IF(Inputs!$K24="CAL",Lookups!$Z$2:$Z$98,Lookups!$AA$2:$AA$98),0),1)&gt;=Inputs!X$4,"-",
IF(INDEX(Lookups!$Y$2:$Y$98,MATCH(Inputs!$M24&amp;"_"&amp;INDEX(Lookups!$AC$2:$AC$13,MATCH(Inputs!$L24,Lookups!$AD$2:$AD$13,0),1),IF(Inputs!$K24="CAL",Lookups!$Z$2:$Z$98,Lookups!$AA$2:$AA$98),0),1)=Inputs!X$4-1,Inputs!$Q24*(1+Inputs!X$6),
IF(INDEX(Lookups!$Y$2:$Y$98,MATCH(Inputs!$M24&amp;"_"&amp;INDEX(Lookups!$AC$2:$AC$13,MATCH(Inputs!$L24,Lookups!$AD$2:$AD$13,0),1),IF(Inputs!$K24="CAL",Lookups!$Z$2:$Z$98,Lookups!$AA$2:$AA$98),0),1)&lt;Inputs!X$4-1,Inputs!W24*(1+Inputs!X$6)))))</f>
        <v>-</v>
      </c>
      <c r="Y24" s="217" t="str">
        <f>IF(OR(ISBLANK($M24),$N24="%"),"-",
IF(INDEX(Lookups!$Y$2:$Y$98,MATCH(Inputs!$M24&amp;"_"&amp;INDEX(Lookups!$AC$2:$AC$13,MATCH(Inputs!$L24,Lookups!$AD$2:$AD$13,0),1),IF(Inputs!$K24="CAL",Lookups!$Z$2:$Z$98,Lookups!$AA$2:$AA$98),0),1)&gt;=Inputs!Y$4,"-",
IF(INDEX(Lookups!$Y$2:$Y$98,MATCH(Inputs!$M24&amp;"_"&amp;INDEX(Lookups!$AC$2:$AC$13,MATCH(Inputs!$L24,Lookups!$AD$2:$AD$13,0),1),IF(Inputs!$K24="CAL",Lookups!$Z$2:$Z$98,Lookups!$AA$2:$AA$98),0),1)=Inputs!Y$4-1,Inputs!$Q24*(1+Inputs!Y$6),
IF(INDEX(Lookups!$Y$2:$Y$98,MATCH(Inputs!$M24&amp;"_"&amp;INDEX(Lookups!$AC$2:$AC$13,MATCH(Inputs!$L24,Lookups!$AD$2:$AD$13,0),1),IF(Inputs!$K24="CAL",Lookups!$Z$2:$Z$98,Lookups!$AA$2:$AA$98),0),1)&lt;Inputs!Y$4-1,Inputs!X24*(1+Inputs!Y$6)))))</f>
        <v>-</v>
      </c>
      <c r="Z24" s="217" t="str">
        <f>IF(OR(ISBLANK($M24),$N24="%"),"-",
IF(INDEX(Lookups!$Y$2:$Y$98,MATCH(Inputs!$M24&amp;"_"&amp;INDEX(Lookups!$AC$2:$AC$13,MATCH(Inputs!$L24,Lookups!$AD$2:$AD$13,0),1),IF(Inputs!$K24="CAL",Lookups!$Z$2:$Z$98,Lookups!$AA$2:$AA$98),0),1)&gt;=Inputs!Z$4,"-",
IF(INDEX(Lookups!$Y$2:$Y$98,MATCH(Inputs!$M24&amp;"_"&amp;INDEX(Lookups!$AC$2:$AC$13,MATCH(Inputs!$L24,Lookups!$AD$2:$AD$13,0),1),IF(Inputs!$K24="CAL",Lookups!$Z$2:$Z$98,Lookups!$AA$2:$AA$98),0),1)=Inputs!Z$4-1,Inputs!$Q24*(1+Inputs!Z$6),
IF(INDEX(Lookups!$Y$2:$Y$98,MATCH(Inputs!$M24&amp;"_"&amp;INDEX(Lookups!$AC$2:$AC$13,MATCH(Inputs!$L24,Lookups!$AD$2:$AD$13,0),1),IF(Inputs!$K24="CAL",Lookups!$Z$2:$Z$98,Lookups!$AA$2:$AA$98),0),1)&lt;Inputs!Z$4-1,Inputs!Y24*(1+Inputs!Z$6)))))</f>
        <v>-</v>
      </c>
      <c r="AA24" s="217" t="str">
        <f>IF(OR(ISBLANK($M24),$N24="%"),"-",
IF(INDEX(Lookups!$Y$2:$Y$98,MATCH(Inputs!$M24&amp;"_"&amp;INDEX(Lookups!$AC$2:$AC$13,MATCH(Inputs!$L24,Lookups!$AD$2:$AD$13,0),1),IF(Inputs!$K24="CAL",Lookups!$Z$2:$Z$98,Lookups!$AA$2:$AA$98),0),1)&gt;=Inputs!AA$4,"-",
IF(INDEX(Lookups!$Y$2:$Y$98,MATCH(Inputs!$M24&amp;"_"&amp;INDEX(Lookups!$AC$2:$AC$13,MATCH(Inputs!$L24,Lookups!$AD$2:$AD$13,0),1),IF(Inputs!$K24="CAL",Lookups!$Z$2:$Z$98,Lookups!$AA$2:$AA$98),0),1)=Inputs!AA$4-1,Inputs!$Q24*(1+Inputs!AA$6),
IF(INDEX(Lookups!$Y$2:$Y$98,MATCH(Inputs!$M24&amp;"_"&amp;INDEX(Lookups!$AC$2:$AC$13,MATCH(Inputs!$L24,Lookups!$AD$2:$AD$13,0),1),IF(Inputs!$K24="CAL",Lookups!$Z$2:$Z$98,Lookups!$AA$2:$AA$98),0),1)&lt;Inputs!AA$4-1,Inputs!Z24*(1+Inputs!AA$6)))))</f>
        <v>-</v>
      </c>
      <c r="AB24" s="217" t="str">
        <f>IF(OR(ISBLANK($M24),$N24="%"),"-",
IF(INDEX(Lookups!$Y$2:$Y$98,MATCH(Inputs!$M24&amp;"_"&amp;INDEX(Lookups!$AC$2:$AC$13,MATCH(Inputs!$L24,Lookups!$AD$2:$AD$13,0),1),IF(Inputs!$K24="CAL",Lookups!$Z$2:$Z$98,Lookups!$AA$2:$AA$98),0),1)&gt;=Inputs!AB$4,"-",
IF(INDEX(Lookups!$Y$2:$Y$98,MATCH(Inputs!$M24&amp;"_"&amp;INDEX(Lookups!$AC$2:$AC$13,MATCH(Inputs!$L24,Lookups!$AD$2:$AD$13,0),1),IF(Inputs!$K24="CAL",Lookups!$Z$2:$Z$98,Lookups!$AA$2:$AA$98),0),1)=Inputs!AB$4-1,Inputs!$Q24*(1+Inputs!AB$6),
IF(INDEX(Lookups!$Y$2:$Y$98,MATCH(Inputs!$M24&amp;"_"&amp;INDEX(Lookups!$AC$2:$AC$13,MATCH(Inputs!$L24,Lookups!$AD$2:$AD$13,0),1),IF(Inputs!$K24="CAL",Lookups!$Z$2:$Z$98,Lookups!$AA$2:$AA$98),0),1)&lt;Inputs!AB$4-1,Inputs!AA24*(1+Inputs!AB$6)))))</f>
        <v>-</v>
      </c>
      <c r="AC24" s="217" t="str">
        <f>IF(OR(ISBLANK($M24),$N24="%"),"-",
IF(INDEX(Lookups!$Y$2:$Y$98,MATCH(Inputs!$M24&amp;"_"&amp;INDEX(Lookups!$AC$2:$AC$13,MATCH(Inputs!$L24,Lookups!$AD$2:$AD$13,0),1),IF(Inputs!$K24="CAL",Lookups!$Z$2:$Z$98,Lookups!$AA$2:$AA$98),0),1)&gt;=Inputs!AC$4,"-",
IF(INDEX(Lookups!$Y$2:$Y$98,MATCH(Inputs!$M24&amp;"_"&amp;INDEX(Lookups!$AC$2:$AC$13,MATCH(Inputs!$L24,Lookups!$AD$2:$AD$13,0),1),IF(Inputs!$K24="CAL",Lookups!$Z$2:$Z$98,Lookups!$AA$2:$AA$98),0),1)=Inputs!AC$4-1,Inputs!$Q24*(1+Inputs!AC$6),
IF(INDEX(Lookups!$Y$2:$Y$98,MATCH(Inputs!$M24&amp;"_"&amp;INDEX(Lookups!$AC$2:$AC$13,MATCH(Inputs!$L24,Lookups!$AD$2:$AD$13,0),1),IF(Inputs!$K24="CAL",Lookups!$Z$2:$Z$98,Lookups!$AA$2:$AA$98),0),1)&lt;Inputs!AC$4-1,Inputs!AB24*(1+Inputs!AC$6)))))</f>
        <v>-</v>
      </c>
      <c r="AD24" s="217" t="str">
        <f>IF(OR(ISBLANK($M24),$N24="%"),"-",
IF(INDEX(Lookups!$Y$2:$Y$98,MATCH(Inputs!$M24&amp;"_"&amp;INDEX(Lookups!$AC$2:$AC$13,MATCH(Inputs!$L24,Lookups!$AD$2:$AD$13,0),1),IF(Inputs!$K24="CAL",Lookups!$Z$2:$Z$98,Lookups!$AA$2:$AA$98),0),1)&gt;=Inputs!AD$4,"-",
IF(INDEX(Lookups!$Y$2:$Y$98,MATCH(Inputs!$M24&amp;"_"&amp;INDEX(Lookups!$AC$2:$AC$13,MATCH(Inputs!$L24,Lookups!$AD$2:$AD$13,0),1),IF(Inputs!$K24="CAL",Lookups!$Z$2:$Z$98,Lookups!$AA$2:$AA$98),0),1)=Inputs!AD$4-1,Inputs!$Q24*(1+Inputs!AD$6),
IF(INDEX(Lookups!$Y$2:$Y$98,MATCH(Inputs!$M24&amp;"_"&amp;INDEX(Lookups!$AC$2:$AC$13,MATCH(Inputs!$L24,Lookups!$AD$2:$AD$13,0),1),IF(Inputs!$K24="CAL",Lookups!$Z$2:$Z$98,Lookups!$AA$2:$AA$98),0),1)&lt;Inputs!AD$4-1,Inputs!AC24*(1+Inputs!AD$6)))))</f>
        <v>-</v>
      </c>
      <c r="AE24" s="217" t="str">
        <f>IF(OR(ISBLANK($M24),$N24="%"),"-",
IF(INDEX(Lookups!$Y$2:$Y$98,MATCH(Inputs!$M24&amp;"_"&amp;INDEX(Lookups!$AC$2:$AC$13,MATCH(Inputs!$L24,Lookups!$AD$2:$AD$13,0),1),IF(Inputs!$K24="CAL",Lookups!$Z$2:$Z$98,Lookups!$AA$2:$AA$98),0),1)&gt;=Inputs!AE$4,"-",
IF(INDEX(Lookups!$Y$2:$Y$98,MATCH(Inputs!$M24&amp;"_"&amp;INDEX(Lookups!$AC$2:$AC$13,MATCH(Inputs!$L24,Lookups!$AD$2:$AD$13,0),1),IF(Inputs!$K24="CAL",Lookups!$Z$2:$Z$98,Lookups!$AA$2:$AA$98),0),1)=Inputs!AE$4-1,Inputs!$Q24*(1+Inputs!AE$6),
IF(INDEX(Lookups!$Y$2:$Y$98,MATCH(Inputs!$M24&amp;"_"&amp;INDEX(Lookups!$AC$2:$AC$13,MATCH(Inputs!$L24,Lookups!$AD$2:$AD$13,0),1),IF(Inputs!$K24="CAL",Lookups!$Z$2:$Z$98,Lookups!$AA$2:$AA$98),0),1)&lt;Inputs!AE$4-1,Inputs!AD24*(1+Inputs!AE$6)))))</f>
        <v>-</v>
      </c>
      <c r="AF24" s="217" t="str">
        <f>IF(OR(ISBLANK($M24),$N24="%"),"-",
IF(INDEX(Lookups!$Y$2:$Y$98,MATCH(Inputs!$M24&amp;"_"&amp;INDEX(Lookups!$AC$2:$AC$13,MATCH(Inputs!$L24,Lookups!$AD$2:$AD$13,0),1),IF(Inputs!$K24="CAL",Lookups!$Z$2:$Z$98,Lookups!$AA$2:$AA$98),0),1)&gt;=Inputs!AF$4,"-",
IF(INDEX(Lookups!$Y$2:$Y$98,MATCH(Inputs!$M24&amp;"_"&amp;INDEX(Lookups!$AC$2:$AC$13,MATCH(Inputs!$L24,Lookups!$AD$2:$AD$13,0),1),IF(Inputs!$K24="CAL",Lookups!$Z$2:$Z$98,Lookups!$AA$2:$AA$98),0),1)=Inputs!AF$4-1,Inputs!$Q24*(1+Inputs!AF$6),
IF(INDEX(Lookups!$Y$2:$Y$98,MATCH(Inputs!$M24&amp;"_"&amp;INDEX(Lookups!$AC$2:$AC$13,MATCH(Inputs!$L24,Lookups!$AD$2:$AD$13,0),1),IF(Inputs!$K24="CAL",Lookups!$Z$2:$Z$98,Lookups!$AA$2:$AA$98),0),1)&lt;Inputs!AF$4-1,Inputs!AE24*(1+Inputs!AF$6)))))</f>
        <v>-</v>
      </c>
      <c r="AG24" s="217" t="str">
        <f>IF(OR(ISBLANK($M24),$N24="%"),"-",
IF(INDEX(Lookups!$Y$2:$Y$98,MATCH(Inputs!$M24&amp;"_"&amp;INDEX(Lookups!$AC$2:$AC$13,MATCH(Inputs!$L24,Lookups!$AD$2:$AD$13,0),1),IF(Inputs!$K24="CAL",Lookups!$Z$2:$Z$98,Lookups!$AA$2:$AA$98),0),1)&gt;=Inputs!AG$4,"-",
IF(INDEX(Lookups!$Y$2:$Y$98,MATCH(Inputs!$M24&amp;"_"&amp;INDEX(Lookups!$AC$2:$AC$13,MATCH(Inputs!$L24,Lookups!$AD$2:$AD$13,0),1),IF(Inputs!$K24="CAL",Lookups!$Z$2:$Z$98,Lookups!$AA$2:$AA$98),0),1)=Inputs!AG$4-1,Inputs!$Q24*(1+Inputs!AG$6),
IF(INDEX(Lookups!$Y$2:$Y$98,MATCH(Inputs!$M24&amp;"_"&amp;INDEX(Lookups!$AC$2:$AC$13,MATCH(Inputs!$L24,Lookups!$AD$2:$AD$13,0),1),IF(Inputs!$K24="CAL",Lookups!$Z$2:$Z$98,Lookups!$AA$2:$AA$98),0),1)&lt;Inputs!AG$4-1,Inputs!AF24*(1+Inputs!AG$6)))))</f>
        <v>-</v>
      </c>
      <c r="AH24" s="217" t="str">
        <f>IF(OR(ISBLANK($M24),$N24="%"),"-",
IF(INDEX(Lookups!$Y$2:$Y$98,MATCH(Inputs!$M24&amp;"_"&amp;INDEX(Lookups!$AC$2:$AC$13,MATCH(Inputs!$L24,Lookups!$AD$2:$AD$13,0),1),IF(Inputs!$K24="CAL",Lookups!$Z$2:$Z$98,Lookups!$AA$2:$AA$98),0),1)&gt;=Inputs!AH$4,"-",
IF(INDEX(Lookups!$Y$2:$Y$98,MATCH(Inputs!$M24&amp;"_"&amp;INDEX(Lookups!$AC$2:$AC$13,MATCH(Inputs!$L24,Lookups!$AD$2:$AD$13,0),1),IF(Inputs!$K24="CAL",Lookups!$Z$2:$Z$98,Lookups!$AA$2:$AA$98),0),1)=Inputs!AH$4-1,Inputs!$Q24*(1+Inputs!AH$6),
IF(INDEX(Lookups!$Y$2:$Y$98,MATCH(Inputs!$M24&amp;"_"&amp;INDEX(Lookups!$AC$2:$AC$13,MATCH(Inputs!$L24,Lookups!$AD$2:$AD$13,0),1),IF(Inputs!$K24="CAL",Lookups!$Z$2:$Z$98,Lookups!$AA$2:$AA$98),0),1)&lt;Inputs!AH$4-1,Inputs!AG24*(1+Inputs!AH$6)))))</f>
        <v>-</v>
      </c>
      <c r="AI24" s="217" t="str">
        <f>IF(OR(ISBLANK($M24),$N24="%"),"-",
IF(INDEX(Lookups!$Y$2:$Y$98,MATCH(Inputs!$M24&amp;"_"&amp;INDEX(Lookups!$AC$2:$AC$13,MATCH(Inputs!$L24,Lookups!$AD$2:$AD$13,0),1),IF(Inputs!$K24="CAL",Lookups!$Z$2:$Z$98,Lookups!$AA$2:$AA$98),0),1)&gt;=Inputs!AI$4,"-",
IF(INDEX(Lookups!$Y$2:$Y$98,MATCH(Inputs!$M24&amp;"_"&amp;INDEX(Lookups!$AC$2:$AC$13,MATCH(Inputs!$L24,Lookups!$AD$2:$AD$13,0),1),IF(Inputs!$K24="CAL",Lookups!$Z$2:$Z$98,Lookups!$AA$2:$AA$98),0),1)=Inputs!AI$4-1,Inputs!$Q24*(1+Inputs!AI$6),
IF(INDEX(Lookups!$Y$2:$Y$98,MATCH(Inputs!$M24&amp;"_"&amp;INDEX(Lookups!$AC$2:$AC$13,MATCH(Inputs!$L24,Lookups!$AD$2:$AD$13,0),1),IF(Inputs!$K24="CAL",Lookups!$Z$2:$Z$98,Lookups!$AA$2:$AA$98),0),1)&lt;Inputs!AI$4-1,Inputs!AH24*(1+Inputs!AI$6)))))</f>
        <v>-</v>
      </c>
      <c r="AJ24" s="217" t="str">
        <f>IF(OR(ISBLANK($M24),$N24="%"),"-",
IF(INDEX(Lookups!$Y$2:$Y$98,MATCH(Inputs!$M24&amp;"_"&amp;INDEX(Lookups!$AC$2:$AC$13,MATCH(Inputs!$L24,Lookups!$AD$2:$AD$13,0),1),IF(Inputs!$K24="CAL",Lookups!$Z$2:$Z$98,Lookups!$AA$2:$AA$98),0),1)&gt;=Inputs!AJ$4,"-",
IF(INDEX(Lookups!$Y$2:$Y$98,MATCH(Inputs!$M24&amp;"_"&amp;INDEX(Lookups!$AC$2:$AC$13,MATCH(Inputs!$L24,Lookups!$AD$2:$AD$13,0),1),IF(Inputs!$K24="CAL",Lookups!$Z$2:$Z$98,Lookups!$AA$2:$AA$98),0),1)=Inputs!AJ$4-1,Inputs!$Q24*(1+Inputs!AJ$6),
IF(INDEX(Lookups!$Y$2:$Y$98,MATCH(Inputs!$M24&amp;"_"&amp;INDEX(Lookups!$AC$2:$AC$13,MATCH(Inputs!$L24,Lookups!$AD$2:$AD$13,0),1),IF(Inputs!$K24="CAL",Lookups!$Z$2:$Z$98,Lookups!$AA$2:$AA$98),0),1)&lt;Inputs!AJ$4-1,Inputs!AI24*(1+Inputs!AJ$6)))))</f>
        <v>-</v>
      </c>
      <c r="AK24" s="217" t="str">
        <f>IF(OR(ISBLANK($M24),$N24="%"),"-",
IF(INDEX(Lookups!$Y$2:$Y$98,MATCH(Inputs!$M24&amp;"_"&amp;INDEX(Lookups!$AC$2:$AC$13,MATCH(Inputs!$L24,Lookups!$AD$2:$AD$13,0),1),IF(Inputs!$K24="CAL",Lookups!$Z$2:$Z$98,Lookups!$AA$2:$AA$98),0),1)&gt;=Inputs!AK$4,"-",
IF(INDEX(Lookups!$Y$2:$Y$98,MATCH(Inputs!$M24&amp;"_"&amp;INDEX(Lookups!$AC$2:$AC$13,MATCH(Inputs!$L24,Lookups!$AD$2:$AD$13,0),1),IF(Inputs!$K24="CAL",Lookups!$Z$2:$Z$98,Lookups!$AA$2:$AA$98),0),1)=Inputs!AK$4-1,Inputs!$Q24*(1+Inputs!AK$6),
IF(INDEX(Lookups!$Y$2:$Y$98,MATCH(Inputs!$M24&amp;"_"&amp;INDEX(Lookups!$AC$2:$AC$13,MATCH(Inputs!$L24,Lookups!$AD$2:$AD$13,0),1),IF(Inputs!$K24="CAL",Lookups!$Z$2:$Z$98,Lookups!$AA$2:$AA$98),0),1)&lt;Inputs!AK$4-1,Inputs!AJ24*(1+Inputs!AK$6)))))</f>
        <v>-</v>
      </c>
      <c r="AL24" s="217" t="str">
        <f>IF(OR(ISBLANK($M24),$N24="%"),"-",
IF(INDEX(Lookups!$Y$2:$Y$98,MATCH(Inputs!$M24&amp;"_"&amp;INDEX(Lookups!$AC$2:$AC$13,MATCH(Inputs!$L24,Lookups!$AD$2:$AD$13,0),1),IF(Inputs!$K24="CAL",Lookups!$Z$2:$Z$98,Lookups!$AA$2:$AA$98),0),1)&gt;=Inputs!AL$4,"-",
IF(INDEX(Lookups!$Y$2:$Y$98,MATCH(Inputs!$M24&amp;"_"&amp;INDEX(Lookups!$AC$2:$AC$13,MATCH(Inputs!$L24,Lookups!$AD$2:$AD$13,0),1),IF(Inputs!$K24="CAL",Lookups!$Z$2:$Z$98,Lookups!$AA$2:$AA$98),0),1)=Inputs!AL$4-1,Inputs!$Q24*(1+Inputs!AL$6),
IF(INDEX(Lookups!$Y$2:$Y$98,MATCH(Inputs!$M24&amp;"_"&amp;INDEX(Lookups!$AC$2:$AC$13,MATCH(Inputs!$L24,Lookups!$AD$2:$AD$13,0),1),IF(Inputs!$K24="CAL",Lookups!$Z$2:$Z$98,Lookups!$AA$2:$AA$98),0),1)&lt;Inputs!AL$4-1,Inputs!AK24*(1+Inputs!AL$6)))))</f>
        <v>-</v>
      </c>
      <c r="AM24" s="217" t="str">
        <f>IF(OR(ISBLANK($M24),$N24="%"),"-",
IF(INDEX(Lookups!$Y$2:$Y$98,MATCH(Inputs!$M24&amp;"_"&amp;INDEX(Lookups!$AC$2:$AC$13,MATCH(Inputs!$L24,Lookups!$AD$2:$AD$13,0),1),IF(Inputs!$K24="CAL",Lookups!$Z$2:$Z$98,Lookups!$AA$2:$AA$98),0),1)&gt;=Inputs!AM$4,"-",
IF(INDEX(Lookups!$Y$2:$Y$98,MATCH(Inputs!$M24&amp;"_"&amp;INDEX(Lookups!$AC$2:$AC$13,MATCH(Inputs!$L24,Lookups!$AD$2:$AD$13,0),1),IF(Inputs!$K24="CAL",Lookups!$Z$2:$Z$98,Lookups!$AA$2:$AA$98),0),1)=Inputs!AM$4-1,Inputs!$Q24*(1+Inputs!AM$6),
IF(INDEX(Lookups!$Y$2:$Y$98,MATCH(Inputs!$M24&amp;"_"&amp;INDEX(Lookups!$AC$2:$AC$13,MATCH(Inputs!$L24,Lookups!$AD$2:$AD$13,0),1),IF(Inputs!$K24="CAL",Lookups!$Z$2:$Z$98,Lookups!$AA$2:$AA$98),0),1)&lt;Inputs!AM$4-1,Inputs!AL24*(1+Inputs!AM$6)))))</f>
        <v>-</v>
      </c>
      <c r="AN24" s="217" t="str">
        <f>IF(OR(ISBLANK($M24),$N24="%"),"-",
IF(INDEX(Lookups!$Y$2:$Y$98,MATCH(Inputs!$M24&amp;"_"&amp;INDEX(Lookups!$AC$2:$AC$13,MATCH(Inputs!$L24,Lookups!$AD$2:$AD$13,0),1),IF(Inputs!$K24="CAL",Lookups!$Z$2:$Z$98,Lookups!$AA$2:$AA$98),0),1)&gt;=Inputs!AN$4,"-",
IF(INDEX(Lookups!$Y$2:$Y$98,MATCH(Inputs!$M24&amp;"_"&amp;INDEX(Lookups!$AC$2:$AC$13,MATCH(Inputs!$L24,Lookups!$AD$2:$AD$13,0),1),IF(Inputs!$K24="CAL",Lookups!$Z$2:$Z$98,Lookups!$AA$2:$AA$98),0),1)=Inputs!AN$4-1,Inputs!$Q24*(1+Inputs!AN$6),
IF(INDEX(Lookups!$Y$2:$Y$98,MATCH(Inputs!$M24&amp;"_"&amp;INDEX(Lookups!$AC$2:$AC$13,MATCH(Inputs!$L24,Lookups!$AD$2:$AD$13,0),1),IF(Inputs!$K24="CAL",Lookups!$Z$2:$Z$98,Lookups!$AA$2:$AA$98),0),1)&lt;Inputs!AN$4-1,Inputs!AM24*(1+Inputs!AN$6)))))</f>
        <v>-</v>
      </c>
      <c r="AO24" s="217" t="str">
        <f>IF(OR(ISBLANK($M24),$N24="%"),"-",
IF(INDEX(Lookups!$Y$2:$Y$98,MATCH(Inputs!$M24&amp;"_"&amp;INDEX(Lookups!$AC$2:$AC$13,MATCH(Inputs!$L24,Lookups!$AD$2:$AD$13,0),1),IF(Inputs!$K24="CAL",Lookups!$Z$2:$Z$98,Lookups!$AA$2:$AA$98),0),1)&gt;=Inputs!AO$4,"-",
IF(INDEX(Lookups!$Y$2:$Y$98,MATCH(Inputs!$M24&amp;"_"&amp;INDEX(Lookups!$AC$2:$AC$13,MATCH(Inputs!$L24,Lookups!$AD$2:$AD$13,0),1),IF(Inputs!$K24="CAL",Lookups!$Z$2:$Z$98,Lookups!$AA$2:$AA$98),0),1)=Inputs!AO$4-1,Inputs!$Q24*(1+Inputs!AO$6),
IF(INDEX(Lookups!$Y$2:$Y$98,MATCH(Inputs!$M24&amp;"_"&amp;INDEX(Lookups!$AC$2:$AC$13,MATCH(Inputs!$L24,Lookups!$AD$2:$AD$13,0),1),IF(Inputs!$K24="CAL",Lookups!$Z$2:$Z$98,Lookups!$AA$2:$AA$98),0),1)&lt;Inputs!AO$4-1,Inputs!AN24*(1+Inputs!AO$6)))))</f>
        <v>-</v>
      </c>
      <c r="AP24" s="217" t="str">
        <f>IF(OR(ISBLANK($M24),$N24="%"),"-",
IF(INDEX(Lookups!$Y$2:$Y$98,MATCH(Inputs!$M24&amp;"_"&amp;INDEX(Lookups!$AC$2:$AC$13,MATCH(Inputs!$L24,Lookups!$AD$2:$AD$13,0),1),IF(Inputs!$K24="CAL",Lookups!$Z$2:$Z$98,Lookups!$AA$2:$AA$98),0),1)&gt;=Inputs!AP$4,"-",
IF(INDEX(Lookups!$Y$2:$Y$98,MATCH(Inputs!$M24&amp;"_"&amp;INDEX(Lookups!$AC$2:$AC$13,MATCH(Inputs!$L24,Lookups!$AD$2:$AD$13,0),1),IF(Inputs!$K24="CAL",Lookups!$Z$2:$Z$98,Lookups!$AA$2:$AA$98),0),1)=Inputs!AP$4-1,Inputs!$Q24*(1+Inputs!AP$6),
IF(INDEX(Lookups!$Y$2:$Y$98,MATCH(Inputs!$M24&amp;"_"&amp;INDEX(Lookups!$AC$2:$AC$13,MATCH(Inputs!$L24,Lookups!$AD$2:$AD$13,0),1),IF(Inputs!$K24="CAL",Lookups!$Z$2:$Z$98,Lookups!$AA$2:$AA$98),0),1)&lt;Inputs!AP$4-1,Inputs!AO24*(1+Inputs!AP$6)))))</f>
        <v>-</v>
      </c>
      <c r="AQ24" s="217" t="str">
        <f>IF(OR(ISBLANK($M24),$N24="%"),"-",
IF(INDEX(Lookups!$Y$2:$Y$98,MATCH(Inputs!$M24&amp;"_"&amp;INDEX(Lookups!$AC$2:$AC$13,MATCH(Inputs!$L24,Lookups!$AD$2:$AD$13,0),1),IF(Inputs!$K24="CAL",Lookups!$Z$2:$Z$98,Lookups!$AA$2:$AA$98),0),1)&gt;=Inputs!AQ$4,"-",
IF(INDEX(Lookups!$Y$2:$Y$98,MATCH(Inputs!$M24&amp;"_"&amp;INDEX(Lookups!$AC$2:$AC$13,MATCH(Inputs!$L24,Lookups!$AD$2:$AD$13,0),1),IF(Inputs!$K24="CAL",Lookups!$Z$2:$Z$98,Lookups!$AA$2:$AA$98),0),1)=Inputs!AQ$4-1,Inputs!$Q24*(1+Inputs!AQ$6),
IF(INDEX(Lookups!$Y$2:$Y$98,MATCH(Inputs!$M24&amp;"_"&amp;INDEX(Lookups!$AC$2:$AC$13,MATCH(Inputs!$L24,Lookups!$AD$2:$AD$13,0),1),IF(Inputs!$K24="CAL",Lookups!$Z$2:$Z$98,Lookups!$AA$2:$AA$98),0),1)&lt;Inputs!AQ$4-1,Inputs!AP24*(1+Inputs!AQ$6)))))</f>
        <v>-</v>
      </c>
      <c r="AR24" s="217" t="str">
        <f>IF(OR(ISBLANK($M24),$N24="%"),"-",
IF(INDEX(Lookups!$Y$2:$Y$98,MATCH(Inputs!$M24&amp;"_"&amp;INDEX(Lookups!$AC$2:$AC$13,MATCH(Inputs!$L24,Lookups!$AD$2:$AD$13,0),1),IF(Inputs!$K24="CAL",Lookups!$Z$2:$Z$98,Lookups!$AA$2:$AA$98),0),1)&gt;=Inputs!AR$4,"-",
IF(INDEX(Lookups!$Y$2:$Y$98,MATCH(Inputs!$M24&amp;"_"&amp;INDEX(Lookups!$AC$2:$AC$13,MATCH(Inputs!$L24,Lookups!$AD$2:$AD$13,0),1),IF(Inputs!$K24="CAL",Lookups!$Z$2:$Z$98,Lookups!$AA$2:$AA$98),0),1)=Inputs!AR$4-1,Inputs!$Q24*(1+Inputs!AR$6),
IF(INDEX(Lookups!$Y$2:$Y$98,MATCH(Inputs!$M24&amp;"_"&amp;INDEX(Lookups!$AC$2:$AC$13,MATCH(Inputs!$L24,Lookups!$AD$2:$AD$13,0),1),IF(Inputs!$K24="CAL",Lookups!$Z$2:$Z$98,Lookups!$AA$2:$AA$98),0),1)&lt;Inputs!AR$4-1,Inputs!AQ24*(1+Inputs!AR$6)))))</f>
        <v>-</v>
      </c>
      <c r="AS24" s="217" t="str">
        <f>IF(OR(ISBLANK($M24),$N24="%"),"-",
IF(INDEX(Lookups!$Y$2:$Y$98,MATCH(Inputs!$M24&amp;"_"&amp;INDEX(Lookups!$AC$2:$AC$13,MATCH(Inputs!$L24,Lookups!$AD$2:$AD$13,0),1),IF(Inputs!$K24="CAL",Lookups!$Z$2:$Z$98,Lookups!$AA$2:$AA$98),0),1)&gt;=Inputs!AS$4,"-",
IF(INDEX(Lookups!$Y$2:$Y$98,MATCH(Inputs!$M24&amp;"_"&amp;INDEX(Lookups!$AC$2:$AC$13,MATCH(Inputs!$L24,Lookups!$AD$2:$AD$13,0),1),IF(Inputs!$K24="CAL",Lookups!$Z$2:$Z$98,Lookups!$AA$2:$AA$98),0),1)=Inputs!AS$4-1,Inputs!$Q24*(1+Inputs!AS$6),
IF(INDEX(Lookups!$Y$2:$Y$98,MATCH(Inputs!$M24&amp;"_"&amp;INDEX(Lookups!$AC$2:$AC$13,MATCH(Inputs!$L24,Lookups!$AD$2:$AD$13,0),1),IF(Inputs!$K24="CAL",Lookups!$Z$2:$Z$98,Lookups!$AA$2:$AA$98),0),1)&lt;Inputs!AS$4-1,Inputs!AR24*(1+Inputs!AS$6)))))</f>
        <v>-</v>
      </c>
      <c r="AT24" s="217" t="str">
        <f>IF(OR(ISBLANK($M24),$N24="%"),"-",
IF(INDEX(Lookups!$Y$2:$Y$98,MATCH(Inputs!$M24&amp;"_"&amp;INDEX(Lookups!$AC$2:$AC$13,MATCH(Inputs!$L24,Lookups!$AD$2:$AD$13,0),1),IF(Inputs!$K24="CAL",Lookups!$Z$2:$Z$98,Lookups!$AA$2:$AA$98),0),1)&gt;=Inputs!AT$4,"-",
IF(INDEX(Lookups!$Y$2:$Y$98,MATCH(Inputs!$M24&amp;"_"&amp;INDEX(Lookups!$AC$2:$AC$13,MATCH(Inputs!$L24,Lookups!$AD$2:$AD$13,0),1),IF(Inputs!$K24="CAL",Lookups!$Z$2:$Z$98,Lookups!$AA$2:$AA$98),0),1)=Inputs!AT$4-1,Inputs!$Q24*(1+Inputs!AT$6),
IF(INDEX(Lookups!$Y$2:$Y$98,MATCH(Inputs!$M24&amp;"_"&amp;INDEX(Lookups!$AC$2:$AC$13,MATCH(Inputs!$L24,Lookups!$AD$2:$AD$13,0),1),IF(Inputs!$K24="CAL",Lookups!$Z$2:$Z$98,Lookups!$AA$2:$AA$98),0),1)&lt;Inputs!AT$4-1,Inputs!AS24*(1+Inputs!AT$6)))))</f>
        <v>-</v>
      </c>
      <c r="AU24" s="217" t="str">
        <f>IF(OR(ISBLANK($M24),$N24="%"),"-",
IF(INDEX(Lookups!$Y$2:$Y$98,MATCH(Inputs!$M24&amp;"_"&amp;INDEX(Lookups!$AC$2:$AC$13,MATCH(Inputs!$L24,Lookups!$AD$2:$AD$13,0),1),IF(Inputs!$K24="CAL",Lookups!$Z$2:$Z$98,Lookups!$AA$2:$AA$98),0),1)&gt;=Inputs!AU$4,"-",
IF(INDEX(Lookups!$Y$2:$Y$98,MATCH(Inputs!$M24&amp;"_"&amp;INDEX(Lookups!$AC$2:$AC$13,MATCH(Inputs!$L24,Lookups!$AD$2:$AD$13,0),1),IF(Inputs!$K24="CAL",Lookups!$Z$2:$Z$98,Lookups!$AA$2:$AA$98),0),1)=Inputs!AU$4-1,Inputs!$Q24*(1+Inputs!AU$6),
IF(INDEX(Lookups!$Y$2:$Y$98,MATCH(Inputs!$M24&amp;"_"&amp;INDEX(Lookups!$AC$2:$AC$13,MATCH(Inputs!$L24,Lookups!$AD$2:$AD$13,0),1),IF(Inputs!$K24="CAL",Lookups!$Z$2:$Z$98,Lookups!$AA$2:$AA$98),0),1)&lt;Inputs!AU$4-1,Inputs!AT24*(1+Inputs!AU$6)))))</f>
        <v>-</v>
      </c>
      <c r="AW24" s="214" t="str">
        <f>INDEX($V24:$AU24,1,MATCH(AW$6&amp;"_"&amp;INDEX(Lookups!$AC$2:$AC$13,MATCH(Inputs!AW$5,Lookups!$AD$2:$AD$13,0),1),Inputs!$V$2:$AU$2,0))</f>
        <v>-</v>
      </c>
    </row>
    <row r="25" spans="1:55" s="164" customFormat="1" x14ac:dyDescent="0.25">
      <c r="A25" s="178" t="s">
        <v>545</v>
      </c>
      <c r="B25" s="209" t="s">
        <v>549</v>
      </c>
      <c r="C25" s="210" t="str">
        <f>IF(ISBLANK($B25),"-",IFERROR(INDEX(Lookups!$E$2:$E$14,MATCH($B25,Lookups!$C$2:$C$14,0),1),"-"))</f>
        <v>YES</v>
      </c>
      <c r="D25" s="211" t="str">
        <f>IFERROR(IF(MATCH($I25,Lookups!$J$2:$J$6,0),INDEX(Lookups!$K$2:$K$6,MATCH(Inputs!$I25,Lookups!$J$2:$J$6,0),1)),"all DB")</f>
        <v>an</v>
      </c>
      <c r="E25" s="211" t="str">
        <f t="shared" si="2"/>
        <v>WEC_res_an</v>
      </c>
      <c r="F25" s="160" t="s">
        <v>560</v>
      </c>
      <c r="G25" s="228"/>
      <c r="H25" s="160" t="s">
        <v>170</v>
      </c>
      <c r="I25" s="206" t="s">
        <v>0</v>
      </c>
      <c r="J25" s="159" t="s">
        <v>546</v>
      </c>
      <c r="K25" s="203" t="s">
        <v>332</v>
      </c>
      <c r="L25" s="203" t="s">
        <v>89</v>
      </c>
      <c r="M25" s="203">
        <v>2019</v>
      </c>
      <c r="N25" s="162" t="s">
        <v>34</v>
      </c>
      <c r="O25" s="229">
        <v>105.29</v>
      </c>
      <c r="P25" s="229">
        <v>0.16</v>
      </c>
      <c r="Q25" s="230">
        <f>1/1000*(O25+P25)</f>
        <v>0.10545</v>
      </c>
      <c r="R25" s="231">
        <f>IF(ISBLANK(Q25),"-",
IF(AW25="-",Q25,AW25))</f>
        <v>0.10545</v>
      </c>
      <c r="S25" s="232"/>
      <c r="U25" s="216"/>
      <c r="V25" s="217" t="str">
        <f>IF(OR(ISBLANK($M25),$N25="%"),"-",
IF(INDEX(Lookups!$Y$2:$Y$98,MATCH(Inputs!$M25&amp;"_"&amp;INDEX(Lookups!$AC$2:$AC$13,MATCH(Inputs!$L25,Lookups!$AD$2:$AD$13,0),1),IF(Inputs!$K25="CAL",Lookups!$Z$2:$Z$98,Lookups!$AA$2:$AA$98),0),1)&gt;=Inputs!V$4,"-",
IF(INDEX(Lookups!$Y$2:$Y$98,MATCH(Inputs!$M25&amp;"_"&amp;INDEX(Lookups!$AC$2:$AC$13,MATCH(Inputs!$L25,Lookups!$AD$2:$AD$13,0),1),IF(Inputs!$K25="CAL",Lookups!$Z$2:$Z$98,Lookups!$AA$2:$AA$98),0),1)=Inputs!V$4-1,Inputs!$Q25*(1+Inputs!V$6),
IF(INDEX(Lookups!$Y$2:$Y$98,MATCH(Inputs!$M25&amp;"_"&amp;INDEX(Lookups!$AC$2:$AC$13,MATCH(Inputs!$L25,Lookups!$AD$2:$AD$13,0),1),IF(Inputs!$K25="CAL",Lookups!$Z$2:$Z$98,Lookups!$AA$2:$AA$98),0),1)&lt;Inputs!V$4-1,Inputs!U25*(1+Inputs!V$6)))))</f>
        <v>-</v>
      </c>
      <c r="W25" s="217" t="str">
        <f>IF(OR(ISBLANK($M25),$N25="%"),"-",
IF(INDEX(Lookups!$Y$2:$Y$98,MATCH(Inputs!$M25&amp;"_"&amp;INDEX(Lookups!$AC$2:$AC$13,MATCH(Inputs!$L25,Lookups!$AD$2:$AD$13,0),1),IF(Inputs!$K25="CAL",Lookups!$Z$2:$Z$98,Lookups!$AA$2:$AA$98),0),1)&gt;=Inputs!W$4,"-",
IF(INDEX(Lookups!$Y$2:$Y$98,MATCH(Inputs!$M25&amp;"_"&amp;INDEX(Lookups!$AC$2:$AC$13,MATCH(Inputs!$L25,Lookups!$AD$2:$AD$13,0),1),IF(Inputs!$K25="CAL",Lookups!$Z$2:$Z$98,Lookups!$AA$2:$AA$98),0),1)=Inputs!W$4-1,Inputs!$Q25*(1+Inputs!W$6),
IF(INDEX(Lookups!$Y$2:$Y$98,MATCH(Inputs!$M25&amp;"_"&amp;INDEX(Lookups!$AC$2:$AC$13,MATCH(Inputs!$L25,Lookups!$AD$2:$AD$13,0),1),IF(Inputs!$K25="CAL",Lookups!$Z$2:$Z$98,Lookups!$AA$2:$AA$98),0),1)&lt;Inputs!W$4-1,Inputs!V25*(1+Inputs!W$6)))))</f>
        <v>-</v>
      </c>
      <c r="X25" s="217" t="str">
        <f>IF(OR(ISBLANK($M25),$N25="%"),"-",
IF(INDEX(Lookups!$Y$2:$Y$98,MATCH(Inputs!$M25&amp;"_"&amp;INDEX(Lookups!$AC$2:$AC$13,MATCH(Inputs!$L25,Lookups!$AD$2:$AD$13,0),1),IF(Inputs!$K25="CAL",Lookups!$Z$2:$Z$98,Lookups!$AA$2:$AA$98),0),1)&gt;=Inputs!X$4,"-",
IF(INDEX(Lookups!$Y$2:$Y$98,MATCH(Inputs!$M25&amp;"_"&amp;INDEX(Lookups!$AC$2:$AC$13,MATCH(Inputs!$L25,Lookups!$AD$2:$AD$13,0),1),IF(Inputs!$K25="CAL",Lookups!$Z$2:$Z$98,Lookups!$AA$2:$AA$98),0),1)=Inputs!X$4-1,Inputs!$Q25*(1+Inputs!X$6),
IF(INDEX(Lookups!$Y$2:$Y$98,MATCH(Inputs!$M25&amp;"_"&amp;INDEX(Lookups!$AC$2:$AC$13,MATCH(Inputs!$L25,Lookups!$AD$2:$AD$13,0),1),IF(Inputs!$K25="CAL",Lookups!$Z$2:$Z$98,Lookups!$AA$2:$AA$98),0),1)&lt;Inputs!X$4-1,Inputs!W25*(1+Inputs!X$6)))))</f>
        <v>-</v>
      </c>
      <c r="Y25" s="217" t="str">
        <f>IF(OR(ISBLANK($M25),$N25="%"),"-",
IF(INDEX(Lookups!$Y$2:$Y$98,MATCH(Inputs!$M25&amp;"_"&amp;INDEX(Lookups!$AC$2:$AC$13,MATCH(Inputs!$L25,Lookups!$AD$2:$AD$13,0),1),IF(Inputs!$K25="CAL",Lookups!$Z$2:$Z$98,Lookups!$AA$2:$AA$98),0),1)&gt;=Inputs!Y$4,"-",
IF(INDEX(Lookups!$Y$2:$Y$98,MATCH(Inputs!$M25&amp;"_"&amp;INDEX(Lookups!$AC$2:$AC$13,MATCH(Inputs!$L25,Lookups!$AD$2:$AD$13,0),1),IF(Inputs!$K25="CAL",Lookups!$Z$2:$Z$98,Lookups!$AA$2:$AA$98),0),1)=Inputs!Y$4-1,Inputs!$Q25*(1+Inputs!Y$6),
IF(INDEX(Lookups!$Y$2:$Y$98,MATCH(Inputs!$M25&amp;"_"&amp;INDEX(Lookups!$AC$2:$AC$13,MATCH(Inputs!$L25,Lookups!$AD$2:$AD$13,0),1),IF(Inputs!$K25="CAL",Lookups!$Z$2:$Z$98,Lookups!$AA$2:$AA$98),0),1)&lt;Inputs!Y$4-1,Inputs!X25*(1+Inputs!Y$6)))))</f>
        <v>-</v>
      </c>
      <c r="Z25" s="217" t="str">
        <f>IF(OR(ISBLANK($M25),$N25="%"),"-",
IF(INDEX(Lookups!$Y$2:$Y$98,MATCH(Inputs!$M25&amp;"_"&amp;INDEX(Lookups!$AC$2:$AC$13,MATCH(Inputs!$L25,Lookups!$AD$2:$AD$13,0),1),IF(Inputs!$K25="CAL",Lookups!$Z$2:$Z$98,Lookups!$AA$2:$AA$98),0),1)&gt;=Inputs!Z$4,"-",
IF(INDEX(Lookups!$Y$2:$Y$98,MATCH(Inputs!$M25&amp;"_"&amp;INDEX(Lookups!$AC$2:$AC$13,MATCH(Inputs!$L25,Lookups!$AD$2:$AD$13,0),1),IF(Inputs!$K25="CAL",Lookups!$Z$2:$Z$98,Lookups!$AA$2:$AA$98),0),1)=Inputs!Z$4-1,Inputs!$Q25*(1+Inputs!Z$6),
IF(INDEX(Lookups!$Y$2:$Y$98,MATCH(Inputs!$M25&amp;"_"&amp;INDEX(Lookups!$AC$2:$AC$13,MATCH(Inputs!$L25,Lookups!$AD$2:$AD$13,0),1),IF(Inputs!$K25="CAL",Lookups!$Z$2:$Z$98,Lookups!$AA$2:$AA$98),0),1)&lt;Inputs!Z$4-1,Inputs!Y25*(1+Inputs!Z$6)))))</f>
        <v>-</v>
      </c>
      <c r="AA25" s="217" t="str">
        <f>IF(OR(ISBLANK($M25),$N25="%"),"-",
IF(INDEX(Lookups!$Y$2:$Y$98,MATCH(Inputs!$M25&amp;"_"&amp;INDEX(Lookups!$AC$2:$AC$13,MATCH(Inputs!$L25,Lookups!$AD$2:$AD$13,0),1),IF(Inputs!$K25="CAL",Lookups!$Z$2:$Z$98,Lookups!$AA$2:$AA$98),0),1)&gt;=Inputs!AA$4,"-",
IF(INDEX(Lookups!$Y$2:$Y$98,MATCH(Inputs!$M25&amp;"_"&amp;INDEX(Lookups!$AC$2:$AC$13,MATCH(Inputs!$L25,Lookups!$AD$2:$AD$13,0),1),IF(Inputs!$K25="CAL",Lookups!$Z$2:$Z$98,Lookups!$AA$2:$AA$98),0),1)=Inputs!AA$4-1,Inputs!$Q25*(1+Inputs!AA$6),
IF(INDEX(Lookups!$Y$2:$Y$98,MATCH(Inputs!$M25&amp;"_"&amp;INDEX(Lookups!$AC$2:$AC$13,MATCH(Inputs!$L25,Lookups!$AD$2:$AD$13,0),1),IF(Inputs!$K25="CAL",Lookups!$Z$2:$Z$98,Lookups!$AA$2:$AA$98),0),1)&lt;Inputs!AA$4-1,Inputs!Z25*(1+Inputs!AA$6)))))</f>
        <v>-</v>
      </c>
      <c r="AB25" s="217" t="str">
        <f>IF(OR(ISBLANK($M25),$N25="%"),"-",
IF(INDEX(Lookups!$Y$2:$Y$98,MATCH(Inputs!$M25&amp;"_"&amp;INDEX(Lookups!$AC$2:$AC$13,MATCH(Inputs!$L25,Lookups!$AD$2:$AD$13,0),1),IF(Inputs!$K25="CAL",Lookups!$Z$2:$Z$98,Lookups!$AA$2:$AA$98),0),1)&gt;=Inputs!AB$4,"-",
IF(INDEX(Lookups!$Y$2:$Y$98,MATCH(Inputs!$M25&amp;"_"&amp;INDEX(Lookups!$AC$2:$AC$13,MATCH(Inputs!$L25,Lookups!$AD$2:$AD$13,0),1),IF(Inputs!$K25="CAL",Lookups!$Z$2:$Z$98,Lookups!$AA$2:$AA$98),0),1)=Inputs!AB$4-1,Inputs!$Q25*(1+Inputs!AB$6),
IF(INDEX(Lookups!$Y$2:$Y$98,MATCH(Inputs!$M25&amp;"_"&amp;INDEX(Lookups!$AC$2:$AC$13,MATCH(Inputs!$L25,Lookups!$AD$2:$AD$13,0),1),IF(Inputs!$K25="CAL",Lookups!$Z$2:$Z$98,Lookups!$AA$2:$AA$98),0),1)&lt;Inputs!AB$4-1,Inputs!AA25*(1+Inputs!AB$6)))))</f>
        <v>-</v>
      </c>
      <c r="AC25" s="217" t="str">
        <f>IF(OR(ISBLANK($M25),$N25="%"),"-",
IF(INDEX(Lookups!$Y$2:$Y$98,MATCH(Inputs!$M25&amp;"_"&amp;INDEX(Lookups!$AC$2:$AC$13,MATCH(Inputs!$L25,Lookups!$AD$2:$AD$13,0),1),IF(Inputs!$K25="CAL",Lookups!$Z$2:$Z$98,Lookups!$AA$2:$AA$98),0),1)&gt;=Inputs!AC$4,"-",
IF(INDEX(Lookups!$Y$2:$Y$98,MATCH(Inputs!$M25&amp;"_"&amp;INDEX(Lookups!$AC$2:$AC$13,MATCH(Inputs!$L25,Lookups!$AD$2:$AD$13,0),1),IF(Inputs!$K25="CAL",Lookups!$Z$2:$Z$98,Lookups!$AA$2:$AA$98),0),1)=Inputs!AC$4-1,Inputs!$Q25*(1+Inputs!AC$6),
IF(INDEX(Lookups!$Y$2:$Y$98,MATCH(Inputs!$M25&amp;"_"&amp;INDEX(Lookups!$AC$2:$AC$13,MATCH(Inputs!$L25,Lookups!$AD$2:$AD$13,0),1),IF(Inputs!$K25="CAL",Lookups!$Z$2:$Z$98,Lookups!$AA$2:$AA$98),0),1)&lt;Inputs!AC$4-1,Inputs!AB25*(1+Inputs!AC$6)))))</f>
        <v>-</v>
      </c>
      <c r="AD25" s="217" t="str">
        <f>IF(OR(ISBLANK($M25),$N25="%"),"-",
IF(INDEX(Lookups!$Y$2:$Y$98,MATCH(Inputs!$M25&amp;"_"&amp;INDEX(Lookups!$AC$2:$AC$13,MATCH(Inputs!$L25,Lookups!$AD$2:$AD$13,0),1),IF(Inputs!$K25="CAL",Lookups!$Z$2:$Z$98,Lookups!$AA$2:$AA$98),0),1)&gt;=Inputs!AD$4,"-",
IF(INDEX(Lookups!$Y$2:$Y$98,MATCH(Inputs!$M25&amp;"_"&amp;INDEX(Lookups!$AC$2:$AC$13,MATCH(Inputs!$L25,Lookups!$AD$2:$AD$13,0),1),IF(Inputs!$K25="CAL",Lookups!$Z$2:$Z$98,Lookups!$AA$2:$AA$98),0),1)=Inputs!AD$4-1,Inputs!$Q25*(1+Inputs!AD$6),
IF(INDEX(Lookups!$Y$2:$Y$98,MATCH(Inputs!$M25&amp;"_"&amp;INDEX(Lookups!$AC$2:$AC$13,MATCH(Inputs!$L25,Lookups!$AD$2:$AD$13,0),1),IF(Inputs!$K25="CAL",Lookups!$Z$2:$Z$98,Lookups!$AA$2:$AA$98),0),1)&lt;Inputs!AD$4-1,Inputs!AC25*(1+Inputs!AD$6)))))</f>
        <v>-</v>
      </c>
      <c r="AE25" s="217" t="str">
        <f>IF(OR(ISBLANK($M25),$N25="%"),"-",
IF(INDEX(Lookups!$Y$2:$Y$98,MATCH(Inputs!$M25&amp;"_"&amp;INDEX(Lookups!$AC$2:$AC$13,MATCH(Inputs!$L25,Lookups!$AD$2:$AD$13,0),1),IF(Inputs!$K25="CAL",Lookups!$Z$2:$Z$98,Lookups!$AA$2:$AA$98),0),1)&gt;=Inputs!AE$4,"-",
IF(INDEX(Lookups!$Y$2:$Y$98,MATCH(Inputs!$M25&amp;"_"&amp;INDEX(Lookups!$AC$2:$AC$13,MATCH(Inputs!$L25,Lookups!$AD$2:$AD$13,0),1),IF(Inputs!$K25="CAL",Lookups!$Z$2:$Z$98,Lookups!$AA$2:$AA$98),0),1)=Inputs!AE$4-1,Inputs!$Q25*(1+Inputs!AE$6),
IF(INDEX(Lookups!$Y$2:$Y$98,MATCH(Inputs!$M25&amp;"_"&amp;INDEX(Lookups!$AC$2:$AC$13,MATCH(Inputs!$L25,Lookups!$AD$2:$AD$13,0),1),IF(Inputs!$K25="CAL",Lookups!$Z$2:$Z$98,Lookups!$AA$2:$AA$98),0),1)&lt;Inputs!AE$4-1,Inputs!AD25*(1+Inputs!AE$6)))))</f>
        <v>-</v>
      </c>
      <c r="AF25" s="217" t="str">
        <f>IF(OR(ISBLANK($M25),$N25="%"),"-",
IF(INDEX(Lookups!$Y$2:$Y$98,MATCH(Inputs!$M25&amp;"_"&amp;INDEX(Lookups!$AC$2:$AC$13,MATCH(Inputs!$L25,Lookups!$AD$2:$AD$13,0),1),IF(Inputs!$K25="CAL",Lookups!$Z$2:$Z$98,Lookups!$AA$2:$AA$98),0),1)&gt;=Inputs!AF$4,"-",
IF(INDEX(Lookups!$Y$2:$Y$98,MATCH(Inputs!$M25&amp;"_"&amp;INDEX(Lookups!$AC$2:$AC$13,MATCH(Inputs!$L25,Lookups!$AD$2:$AD$13,0),1),IF(Inputs!$K25="CAL",Lookups!$Z$2:$Z$98,Lookups!$AA$2:$AA$98),0),1)=Inputs!AF$4-1,Inputs!$Q25*(1+Inputs!AF$6),
IF(INDEX(Lookups!$Y$2:$Y$98,MATCH(Inputs!$M25&amp;"_"&amp;INDEX(Lookups!$AC$2:$AC$13,MATCH(Inputs!$L25,Lookups!$AD$2:$AD$13,0),1),IF(Inputs!$K25="CAL",Lookups!$Z$2:$Z$98,Lookups!$AA$2:$AA$98),0),1)&lt;Inputs!AF$4-1,Inputs!AE25*(1+Inputs!AF$6)))))</f>
        <v>-</v>
      </c>
      <c r="AG25" s="217" t="str">
        <f>IF(OR(ISBLANK($M25),$N25="%"),"-",
IF(INDEX(Lookups!$Y$2:$Y$98,MATCH(Inputs!$M25&amp;"_"&amp;INDEX(Lookups!$AC$2:$AC$13,MATCH(Inputs!$L25,Lookups!$AD$2:$AD$13,0),1),IF(Inputs!$K25="CAL",Lookups!$Z$2:$Z$98,Lookups!$AA$2:$AA$98),0),1)&gt;=Inputs!AG$4,"-",
IF(INDEX(Lookups!$Y$2:$Y$98,MATCH(Inputs!$M25&amp;"_"&amp;INDEX(Lookups!$AC$2:$AC$13,MATCH(Inputs!$L25,Lookups!$AD$2:$AD$13,0),1),IF(Inputs!$K25="CAL",Lookups!$Z$2:$Z$98,Lookups!$AA$2:$AA$98),0),1)=Inputs!AG$4-1,Inputs!$Q25*(1+Inputs!AG$6),
IF(INDEX(Lookups!$Y$2:$Y$98,MATCH(Inputs!$M25&amp;"_"&amp;INDEX(Lookups!$AC$2:$AC$13,MATCH(Inputs!$L25,Lookups!$AD$2:$AD$13,0),1),IF(Inputs!$K25="CAL",Lookups!$Z$2:$Z$98,Lookups!$AA$2:$AA$98),0),1)&lt;Inputs!AG$4-1,Inputs!AF25*(1+Inputs!AG$6)))))</f>
        <v>-</v>
      </c>
      <c r="AH25" s="217" t="str">
        <f>IF(OR(ISBLANK($M25),$N25="%"),"-",
IF(INDEX(Lookups!$Y$2:$Y$98,MATCH(Inputs!$M25&amp;"_"&amp;INDEX(Lookups!$AC$2:$AC$13,MATCH(Inputs!$L25,Lookups!$AD$2:$AD$13,0),1),IF(Inputs!$K25="CAL",Lookups!$Z$2:$Z$98,Lookups!$AA$2:$AA$98),0),1)&gt;=Inputs!AH$4,"-",
IF(INDEX(Lookups!$Y$2:$Y$98,MATCH(Inputs!$M25&amp;"_"&amp;INDEX(Lookups!$AC$2:$AC$13,MATCH(Inputs!$L25,Lookups!$AD$2:$AD$13,0),1),IF(Inputs!$K25="CAL",Lookups!$Z$2:$Z$98,Lookups!$AA$2:$AA$98),0),1)=Inputs!AH$4-1,Inputs!$Q25*(1+Inputs!AH$6),
IF(INDEX(Lookups!$Y$2:$Y$98,MATCH(Inputs!$M25&amp;"_"&amp;INDEX(Lookups!$AC$2:$AC$13,MATCH(Inputs!$L25,Lookups!$AD$2:$AD$13,0),1),IF(Inputs!$K25="CAL",Lookups!$Z$2:$Z$98,Lookups!$AA$2:$AA$98),0),1)&lt;Inputs!AH$4-1,Inputs!AG25*(1+Inputs!AH$6)))))</f>
        <v>-</v>
      </c>
      <c r="AI25" s="217" t="str">
        <f>IF(OR(ISBLANK($M25),$N25="%"),"-",
IF(INDEX(Lookups!$Y$2:$Y$98,MATCH(Inputs!$M25&amp;"_"&amp;INDEX(Lookups!$AC$2:$AC$13,MATCH(Inputs!$L25,Lookups!$AD$2:$AD$13,0),1),IF(Inputs!$K25="CAL",Lookups!$Z$2:$Z$98,Lookups!$AA$2:$AA$98),0),1)&gt;=Inputs!AI$4,"-",
IF(INDEX(Lookups!$Y$2:$Y$98,MATCH(Inputs!$M25&amp;"_"&amp;INDEX(Lookups!$AC$2:$AC$13,MATCH(Inputs!$L25,Lookups!$AD$2:$AD$13,0),1),IF(Inputs!$K25="CAL",Lookups!$Z$2:$Z$98,Lookups!$AA$2:$AA$98),0),1)=Inputs!AI$4-1,Inputs!$Q25*(1+Inputs!AI$6),
IF(INDEX(Lookups!$Y$2:$Y$98,MATCH(Inputs!$M25&amp;"_"&amp;INDEX(Lookups!$AC$2:$AC$13,MATCH(Inputs!$L25,Lookups!$AD$2:$AD$13,0),1),IF(Inputs!$K25="CAL",Lookups!$Z$2:$Z$98,Lookups!$AA$2:$AA$98),0),1)&lt;Inputs!AI$4-1,Inputs!AH25*(1+Inputs!AI$6)))))</f>
        <v>-</v>
      </c>
      <c r="AJ25" s="217" t="str">
        <f>IF(OR(ISBLANK($M25),$N25="%"),"-",
IF(INDEX(Lookups!$Y$2:$Y$98,MATCH(Inputs!$M25&amp;"_"&amp;INDEX(Lookups!$AC$2:$AC$13,MATCH(Inputs!$L25,Lookups!$AD$2:$AD$13,0),1),IF(Inputs!$K25="CAL",Lookups!$Z$2:$Z$98,Lookups!$AA$2:$AA$98),0),1)&gt;=Inputs!AJ$4,"-",
IF(INDEX(Lookups!$Y$2:$Y$98,MATCH(Inputs!$M25&amp;"_"&amp;INDEX(Lookups!$AC$2:$AC$13,MATCH(Inputs!$L25,Lookups!$AD$2:$AD$13,0),1),IF(Inputs!$K25="CAL",Lookups!$Z$2:$Z$98,Lookups!$AA$2:$AA$98),0),1)=Inputs!AJ$4-1,Inputs!$Q25*(1+Inputs!AJ$6),
IF(INDEX(Lookups!$Y$2:$Y$98,MATCH(Inputs!$M25&amp;"_"&amp;INDEX(Lookups!$AC$2:$AC$13,MATCH(Inputs!$L25,Lookups!$AD$2:$AD$13,0),1),IF(Inputs!$K25="CAL",Lookups!$Z$2:$Z$98,Lookups!$AA$2:$AA$98),0),1)&lt;Inputs!AJ$4-1,Inputs!AI25*(1+Inputs!AJ$6)))))</f>
        <v>-</v>
      </c>
      <c r="AK25" s="217" t="str">
        <f>IF(OR(ISBLANK($M25),$N25="%"),"-",
IF(INDEX(Lookups!$Y$2:$Y$98,MATCH(Inputs!$M25&amp;"_"&amp;INDEX(Lookups!$AC$2:$AC$13,MATCH(Inputs!$L25,Lookups!$AD$2:$AD$13,0),1),IF(Inputs!$K25="CAL",Lookups!$Z$2:$Z$98,Lookups!$AA$2:$AA$98),0),1)&gt;=Inputs!AK$4,"-",
IF(INDEX(Lookups!$Y$2:$Y$98,MATCH(Inputs!$M25&amp;"_"&amp;INDEX(Lookups!$AC$2:$AC$13,MATCH(Inputs!$L25,Lookups!$AD$2:$AD$13,0),1),IF(Inputs!$K25="CAL",Lookups!$Z$2:$Z$98,Lookups!$AA$2:$AA$98),0),1)=Inputs!AK$4-1,Inputs!$Q25*(1+Inputs!AK$6),
IF(INDEX(Lookups!$Y$2:$Y$98,MATCH(Inputs!$M25&amp;"_"&amp;INDEX(Lookups!$AC$2:$AC$13,MATCH(Inputs!$L25,Lookups!$AD$2:$AD$13,0),1),IF(Inputs!$K25="CAL",Lookups!$Z$2:$Z$98,Lookups!$AA$2:$AA$98),0),1)&lt;Inputs!AK$4-1,Inputs!AJ25*(1+Inputs!AK$6)))))</f>
        <v>-</v>
      </c>
      <c r="AL25" s="217" t="str">
        <f>IF(OR(ISBLANK($M25),$N25="%"),"-",
IF(INDEX(Lookups!$Y$2:$Y$98,MATCH(Inputs!$M25&amp;"_"&amp;INDEX(Lookups!$AC$2:$AC$13,MATCH(Inputs!$L25,Lookups!$AD$2:$AD$13,0),1),IF(Inputs!$K25="CAL",Lookups!$Z$2:$Z$98,Lookups!$AA$2:$AA$98),0),1)&gt;=Inputs!AL$4,"-",
IF(INDEX(Lookups!$Y$2:$Y$98,MATCH(Inputs!$M25&amp;"_"&amp;INDEX(Lookups!$AC$2:$AC$13,MATCH(Inputs!$L25,Lookups!$AD$2:$AD$13,0),1),IF(Inputs!$K25="CAL",Lookups!$Z$2:$Z$98,Lookups!$AA$2:$AA$98),0),1)=Inputs!AL$4-1,Inputs!$Q25*(1+Inputs!AL$6),
IF(INDEX(Lookups!$Y$2:$Y$98,MATCH(Inputs!$M25&amp;"_"&amp;INDEX(Lookups!$AC$2:$AC$13,MATCH(Inputs!$L25,Lookups!$AD$2:$AD$13,0),1),IF(Inputs!$K25="CAL",Lookups!$Z$2:$Z$98,Lookups!$AA$2:$AA$98),0),1)&lt;Inputs!AL$4-1,Inputs!AK25*(1+Inputs!AL$6)))))</f>
        <v>-</v>
      </c>
      <c r="AM25" s="217" t="str">
        <f>IF(OR(ISBLANK($M25),$N25="%"),"-",
IF(INDEX(Lookups!$Y$2:$Y$98,MATCH(Inputs!$M25&amp;"_"&amp;INDEX(Lookups!$AC$2:$AC$13,MATCH(Inputs!$L25,Lookups!$AD$2:$AD$13,0),1),IF(Inputs!$K25="CAL",Lookups!$Z$2:$Z$98,Lookups!$AA$2:$AA$98),0),1)&gt;=Inputs!AM$4,"-",
IF(INDEX(Lookups!$Y$2:$Y$98,MATCH(Inputs!$M25&amp;"_"&amp;INDEX(Lookups!$AC$2:$AC$13,MATCH(Inputs!$L25,Lookups!$AD$2:$AD$13,0),1),IF(Inputs!$K25="CAL",Lookups!$Z$2:$Z$98,Lookups!$AA$2:$AA$98),0),1)=Inputs!AM$4-1,Inputs!$Q25*(1+Inputs!AM$6),
IF(INDEX(Lookups!$Y$2:$Y$98,MATCH(Inputs!$M25&amp;"_"&amp;INDEX(Lookups!$AC$2:$AC$13,MATCH(Inputs!$L25,Lookups!$AD$2:$AD$13,0),1),IF(Inputs!$K25="CAL",Lookups!$Z$2:$Z$98,Lookups!$AA$2:$AA$98),0),1)&lt;Inputs!AM$4-1,Inputs!AL25*(1+Inputs!AM$6)))))</f>
        <v>-</v>
      </c>
      <c r="AN25" s="217" t="str">
        <f>IF(OR(ISBLANK($M25),$N25="%"),"-",
IF(INDEX(Lookups!$Y$2:$Y$98,MATCH(Inputs!$M25&amp;"_"&amp;INDEX(Lookups!$AC$2:$AC$13,MATCH(Inputs!$L25,Lookups!$AD$2:$AD$13,0),1),IF(Inputs!$K25="CAL",Lookups!$Z$2:$Z$98,Lookups!$AA$2:$AA$98),0),1)&gt;=Inputs!AN$4,"-",
IF(INDEX(Lookups!$Y$2:$Y$98,MATCH(Inputs!$M25&amp;"_"&amp;INDEX(Lookups!$AC$2:$AC$13,MATCH(Inputs!$L25,Lookups!$AD$2:$AD$13,0),1),IF(Inputs!$K25="CAL",Lookups!$Z$2:$Z$98,Lookups!$AA$2:$AA$98),0),1)=Inputs!AN$4-1,Inputs!$Q25*(1+Inputs!AN$6),
IF(INDEX(Lookups!$Y$2:$Y$98,MATCH(Inputs!$M25&amp;"_"&amp;INDEX(Lookups!$AC$2:$AC$13,MATCH(Inputs!$L25,Lookups!$AD$2:$AD$13,0),1),IF(Inputs!$K25="CAL",Lookups!$Z$2:$Z$98,Lookups!$AA$2:$AA$98),0),1)&lt;Inputs!AN$4-1,Inputs!AM25*(1+Inputs!AN$6)))))</f>
        <v>-</v>
      </c>
      <c r="AO25" s="217" t="str">
        <f>IF(OR(ISBLANK($M25),$N25="%"),"-",
IF(INDEX(Lookups!$Y$2:$Y$98,MATCH(Inputs!$M25&amp;"_"&amp;INDEX(Lookups!$AC$2:$AC$13,MATCH(Inputs!$L25,Lookups!$AD$2:$AD$13,0),1),IF(Inputs!$K25="CAL",Lookups!$Z$2:$Z$98,Lookups!$AA$2:$AA$98),0),1)&gt;=Inputs!AO$4,"-",
IF(INDEX(Lookups!$Y$2:$Y$98,MATCH(Inputs!$M25&amp;"_"&amp;INDEX(Lookups!$AC$2:$AC$13,MATCH(Inputs!$L25,Lookups!$AD$2:$AD$13,0),1),IF(Inputs!$K25="CAL",Lookups!$Z$2:$Z$98,Lookups!$AA$2:$AA$98),0),1)=Inputs!AO$4-1,Inputs!$Q25*(1+Inputs!AO$6),
IF(INDEX(Lookups!$Y$2:$Y$98,MATCH(Inputs!$M25&amp;"_"&amp;INDEX(Lookups!$AC$2:$AC$13,MATCH(Inputs!$L25,Lookups!$AD$2:$AD$13,0),1),IF(Inputs!$K25="CAL",Lookups!$Z$2:$Z$98,Lookups!$AA$2:$AA$98),0),1)&lt;Inputs!AO$4-1,Inputs!AN25*(1+Inputs!AO$6)))))</f>
        <v>-</v>
      </c>
      <c r="AP25" s="217" t="str">
        <f>IF(OR(ISBLANK($M25),$N25="%"),"-",
IF(INDEX(Lookups!$Y$2:$Y$98,MATCH(Inputs!$M25&amp;"_"&amp;INDEX(Lookups!$AC$2:$AC$13,MATCH(Inputs!$L25,Lookups!$AD$2:$AD$13,0),1),IF(Inputs!$K25="CAL",Lookups!$Z$2:$Z$98,Lookups!$AA$2:$AA$98),0),1)&gt;=Inputs!AP$4,"-",
IF(INDEX(Lookups!$Y$2:$Y$98,MATCH(Inputs!$M25&amp;"_"&amp;INDEX(Lookups!$AC$2:$AC$13,MATCH(Inputs!$L25,Lookups!$AD$2:$AD$13,0),1),IF(Inputs!$K25="CAL",Lookups!$Z$2:$Z$98,Lookups!$AA$2:$AA$98),0),1)=Inputs!AP$4-1,Inputs!$Q25*(1+Inputs!AP$6),
IF(INDEX(Lookups!$Y$2:$Y$98,MATCH(Inputs!$M25&amp;"_"&amp;INDEX(Lookups!$AC$2:$AC$13,MATCH(Inputs!$L25,Lookups!$AD$2:$AD$13,0),1),IF(Inputs!$K25="CAL",Lookups!$Z$2:$Z$98,Lookups!$AA$2:$AA$98),0),1)&lt;Inputs!AP$4-1,Inputs!AO25*(1+Inputs!AP$6)))))</f>
        <v>-</v>
      </c>
      <c r="AQ25" s="217" t="str">
        <f>IF(OR(ISBLANK($M25),$N25="%"),"-",
IF(INDEX(Lookups!$Y$2:$Y$98,MATCH(Inputs!$M25&amp;"_"&amp;INDEX(Lookups!$AC$2:$AC$13,MATCH(Inputs!$L25,Lookups!$AD$2:$AD$13,0),1),IF(Inputs!$K25="CAL",Lookups!$Z$2:$Z$98,Lookups!$AA$2:$AA$98),0),1)&gt;=Inputs!AQ$4,"-",
IF(INDEX(Lookups!$Y$2:$Y$98,MATCH(Inputs!$M25&amp;"_"&amp;INDEX(Lookups!$AC$2:$AC$13,MATCH(Inputs!$L25,Lookups!$AD$2:$AD$13,0),1),IF(Inputs!$K25="CAL",Lookups!$Z$2:$Z$98,Lookups!$AA$2:$AA$98),0),1)=Inputs!AQ$4-1,Inputs!$Q25*(1+Inputs!AQ$6),
IF(INDEX(Lookups!$Y$2:$Y$98,MATCH(Inputs!$M25&amp;"_"&amp;INDEX(Lookups!$AC$2:$AC$13,MATCH(Inputs!$L25,Lookups!$AD$2:$AD$13,0),1),IF(Inputs!$K25="CAL",Lookups!$Z$2:$Z$98,Lookups!$AA$2:$AA$98),0),1)&lt;Inputs!AQ$4-1,Inputs!AP25*(1+Inputs!AQ$6)))))</f>
        <v>-</v>
      </c>
      <c r="AR25" s="217" t="str">
        <f>IF(OR(ISBLANK($M25),$N25="%"),"-",
IF(INDEX(Lookups!$Y$2:$Y$98,MATCH(Inputs!$M25&amp;"_"&amp;INDEX(Lookups!$AC$2:$AC$13,MATCH(Inputs!$L25,Lookups!$AD$2:$AD$13,0),1),IF(Inputs!$K25="CAL",Lookups!$Z$2:$Z$98,Lookups!$AA$2:$AA$98),0),1)&gt;=Inputs!AR$4,"-",
IF(INDEX(Lookups!$Y$2:$Y$98,MATCH(Inputs!$M25&amp;"_"&amp;INDEX(Lookups!$AC$2:$AC$13,MATCH(Inputs!$L25,Lookups!$AD$2:$AD$13,0),1),IF(Inputs!$K25="CAL",Lookups!$Z$2:$Z$98,Lookups!$AA$2:$AA$98),0),1)=Inputs!AR$4-1,Inputs!$Q25*(1+Inputs!AR$6),
IF(INDEX(Lookups!$Y$2:$Y$98,MATCH(Inputs!$M25&amp;"_"&amp;INDEX(Lookups!$AC$2:$AC$13,MATCH(Inputs!$L25,Lookups!$AD$2:$AD$13,0),1),IF(Inputs!$K25="CAL",Lookups!$Z$2:$Z$98,Lookups!$AA$2:$AA$98),0),1)&lt;Inputs!AR$4-1,Inputs!AQ25*(1+Inputs!AR$6)))))</f>
        <v>-</v>
      </c>
      <c r="AS25" s="217" t="str">
        <f>IF(OR(ISBLANK($M25),$N25="%"),"-",
IF(INDEX(Lookups!$Y$2:$Y$98,MATCH(Inputs!$M25&amp;"_"&amp;INDEX(Lookups!$AC$2:$AC$13,MATCH(Inputs!$L25,Lookups!$AD$2:$AD$13,0),1),IF(Inputs!$K25="CAL",Lookups!$Z$2:$Z$98,Lookups!$AA$2:$AA$98),0),1)&gt;=Inputs!AS$4,"-",
IF(INDEX(Lookups!$Y$2:$Y$98,MATCH(Inputs!$M25&amp;"_"&amp;INDEX(Lookups!$AC$2:$AC$13,MATCH(Inputs!$L25,Lookups!$AD$2:$AD$13,0),1),IF(Inputs!$K25="CAL",Lookups!$Z$2:$Z$98,Lookups!$AA$2:$AA$98),0),1)=Inputs!AS$4-1,Inputs!$Q25*(1+Inputs!AS$6),
IF(INDEX(Lookups!$Y$2:$Y$98,MATCH(Inputs!$M25&amp;"_"&amp;INDEX(Lookups!$AC$2:$AC$13,MATCH(Inputs!$L25,Lookups!$AD$2:$AD$13,0),1),IF(Inputs!$K25="CAL",Lookups!$Z$2:$Z$98,Lookups!$AA$2:$AA$98),0),1)&lt;Inputs!AS$4-1,Inputs!AR25*(1+Inputs!AS$6)))))</f>
        <v>-</v>
      </c>
      <c r="AT25" s="217" t="str">
        <f>IF(OR(ISBLANK($M25),$N25="%"),"-",
IF(INDEX(Lookups!$Y$2:$Y$98,MATCH(Inputs!$M25&amp;"_"&amp;INDEX(Lookups!$AC$2:$AC$13,MATCH(Inputs!$L25,Lookups!$AD$2:$AD$13,0),1),IF(Inputs!$K25="CAL",Lookups!$Z$2:$Z$98,Lookups!$AA$2:$AA$98),0),1)&gt;=Inputs!AT$4,"-",
IF(INDEX(Lookups!$Y$2:$Y$98,MATCH(Inputs!$M25&amp;"_"&amp;INDEX(Lookups!$AC$2:$AC$13,MATCH(Inputs!$L25,Lookups!$AD$2:$AD$13,0),1),IF(Inputs!$K25="CAL",Lookups!$Z$2:$Z$98,Lookups!$AA$2:$AA$98),0),1)=Inputs!AT$4-1,Inputs!$Q25*(1+Inputs!AT$6),
IF(INDEX(Lookups!$Y$2:$Y$98,MATCH(Inputs!$M25&amp;"_"&amp;INDEX(Lookups!$AC$2:$AC$13,MATCH(Inputs!$L25,Lookups!$AD$2:$AD$13,0),1),IF(Inputs!$K25="CAL",Lookups!$Z$2:$Z$98,Lookups!$AA$2:$AA$98),0),1)&lt;Inputs!AT$4-1,Inputs!AS25*(1+Inputs!AT$6)))))</f>
        <v>-</v>
      </c>
      <c r="AU25" s="217" t="str">
        <f>IF(OR(ISBLANK($M25),$N25="%"),"-",
IF(INDEX(Lookups!$Y$2:$Y$98,MATCH(Inputs!$M25&amp;"_"&amp;INDEX(Lookups!$AC$2:$AC$13,MATCH(Inputs!$L25,Lookups!$AD$2:$AD$13,0),1),IF(Inputs!$K25="CAL",Lookups!$Z$2:$Z$98,Lookups!$AA$2:$AA$98),0),1)&gt;=Inputs!AU$4,"-",
IF(INDEX(Lookups!$Y$2:$Y$98,MATCH(Inputs!$M25&amp;"_"&amp;INDEX(Lookups!$AC$2:$AC$13,MATCH(Inputs!$L25,Lookups!$AD$2:$AD$13,0),1),IF(Inputs!$K25="CAL",Lookups!$Z$2:$Z$98,Lookups!$AA$2:$AA$98),0),1)=Inputs!AU$4-1,Inputs!$Q25*(1+Inputs!AU$6),
IF(INDEX(Lookups!$Y$2:$Y$98,MATCH(Inputs!$M25&amp;"_"&amp;INDEX(Lookups!$AC$2:$AC$13,MATCH(Inputs!$L25,Lookups!$AD$2:$AD$13,0),1),IF(Inputs!$K25="CAL",Lookups!$Z$2:$Z$98,Lookups!$AA$2:$AA$98),0),1)&lt;Inputs!AU$4-1,Inputs!AT25*(1+Inputs!AU$6)))))</f>
        <v>-</v>
      </c>
      <c r="AW25" s="214" t="str">
        <f>INDEX($V25:$AU25,1,MATCH(AW$6&amp;"_"&amp;INDEX(Lookups!$AC$2:$AC$13,MATCH(Inputs!AW$5,Lookups!$AD$2:$AD$13,0),1),Inputs!$V$2:$AU$2,0))</f>
        <v>-</v>
      </c>
    </row>
    <row r="26" spans="1:55" s="164" customFormat="1" x14ac:dyDescent="0.25">
      <c r="A26" s="178" t="s">
        <v>545</v>
      </c>
      <c r="B26" s="209" t="s">
        <v>549</v>
      </c>
      <c r="C26" s="210" t="str">
        <f>IF(ISBLANK($B26),"-",IFERROR(INDEX(Lookups!$E$2:$E$14,MATCH($B26,Lookups!$C$2:$C$14,0),1),"-"))</f>
        <v>YES</v>
      </c>
      <c r="D26" s="211" t="str">
        <f>IFERROR(IF(MATCH($I26,Lookups!$J$2:$J$6,0),INDEX(Lookups!$K$2:$K$6,MATCH(Inputs!$I26,Lookups!$J$2:$J$6,0),1)),"all DB")</f>
        <v>cp</v>
      </c>
      <c r="E26" s="211" t="str">
        <f t="shared" si="2"/>
        <v>WEC_res_cp</v>
      </c>
      <c r="F26" s="160" t="s">
        <v>560</v>
      </c>
      <c r="G26" s="228"/>
      <c r="H26" s="160" t="s">
        <v>170</v>
      </c>
      <c r="I26" s="206" t="s">
        <v>1</v>
      </c>
      <c r="J26" s="159" t="s">
        <v>546</v>
      </c>
      <c r="K26" s="203" t="s">
        <v>332</v>
      </c>
      <c r="L26" s="203" t="s">
        <v>89</v>
      </c>
      <c r="M26" s="203">
        <v>2019</v>
      </c>
      <c r="N26" s="162" t="s">
        <v>34</v>
      </c>
      <c r="O26" s="229">
        <v>103.05</v>
      </c>
      <c r="P26" s="229">
        <v>0.18</v>
      </c>
      <c r="Q26" s="230">
        <f>1/1000*(O26+P26)</f>
        <v>0.10323</v>
      </c>
      <c r="R26" s="231">
        <f t="shared" si="1"/>
        <v>0.10323</v>
      </c>
      <c r="U26" s="216"/>
      <c r="V26" s="217" t="str">
        <f>IF(OR(ISBLANK($M26),$N26="%"),"-",
IF(INDEX(Lookups!$Y$2:$Y$98,MATCH(Inputs!$M26&amp;"_"&amp;INDEX(Lookups!$AC$2:$AC$13,MATCH(Inputs!$L26,Lookups!$AD$2:$AD$13,0),1),IF(Inputs!$K26="CAL",Lookups!$Z$2:$Z$98,Lookups!$AA$2:$AA$98),0),1)&gt;=Inputs!V$4,"-",
IF(INDEX(Lookups!$Y$2:$Y$98,MATCH(Inputs!$M26&amp;"_"&amp;INDEX(Lookups!$AC$2:$AC$13,MATCH(Inputs!$L26,Lookups!$AD$2:$AD$13,0),1),IF(Inputs!$K26="CAL",Lookups!$Z$2:$Z$98,Lookups!$AA$2:$AA$98),0),1)=Inputs!V$4-1,Inputs!$Q26*(1+Inputs!V$6),
IF(INDEX(Lookups!$Y$2:$Y$98,MATCH(Inputs!$M26&amp;"_"&amp;INDEX(Lookups!$AC$2:$AC$13,MATCH(Inputs!$L26,Lookups!$AD$2:$AD$13,0),1),IF(Inputs!$K26="CAL",Lookups!$Z$2:$Z$98,Lookups!$AA$2:$AA$98),0),1)&lt;Inputs!V$4-1,Inputs!U26*(1+Inputs!V$6)))))</f>
        <v>-</v>
      </c>
      <c r="W26" s="217" t="str">
        <f>IF(OR(ISBLANK($M26),$N26="%"),"-",
IF(INDEX(Lookups!$Y$2:$Y$98,MATCH(Inputs!$M26&amp;"_"&amp;INDEX(Lookups!$AC$2:$AC$13,MATCH(Inputs!$L26,Lookups!$AD$2:$AD$13,0),1),IF(Inputs!$K26="CAL",Lookups!$Z$2:$Z$98,Lookups!$AA$2:$AA$98),0),1)&gt;=Inputs!W$4,"-",
IF(INDEX(Lookups!$Y$2:$Y$98,MATCH(Inputs!$M26&amp;"_"&amp;INDEX(Lookups!$AC$2:$AC$13,MATCH(Inputs!$L26,Lookups!$AD$2:$AD$13,0),1),IF(Inputs!$K26="CAL",Lookups!$Z$2:$Z$98,Lookups!$AA$2:$AA$98),0),1)=Inputs!W$4-1,Inputs!$Q26*(1+Inputs!W$6),
IF(INDEX(Lookups!$Y$2:$Y$98,MATCH(Inputs!$M26&amp;"_"&amp;INDEX(Lookups!$AC$2:$AC$13,MATCH(Inputs!$L26,Lookups!$AD$2:$AD$13,0),1),IF(Inputs!$K26="CAL",Lookups!$Z$2:$Z$98,Lookups!$AA$2:$AA$98),0),1)&lt;Inputs!W$4-1,Inputs!V26*(1+Inputs!W$6)))))</f>
        <v>-</v>
      </c>
      <c r="X26" s="217" t="str">
        <f>IF(OR(ISBLANK($M26),$N26="%"),"-",
IF(INDEX(Lookups!$Y$2:$Y$98,MATCH(Inputs!$M26&amp;"_"&amp;INDEX(Lookups!$AC$2:$AC$13,MATCH(Inputs!$L26,Lookups!$AD$2:$AD$13,0),1),IF(Inputs!$K26="CAL",Lookups!$Z$2:$Z$98,Lookups!$AA$2:$AA$98),0),1)&gt;=Inputs!X$4,"-",
IF(INDEX(Lookups!$Y$2:$Y$98,MATCH(Inputs!$M26&amp;"_"&amp;INDEX(Lookups!$AC$2:$AC$13,MATCH(Inputs!$L26,Lookups!$AD$2:$AD$13,0),1),IF(Inputs!$K26="CAL",Lookups!$Z$2:$Z$98,Lookups!$AA$2:$AA$98),0),1)=Inputs!X$4-1,Inputs!$Q26*(1+Inputs!X$6),
IF(INDEX(Lookups!$Y$2:$Y$98,MATCH(Inputs!$M26&amp;"_"&amp;INDEX(Lookups!$AC$2:$AC$13,MATCH(Inputs!$L26,Lookups!$AD$2:$AD$13,0),1),IF(Inputs!$K26="CAL",Lookups!$Z$2:$Z$98,Lookups!$AA$2:$AA$98),0),1)&lt;Inputs!X$4-1,Inputs!W26*(1+Inputs!X$6)))))</f>
        <v>-</v>
      </c>
      <c r="Y26" s="217" t="str">
        <f>IF(OR(ISBLANK($M26),$N26="%"),"-",
IF(INDEX(Lookups!$Y$2:$Y$98,MATCH(Inputs!$M26&amp;"_"&amp;INDEX(Lookups!$AC$2:$AC$13,MATCH(Inputs!$L26,Lookups!$AD$2:$AD$13,0),1),IF(Inputs!$K26="CAL",Lookups!$Z$2:$Z$98,Lookups!$AA$2:$AA$98),0),1)&gt;=Inputs!Y$4,"-",
IF(INDEX(Lookups!$Y$2:$Y$98,MATCH(Inputs!$M26&amp;"_"&amp;INDEX(Lookups!$AC$2:$AC$13,MATCH(Inputs!$L26,Lookups!$AD$2:$AD$13,0),1),IF(Inputs!$K26="CAL",Lookups!$Z$2:$Z$98,Lookups!$AA$2:$AA$98),0),1)=Inputs!Y$4-1,Inputs!$Q26*(1+Inputs!Y$6),
IF(INDEX(Lookups!$Y$2:$Y$98,MATCH(Inputs!$M26&amp;"_"&amp;INDEX(Lookups!$AC$2:$AC$13,MATCH(Inputs!$L26,Lookups!$AD$2:$AD$13,0),1),IF(Inputs!$K26="CAL",Lookups!$Z$2:$Z$98,Lookups!$AA$2:$AA$98),0),1)&lt;Inputs!Y$4-1,Inputs!X26*(1+Inputs!Y$6)))))</f>
        <v>-</v>
      </c>
      <c r="Z26" s="217" t="str">
        <f>IF(OR(ISBLANK($M26),$N26="%"),"-",
IF(INDEX(Lookups!$Y$2:$Y$98,MATCH(Inputs!$M26&amp;"_"&amp;INDEX(Lookups!$AC$2:$AC$13,MATCH(Inputs!$L26,Lookups!$AD$2:$AD$13,0),1),IF(Inputs!$K26="CAL",Lookups!$Z$2:$Z$98,Lookups!$AA$2:$AA$98),0),1)&gt;=Inputs!Z$4,"-",
IF(INDEX(Lookups!$Y$2:$Y$98,MATCH(Inputs!$M26&amp;"_"&amp;INDEX(Lookups!$AC$2:$AC$13,MATCH(Inputs!$L26,Lookups!$AD$2:$AD$13,0),1),IF(Inputs!$K26="CAL",Lookups!$Z$2:$Z$98,Lookups!$AA$2:$AA$98),0),1)=Inputs!Z$4-1,Inputs!$Q26*(1+Inputs!Z$6),
IF(INDEX(Lookups!$Y$2:$Y$98,MATCH(Inputs!$M26&amp;"_"&amp;INDEX(Lookups!$AC$2:$AC$13,MATCH(Inputs!$L26,Lookups!$AD$2:$AD$13,0),1),IF(Inputs!$K26="CAL",Lookups!$Z$2:$Z$98,Lookups!$AA$2:$AA$98),0),1)&lt;Inputs!Z$4-1,Inputs!Y26*(1+Inputs!Z$6)))))</f>
        <v>-</v>
      </c>
      <c r="AA26" s="217" t="str">
        <f>IF(OR(ISBLANK($M26),$N26="%"),"-",
IF(INDEX(Lookups!$Y$2:$Y$98,MATCH(Inputs!$M26&amp;"_"&amp;INDEX(Lookups!$AC$2:$AC$13,MATCH(Inputs!$L26,Lookups!$AD$2:$AD$13,0),1),IF(Inputs!$K26="CAL",Lookups!$Z$2:$Z$98,Lookups!$AA$2:$AA$98),0),1)&gt;=Inputs!AA$4,"-",
IF(INDEX(Lookups!$Y$2:$Y$98,MATCH(Inputs!$M26&amp;"_"&amp;INDEX(Lookups!$AC$2:$AC$13,MATCH(Inputs!$L26,Lookups!$AD$2:$AD$13,0),1),IF(Inputs!$K26="CAL",Lookups!$Z$2:$Z$98,Lookups!$AA$2:$AA$98),0),1)=Inputs!AA$4-1,Inputs!$Q26*(1+Inputs!AA$6),
IF(INDEX(Lookups!$Y$2:$Y$98,MATCH(Inputs!$M26&amp;"_"&amp;INDEX(Lookups!$AC$2:$AC$13,MATCH(Inputs!$L26,Lookups!$AD$2:$AD$13,0),1),IF(Inputs!$K26="CAL",Lookups!$Z$2:$Z$98,Lookups!$AA$2:$AA$98),0),1)&lt;Inputs!AA$4-1,Inputs!Z26*(1+Inputs!AA$6)))))</f>
        <v>-</v>
      </c>
      <c r="AB26" s="217" t="str">
        <f>IF(OR(ISBLANK($M26),$N26="%"),"-",
IF(INDEX(Lookups!$Y$2:$Y$98,MATCH(Inputs!$M26&amp;"_"&amp;INDEX(Lookups!$AC$2:$AC$13,MATCH(Inputs!$L26,Lookups!$AD$2:$AD$13,0),1),IF(Inputs!$K26="CAL",Lookups!$Z$2:$Z$98,Lookups!$AA$2:$AA$98),0),1)&gt;=Inputs!AB$4,"-",
IF(INDEX(Lookups!$Y$2:$Y$98,MATCH(Inputs!$M26&amp;"_"&amp;INDEX(Lookups!$AC$2:$AC$13,MATCH(Inputs!$L26,Lookups!$AD$2:$AD$13,0),1),IF(Inputs!$K26="CAL",Lookups!$Z$2:$Z$98,Lookups!$AA$2:$AA$98),0),1)=Inputs!AB$4-1,Inputs!$Q26*(1+Inputs!AB$6),
IF(INDEX(Lookups!$Y$2:$Y$98,MATCH(Inputs!$M26&amp;"_"&amp;INDEX(Lookups!$AC$2:$AC$13,MATCH(Inputs!$L26,Lookups!$AD$2:$AD$13,0),1),IF(Inputs!$K26="CAL",Lookups!$Z$2:$Z$98,Lookups!$AA$2:$AA$98),0),1)&lt;Inputs!AB$4-1,Inputs!AA26*(1+Inputs!AB$6)))))</f>
        <v>-</v>
      </c>
      <c r="AC26" s="217" t="str">
        <f>IF(OR(ISBLANK($M26),$N26="%"),"-",
IF(INDEX(Lookups!$Y$2:$Y$98,MATCH(Inputs!$M26&amp;"_"&amp;INDEX(Lookups!$AC$2:$AC$13,MATCH(Inputs!$L26,Lookups!$AD$2:$AD$13,0),1),IF(Inputs!$K26="CAL",Lookups!$Z$2:$Z$98,Lookups!$AA$2:$AA$98),0),1)&gt;=Inputs!AC$4,"-",
IF(INDEX(Lookups!$Y$2:$Y$98,MATCH(Inputs!$M26&amp;"_"&amp;INDEX(Lookups!$AC$2:$AC$13,MATCH(Inputs!$L26,Lookups!$AD$2:$AD$13,0),1),IF(Inputs!$K26="CAL",Lookups!$Z$2:$Z$98,Lookups!$AA$2:$AA$98),0),1)=Inputs!AC$4-1,Inputs!$Q26*(1+Inputs!AC$6),
IF(INDEX(Lookups!$Y$2:$Y$98,MATCH(Inputs!$M26&amp;"_"&amp;INDEX(Lookups!$AC$2:$AC$13,MATCH(Inputs!$L26,Lookups!$AD$2:$AD$13,0),1),IF(Inputs!$K26="CAL",Lookups!$Z$2:$Z$98,Lookups!$AA$2:$AA$98),0),1)&lt;Inputs!AC$4-1,Inputs!AB26*(1+Inputs!AC$6)))))</f>
        <v>-</v>
      </c>
      <c r="AD26" s="217" t="str">
        <f>IF(OR(ISBLANK($M26),$N26="%"),"-",
IF(INDEX(Lookups!$Y$2:$Y$98,MATCH(Inputs!$M26&amp;"_"&amp;INDEX(Lookups!$AC$2:$AC$13,MATCH(Inputs!$L26,Lookups!$AD$2:$AD$13,0),1),IF(Inputs!$K26="CAL",Lookups!$Z$2:$Z$98,Lookups!$AA$2:$AA$98),0),1)&gt;=Inputs!AD$4,"-",
IF(INDEX(Lookups!$Y$2:$Y$98,MATCH(Inputs!$M26&amp;"_"&amp;INDEX(Lookups!$AC$2:$AC$13,MATCH(Inputs!$L26,Lookups!$AD$2:$AD$13,0),1),IF(Inputs!$K26="CAL",Lookups!$Z$2:$Z$98,Lookups!$AA$2:$AA$98),0),1)=Inputs!AD$4-1,Inputs!$Q26*(1+Inputs!AD$6),
IF(INDEX(Lookups!$Y$2:$Y$98,MATCH(Inputs!$M26&amp;"_"&amp;INDEX(Lookups!$AC$2:$AC$13,MATCH(Inputs!$L26,Lookups!$AD$2:$AD$13,0),1),IF(Inputs!$K26="CAL",Lookups!$Z$2:$Z$98,Lookups!$AA$2:$AA$98),0),1)&lt;Inputs!AD$4-1,Inputs!AC26*(1+Inputs!AD$6)))))</f>
        <v>-</v>
      </c>
      <c r="AE26" s="217" t="str">
        <f>IF(OR(ISBLANK($M26),$N26="%"),"-",
IF(INDEX(Lookups!$Y$2:$Y$98,MATCH(Inputs!$M26&amp;"_"&amp;INDEX(Lookups!$AC$2:$AC$13,MATCH(Inputs!$L26,Lookups!$AD$2:$AD$13,0),1),IF(Inputs!$K26="CAL",Lookups!$Z$2:$Z$98,Lookups!$AA$2:$AA$98),0),1)&gt;=Inputs!AE$4,"-",
IF(INDEX(Lookups!$Y$2:$Y$98,MATCH(Inputs!$M26&amp;"_"&amp;INDEX(Lookups!$AC$2:$AC$13,MATCH(Inputs!$L26,Lookups!$AD$2:$AD$13,0),1),IF(Inputs!$K26="CAL",Lookups!$Z$2:$Z$98,Lookups!$AA$2:$AA$98),0),1)=Inputs!AE$4-1,Inputs!$Q26*(1+Inputs!AE$6),
IF(INDEX(Lookups!$Y$2:$Y$98,MATCH(Inputs!$M26&amp;"_"&amp;INDEX(Lookups!$AC$2:$AC$13,MATCH(Inputs!$L26,Lookups!$AD$2:$AD$13,0),1),IF(Inputs!$K26="CAL",Lookups!$Z$2:$Z$98,Lookups!$AA$2:$AA$98),0),1)&lt;Inputs!AE$4-1,Inputs!AD26*(1+Inputs!AE$6)))))</f>
        <v>-</v>
      </c>
      <c r="AF26" s="217" t="str">
        <f>IF(OR(ISBLANK($M26),$N26="%"),"-",
IF(INDEX(Lookups!$Y$2:$Y$98,MATCH(Inputs!$M26&amp;"_"&amp;INDEX(Lookups!$AC$2:$AC$13,MATCH(Inputs!$L26,Lookups!$AD$2:$AD$13,0),1),IF(Inputs!$K26="CAL",Lookups!$Z$2:$Z$98,Lookups!$AA$2:$AA$98),0),1)&gt;=Inputs!AF$4,"-",
IF(INDEX(Lookups!$Y$2:$Y$98,MATCH(Inputs!$M26&amp;"_"&amp;INDEX(Lookups!$AC$2:$AC$13,MATCH(Inputs!$L26,Lookups!$AD$2:$AD$13,0),1),IF(Inputs!$K26="CAL",Lookups!$Z$2:$Z$98,Lookups!$AA$2:$AA$98),0),1)=Inputs!AF$4-1,Inputs!$Q26*(1+Inputs!AF$6),
IF(INDEX(Lookups!$Y$2:$Y$98,MATCH(Inputs!$M26&amp;"_"&amp;INDEX(Lookups!$AC$2:$AC$13,MATCH(Inputs!$L26,Lookups!$AD$2:$AD$13,0),1),IF(Inputs!$K26="CAL",Lookups!$Z$2:$Z$98,Lookups!$AA$2:$AA$98),0),1)&lt;Inputs!AF$4-1,Inputs!AE26*(1+Inputs!AF$6)))))</f>
        <v>-</v>
      </c>
      <c r="AG26" s="217" t="str">
        <f>IF(OR(ISBLANK($M26),$N26="%"),"-",
IF(INDEX(Lookups!$Y$2:$Y$98,MATCH(Inputs!$M26&amp;"_"&amp;INDEX(Lookups!$AC$2:$AC$13,MATCH(Inputs!$L26,Lookups!$AD$2:$AD$13,0),1),IF(Inputs!$K26="CAL",Lookups!$Z$2:$Z$98,Lookups!$AA$2:$AA$98),0),1)&gt;=Inputs!AG$4,"-",
IF(INDEX(Lookups!$Y$2:$Y$98,MATCH(Inputs!$M26&amp;"_"&amp;INDEX(Lookups!$AC$2:$AC$13,MATCH(Inputs!$L26,Lookups!$AD$2:$AD$13,0),1),IF(Inputs!$K26="CAL",Lookups!$Z$2:$Z$98,Lookups!$AA$2:$AA$98),0),1)=Inputs!AG$4-1,Inputs!$Q26*(1+Inputs!AG$6),
IF(INDEX(Lookups!$Y$2:$Y$98,MATCH(Inputs!$M26&amp;"_"&amp;INDEX(Lookups!$AC$2:$AC$13,MATCH(Inputs!$L26,Lookups!$AD$2:$AD$13,0),1),IF(Inputs!$K26="CAL",Lookups!$Z$2:$Z$98,Lookups!$AA$2:$AA$98),0),1)&lt;Inputs!AG$4-1,Inputs!AF26*(1+Inputs!AG$6)))))</f>
        <v>-</v>
      </c>
      <c r="AH26" s="217" t="str">
        <f>IF(OR(ISBLANK($M26),$N26="%"),"-",
IF(INDEX(Lookups!$Y$2:$Y$98,MATCH(Inputs!$M26&amp;"_"&amp;INDEX(Lookups!$AC$2:$AC$13,MATCH(Inputs!$L26,Lookups!$AD$2:$AD$13,0),1),IF(Inputs!$K26="CAL",Lookups!$Z$2:$Z$98,Lookups!$AA$2:$AA$98),0),1)&gt;=Inputs!AH$4,"-",
IF(INDEX(Lookups!$Y$2:$Y$98,MATCH(Inputs!$M26&amp;"_"&amp;INDEX(Lookups!$AC$2:$AC$13,MATCH(Inputs!$L26,Lookups!$AD$2:$AD$13,0),1),IF(Inputs!$K26="CAL",Lookups!$Z$2:$Z$98,Lookups!$AA$2:$AA$98),0),1)=Inputs!AH$4-1,Inputs!$Q26*(1+Inputs!AH$6),
IF(INDEX(Lookups!$Y$2:$Y$98,MATCH(Inputs!$M26&amp;"_"&amp;INDEX(Lookups!$AC$2:$AC$13,MATCH(Inputs!$L26,Lookups!$AD$2:$AD$13,0),1),IF(Inputs!$K26="CAL",Lookups!$Z$2:$Z$98,Lookups!$AA$2:$AA$98),0),1)&lt;Inputs!AH$4-1,Inputs!AG26*(1+Inputs!AH$6)))))</f>
        <v>-</v>
      </c>
      <c r="AI26" s="217" t="str">
        <f>IF(OR(ISBLANK($M26),$N26="%"),"-",
IF(INDEX(Lookups!$Y$2:$Y$98,MATCH(Inputs!$M26&amp;"_"&amp;INDEX(Lookups!$AC$2:$AC$13,MATCH(Inputs!$L26,Lookups!$AD$2:$AD$13,0),1),IF(Inputs!$K26="CAL",Lookups!$Z$2:$Z$98,Lookups!$AA$2:$AA$98),0),1)&gt;=Inputs!AI$4,"-",
IF(INDEX(Lookups!$Y$2:$Y$98,MATCH(Inputs!$M26&amp;"_"&amp;INDEX(Lookups!$AC$2:$AC$13,MATCH(Inputs!$L26,Lookups!$AD$2:$AD$13,0),1),IF(Inputs!$K26="CAL",Lookups!$Z$2:$Z$98,Lookups!$AA$2:$AA$98),0),1)=Inputs!AI$4-1,Inputs!$Q26*(1+Inputs!AI$6),
IF(INDEX(Lookups!$Y$2:$Y$98,MATCH(Inputs!$M26&amp;"_"&amp;INDEX(Lookups!$AC$2:$AC$13,MATCH(Inputs!$L26,Lookups!$AD$2:$AD$13,0),1),IF(Inputs!$K26="CAL",Lookups!$Z$2:$Z$98,Lookups!$AA$2:$AA$98),0),1)&lt;Inputs!AI$4-1,Inputs!AH26*(1+Inputs!AI$6)))))</f>
        <v>-</v>
      </c>
      <c r="AJ26" s="217" t="str">
        <f>IF(OR(ISBLANK($M26),$N26="%"),"-",
IF(INDEX(Lookups!$Y$2:$Y$98,MATCH(Inputs!$M26&amp;"_"&amp;INDEX(Lookups!$AC$2:$AC$13,MATCH(Inputs!$L26,Lookups!$AD$2:$AD$13,0),1),IF(Inputs!$K26="CAL",Lookups!$Z$2:$Z$98,Lookups!$AA$2:$AA$98),0),1)&gt;=Inputs!AJ$4,"-",
IF(INDEX(Lookups!$Y$2:$Y$98,MATCH(Inputs!$M26&amp;"_"&amp;INDEX(Lookups!$AC$2:$AC$13,MATCH(Inputs!$L26,Lookups!$AD$2:$AD$13,0),1),IF(Inputs!$K26="CAL",Lookups!$Z$2:$Z$98,Lookups!$AA$2:$AA$98),0),1)=Inputs!AJ$4-1,Inputs!$Q26*(1+Inputs!AJ$6),
IF(INDEX(Lookups!$Y$2:$Y$98,MATCH(Inputs!$M26&amp;"_"&amp;INDEX(Lookups!$AC$2:$AC$13,MATCH(Inputs!$L26,Lookups!$AD$2:$AD$13,0),1),IF(Inputs!$K26="CAL",Lookups!$Z$2:$Z$98,Lookups!$AA$2:$AA$98),0),1)&lt;Inputs!AJ$4-1,Inputs!AI26*(1+Inputs!AJ$6)))))</f>
        <v>-</v>
      </c>
      <c r="AK26" s="217" t="str">
        <f>IF(OR(ISBLANK($M26),$N26="%"),"-",
IF(INDEX(Lookups!$Y$2:$Y$98,MATCH(Inputs!$M26&amp;"_"&amp;INDEX(Lookups!$AC$2:$AC$13,MATCH(Inputs!$L26,Lookups!$AD$2:$AD$13,0),1),IF(Inputs!$K26="CAL",Lookups!$Z$2:$Z$98,Lookups!$AA$2:$AA$98),0),1)&gt;=Inputs!AK$4,"-",
IF(INDEX(Lookups!$Y$2:$Y$98,MATCH(Inputs!$M26&amp;"_"&amp;INDEX(Lookups!$AC$2:$AC$13,MATCH(Inputs!$L26,Lookups!$AD$2:$AD$13,0),1),IF(Inputs!$K26="CAL",Lookups!$Z$2:$Z$98,Lookups!$AA$2:$AA$98),0),1)=Inputs!AK$4-1,Inputs!$Q26*(1+Inputs!AK$6),
IF(INDEX(Lookups!$Y$2:$Y$98,MATCH(Inputs!$M26&amp;"_"&amp;INDEX(Lookups!$AC$2:$AC$13,MATCH(Inputs!$L26,Lookups!$AD$2:$AD$13,0),1),IF(Inputs!$K26="CAL",Lookups!$Z$2:$Z$98,Lookups!$AA$2:$AA$98),0),1)&lt;Inputs!AK$4-1,Inputs!AJ26*(1+Inputs!AK$6)))))</f>
        <v>-</v>
      </c>
      <c r="AL26" s="217" t="str">
        <f>IF(OR(ISBLANK($M26),$N26="%"),"-",
IF(INDEX(Lookups!$Y$2:$Y$98,MATCH(Inputs!$M26&amp;"_"&amp;INDEX(Lookups!$AC$2:$AC$13,MATCH(Inputs!$L26,Lookups!$AD$2:$AD$13,0),1),IF(Inputs!$K26="CAL",Lookups!$Z$2:$Z$98,Lookups!$AA$2:$AA$98),0),1)&gt;=Inputs!AL$4,"-",
IF(INDEX(Lookups!$Y$2:$Y$98,MATCH(Inputs!$M26&amp;"_"&amp;INDEX(Lookups!$AC$2:$AC$13,MATCH(Inputs!$L26,Lookups!$AD$2:$AD$13,0),1),IF(Inputs!$K26="CAL",Lookups!$Z$2:$Z$98,Lookups!$AA$2:$AA$98),0),1)=Inputs!AL$4-1,Inputs!$Q26*(1+Inputs!AL$6),
IF(INDEX(Lookups!$Y$2:$Y$98,MATCH(Inputs!$M26&amp;"_"&amp;INDEX(Lookups!$AC$2:$AC$13,MATCH(Inputs!$L26,Lookups!$AD$2:$AD$13,0),1),IF(Inputs!$K26="CAL",Lookups!$Z$2:$Z$98,Lookups!$AA$2:$AA$98),0),1)&lt;Inputs!AL$4-1,Inputs!AK26*(1+Inputs!AL$6)))))</f>
        <v>-</v>
      </c>
      <c r="AM26" s="217" t="str">
        <f>IF(OR(ISBLANK($M26),$N26="%"),"-",
IF(INDEX(Lookups!$Y$2:$Y$98,MATCH(Inputs!$M26&amp;"_"&amp;INDEX(Lookups!$AC$2:$AC$13,MATCH(Inputs!$L26,Lookups!$AD$2:$AD$13,0),1),IF(Inputs!$K26="CAL",Lookups!$Z$2:$Z$98,Lookups!$AA$2:$AA$98),0),1)&gt;=Inputs!AM$4,"-",
IF(INDEX(Lookups!$Y$2:$Y$98,MATCH(Inputs!$M26&amp;"_"&amp;INDEX(Lookups!$AC$2:$AC$13,MATCH(Inputs!$L26,Lookups!$AD$2:$AD$13,0),1),IF(Inputs!$K26="CAL",Lookups!$Z$2:$Z$98,Lookups!$AA$2:$AA$98),0),1)=Inputs!AM$4-1,Inputs!$Q26*(1+Inputs!AM$6),
IF(INDEX(Lookups!$Y$2:$Y$98,MATCH(Inputs!$M26&amp;"_"&amp;INDEX(Lookups!$AC$2:$AC$13,MATCH(Inputs!$L26,Lookups!$AD$2:$AD$13,0),1),IF(Inputs!$K26="CAL",Lookups!$Z$2:$Z$98,Lookups!$AA$2:$AA$98),0),1)&lt;Inputs!AM$4-1,Inputs!AL26*(1+Inputs!AM$6)))))</f>
        <v>-</v>
      </c>
      <c r="AN26" s="217" t="str">
        <f>IF(OR(ISBLANK($M26),$N26="%"),"-",
IF(INDEX(Lookups!$Y$2:$Y$98,MATCH(Inputs!$M26&amp;"_"&amp;INDEX(Lookups!$AC$2:$AC$13,MATCH(Inputs!$L26,Lookups!$AD$2:$AD$13,0),1),IF(Inputs!$K26="CAL",Lookups!$Z$2:$Z$98,Lookups!$AA$2:$AA$98),0),1)&gt;=Inputs!AN$4,"-",
IF(INDEX(Lookups!$Y$2:$Y$98,MATCH(Inputs!$M26&amp;"_"&amp;INDEX(Lookups!$AC$2:$AC$13,MATCH(Inputs!$L26,Lookups!$AD$2:$AD$13,0),1),IF(Inputs!$K26="CAL",Lookups!$Z$2:$Z$98,Lookups!$AA$2:$AA$98),0),1)=Inputs!AN$4-1,Inputs!$Q26*(1+Inputs!AN$6),
IF(INDEX(Lookups!$Y$2:$Y$98,MATCH(Inputs!$M26&amp;"_"&amp;INDEX(Lookups!$AC$2:$AC$13,MATCH(Inputs!$L26,Lookups!$AD$2:$AD$13,0),1),IF(Inputs!$K26="CAL",Lookups!$Z$2:$Z$98,Lookups!$AA$2:$AA$98),0),1)&lt;Inputs!AN$4-1,Inputs!AM26*(1+Inputs!AN$6)))))</f>
        <v>-</v>
      </c>
      <c r="AO26" s="217" t="str">
        <f>IF(OR(ISBLANK($M26),$N26="%"),"-",
IF(INDEX(Lookups!$Y$2:$Y$98,MATCH(Inputs!$M26&amp;"_"&amp;INDEX(Lookups!$AC$2:$AC$13,MATCH(Inputs!$L26,Lookups!$AD$2:$AD$13,0),1),IF(Inputs!$K26="CAL",Lookups!$Z$2:$Z$98,Lookups!$AA$2:$AA$98),0),1)&gt;=Inputs!AO$4,"-",
IF(INDEX(Lookups!$Y$2:$Y$98,MATCH(Inputs!$M26&amp;"_"&amp;INDEX(Lookups!$AC$2:$AC$13,MATCH(Inputs!$L26,Lookups!$AD$2:$AD$13,0),1),IF(Inputs!$K26="CAL",Lookups!$Z$2:$Z$98,Lookups!$AA$2:$AA$98),0),1)=Inputs!AO$4-1,Inputs!$Q26*(1+Inputs!AO$6),
IF(INDEX(Lookups!$Y$2:$Y$98,MATCH(Inputs!$M26&amp;"_"&amp;INDEX(Lookups!$AC$2:$AC$13,MATCH(Inputs!$L26,Lookups!$AD$2:$AD$13,0),1),IF(Inputs!$K26="CAL",Lookups!$Z$2:$Z$98,Lookups!$AA$2:$AA$98),0),1)&lt;Inputs!AO$4-1,Inputs!AN26*(1+Inputs!AO$6)))))</f>
        <v>-</v>
      </c>
      <c r="AP26" s="217" t="str">
        <f>IF(OR(ISBLANK($M26),$N26="%"),"-",
IF(INDEX(Lookups!$Y$2:$Y$98,MATCH(Inputs!$M26&amp;"_"&amp;INDEX(Lookups!$AC$2:$AC$13,MATCH(Inputs!$L26,Lookups!$AD$2:$AD$13,0),1),IF(Inputs!$K26="CAL",Lookups!$Z$2:$Z$98,Lookups!$AA$2:$AA$98),0),1)&gt;=Inputs!AP$4,"-",
IF(INDEX(Lookups!$Y$2:$Y$98,MATCH(Inputs!$M26&amp;"_"&amp;INDEX(Lookups!$AC$2:$AC$13,MATCH(Inputs!$L26,Lookups!$AD$2:$AD$13,0),1),IF(Inputs!$K26="CAL",Lookups!$Z$2:$Z$98,Lookups!$AA$2:$AA$98),0),1)=Inputs!AP$4-1,Inputs!$Q26*(1+Inputs!AP$6),
IF(INDEX(Lookups!$Y$2:$Y$98,MATCH(Inputs!$M26&amp;"_"&amp;INDEX(Lookups!$AC$2:$AC$13,MATCH(Inputs!$L26,Lookups!$AD$2:$AD$13,0),1),IF(Inputs!$K26="CAL",Lookups!$Z$2:$Z$98,Lookups!$AA$2:$AA$98),0),1)&lt;Inputs!AP$4-1,Inputs!AO26*(1+Inputs!AP$6)))))</f>
        <v>-</v>
      </c>
      <c r="AQ26" s="217" t="str">
        <f>IF(OR(ISBLANK($M26),$N26="%"),"-",
IF(INDEX(Lookups!$Y$2:$Y$98,MATCH(Inputs!$M26&amp;"_"&amp;INDEX(Lookups!$AC$2:$AC$13,MATCH(Inputs!$L26,Lookups!$AD$2:$AD$13,0),1),IF(Inputs!$K26="CAL",Lookups!$Z$2:$Z$98,Lookups!$AA$2:$AA$98),0),1)&gt;=Inputs!AQ$4,"-",
IF(INDEX(Lookups!$Y$2:$Y$98,MATCH(Inputs!$M26&amp;"_"&amp;INDEX(Lookups!$AC$2:$AC$13,MATCH(Inputs!$L26,Lookups!$AD$2:$AD$13,0),1),IF(Inputs!$K26="CAL",Lookups!$Z$2:$Z$98,Lookups!$AA$2:$AA$98),0),1)=Inputs!AQ$4-1,Inputs!$Q26*(1+Inputs!AQ$6),
IF(INDEX(Lookups!$Y$2:$Y$98,MATCH(Inputs!$M26&amp;"_"&amp;INDEX(Lookups!$AC$2:$AC$13,MATCH(Inputs!$L26,Lookups!$AD$2:$AD$13,0),1),IF(Inputs!$K26="CAL",Lookups!$Z$2:$Z$98,Lookups!$AA$2:$AA$98),0),1)&lt;Inputs!AQ$4-1,Inputs!AP26*(1+Inputs!AQ$6)))))</f>
        <v>-</v>
      </c>
      <c r="AR26" s="217" t="str">
        <f>IF(OR(ISBLANK($M26),$N26="%"),"-",
IF(INDEX(Lookups!$Y$2:$Y$98,MATCH(Inputs!$M26&amp;"_"&amp;INDEX(Lookups!$AC$2:$AC$13,MATCH(Inputs!$L26,Lookups!$AD$2:$AD$13,0),1),IF(Inputs!$K26="CAL",Lookups!$Z$2:$Z$98,Lookups!$AA$2:$AA$98),0),1)&gt;=Inputs!AR$4,"-",
IF(INDEX(Lookups!$Y$2:$Y$98,MATCH(Inputs!$M26&amp;"_"&amp;INDEX(Lookups!$AC$2:$AC$13,MATCH(Inputs!$L26,Lookups!$AD$2:$AD$13,0),1),IF(Inputs!$K26="CAL",Lookups!$Z$2:$Z$98,Lookups!$AA$2:$AA$98),0),1)=Inputs!AR$4-1,Inputs!$Q26*(1+Inputs!AR$6),
IF(INDEX(Lookups!$Y$2:$Y$98,MATCH(Inputs!$M26&amp;"_"&amp;INDEX(Lookups!$AC$2:$AC$13,MATCH(Inputs!$L26,Lookups!$AD$2:$AD$13,0),1),IF(Inputs!$K26="CAL",Lookups!$Z$2:$Z$98,Lookups!$AA$2:$AA$98),0),1)&lt;Inputs!AR$4-1,Inputs!AQ26*(1+Inputs!AR$6)))))</f>
        <v>-</v>
      </c>
      <c r="AS26" s="217" t="str">
        <f>IF(OR(ISBLANK($M26),$N26="%"),"-",
IF(INDEX(Lookups!$Y$2:$Y$98,MATCH(Inputs!$M26&amp;"_"&amp;INDEX(Lookups!$AC$2:$AC$13,MATCH(Inputs!$L26,Lookups!$AD$2:$AD$13,0),1),IF(Inputs!$K26="CAL",Lookups!$Z$2:$Z$98,Lookups!$AA$2:$AA$98),0),1)&gt;=Inputs!AS$4,"-",
IF(INDEX(Lookups!$Y$2:$Y$98,MATCH(Inputs!$M26&amp;"_"&amp;INDEX(Lookups!$AC$2:$AC$13,MATCH(Inputs!$L26,Lookups!$AD$2:$AD$13,0),1),IF(Inputs!$K26="CAL",Lookups!$Z$2:$Z$98,Lookups!$AA$2:$AA$98),0),1)=Inputs!AS$4-1,Inputs!$Q26*(1+Inputs!AS$6),
IF(INDEX(Lookups!$Y$2:$Y$98,MATCH(Inputs!$M26&amp;"_"&amp;INDEX(Lookups!$AC$2:$AC$13,MATCH(Inputs!$L26,Lookups!$AD$2:$AD$13,0),1),IF(Inputs!$K26="CAL",Lookups!$Z$2:$Z$98,Lookups!$AA$2:$AA$98),0),1)&lt;Inputs!AS$4-1,Inputs!AR26*(1+Inputs!AS$6)))))</f>
        <v>-</v>
      </c>
      <c r="AT26" s="217" t="str">
        <f>IF(OR(ISBLANK($M26),$N26="%"),"-",
IF(INDEX(Lookups!$Y$2:$Y$98,MATCH(Inputs!$M26&amp;"_"&amp;INDEX(Lookups!$AC$2:$AC$13,MATCH(Inputs!$L26,Lookups!$AD$2:$AD$13,0),1),IF(Inputs!$K26="CAL",Lookups!$Z$2:$Z$98,Lookups!$AA$2:$AA$98),0),1)&gt;=Inputs!AT$4,"-",
IF(INDEX(Lookups!$Y$2:$Y$98,MATCH(Inputs!$M26&amp;"_"&amp;INDEX(Lookups!$AC$2:$AC$13,MATCH(Inputs!$L26,Lookups!$AD$2:$AD$13,0),1),IF(Inputs!$K26="CAL",Lookups!$Z$2:$Z$98,Lookups!$AA$2:$AA$98),0),1)=Inputs!AT$4-1,Inputs!$Q26*(1+Inputs!AT$6),
IF(INDEX(Lookups!$Y$2:$Y$98,MATCH(Inputs!$M26&amp;"_"&amp;INDEX(Lookups!$AC$2:$AC$13,MATCH(Inputs!$L26,Lookups!$AD$2:$AD$13,0),1),IF(Inputs!$K26="CAL",Lookups!$Z$2:$Z$98,Lookups!$AA$2:$AA$98),0),1)&lt;Inputs!AT$4-1,Inputs!AS26*(1+Inputs!AT$6)))))</f>
        <v>-</v>
      </c>
      <c r="AU26" s="217" t="str">
        <f>IF(OR(ISBLANK($M26),$N26="%"),"-",
IF(INDEX(Lookups!$Y$2:$Y$98,MATCH(Inputs!$M26&amp;"_"&amp;INDEX(Lookups!$AC$2:$AC$13,MATCH(Inputs!$L26,Lookups!$AD$2:$AD$13,0),1),IF(Inputs!$K26="CAL",Lookups!$Z$2:$Z$98,Lookups!$AA$2:$AA$98),0),1)&gt;=Inputs!AU$4,"-",
IF(INDEX(Lookups!$Y$2:$Y$98,MATCH(Inputs!$M26&amp;"_"&amp;INDEX(Lookups!$AC$2:$AC$13,MATCH(Inputs!$L26,Lookups!$AD$2:$AD$13,0),1),IF(Inputs!$K26="CAL",Lookups!$Z$2:$Z$98,Lookups!$AA$2:$AA$98),0),1)=Inputs!AU$4-1,Inputs!$Q26*(1+Inputs!AU$6),
IF(INDEX(Lookups!$Y$2:$Y$98,MATCH(Inputs!$M26&amp;"_"&amp;INDEX(Lookups!$AC$2:$AC$13,MATCH(Inputs!$L26,Lookups!$AD$2:$AD$13,0),1),IF(Inputs!$K26="CAL",Lookups!$Z$2:$Z$98,Lookups!$AA$2:$AA$98),0),1)&lt;Inputs!AU$4-1,Inputs!AT26*(1+Inputs!AU$6)))))</f>
        <v>-</v>
      </c>
      <c r="AW26" s="214" t="str">
        <f>INDEX($V26:$AU26,1,MATCH(AW$6&amp;"_"&amp;INDEX(Lookups!$AC$2:$AC$13,MATCH(Inputs!AW$5,Lookups!$AD$2:$AD$13,0),1),Inputs!$V$2:$AU$2,0))</f>
        <v>-</v>
      </c>
    </row>
    <row r="27" spans="1:55" s="164" customFormat="1" x14ac:dyDescent="0.25">
      <c r="A27" s="178" t="s">
        <v>545</v>
      </c>
      <c r="B27" s="209" t="s">
        <v>549</v>
      </c>
      <c r="C27" s="210" t="str">
        <f>IF(ISBLANK($B27),"-",IFERROR(INDEX(Lookups!$E$2:$E$14,MATCH($B27,Lookups!$C$2:$C$14,0),1),"-"))</f>
        <v>YES</v>
      </c>
      <c r="D27" s="211" t="str">
        <f>IFERROR(IF(MATCH($I27,Lookups!$J$2:$J$6,0),INDEX(Lookups!$K$2:$K$6,MATCH(Inputs!$I27,Lookups!$J$2:$J$6,0),1)),"all DB")</f>
        <v>je</v>
      </c>
      <c r="E27" s="211" t="str">
        <f t="shared" si="2"/>
        <v>WEC_res_je</v>
      </c>
      <c r="F27" s="160" t="s">
        <v>560</v>
      </c>
      <c r="G27" s="228"/>
      <c r="H27" s="160" t="s">
        <v>170</v>
      </c>
      <c r="I27" s="206" t="s">
        <v>2</v>
      </c>
      <c r="J27" s="159" t="s">
        <v>546</v>
      </c>
      <c r="K27" s="203" t="s">
        <v>332</v>
      </c>
      <c r="L27" s="203" t="s">
        <v>89</v>
      </c>
      <c r="M27" s="203">
        <v>2019</v>
      </c>
      <c r="N27" s="162" t="s">
        <v>34</v>
      </c>
      <c r="O27" s="229">
        <v>108.57</v>
      </c>
      <c r="P27" s="229">
        <v>0.2</v>
      </c>
      <c r="Q27" s="230">
        <f t="shared" ref="Q27:Q29" si="4">1/1000*(O27+P27)</f>
        <v>0.10876999999999999</v>
      </c>
      <c r="R27" s="231">
        <f t="shared" si="1"/>
        <v>0.10876999999999999</v>
      </c>
      <c r="U27" s="216"/>
      <c r="V27" s="217" t="str">
        <f>IF(OR(ISBLANK($M27),$N27="%"),"-",
IF(INDEX(Lookups!$Y$2:$Y$98,MATCH(Inputs!$M27&amp;"_"&amp;INDEX(Lookups!$AC$2:$AC$13,MATCH(Inputs!$L27,Lookups!$AD$2:$AD$13,0),1),IF(Inputs!$K27="CAL",Lookups!$Z$2:$Z$98,Lookups!$AA$2:$AA$98),0),1)&gt;=Inputs!V$4,"-",
IF(INDEX(Lookups!$Y$2:$Y$98,MATCH(Inputs!$M27&amp;"_"&amp;INDEX(Lookups!$AC$2:$AC$13,MATCH(Inputs!$L27,Lookups!$AD$2:$AD$13,0),1),IF(Inputs!$K27="CAL",Lookups!$Z$2:$Z$98,Lookups!$AA$2:$AA$98),0),1)=Inputs!V$4-1,Inputs!$Q27*(1+Inputs!V$6),
IF(INDEX(Lookups!$Y$2:$Y$98,MATCH(Inputs!$M27&amp;"_"&amp;INDEX(Lookups!$AC$2:$AC$13,MATCH(Inputs!$L27,Lookups!$AD$2:$AD$13,0),1),IF(Inputs!$K27="CAL",Lookups!$Z$2:$Z$98,Lookups!$AA$2:$AA$98),0),1)&lt;Inputs!V$4-1,Inputs!U27*(1+Inputs!V$6)))))</f>
        <v>-</v>
      </c>
      <c r="W27" s="217" t="str">
        <f>IF(OR(ISBLANK($M27),$N27="%"),"-",
IF(INDEX(Lookups!$Y$2:$Y$98,MATCH(Inputs!$M27&amp;"_"&amp;INDEX(Lookups!$AC$2:$AC$13,MATCH(Inputs!$L27,Lookups!$AD$2:$AD$13,0),1),IF(Inputs!$K27="CAL",Lookups!$Z$2:$Z$98,Lookups!$AA$2:$AA$98),0),1)&gt;=Inputs!W$4,"-",
IF(INDEX(Lookups!$Y$2:$Y$98,MATCH(Inputs!$M27&amp;"_"&amp;INDEX(Lookups!$AC$2:$AC$13,MATCH(Inputs!$L27,Lookups!$AD$2:$AD$13,0),1),IF(Inputs!$K27="CAL",Lookups!$Z$2:$Z$98,Lookups!$AA$2:$AA$98),0),1)=Inputs!W$4-1,Inputs!$Q27*(1+Inputs!W$6),
IF(INDEX(Lookups!$Y$2:$Y$98,MATCH(Inputs!$M27&amp;"_"&amp;INDEX(Lookups!$AC$2:$AC$13,MATCH(Inputs!$L27,Lookups!$AD$2:$AD$13,0),1),IF(Inputs!$K27="CAL",Lookups!$Z$2:$Z$98,Lookups!$AA$2:$AA$98),0),1)&lt;Inputs!W$4-1,Inputs!V27*(1+Inputs!W$6)))))</f>
        <v>-</v>
      </c>
      <c r="X27" s="217" t="str">
        <f>IF(OR(ISBLANK($M27),$N27="%"),"-",
IF(INDEX(Lookups!$Y$2:$Y$98,MATCH(Inputs!$M27&amp;"_"&amp;INDEX(Lookups!$AC$2:$AC$13,MATCH(Inputs!$L27,Lookups!$AD$2:$AD$13,0),1),IF(Inputs!$K27="CAL",Lookups!$Z$2:$Z$98,Lookups!$AA$2:$AA$98),0),1)&gt;=Inputs!X$4,"-",
IF(INDEX(Lookups!$Y$2:$Y$98,MATCH(Inputs!$M27&amp;"_"&amp;INDEX(Lookups!$AC$2:$AC$13,MATCH(Inputs!$L27,Lookups!$AD$2:$AD$13,0),1),IF(Inputs!$K27="CAL",Lookups!$Z$2:$Z$98,Lookups!$AA$2:$AA$98),0),1)=Inputs!X$4-1,Inputs!$Q27*(1+Inputs!X$6),
IF(INDEX(Lookups!$Y$2:$Y$98,MATCH(Inputs!$M27&amp;"_"&amp;INDEX(Lookups!$AC$2:$AC$13,MATCH(Inputs!$L27,Lookups!$AD$2:$AD$13,0),1),IF(Inputs!$K27="CAL",Lookups!$Z$2:$Z$98,Lookups!$AA$2:$AA$98),0),1)&lt;Inputs!X$4-1,Inputs!W27*(1+Inputs!X$6)))))</f>
        <v>-</v>
      </c>
      <c r="Y27" s="217" t="str">
        <f>IF(OR(ISBLANK($M27),$N27="%"),"-",
IF(INDEX(Lookups!$Y$2:$Y$98,MATCH(Inputs!$M27&amp;"_"&amp;INDEX(Lookups!$AC$2:$AC$13,MATCH(Inputs!$L27,Lookups!$AD$2:$AD$13,0),1),IF(Inputs!$K27="CAL",Lookups!$Z$2:$Z$98,Lookups!$AA$2:$AA$98),0),1)&gt;=Inputs!Y$4,"-",
IF(INDEX(Lookups!$Y$2:$Y$98,MATCH(Inputs!$M27&amp;"_"&amp;INDEX(Lookups!$AC$2:$AC$13,MATCH(Inputs!$L27,Lookups!$AD$2:$AD$13,0),1),IF(Inputs!$K27="CAL",Lookups!$Z$2:$Z$98,Lookups!$AA$2:$AA$98),0),1)=Inputs!Y$4-1,Inputs!$Q27*(1+Inputs!Y$6),
IF(INDEX(Lookups!$Y$2:$Y$98,MATCH(Inputs!$M27&amp;"_"&amp;INDEX(Lookups!$AC$2:$AC$13,MATCH(Inputs!$L27,Lookups!$AD$2:$AD$13,0),1),IF(Inputs!$K27="CAL",Lookups!$Z$2:$Z$98,Lookups!$AA$2:$AA$98),0),1)&lt;Inputs!Y$4-1,Inputs!X27*(1+Inputs!Y$6)))))</f>
        <v>-</v>
      </c>
      <c r="Z27" s="217" t="str">
        <f>IF(OR(ISBLANK($M27),$N27="%"),"-",
IF(INDEX(Lookups!$Y$2:$Y$98,MATCH(Inputs!$M27&amp;"_"&amp;INDEX(Lookups!$AC$2:$AC$13,MATCH(Inputs!$L27,Lookups!$AD$2:$AD$13,0),1),IF(Inputs!$K27="CAL",Lookups!$Z$2:$Z$98,Lookups!$AA$2:$AA$98),0),1)&gt;=Inputs!Z$4,"-",
IF(INDEX(Lookups!$Y$2:$Y$98,MATCH(Inputs!$M27&amp;"_"&amp;INDEX(Lookups!$AC$2:$AC$13,MATCH(Inputs!$L27,Lookups!$AD$2:$AD$13,0),1),IF(Inputs!$K27="CAL",Lookups!$Z$2:$Z$98,Lookups!$AA$2:$AA$98),0),1)=Inputs!Z$4-1,Inputs!$Q27*(1+Inputs!Z$6),
IF(INDEX(Lookups!$Y$2:$Y$98,MATCH(Inputs!$M27&amp;"_"&amp;INDEX(Lookups!$AC$2:$AC$13,MATCH(Inputs!$L27,Lookups!$AD$2:$AD$13,0),1),IF(Inputs!$K27="CAL",Lookups!$Z$2:$Z$98,Lookups!$AA$2:$AA$98),0),1)&lt;Inputs!Z$4-1,Inputs!Y27*(1+Inputs!Z$6)))))</f>
        <v>-</v>
      </c>
      <c r="AA27" s="217" t="str">
        <f>IF(OR(ISBLANK($M27),$N27="%"),"-",
IF(INDEX(Lookups!$Y$2:$Y$98,MATCH(Inputs!$M27&amp;"_"&amp;INDEX(Lookups!$AC$2:$AC$13,MATCH(Inputs!$L27,Lookups!$AD$2:$AD$13,0),1),IF(Inputs!$K27="CAL",Lookups!$Z$2:$Z$98,Lookups!$AA$2:$AA$98),0),1)&gt;=Inputs!AA$4,"-",
IF(INDEX(Lookups!$Y$2:$Y$98,MATCH(Inputs!$M27&amp;"_"&amp;INDEX(Lookups!$AC$2:$AC$13,MATCH(Inputs!$L27,Lookups!$AD$2:$AD$13,0),1),IF(Inputs!$K27="CAL",Lookups!$Z$2:$Z$98,Lookups!$AA$2:$AA$98),0),1)=Inputs!AA$4-1,Inputs!$Q27*(1+Inputs!AA$6),
IF(INDEX(Lookups!$Y$2:$Y$98,MATCH(Inputs!$M27&amp;"_"&amp;INDEX(Lookups!$AC$2:$AC$13,MATCH(Inputs!$L27,Lookups!$AD$2:$AD$13,0),1),IF(Inputs!$K27="CAL",Lookups!$Z$2:$Z$98,Lookups!$AA$2:$AA$98),0),1)&lt;Inputs!AA$4-1,Inputs!Z27*(1+Inputs!AA$6)))))</f>
        <v>-</v>
      </c>
      <c r="AB27" s="217" t="str">
        <f>IF(OR(ISBLANK($M27),$N27="%"),"-",
IF(INDEX(Lookups!$Y$2:$Y$98,MATCH(Inputs!$M27&amp;"_"&amp;INDEX(Lookups!$AC$2:$AC$13,MATCH(Inputs!$L27,Lookups!$AD$2:$AD$13,0),1),IF(Inputs!$K27="CAL",Lookups!$Z$2:$Z$98,Lookups!$AA$2:$AA$98),0),1)&gt;=Inputs!AB$4,"-",
IF(INDEX(Lookups!$Y$2:$Y$98,MATCH(Inputs!$M27&amp;"_"&amp;INDEX(Lookups!$AC$2:$AC$13,MATCH(Inputs!$L27,Lookups!$AD$2:$AD$13,0),1),IF(Inputs!$K27="CAL",Lookups!$Z$2:$Z$98,Lookups!$AA$2:$AA$98),0),1)=Inputs!AB$4-1,Inputs!$Q27*(1+Inputs!AB$6),
IF(INDEX(Lookups!$Y$2:$Y$98,MATCH(Inputs!$M27&amp;"_"&amp;INDEX(Lookups!$AC$2:$AC$13,MATCH(Inputs!$L27,Lookups!$AD$2:$AD$13,0),1),IF(Inputs!$K27="CAL",Lookups!$Z$2:$Z$98,Lookups!$AA$2:$AA$98),0),1)&lt;Inputs!AB$4-1,Inputs!AA27*(1+Inputs!AB$6)))))</f>
        <v>-</v>
      </c>
      <c r="AC27" s="217" t="str">
        <f>IF(OR(ISBLANK($M27),$N27="%"),"-",
IF(INDEX(Lookups!$Y$2:$Y$98,MATCH(Inputs!$M27&amp;"_"&amp;INDEX(Lookups!$AC$2:$AC$13,MATCH(Inputs!$L27,Lookups!$AD$2:$AD$13,0),1),IF(Inputs!$K27="CAL",Lookups!$Z$2:$Z$98,Lookups!$AA$2:$AA$98),0),1)&gt;=Inputs!AC$4,"-",
IF(INDEX(Lookups!$Y$2:$Y$98,MATCH(Inputs!$M27&amp;"_"&amp;INDEX(Lookups!$AC$2:$AC$13,MATCH(Inputs!$L27,Lookups!$AD$2:$AD$13,0),1),IF(Inputs!$K27="CAL",Lookups!$Z$2:$Z$98,Lookups!$AA$2:$AA$98),0),1)=Inputs!AC$4-1,Inputs!$Q27*(1+Inputs!AC$6),
IF(INDEX(Lookups!$Y$2:$Y$98,MATCH(Inputs!$M27&amp;"_"&amp;INDEX(Lookups!$AC$2:$AC$13,MATCH(Inputs!$L27,Lookups!$AD$2:$AD$13,0),1),IF(Inputs!$K27="CAL",Lookups!$Z$2:$Z$98,Lookups!$AA$2:$AA$98),0),1)&lt;Inputs!AC$4-1,Inputs!AB27*(1+Inputs!AC$6)))))</f>
        <v>-</v>
      </c>
      <c r="AD27" s="217" t="str">
        <f>IF(OR(ISBLANK($M27),$N27="%"),"-",
IF(INDEX(Lookups!$Y$2:$Y$98,MATCH(Inputs!$M27&amp;"_"&amp;INDEX(Lookups!$AC$2:$AC$13,MATCH(Inputs!$L27,Lookups!$AD$2:$AD$13,0),1),IF(Inputs!$K27="CAL",Lookups!$Z$2:$Z$98,Lookups!$AA$2:$AA$98),0),1)&gt;=Inputs!AD$4,"-",
IF(INDEX(Lookups!$Y$2:$Y$98,MATCH(Inputs!$M27&amp;"_"&amp;INDEX(Lookups!$AC$2:$AC$13,MATCH(Inputs!$L27,Lookups!$AD$2:$AD$13,0),1),IF(Inputs!$K27="CAL",Lookups!$Z$2:$Z$98,Lookups!$AA$2:$AA$98),0),1)=Inputs!AD$4-1,Inputs!$Q27*(1+Inputs!AD$6),
IF(INDEX(Lookups!$Y$2:$Y$98,MATCH(Inputs!$M27&amp;"_"&amp;INDEX(Lookups!$AC$2:$AC$13,MATCH(Inputs!$L27,Lookups!$AD$2:$AD$13,0),1),IF(Inputs!$K27="CAL",Lookups!$Z$2:$Z$98,Lookups!$AA$2:$AA$98),0),1)&lt;Inputs!AD$4-1,Inputs!AC27*(1+Inputs!AD$6)))))</f>
        <v>-</v>
      </c>
      <c r="AE27" s="217" t="str">
        <f>IF(OR(ISBLANK($M27),$N27="%"),"-",
IF(INDEX(Lookups!$Y$2:$Y$98,MATCH(Inputs!$M27&amp;"_"&amp;INDEX(Lookups!$AC$2:$AC$13,MATCH(Inputs!$L27,Lookups!$AD$2:$AD$13,0),1),IF(Inputs!$K27="CAL",Lookups!$Z$2:$Z$98,Lookups!$AA$2:$AA$98),0),1)&gt;=Inputs!AE$4,"-",
IF(INDEX(Lookups!$Y$2:$Y$98,MATCH(Inputs!$M27&amp;"_"&amp;INDEX(Lookups!$AC$2:$AC$13,MATCH(Inputs!$L27,Lookups!$AD$2:$AD$13,0),1),IF(Inputs!$K27="CAL",Lookups!$Z$2:$Z$98,Lookups!$AA$2:$AA$98),0),1)=Inputs!AE$4-1,Inputs!$Q27*(1+Inputs!AE$6),
IF(INDEX(Lookups!$Y$2:$Y$98,MATCH(Inputs!$M27&amp;"_"&amp;INDEX(Lookups!$AC$2:$AC$13,MATCH(Inputs!$L27,Lookups!$AD$2:$AD$13,0),1),IF(Inputs!$K27="CAL",Lookups!$Z$2:$Z$98,Lookups!$AA$2:$AA$98),0),1)&lt;Inputs!AE$4-1,Inputs!AD27*(1+Inputs!AE$6)))))</f>
        <v>-</v>
      </c>
      <c r="AF27" s="217" t="str">
        <f>IF(OR(ISBLANK($M27),$N27="%"),"-",
IF(INDEX(Lookups!$Y$2:$Y$98,MATCH(Inputs!$M27&amp;"_"&amp;INDEX(Lookups!$AC$2:$AC$13,MATCH(Inputs!$L27,Lookups!$AD$2:$AD$13,0),1),IF(Inputs!$K27="CAL",Lookups!$Z$2:$Z$98,Lookups!$AA$2:$AA$98),0),1)&gt;=Inputs!AF$4,"-",
IF(INDEX(Lookups!$Y$2:$Y$98,MATCH(Inputs!$M27&amp;"_"&amp;INDEX(Lookups!$AC$2:$AC$13,MATCH(Inputs!$L27,Lookups!$AD$2:$AD$13,0),1),IF(Inputs!$K27="CAL",Lookups!$Z$2:$Z$98,Lookups!$AA$2:$AA$98),0),1)=Inputs!AF$4-1,Inputs!$Q27*(1+Inputs!AF$6),
IF(INDEX(Lookups!$Y$2:$Y$98,MATCH(Inputs!$M27&amp;"_"&amp;INDEX(Lookups!$AC$2:$AC$13,MATCH(Inputs!$L27,Lookups!$AD$2:$AD$13,0),1),IF(Inputs!$K27="CAL",Lookups!$Z$2:$Z$98,Lookups!$AA$2:$AA$98),0),1)&lt;Inputs!AF$4-1,Inputs!AE27*(1+Inputs!AF$6)))))</f>
        <v>-</v>
      </c>
      <c r="AG27" s="217" t="str">
        <f>IF(OR(ISBLANK($M27),$N27="%"),"-",
IF(INDEX(Lookups!$Y$2:$Y$98,MATCH(Inputs!$M27&amp;"_"&amp;INDEX(Lookups!$AC$2:$AC$13,MATCH(Inputs!$L27,Lookups!$AD$2:$AD$13,0),1),IF(Inputs!$K27="CAL",Lookups!$Z$2:$Z$98,Lookups!$AA$2:$AA$98),0),1)&gt;=Inputs!AG$4,"-",
IF(INDEX(Lookups!$Y$2:$Y$98,MATCH(Inputs!$M27&amp;"_"&amp;INDEX(Lookups!$AC$2:$AC$13,MATCH(Inputs!$L27,Lookups!$AD$2:$AD$13,0),1),IF(Inputs!$K27="CAL",Lookups!$Z$2:$Z$98,Lookups!$AA$2:$AA$98),0),1)=Inputs!AG$4-1,Inputs!$Q27*(1+Inputs!AG$6),
IF(INDEX(Lookups!$Y$2:$Y$98,MATCH(Inputs!$M27&amp;"_"&amp;INDEX(Lookups!$AC$2:$AC$13,MATCH(Inputs!$L27,Lookups!$AD$2:$AD$13,0),1),IF(Inputs!$K27="CAL",Lookups!$Z$2:$Z$98,Lookups!$AA$2:$AA$98),0),1)&lt;Inputs!AG$4-1,Inputs!AF27*(1+Inputs!AG$6)))))</f>
        <v>-</v>
      </c>
      <c r="AH27" s="217" t="str">
        <f>IF(OR(ISBLANK($M27),$N27="%"),"-",
IF(INDEX(Lookups!$Y$2:$Y$98,MATCH(Inputs!$M27&amp;"_"&amp;INDEX(Lookups!$AC$2:$AC$13,MATCH(Inputs!$L27,Lookups!$AD$2:$AD$13,0),1),IF(Inputs!$K27="CAL",Lookups!$Z$2:$Z$98,Lookups!$AA$2:$AA$98),0),1)&gt;=Inputs!AH$4,"-",
IF(INDEX(Lookups!$Y$2:$Y$98,MATCH(Inputs!$M27&amp;"_"&amp;INDEX(Lookups!$AC$2:$AC$13,MATCH(Inputs!$L27,Lookups!$AD$2:$AD$13,0),1),IF(Inputs!$K27="CAL",Lookups!$Z$2:$Z$98,Lookups!$AA$2:$AA$98),0),1)=Inputs!AH$4-1,Inputs!$Q27*(1+Inputs!AH$6),
IF(INDEX(Lookups!$Y$2:$Y$98,MATCH(Inputs!$M27&amp;"_"&amp;INDEX(Lookups!$AC$2:$AC$13,MATCH(Inputs!$L27,Lookups!$AD$2:$AD$13,0),1),IF(Inputs!$K27="CAL",Lookups!$Z$2:$Z$98,Lookups!$AA$2:$AA$98),0),1)&lt;Inputs!AH$4-1,Inputs!AG27*(1+Inputs!AH$6)))))</f>
        <v>-</v>
      </c>
      <c r="AI27" s="217" t="str">
        <f>IF(OR(ISBLANK($M27),$N27="%"),"-",
IF(INDEX(Lookups!$Y$2:$Y$98,MATCH(Inputs!$M27&amp;"_"&amp;INDEX(Lookups!$AC$2:$AC$13,MATCH(Inputs!$L27,Lookups!$AD$2:$AD$13,0),1),IF(Inputs!$K27="CAL",Lookups!$Z$2:$Z$98,Lookups!$AA$2:$AA$98),0),1)&gt;=Inputs!AI$4,"-",
IF(INDEX(Lookups!$Y$2:$Y$98,MATCH(Inputs!$M27&amp;"_"&amp;INDEX(Lookups!$AC$2:$AC$13,MATCH(Inputs!$L27,Lookups!$AD$2:$AD$13,0),1),IF(Inputs!$K27="CAL",Lookups!$Z$2:$Z$98,Lookups!$AA$2:$AA$98),0),1)=Inputs!AI$4-1,Inputs!$Q27*(1+Inputs!AI$6),
IF(INDEX(Lookups!$Y$2:$Y$98,MATCH(Inputs!$M27&amp;"_"&amp;INDEX(Lookups!$AC$2:$AC$13,MATCH(Inputs!$L27,Lookups!$AD$2:$AD$13,0),1),IF(Inputs!$K27="CAL",Lookups!$Z$2:$Z$98,Lookups!$AA$2:$AA$98),0),1)&lt;Inputs!AI$4-1,Inputs!AH27*(1+Inputs!AI$6)))))</f>
        <v>-</v>
      </c>
      <c r="AJ27" s="217" t="str">
        <f>IF(OR(ISBLANK($M27),$N27="%"),"-",
IF(INDEX(Lookups!$Y$2:$Y$98,MATCH(Inputs!$M27&amp;"_"&amp;INDEX(Lookups!$AC$2:$AC$13,MATCH(Inputs!$L27,Lookups!$AD$2:$AD$13,0),1),IF(Inputs!$K27="CAL",Lookups!$Z$2:$Z$98,Lookups!$AA$2:$AA$98),0),1)&gt;=Inputs!AJ$4,"-",
IF(INDEX(Lookups!$Y$2:$Y$98,MATCH(Inputs!$M27&amp;"_"&amp;INDEX(Lookups!$AC$2:$AC$13,MATCH(Inputs!$L27,Lookups!$AD$2:$AD$13,0),1),IF(Inputs!$K27="CAL",Lookups!$Z$2:$Z$98,Lookups!$AA$2:$AA$98),0),1)=Inputs!AJ$4-1,Inputs!$Q27*(1+Inputs!AJ$6),
IF(INDEX(Lookups!$Y$2:$Y$98,MATCH(Inputs!$M27&amp;"_"&amp;INDEX(Lookups!$AC$2:$AC$13,MATCH(Inputs!$L27,Lookups!$AD$2:$AD$13,0),1),IF(Inputs!$K27="CAL",Lookups!$Z$2:$Z$98,Lookups!$AA$2:$AA$98),0),1)&lt;Inputs!AJ$4-1,Inputs!AI27*(1+Inputs!AJ$6)))))</f>
        <v>-</v>
      </c>
      <c r="AK27" s="217" t="str">
        <f>IF(OR(ISBLANK($M27),$N27="%"),"-",
IF(INDEX(Lookups!$Y$2:$Y$98,MATCH(Inputs!$M27&amp;"_"&amp;INDEX(Lookups!$AC$2:$AC$13,MATCH(Inputs!$L27,Lookups!$AD$2:$AD$13,0),1),IF(Inputs!$K27="CAL",Lookups!$Z$2:$Z$98,Lookups!$AA$2:$AA$98),0),1)&gt;=Inputs!AK$4,"-",
IF(INDEX(Lookups!$Y$2:$Y$98,MATCH(Inputs!$M27&amp;"_"&amp;INDEX(Lookups!$AC$2:$AC$13,MATCH(Inputs!$L27,Lookups!$AD$2:$AD$13,0),1),IF(Inputs!$K27="CAL",Lookups!$Z$2:$Z$98,Lookups!$AA$2:$AA$98),0),1)=Inputs!AK$4-1,Inputs!$Q27*(1+Inputs!AK$6),
IF(INDEX(Lookups!$Y$2:$Y$98,MATCH(Inputs!$M27&amp;"_"&amp;INDEX(Lookups!$AC$2:$AC$13,MATCH(Inputs!$L27,Lookups!$AD$2:$AD$13,0),1),IF(Inputs!$K27="CAL",Lookups!$Z$2:$Z$98,Lookups!$AA$2:$AA$98),0),1)&lt;Inputs!AK$4-1,Inputs!AJ27*(1+Inputs!AK$6)))))</f>
        <v>-</v>
      </c>
      <c r="AL27" s="217" t="str">
        <f>IF(OR(ISBLANK($M27),$N27="%"),"-",
IF(INDEX(Lookups!$Y$2:$Y$98,MATCH(Inputs!$M27&amp;"_"&amp;INDEX(Lookups!$AC$2:$AC$13,MATCH(Inputs!$L27,Lookups!$AD$2:$AD$13,0),1),IF(Inputs!$K27="CAL",Lookups!$Z$2:$Z$98,Lookups!$AA$2:$AA$98),0),1)&gt;=Inputs!AL$4,"-",
IF(INDEX(Lookups!$Y$2:$Y$98,MATCH(Inputs!$M27&amp;"_"&amp;INDEX(Lookups!$AC$2:$AC$13,MATCH(Inputs!$L27,Lookups!$AD$2:$AD$13,0),1),IF(Inputs!$K27="CAL",Lookups!$Z$2:$Z$98,Lookups!$AA$2:$AA$98),0),1)=Inputs!AL$4-1,Inputs!$Q27*(1+Inputs!AL$6),
IF(INDEX(Lookups!$Y$2:$Y$98,MATCH(Inputs!$M27&amp;"_"&amp;INDEX(Lookups!$AC$2:$AC$13,MATCH(Inputs!$L27,Lookups!$AD$2:$AD$13,0),1),IF(Inputs!$K27="CAL",Lookups!$Z$2:$Z$98,Lookups!$AA$2:$AA$98),0),1)&lt;Inputs!AL$4-1,Inputs!AK27*(1+Inputs!AL$6)))))</f>
        <v>-</v>
      </c>
      <c r="AM27" s="217" t="str">
        <f>IF(OR(ISBLANK($M27),$N27="%"),"-",
IF(INDEX(Lookups!$Y$2:$Y$98,MATCH(Inputs!$M27&amp;"_"&amp;INDEX(Lookups!$AC$2:$AC$13,MATCH(Inputs!$L27,Lookups!$AD$2:$AD$13,0),1),IF(Inputs!$K27="CAL",Lookups!$Z$2:$Z$98,Lookups!$AA$2:$AA$98),0),1)&gt;=Inputs!AM$4,"-",
IF(INDEX(Lookups!$Y$2:$Y$98,MATCH(Inputs!$M27&amp;"_"&amp;INDEX(Lookups!$AC$2:$AC$13,MATCH(Inputs!$L27,Lookups!$AD$2:$AD$13,0),1),IF(Inputs!$K27="CAL",Lookups!$Z$2:$Z$98,Lookups!$AA$2:$AA$98),0),1)=Inputs!AM$4-1,Inputs!$Q27*(1+Inputs!AM$6),
IF(INDEX(Lookups!$Y$2:$Y$98,MATCH(Inputs!$M27&amp;"_"&amp;INDEX(Lookups!$AC$2:$AC$13,MATCH(Inputs!$L27,Lookups!$AD$2:$AD$13,0),1),IF(Inputs!$K27="CAL",Lookups!$Z$2:$Z$98,Lookups!$AA$2:$AA$98),0),1)&lt;Inputs!AM$4-1,Inputs!AL27*(1+Inputs!AM$6)))))</f>
        <v>-</v>
      </c>
      <c r="AN27" s="217" t="str">
        <f>IF(OR(ISBLANK($M27),$N27="%"),"-",
IF(INDEX(Lookups!$Y$2:$Y$98,MATCH(Inputs!$M27&amp;"_"&amp;INDEX(Lookups!$AC$2:$AC$13,MATCH(Inputs!$L27,Lookups!$AD$2:$AD$13,0),1),IF(Inputs!$K27="CAL",Lookups!$Z$2:$Z$98,Lookups!$AA$2:$AA$98),0),1)&gt;=Inputs!AN$4,"-",
IF(INDEX(Lookups!$Y$2:$Y$98,MATCH(Inputs!$M27&amp;"_"&amp;INDEX(Lookups!$AC$2:$AC$13,MATCH(Inputs!$L27,Lookups!$AD$2:$AD$13,0),1),IF(Inputs!$K27="CAL",Lookups!$Z$2:$Z$98,Lookups!$AA$2:$AA$98),0),1)=Inputs!AN$4-1,Inputs!$Q27*(1+Inputs!AN$6),
IF(INDEX(Lookups!$Y$2:$Y$98,MATCH(Inputs!$M27&amp;"_"&amp;INDEX(Lookups!$AC$2:$AC$13,MATCH(Inputs!$L27,Lookups!$AD$2:$AD$13,0),1),IF(Inputs!$K27="CAL",Lookups!$Z$2:$Z$98,Lookups!$AA$2:$AA$98),0),1)&lt;Inputs!AN$4-1,Inputs!AM27*(1+Inputs!AN$6)))))</f>
        <v>-</v>
      </c>
      <c r="AO27" s="217" t="str">
        <f>IF(OR(ISBLANK($M27),$N27="%"),"-",
IF(INDEX(Lookups!$Y$2:$Y$98,MATCH(Inputs!$M27&amp;"_"&amp;INDEX(Lookups!$AC$2:$AC$13,MATCH(Inputs!$L27,Lookups!$AD$2:$AD$13,0),1),IF(Inputs!$K27="CAL",Lookups!$Z$2:$Z$98,Lookups!$AA$2:$AA$98),0),1)&gt;=Inputs!AO$4,"-",
IF(INDEX(Lookups!$Y$2:$Y$98,MATCH(Inputs!$M27&amp;"_"&amp;INDEX(Lookups!$AC$2:$AC$13,MATCH(Inputs!$L27,Lookups!$AD$2:$AD$13,0),1),IF(Inputs!$K27="CAL",Lookups!$Z$2:$Z$98,Lookups!$AA$2:$AA$98),0),1)=Inputs!AO$4-1,Inputs!$Q27*(1+Inputs!AO$6),
IF(INDEX(Lookups!$Y$2:$Y$98,MATCH(Inputs!$M27&amp;"_"&amp;INDEX(Lookups!$AC$2:$AC$13,MATCH(Inputs!$L27,Lookups!$AD$2:$AD$13,0),1),IF(Inputs!$K27="CAL",Lookups!$Z$2:$Z$98,Lookups!$AA$2:$AA$98),0),1)&lt;Inputs!AO$4-1,Inputs!AN27*(1+Inputs!AO$6)))))</f>
        <v>-</v>
      </c>
      <c r="AP27" s="217" t="str">
        <f>IF(OR(ISBLANK($M27),$N27="%"),"-",
IF(INDEX(Lookups!$Y$2:$Y$98,MATCH(Inputs!$M27&amp;"_"&amp;INDEX(Lookups!$AC$2:$AC$13,MATCH(Inputs!$L27,Lookups!$AD$2:$AD$13,0),1),IF(Inputs!$K27="CAL",Lookups!$Z$2:$Z$98,Lookups!$AA$2:$AA$98),0),1)&gt;=Inputs!AP$4,"-",
IF(INDEX(Lookups!$Y$2:$Y$98,MATCH(Inputs!$M27&amp;"_"&amp;INDEX(Lookups!$AC$2:$AC$13,MATCH(Inputs!$L27,Lookups!$AD$2:$AD$13,0),1),IF(Inputs!$K27="CAL",Lookups!$Z$2:$Z$98,Lookups!$AA$2:$AA$98),0),1)=Inputs!AP$4-1,Inputs!$Q27*(1+Inputs!AP$6),
IF(INDEX(Lookups!$Y$2:$Y$98,MATCH(Inputs!$M27&amp;"_"&amp;INDEX(Lookups!$AC$2:$AC$13,MATCH(Inputs!$L27,Lookups!$AD$2:$AD$13,0),1),IF(Inputs!$K27="CAL",Lookups!$Z$2:$Z$98,Lookups!$AA$2:$AA$98),0),1)&lt;Inputs!AP$4-1,Inputs!AO27*(1+Inputs!AP$6)))))</f>
        <v>-</v>
      </c>
      <c r="AQ27" s="217" t="str">
        <f>IF(OR(ISBLANK($M27),$N27="%"),"-",
IF(INDEX(Lookups!$Y$2:$Y$98,MATCH(Inputs!$M27&amp;"_"&amp;INDEX(Lookups!$AC$2:$AC$13,MATCH(Inputs!$L27,Lookups!$AD$2:$AD$13,0),1),IF(Inputs!$K27="CAL",Lookups!$Z$2:$Z$98,Lookups!$AA$2:$AA$98),0),1)&gt;=Inputs!AQ$4,"-",
IF(INDEX(Lookups!$Y$2:$Y$98,MATCH(Inputs!$M27&amp;"_"&amp;INDEX(Lookups!$AC$2:$AC$13,MATCH(Inputs!$L27,Lookups!$AD$2:$AD$13,0),1),IF(Inputs!$K27="CAL",Lookups!$Z$2:$Z$98,Lookups!$AA$2:$AA$98),0),1)=Inputs!AQ$4-1,Inputs!$Q27*(1+Inputs!AQ$6),
IF(INDEX(Lookups!$Y$2:$Y$98,MATCH(Inputs!$M27&amp;"_"&amp;INDEX(Lookups!$AC$2:$AC$13,MATCH(Inputs!$L27,Lookups!$AD$2:$AD$13,0),1),IF(Inputs!$K27="CAL",Lookups!$Z$2:$Z$98,Lookups!$AA$2:$AA$98),0),1)&lt;Inputs!AQ$4-1,Inputs!AP27*(1+Inputs!AQ$6)))))</f>
        <v>-</v>
      </c>
      <c r="AR27" s="217" t="str">
        <f>IF(OR(ISBLANK($M27),$N27="%"),"-",
IF(INDEX(Lookups!$Y$2:$Y$98,MATCH(Inputs!$M27&amp;"_"&amp;INDEX(Lookups!$AC$2:$AC$13,MATCH(Inputs!$L27,Lookups!$AD$2:$AD$13,0),1),IF(Inputs!$K27="CAL",Lookups!$Z$2:$Z$98,Lookups!$AA$2:$AA$98),0),1)&gt;=Inputs!AR$4,"-",
IF(INDEX(Lookups!$Y$2:$Y$98,MATCH(Inputs!$M27&amp;"_"&amp;INDEX(Lookups!$AC$2:$AC$13,MATCH(Inputs!$L27,Lookups!$AD$2:$AD$13,0),1),IF(Inputs!$K27="CAL",Lookups!$Z$2:$Z$98,Lookups!$AA$2:$AA$98),0),1)=Inputs!AR$4-1,Inputs!$Q27*(1+Inputs!AR$6),
IF(INDEX(Lookups!$Y$2:$Y$98,MATCH(Inputs!$M27&amp;"_"&amp;INDEX(Lookups!$AC$2:$AC$13,MATCH(Inputs!$L27,Lookups!$AD$2:$AD$13,0),1),IF(Inputs!$K27="CAL",Lookups!$Z$2:$Z$98,Lookups!$AA$2:$AA$98),0),1)&lt;Inputs!AR$4-1,Inputs!AQ27*(1+Inputs!AR$6)))))</f>
        <v>-</v>
      </c>
      <c r="AS27" s="217" t="str">
        <f>IF(OR(ISBLANK($M27),$N27="%"),"-",
IF(INDEX(Lookups!$Y$2:$Y$98,MATCH(Inputs!$M27&amp;"_"&amp;INDEX(Lookups!$AC$2:$AC$13,MATCH(Inputs!$L27,Lookups!$AD$2:$AD$13,0),1),IF(Inputs!$K27="CAL",Lookups!$Z$2:$Z$98,Lookups!$AA$2:$AA$98),0),1)&gt;=Inputs!AS$4,"-",
IF(INDEX(Lookups!$Y$2:$Y$98,MATCH(Inputs!$M27&amp;"_"&amp;INDEX(Lookups!$AC$2:$AC$13,MATCH(Inputs!$L27,Lookups!$AD$2:$AD$13,0),1),IF(Inputs!$K27="CAL",Lookups!$Z$2:$Z$98,Lookups!$AA$2:$AA$98),0),1)=Inputs!AS$4-1,Inputs!$Q27*(1+Inputs!AS$6),
IF(INDEX(Lookups!$Y$2:$Y$98,MATCH(Inputs!$M27&amp;"_"&amp;INDEX(Lookups!$AC$2:$AC$13,MATCH(Inputs!$L27,Lookups!$AD$2:$AD$13,0),1),IF(Inputs!$K27="CAL",Lookups!$Z$2:$Z$98,Lookups!$AA$2:$AA$98),0),1)&lt;Inputs!AS$4-1,Inputs!AR27*(1+Inputs!AS$6)))))</f>
        <v>-</v>
      </c>
      <c r="AT27" s="217" t="str">
        <f>IF(OR(ISBLANK($M27),$N27="%"),"-",
IF(INDEX(Lookups!$Y$2:$Y$98,MATCH(Inputs!$M27&amp;"_"&amp;INDEX(Lookups!$AC$2:$AC$13,MATCH(Inputs!$L27,Lookups!$AD$2:$AD$13,0),1),IF(Inputs!$K27="CAL",Lookups!$Z$2:$Z$98,Lookups!$AA$2:$AA$98),0),1)&gt;=Inputs!AT$4,"-",
IF(INDEX(Lookups!$Y$2:$Y$98,MATCH(Inputs!$M27&amp;"_"&amp;INDEX(Lookups!$AC$2:$AC$13,MATCH(Inputs!$L27,Lookups!$AD$2:$AD$13,0),1),IF(Inputs!$K27="CAL",Lookups!$Z$2:$Z$98,Lookups!$AA$2:$AA$98),0),1)=Inputs!AT$4-1,Inputs!$Q27*(1+Inputs!AT$6),
IF(INDEX(Lookups!$Y$2:$Y$98,MATCH(Inputs!$M27&amp;"_"&amp;INDEX(Lookups!$AC$2:$AC$13,MATCH(Inputs!$L27,Lookups!$AD$2:$AD$13,0),1),IF(Inputs!$K27="CAL",Lookups!$Z$2:$Z$98,Lookups!$AA$2:$AA$98),0),1)&lt;Inputs!AT$4-1,Inputs!AS27*(1+Inputs!AT$6)))))</f>
        <v>-</v>
      </c>
      <c r="AU27" s="217" t="str">
        <f>IF(OR(ISBLANK($M27),$N27="%"),"-",
IF(INDEX(Lookups!$Y$2:$Y$98,MATCH(Inputs!$M27&amp;"_"&amp;INDEX(Lookups!$AC$2:$AC$13,MATCH(Inputs!$L27,Lookups!$AD$2:$AD$13,0),1),IF(Inputs!$K27="CAL",Lookups!$Z$2:$Z$98,Lookups!$AA$2:$AA$98),0),1)&gt;=Inputs!AU$4,"-",
IF(INDEX(Lookups!$Y$2:$Y$98,MATCH(Inputs!$M27&amp;"_"&amp;INDEX(Lookups!$AC$2:$AC$13,MATCH(Inputs!$L27,Lookups!$AD$2:$AD$13,0),1),IF(Inputs!$K27="CAL",Lookups!$Z$2:$Z$98,Lookups!$AA$2:$AA$98),0),1)=Inputs!AU$4-1,Inputs!$Q27*(1+Inputs!AU$6),
IF(INDEX(Lookups!$Y$2:$Y$98,MATCH(Inputs!$M27&amp;"_"&amp;INDEX(Lookups!$AC$2:$AC$13,MATCH(Inputs!$L27,Lookups!$AD$2:$AD$13,0),1),IF(Inputs!$K27="CAL",Lookups!$Z$2:$Z$98,Lookups!$AA$2:$AA$98),0),1)&lt;Inputs!AU$4-1,Inputs!AT27*(1+Inputs!AU$6)))))</f>
        <v>-</v>
      </c>
      <c r="AW27" s="214" t="str">
        <f>INDEX($V27:$AU27,1,MATCH(AW$6&amp;"_"&amp;INDEX(Lookups!$AC$2:$AC$13,MATCH(Inputs!AW$5,Lookups!$AD$2:$AD$13,0),1),Inputs!$V$2:$AU$2,0))</f>
        <v>-</v>
      </c>
    </row>
    <row r="28" spans="1:55" s="164" customFormat="1" x14ac:dyDescent="0.25">
      <c r="A28" s="178" t="s">
        <v>545</v>
      </c>
      <c r="B28" s="209" t="s">
        <v>549</v>
      </c>
      <c r="C28" s="210" t="str">
        <f>IF(ISBLANK($B28),"-",IFERROR(INDEX(Lookups!$E$2:$E$14,MATCH($B28,Lookups!$C$2:$C$14,0),1),"-"))</f>
        <v>YES</v>
      </c>
      <c r="D28" s="211" t="str">
        <f>IFERROR(IF(MATCH($I28,Lookups!$J$2:$J$6,0),INDEX(Lookups!$K$2:$K$6,MATCH(Inputs!$I28,Lookups!$J$2:$J$6,0),1)),"all DB")</f>
        <v>pc</v>
      </c>
      <c r="E28" s="211" t="str">
        <f t="shared" si="2"/>
        <v>WEC_res_pc</v>
      </c>
      <c r="F28" s="160" t="s">
        <v>560</v>
      </c>
      <c r="G28" s="228"/>
      <c r="H28" s="160" t="s">
        <v>170</v>
      </c>
      <c r="I28" s="206" t="s">
        <v>3</v>
      </c>
      <c r="J28" s="159" t="s">
        <v>546</v>
      </c>
      <c r="K28" s="203" t="s">
        <v>332</v>
      </c>
      <c r="L28" s="203" t="s">
        <v>89</v>
      </c>
      <c r="M28" s="203">
        <v>2019</v>
      </c>
      <c r="N28" s="162" t="s">
        <v>34</v>
      </c>
      <c r="O28" s="229">
        <v>103.56</v>
      </c>
      <c r="P28" s="229">
        <v>0.16</v>
      </c>
      <c r="Q28" s="230">
        <f t="shared" si="4"/>
        <v>0.10372000000000001</v>
      </c>
      <c r="R28" s="231">
        <f t="shared" si="1"/>
        <v>0.10372000000000001</v>
      </c>
      <c r="U28" s="216"/>
      <c r="V28" s="217" t="str">
        <f>IF(OR(ISBLANK($M28),$N28="%"),"-",
IF(INDEX(Lookups!$Y$2:$Y$98,MATCH(Inputs!$M28&amp;"_"&amp;INDEX(Lookups!$AC$2:$AC$13,MATCH(Inputs!$L28,Lookups!$AD$2:$AD$13,0),1),IF(Inputs!$K28="CAL",Lookups!$Z$2:$Z$98,Lookups!$AA$2:$AA$98),0),1)&gt;=Inputs!V$4,"-",
IF(INDEX(Lookups!$Y$2:$Y$98,MATCH(Inputs!$M28&amp;"_"&amp;INDEX(Lookups!$AC$2:$AC$13,MATCH(Inputs!$L28,Lookups!$AD$2:$AD$13,0),1),IF(Inputs!$K28="CAL",Lookups!$Z$2:$Z$98,Lookups!$AA$2:$AA$98),0),1)=Inputs!V$4-1,Inputs!$Q28*(1+Inputs!V$6),
IF(INDEX(Lookups!$Y$2:$Y$98,MATCH(Inputs!$M28&amp;"_"&amp;INDEX(Lookups!$AC$2:$AC$13,MATCH(Inputs!$L28,Lookups!$AD$2:$AD$13,0),1),IF(Inputs!$K28="CAL",Lookups!$Z$2:$Z$98,Lookups!$AA$2:$AA$98),0),1)&lt;Inputs!V$4-1,Inputs!U28*(1+Inputs!V$6)))))</f>
        <v>-</v>
      </c>
      <c r="W28" s="217" t="str">
        <f>IF(OR(ISBLANK($M28),$N28="%"),"-",
IF(INDEX(Lookups!$Y$2:$Y$98,MATCH(Inputs!$M28&amp;"_"&amp;INDEX(Lookups!$AC$2:$AC$13,MATCH(Inputs!$L28,Lookups!$AD$2:$AD$13,0),1),IF(Inputs!$K28="CAL",Lookups!$Z$2:$Z$98,Lookups!$AA$2:$AA$98),0),1)&gt;=Inputs!W$4,"-",
IF(INDEX(Lookups!$Y$2:$Y$98,MATCH(Inputs!$M28&amp;"_"&amp;INDEX(Lookups!$AC$2:$AC$13,MATCH(Inputs!$L28,Lookups!$AD$2:$AD$13,0),1),IF(Inputs!$K28="CAL",Lookups!$Z$2:$Z$98,Lookups!$AA$2:$AA$98),0),1)=Inputs!W$4-1,Inputs!$Q28*(1+Inputs!W$6),
IF(INDEX(Lookups!$Y$2:$Y$98,MATCH(Inputs!$M28&amp;"_"&amp;INDEX(Lookups!$AC$2:$AC$13,MATCH(Inputs!$L28,Lookups!$AD$2:$AD$13,0),1),IF(Inputs!$K28="CAL",Lookups!$Z$2:$Z$98,Lookups!$AA$2:$AA$98),0),1)&lt;Inputs!W$4-1,Inputs!V28*(1+Inputs!W$6)))))</f>
        <v>-</v>
      </c>
      <c r="X28" s="217" t="str">
        <f>IF(OR(ISBLANK($M28),$N28="%"),"-",
IF(INDEX(Lookups!$Y$2:$Y$98,MATCH(Inputs!$M28&amp;"_"&amp;INDEX(Lookups!$AC$2:$AC$13,MATCH(Inputs!$L28,Lookups!$AD$2:$AD$13,0),1),IF(Inputs!$K28="CAL",Lookups!$Z$2:$Z$98,Lookups!$AA$2:$AA$98),0),1)&gt;=Inputs!X$4,"-",
IF(INDEX(Lookups!$Y$2:$Y$98,MATCH(Inputs!$M28&amp;"_"&amp;INDEX(Lookups!$AC$2:$AC$13,MATCH(Inputs!$L28,Lookups!$AD$2:$AD$13,0),1),IF(Inputs!$K28="CAL",Lookups!$Z$2:$Z$98,Lookups!$AA$2:$AA$98),0),1)=Inputs!X$4-1,Inputs!$Q28*(1+Inputs!X$6),
IF(INDEX(Lookups!$Y$2:$Y$98,MATCH(Inputs!$M28&amp;"_"&amp;INDEX(Lookups!$AC$2:$AC$13,MATCH(Inputs!$L28,Lookups!$AD$2:$AD$13,0),1),IF(Inputs!$K28="CAL",Lookups!$Z$2:$Z$98,Lookups!$AA$2:$AA$98),0),1)&lt;Inputs!X$4-1,Inputs!W28*(1+Inputs!X$6)))))</f>
        <v>-</v>
      </c>
      <c r="Y28" s="217" t="str">
        <f>IF(OR(ISBLANK($M28),$N28="%"),"-",
IF(INDEX(Lookups!$Y$2:$Y$98,MATCH(Inputs!$M28&amp;"_"&amp;INDEX(Lookups!$AC$2:$AC$13,MATCH(Inputs!$L28,Lookups!$AD$2:$AD$13,0),1),IF(Inputs!$K28="CAL",Lookups!$Z$2:$Z$98,Lookups!$AA$2:$AA$98),0),1)&gt;=Inputs!Y$4,"-",
IF(INDEX(Lookups!$Y$2:$Y$98,MATCH(Inputs!$M28&amp;"_"&amp;INDEX(Lookups!$AC$2:$AC$13,MATCH(Inputs!$L28,Lookups!$AD$2:$AD$13,0),1),IF(Inputs!$K28="CAL",Lookups!$Z$2:$Z$98,Lookups!$AA$2:$AA$98),0),1)=Inputs!Y$4-1,Inputs!$Q28*(1+Inputs!Y$6),
IF(INDEX(Lookups!$Y$2:$Y$98,MATCH(Inputs!$M28&amp;"_"&amp;INDEX(Lookups!$AC$2:$AC$13,MATCH(Inputs!$L28,Lookups!$AD$2:$AD$13,0),1),IF(Inputs!$K28="CAL",Lookups!$Z$2:$Z$98,Lookups!$AA$2:$AA$98),0),1)&lt;Inputs!Y$4-1,Inputs!X28*(1+Inputs!Y$6)))))</f>
        <v>-</v>
      </c>
      <c r="Z28" s="217" t="str">
        <f>IF(OR(ISBLANK($M28),$N28="%"),"-",
IF(INDEX(Lookups!$Y$2:$Y$98,MATCH(Inputs!$M28&amp;"_"&amp;INDEX(Lookups!$AC$2:$AC$13,MATCH(Inputs!$L28,Lookups!$AD$2:$AD$13,0),1),IF(Inputs!$K28="CAL",Lookups!$Z$2:$Z$98,Lookups!$AA$2:$AA$98),0),1)&gt;=Inputs!Z$4,"-",
IF(INDEX(Lookups!$Y$2:$Y$98,MATCH(Inputs!$M28&amp;"_"&amp;INDEX(Lookups!$AC$2:$AC$13,MATCH(Inputs!$L28,Lookups!$AD$2:$AD$13,0),1),IF(Inputs!$K28="CAL",Lookups!$Z$2:$Z$98,Lookups!$AA$2:$AA$98),0),1)=Inputs!Z$4-1,Inputs!$Q28*(1+Inputs!Z$6),
IF(INDEX(Lookups!$Y$2:$Y$98,MATCH(Inputs!$M28&amp;"_"&amp;INDEX(Lookups!$AC$2:$AC$13,MATCH(Inputs!$L28,Lookups!$AD$2:$AD$13,0),1),IF(Inputs!$K28="CAL",Lookups!$Z$2:$Z$98,Lookups!$AA$2:$AA$98),0),1)&lt;Inputs!Z$4-1,Inputs!Y28*(1+Inputs!Z$6)))))</f>
        <v>-</v>
      </c>
      <c r="AA28" s="217" t="str">
        <f>IF(OR(ISBLANK($M28),$N28="%"),"-",
IF(INDEX(Lookups!$Y$2:$Y$98,MATCH(Inputs!$M28&amp;"_"&amp;INDEX(Lookups!$AC$2:$AC$13,MATCH(Inputs!$L28,Lookups!$AD$2:$AD$13,0),1),IF(Inputs!$K28="CAL",Lookups!$Z$2:$Z$98,Lookups!$AA$2:$AA$98),0),1)&gt;=Inputs!AA$4,"-",
IF(INDEX(Lookups!$Y$2:$Y$98,MATCH(Inputs!$M28&amp;"_"&amp;INDEX(Lookups!$AC$2:$AC$13,MATCH(Inputs!$L28,Lookups!$AD$2:$AD$13,0),1),IF(Inputs!$K28="CAL",Lookups!$Z$2:$Z$98,Lookups!$AA$2:$AA$98),0),1)=Inputs!AA$4-1,Inputs!$Q28*(1+Inputs!AA$6),
IF(INDEX(Lookups!$Y$2:$Y$98,MATCH(Inputs!$M28&amp;"_"&amp;INDEX(Lookups!$AC$2:$AC$13,MATCH(Inputs!$L28,Lookups!$AD$2:$AD$13,0),1),IF(Inputs!$K28="CAL",Lookups!$Z$2:$Z$98,Lookups!$AA$2:$AA$98),0),1)&lt;Inputs!AA$4-1,Inputs!Z28*(1+Inputs!AA$6)))))</f>
        <v>-</v>
      </c>
      <c r="AB28" s="217" t="str">
        <f>IF(OR(ISBLANK($M28),$N28="%"),"-",
IF(INDEX(Lookups!$Y$2:$Y$98,MATCH(Inputs!$M28&amp;"_"&amp;INDEX(Lookups!$AC$2:$AC$13,MATCH(Inputs!$L28,Lookups!$AD$2:$AD$13,0),1),IF(Inputs!$K28="CAL",Lookups!$Z$2:$Z$98,Lookups!$AA$2:$AA$98),0),1)&gt;=Inputs!AB$4,"-",
IF(INDEX(Lookups!$Y$2:$Y$98,MATCH(Inputs!$M28&amp;"_"&amp;INDEX(Lookups!$AC$2:$AC$13,MATCH(Inputs!$L28,Lookups!$AD$2:$AD$13,0),1),IF(Inputs!$K28="CAL",Lookups!$Z$2:$Z$98,Lookups!$AA$2:$AA$98),0),1)=Inputs!AB$4-1,Inputs!$Q28*(1+Inputs!AB$6),
IF(INDEX(Lookups!$Y$2:$Y$98,MATCH(Inputs!$M28&amp;"_"&amp;INDEX(Lookups!$AC$2:$AC$13,MATCH(Inputs!$L28,Lookups!$AD$2:$AD$13,0),1),IF(Inputs!$K28="CAL",Lookups!$Z$2:$Z$98,Lookups!$AA$2:$AA$98),0),1)&lt;Inputs!AB$4-1,Inputs!AA28*(1+Inputs!AB$6)))))</f>
        <v>-</v>
      </c>
      <c r="AC28" s="217" t="str">
        <f>IF(OR(ISBLANK($M28),$N28="%"),"-",
IF(INDEX(Lookups!$Y$2:$Y$98,MATCH(Inputs!$M28&amp;"_"&amp;INDEX(Lookups!$AC$2:$AC$13,MATCH(Inputs!$L28,Lookups!$AD$2:$AD$13,0),1),IF(Inputs!$K28="CAL",Lookups!$Z$2:$Z$98,Lookups!$AA$2:$AA$98),0),1)&gt;=Inputs!AC$4,"-",
IF(INDEX(Lookups!$Y$2:$Y$98,MATCH(Inputs!$M28&amp;"_"&amp;INDEX(Lookups!$AC$2:$AC$13,MATCH(Inputs!$L28,Lookups!$AD$2:$AD$13,0),1),IF(Inputs!$K28="CAL",Lookups!$Z$2:$Z$98,Lookups!$AA$2:$AA$98),0),1)=Inputs!AC$4-1,Inputs!$Q28*(1+Inputs!AC$6),
IF(INDEX(Lookups!$Y$2:$Y$98,MATCH(Inputs!$M28&amp;"_"&amp;INDEX(Lookups!$AC$2:$AC$13,MATCH(Inputs!$L28,Lookups!$AD$2:$AD$13,0),1),IF(Inputs!$K28="CAL",Lookups!$Z$2:$Z$98,Lookups!$AA$2:$AA$98),0),1)&lt;Inputs!AC$4-1,Inputs!AB28*(1+Inputs!AC$6)))))</f>
        <v>-</v>
      </c>
      <c r="AD28" s="217" t="str">
        <f>IF(OR(ISBLANK($M28),$N28="%"),"-",
IF(INDEX(Lookups!$Y$2:$Y$98,MATCH(Inputs!$M28&amp;"_"&amp;INDEX(Lookups!$AC$2:$AC$13,MATCH(Inputs!$L28,Lookups!$AD$2:$AD$13,0),1),IF(Inputs!$K28="CAL",Lookups!$Z$2:$Z$98,Lookups!$AA$2:$AA$98),0),1)&gt;=Inputs!AD$4,"-",
IF(INDEX(Lookups!$Y$2:$Y$98,MATCH(Inputs!$M28&amp;"_"&amp;INDEX(Lookups!$AC$2:$AC$13,MATCH(Inputs!$L28,Lookups!$AD$2:$AD$13,0),1),IF(Inputs!$K28="CAL",Lookups!$Z$2:$Z$98,Lookups!$AA$2:$AA$98),0),1)=Inputs!AD$4-1,Inputs!$Q28*(1+Inputs!AD$6),
IF(INDEX(Lookups!$Y$2:$Y$98,MATCH(Inputs!$M28&amp;"_"&amp;INDEX(Lookups!$AC$2:$AC$13,MATCH(Inputs!$L28,Lookups!$AD$2:$AD$13,0),1),IF(Inputs!$K28="CAL",Lookups!$Z$2:$Z$98,Lookups!$AA$2:$AA$98),0),1)&lt;Inputs!AD$4-1,Inputs!AC28*(1+Inputs!AD$6)))))</f>
        <v>-</v>
      </c>
      <c r="AE28" s="217" t="str">
        <f>IF(OR(ISBLANK($M28),$N28="%"),"-",
IF(INDEX(Lookups!$Y$2:$Y$98,MATCH(Inputs!$M28&amp;"_"&amp;INDEX(Lookups!$AC$2:$AC$13,MATCH(Inputs!$L28,Lookups!$AD$2:$AD$13,0),1),IF(Inputs!$K28="CAL",Lookups!$Z$2:$Z$98,Lookups!$AA$2:$AA$98),0),1)&gt;=Inputs!AE$4,"-",
IF(INDEX(Lookups!$Y$2:$Y$98,MATCH(Inputs!$M28&amp;"_"&amp;INDEX(Lookups!$AC$2:$AC$13,MATCH(Inputs!$L28,Lookups!$AD$2:$AD$13,0),1),IF(Inputs!$K28="CAL",Lookups!$Z$2:$Z$98,Lookups!$AA$2:$AA$98),0),1)=Inputs!AE$4-1,Inputs!$Q28*(1+Inputs!AE$6),
IF(INDEX(Lookups!$Y$2:$Y$98,MATCH(Inputs!$M28&amp;"_"&amp;INDEX(Lookups!$AC$2:$AC$13,MATCH(Inputs!$L28,Lookups!$AD$2:$AD$13,0),1),IF(Inputs!$K28="CAL",Lookups!$Z$2:$Z$98,Lookups!$AA$2:$AA$98),0),1)&lt;Inputs!AE$4-1,Inputs!AD28*(1+Inputs!AE$6)))))</f>
        <v>-</v>
      </c>
      <c r="AF28" s="217" t="str">
        <f>IF(OR(ISBLANK($M28),$N28="%"),"-",
IF(INDEX(Lookups!$Y$2:$Y$98,MATCH(Inputs!$M28&amp;"_"&amp;INDEX(Lookups!$AC$2:$AC$13,MATCH(Inputs!$L28,Lookups!$AD$2:$AD$13,0),1),IF(Inputs!$K28="CAL",Lookups!$Z$2:$Z$98,Lookups!$AA$2:$AA$98),0),1)&gt;=Inputs!AF$4,"-",
IF(INDEX(Lookups!$Y$2:$Y$98,MATCH(Inputs!$M28&amp;"_"&amp;INDEX(Lookups!$AC$2:$AC$13,MATCH(Inputs!$L28,Lookups!$AD$2:$AD$13,0),1),IF(Inputs!$K28="CAL",Lookups!$Z$2:$Z$98,Lookups!$AA$2:$AA$98),0),1)=Inputs!AF$4-1,Inputs!$Q28*(1+Inputs!AF$6),
IF(INDEX(Lookups!$Y$2:$Y$98,MATCH(Inputs!$M28&amp;"_"&amp;INDEX(Lookups!$AC$2:$AC$13,MATCH(Inputs!$L28,Lookups!$AD$2:$AD$13,0),1),IF(Inputs!$K28="CAL",Lookups!$Z$2:$Z$98,Lookups!$AA$2:$AA$98),0),1)&lt;Inputs!AF$4-1,Inputs!AE28*(1+Inputs!AF$6)))))</f>
        <v>-</v>
      </c>
      <c r="AG28" s="217" t="str">
        <f>IF(OR(ISBLANK($M28),$N28="%"),"-",
IF(INDEX(Lookups!$Y$2:$Y$98,MATCH(Inputs!$M28&amp;"_"&amp;INDEX(Lookups!$AC$2:$AC$13,MATCH(Inputs!$L28,Lookups!$AD$2:$AD$13,0),1),IF(Inputs!$K28="CAL",Lookups!$Z$2:$Z$98,Lookups!$AA$2:$AA$98),0),1)&gt;=Inputs!AG$4,"-",
IF(INDEX(Lookups!$Y$2:$Y$98,MATCH(Inputs!$M28&amp;"_"&amp;INDEX(Lookups!$AC$2:$AC$13,MATCH(Inputs!$L28,Lookups!$AD$2:$AD$13,0),1),IF(Inputs!$K28="CAL",Lookups!$Z$2:$Z$98,Lookups!$AA$2:$AA$98),0),1)=Inputs!AG$4-1,Inputs!$Q28*(1+Inputs!AG$6),
IF(INDEX(Lookups!$Y$2:$Y$98,MATCH(Inputs!$M28&amp;"_"&amp;INDEX(Lookups!$AC$2:$AC$13,MATCH(Inputs!$L28,Lookups!$AD$2:$AD$13,0),1),IF(Inputs!$K28="CAL",Lookups!$Z$2:$Z$98,Lookups!$AA$2:$AA$98),0),1)&lt;Inputs!AG$4-1,Inputs!AF28*(1+Inputs!AG$6)))))</f>
        <v>-</v>
      </c>
      <c r="AH28" s="217" t="str">
        <f>IF(OR(ISBLANK($M28),$N28="%"),"-",
IF(INDEX(Lookups!$Y$2:$Y$98,MATCH(Inputs!$M28&amp;"_"&amp;INDEX(Lookups!$AC$2:$AC$13,MATCH(Inputs!$L28,Lookups!$AD$2:$AD$13,0),1),IF(Inputs!$K28="CAL",Lookups!$Z$2:$Z$98,Lookups!$AA$2:$AA$98),0),1)&gt;=Inputs!AH$4,"-",
IF(INDEX(Lookups!$Y$2:$Y$98,MATCH(Inputs!$M28&amp;"_"&amp;INDEX(Lookups!$AC$2:$AC$13,MATCH(Inputs!$L28,Lookups!$AD$2:$AD$13,0),1),IF(Inputs!$K28="CAL",Lookups!$Z$2:$Z$98,Lookups!$AA$2:$AA$98),0),1)=Inputs!AH$4-1,Inputs!$Q28*(1+Inputs!AH$6),
IF(INDEX(Lookups!$Y$2:$Y$98,MATCH(Inputs!$M28&amp;"_"&amp;INDEX(Lookups!$AC$2:$AC$13,MATCH(Inputs!$L28,Lookups!$AD$2:$AD$13,0),1),IF(Inputs!$K28="CAL",Lookups!$Z$2:$Z$98,Lookups!$AA$2:$AA$98),0),1)&lt;Inputs!AH$4-1,Inputs!AG28*(1+Inputs!AH$6)))))</f>
        <v>-</v>
      </c>
      <c r="AI28" s="217" t="str">
        <f>IF(OR(ISBLANK($M28),$N28="%"),"-",
IF(INDEX(Lookups!$Y$2:$Y$98,MATCH(Inputs!$M28&amp;"_"&amp;INDEX(Lookups!$AC$2:$AC$13,MATCH(Inputs!$L28,Lookups!$AD$2:$AD$13,0),1),IF(Inputs!$K28="CAL",Lookups!$Z$2:$Z$98,Lookups!$AA$2:$AA$98),0),1)&gt;=Inputs!AI$4,"-",
IF(INDEX(Lookups!$Y$2:$Y$98,MATCH(Inputs!$M28&amp;"_"&amp;INDEX(Lookups!$AC$2:$AC$13,MATCH(Inputs!$L28,Lookups!$AD$2:$AD$13,0),1),IF(Inputs!$K28="CAL",Lookups!$Z$2:$Z$98,Lookups!$AA$2:$AA$98),0),1)=Inputs!AI$4-1,Inputs!$Q28*(1+Inputs!AI$6),
IF(INDEX(Lookups!$Y$2:$Y$98,MATCH(Inputs!$M28&amp;"_"&amp;INDEX(Lookups!$AC$2:$AC$13,MATCH(Inputs!$L28,Lookups!$AD$2:$AD$13,0),1),IF(Inputs!$K28="CAL",Lookups!$Z$2:$Z$98,Lookups!$AA$2:$AA$98),0),1)&lt;Inputs!AI$4-1,Inputs!AH28*(1+Inputs!AI$6)))))</f>
        <v>-</v>
      </c>
      <c r="AJ28" s="217" t="str">
        <f>IF(OR(ISBLANK($M28),$N28="%"),"-",
IF(INDEX(Lookups!$Y$2:$Y$98,MATCH(Inputs!$M28&amp;"_"&amp;INDEX(Lookups!$AC$2:$AC$13,MATCH(Inputs!$L28,Lookups!$AD$2:$AD$13,0),1),IF(Inputs!$K28="CAL",Lookups!$Z$2:$Z$98,Lookups!$AA$2:$AA$98),0),1)&gt;=Inputs!AJ$4,"-",
IF(INDEX(Lookups!$Y$2:$Y$98,MATCH(Inputs!$M28&amp;"_"&amp;INDEX(Lookups!$AC$2:$AC$13,MATCH(Inputs!$L28,Lookups!$AD$2:$AD$13,0),1),IF(Inputs!$K28="CAL",Lookups!$Z$2:$Z$98,Lookups!$AA$2:$AA$98),0),1)=Inputs!AJ$4-1,Inputs!$Q28*(1+Inputs!AJ$6),
IF(INDEX(Lookups!$Y$2:$Y$98,MATCH(Inputs!$M28&amp;"_"&amp;INDEX(Lookups!$AC$2:$AC$13,MATCH(Inputs!$L28,Lookups!$AD$2:$AD$13,0),1),IF(Inputs!$K28="CAL",Lookups!$Z$2:$Z$98,Lookups!$AA$2:$AA$98),0),1)&lt;Inputs!AJ$4-1,Inputs!AI28*(1+Inputs!AJ$6)))))</f>
        <v>-</v>
      </c>
      <c r="AK28" s="217" t="str">
        <f>IF(OR(ISBLANK($M28),$N28="%"),"-",
IF(INDEX(Lookups!$Y$2:$Y$98,MATCH(Inputs!$M28&amp;"_"&amp;INDEX(Lookups!$AC$2:$AC$13,MATCH(Inputs!$L28,Lookups!$AD$2:$AD$13,0),1),IF(Inputs!$K28="CAL",Lookups!$Z$2:$Z$98,Lookups!$AA$2:$AA$98),0),1)&gt;=Inputs!AK$4,"-",
IF(INDEX(Lookups!$Y$2:$Y$98,MATCH(Inputs!$M28&amp;"_"&amp;INDEX(Lookups!$AC$2:$AC$13,MATCH(Inputs!$L28,Lookups!$AD$2:$AD$13,0),1),IF(Inputs!$K28="CAL",Lookups!$Z$2:$Z$98,Lookups!$AA$2:$AA$98),0),1)=Inputs!AK$4-1,Inputs!$Q28*(1+Inputs!AK$6),
IF(INDEX(Lookups!$Y$2:$Y$98,MATCH(Inputs!$M28&amp;"_"&amp;INDEX(Lookups!$AC$2:$AC$13,MATCH(Inputs!$L28,Lookups!$AD$2:$AD$13,0),1),IF(Inputs!$K28="CAL",Lookups!$Z$2:$Z$98,Lookups!$AA$2:$AA$98),0),1)&lt;Inputs!AK$4-1,Inputs!AJ28*(1+Inputs!AK$6)))))</f>
        <v>-</v>
      </c>
      <c r="AL28" s="217" t="str">
        <f>IF(OR(ISBLANK($M28),$N28="%"),"-",
IF(INDEX(Lookups!$Y$2:$Y$98,MATCH(Inputs!$M28&amp;"_"&amp;INDEX(Lookups!$AC$2:$AC$13,MATCH(Inputs!$L28,Lookups!$AD$2:$AD$13,0),1),IF(Inputs!$K28="CAL",Lookups!$Z$2:$Z$98,Lookups!$AA$2:$AA$98),0),1)&gt;=Inputs!AL$4,"-",
IF(INDEX(Lookups!$Y$2:$Y$98,MATCH(Inputs!$M28&amp;"_"&amp;INDEX(Lookups!$AC$2:$AC$13,MATCH(Inputs!$L28,Lookups!$AD$2:$AD$13,0),1),IF(Inputs!$K28="CAL",Lookups!$Z$2:$Z$98,Lookups!$AA$2:$AA$98),0),1)=Inputs!AL$4-1,Inputs!$Q28*(1+Inputs!AL$6),
IF(INDEX(Lookups!$Y$2:$Y$98,MATCH(Inputs!$M28&amp;"_"&amp;INDEX(Lookups!$AC$2:$AC$13,MATCH(Inputs!$L28,Lookups!$AD$2:$AD$13,0),1),IF(Inputs!$K28="CAL",Lookups!$Z$2:$Z$98,Lookups!$AA$2:$AA$98),0),1)&lt;Inputs!AL$4-1,Inputs!AK28*(1+Inputs!AL$6)))))</f>
        <v>-</v>
      </c>
      <c r="AM28" s="217" t="str">
        <f>IF(OR(ISBLANK($M28),$N28="%"),"-",
IF(INDEX(Lookups!$Y$2:$Y$98,MATCH(Inputs!$M28&amp;"_"&amp;INDEX(Lookups!$AC$2:$AC$13,MATCH(Inputs!$L28,Lookups!$AD$2:$AD$13,0),1),IF(Inputs!$K28="CAL",Lookups!$Z$2:$Z$98,Lookups!$AA$2:$AA$98),0),1)&gt;=Inputs!AM$4,"-",
IF(INDEX(Lookups!$Y$2:$Y$98,MATCH(Inputs!$M28&amp;"_"&amp;INDEX(Lookups!$AC$2:$AC$13,MATCH(Inputs!$L28,Lookups!$AD$2:$AD$13,0),1),IF(Inputs!$K28="CAL",Lookups!$Z$2:$Z$98,Lookups!$AA$2:$AA$98),0),1)=Inputs!AM$4-1,Inputs!$Q28*(1+Inputs!AM$6),
IF(INDEX(Lookups!$Y$2:$Y$98,MATCH(Inputs!$M28&amp;"_"&amp;INDEX(Lookups!$AC$2:$AC$13,MATCH(Inputs!$L28,Lookups!$AD$2:$AD$13,0),1),IF(Inputs!$K28="CAL",Lookups!$Z$2:$Z$98,Lookups!$AA$2:$AA$98),0),1)&lt;Inputs!AM$4-1,Inputs!AL28*(1+Inputs!AM$6)))))</f>
        <v>-</v>
      </c>
      <c r="AN28" s="217" t="str">
        <f>IF(OR(ISBLANK($M28),$N28="%"),"-",
IF(INDEX(Lookups!$Y$2:$Y$98,MATCH(Inputs!$M28&amp;"_"&amp;INDEX(Lookups!$AC$2:$AC$13,MATCH(Inputs!$L28,Lookups!$AD$2:$AD$13,0),1),IF(Inputs!$K28="CAL",Lookups!$Z$2:$Z$98,Lookups!$AA$2:$AA$98),0),1)&gt;=Inputs!AN$4,"-",
IF(INDEX(Lookups!$Y$2:$Y$98,MATCH(Inputs!$M28&amp;"_"&amp;INDEX(Lookups!$AC$2:$AC$13,MATCH(Inputs!$L28,Lookups!$AD$2:$AD$13,0),1),IF(Inputs!$K28="CAL",Lookups!$Z$2:$Z$98,Lookups!$AA$2:$AA$98),0),1)=Inputs!AN$4-1,Inputs!$Q28*(1+Inputs!AN$6),
IF(INDEX(Lookups!$Y$2:$Y$98,MATCH(Inputs!$M28&amp;"_"&amp;INDEX(Lookups!$AC$2:$AC$13,MATCH(Inputs!$L28,Lookups!$AD$2:$AD$13,0),1),IF(Inputs!$K28="CAL",Lookups!$Z$2:$Z$98,Lookups!$AA$2:$AA$98),0),1)&lt;Inputs!AN$4-1,Inputs!AM28*(1+Inputs!AN$6)))))</f>
        <v>-</v>
      </c>
      <c r="AO28" s="217" t="str">
        <f>IF(OR(ISBLANK($M28),$N28="%"),"-",
IF(INDEX(Lookups!$Y$2:$Y$98,MATCH(Inputs!$M28&amp;"_"&amp;INDEX(Lookups!$AC$2:$AC$13,MATCH(Inputs!$L28,Lookups!$AD$2:$AD$13,0),1),IF(Inputs!$K28="CAL",Lookups!$Z$2:$Z$98,Lookups!$AA$2:$AA$98),0),1)&gt;=Inputs!AO$4,"-",
IF(INDEX(Lookups!$Y$2:$Y$98,MATCH(Inputs!$M28&amp;"_"&amp;INDEX(Lookups!$AC$2:$AC$13,MATCH(Inputs!$L28,Lookups!$AD$2:$AD$13,0),1),IF(Inputs!$K28="CAL",Lookups!$Z$2:$Z$98,Lookups!$AA$2:$AA$98),0),1)=Inputs!AO$4-1,Inputs!$Q28*(1+Inputs!AO$6),
IF(INDEX(Lookups!$Y$2:$Y$98,MATCH(Inputs!$M28&amp;"_"&amp;INDEX(Lookups!$AC$2:$AC$13,MATCH(Inputs!$L28,Lookups!$AD$2:$AD$13,0),1),IF(Inputs!$K28="CAL",Lookups!$Z$2:$Z$98,Lookups!$AA$2:$AA$98),0),1)&lt;Inputs!AO$4-1,Inputs!AN28*(1+Inputs!AO$6)))))</f>
        <v>-</v>
      </c>
      <c r="AP28" s="217" t="str">
        <f>IF(OR(ISBLANK($M28),$N28="%"),"-",
IF(INDEX(Lookups!$Y$2:$Y$98,MATCH(Inputs!$M28&amp;"_"&amp;INDEX(Lookups!$AC$2:$AC$13,MATCH(Inputs!$L28,Lookups!$AD$2:$AD$13,0),1),IF(Inputs!$K28="CAL",Lookups!$Z$2:$Z$98,Lookups!$AA$2:$AA$98),0),1)&gt;=Inputs!AP$4,"-",
IF(INDEX(Lookups!$Y$2:$Y$98,MATCH(Inputs!$M28&amp;"_"&amp;INDEX(Lookups!$AC$2:$AC$13,MATCH(Inputs!$L28,Lookups!$AD$2:$AD$13,0),1),IF(Inputs!$K28="CAL",Lookups!$Z$2:$Z$98,Lookups!$AA$2:$AA$98),0),1)=Inputs!AP$4-1,Inputs!$Q28*(1+Inputs!AP$6),
IF(INDEX(Lookups!$Y$2:$Y$98,MATCH(Inputs!$M28&amp;"_"&amp;INDEX(Lookups!$AC$2:$AC$13,MATCH(Inputs!$L28,Lookups!$AD$2:$AD$13,0),1),IF(Inputs!$K28="CAL",Lookups!$Z$2:$Z$98,Lookups!$AA$2:$AA$98),0),1)&lt;Inputs!AP$4-1,Inputs!AO28*(1+Inputs!AP$6)))))</f>
        <v>-</v>
      </c>
      <c r="AQ28" s="217" t="str">
        <f>IF(OR(ISBLANK($M28),$N28="%"),"-",
IF(INDEX(Lookups!$Y$2:$Y$98,MATCH(Inputs!$M28&amp;"_"&amp;INDEX(Lookups!$AC$2:$AC$13,MATCH(Inputs!$L28,Lookups!$AD$2:$AD$13,0),1),IF(Inputs!$K28="CAL",Lookups!$Z$2:$Z$98,Lookups!$AA$2:$AA$98),0),1)&gt;=Inputs!AQ$4,"-",
IF(INDEX(Lookups!$Y$2:$Y$98,MATCH(Inputs!$M28&amp;"_"&amp;INDEX(Lookups!$AC$2:$AC$13,MATCH(Inputs!$L28,Lookups!$AD$2:$AD$13,0),1),IF(Inputs!$K28="CAL",Lookups!$Z$2:$Z$98,Lookups!$AA$2:$AA$98),0),1)=Inputs!AQ$4-1,Inputs!$Q28*(1+Inputs!AQ$6),
IF(INDEX(Lookups!$Y$2:$Y$98,MATCH(Inputs!$M28&amp;"_"&amp;INDEX(Lookups!$AC$2:$AC$13,MATCH(Inputs!$L28,Lookups!$AD$2:$AD$13,0),1),IF(Inputs!$K28="CAL",Lookups!$Z$2:$Z$98,Lookups!$AA$2:$AA$98),0),1)&lt;Inputs!AQ$4-1,Inputs!AP28*(1+Inputs!AQ$6)))))</f>
        <v>-</v>
      </c>
      <c r="AR28" s="217" t="str">
        <f>IF(OR(ISBLANK($M28),$N28="%"),"-",
IF(INDEX(Lookups!$Y$2:$Y$98,MATCH(Inputs!$M28&amp;"_"&amp;INDEX(Lookups!$AC$2:$AC$13,MATCH(Inputs!$L28,Lookups!$AD$2:$AD$13,0),1),IF(Inputs!$K28="CAL",Lookups!$Z$2:$Z$98,Lookups!$AA$2:$AA$98),0),1)&gt;=Inputs!AR$4,"-",
IF(INDEX(Lookups!$Y$2:$Y$98,MATCH(Inputs!$M28&amp;"_"&amp;INDEX(Lookups!$AC$2:$AC$13,MATCH(Inputs!$L28,Lookups!$AD$2:$AD$13,0),1),IF(Inputs!$K28="CAL",Lookups!$Z$2:$Z$98,Lookups!$AA$2:$AA$98),0),1)=Inputs!AR$4-1,Inputs!$Q28*(1+Inputs!AR$6),
IF(INDEX(Lookups!$Y$2:$Y$98,MATCH(Inputs!$M28&amp;"_"&amp;INDEX(Lookups!$AC$2:$AC$13,MATCH(Inputs!$L28,Lookups!$AD$2:$AD$13,0),1),IF(Inputs!$K28="CAL",Lookups!$Z$2:$Z$98,Lookups!$AA$2:$AA$98),0),1)&lt;Inputs!AR$4-1,Inputs!AQ28*(1+Inputs!AR$6)))))</f>
        <v>-</v>
      </c>
      <c r="AS28" s="217" t="str">
        <f>IF(OR(ISBLANK($M28),$N28="%"),"-",
IF(INDEX(Lookups!$Y$2:$Y$98,MATCH(Inputs!$M28&amp;"_"&amp;INDEX(Lookups!$AC$2:$AC$13,MATCH(Inputs!$L28,Lookups!$AD$2:$AD$13,0),1),IF(Inputs!$K28="CAL",Lookups!$Z$2:$Z$98,Lookups!$AA$2:$AA$98),0),1)&gt;=Inputs!AS$4,"-",
IF(INDEX(Lookups!$Y$2:$Y$98,MATCH(Inputs!$M28&amp;"_"&amp;INDEX(Lookups!$AC$2:$AC$13,MATCH(Inputs!$L28,Lookups!$AD$2:$AD$13,0),1),IF(Inputs!$K28="CAL",Lookups!$Z$2:$Z$98,Lookups!$AA$2:$AA$98),0),1)=Inputs!AS$4-1,Inputs!$Q28*(1+Inputs!AS$6),
IF(INDEX(Lookups!$Y$2:$Y$98,MATCH(Inputs!$M28&amp;"_"&amp;INDEX(Lookups!$AC$2:$AC$13,MATCH(Inputs!$L28,Lookups!$AD$2:$AD$13,0),1),IF(Inputs!$K28="CAL",Lookups!$Z$2:$Z$98,Lookups!$AA$2:$AA$98),0),1)&lt;Inputs!AS$4-1,Inputs!AR28*(1+Inputs!AS$6)))))</f>
        <v>-</v>
      </c>
      <c r="AT28" s="217" t="str">
        <f>IF(OR(ISBLANK($M28),$N28="%"),"-",
IF(INDEX(Lookups!$Y$2:$Y$98,MATCH(Inputs!$M28&amp;"_"&amp;INDEX(Lookups!$AC$2:$AC$13,MATCH(Inputs!$L28,Lookups!$AD$2:$AD$13,0),1),IF(Inputs!$K28="CAL",Lookups!$Z$2:$Z$98,Lookups!$AA$2:$AA$98),0),1)&gt;=Inputs!AT$4,"-",
IF(INDEX(Lookups!$Y$2:$Y$98,MATCH(Inputs!$M28&amp;"_"&amp;INDEX(Lookups!$AC$2:$AC$13,MATCH(Inputs!$L28,Lookups!$AD$2:$AD$13,0),1),IF(Inputs!$K28="CAL",Lookups!$Z$2:$Z$98,Lookups!$AA$2:$AA$98),0),1)=Inputs!AT$4-1,Inputs!$Q28*(1+Inputs!AT$6),
IF(INDEX(Lookups!$Y$2:$Y$98,MATCH(Inputs!$M28&amp;"_"&amp;INDEX(Lookups!$AC$2:$AC$13,MATCH(Inputs!$L28,Lookups!$AD$2:$AD$13,0),1),IF(Inputs!$K28="CAL",Lookups!$Z$2:$Z$98,Lookups!$AA$2:$AA$98),0),1)&lt;Inputs!AT$4-1,Inputs!AS28*(1+Inputs!AT$6)))))</f>
        <v>-</v>
      </c>
      <c r="AU28" s="217" t="str">
        <f>IF(OR(ISBLANK($M28),$N28="%"),"-",
IF(INDEX(Lookups!$Y$2:$Y$98,MATCH(Inputs!$M28&amp;"_"&amp;INDEX(Lookups!$AC$2:$AC$13,MATCH(Inputs!$L28,Lookups!$AD$2:$AD$13,0),1),IF(Inputs!$K28="CAL",Lookups!$Z$2:$Z$98,Lookups!$AA$2:$AA$98),0),1)&gt;=Inputs!AU$4,"-",
IF(INDEX(Lookups!$Y$2:$Y$98,MATCH(Inputs!$M28&amp;"_"&amp;INDEX(Lookups!$AC$2:$AC$13,MATCH(Inputs!$L28,Lookups!$AD$2:$AD$13,0),1),IF(Inputs!$K28="CAL",Lookups!$Z$2:$Z$98,Lookups!$AA$2:$AA$98),0),1)=Inputs!AU$4-1,Inputs!$Q28*(1+Inputs!AU$6),
IF(INDEX(Lookups!$Y$2:$Y$98,MATCH(Inputs!$M28&amp;"_"&amp;INDEX(Lookups!$AC$2:$AC$13,MATCH(Inputs!$L28,Lookups!$AD$2:$AD$13,0),1),IF(Inputs!$K28="CAL",Lookups!$Z$2:$Z$98,Lookups!$AA$2:$AA$98),0),1)&lt;Inputs!AU$4-1,Inputs!AT28*(1+Inputs!AU$6)))))</f>
        <v>-</v>
      </c>
      <c r="AW28" s="214" t="str">
        <f>INDEX($V28:$AU28,1,MATCH(AW$6&amp;"_"&amp;INDEX(Lookups!$AC$2:$AC$13,MATCH(Inputs!AW$5,Lookups!$AD$2:$AD$13,0),1),Inputs!$V$2:$AU$2,0))</f>
        <v>-</v>
      </c>
    </row>
    <row r="29" spans="1:55" s="164" customFormat="1" x14ac:dyDescent="0.25">
      <c r="A29" s="178" t="s">
        <v>545</v>
      </c>
      <c r="B29" s="209" t="s">
        <v>549</v>
      </c>
      <c r="C29" s="210" t="str">
        <f>IF(ISBLANK($B29),"-",IFERROR(INDEX(Lookups!$E$2:$E$14,MATCH($B29,Lookups!$C$2:$C$14,0),1),"-"))</f>
        <v>YES</v>
      </c>
      <c r="D29" s="211" t="str">
        <f>IFERROR(IF(MATCH($I29,Lookups!$J$2:$J$6,0),INDEX(Lookups!$K$2:$K$6,MATCH(Inputs!$I29,Lookups!$J$2:$J$6,0),1)),"all DB")</f>
        <v>ue</v>
      </c>
      <c r="E29" s="211" t="str">
        <f t="shared" si="2"/>
        <v>WEC_res_ue</v>
      </c>
      <c r="F29" s="160" t="s">
        <v>560</v>
      </c>
      <c r="G29" s="228"/>
      <c r="H29" s="160" t="s">
        <v>170</v>
      </c>
      <c r="I29" s="206" t="s">
        <v>4</v>
      </c>
      <c r="J29" s="159" t="s">
        <v>546</v>
      </c>
      <c r="K29" s="203" t="s">
        <v>332</v>
      </c>
      <c r="L29" s="203" t="s">
        <v>89</v>
      </c>
      <c r="M29" s="203">
        <v>2019</v>
      </c>
      <c r="N29" s="162" t="s">
        <v>34</v>
      </c>
      <c r="O29" s="229">
        <v>108.91</v>
      </c>
      <c r="P29" s="229">
        <v>0.19</v>
      </c>
      <c r="Q29" s="230">
        <f t="shared" si="4"/>
        <v>0.1091</v>
      </c>
      <c r="R29" s="231">
        <f>IF(ISBLANK(Q29),"-",
IF(AW29="-",Q29,AW29))</f>
        <v>0.1091</v>
      </c>
      <c r="U29" s="216"/>
      <c r="V29" s="217" t="str">
        <f>IF(OR(ISBLANK($M29),$N29="%"),"-",
IF(INDEX(Lookups!$Y$2:$Y$98,MATCH(Inputs!$M29&amp;"_"&amp;INDEX(Lookups!$AC$2:$AC$13,MATCH(Inputs!$L29,Lookups!$AD$2:$AD$13,0),1),IF(Inputs!$K29="CAL",Lookups!$Z$2:$Z$98,Lookups!$AA$2:$AA$98),0),1)&gt;=Inputs!V$4,"-",
IF(INDEX(Lookups!$Y$2:$Y$98,MATCH(Inputs!$M29&amp;"_"&amp;INDEX(Lookups!$AC$2:$AC$13,MATCH(Inputs!$L29,Lookups!$AD$2:$AD$13,0),1),IF(Inputs!$K29="CAL",Lookups!$Z$2:$Z$98,Lookups!$AA$2:$AA$98),0),1)=Inputs!V$4-1,Inputs!$Q29*(1+Inputs!V$6),
IF(INDEX(Lookups!$Y$2:$Y$98,MATCH(Inputs!$M29&amp;"_"&amp;INDEX(Lookups!$AC$2:$AC$13,MATCH(Inputs!$L29,Lookups!$AD$2:$AD$13,0),1),IF(Inputs!$K29="CAL",Lookups!$Z$2:$Z$98,Lookups!$AA$2:$AA$98),0),1)&lt;Inputs!V$4-1,Inputs!U29*(1+Inputs!V$6)))))</f>
        <v>-</v>
      </c>
      <c r="W29" s="217" t="str">
        <f>IF(OR(ISBLANK($M29),$N29="%"),"-",
IF(INDEX(Lookups!$Y$2:$Y$98,MATCH(Inputs!$M29&amp;"_"&amp;INDEX(Lookups!$AC$2:$AC$13,MATCH(Inputs!$L29,Lookups!$AD$2:$AD$13,0),1),IF(Inputs!$K29="CAL",Lookups!$Z$2:$Z$98,Lookups!$AA$2:$AA$98),0),1)&gt;=Inputs!W$4,"-",
IF(INDEX(Lookups!$Y$2:$Y$98,MATCH(Inputs!$M29&amp;"_"&amp;INDEX(Lookups!$AC$2:$AC$13,MATCH(Inputs!$L29,Lookups!$AD$2:$AD$13,0),1),IF(Inputs!$K29="CAL",Lookups!$Z$2:$Z$98,Lookups!$AA$2:$AA$98),0),1)=Inputs!W$4-1,Inputs!$Q29*(1+Inputs!W$6),
IF(INDEX(Lookups!$Y$2:$Y$98,MATCH(Inputs!$M29&amp;"_"&amp;INDEX(Lookups!$AC$2:$AC$13,MATCH(Inputs!$L29,Lookups!$AD$2:$AD$13,0),1),IF(Inputs!$K29="CAL",Lookups!$Z$2:$Z$98,Lookups!$AA$2:$AA$98),0),1)&lt;Inputs!W$4-1,Inputs!V29*(1+Inputs!W$6)))))</f>
        <v>-</v>
      </c>
      <c r="X29" s="217" t="str">
        <f>IF(OR(ISBLANK($M29),$N29="%"),"-",
IF(INDEX(Lookups!$Y$2:$Y$98,MATCH(Inputs!$M29&amp;"_"&amp;INDEX(Lookups!$AC$2:$AC$13,MATCH(Inputs!$L29,Lookups!$AD$2:$AD$13,0),1),IF(Inputs!$K29="CAL",Lookups!$Z$2:$Z$98,Lookups!$AA$2:$AA$98),0),1)&gt;=Inputs!X$4,"-",
IF(INDEX(Lookups!$Y$2:$Y$98,MATCH(Inputs!$M29&amp;"_"&amp;INDEX(Lookups!$AC$2:$AC$13,MATCH(Inputs!$L29,Lookups!$AD$2:$AD$13,0),1),IF(Inputs!$K29="CAL",Lookups!$Z$2:$Z$98,Lookups!$AA$2:$AA$98),0),1)=Inputs!X$4-1,Inputs!$Q29*(1+Inputs!X$6),
IF(INDEX(Lookups!$Y$2:$Y$98,MATCH(Inputs!$M29&amp;"_"&amp;INDEX(Lookups!$AC$2:$AC$13,MATCH(Inputs!$L29,Lookups!$AD$2:$AD$13,0),1),IF(Inputs!$K29="CAL",Lookups!$Z$2:$Z$98,Lookups!$AA$2:$AA$98),0),1)&lt;Inputs!X$4-1,Inputs!W29*(1+Inputs!X$6)))))</f>
        <v>-</v>
      </c>
      <c r="Y29" s="217" t="str">
        <f>IF(OR(ISBLANK($M29),$N29="%"),"-",
IF(INDEX(Lookups!$Y$2:$Y$98,MATCH(Inputs!$M29&amp;"_"&amp;INDEX(Lookups!$AC$2:$AC$13,MATCH(Inputs!$L29,Lookups!$AD$2:$AD$13,0),1),IF(Inputs!$K29="CAL",Lookups!$Z$2:$Z$98,Lookups!$AA$2:$AA$98),0),1)&gt;=Inputs!Y$4,"-",
IF(INDEX(Lookups!$Y$2:$Y$98,MATCH(Inputs!$M29&amp;"_"&amp;INDEX(Lookups!$AC$2:$AC$13,MATCH(Inputs!$L29,Lookups!$AD$2:$AD$13,0),1),IF(Inputs!$K29="CAL",Lookups!$Z$2:$Z$98,Lookups!$AA$2:$AA$98),0),1)=Inputs!Y$4-1,Inputs!$Q29*(1+Inputs!Y$6),
IF(INDEX(Lookups!$Y$2:$Y$98,MATCH(Inputs!$M29&amp;"_"&amp;INDEX(Lookups!$AC$2:$AC$13,MATCH(Inputs!$L29,Lookups!$AD$2:$AD$13,0),1),IF(Inputs!$K29="CAL",Lookups!$Z$2:$Z$98,Lookups!$AA$2:$AA$98),0),1)&lt;Inputs!Y$4-1,Inputs!X29*(1+Inputs!Y$6)))))</f>
        <v>-</v>
      </c>
      <c r="Z29" s="217" t="str">
        <f>IF(OR(ISBLANK($M29),$N29="%"),"-",
IF(INDEX(Lookups!$Y$2:$Y$98,MATCH(Inputs!$M29&amp;"_"&amp;INDEX(Lookups!$AC$2:$AC$13,MATCH(Inputs!$L29,Lookups!$AD$2:$AD$13,0),1),IF(Inputs!$K29="CAL",Lookups!$Z$2:$Z$98,Lookups!$AA$2:$AA$98),0),1)&gt;=Inputs!Z$4,"-",
IF(INDEX(Lookups!$Y$2:$Y$98,MATCH(Inputs!$M29&amp;"_"&amp;INDEX(Lookups!$AC$2:$AC$13,MATCH(Inputs!$L29,Lookups!$AD$2:$AD$13,0),1),IF(Inputs!$K29="CAL",Lookups!$Z$2:$Z$98,Lookups!$AA$2:$AA$98),0),1)=Inputs!Z$4-1,Inputs!$Q29*(1+Inputs!Z$6),
IF(INDEX(Lookups!$Y$2:$Y$98,MATCH(Inputs!$M29&amp;"_"&amp;INDEX(Lookups!$AC$2:$AC$13,MATCH(Inputs!$L29,Lookups!$AD$2:$AD$13,0),1),IF(Inputs!$K29="CAL",Lookups!$Z$2:$Z$98,Lookups!$AA$2:$AA$98),0),1)&lt;Inputs!Z$4-1,Inputs!Y29*(1+Inputs!Z$6)))))</f>
        <v>-</v>
      </c>
      <c r="AA29" s="217" t="str">
        <f>IF(OR(ISBLANK($M29),$N29="%"),"-",
IF(INDEX(Lookups!$Y$2:$Y$98,MATCH(Inputs!$M29&amp;"_"&amp;INDEX(Lookups!$AC$2:$AC$13,MATCH(Inputs!$L29,Lookups!$AD$2:$AD$13,0),1),IF(Inputs!$K29="CAL",Lookups!$Z$2:$Z$98,Lookups!$AA$2:$AA$98),0),1)&gt;=Inputs!AA$4,"-",
IF(INDEX(Lookups!$Y$2:$Y$98,MATCH(Inputs!$M29&amp;"_"&amp;INDEX(Lookups!$AC$2:$AC$13,MATCH(Inputs!$L29,Lookups!$AD$2:$AD$13,0),1),IF(Inputs!$K29="CAL",Lookups!$Z$2:$Z$98,Lookups!$AA$2:$AA$98),0),1)=Inputs!AA$4-1,Inputs!$Q29*(1+Inputs!AA$6),
IF(INDEX(Lookups!$Y$2:$Y$98,MATCH(Inputs!$M29&amp;"_"&amp;INDEX(Lookups!$AC$2:$AC$13,MATCH(Inputs!$L29,Lookups!$AD$2:$AD$13,0),1),IF(Inputs!$K29="CAL",Lookups!$Z$2:$Z$98,Lookups!$AA$2:$AA$98),0),1)&lt;Inputs!AA$4-1,Inputs!Z29*(1+Inputs!AA$6)))))</f>
        <v>-</v>
      </c>
      <c r="AB29" s="217" t="str">
        <f>IF(OR(ISBLANK($M29),$N29="%"),"-",
IF(INDEX(Lookups!$Y$2:$Y$98,MATCH(Inputs!$M29&amp;"_"&amp;INDEX(Lookups!$AC$2:$AC$13,MATCH(Inputs!$L29,Lookups!$AD$2:$AD$13,0),1),IF(Inputs!$K29="CAL",Lookups!$Z$2:$Z$98,Lookups!$AA$2:$AA$98),0),1)&gt;=Inputs!AB$4,"-",
IF(INDEX(Lookups!$Y$2:$Y$98,MATCH(Inputs!$M29&amp;"_"&amp;INDEX(Lookups!$AC$2:$AC$13,MATCH(Inputs!$L29,Lookups!$AD$2:$AD$13,0),1),IF(Inputs!$K29="CAL",Lookups!$Z$2:$Z$98,Lookups!$AA$2:$AA$98),0),1)=Inputs!AB$4-1,Inputs!$Q29*(1+Inputs!AB$6),
IF(INDEX(Lookups!$Y$2:$Y$98,MATCH(Inputs!$M29&amp;"_"&amp;INDEX(Lookups!$AC$2:$AC$13,MATCH(Inputs!$L29,Lookups!$AD$2:$AD$13,0),1),IF(Inputs!$K29="CAL",Lookups!$Z$2:$Z$98,Lookups!$AA$2:$AA$98),0),1)&lt;Inputs!AB$4-1,Inputs!AA29*(1+Inputs!AB$6)))))</f>
        <v>-</v>
      </c>
      <c r="AC29" s="217" t="str">
        <f>IF(OR(ISBLANK($M29),$N29="%"),"-",
IF(INDEX(Lookups!$Y$2:$Y$98,MATCH(Inputs!$M29&amp;"_"&amp;INDEX(Lookups!$AC$2:$AC$13,MATCH(Inputs!$L29,Lookups!$AD$2:$AD$13,0),1),IF(Inputs!$K29="CAL",Lookups!$Z$2:$Z$98,Lookups!$AA$2:$AA$98),0),1)&gt;=Inputs!AC$4,"-",
IF(INDEX(Lookups!$Y$2:$Y$98,MATCH(Inputs!$M29&amp;"_"&amp;INDEX(Lookups!$AC$2:$AC$13,MATCH(Inputs!$L29,Lookups!$AD$2:$AD$13,0),1),IF(Inputs!$K29="CAL",Lookups!$Z$2:$Z$98,Lookups!$AA$2:$AA$98),0),1)=Inputs!AC$4-1,Inputs!$Q29*(1+Inputs!AC$6),
IF(INDEX(Lookups!$Y$2:$Y$98,MATCH(Inputs!$M29&amp;"_"&amp;INDEX(Lookups!$AC$2:$AC$13,MATCH(Inputs!$L29,Lookups!$AD$2:$AD$13,0),1),IF(Inputs!$K29="CAL",Lookups!$Z$2:$Z$98,Lookups!$AA$2:$AA$98),0),1)&lt;Inputs!AC$4-1,Inputs!AB29*(1+Inputs!AC$6)))))</f>
        <v>-</v>
      </c>
      <c r="AD29" s="217" t="str">
        <f>IF(OR(ISBLANK($M29),$N29="%"),"-",
IF(INDEX(Lookups!$Y$2:$Y$98,MATCH(Inputs!$M29&amp;"_"&amp;INDEX(Lookups!$AC$2:$AC$13,MATCH(Inputs!$L29,Lookups!$AD$2:$AD$13,0),1),IF(Inputs!$K29="CAL",Lookups!$Z$2:$Z$98,Lookups!$AA$2:$AA$98),0),1)&gt;=Inputs!AD$4,"-",
IF(INDEX(Lookups!$Y$2:$Y$98,MATCH(Inputs!$M29&amp;"_"&amp;INDEX(Lookups!$AC$2:$AC$13,MATCH(Inputs!$L29,Lookups!$AD$2:$AD$13,0),1),IF(Inputs!$K29="CAL",Lookups!$Z$2:$Z$98,Lookups!$AA$2:$AA$98),0),1)=Inputs!AD$4-1,Inputs!$Q29*(1+Inputs!AD$6),
IF(INDEX(Lookups!$Y$2:$Y$98,MATCH(Inputs!$M29&amp;"_"&amp;INDEX(Lookups!$AC$2:$AC$13,MATCH(Inputs!$L29,Lookups!$AD$2:$AD$13,0),1),IF(Inputs!$K29="CAL",Lookups!$Z$2:$Z$98,Lookups!$AA$2:$AA$98),0),1)&lt;Inputs!AD$4-1,Inputs!AC29*(1+Inputs!AD$6)))))</f>
        <v>-</v>
      </c>
      <c r="AE29" s="217" t="str">
        <f>IF(OR(ISBLANK($M29),$N29="%"),"-",
IF(INDEX(Lookups!$Y$2:$Y$98,MATCH(Inputs!$M29&amp;"_"&amp;INDEX(Lookups!$AC$2:$AC$13,MATCH(Inputs!$L29,Lookups!$AD$2:$AD$13,0),1),IF(Inputs!$K29="CAL",Lookups!$Z$2:$Z$98,Lookups!$AA$2:$AA$98),0),1)&gt;=Inputs!AE$4,"-",
IF(INDEX(Lookups!$Y$2:$Y$98,MATCH(Inputs!$M29&amp;"_"&amp;INDEX(Lookups!$AC$2:$AC$13,MATCH(Inputs!$L29,Lookups!$AD$2:$AD$13,0),1),IF(Inputs!$K29="CAL",Lookups!$Z$2:$Z$98,Lookups!$AA$2:$AA$98),0),1)=Inputs!AE$4-1,Inputs!$Q29*(1+Inputs!AE$6),
IF(INDEX(Lookups!$Y$2:$Y$98,MATCH(Inputs!$M29&amp;"_"&amp;INDEX(Lookups!$AC$2:$AC$13,MATCH(Inputs!$L29,Lookups!$AD$2:$AD$13,0),1),IF(Inputs!$K29="CAL",Lookups!$Z$2:$Z$98,Lookups!$AA$2:$AA$98),0),1)&lt;Inputs!AE$4-1,Inputs!AD29*(1+Inputs!AE$6)))))</f>
        <v>-</v>
      </c>
      <c r="AF29" s="217" t="str">
        <f>IF(OR(ISBLANK($M29),$N29="%"),"-",
IF(INDEX(Lookups!$Y$2:$Y$98,MATCH(Inputs!$M29&amp;"_"&amp;INDEX(Lookups!$AC$2:$AC$13,MATCH(Inputs!$L29,Lookups!$AD$2:$AD$13,0),1),IF(Inputs!$K29="CAL",Lookups!$Z$2:$Z$98,Lookups!$AA$2:$AA$98),0),1)&gt;=Inputs!AF$4,"-",
IF(INDEX(Lookups!$Y$2:$Y$98,MATCH(Inputs!$M29&amp;"_"&amp;INDEX(Lookups!$AC$2:$AC$13,MATCH(Inputs!$L29,Lookups!$AD$2:$AD$13,0),1),IF(Inputs!$K29="CAL",Lookups!$Z$2:$Z$98,Lookups!$AA$2:$AA$98),0),1)=Inputs!AF$4-1,Inputs!$Q29*(1+Inputs!AF$6),
IF(INDEX(Lookups!$Y$2:$Y$98,MATCH(Inputs!$M29&amp;"_"&amp;INDEX(Lookups!$AC$2:$AC$13,MATCH(Inputs!$L29,Lookups!$AD$2:$AD$13,0),1),IF(Inputs!$K29="CAL",Lookups!$Z$2:$Z$98,Lookups!$AA$2:$AA$98),0),1)&lt;Inputs!AF$4-1,Inputs!AE29*(1+Inputs!AF$6)))))</f>
        <v>-</v>
      </c>
      <c r="AG29" s="217" t="str">
        <f>IF(OR(ISBLANK($M29),$N29="%"),"-",
IF(INDEX(Lookups!$Y$2:$Y$98,MATCH(Inputs!$M29&amp;"_"&amp;INDEX(Lookups!$AC$2:$AC$13,MATCH(Inputs!$L29,Lookups!$AD$2:$AD$13,0),1),IF(Inputs!$K29="CAL",Lookups!$Z$2:$Z$98,Lookups!$AA$2:$AA$98),0),1)&gt;=Inputs!AG$4,"-",
IF(INDEX(Lookups!$Y$2:$Y$98,MATCH(Inputs!$M29&amp;"_"&amp;INDEX(Lookups!$AC$2:$AC$13,MATCH(Inputs!$L29,Lookups!$AD$2:$AD$13,0),1),IF(Inputs!$K29="CAL",Lookups!$Z$2:$Z$98,Lookups!$AA$2:$AA$98),0),1)=Inputs!AG$4-1,Inputs!$Q29*(1+Inputs!AG$6),
IF(INDEX(Lookups!$Y$2:$Y$98,MATCH(Inputs!$M29&amp;"_"&amp;INDEX(Lookups!$AC$2:$AC$13,MATCH(Inputs!$L29,Lookups!$AD$2:$AD$13,0),1),IF(Inputs!$K29="CAL",Lookups!$Z$2:$Z$98,Lookups!$AA$2:$AA$98),0),1)&lt;Inputs!AG$4-1,Inputs!AF29*(1+Inputs!AG$6)))))</f>
        <v>-</v>
      </c>
      <c r="AH29" s="217" t="str">
        <f>IF(OR(ISBLANK($M29),$N29="%"),"-",
IF(INDEX(Lookups!$Y$2:$Y$98,MATCH(Inputs!$M29&amp;"_"&amp;INDEX(Lookups!$AC$2:$AC$13,MATCH(Inputs!$L29,Lookups!$AD$2:$AD$13,0),1),IF(Inputs!$K29="CAL",Lookups!$Z$2:$Z$98,Lookups!$AA$2:$AA$98),0),1)&gt;=Inputs!AH$4,"-",
IF(INDEX(Lookups!$Y$2:$Y$98,MATCH(Inputs!$M29&amp;"_"&amp;INDEX(Lookups!$AC$2:$AC$13,MATCH(Inputs!$L29,Lookups!$AD$2:$AD$13,0),1),IF(Inputs!$K29="CAL",Lookups!$Z$2:$Z$98,Lookups!$AA$2:$AA$98),0),1)=Inputs!AH$4-1,Inputs!$Q29*(1+Inputs!AH$6),
IF(INDEX(Lookups!$Y$2:$Y$98,MATCH(Inputs!$M29&amp;"_"&amp;INDEX(Lookups!$AC$2:$AC$13,MATCH(Inputs!$L29,Lookups!$AD$2:$AD$13,0),1),IF(Inputs!$K29="CAL",Lookups!$Z$2:$Z$98,Lookups!$AA$2:$AA$98),0),1)&lt;Inputs!AH$4-1,Inputs!AG29*(1+Inputs!AH$6)))))</f>
        <v>-</v>
      </c>
      <c r="AI29" s="217" t="str">
        <f>IF(OR(ISBLANK($M29),$N29="%"),"-",
IF(INDEX(Lookups!$Y$2:$Y$98,MATCH(Inputs!$M29&amp;"_"&amp;INDEX(Lookups!$AC$2:$AC$13,MATCH(Inputs!$L29,Lookups!$AD$2:$AD$13,0),1),IF(Inputs!$K29="CAL",Lookups!$Z$2:$Z$98,Lookups!$AA$2:$AA$98),0),1)&gt;=Inputs!AI$4,"-",
IF(INDEX(Lookups!$Y$2:$Y$98,MATCH(Inputs!$M29&amp;"_"&amp;INDEX(Lookups!$AC$2:$AC$13,MATCH(Inputs!$L29,Lookups!$AD$2:$AD$13,0),1),IF(Inputs!$K29="CAL",Lookups!$Z$2:$Z$98,Lookups!$AA$2:$AA$98),0),1)=Inputs!AI$4-1,Inputs!$Q29*(1+Inputs!AI$6),
IF(INDEX(Lookups!$Y$2:$Y$98,MATCH(Inputs!$M29&amp;"_"&amp;INDEX(Lookups!$AC$2:$AC$13,MATCH(Inputs!$L29,Lookups!$AD$2:$AD$13,0),1),IF(Inputs!$K29="CAL",Lookups!$Z$2:$Z$98,Lookups!$AA$2:$AA$98),0),1)&lt;Inputs!AI$4-1,Inputs!AH29*(1+Inputs!AI$6)))))</f>
        <v>-</v>
      </c>
      <c r="AJ29" s="217" t="str">
        <f>IF(OR(ISBLANK($M29),$N29="%"),"-",
IF(INDEX(Lookups!$Y$2:$Y$98,MATCH(Inputs!$M29&amp;"_"&amp;INDEX(Lookups!$AC$2:$AC$13,MATCH(Inputs!$L29,Lookups!$AD$2:$AD$13,0),1),IF(Inputs!$K29="CAL",Lookups!$Z$2:$Z$98,Lookups!$AA$2:$AA$98),0),1)&gt;=Inputs!AJ$4,"-",
IF(INDEX(Lookups!$Y$2:$Y$98,MATCH(Inputs!$M29&amp;"_"&amp;INDEX(Lookups!$AC$2:$AC$13,MATCH(Inputs!$L29,Lookups!$AD$2:$AD$13,0),1),IF(Inputs!$K29="CAL",Lookups!$Z$2:$Z$98,Lookups!$AA$2:$AA$98),0),1)=Inputs!AJ$4-1,Inputs!$Q29*(1+Inputs!AJ$6),
IF(INDEX(Lookups!$Y$2:$Y$98,MATCH(Inputs!$M29&amp;"_"&amp;INDEX(Lookups!$AC$2:$AC$13,MATCH(Inputs!$L29,Lookups!$AD$2:$AD$13,0),1),IF(Inputs!$K29="CAL",Lookups!$Z$2:$Z$98,Lookups!$AA$2:$AA$98),0),1)&lt;Inputs!AJ$4-1,Inputs!AI29*(1+Inputs!AJ$6)))))</f>
        <v>-</v>
      </c>
      <c r="AK29" s="217" t="str">
        <f>IF(OR(ISBLANK($M29),$N29="%"),"-",
IF(INDEX(Lookups!$Y$2:$Y$98,MATCH(Inputs!$M29&amp;"_"&amp;INDEX(Lookups!$AC$2:$AC$13,MATCH(Inputs!$L29,Lookups!$AD$2:$AD$13,0),1),IF(Inputs!$K29="CAL",Lookups!$Z$2:$Z$98,Lookups!$AA$2:$AA$98),0),1)&gt;=Inputs!AK$4,"-",
IF(INDEX(Lookups!$Y$2:$Y$98,MATCH(Inputs!$M29&amp;"_"&amp;INDEX(Lookups!$AC$2:$AC$13,MATCH(Inputs!$L29,Lookups!$AD$2:$AD$13,0),1),IF(Inputs!$K29="CAL",Lookups!$Z$2:$Z$98,Lookups!$AA$2:$AA$98),0),1)=Inputs!AK$4-1,Inputs!$Q29*(1+Inputs!AK$6),
IF(INDEX(Lookups!$Y$2:$Y$98,MATCH(Inputs!$M29&amp;"_"&amp;INDEX(Lookups!$AC$2:$AC$13,MATCH(Inputs!$L29,Lookups!$AD$2:$AD$13,0),1),IF(Inputs!$K29="CAL",Lookups!$Z$2:$Z$98,Lookups!$AA$2:$AA$98),0),1)&lt;Inputs!AK$4-1,Inputs!AJ29*(1+Inputs!AK$6)))))</f>
        <v>-</v>
      </c>
      <c r="AL29" s="217" t="str">
        <f>IF(OR(ISBLANK($M29),$N29="%"),"-",
IF(INDEX(Lookups!$Y$2:$Y$98,MATCH(Inputs!$M29&amp;"_"&amp;INDEX(Lookups!$AC$2:$AC$13,MATCH(Inputs!$L29,Lookups!$AD$2:$AD$13,0),1),IF(Inputs!$K29="CAL",Lookups!$Z$2:$Z$98,Lookups!$AA$2:$AA$98),0),1)&gt;=Inputs!AL$4,"-",
IF(INDEX(Lookups!$Y$2:$Y$98,MATCH(Inputs!$M29&amp;"_"&amp;INDEX(Lookups!$AC$2:$AC$13,MATCH(Inputs!$L29,Lookups!$AD$2:$AD$13,0),1),IF(Inputs!$K29="CAL",Lookups!$Z$2:$Z$98,Lookups!$AA$2:$AA$98),0),1)=Inputs!AL$4-1,Inputs!$Q29*(1+Inputs!AL$6),
IF(INDEX(Lookups!$Y$2:$Y$98,MATCH(Inputs!$M29&amp;"_"&amp;INDEX(Lookups!$AC$2:$AC$13,MATCH(Inputs!$L29,Lookups!$AD$2:$AD$13,0),1),IF(Inputs!$K29="CAL",Lookups!$Z$2:$Z$98,Lookups!$AA$2:$AA$98),0),1)&lt;Inputs!AL$4-1,Inputs!AK29*(1+Inputs!AL$6)))))</f>
        <v>-</v>
      </c>
      <c r="AM29" s="217" t="str">
        <f>IF(OR(ISBLANK($M29),$N29="%"),"-",
IF(INDEX(Lookups!$Y$2:$Y$98,MATCH(Inputs!$M29&amp;"_"&amp;INDEX(Lookups!$AC$2:$AC$13,MATCH(Inputs!$L29,Lookups!$AD$2:$AD$13,0),1),IF(Inputs!$K29="CAL",Lookups!$Z$2:$Z$98,Lookups!$AA$2:$AA$98),0),1)&gt;=Inputs!AM$4,"-",
IF(INDEX(Lookups!$Y$2:$Y$98,MATCH(Inputs!$M29&amp;"_"&amp;INDEX(Lookups!$AC$2:$AC$13,MATCH(Inputs!$L29,Lookups!$AD$2:$AD$13,0),1),IF(Inputs!$K29="CAL",Lookups!$Z$2:$Z$98,Lookups!$AA$2:$AA$98),0),1)=Inputs!AM$4-1,Inputs!$Q29*(1+Inputs!AM$6),
IF(INDEX(Lookups!$Y$2:$Y$98,MATCH(Inputs!$M29&amp;"_"&amp;INDEX(Lookups!$AC$2:$AC$13,MATCH(Inputs!$L29,Lookups!$AD$2:$AD$13,0),1),IF(Inputs!$K29="CAL",Lookups!$Z$2:$Z$98,Lookups!$AA$2:$AA$98),0),1)&lt;Inputs!AM$4-1,Inputs!AL29*(1+Inputs!AM$6)))))</f>
        <v>-</v>
      </c>
      <c r="AN29" s="217" t="str">
        <f>IF(OR(ISBLANK($M29),$N29="%"),"-",
IF(INDEX(Lookups!$Y$2:$Y$98,MATCH(Inputs!$M29&amp;"_"&amp;INDEX(Lookups!$AC$2:$AC$13,MATCH(Inputs!$L29,Lookups!$AD$2:$AD$13,0),1),IF(Inputs!$K29="CAL",Lookups!$Z$2:$Z$98,Lookups!$AA$2:$AA$98),0),1)&gt;=Inputs!AN$4,"-",
IF(INDEX(Lookups!$Y$2:$Y$98,MATCH(Inputs!$M29&amp;"_"&amp;INDEX(Lookups!$AC$2:$AC$13,MATCH(Inputs!$L29,Lookups!$AD$2:$AD$13,0),1),IF(Inputs!$K29="CAL",Lookups!$Z$2:$Z$98,Lookups!$AA$2:$AA$98),0),1)=Inputs!AN$4-1,Inputs!$Q29*(1+Inputs!AN$6),
IF(INDEX(Lookups!$Y$2:$Y$98,MATCH(Inputs!$M29&amp;"_"&amp;INDEX(Lookups!$AC$2:$AC$13,MATCH(Inputs!$L29,Lookups!$AD$2:$AD$13,0),1),IF(Inputs!$K29="CAL",Lookups!$Z$2:$Z$98,Lookups!$AA$2:$AA$98),0),1)&lt;Inputs!AN$4-1,Inputs!AM29*(1+Inputs!AN$6)))))</f>
        <v>-</v>
      </c>
      <c r="AO29" s="217" t="str">
        <f>IF(OR(ISBLANK($M29),$N29="%"),"-",
IF(INDEX(Lookups!$Y$2:$Y$98,MATCH(Inputs!$M29&amp;"_"&amp;INDEX(Lookups!$AC$2:$AC$13,MATCH(Inputs!$L29,Lookups!$AD$2:$AD$13,0),1),IF(Inputs!$K29="CAL",Lookups!$Z$2:$Z$98,Lookups!$AA$2:$AA$98),0),1)&gt;=Inputs!AO$4,"-",
IF(INDEX(Lookups!$Y$2:$Y$98,MATCH(Inputs!$M29&amp;"_"&amp;INDEX(Lookups!$AC$2:$AC$13,MATCH(Inputs!$L29,Lookups!$AD$2:$AD$13,0),1),IF(Inputs!$K29="CAL",Lookups!$Z$2:$Z$98,Lookups!$AA$2:$AA$98),0),1)=Inputs!AO$4-1,Inputs!$Q29*(1+Inputs!AO$6),
IF(INDEX(Lookups!$Y$2:$Y$98,MATCH(Inputs!$M29&amp;"_"&amp;INDEX(Lookups!$AC$2:$AC$13,MATCH(Inputs!$L29,Lookups!$AD$2:$AD$13,0),1),IF(Inputs!$K29="CAL",Lookups!$Z$2:$Z$98,Lookups!$AA$2:$AA$98),0),1)&lt;Inputs!AO$4-1,Inputs!AN29*(1+Inputs!AO$6)))))</f>
        <v>-</v>
      </c>
      <c r="AP29" s="217" t="str">
        <f>IF(OR(ISBLANK($M29),$N29="%"),"-",
IF(INDEX(Lookups!$Y$2:$Y$98,MATCH(Inputs!$M29&amp;"_"&amp;INDEX(Lookups!$AC$2:$AC$13,MATCH(Inputs!$L29,Lookups!$AD$2:$AD$13,0),1),IF(Inputs!$K29="CAL",Lookups!$Z$2:$Z$98,Lookups!$AA$2:$AA$98),0),1)&gt;=Inputs!AP$4,"-",
IF(INDEX(Lookups!$Y$2:$Y$98,MATCH(Inputs!$M29&amp;"_"&amp;INDEX(Lookups!$AC$2:$AC$13,MATCH(Inputs!$L29,Lookups!$AD$2:$AD$13,0),1),IF(Inputs!$K29="CAL",Lookups!$Z$2:$Z$98,Lookups!$AA$2:$AA$98),0),1)=Inputs!AP$4-1,Inputs!$Q29*(1+Inputs!AP$6),
IF(INDEX(Lookups!$Y$2:$Y$98,MATCH(Inputs!$M29&amp;"_"&amp;INDEX(Lookups!$AC$2:$AC$13,MATCH(Inputs!$L29,Lookups!$AD$2:$AD$13,0),1),IF(Inputs!$K29="CAL",Lookups!$Z$2:$Z$98,Lookups!$AA$2:$AA$98),0),1)&lt;Inputs!AP$4-1,Inputs!AO29*(1+Inputs!AP$6)))))</f>
        <v>-</v>
      </c>
      <c r="AQ29" s="217" t="str">
        <f>IF(OR(ISBLANK($M29),$N29="%"),"-",
IF(INDEX(Lookups!$Y$2:$Y$98,MATCH(Inputs!$M29&amp;"_"&amp;INDEX(Lookups!$AC$2:$AC$13,MATCH(Inputs!$L29,Lookups!$AD$2:$AD$13,0),1),IF(Inputs!$K29="CAL",Lookups!$Z$2:$Z$98,Lookups!$AA$2:$AA$98),0),1)&gt;=Inputs!AQ$4,"-",
IF(INDEX(Lookups!$Y$2:$Y$98,MATCH(Inputs!$M29&amp;"_"&amp;INDEX(Lookups!$AC$2:$AC$13,MATCH(Inputs!$L29,Lookups!$AD$2:$AD$13,0),1),IF(Inputs!$K29="CAL",Lookups!$Z$2:$Z$98,Lookups!$AA$2:$AA$98),0),1)=Inputs!AQ$4-1,Inputs!$Q29*(1+Inputs!AQ$6),
IF(INDEX(Lookups!$Y$2:$Y$98,MATCH(Inputs!$M29&amp;"_"&amp;INDEX(Lookups!$AC$2:$AC$13,MATCH(Inputs!$L29,Lookups!$AD$2:$AD$13,0),1),IF(Inputs!$K29="CAL",Lookups!$Z$2:$Z$98,Lookups!$AA$2:$AA$98),0),1)&lt;Inputs!AQ$4-1,Inputs!AP29*(1+Inputs!AQ$6)))))</f>
        <v>-</v>
      </c>
      <c r="AR29" s="217" t="str">
        <f>IF(OR(ISBLANK($M29),$N29="%"),"-",
IF(INDEX(Lookups!$Y$2:$Y$98,MATCH(Inputs!$M29&amp;"_"&amp;INDEX(Lookups!$AC$2:$AC$13,MATCH(Inputs!$L29,Lookups!$AD$2:$AD$13,0),1),IF(Inputs!$K29="CAL",Lookups!$Z$2:$Z$98,Lookups!$AA$2:$AA$98),0),1)&gt;=Inputs!AR$4,"-",
IF(INDEX(Lookups!$Y$2:$Y$98,MATCH(Inputs!$M29&amp;"_"&amp;INDEX(Lookups!$AC$2:$AC$13,MATCH(Inputs!$L29,Lookups!$AD$2:$AD$13,0),1),IF(Inputs!$K29="CAL",Lookups!$Z$2:$Z$98,Lookups!$AA$2:$AA$98),0),1)=Inputs!AR$4-1,Inputs!$Q29*(1+Inputs!AR$6),
IF(INDEX(Lookups!$Y$2:$Y$98,MATCH(Inputs!$M29&amp;"_"&amp;INDEX(Lookups!$AC$2:$AC$13,MATCH(Inputs!$L29,Lookups!$AD$2:$AD$13,0),1),IF(Inputs!$K29="CAL",Lookups!$Z$2:$Z$98,Lookups!$AA$2:$AA$98),0),1)&lt;Inputs!AR$4-1,Inputs!AQ29*(1+Inputs!AR$6)))))</f>
        <v>-</v>
      </c>
      <c r="AS29" s="217" t="str">
        <f>IF(OR(ISBLANK($M29),$N29="%"),"-",
IF(INDEX(Lookups!$Y$2:$Y$98,MATCH(Inputs!$M29&amp;"_"&amp;INDEX(Lookups!$AC$2:$AC$13,MATCH(Inputs!$L29,Lookups!$AD$2:$AD$13,0),1),IF(Inputs!$K29="CAL",Lookups!$Z$2:$Z$98,Lookups!$AA$2:$AA$98),0),1)&gt;=Inputs!AS$4,"-",
IF(INDEX(Lookups!$Y$2:$Y$98,MATCH(Inputs!$M29&amp;"_"&amp;INDEX(Lookups!$AC$2:$AC$13,MATCH(Inputs!$L29,Lookups!$AD$2:$AD$13,0),1),IF(Inputs!$K29="CAL",Lookups!$Z$2:$Z$98,Lookups!$AA$2:$AA$98),0),1)=Inputs!AS$4-1,Inputs!$Q29*(1+Inputs!AS$6),
IF(INDEX(Lookups!$Y$2:$Y$98,MATCH(Inputs!$M29&amp;"_"&amp;INDEX(Lookups!$AC$2:$AC$13,MATCH(Inputs!$L29,Lookups!$AD$2:$AD$13,0),1),IF(Inputs!$K29="CAL",Lookups!$Z$2:$Z$98,Lookups!$AA$2:$AA$98),0),1)&lt;Inputs!AS$4-1,Inputs!AR29*(1+Inputs!AS$6)))))</f>
        <v>-</v>
      </c>
      <c r="AT29" s="217" t="str">
        <f>IF(OR(ISBLANK($M29),$N29="%"),"-",
IF(INDEX(Lookups!$Y$2:$Y$98,MATCH(Inputs!$M29&amp;"_"&amp;INDEX(Lookups!$AC$2:$AC$13,MATCH(Inputs!$L29,Lookups!$AD$2:$AD$13,0),1),IF(Inputs!$K29="CAL",Lookups!$Z$2:$Z$98,Lookups!$AA$2:$AA$98),0),1)&gt;=Inputs!AT$4,"-",
IF(INDEX(Lookups!$Y$2:$Y$98,MATCH(Inputs!$M29&amp;"_"&amp;INDEX(Lookups!$AC$2:$AC$13,MATCH(Inputs!$L29,Lookups!$AD$2:$AD$13,0),1),IF(Inputs!$K29="CAL",Lookups!$Z$2:$Z$98,Lookups!$AA$2:$AA$98),0),1)=Inputs!AT$4-1,Inputs!$Q29*(1+Inputs!AT$6),
IF(INDEX(Lookups!$Y$2:$Y$98,MATCH(Inputs!$M29&amp;"_"&amp;INDEX(Lookups!$AC$2:$AC$13,MATCH(Inputs!$L29,Lookups!$AD$2:$AD$13,0),1),IF(Inputs!$K29="CAL",Lookups!$Z$2:$Z$98,Lookups!$AA$2:$AA$98),0),1)&lt;Inputs!AT$4-1,Inputs!AS29*(1+Inputs!AT$6)))))</f>
        <v>-</v>
      </c>
      <c r="AU29" s="217" t="str">
        <f>IF(OR(ISBLANK($M29),$N29="%"),"-",
IF(INDEX(Lookups!$Y$2:$Y$98,MATCH(Inputs!$M29&amp;"_"&amp;INDEX(Lookups!$AC$2:$AC$13,MATCH(Inputs!$L29,Lookups!$AD$2:$AD$13,0),1),IF(Inputs!$K29="CAL",Lookups!$Z$2:$Z$98,Lookups!$AA$2:$AA$98),0),1)&gt;=Inputs!AU$4,"-",
IF(INDEX(Lookups!$Y$2:$Y$98,MATCH(Inputs!$M29&amp;"_"&amp;INDEX(Lookups!$AC$2:$AC$13,MATCH(Inputs!$L29,Lookups!$AD$2:$AD$13,0),1),IF(Inputs!$K29="CAL",Lookups!$Z$2:$Z$98,Lookups!$AA$2:$AA$98),0),1)=Inputs!AU$4-1,Inputs!$Q29*(1+Inputs!AU$6),
IF(INDEX(Lookups!$Y$2:$Y$98,MATCH(Inputs!$M29&amp;"_"&amp;INDEX(Lookups!$AC$2:$AC$13,MATCH(Inputs!$L29,Lookups!$AD$2:$AD$13,0),1),IF(Inputs!$K29="CAL",Lookups!$Z$2:$Z$98,Lookups!$AA$2:$AA$98),0),1)&lt;Inputs!AU$4-1,Inputs!AT29*(1+Inputs!AU$6)))))</f>
        <v>-</v>
      </c>
      <c r="AW29" s="214" t="str">
        <f>INDEX($V29:$AU29,1,MATCH(AW$6&amp;"_"&amp;INDEX(Lookups!$AC$2:$AC$13,MATCH(Inputs!AW$5,Lookups!$AD$2:$AD$13,0),1),Inputs!$V$2:$AU$2,0))</f>
        <v>-</v>
      </c>
    </row>
    <row r="30" spans="1:55" s="164" customFormat="1" x14ac:dyDescent="0.25">
      <c r="A30" s="178"/>
      <c r="B30" s="209"/>
      <c r="C30" s="210" t="str">
        <f>IF(ISBLANK($B30),"-",IFERROR(INDEX(Lookups!$E$2:$E$14,MATCH($B30,Lookups!$C$2:$C$14,0),1),"-"))</f>
        <v>-</v>
      </c>
      <c r="D30" s="211" t="str">
        <f>IFERROR(IF(MATCH($I30,Lookups!$J$2:$J$6,0),INDEX(Lookups!$K$2:$K$6,MATCH(Inputs!$I30,Lookups!$J$2:$J$6,0),1)),"all DB")</f>
        <v>all DB</v>
      </c>
      <c r="E30" s="211" t="str">
        <f t="shared" si="2"/>
        <v>-</v>
      </c>
      <c r="F30" s="160"/>
      <c r="G30" s="228"/>
      <c r="H30" s="160"/>
      <c r="I30" s="206"/>
      <c r="J30" s="159"/>
      <c r="K30" s="203"/>
      <c r="L30" s="203"/>
      <c r="M30" s="203"/>
      <c r="N30" s="162"/>
      <c r="O30" s="203"/>
      <c r="P30" s="203"/>
      <c r="Q30" s="162"/>
      <c r="R30" s="162"/>
      <c r="U30" s="216"/>
      <c r="V30" s="217" t="str">
        <f>IF(OR(ISBLANK($M30),$N30="%"),"-",
IF(INDEX(Lookups!$Y$2:$Y$98,MATCH(Inputs!$M30&amp;"_"&amp;INDEX(Lookups!$AC$2:$AC$13,MATCH(Inputs!$L30,Lookups!$AD$2:$AD$13,0),1),IF(Inputs!$K30="CAL",Lookups!$Z$2:$Z$98,Lookups!$AA$2:$AA$98),0),1)&gt;=Inputs!V$4,"-",
IF(INDEX(Lookups!$Y$2:$Y$98,MATCH(Inputs!$M30&amp;"_"&amp;INDEX(Lookups!$AC$2:$AC$13,MATCH(Inputs!$L30,Lookups!$AD$2:$AD$13,0),1),IF(Inputs!$K30="CAL",Lookups!$Z$2:$Z$98,Lookups!$AA$2:$AA$98),0),1)=Inputs!V$4-1,Inputs!$Q30*(1+Inputs!V$6),
IF(INDEX(Lookups!$Y$2:$Y$98,MATCH(Inputs!$M30&amp;"_"&amp;INDEX(Lookups!$AC$2:$AC$13,MATCH(Inputs!$L30,Lookups!$AD$2:$AD$13,0),1),IF(Inputs!$K30="CAL",Lookups!$Z$2:$Z$98,Lookups!$AA$2:$AA$98),0),1)&lt;Inputs!V$4-1,Inputs!U30*(1+Inputs!V$6)))))</f>
        <v>-</v>
      </c>
      <c r="W30" s="217" t="str">
        <f>IF(OR(ISBLANK($M30),$N30="%"),"-",
IF(INDEX(Lookups!$Y$2:$Y$98,MATCH(Inputs!$M30&amp;"_"&amp;INDEX(Lookups!$AC$2:$AC$13,MATCH(Inputs!$L30,Lookups!$AD$2:$AD$13,0),1),IF(Inputs!$K30="CAL",Lookups!$Z$2:$Z$98,Lookups!$AA$2:$AA$98),0),1)&gt;=Inputs!W$4,"-",
IF(INDEX(Lookups!$Y$2:$Y$98,MATCH(Inputs!$M30&amp;"_"&amp;INDEX(Lookups!$AC$2:$AC$13,MATCH(Inputs!$L30,Lookups!$AD$2:$AD$13,0),1),IF(Inputs!$K30="CAL",Lookups!$Z$2:$Z$98,Lookups!$AA$2:$AA$98),0),1)=Inputs!W$4-1,Inputs!$Q30*(1+Inputs!W$6),
IF(INDEX(Lookups!$Y$2:$Y$98,MATCH(Inputs!$M30&amp;"_"&amp;INDEX(Lookups!$AC$2:$AC$13,MATCH(Inputs!$L30,Lookups!$AD$2:$AD$13,0),1),IF(Inputs!$K30="CAL",Lookups!$Z$2:$Z$98,Lookups!$AA$2:$AA$98),0),1)&lt;Inputs!W$4-1,Inputs!V30*(1+Inputs!W$6)))))</f>
        <v>-</v>
      </c>
      <c r="X30" s="217" t="str">
        <f>IF(OR(ISBLANK($M30),$N30="%"),"-",
IF(INDEX(Lookups!$Y$2:$Y$98,MATCH(Inputs!$M30&amp;"_"&amp;INDEX(Lookups!$AC$2:$AC$13,MATCH(Inputs!$L30,Lookups!$AD$2:$AD$13,0),1),IF(Inputs!$K30="CAL",Lookups!$Z$2:$Z$98,Lookups!$AA$2:$AA$98),0),1)&gt;=Inputs!X$4,"-",
IF(INDEX(Lookups!$Y$2:$Y$98,MATCH(Inputs!$M30&amp;"_"&amp;INDEX(Lookups!$AC$2:$AC$13,MATCH(Inputs!$L30,Lookups!$AD$2:$AD$13,0),1),IF(Inputs!$K30="CAL",Lookups!$Z$2:$Z$98,Lookups!$AA$2:$AA$98),0),1)=Inputs!X$4-1,Inputs!$Q30*(1+Inputs!X$6),
IF(INDEX(Lookups!$Y$2:$Y$98,MATCH(Inputs!$M30&amp;"_"&amp;INDEX(Lookups!$AC$2:$AC$13,MATCH(Inputs!$L30,Lookups!$AD$2:$AD$13,0),1),IF(Inputs!$K30="CAL",Lookups!$Z$2:$Z$98,Lookups!$AA$2:$AA$98),0),1)&lt;Inputs!X$4-1,Inputs!W30*(1+Inputs!X$6)))))</f>
        <v>-</v>
      </c>
      <c r="Y30" s="217" t="str">
        <f>IF(OR(ISBLANK($M30),$N30="%"),"-",
IF(INDEX(Lookups!$Y$2:$Y$98,MATCH(Inputs!$M30&amp;"_"&amp;INDEX(Lookups!$AC$2:$AC$13,MATCH(Inputs!$L30,Lookups!$AD$2:$AD$13,0),1),IF(Inputs!$K30="CAL",Lookups!$Z$2:$Z$98,Lookups!$AA$2:$AA$98),0),1)&gt;=Inputs!Y$4,"-",
IF(INDEX(Lookups!$Y$2:$Y$98,MATCH(Inputs!$M30&amp;"_"&amp;INDEX(Lookups!$AC$2:$AC$13,MATCH(Inputs!$L30,Lookups!$AD$2:$AD$13,0),1),IF(Inputs!$K30="CAL",Lookups!$Z$2:$Z$98,Lookups!$AA$2:$AA$98),0),1)=Inputs!Y$4-1,Inputs!$Q30*(1+Inputs!Y$6),
IF(INDEX(Lookups!$Y$2:$Y$98,MATCH(Inputs!$M30&amp;"_"&amp;INDEX(Lookups!$AC$2:$AC$13,MATCH(Inputs!$L30,Lookups!$AD$2:$AD$13,0),1),IF(Inputs!$K30="CAL",Lookups!$Z$2:$Z$98,Lookups!$AA$2:$AA$98),0),1)&lt;Inputs!Y$4-1,Inputs!X30*(1+Inputs!Y$6)))))</f>
        <v>-</v>
      </c>
      <c r="Z30" s="217" t="str">
        <f>IF(OR(ISBLANK($M30),$N30="%"),"-",
IF(INDEX(Lookups!$Y$2:$Y$98,MATCH(Inputs!$M30&amp;"_"&amp;INDEX(Lookups!$AC$2:$AC$13,MATCH(Inputs!$L30,Lookups!$AD$2:$AD$13,0),1),IF(Inputs!$K30="CAL",Lookups!$Z$2:$Z$98,Lookups!$AA$2:$AA$98),0),1)&gt;=Inputs!Z$4,"-",
IF(INDEX(Lookups!$Y$2:$Y$98,MATCH(Inputs!$M30&amp;"_"&amp;INDEX(Lookups!$AC$2:$AC$13,MATCH(Inputs!$L30,Lookups!$AD$2:$AD$13,0),1),IF(Inputs!$K30="CAL",Lookups!$Z$2:$Z$98,Lookups!$AA$2:$AA$98),0),1)=Inputs!Z$4-1,Inputs!$Q30*(1+Inputs!Z$6),
IF(INDEX(Lookups!$Y$2:$Y$98,MATCH(Inputs!$M30&amp;"_"&amp;INDEX(Lookups!$AC$2:$AC$13,MATCH(Inputs!$L30,Lookups!$AD$2:$AD$13,0),1),IF(Inputs!$K30="CAL",Lookups!$Z$2:$Z$98,Lookups!$AA$2:$AA$98),0),1)&lt;Inputs!Z$4-1,Inputs!Y30*(1+Inputs!Z$6)))))</f>
        <v>-</v>
      </c>
      <c r="AA30" s="217" t="str">
        <f>IF(OR(ISBLANK($M30),$N30="%"),"-",
IF(INDEX(Lookups!$Y$2:$Y$98,MATCH(Inputs!$M30&amp;"_"&amp;INDEX(Lookups!$AC$2:$AC$13,MATCH(Inputs!$L30,Lookups!$AD$2:$AD$13,0),1),IF(Inputs!$K30="CAL",Lookups!$Z$2:$Z$98,Lookups!$AA$2:$AA$98),0),1)&gt;=Inputs!AA$4,"-",
IF(INDEX(Lookups!$Y$2:$Y$98,MATCH(Inputs!$M30&amp;"_"&amp;INDEX(Lookups!$AC$2:$AC$13,MATCH(Inputs!$L30,Lookups!$AD$2:$AD$13,0),1),IF(Inputs!$K30="CAL",Lookups!$Z$2:$Z$98,Lookups!$AA$2:$AA$98),0),1)=Inputs!AA$4-1,Inputs!$Q30*(1+Inputs!AA$6),
IF(INDEX(Lookups!$Y$2:$Y$98,MATCH(Inputs!$M30&amp;"_"&amp;INDEX(Lookups!$AC$2:$AC$13,MATCH(Inputs!$L30,Lookups!$AD$2:$AD$13,0),1),IF(Inputs!$K30="CAL",Lookups!$Z$2:$Z$98,Lookups!$AA$2:$AA$98),0),1)&lt;Inputs!AA$4-1,Inputs!Z30*(1+Inputs!AA$6)))))</f>
        <v>-</v>
      </c>
      <c r="AB30" s="217" t="str">
        <f>IF(OR(ISBLANK($M30),$N30="%"),"-",
IF(INDEX(Lookups!$Y$2:$Y$98,MATCH(Inputs!$M30&amp;"_"&amp;INDEX(Lookups!$AC$2:$AC$13,MATCH(Inputs!$L30,Lookups!$AD$2:$AD$13,0),1),IF(Inputs!$K30="CAL",Lookups!$Z$2:$Z$98,Lookups!$AA$2:$AA$98),0),1)&gt;=Inputs!AB$4,"-",
IF(INDEX(Lookups!$Y$2:$Y$98,MATCH(Inputs!$M30&amp;"_"&amp;INDEX(Lookups!$AC$2:$AC$13,MATCH(Inputs!$L30,Lookups!$AD$2:$AD$13,0),1),IF(Inputs!$K30="CAL",Lookups!$Z$2:$Z$98,Lookups!$AA$2:$AA$98),0),1)=Inputs!AB$4-1,Inputs!$Q30*(1+Inputs!AB$6),
IF(INDEX(Lookups!$Y$2:$Y$98,MATCH(Inputs!$M30&amp;"_"&amp;INDEX(Lookups!$AC$2:$AC$13,MATCH(Inputs!$L30,Lookups!$AD$2:$AD$13,0),1),IF(Inputs!$K30="CAL",Lookups!$Z$2:$Z$98,Lookups!$AA$2:$AA$98),0),1)&lt;Inputs!AB$4-1,Inputs!AA30*(1+Inputs!AB$6)))))</f>
        <v>-</v>
      </c>
      <c r="AC30" s="217" t="str">
        <f>IF(OR(ISBLANK($M30),$N30="%"),"-",
IF(INDEX(Lookups!$Y$2:$Y$98,MATCH(Inputs!$M30&amp;"_"&amp;INDEX(Lookups!$AC$2:$AC$13,MATCH(Inputs!$L30,Lookups!$AD$2:$AD$13,0),1),IF(Inputs!$K30="CAL",Lookups!$Z$2:$Z$98,Lookups!$AA$2:$AA$98),0),1)&gt;=Inputs!AC$4,"-",
IF(INDEX(Lookups!$Y$2:$Y$98,MATCH(Inputs!$M30&amp;"_"&amp;INDEX(Lookups!$AC$2:$AC$13,MATCH(Inputs!$L30,Lookups!$AD$2:$AD$13,0),1),IF(Inputs!$K30="CAL",Lookups!$Z$2:$Z$98,Lookups!$AA$2:$AA$98),0),1)=Inputs!AC$4-1,Inputs!$Q30*(1+Inputs!AC$6),
IF(INDEX(Lookups!$Y$2:$Y$98,MATCH(Inputs!$M30&amp;"_"&amp;INDEX(Lookups!$AC$2:$AC$13,MATCH(Inputs!$L30,Lookups!$AD$2:$AD$13,0),1),IF(Inputs!$K30="CAL",Lookups!$Z$2:$Z$98,Lookups!$AA$2:$AA$98),0),1)&lt;Inputs!AC$4-1,Inputs!AB30*(1+Inputs!AC$6)))))</f>
        <v>-</v>
      </c>
      <c r="AD30" s="217" t="str">
        <f>IF(OR(ISBLANK($M30),$N30="%"),"-",
IF(INDEX(Lookups!$Y$2:$Y$98,MATCH(Inputs!$M30&amp;"_"&amp;INDEX(Lookups!$AC$2:$AC$13,MATCH(Inputs!$L30,Lookups!$AD$2:$AD$13,0),1),IF(Inputs!$K30="CAL",Lookups!$Z$2:$Z$98,Lookups!$AA$2:$AA$98),0),1)&gt;=Inputs!AD$4,"-",
IF(INDEX(Lookups!$Y$2:$Y$98,MATCH(Inputs!$M30&amp;"_"&amp;INDEX(Lookups!$AC$2:$AC$13,MATCH(Inputs!$L30,Lookups!$AD$2:$AD$13,0),1),IF(Inputs!$K30="CAL",Lookups!$Z$2:$Z$98,Lookups!$AA$2:$AA$98),0),1)=Inputs!AD$4-1,Inputs!$Q30*(1+Inputs!AD$6),
IF(INDEX(Lookups!$Y$2:$Y$98,MATCH(Inputs!$M30&amp;"_"&amp;INDEX(Lookups!$AC$2:$AC$13,MATCH(Inputs!$L30,Lookups!$AD$2:$AD$13,0),1),IF(Inputs!$K30="CAL",Lookups!$Z$2:$Z$98,Lookups!$AA$2:$AA$98),0),1)&lt;Inputs!AD$4-1,Inputs!AC30*(1+Inputs!AD$6)))))</f>
        <v>-</v>
      </c>
      <c r="AE30" s="217" t="str">
        <f>IF(OR(ISBLANK($M30),$N30="%"),"-",
IF(INDEX(Lookups!$Y$2:$Y$98,MATCH(Inputs!$M30&amp;"_"&amp;INDEX(Lookups!$AC$2:$AC$13,MATCH(Inputs!$L30,Lookups!$AD$2:$AD$13,0),1),IF(Inputs!$K30="CAL",Lookups!$Z$2:$Z$98,Lookups!$AA$2:$AA$98),0),1)&gt;=Inputs!AE$4,"-",
IF(INDEX(Lookups!$Y$2:$Y$98,MATCH(Inputs!$M30&amp;"_"&amp;INDEX(Lookups!$AC$2:$AC$13,MATCH(Inputs!$L30,Lookups!$AD$2:$AD$13,0),1),IF(Inputs!$K30="CAL",Lookups!$Z$2:$Z$98,Lookups!$AA$2:$AA$98),0),1)=Inputs!AE$4-1,Inputs!$Q30*(1+Inputs!AE$6),
IF(INDEX(Lookups!$Y$2:$Y$98,MATCH(Inputs!$M30&amp;"_"&amp;INDEX(Lookups!$AC$2:$AC$13,MATCH(Inputs!$L30,Lookups!$AD$2:$AD$13,0),1),IF(Inputs!$K30="CAL",Lookups!$Z$2:$Z$98,Lookups!$AA$2:$AA$98),0),1)&lt;Inputs!AE$4-1,Inputs!AD30*(1+Inputs!AE$6)))))</f>
        <v>-</v>
      </c>
      <c r="AF30" s="217" t="str">
        <f>IF(OR(ISBLANK($M30),$N30="%"),"-",
IF(INDEX(Lookups!$Y$2:$Y$98,MATCH(Inputs!$M30&amp;"_"&amp;INDEX(Lookups!$AC$2:$AC$13,MATCH(Inputs!$L30,Lookups!$AD$2:$AD$13,0),1),IF(Inputs!$K30="CAL",Lookups!$Z$2:$Z$98,Lookups!$AA$2:$AA$98),0),1)&gt;=Inputs!AF$4,"-",
IF(INDEX(Lookups!$Y$2:$Y$98,MATCH(Inputs!$M30&amp;"_"&amp;INDEX(Lookups!$AC$2:$AC$13,MATCH(Inputs!$L30,Lookups!$AD$2:$AD$13,0),1),IF(Inputs!$K30="CAL",Lookups!$Z$2:$Z$98,Lookups!$AA$2:$AA$98),0),1)=Inputs!AF$4-1,Inputs!$Q30*(1+Inputs!AF$6),
IF(INDEX(Lookups!$Y$2:$Y$98,MATCH(Inputs!$M30&amp;"_"&amp;INDEX(Lookups!$AC$2:$AC$13,MATCH(Inputs!$L30,Lookups!$AD$2:$AD$13,0),1),IF(Inputs!$K30="CAL",Lookups!$Z$2:$Z$98,Lookups!$AA$2:$AA$98),0),1)&lt;Inputs!AF$4-1,Inputs!AE30*(1+Inputs!AF$6)))))</f>
        <v>-</v>
      </c>
      <c r="AG30" s="217" t="str">
        <f>IF(OR(ISBLANK($M30),$N30="%"),"-",
IF(INDEX(Lookups!$Y$2:$Y$98,MATCH(Inputs!$M30&amp;"_"&amp;INDEX(Lookups!$AC$2:$AC$13,MATCH(Inputs!$L30,Lookups!$AD$2:$AD$13,0),1),IF(Inputs!$K30="CAL",Lookups!$Z$2:$Z$98,Lookups!$AA$2:$AA$98),0),1)&gt;=Inputs!AG$4,"-",
IF(INDEX(Lookups!$Y$2:$Y$98,MATCH(Inputs!$M30&amp;"_"&amp;INDEX(Lookups!$AC$2:$AC$13,MATCH(Inputs!$L30,Lookups!$AD$2:$AD$13,0),1),IF(Inputs!$K30="CAL",Lookups!$Z$2:$Z$98,Lookups!$AA$2:$AA$98),0),1)=Inputs!AG$4-1,Inputs!$Q30*(1+Inputs!AG$6),
IF(INDEX(Lookups!$Y$2:$Y$98,MATCH(Inputs!$M30&amp;"_"&amp;INDEX(Lookups!$AC$2:$AC$13,MATCH(Inputs!$L30,Lookups!$AD$2:$AD$13,0),1),IF(Inputs!$K30="CAL",Lookups!$Z$2:$Z$98,Lookups!$AA$2:$AA$98),0),1)&lt;Inputs!AG$4-1,Inputs!AF30*(1+Inputs!AG$6)))))</f>
        <v>-</v>
      </c>
      <c r="AH30" s="217" t="str">
        <f>IF(OR(ISBLANK($M30),$N30="%"),"-",
IF(INDEX(Lookups!$Y$2:$Y$98,MATCH(Inputs!$M30&amp;"_"&amp;INDEX(Lookups!$AC$2:$AC$13,MATCH(Inputs!$L30,Lookups!$AD$2:$AD$13,0),1),IF(Inputs!$K30="CAL",Lookups!$Z$2:$Z$98,Lookups!$AA$2:$AA$98),0),1)&gt;=Inputs!AH$4,"-",
IF(INDEX(Lookups!$Y$2:$Y$98,MATCH(Inputs!$M30&amp;"_"&amp;INDEX(Lookups!$AC$2:$AC$13,MATCH(Inputs!$L30,Lookups!$AD$2:$AD$13,0),1),IF(Inputs!$K30="CAL",Lookups!$Z$2:$Z$98,Lookups!$AA$2:$AA$98),0),1)=Inputs!AH$4-1,Inputs!$Q30*(1+Inputs!AH$6),
IF(INDEX(Lookups!$Y$2:$Y$98,MATCH(Inputs!$M30&amp;"_"&amp;INDEX(Lookups!$AC$2:$AC$13,MATCH(Inputs!$L30,Lookups!$AD$2:$AD$13,0),1),IF(Inputs!$K30="CAL",Lookups!$Z$2:$Z$98,Lookups!$AA$2:$AA$98),0),1)&lt;Inputs!AH$4-1,Inputs!AG30*(1+Inputs!AH$6)))))</f>
        <v>-</v>
      </c>
      <c r="AI30" s="217" t="str">
        <f>IF(OR(ISBLANK($M30),$N30="%"),"-",
IF(INDEX(Lookups!$Y$2:$Y$98,MATCH(Inputs!$M30&amp;"_"&amp;INDEX(Lookups!$AC$2:$AC$13,MATCH(Inputs!$L30,Lookups!$AD$2:$AD$13,0),1),IF(Inputs!$K30="CAL",Lookups!$Z$2:$Z$98,Lookups!$AA$2:$AA$98),0),1)&gt;=Inputs!AI$4,"-",
IF(INDEX(Lookups!$Y$2:$Y$98,MATCH(Inputs!$M30&amp;"_"&amp;INDEX(Lookups!$AC$2:$AC$13,MATCH(Inputs!$L30,Lookups!$AD$2:$AD$13,0),1),IF(Inputs!$K30="CAL",Lookups!$Z$2:$Z$98,Lookups!$AA$2:$AA$98),0),1)=Inputs!AI$4-1,Inputs!$Q30*(1+Inputs!AI$6),
IF(INDEX(Lookups!$Y$2:$Y$98,MATCH(Inputs!$M30&amp;"_"&amp;INDEX(Lookups!$AC$2:$AC$13,MATCH(Inputs!$L30,Lookups!$AD$2:$AD$13,0),1),IF(Inputs!$K30="CAL",Lookups!$Z$2:$Z$98,Lookups!$AA$2:$AA$98),0),1)&lt;Inputs!AI$4-1,Inputs!AH30*(1+Inputs!AI$6)))))</f>
        <v>-</v>
      </c>
      <c r="AJ30" s="217" t="str">
        <f>IF(OR(ISBLANK($M30),$N30="%"),"-",
IF(INDEX(Lookups!$Y$2:$Y$98,MATCH(Inputs!$M30&amp;"_"&amp;INDEX(Lookups!$AC$2:$AC$13,MATCH(Inputs!$L30,Lookups!$AD$2:$AD$13,0),1),IF(Inputs!$K30="CAL",Lookups!$Z$2:$Z$98,Lookups!$AA$2:$AA$98),0),1)&gt;=Inputs!AJ$4,"-",
IF(INDEX(Lookups!$Y$2:$Y$98,MATCH(Inputs!$M30&amp;"_"&amp;INDEX(Lookups!$AC$2:$AC$13,MATCH(Inputs!$L30,Lookups!$AD$2:$AD$13,0),1),IF(Inputs!$K30="CAL",Lookups!$Z$2:$Z$98,Lookups!$AA$2:$AA$98),0),1)=Inputs!AJ$4-1,Inputs!$Q30*(1+Inputs!AJ$6),
IF(INDEX(Lookups!$Y$2:$Y$98,MATCH(Inputs!$M30&amp;"_"&amp;INDEX(Lookups!$AC$2:$AC$13,MATCH(Inputs!$L30,Lookups!$AD$2:$AD$13,0),1),IF(Inputs!$K30="CAL",Lookups!$Z$2:$Z$98,Lookups!$AA$2:$AA$98),0),1)&lt;Inputs!AJ$4-1,Inputs!AI30*(1+Inputs!AJ$6)))))</f>
        <v>-</v>
      </c>
      <c r="AK30" s="217" t="str">
        <f>IF(OR(ISBLANK($M30),$N30="%"),"-",
IF(INDEX(Lookups!$Y$2:$Y$98,MATCH(Inputs!$M30&amp;"_"&amp;INDEX(Lookups!$AC$2:$AC$13,MATCH(Inputs!$L30,Lookups!$AD$2:$AD$13,0),1),IF(Inputs!$K30="CAL",Lookups!$Z$2:$Z$98,Lookups!$AA$2:$AA$98),0),1)&gt;=Inputs!AK$4,"-",
IF(INDEX(Lookups!$Y$2:$Y$98,MATCH(Inputs!$M30&amp;"_"&amp;INDEX(Lookups!$AC$2:$AC$13,MATCH(Inputs!$L30,Lookups!$AD$2:$AD$13,0),1),IF(Inputs!$K30="CAL",Lookups!$Z$2:$Z$98,Lookups!$AA$2:$AA$98),0),1)=Inputs!AK$4-1,Inputs!$Q30*(1+Inputs!AK$6),
IF(INDEX(Lookups!$Y$2:$Y$98,MATCH(Inputs!$M30&amp;"_"&amp;INDEX(Lookups!$AC$2:$AC$13,MATCH(Inputs!$L30,Lookups!$AD$2:$AD$13,0),1),IF(Inputs!$K30="CAL",Lookups!$Z$2:$Z$98,Lookups!$AA$2:$AA$98),0),1)&lt;Inputs!AK$4-1,Inputs!AJ30*(1+Inputs!AK$6)))))</f>
        <v>-</v>
      </c>
      <c r="AL30" s="217" t="str">
        <f>IF(OR(ISBLANK($M30),$N30="%"),"-",
IF(INDEX(Lookups!$Y$2:$Y$98,MATCH(Inputs!$M30&amp;"_"&amp;INDEX(Lookups!$AC$2:$AC$13,MATCH(Inputs!$L30,Lookups!$AD$2:$AD$13,0),1),IF(Inputs!$K30="CAL",Lookups!$Z$2:$Z$98,Lookups!$AA$2:$AA$98),0),1)&gt;=Inputs!AL$4,"-",
IF(INDEX(Lookups!$Y$2:$Y$98,MATCH(Inputs!$M30&amp;"_"&amp;INDEX(Lookups!$AC$2:$AC$13,MATCH(Inputs!$L30,Lookups!$AD$2:$AD$13,0),1),IF(Inputs!$K30="CAL",Lookups!$Z$2:$Z$98,Lookups!$AA$2:$AA$98),0),1)=Inputs!AL$4-1,Inputs!$Q30*(1+Inputs!AL$6),
IF(INDEX(Lookups!$Y$2:$Y$98,MATCH(Inputs!$M30&amp;"_"&amp;INDEX(Lookups!$AC$2:$AC$13,MATCH(Inputs!$L30,Lookups!$AD$2:$AD$13,0),1),IF(Inputs!$K30="CAL",Lookups!$Z$2:$Z$98,Lookups!$AA$2:$AA$98),0),1)&lt;Inputs!AL$4-1,Inputs!AK30*(1+Inputs!AL$6)))))</f>
        <v>-</v>
      </c>
      <c r="AM30" s="217" t="str">
        <f>IF(OR(ISBLANK($M30),$N30="%"),"-",
IF(INDEX(Lookups!$Y$2:$Y$98,MATCH(Inputs!$M30&amp;"_"&amp;INDEX(Lookups!$AC$2:$AC$13,MATCH(Inputs!$L30,Lookups!$AD$2:$AD$13,0),1),IF(Inputs!$K30="CAL",Lookups!$Z$2:$Z$98,Lookups!$AA$2:$AA$98),0),1)&gt;=Inputs!AM$4,"-",
IF(INDEX(Lookups!$Y$2:$Y$98,MATCH(Inputs!$M30&amp;"_"&amp;INDEX(Lookups!$AC$2:$AC$13,MATCH(Inputs!$L30,Lookups!$AD$2:$AD$13,0),1),IF(Inputs!$K30="CAL",Lookups!$Z$2:$Z$98,Lookups!$AA$2:$AA$98),0),1)=Inputs!AM$4-1,Inputs!$Q30*(1+Inputs!AM$6),
IF(INDEX(Lookups!$Y$2:$Y$98,MATCH(Inputs!$M30&amp;"_"&amp;INDEX(Lookups!$AC$2:$AC$13,MATCH(Inputs!$L30,Lookups!$AD$2:$AD$13,0),1),IF(Inputs!$K30="CAL",Lookups!$Z$2:$Z$98,Lookups!$AA$2:$AA$98),0),1)&lt;Inputs!AM$4-1,Inputs!AL30*(1+Inputs!AM$6)))))</f>
        <v>-</v>
      </c>
      <c r="AN30" s="217" t="str">
        <f>IF(OR(ISBLANK($M30),$N30="%"),"-",
IF(INDEX(Lookups!$Y$2:$Y$98,MATCH(Inputs!$M30&amp;"_"&amp;INDEX(Lookups!$AC$2:$AC$13,MATCH(Inputs!$L30,Lookups!$AD$2:$AD$13,0),1),IF(Inputs!$K30="CAL",Lookups!$Z$2:$Z$98,Lookups!$AA$2:$AA$98),0),1)&gt;=Inputs!AN$4,"-",
IF(INDEX(Lookups!$Y$2:$Y$98,MATCH(Inputs!$M30&amp;"_"&amp;INDEX(Lookups!$AC$2:$AC$13,MATCH(Inputs!$L30,Lookups!$AD$2:$AD$13,0),1),IF(Inputs!$K30="CAL",Lookups!$Z$2:$Z$98,Lookups!$AA$2:$AA$98),0),1)=Inputs!AN$4-1,Inputs!$Q30*(1+Inputs!AN$6),
IF(INDEX(Lookups!$Y$2:$Y$98,MATCH(Inputs!$M30&amp;"_"&amp;INDEX(Lookups!$AC$2:$AC$13,MATCH(Inputs!$L30,Lookups!$AD$2:$AD$13,0),1),IF(Inputs!$K30="CAL",Lookups!$Z$2:$Z$98,Lookups!$AA$2:$AA$98),0),1)&lt;Inputs!AN$4-1,Inputs!AM30*(1+Inputs!AN$6)))))</f>
        <v>-</v>
      </c>
      <c r="AO30" s="217" t="str">
        <f>IF(OR(ISBLANK($M30),$N30="%"),"-",
IF(INDEX(Lookups!$Y$2:$Y$98,MATCH(Inputs!$M30&amp;"_"&amp;INDEX(Lookups!$AC$2:$AC$13,MATCH(Inputs!$L30,Lookups!$AD$2:$AD$13,0),1),IF(Inputs!$K30="CAL",Lookups!$Z$2:$Z$98,Lookups!$AA$2:$AA$98),0),1)&gt;=Inputs!AO$4,"-",
IF(INDEX(Lookups!$Y$2:$Y$98,MATCH(Inputs!$M30&amp;"_"&amp;INDEX(Lookups!$AC$2:$AC$13,MATCH(Inputs!$L30,Lookups!$AD$2:$AD$13,0),1),IF(Inputs!$K30="CAL",Lookups!$Z$2:$Z$98,Lookups!$AA$2:$AA$98),0),1)=Inputs!AO$4-1,Inputs!$Q30*(1+Inputs!AO$6),
IF(INDEX(Lookups!$Y$2:$Y$98,MATCH(Inputs!$M30&amp;"_"&amp;INDEX(Lookups!$AC$2:$AC$13,MATCH(Inputs!$L30,Lookups!$AD$2:$AD$13,0),1),IF(Inputs!$K30="CAL",Lookups!$Z$2:$Z$98,Lookups!$AA$2:$AA$98),0),1)&lt;Inputs!AO$4-1,Inputs!AN30*(1+Inputs!AO$6)))))</f>
        <v>-</v>
      </c>
      <c r="AP30" s="217" t="str">
        <f>IF(OR(ISBLANK($M30),$N30="%"),"-",
IF(INDEX(Lookups!$Y$2:$Y$98,MATCH(Inputs!$M30&amp;"_"&amp;INDEX(Lookups!$AC$2:$AC$13,MATCH(Inputs!$L30,Lookups!$AD$2:$AD$13,0),1),IF(Inputs!$K30="CAL",Lookups!$Z$2:$Z$98,Lookups!$AA$2:$AA$98),0),1)&gt;=Inputs!AP$4,"-",
IF(INDEX(Lookups!$Y$2:$Y$98,MATCH(Inputs!$M30&amp;"_"&amp;INDEX(Lookups!$AC$2:$AC$13,MATCH(Inputs!$L30,Lookups!$AD$2:$AD$13,0),1),IF(Inputs!$K30="CAL",Lookups!$Z$2:$Z$98,Lookups!$AA$2:$AA$98),0),1)=Inputs!AP$4-1,Inputs!$Q30*(1+Inputs!AP$6),
IF(INDEX(Lookups!$Y$2:$Y$98,MATCH(Inputs!$M30&amp;"_"&amp;INDEX(Lookups!$AC$2:$AC$13,MATCH(Inputs!$L30,Lookups!$AD$2:$AD$13,0),1),IF(Inputs!$K30="CAL",Lookups!$Z$2:$Z$98,Lookups!$AA$2:$AA$98),0),1)&lt;Inputs!AP$4-1,Inputs!AO30*(1+Inputs!AP$6)))))</f>
        <v>-</v>
      </c>
      <c r="AQ30" s="217" t="str">
        <f>IF(OR(ISBLANK($M30),$N30="%"),"-",
IF(INDEX(Lookups!$Y$2:$Y$98,MATCH(Inputs!$M30&amp;"_"&amp;INDEX(Lookups!$AC$2:$AC$13,MATCH(Inputs!$L30,Lookups!$AD$2:$AD$13,0),1),IF(Inputs!$K30="CAL",Lookups!$Z$2:$Z$98,Lookups!$AA$2:$AA$98),0),1)&gt;=Inputs!AQ$4,"-",
IF(INDEX(Lookups!$Y$2:$Y$98,MATCH(Inputs!$M30&amp;"_"&amp;INDEX(Lookups!$AC$2:$AC$13,MATCH(Inputs!$L30,Lookups!$AD$2:$AD$13,0),1),IF(Inputs!$K30="CAL",Lookups!$Z$2:$Z$98,Lookups!$AA$2:$AA$98),0),1)=Inputs!AQ$4-1,Inputs!$Q30*(1+Inputs!AQ$6),
IF(INDEX(Lookups!$Y$2:$Y$98,MATCH(Inputs!$M30&amp;"_"&amp;INDEX(Lookups!$AC$2:$AC$13,MATCH(Inputs!$L30,Lookups!$AD$2:$AD$13,0),1),IF(Inputs!$K30="CAL",Lookups!$Z$2:$Z$98,Lookups!$AA$2:$AA$98),0),1)&lt;Inputs!AQ$4-1,Inputs!AP30*(1+Inputs!AQ$6)))))</f>
        <v>-</v>
      </c>
      <c r="AR30" s="217" t="str">
        <f>IF(OR(ISBLANK($M30),$N30="%"),"-",
IF(INDEX(Lookups!$Y$2:$Y$98,MATCH(Inputs!$M30&amp;"_"&amp;INDEX(Lookups!$AC$2:$AC$13,MATCH(Inputs!$L30,Lookups!$AD$2:$AD$13,0),1),IF(Inputs!$K30="CAL",Lookups!$Z$2:$Z$98,Lookups!$AA$2:$AA$98),0),1)&gt;=Inputs!AR$4,"-",
IF(INDEX(Lookups!$Y$2:$Y$98,MATCH(Inputs!$M30&amp;"_"&amp;INDEX(Lookups!$AC$2:$AC$13,MATCH(Inputs!$L30,Lookups!$AD$2:$AD$13,0),1),IF(Inputs!$K30="CAL",Lookups!$Z$2:$Z$98,Lookups!$AA$2:$AA$98),0),1)=Inputs!AR$4-1,Inputs!$Q30*(1+Inputs!AR$6),
IF(INDEX(Lookups!$Y$2:$Y$98,MATCH(Inputs!$M30&amp;"_"&amp;INDEX(Lookups!$AC$2:$AC$13,MATCH(Inputs!$L30,Lookups!$AD$2:$AD$13,0),1),IF(Inputs!$K30="CAL",Lookups!$Z$2:$Z$98,Lookups!$AA$2:$AA$98),0),1)&lt;Inputs!AR$4-1,Inputs!AQ30*(1+Inputs!AR$6)))))</f>
        <v>-</v>
      </c>
      <c r="AS30" s="217" t="str">
        <f>IF(OR(ISBLANK($M30),$N30="%"),"-",
IF(INDEX(Lookups!$Y$2:$Y$98,MATCH(Inputs!$M30&amp;"_"&amp;INDEX(Lookups!$AC$2:$AC$13,MATCH(Inputs!$L30,Lookups!$AD$2:$AD$13,0),1),IF(Inputs!$K30="CAL",Lookups!$Z$2:$Z$98,Lookups!$AA$2:$AA$98),0),1)&gt;=Inputs!AS$4,"-",
IF(INDEX(Lookups!$Y$2:$Y$98,MATCH(Inputs!$M30&amp;"_"&amp;INDEX(Lookups!$AC$2:$AC$13,MATCH(Inputs!$L30,Lookups!$AD$2:$AD$13,0),1),IF(Inputs!$K30="CAL",Lookups!$Z$2:$Z$98,Lookups!$AA$2:$AA$98),0),1)=Inputs!AS$4-1,Inputs!$Q30*(1+Inputs!AS$6),
IF(INDEX(Lookups!$Y$2:$Y$98,MATCH(Inputs!$M30&amp;"_"&amp;INDEX(Lookups!$AC$2:$AC$13,MATCH(Inputs!$L30,Lookups!$AD$2:$AD$13,0),1),IF(Inputs!$K30="CAL",Lookups!$Z$2:$Z$98,Lookups!$AA$2:$AA$98),0),1)&lt;Inputs!AS$4-1,Inputs!AR30*(1+Inputs!AS$6)))))</f>
        <v>-</v>
      </c>
      <c r="AT30" s="217" t="str">
        <f>IF(OR(ISBLANK($M30),$N30="%"),"-",
IF(INDEX(Lookups!$Y$2:$Y$98,MATCH(Inputs!$M30&amp;"_"&amp;INDEX(Lookups!$AC$2:$AC$13,MATCH(Inputs!$L30,Lookups!$AD$2:$AD$13,0),1),IF(Inputs!$K30="CAL",Lookups!$Z$2:$Z$98,Lookups!$AA$2:$AA$98),0),1)&gt;=Inputs!AT$4,"-",
IF(INDEX(Lookups!$Y$2:$Y$98,MATCH(Inputs!$M30&amp;"_"&amp;INDEX(Lookups!$AC$2:$AC$13,MATCH(Inputs!$L30,Lookups!$AD$2:$AD$13,0),1),IF(Inputs!$K30="CAL",Lookups!$Z$2:$Z$98,Lookups!$AA$2:$AA$98),0),1)=Inputs!AT$4-1,Inputs!$Q30*(1+Inputs!AT$6),
IF(INDEX(Lookups!$Y$2:$Y$98,MATCH(Inputs!$M30&amp;"_"&amp;INDEX(Lookups!$AC$2:$AC$13,MATCH(Inputs!$L30,Lookups!$AD$2:$AD$13,0),1),IF(Inputs!$K30="CAL",Lookups!$Z$2:$Z$98,Lookups!$AA$2:$AA$98),0),1)&lt;Inputs!AT$4-1,Inputs!AS30*(1+Inputs!AT$6)))))</f>
        <v>-</v>
      </c>
      <c r="AU30" s="217" t="str">
        <f>IF(OR(ISBLANK($M30),$N30="%"),"-",
IF(INDEX(Lookups!$Y$2:$Y$98,MATCH(Inputs!$M30&amp;"_"&amp;INDEX(Lookups!$AC$2:$AC$13,MATCH(Inputs!$L30,Lookups!$AD$2:$AD$13,0),1),IF(Inputs!$K30="CAL",Lookups!$Z$2:$Z$98,Lookups!$AA$2:$AA$98),0),1)&gt;=Inputs!AU$4,"-",
IF(INDEX(Lookups!$Y$2:$Y$98,MATCH(Inputs!$M30&amp;"_"&amp;INDEX(Lookups!$AC$2:$AC$13,MATCH(Inputs!$L30,Lookups!$AD$2:$AD$13,0),1),IF(Inputs!$K30="CAL",Lookups!$Z$2:$Z$98,Lookups!$AA$2:$AA$98),0),1)=Inputs!AU$4-1,Inputs!$Q30*(1+Inputs!AU$6),
IF(INDEX(Lookups!$Y$2:$Y$98,MATCH(Inputs!$M30&amp;"_"&amp;INDEX(Lookups!$AC$2:$AC$13,MATCH(Inputs!$L30,Lookups!$AD$2:$AD$13,0),1),IF(Inputs!$K30="CAL",Lookups!$Z$2:$Z$98,Lookups!$AA$2:$AA$98),0),1)&lt;Inputs!AU$4-1,Inputs!AT30*(1+Inputs!AU$6)))))</f>
        <v>-</v>
      </c>
      <c r="AW30" s="214" t="str">
        <f>INDEX($V30:$AU30,1,MATCH(AW$6&amp;"_"&amp;INDEX(Lookups!$AC$2:$AC$13,MATCH(Inputs!AW$5,Lookups!$AD$2:$AD$13,0),1),Inputs!$V$2:$AU$2,0))</f>
        <v>-</v>
      </c>
    </row>
    <row r="31" spans="1:55" s="164" customFormat="1" x14ac:dyDescent="0.25">
      <c r="A31" s="178"/>
      <c r="B31" s="209"/>
      <c r="C31" s="210" t="str">
        <f>IF(ISBLANK($B31),"-",IFERROR(INDEX(Lookups!$E$2:$E$14,MATCH($B31,Lookups!$C$2:$C$14,0),1),"-"))</f>
        <v>-</v>
      </c>
      <c r="D31" s="211" t="str">
        <f>IFERROR(IF(MATCH($I31,Lookups!$J$2:$J$6,0),INDEX(Lookups!$K$2:$K$6,MATCH(Inputs!$I31,Lookups!$J$2:$J$6,0),1)),"all DB")</f>
        <v>all DB</v>
      </c>
      <c r="E31" s="211" t="str">
        <f t="shared" si="2"/>
        <v>-</v>
      </c>
      <c r="F31" s="160"/>
      <c r="G31" s="228"/>
      <c r="H31" s="194" t="s">
        <v>23</v>
      </c>
      <c r="I31" s="206"/>
      <c r="J31" s="159"/>
      <c r="K31" s="203"/>
      <c r="L31" s="203"/>
      <c r="M31" s="203"/>
      <c r="N31" s="162"/>
      <c r="O31" s="208" t="s">
        <v>214</v>
      </c>
      <c r="P31" s="208" t="s">
        <v>19</v>
      </c>
      <c r="Q31" s="162"/>
      <c r="R31" s="162"/>
      <c r="U31" s="216"/>
      <c r="V31" s="217" t="str">
        <f>IF(OR(ISBLANK($M31),$N31="%"),"-",
IF(INDEX(Lookups!$Y$2:$Y$98,MATCH(Inputs!$M31&amp;"_"&amp;INDEX(Lookups!$AC$2:$AC$13,MATCH(Inputs!$L31,Lookups!$AD$2:$AD$13,0),1),IF(Inputs!$K31="CAL",Lookups!$Z$2:$Z$98,Lookups!$AA$2:$AA$98),0),1)&gt;=Inputs!V$4,"-",
IF(INDEX(Lookups!$Y$2:$Y$98,MATCH(Inputs!$M31&amp;"_"&amp;INDEX(Lookups!$AC$2:$AC$13,MATCH(Inputs!$L31,Lookups!$AD$2:$AD$13,0),1),IF(Inputs!$K31="CAL",Lookups!$Z$2:$Z$98,Lookups!$AA$2:$AA$98),0),1)=Inputs!V$4-1,Inputs!$Q31*(1+Inputs!V$6),
IF(INDEX(Lookups!$Y$2:$Y$98,MATCH(Inputs!$M31&amp;"_"&amp;INDEX(Lookups!$AC$2:$AC$13,MATCH(Inputs!$L31,Lookups!$AD$2:$AD$13,0),1),IF(Inputs!$K31="CAL",Lookups!$Z$2:$Z$98,Lookups!$AA$2:$AA$98),0),1)&lt;Inputs!V$4-1,Inputs!U31*(1+Inputs!V$6)))))</f>
        <v>-</v>
      </c>
      <c r="W31" s="217" t="str">
        <f>IF(OR(ISBLANK($M31),$N31="%"),"-",
IF(INDEX(Lookups!$Y$2:$Y$98,MATCH(Inputs!$M31&amp;"_"&amp;INDEX(Lookups!$AC$2:$AC$13,MATCH(Inputs!$L31,Lookups!$AD$2:$AD$13,0),1),IF(Inputs!$K31="CAL",Lookups!$Z$2:$Z$98,Lookups!$AA$2:$AA$98),0),1)&gt;=Inputs!W$4,"-",
IF(INDEX(Lookups!$Y$2:$Y$98,MATCH(Inputs!$M31&amp;"_"&amp;INDEX(Lookups!$AC$2:$AC$13,MATCH(Inputs!$L31,Lookups!$AD$2:$AD$13,0),1),IF(Inputs!$K31="CAL",Lookups!$Z$2:$Z$98,Lookups!$AA$2:$AA$98),0),1)=Inputs!W$4-1,Inputs!$Q31*(1+Inputs!W$6),
IF(INDEX(Lookups!$Y$2:$Y$98,MATCH(Inputs!$M31&amp;"_"&amp;INDEX(Lookups!$AC$2:$AC$13,MATCH(Inputs!$L31,Lookups!$AD$2:$AD$13,0),1),IF(Inputs!$K31="CAL",Lookups!$Z$2:$Z$98,Lookups!$AA$2:$AA$98),0),1)&lt;Inputs!W$4-1,Inputs!V31*(1+Inputs!W$6)))))</f>
        <v>-</v>
      </c>
      <c r="X31" s="217" t="str">
        <f>IF(OR(ISBLANK($M31),$N31="%"),"-",
IF(INDEX(Lookups!$Y$2:$Y$98,MATCH(Inputs!$M31&amp;"_"&amp;INDEX(Lookups!$AC$2:$AC$13,MATCH(Inputs!$L31,Lookups!$AD$2:$AD$13,0),1),IF(Inputs!$K31="CAL",Lookups!$Z$2:$Z$98,Lookups!$AA$2:$AA$98),0),1)&gt;=Inputs!X$4,"-",
IF(INDEX(Lookups!$Y$2:$Y$98,MATCH(Inputs!$M31&amp;"_"&amp;INDEX(Lookups!$AC$2:$AC$13,MATCH(Inputs!$L31,Lookups!$AD$2:$AD$13,0),1),IF(Inputs!$K31="CAL",Lookups!$Z$2:$Z$98,Lookups!$AA$2:$AA$98),0),1)=Inputs!X$4-1,Inputs!$Q31*(1+Inputs!X$6),
IF(INDEX(Lookups!$Y$2:$Y$98,MATCH(Inputs!$M31&amp;"_"&amp;INDEX(Lookups!$AC$2:$AC$13,MATCH(Inputs!$L31,Lookups!$AD$2:$AD$13,0),1),IF(Inputs!$K31="CAL",Lookups!$Z$2:$Z$98,Lookups!$AA$2:$AA$98),0),1)&lt;Inputs!X$4-1,Inputs!W31*(1+Inputs!X$6)))))</f>
        <v>-</v>
      </c>
      <c r="Y31" s="217" t="str">
        <f>IF(OR(ISBLANK($M31),$N31="%"),"-",
IF(INDEX(Lookups!$Y$2:$Y$98,MATCH(Inputs!$M31&amp;"_"&amp;INDEX(Lookups!$AC$2:$AC$13,MATCH(Inputs!$L31,Lookups!$AD$2:$AD$13,0),1),IF(Inputs!$K31="CAL",Lookups!$Z$2:$Z$98,Lookups!$AA$2:$AA$98),0),1)&gt;=Inputs!Y$4,"-",
IF(INDEX(Lookups!$Y$2:$Y$98,MATCH(Inputs!$M31&amp;"_"&amp;INDEX(Lookups!$AC$2:$AC$13,MATCH(Inputs!$L31,Lookups!$AD$2:$AD$13,0),1),IF(Inputs!$K31="CAL",Lookups!$Z$2:$Z$98,Lookups!$AA$2:$AA$98),0),1)=Inputs!Y$4-1,Inputs!$Q31*(1+Inputs!Y$6),
IF(INDEX(Lookups!$Y$2:$Y$98,MATCH(Inputs!$M31&amp;"_"&amp;INDEX(Lookups!$AC$2:$AC$13,MATCH(Inputs!$L31,Lookups!$AD$2:$AD$13,0),1),IF(Inputs!$K31="CAL",Lookups!$Z$2:$Z$98,Lookups!$AA$2:$AA$98),0),1)&lt;Inputs!Y$4-1,Inputs!X31*(1+Inputs!Y$6)))))</f>
        <v>-</v>
      </c>
      <c r="Z31" s="217" t="str">
        <f>IF(OR(ISBLANK($M31),$N31="%"),"-",
IF(INDEX(Lookups!$Y$2:$Y$98,MATCH(Inputs!$M31&amp;"_"&amp;INDEX(Lookups!$AC$2:$AC$13,MATCH(Inputs!$L31,Lookups!$AD$2:$AD$13,0),1),IF(Inputs!$K31="CAL",Lookups!$Z$2:$Z$98,Lookups!$AA$2:$AA$98),0),1)&gt;=Inputs!Z$4,"-",
IF(INDEX(Lookups!$Y$2:$Y$98,MATCH(Inputs!$M31&amp;"_"&amp;INDEX(Lookups!$AC$2:$AC$13,MATCH(Inputs!$L31,Lookups!$AD$2:$AD$13,0),1),IF(Inputs!$K31="CAL",Lookups!$Z$2:$Z$98,Lookups!$AA$2:$AA$98),0),1)=Inputs!Z$4-1,Inputs!$Q31*(1+Inputs!Z$6),
IF(INDEX(Lookups!$Y$2:$Y$98,MATCH(Inputs!$M31&amp;"_"&amp;INDEX(Lookups!$AC$2:$AC$13,MATCH(Inputs!$L31,Lookups!$AD$2:$AD$13,0),1),IF(Inputs!$K31="CAL",Lookups!$Z$2:$Z$98,Lookups!$AA$2:$AA$98),0),1)&lt;Inputs!Z$4-1,Inputs!Y31*(1+Inputs!Z$6)))))</f>
        <v>-</v>
      </c>
      <c r="AA31" s="217" t="str">
        <f>IF(OR(ISBLANK($M31),$N31="%"),"-",
IF(INDEX(Lookups!$Y$2:$Y$98,MATCH(Inputs!$M31&amp;"_"&amp;INDEX(Lookups!$AC$2:$AC$13,MATCH(Inputs!$L31,Lookups!$AD$2:$AD$13,0),1),IF(Inputs!$K31="CAL",Lookups!$Z$2:$Z$98,Lookups!$AA$2:$AA$98),0),1)&gt;=Inputs!AA$4,"-",
IF(INDEX(Lookups!$Y$2:$Y$98,MATCH(Inputs!$M31&amp;"_"&amp;INDEX(Lookups!$AC$2:$AC$13,MATCH(Inputs!$L31,Lookups!$AD$2:$AD$13,0),1),IF(Inputs!$K31="CAL",Lookups!$Z$2:$Z$98,Lookups!$AA$2:$AA$98),0),1)=Inputs!AA$4-1,Inputs!$Q31*(1+Inputs!AA$6),
IF(INDEX(Lookups!$Y$2:$Y$98,MATCH(Inputs!$M31&amp;"_"&amp;INDEX(Lookups!$AC$2:$AC$13,MATCH(Inputs!$L31,Lookups!$AD$2:$AD$13,0),1),IF(Inputs!$K31="CAL",Lookups!$Z$2:$Z$98,Lookups!$AA$2:$AA$98),0),1)&lt;Inputs!AA$4-1,Inputs!Z31*(1+Inputs!AA$6)))))</f>
        <v>-</v>
      </c>
      <c r="AB31" s="217" t="str">
        <f>IF(OR(ISBLANK($M31),$N31="%"),"-",
IF(INDEX(Lookups!$Y$2:$Y$98,MATCH(Inputs!$M31&amp;"_"&amp;INDEX(Lookups!$AC$2:$AC$13,MATCH(Inputs!$L31,Lookups!$AD$2:$AD$13,0),1),IF(Inputs!$K31="CAL",Lookups!$Z$2:$Z$98,Lookups!$AA$2:$AA$98),0),1)&gt;=Inputs!AB$4,"-",
IF(INDEX(Lookups!$Y$2:$Y$98,MATCH(Inputs!$M31&amp;"_"&amp;INDEX(Lookups!$AC$2:$AC$13,MATCH(Inputs!$L31,Lookups!$AD$2:$AD$13,0),1),IF(Inputs!$K31="CAL",Lookups!$Z$2:$Z$98,Lookups!$AA$2:$AA$98),0),1)=Inputs!AB$4-1,Inputs!$Q31*(1+Inputs!AB$6),
IF(INDEX(Lookups!$Y$2:$Y$98,MATCH(Inputs!$M31&amp;"_"&amp;INDEX(Lookups!$AC$2:$AC$13,MATCH(Inputs!$L31,Lookups!$AD$2:$AD$13,0),1),IF(Inputs!$K31="CAL",Lookups!$Z$2:$Z$98,Lookups!$AA$2:$AA$98),0),1)&lt;Inputs!AB$4-1,Inputs!AA31*(1+Inputs!AB$6)))))</f>
        <v>-</v>
      </c>
      <c r="AC31" s="217" t="str">
        <f>IF(OR(ISBLANK($M31),$N31="%"),"-",
IF(INDEX(Lookups!$Y$2:$Y$98,MATCH(Inputs!$M31&amp;"_"&amp;INDEX(Lookups!$AC$2:$AC$13,MATCH(Inputs!$L31,Lookups!$AD$2:$AD$13,0),1),IF(Inputs!$K31="CAL",Lookups!$Z$2:$Z$98,Lookups!$AA$2:$AA$98),0),1)&gt;=Inputs!AC$4,"-",
IF(INDEX(Lookups!$Y$2:$Y$98,MATCH(Inputs!$M31&amp;"_"&amp;INDEX(Lookups!$AC$2:$AC$13,MATCH(Inputs!$L31,Lookups!$AD$2:$AD$13,0),1),IF(Inputs!$K31="CAL",Lookups!$Z$2:$Z$98,Lookups!$AA$2:$AA$98),0),1)=Inputs!AC$4-1,Inputs!$Q31*(1+Inputs!AC$6),
IF(INDEX(Lookups!$Y$2:$Y$98,MATCH(Inputs!$M31&amp;"_"&amp;INDEX(Lookups!$AC$2:$AC$13,MATCH(Inputs!$L31,Lookups!$AD$2:$AD$13,0),1),IF(Inputs!$K31="CAL",Lookups!$Z$2:$Z$98,Lookups!$AA$2:$AA$98),0),1)&lt;Inputs!AC$4-1,Inputs!AB31*(1+Inputs!AC$6)))))</f>
        <v>-</v>
      </c>
      <c r="AD31" s="217" t="str">
        <f>IF(OR(ISBLANK($M31),$N31="%"),"-",
IF(INDEX(Lookups!$Y$2:$Y$98,MATCH(Inputs!$M31&amp;"_"&amp;INDEX(Lookups!$AC$2:$AC$13,MATCH(Inputs!$L31,Lookups!$AD$2:$AD$13,0),1),IF(Inputs!$K31="CAL",Lookups!$Z$2:$Z$98,Lookups!$AA$2:$AA$98),0),1)&gt;=Inputs!AD$4,"-",
IF(INDEX(Lookups!$Y$2:$Y$98,MATCH(Inputs!$M31&amp;"_"&amp;INDEX(Lookups!$AC$2:$AC$13,MATCH(Inputs!$L31,Lookups!$AD$2:$AD$13,0),1),IF(Inputs!$K31="CAL",Lookups!$Z$2:$Z$98,Lookups!$AA$2:$AA$98),0),1)=Inputs!AD$4-1,Inputs!$Q31*(1+Inputs!AD$6),
IF(INDEX(Lookups!$Y$2:$Y$98,MATCH(Inputs!$M31&amp;"_"&amp;INDEX(Lookups!$AC$2:$AC$13,MATCH(Inputs!$L31,Lookups!$AD$2:$AD$13,0),1),IF(Inputs!$K31="CAL",Lookups!$Z$2:$Z$98,Lookups!$AA$2:$AA$98),0),1)&lt;Inputs!AD$4-1,Inputs!AC31*(1+Inputs!AD$6)))))</f>
        <v>-</v>
      </c>
      <c r="AE31" s="217" t="str">
        <f>IF(OR(ISBLANK($M31),$N31="%"),"-",
IF(INDEX(Lookups!$Y$2:$Y$98,MATCH(Inputs!$M31&amp;"_"&amp;INDEX(Lookups!$AC$2:$AC$13,MATCH(Inputs!$L31,Lookups!$AD$2:$AD$13,0),1),IF(Inputs!$K31="CAL",Lookups!$Z$2:$Z$98,Lookups!$AA$2:$AA$98),0),1)&gt;=Inputs!AE$4,"-",
IF(INDEX(Lookups!$Y$2:$Y$98,MATCH(Inputs!$M31&amp;"_"&amp;INDEX(Lookups!$AC$2:$AC$13,MATCH(Inputs!$L31,Lookups!$AD$2:$AD$13,0),1),IF(Inputs!$K31="CAL",Lookups!$Z$2:$Z$98,Lookups!$AA$2:$AA$98),0),1)=Inputs!AE$4-1,Inputs!$Q31*(1+Inputs!AE$6),
IF(INDEX(Lookups!$Y$2:$Y$98,MATCH(Inputs!$M31&amp;"_"&amp;INDEX(Lookups!$AC$2:$AC$13,MATCH(Inputs!$L31,Lookups!$AD$2:$AD$13,0),1),IF(Inputs!$K31="CAL",Lookups!$Z$2:$Z$98,Lookups!$AA$2:$AA$98),0),1)&lt;Inputs!AE$4-1,Inputs!AD31*(1+Inputs!AE$6)))))</f>
        <v>-</v>
      </c>
      <c r="AF31" s="217" t="str">
        <f>IF(OR(ISBLANK($M31),$N31="%"),"-",
IF(INDEX(Lookups!$Y$2:$Y$98,MATCH(Inputs!$M31&amp;"_"&amp;INDEX(Lookups!$AC$2:$AC$13,MATCH(Inputs!$L31,Lookups!$AD$2:$AD$13,0),1),IF(Inputs!$K31="CAL",Lookups!$Z$2:$Z$98,Lookups!$AA$2:$AA$98),0),1)&gt;=Inputs!AF$4,"-",
IF(INDEX(Lookups!$Y$2:$Y$98,MATCH(Inputs!$M31&amp;"_"&amp;INDEX(Lookups!$AC$2:$AC$13,MATCH(Inputs!$L31,Lookups!$AD$2:$AD$13,0),1),IF(Inputs!$K31="CAL",Lookups!$Z$2:$Z$98,Lookups!$AA$2:$AA$98),0),1)=Inputs!AF$4-1,Inputs!$Q31*(1+Inputs!AF$6),
IF(INDEX(Lookups!$Y$2:$Y$98,MATCH(Inputs!$M31&amp;"_"&amp;INDEX(Lookups!$AC$2:$AC$13,MATCH(Inputs!$L31,Lookups!$AD$2:$AD$13,0),1),IF(Inputs!$K31="CAL",Lookups!$Z$2:$Z$98,Lookups!$AA$2:$AA$98),0),1)&lt;Inputs!AF$4-1,Inputs!AE31*(1+Inputs!AF$6)))))</f>
        <v>-</v>
      </c>
      <c r="AG31" s="217" t="str">
        <f>IF(OR(ISBLANK($M31),$N31="%"),"-",
IF(INDEX(Lookups!$Y$2:$Y$98,MATCH(Inputs!$M31&amp;"_"&amp;INDEX(Lookups!$AC$2:$AC$13,MATCH(Inputs!$L31,Lookups!$AD$2:$AD$13,0),1),IF(Inputs!$K31="CAL",Lookups!$Z$2:$Z$98,Lookups!$AA$2:$AA$98),0),1)&gt;=Inputs!AG$4,"-",
IF(INDEX(Lookups!$Y$2:$Y$98,MATCH(Inputs!$M31&amp;"_"&amp;INDEX(Lookups!$AC$2:$AC$13,MATCH(Inputs!$L31,Lookups!$AD$2:$AD$13,0),1),IF(Inputs!$K31="CAL",Lookups!$Z$2:$Z$98,Lookups!$AA$2:$AA$98),0),1)=Inputs!AG$4-1,Inputs!$Q31*(1+Inputs!AG$6),
IF(INDEX(Lookups!$Y$2:$Y$98,MATCH(Inputs!$M31&amp;"_"&amp;INDEX(Lookups!$AC$2:$AC$13,MATCH(Inputs!$L31,Lookups!$AD$2:$AD$13,0),1),IF(Inputs!$K31="CAL",Lookups!$Z$2:$Z$98,Lookups!$AA$2:$AA$98),0),1)&lt;Inputs!AG$4-1,Inputs!AF31*(1+Inputs!AG$6)))))</f>
        <v>-</v>
      </c>
      <c r="AH31" s="217" t="str">
        <f>IF(OR(ISBLANK($M31),$N31="%"),"-",
IF(INDEX(Lookups!$Y$2:$Y$98,MATCH(Inputs!$M31&amp;"_"&amp;INDEX(Lookups!$AC$2:$AC$13,MATCH(Inputs!$L31,Lookups!$AD$2:$AD$13,0),1),IF(Inputs!$K31="CAL",Lookups!$Z$2:$Z$98,Lookups!$AA$2:$AA$98),0),1)&gt;=Inputs!AH$4,"-",
IF(INDEX(Lookups!$Y$2:$Y$98,MATCH(Inputs!$M31&amp;"_"&amp;INDEX(Lookups!$AC$2:$AC$13,MATCH(Inputs!$L31,Lookups!$AD$2:$AD$13,0),1),IF(Inputs!$K31="CAL",Lookups!$Z$2:$Z$98,Lookups!$AA$2:$AA$98),0),1)=Inputs!AH$4-1,Inputs!$Q31*(1+Inputs!AH$6),
IF(INDEX(Lookups!$Y$2:$Y$98,MATCH(Inputs!$M31&amp;"_"&amp;INDEX(Lookups!$AC$2:$AC$13,MATCH(Inputs!$L31,Lookups!$AD$2:$AD$13,0),1),IF(Inputs!$K31="CAL",Lookups!$Z$2:$Z$98,Lookups!$AA$2:$AA$98),0),1)&lt;Inputs!AH$4-1,Inputs!AG31*(1+Inputs!AH$6)))))</f>
        <v>-</v>
      </c>
      <c r="AI31" s="217" t="str">
        <f>IF(OR(ISBLANK($M31),$N31="%"),"-",
IF(INDEX(Lookups!$Y$2:$Y$98,MATCH(Inputs!$M31&amp;"_"&amp;INDEX(Lookups!$AC$2:$AC$13,MATCH(Inputs!$L31,Lookups!$AD$2:$AD$13,0),1),IF(Inputs!$K31="CAL",Lookups!$Z$2:$Z$98,Lookups!$AA$2:$AA$98),0),1)&gt;=Inputs!AI$4,"-",
IF(INDEX(Lookups!$Y$2:$Y$98,MATCH(Inputs!$M31&amp;"_"&amp;INDEX(Lookups!$AC$2:$AC$13,MATCH(Inputs!$L31,Lookups!$AD$2:$AD$13,0),1),IF(Inputs!$K31="CAL",Lookups!$Z$2:$Z$98,Lookups!$AA$2:$AA$98),0),1)=Inputs!AI$4-1,Inputs!$Q31*(1+Inputs!AI$6),
IF(INDEX(Lookups!$Y$2:$Y$98,MATCH(Inputs!$M31&amp;"_"&amp;INDEX(Lookups!$AC$2:$AC$13,MATCH(Inputs!$L31,Lookups!$AD$2:$AD$13,0),1),IF(Inputs!$K31="CAL",Lookups!$Z$2:$Z$98,Lookups!$AA$2:$AA$98),0),1)&lt;Inputs!AI$4-1,Inputs!AH31*(1+Inputs!AI$6)))))</f>
        <v>-</v>
      </c>
      <c r="AJ31" s="217" t="str">
        <f>IF(OR(ISBLANK($M31),$N31="%"),"-",
IF(INDEX(Lookups!$Y$2:$Y$98,MATCH(Inputs!$M31&amp;"_"&amp;INDEX(Lookups!$AC$2:$AC$13,MATCH(Inputs!$L31,Lookups!$AD$2:$AD$13,0),1),IF(Inputs!$K31="CAL",Lookups!$Z$2:$Z$98,Lookups!$AA$2:$AA$98),0),1)&gt;=Inputs!AJ$4,"-",
IF(INDEX(Lookups!$Y$2:$Y$98,MATCH(Inputs!$M31&amp;"_"&amp;INDEX(Lookups!$AC$2:$AC$13,MATCH(Inputs!$L31,Lookups!$AD$2:$AD$13,0),1),IF(Inputs!$K31="CAL",Lookups!$Z$2:$Z$98,Lookups!$AA$2:$AA$98),0),1)=Inputs!AJ$4-1,Inputs!$Q31*(1+Inputs!AJ$6),
IF(INDEX(Lookups!$Y$2:$Y$98,MATCH(Inputs!$M31&amp;"_"&amp;INDEX(Lookups!$AC$2:$AC$13,MATCH(Inputs!$L31,Lookups!$AD$2:$AD$13,0),1),IF(Inputs!$K31="CAL",Lookups!$Z$2:$Z$98,Lookups!$AA$2:$AA$98),0),1)&lt;Inputs!AJ$4-1,Inputs!AI31*(1+Inputs!AJ$6)))))</f>
        <v>-</v>
      </c>
      <c r="AK31" s="217" t="str">
        <f>IF(OR(ISBLANK($M31),$N31="%"),"-",
IF(INDEX(Lookups!$Y$2:$Y$98,MATCH(Inputs!$M31&amp;"_"&amp;INDEX(Lookups!$AC$2:$AC$13,MATCH(Inputs!$L31,Lookups!$AD$2:$AD$13,0),1),IF(Inputs!$K31="CAL",Lookups!$Z$2:$Z$98,Lookups!$AA$2:$AA$98),0),1)&gt;=Inputs!AK$4,"-",
IF(INDEX(Lookups!$Y$2:$Y$98,MATCH(Inputs!$M31&amp;"_"&amp;INDEX(Lookups!$AC$2:$AC$13,MATCH(Inputs!$L31,Lookups!$AD$2:$AD$13,0),1),IF(Inputs!$K31="CAL",Lookups!$Z$2:$Z$98,Lookups!$AA$2:$AA$98),0),1)=Inputs!AK$4-1,Inputs!$Q31*(1+Inputs!AK$6),
IF(INDEX(Lookups!$Y$2:$Y$98,MATCH(Inputs!$M31&amp;"_"&amp;INDEX(Lookups!$AC$2:$AC$13,MATCH(Inputs!$L31,Lookups!$AD$2:$AD$13,0),1),IF(Inputs!$K31="CAL",Lookups!$Z$2:$Z$98,Lookups!$AA$2:$AA$98),0),1)&lt;Inputs!AK$4-1,Inputs!AJ31*(1+Inputs!AK$6)))))</f>
        <v>-</v>
      </c>
      <c r="AL31" s="217" t="str">
        <f>IF(OR(ISBLANK($M31),$N31="%"),"-",
IF(INDEX(Lookups!$Y$2:$Y$98,MATCH(Inputs!$M31&amp;"_"&amp;INDEX(Lookups!$AC$2:$AC$13,MATCH(Inputs!$L31,Lookups!$AD$2:$AD$13,0),1),IF(Inputs!$K31="CAL",Lookups!$Z$2:$Z$98,Lookups!$AA$2:$AA$98),0),1)&gt;=Inputs!AL$4,"-",
IF(INDEX(Lookups!$Y$2:$Y$98,MATCH(Inputs!$M31&amp;"_"&amp;INDEX(Lookups!$AC$2:$AC$13,MATCH(Inputs!$L31,Lookups!$AD$2:$AD$13,0),1),IF(Inputs!$K31="CAL",Lookups!$Z$2:$Z$98,Lookups!$AA$2:$AA$98),0),1)=Inputs!AL$4-1,Inputs!$Q31*(1+Inputs!AL$6),
IF(INDEX(Lookups!$Y$2:$Y$98,MATCH(Inputs!$M31&amp;"_"&amp;INDEX(Lookups!$AC$2:$AC$13,MATCH(Inputs!$L31,Lookups!$AD$2:$AD$13,0),1),IF(Inputs!$K31="CAL",Lookups!$Z$2:$Z$98,Lookups!$AA$2:$AA$98),0),1)&lt;Inputs!AL$4-1,Inputs!AK31*(1+Inputs!AL$6)))))</f>
        <v>-</v>
      </c>
      <c r="AM31" s="217" t="str">
        <f>IF(OR(ISBLANK($M31),$N31="%"),"-",
IF(INDEX(Lookups!$Y$2:$Y$98,MATCH(Inputs!$M31&amp;"_"&amp;INDEX(Lookups!$AC$2:$AC$13,MATCH(Inputs!$L31,Lookups!$AD$2:$AD$13,0),1),IF(Inputs!$K31="CAL",Lookups!$Z$2:$Z$98,Lookups!$AA$2:$AA$98),0),1)&gt;=Inputs!AM$4,"-",
IF(INDEX(Lookups!$Y$2:$Y$98,MATCH(Inputs!$M31&amp;"_"&amp;INDEX(Lookups!$AC$2:$AC$13,MATCH(Inputs!$L31,Lookups!$AD$2:$AD$13,0),1),IF(Inputs!$K31="CAL",Lookups!$Z$2:$Z$98,Lookups!$AA$2:$AA$98),0),1)=Inputs!AM$4-1,Inputs!$Q31*(1+Inputs!AM$6),
IF(INDEX(Lookups!$Y$2:$Y$98,MATCH(Inputs!$M31&amp;"_"&amp;INDEX(Lookups!$AC$2:$AC$13,MATCH(Inputs!$L31,Lookups!$AD$2:$AD$13,0),1),IF(Inputs!$K31="CAL",Lookups!$Z$2:$Z$98,Lookups!$AA$2:$AA$98),0),1)&lt;Inputs!AM$4-1,Inputs!AL31*(1+Inputs!AM$6)))))</f>
        <v>-</v>
      </c>
      <c r="AN31" s="217" t="str">
        <f>IF(OR(ISBLANK($M31),$N31="%"),"-",
IF(INDEX(Lookups!$Y$2:$Y$98,MATCH(Inputs!$M31&amp;"_"&amp;INDEX(Lookups!$AC$2:$AC$13,MATCH(Inputs!$L31,Lookups!$AD$2:$AD$13,0),1),IF(Inputs!$K31="CAL",Lookups!$Z$2:$Z$98,Lookups!$AA$2:$AA$98),0),1)&gt;=Inputs!AN$4,"-",
IF(INDEX(Lookups!$Y$2:$Y$98,MATCH(Inputs!$M31&amp;"_"&amp;INDEX(Lookups!$AC$2:$AC$13,MATCH(Inputs!$L31,Lookups!$AD$2:$AD$13,0),1),IF(Inputs!$K31="CAL",Lookups!$Z$2:$Z$98,Lookups!$AA$2:$AA$98),0),1)=Inputs!AN$4-1,Inputs!$Q31*(1+Inputs!AN$6),
IF(INDEX(Lookups!$Y$2:$Y$98,MATCH(Inputs!$M31&amp;"_"&amp;INDEX(Lookups!$AC$2:$AC$13,MATCH(Inputs!$L31,Lookups!$AD$2:$AD$13,0),1),IF(Inputs!$K31="CAL",Lookups!$Z$2:$Z$98,Lookups!$AA$2:$AA$98),0),1)&lt;Inputs!AN$4-1,Inputs!AM31*(1+Inputs!AN$6)))))</f>
        <v>-</v>
      </c>
      <c r="AO31" s="217" t="str">
        <f>IF(OR(ISBLANK($M31),$N31="%"),"-",
IF(INDEX(Lookups!$Y$2:$Y$98,MATCH(Inputs!$M31&amp;"_"&amp;INDEX(Lookups!$AC$2:$AC$13,MATCH(Inputs!$L31,Lookups!$AD$2:$AD$13,0),1),IF(Inputs!$K31="CAL",Lookups!$Z$2:$Z$98,Lookups!$AA$2:$AA$98),0),1)&gt;=Inputs!AO$4,"-",
IF(INDEX(Lookups!$Y$2:$Y$98,MATCH(Inputs!$M31&amp;"_"&amp;INDEX(Lookups!$AC$2:$AC$13,MATCH(Inputs!$L31,Lookups!$AD$2:$AD$13,0),1),IF(Inputs!$K31="CAL",Lookups!$Z$2:$Z$98,Lookups!$AA$2:$AA$98),0),1)=Inputs!AO$4-1,Inputs!$Q31*(1+Inputs!AO$6),
IF(INDEX(Lookups!$Y$2:$Y$98,MATCH(Inputs!$M31&amp;"_"&amp;INDEX(Lookups!$AC$2:$AC$13,MATCH(Inputs!$L31,Lookups!$AD$2:$AD$13,0),1),IF(Inputs!$K31="CAL",Lookups!$Z$2:$Z$98,Lookups!$AA$2:$AA$98),0),1)&lt;Inputs!AO$4-1,Inputs!AN31*(1+Inputs!AO$6)))))</f>
        <v>-</v>
      </c>
      <c r="AP31" s="217" t="str">
        <f>IF(OR(ISBLANK($M31),$N31="%"),"-",
IF(INDEX(Lookups!$Y$2:$Y$98,MATCH(Inputs!$M31&amp;"_"&amp;INDEX(Lookups!$AC$2:$AC$13,MATCH(Inputs!$L31,Lookups!$AD$2:$AD$13,0),1),IF(Inputs!$K31="CAL",Lookups!$Z$2:$Z$98,Lookups!$AA$2:$AA$98),0),1)&gt;=Inputs!AP$4,"-",
IF(INDEX(Lookups!$Y$2:$Y$98,MATCH(Inputs!$M31&amp;"_"&amp;INDEX(Lookups!$AC$2:$AC$13,MATCH(Inputs!$L31,Lookups!$AD$2:$AD$13,0),1),IF(Inputs!$K31="CAL",Lookups!$Z$2:$Z$98,Lookups!$AA$2:$AA$98),0),1)=Inputs!AP$4-1,Inputs!$Q31*(1+Inputs!AP$6),
IF(INDEX(Lookups!$Y$2:$Y$98,MATCH(Inputs!$M31&amp;"_"&amp;INDEX(Lookups!$AC$2:$AC$13,MATCH(Inputs!$L31,Lookups!$AD$2:$AD$13,0),1),IF(Inputs!$K31="CAL",Lookups!$Z$2:$Z$98,Lookups!$AA$2:$AA$98),0),1)&lt;Inputs!AP$4-1,Inputs!AO31*(1+Inputs!AP$6)))))</f>
        <v>-</v>
      </c>
      <c r="AQ31" s="217" t="str">
        <f>IF(OR(ISBLANK($M31),$N31="%"),"-",
IF(INDEX(Lookups!$Y$2:$Y$98,MATCH(Inputs!$M31&amp;"_"&amp;INDEX(Lookups!$AC$2:$AC$13,MATCH(Inputs!$L31,Lookups!$AD$2:$AD$13,0),1),IF(Inputs!$K31="CAL",Lookups!$Z$2:$Z$98,Lookups!$AA$2:$AA$98),0),1)&gt;=Inputs!AQ$4,"-",
IF(INDEX(Lookups!$Y$2:$Y$98,MATCH(Inputs!$M31&amp;"_"&amp;INDEX(Lookups!$AC$2:$AC$13,MATCH(Inputs!$L31,Lookups!$AD$2:$AD$13,0),1),IF(Inputs!$K31="CAL",Lookups!$Z$2:$Z$98,Lookups!$AA$2:$AA$98),0),1)=Inputs!AQ$4-1,Inputs!$Q31*(1+Inputs!AQ$6),
IF(INDEX(Lookups!$Y$2:$Y$98,MATCH(Inputs!$M31&amp;"_"&amp;INDEX(Lookups!$AC$2:$AC$13,MATCH(Inputs!$L31,Lookups!$AD$2:$AD$13,0),1),IF(Inputs!$K31="CAL",Lookups!$Z$2:$Z$98,Lookups!$AA$2:$AA$98),0),1)&lt;Inputs!AQ$4-1,Inputs!AP31*(1+Inputs!AQ$6)))))</f>
        <v>-</v>
      </c>
      <c r="AR31" s="217" t="str">
        <f>IF(OR(ISBLANK($M31),$N31="%"),"-",
IF(INDEX(Lookups!$Y$2:$Y$98,MATCH(Inputs!$M31&amp;"_"&amp;INDEX(Lookups!$AC$2:$AC$13,MATCH(Inputs!$L31,Lookups!$AD$2:$AD$13,0),1),IF(Inputs!$K31="CAL",Lookups!$Z$2:$Z$98,Lookups!$AA$2:$AA$98),0),1)&gt;=Inputs!AR$4,"-",
IF(INDEX(Lookups!$Y$2:$Y$98,MATCH(Inputs!$M31&amp;"_"&amp;INDEX(Lookups!$AC$2:$AC$13,MATCH(Inputs!$L31,Lookups!$AD$2:$AD$13,0),1),IF(Inputs!$K31="CAL",Lookups!$Z$2:$Z$98,Lookups!$AA$2:$AA$98),0),1)=Inputs!AR$4-1,Inputs!$Q31*(1+Inputs!AR$6),
IF(INDEX(Lookups!$Y$2:$Y$98,MATCH(Inputs!$M31&amp;"_"&amp;INDEX(Lookups!$AC$2:$AC$13,MATCH(Inputs!$L31,Lookups!$AD$2:$AD$13,0),1),IF(Inputs!$K31="CAL",Lookups!$Z$2:$Z$98,Lookups!$AA$2:$AA$98),0),1)&lt;Inputs!AR$4-1,Inputs!AQ31*(1+Inputs!AR$6)))))</f>
        <v>-</v>
      </c>
      <c r="AS31" s="217" t="str">
        <f>IF(OR(ISBLANK($M31),$N31="%"),"-",
IF(INDEX(Lookups!$Y$2:$Y$98,MATCH(Inputs!$M31&amp;"_"&amp;INDEX(Lookups!$AC$2:$AC$13,MATCH(Inputs!$L31,Lookups!$AD$2:$AD$13,0),1),IF(Inputs!$K31="CAL",Lookups!$Z$2:$Z$98,Lookups!$AA$2:$AA$98),0),1)&gt;=Inputs!AS$4,"-",
IF(INDEX(Lookups!$Y$2:$Y$98,MATCH(Inputs!$M31&amp;"_"&amp;INDEX(Lookups!$AC$2:$AC$13,MATCH(Inputs!$L31,Lookups!$AD$2:$AD$13,0),1),IF(Inputs!$K31="CAL",Lookups!$Z$2:$Z$98,Lookups!$AA$2:$AA$98),0),1)=Inputs!AS$4-1,Inputs!$Q31*(1+Inputs!AS$6),
IF(INDEX(Lookups!$Y$2:$Y$98,MATCH(Inputs!$M31&amp;"_"&amp;INDEX(Lookups!$AC$2:$AC$13,MATCH(Inputs!$L31,Lookups!$AD$2:$AD$13,0),1),IF(Inputs!$K31="CAL",Lookups!$Z$2:$Z$98,Lookups!$AA$2:$AA$98),0),1)&lt;Inputs!AS$4-1,Inputs!AR31*(1+Inputs!AS$6)))))</f>
        <v>-</v>
      </c>
      <c r="AT31" s="217" t="str">
        <f>IF(OR(ISBLANK($M31),$N31="%"),"-",
IF(INDEX(Lookups!$Y$2:$Y$98,MATCH(Inputs!$M31&amp;"_"&amp;INDEX(Lookups!$AC$2:$AC$13,MATCH(Inputs!$L31,Lookups!$AD$2:$AD$13,0),1),IF(Inputs!$K31="CAL",Lookups!$Z$2:$Z$98,Lookups!$AA$2:$AA$98),0),1)&gt;=Inputs!AT$4,"-",
IF(INDEX(Lookups!$Y$2:$Y$98,MATCH(Inputs!$M31&amp;"_"&amp;INDEX(Lookups!$AC$2:$AC$13,MATCH(Inputs!$L31,Lookups!$AD$2:$AD$13,0),1),IF(Inputs!$K31="CAL",Lookups!$Z$2:$Z$98,Lookups!$AA$2:$AA$98),0),1)=Inputs!AT$4-1,Inputs!$Q31*(1+Inputs!AT$6),
IF(INDEX(Lookups!$Y$2:$Y$98,MATCH(Inputs!$M31&amp;"_"&amp;INDEX(Lookups!$AC$2:$AC$13,MATCH(Inputs!$L31,Lookups!$AD$2:$AD$13,0),1),IF(Inputs!$K31="CAL",Lookups!$Z$2:$Z$98,Lookups!$AA$2:$AA$98),0),1)&lt;Inputs!AT$4-1,Inputs!AS31*(1+Inputs!AT$6)))))</f>
        <v>-</v>
      </c>
      <c r="AU31" s="217" t="str">
        <f>IF(OR(ISBLANK($M31),$N31="%"),"-",
IF(INDEX(Lookups!$Y$2:$Y$98,MATCH(Inputs!$M31&amp;"_"&amp;INDEX(Lookups!$AC$2:$AC$13,MATCH(Inputs!$L31,Lookups!$AD$2:$AD$13,0),1),IF(Inputs!$K31="CAL",Lookups!$Z$2:$Z$98,Lookups!$AA$2:$AA$98),0),1)&gt;=Inputs!AU$4,"-",
IF(INDEX(Lookups!$Y$2:$Y$98,MATCH(Inputs!$M31&amp;"_"&amp;INDEX(Lookups!$AC$2:$AC$13,MATCH(Inputs!$L31,Lookups!$AD$2:$AD$13,0),1),IF(Inputs!$K31="CAL",Lookups!$Z$2:$Z$98,Lookups!$AA$2:$AA$98),0),1)=Inputs!AU$4-1,Inputs!$Q31*(1+Inputs!AU$6),
IF(INDEX(Lookups!$Y$2:$Y$98,MATCH(Inputs!$M31&amp;"_"&amp;INDEX(Lookups!$AC$2:$AC$13,MATCH(Inputs!$L31,Lookups!$AD$2:$AD$13,0),1),IF(Inputs!$K31="CAL",Lookups!$Z$2:$Z$98,Lookups!$AA$2:$AA$98),0),1)&lt;Inputs!AU$4-1,Inputs!AT31*(1+Inputs!AU$6)))))</f>
        <v>-</v>
      </c>
      <c r="AW31" s="214" t="str">
        <f>INDEX($V31:$AU31,1,MATCH(AW$6&amp;"_"&amp;INDEX(Lookups!$AC$2:$AC$13,MATCH(Inputs!AW$5,Lookups!$AD$2:$AD$13,0),1),Inputs!$V$2:$AU$2,0))</f>
        <v>-</v>
      </c>
    </row>
    <row r="32" spans="1:55" s="164" customFormat="1" x14ac:dyDescent="0.25">
      <c r="A32" s="178" t="s">
        <v>545</v>
      </c>
      <c r="B32" s="209" t="s">
        <v>550</v>
      </c>
      <c r="C32" s="210" t="str">
        <f>IF(ISBLANK($B32),"-",IFERROR(INDEX(Lookups!$E$2:$E$14,MATCH($B32,Lookups!$C$2:$C$14,0),1),"-"))</f>
        <v>YES</v>
      </c>
      <c r="D32" s="211" t="str">
        <f>IFERROR(IF(MATCH($I32,Lookups!$J$2:$J$6,0),INDEX(Lookups!$K$2:$K$6,MATCH(Inputs!$I32,Lookups!$J$2:$J$6,0),1)),"all DB")</f>
        <v>an</v>
      </c>
      <c r="E32" s="211" t="str">
        <f t="shared" si="2"/>
        <v>WEC_sme_an</v>
      </c>
      <c r="F32" s="160" t="s">
        <v>560</v>
      </c>
      <c r="G32" s="228"/>
      <c r="H32" s="160" t="s">
        <v>170</v>
      </c>
      <c r="I32" s="206" t="s">
        <v>0</v>
      </c>
      <c r="J32" s="159" t="s">
        <v>546</v>
      </c>
      <c r="K32" s="203" t="s">
        <v>332</v>
      </c>
      <c r="L32" s="203" t="s">
        <v>89</v>
      </c>
      <c r="M32" s="203">
        <v>2019</v>
      </c>
      <c r="N32" s="162" t="s">
        <v>34</v>
      </c>
      <c r="O32" s="229">
        <v>99.45</v>
      </c>
      <c r="P32" s="229">
        <v>0.19</v>
      </c>
      <c r="Q32" s="230">
        <f t="shared" ref="Q32:Q36" si="5">1/1000*(O32+P32)</f>
        <v>9.9640000000000006E-2</v>
      </c>
      <c r="R32" s="231">
        <f>IF(ISBLANK(Q32),"-",
IF(AW32="-",Q32,AW32))</f>
        <v>9.9640000000000006E-2</v>
      </c>
      <c r="U32" s="216"/>
      <c r="V32" s="217" t="str">
        <f>IF(OR(ISBLANK($M32),$N32="%"),"-",
IF(INDEX(Lookups!$Y$2:$Y$98,MATCH(Inputs!$M32&amp;"_"&amp;INDEX(Lookups!$AC$2:$AC$13,MATCH(Inputs!$L32,Lookups!$AD$2:$AD$13,0),1),IF(Inputs!$K32="CAL",Lookups!$Z$2:$Z$98,Lookups!$AA$2:$AA$98),0),1)&gt;=Inputs!V$4,"-",
IF(INDEX(Lookups!$Y$2:$Y$98,MATCH(Inputs!$M32&amp;"_"&amp;INDEX(Lookups!$AC$2:$AC$13,MATCH(Inputs!$L32,Lookups!$AD$2:$AD$13,0),1),IF(Inputs!$K32="CAL",Lookups!$Z$2:$Z$98,Lookups!$AA$2:$AA$98),0),1)=Inputs!V$4-1,Inputs!$Q32*(1+Inputs!V$6),
IF(INDEX(Lookups!$Y$2:$Y$98,MATCH(Inputs!$M32&amp;"_"&amp;INDEX(Lookups!$AC$2:$AC$13,MATCH(Inputs!$L32,Lookups!$AD$2:$AD$13,0),1),IF(Inputs!$K32="CAL",Lookups!$Z$2:$Z$98,Lookups!$AA$2:$AA$98),0),1)&lt;Inputs!V$4-1,Inputs!U32*(1+Inputs!V$6)))))</f>
        <v>-</v>
      </c>
      <c r="W32" s="217" t="str">
        <f>IF(OR(ISBLANK($M32),$N32="%"),"-",
IF(INDEX(Lookups!$Y$2:$Y$98,MATCH(Inputs!$M32&amp;"_"&amp;INDEX(Lookups!$AC$2:$AC$13,MATCH(Inputs!$L32,Lookups!$AD$2:$AD$13,0),1),IF(Inputs!$K32="CAL",Lookups!$Z$2:$Z$98,Lookups!$AA$2:$AA$98),0),1)&gt;=Inputs!W$4,"-",
IF(INDEX(Lookups!$Y$2:$Y$98,MATCH(Inputs!$M32&amp;"_"&amp;INDEX(Lookups!$AC$2:$AC$13,MATCH(Inputs!$L32,Lookups!$AD$2:$AD$13,0),1),IF(Inputs!$K32="CAL",Lookups!$Z$2:$Z$98,Lookups!$AA$2:$AA$98),0),1)=Inputs!W$4-1,Inputs!$Q32*(1+Inputs!W$6),
IF(INDEX(Lookups!$Y$2:$Y$98,MATCH(Inputs!$M32&amp;"_"&amp;INDEX(Lookups!$AC$2:$AC$13,MATCH(Inputs!$L32,Lookups!$AD$2:$AD$13,0),1),IF(Inputs!$K32="CAL",Lookups!$Z$2:$Z$98,Lookups!$AA$2:$AA$98),0),1)&lt;Inputs!W$4-1,Inputs!V32*(1+Inputs!W$6)))))</f>
        <v>-</v>
      </c>
      <c r="X32" s="217" t="str">
        <f>IF(OR(ISBLANK($M32),$N32="%"),"-",
IF(INDEX(Lookups!$Y$2:$Y$98,MATCH(Inputs!$M32&amp;"_"&amp;INDEX(Lookups!$AC$2:$AC$13,MATCH(Inputs!$L32,Lookups!$AD$2:$AD$13,0),1),IF(Inputs!$K32="CAL",Lookups!$Z$2:$Z$98,Lookups!$AA$2:$AA$98),0),1)&gt;=Inputs!X$4,"-",
IF(INDEX(Lookups!$Y$2:$Y$98,MATCH(Inputs!$M32&amp;"_"&amp;INDEX(Lookups!$AC$2:$AC$13,MATCH(Inputs!$L32,Lookups!$AD$2:$AD$13,0),1),IF(Inputs!$K32="CAL",Lookups!$Z$2:$Z$98,Lookups!$AA$2:$AA$98),0),1)=Inputs!X$4-1,Inputs!$Q32*(1+Inputs!X$6),
IF(INDEX(Lookups!$Y$2:$Y$98,MATCH(Inputs!$M32&amp;"_"&amp;INDEX(Lookups!$AC$2:$AC$13,MATCH(Inputs!$L32,Lookups!$AD$2:$AD$13,0),1),IF(Inputs!$K32="CAL",Lookups!$Z$2:$Z$98,Lookups!$AA$2:$AA$98),0),1)&lt;Inputs!X$4-1,Inputs!W32*(1+Inputs!X$6)))))</f>
        <v>-</v>
      </c>
      <c r="Y32" s="217" t="str">
        <f>IF(OR(ISBLANK($M32),$N32="%"),"-",
IF(INDEX(Lookups!$Y$2:$Y$98,MATCH(Inputs!$M32&amp;"_"&amp;INDEX(Lookups!$AC$2:$AC$13,MATCH(Inputs!$L32,Lookups!$AD$2:$AD$13,0),1),IF(Inputs!$K32="CAL",Lookups!$Z$2:$Z$98,Lookups!$AA$2:$AA$98),0),1)&gt;=Inputs!Y$4,"-",
IF(INDEX(Lookups!$Y$2:$Y$98,MATCH(Inputs!$M32&amp;"_"&amp;INDEX(Lookups!$AC$2:$AC$13,MATCH(Inputs!$L32,Lookups!$AD$2:$AD$13,0),1),IF(Inputs!$K32="CAL",Lookups!$Z$2:$Z$98,Lookups!$AA$2:$AA$98),0),1)=Inputs!Y$4-1,Inputs!$Q32*(1+Inputs!Y$6),
IF(INDEX(Lookups!$Y$2:$Y$98,MATCH(Inputs!$M32&amp;"_"&amp;INDEX(Lookups!$AC$2:$AC$13,MATCH(Inputs!$L32,Lookups!$AD$2:$AD$13,0),1),IF(Inputs!$K32="CAL",Lookups!$Z$2:$Z$98,Lookups!$AA$2:$AA$98),0),1)&lt;Inputs!Y$4-1,Inputs!X32*(1+Inputs!Y$6)))))</f>
        <v>-</v>
      </c>
      <c r="Z32" s="217" t="str">
        <f>IF(OR(ISBLANK($M32),$N32="%"),"-",
IF(INDEX(Lookups!$Y$2:$Y$98,MATCH(Inputs!$M32&amp;"_"&amp;INDEX(Lookups!$AC$2:$AC$13,MATCH(Inputs!$L32,Lookups!$AD$2:$AD$13,0),1),IF(Inputs!$K32="CAL",Lookups!$Z$2:$Z$98,Lookups!$AA$2:$AA$98),0),1)&gt;=Inputs!Z$4,"-",
IF(INDEX(Lookups!$Y$2:$Y$98,MATCH(Inputs!$M32&amp;"_"&amp;INDEX(Lookups!$AC$2:$AC$13,MATCH(Inputs!$L32,Lookups!$AD$2:$AD$13,0),1),IF(Inputs!$K32="CAL",Lookups!$Z$2:$Z$98,Lookups!$AA$2:$AA$98),0),1)=Inputs!Z$4-1,Inputs!$Q32*(1+Inputs!Z$6),
IF(INDEX(Lookups!$Y$2:$Y$98,MATCH(Inputs!$M32&amp;"_"&amp;INDEX(Lookups!$AC$2:$AC$13,MATCH(Inputs!$L32,Lookups!$AD$2:$AD$13,0),1),IF(Inputs!$K32="CAL",Lookups!$Z$2:$Z$98,Lookups!$AA$2:$AA$98),0),1)&lt;Inputs!Z$4-1,Inputs!Y32*(1+Inputs!Z$6)))))</f>
        <v>-</v>
      </c>
      <c r="AA32" s="217" t="str">
        <f>IF(OR(ISBLANK($M32),$N32="%"),"-",
IF(INDEX(Lookups!$Y$2:$Y$98,MATCH(Inputs!$M32&amp;"_"&amp;INDEX(Lookups!$AC$2:$AC$13,MATCH(Inputs!$L32,Lookups!$AD$2:$AD$13,0),1),IF(Inputs!$K32="CAL",Lookups!$Z$2:$Z$98,Lookups!$AA$2:$AA$98),0),1)&gt;=Inputs!AA$4,"-",
IF(INDEX(Lookups!$Y$2:$Y$98,MATCH(Inputs!$M32&amp;"_"&amp;INDEX(Lookups!$AC$2:$AC$13,MATCH(Inputs!$L32,Lookups!$AD$2:$AD$13,0),1),IF(Inputs!$K32="CAL",Lookups!$Z$2:$Z$98,Lookups!$AA$2:$AA$98),0),1)=Inputs!AA$4-1,Inputs!$Q32*(1+Inputs!AA$6),
IF(INDEX(Lookups!$Y$2:$Y$98,MATCH(Inputs!$M32&amp;"_"&amp;INDEX(Lookups!$AC$2:$AC$13,MATCH(Inputs!$L32,Lookups!$AD$2:$AD$13,0),1),IF(Inputs!$K32="CAL",Lookups!$Z$2:$Z$98,Lookups!$AA$2:$AA$98),0),1)&lt;Inputs!AA$4-1,Inputs!Z32*(1+Inputs!AA$6)))))</f>
        <v>-</v>
      </c>
      <c r="AB32" s="217" t="str">
        <f>IF(OR(ISBLANK($M32),$N32="%"),"-",
IF(INDEX(Lookups!$Y$2:$Y$98,MATCH(Inputs!$M32&amp;"_"&amp;INDEX(Lookups!$AC$2:$AC$13,MATCH(Inputs!$L32,Lookups!$AD$2:$AD$13,0),1),IF(Inputs!$K32="CAL",Lookups!$Z$2:$Z$98,Lookups!$AA$2:$AA$98),0),1)&gt;=Inputs!AB$4,"-",
IF(INDEX(Lookups!$Y$2:$Y$98,MATCH(Inputs!$M32&amp;"_"&amp;INDEX(Lookups!$AC$2:$AC$13,MATCH(Inputs!$L32,Lookups!$AD$2:$AD$13,0),1),IF(Inputs!$K32="CAL",Lookups!$Z$2:$Z$98,Lookups!$AA$2:$AA$98),0),1)=Inputs!AB$4-1,Inputs!$Q32*(1+Inputs!AB$6),
IF(INDEX(Lookups!$Y$2:$Y$98,MATCH(Inputs!$M32&amp;"_"&amp;INDEX(Lookups!$AC$2:$AC$13,MATCH(Inputs!$L32,Lookups!$AD$2:$AD$13,0),1),IF(Inputs!$K32="CAL",Lookups!$Z$2:$Z$98,Lookups!$AA$2:$AA$98),0),1)&lt;Inputs!AB$4-1,Inputs!AA32*(1+Inputs!AB$6)))))</f>
        <v>-</v>
      </c>
      <c r="AC32" s="217" t="str">
        <f>IF(OR(ISBLANK($M32),$N32="%"),"-",
IF(INDEX(Lookups!$Y$2:$Y$98,MATCH(Inputs!$M32&amp;"_"&amp;INDEX(Lookups!$AC$2:$AC$13,MATCH(Inputs!$L32,Lookups!$AD$2:$AD$13,0),1),IF(Inputs!$K32="CAL",Lookups!$Z$2:$Z$98,Lookups!$AA$2:$AA$98),0),1)&gt;=Inputs!AC$4,"-",
IF(INDEX(Lookups!$Y$2:$Y$98,MATCH(Inputs!$M32&amp;"_"&amp;INDEX(Lookups!$AC$2:$AC$13,MATCH(Inputs!$L32,Lookups!$AD$2:$AD$13,0),1),IF(Inputs!$K32="CAL",Lookups!$Z$2:$Z$98,Lookups!$AA$2:$AA$98),0),1)=Inputs!AC$4-1,Inputs!$Q32*(1+Inputs!AC$6),
IF(INDEX(Lookups!$Y$2:$Y$98,MATCH(Inputs!$M32&amp;"_"&amp;INDEX(Lookups!$AC$2:$AC$13,MATCH(Inputs!$L32,Lookups!$AD$2:$AD$13,0),1),IF(Inputs!$K32="CAL",Lookups!$Z$2:$Z$98,Lookups!$AA$2:$AA$98),0),1)&lt;Inputs!AC$4-1,Inputs!AB32*(1+Inputs!AC$6)))))</f>
        <v>-</v>
      </c>
      <c r="AD32" s="217" t="str">
        <f>IF(OR(ISBLANK($M32),$N32="%"),"-",
IF(INDEX(Lookups!$Y$2:$Y$98,MATCH(Inputs!$M32&amp;"_"&amp;INDEX(Lookups!$AC$2:$AC$13,MATCH(Inputs!$L32,Lookups!$AD$2:$AD$13,0),1),IF(Inputs!$K32="CAL",Lookups!$Z$2:$Z$98,Lookups!$AA$2:$AA$98),0),1)&gt;=Inputs!AD$4,"-",
IF(INDEX(Lookups!$Y$2:$Y$98,MATCH(Inputs!$M32&amp;"_"&amp;INDEX(Lookups!$AC$2:$AC$13,MATCH(Inputs!$L32,Lookups!$AD$2:$AD$13,0),1),IF(Inputs!$K32="CAL",Lookups!$Z$2:$Z$98,Lookups!$AA$2:$AA$98),0),1)=Inputs!AD$4-1,Inputs!$Q32*(1+Inputs!AD$6),
IF(INDEX(Lookups!$Y$2:$Y$98,MATCH(Inputs!$M32&amp;"_"&amp;INDEX(Lookups!$AC$2:$AC$13,MATCH(Inputs!$L32,Lookups!$AD$2:$AD$13,0),1),IF(Inputs!$K32="CAL",Lookups!$Z$2:$Z$98,Lookups!$AA$2:$AA$98),0),1)&lt;Inputs!AD$4-1,Inputs!AC32*(1+Inputs!AD$6)))))</f>
        <v>-</v>
      </c>
      <c r="AE32" s="217" t="str">
        <f>IF(OR(ISBLANK($M32),$N32="%"),"-",
IF(INDEX(Lookups!$Y$2:$Y$98,MATCH(Inputs!$M32&amp;"_"&amp;INDEX(Lookups!$AC$2:$AC$13,MATCH(Inputs!$L32,Lookups!$AD$2:$AD$13,0),1),IF(Inputs!$K32="CAL",Lookups!$Z$2:$Z$98,Lookups!$AA$2:$AA$98),0),1)&gt;=Inputs!AE$4,"-",
IF(INDEX(Lookups!$Y$2:$Y$98,MATCH(Inputs!$M32&amp;"_"&amp;INDEX(Lookups!$AC$2:$AC$13,MATCH(Inputs!$L32,Lookups!$AD$2:$AD$13,0),1),IF(Inputs!$K32="CAL",Lookups!$Z$2:$Z$98,Lookups!$AA$2:$AA$98),0),1)=Inputs!AE$4-1,Inputs!$Q32*(1+Inputs!AE$6),
IF(INDEX(Lookups!$Y$2:$Y$98,MATCH(Inputs!$M32&amp;"_"&amp;INDEX(Lookups!$AC$2:$AC$13,MATCH(Inputs!$L32,Lookups!$AD$2:$AD$13,0),1),IF(Inputs!$K32="CAL",Lookups!$Z$2:$Z$98,Lookups!$AA$2:$AA$98),0),1)&lt;Inputs!AE$4-1,Inputs!AD32*(1+Inputs!AE$6)))))</f>
        <v>-</v>
      </c>
      <c r="AF32" s="217" t="str">
        <f>IF(OR(ISBLANK($M32),$N32="%"),"-",
IF(INDEX(Lookups!$Y$2:$Y$98,MATCH(Inputs!$M32&amp;"_"&amp;INDEX(Lookups!$AC$2:$AC$13,MATCH(Inputs!$L32,Lookups!$AD$2:$AD$13,0),1),IF(Inputs!$K32="CAL",Lookups!$Z$2:$Z$98,Lookups!$AA$2:$AA$98),0),1)&gt;=Inputs!AF$4,"-",
IF(INDEX(Lookups!$Y$2:$Y$98,MATCH(Inputs!$M32&amp;"_"&amp;INDEX(Lookups!$AC$2:$AC$13,MATCH(Inputs!$L32,Lookups!$AD$2:$AD$13,0),1),IF(Inputs!$K32="CAL",Lookups!$Z$2:$Z$98,Lookups!$AA$2:$AA$98),0),1)=Inputs!AF$4-1,Inputs!$Q32*(1+Inputs!AF$6),
IF(INDEX(Lookups!$Y$2:$Y$98,MATCH(Inputs!$M32&amp;"_"&amp;INDEX(Lookups!$AC$2:$AC$13,MATCH(Inputs!$L32,Lookups!$AD$2:$AD$13,0),1),IF(Inputs!$K32="CAL",Lookups!$Z$2:$Z$98,Lookups!$AA$2:$AA$98),0),1)&lt;Inputs!AF$4-1,Inputs!AE32*(1+Inputs!AF$6)))))</f>
        <v>-</v>
      </c>
      <c r="AG32" s="217" t="str">
        <f>IF(OR(ISBLANK($M32),$N32="%"),"-",
IF(INDEX(Lookups!$Y$2:$Y$98,MATCH(Inputs!$M32&amp;"_"&amp;INDEX(Lookups!$AC$2:$AC$13,MATCH(Inputs!$L32,Lookups!$AD$2:$AD$13,0),1),IF(Inputs!$K32="CAL",Lookups!$Z$2:$Z$98,Lookups!$AA$2:$AA$98),0),1)&gt;=Inputs!AG$4,"-",
IF(INDEX(Lookups!$Y$2:$Y$98,MATCH(Inputs!$M32&amp;"_"&amp;INDEX(Lookups!$AC$2:$AC$13,MATCH(Inputs!$L32,Lookups!$AD$2:$AD$13,0),1),IF(Inputs!$K32="CAL",Lookups!$Z$2:$Z$98,Lookups!$AA$2:$AA$98),0),1)=Inputs!AG$4-1,Inputs!$Q32*(1+Inputs!AG$6),
IF(INDEX(Lookups!$Y$2:$Y$98,MATCH(Inputs!$M32&amp;"_"&amp;INDEX(Lookups!$AC$2:$AC$13,MATCH(Inputs!$L32,Lookups!$AD$2:$AD$13,0),1),IF(Inputs!$K32="CAL",Lookups!$Z$2:$Z$98,Lookups!$AA$2:$AA$98),0),1)&lt;Inputs!AG$4-1,Inputs!AF32*(1+Inputs!AG$6)))))</f>
        <v>-</v>
      </c>
      <c r="AH32" s="217" t="str">
        <f>IF(OR(ISBLANK($M32),$N32="%"),"-",
IF(INDEX(Lookups!$Y$2:$Y$98,MATCH(Inputs!$M32&amp;"_"&amp;INDEX(Lookups!$AC$2:$AC$13,MATCH(Inputs!$L32,Lookups!$AD$2:$AD$13,0),1),IF(Inputs!$K32="CAL",Lookups!$Z$2:$Z$98,Lookups!$AA$2:$AA$98),0),1)&gt;=Inputs!AH$4,"-",
IF(INDEX(Lookups!$Y$2:$Y$98,MATCH(Inputs!$M32&amp;"_"&amp;INDEX(Lookups!$AC$2:$AC$13,MATCH(Inputs!$L32,Lookups!$AD$2:$AD$13,0),1),IF(Inputs!$K32="CAL",Lookups!$Z$2:$Z$98,Lookups!$AA$2:$AA$98),0),1)=Inputs!AH$4-1,Inputs!$Q32*(1+Inputs!AH$6),
IF(INDEX(Lookups!$Y$2:$Y$98,MATCH(Inputs!$M32&amp;"_"&amp;INDEX(Lookups!$AC$2:$AC$13,MATCH(Inputs!$L32,Lookups!$AD$2:$AD$13,0),1),IF(Inputs!$K32="CAL",Lookups!$Z$2:$Z$98,Lookups!$AA$2:$AA$98),0),1)&lt;Inputs!AH$4-1,Inputs!AG32*(1+Inputs!AH$6)))))</f>
        <v>-</v>
      </c>
      <c r="AI32" s="217" t="str">
        <f>IF(OR(ISBLANK($M32),$N32="%"),"-",
IF(INDEX(Lookups!$Y$2:$Y$98,MATCH(Inputs!$M32&amp;"_"&amp;INDEX(Lookups!$AC$2:$AC$13,MATCH(Inputs!$L32,Lookups!$AD$2:$AD$13,0),1),IF(Inputs!$K32="CAL",Lookups!$Z$2:$Z$98,Lookups!$AA$2:$AA$98),0),1)&gt;=Inputs!AI$4,"-",
IF(INDEX(Lookups!$Y$2:$Y$98,MATCH(Inputs!$M32&amp;"_"&amp;INDEX(Lookups!$AC$2:$AC$13,MATCH(Inputs!$L32,Lookups!$AD$2:$AD$13,0),1),IF(Inputs!$K32="CAL",Lookups!$Z$2:$Z$98,Lookups!$AA$2:$AA$98),0),1)=Inputs!AI$4-1,Inputs!$Q32*(1+Inputs!AI$6),
IF(INDEX(Lookups!$Y$2:$Y$98,MATCH(Inputs!$M32&amp;"_"&amp;INDEX(Lookups!$AC$2:$AC$13,MATCH(Inputs!$L32,Lookups!$AD$2:$AD$13,0),1),IF(Inputs!$K32="CAL",Lookups!$Z$2:$Z$98,Lookups!$AA$2:$AA$98),0),1)&lt;Inputs!AI$4-1,Inputs!AH32*(1+Inputs!AI$6)))))</f>
        <v>-</v>
      </c>
      <c r="AJ32" s="217" t="str">
        <f>IF(OR(ISBLANK($M32),$N32="%"),"-",
IF(INDEX(Lookups!$Y$2:$Y$98,MATCH(Inputs!$M32&amp;"_"&amp;INDEX(Lookups!$AC$2:$AC$13,MATCH(Inputs!$L32,Lookups!$AD$2:$AD$13,0),1),IF(Inputs!$K32="CAL",Lookups!$Z$2:$Z$98,Lookups!$AA$2:$AA$98),0),1)&gt;=Inputs!AJ$4,"-",
IF(INDEX(Lookups!$Y$2:$Y$98,MATCH(Inputs!$M32&amp;"_"&amp;INDEX(Lookups!$AC$2:$AC$13,MATCH(Inputs!$L32,Lookups!$AD$2:$AD$13,0),1),IF(Inputs!$K32="CAL",Lookups!$Z$2:$Z$98,Lookups!$AA$2:$AA$98),0),1)=Inputs!AJ$4-1,Inputs!$Q32*(1+Inputs!AJ$6),
IF(INDEX(Lookups!$Y$2:$Y$98,MATCH(Inputs!$M32&amp;"_"&amp;INDEX(Lookups!$AC$2:$AC$13,MATCH(Inputs!$L32,Lookups!$AD$2:$AD$13,0),1),IF(Inputs!$K32="CAL",Lookups!$Z$2:$Z$98,Lookups!$AA$2:$AA$98),0),1)&lt;Inputs!AJ$4-1,Inputs!AI32*(1+Inputs!AJ$6)))))</f>
        <v>-</v>
      </c>
      <c r="AK32" s="217" t="str">
        <f>IF(OR(ISBLANK($M32),$N32="%"),"-",
IF(INDEX(Lookups!$Y$2:$Y$98,MATCH(Inputs!$M32&amp;"_"&amp;INDEX(Lookups!$AC$2:$AC$13,MATCH(Inputs!$L32,Lookups!$AD$2:$AD$13,0),1),IF(Inputs!$K32="CAL",Lookups!$Z$2:$Z$98,Lookups!$AA$2:$AA$98),0),1)&gt;=Inputs!AK$4,"-",
IF(INDEX(Lookups!$Y$2:$Y$98,MATCH(Inputs!$M32&amp;"_"&amp;INDEX(Lookups!$AC$2:$AC$13,MATCH(Inputs!$L32,Lookups!$AD$2:$AD$13,0),1),IF(Inputs!$K32="CAL",Lookups!$Z$2:$Z$98,Lookups!$AA$2:$AA$98),0),1)=Inputs!AK$4-1,Inputs!$Q32*(1+Inputs!AK$6),
IF(INDEX(Lookups!$Y$2:$Y$98,MATCH(Inputs!$M32&amp;"_"&amp;INDEX(Lookups!$AC$2:$AC$13,MATCH(Inputs!$L32,Lookups!$AD$2:$AD$13,0),1),IF(Inputs!$K32="CAL",Lookups!$Z$2:$Z$98,Lookups!$AA$2:$AA$98),0),1)&lt;Inputs!AK$4-1,Inputs!AJ32*(1+Inputs!AK$6)))))</f>
        <v>-</v>
      </c>
      <c r="AL32" s="217" t="str">
        <f>IF(OR(ISBLANK($M32),$N32="%"),"-",
IF(INDEX(Lookups!$Y$2:$Y$98,MATCH(Inputs!$M32&amp;"_"&amp;INDEX(Lookups!$AC$2:$AC$13,MATCH(Inputs!$L32,Lookups!$AD$2:$AD$13,0),1),IF(Inputs!$K32="CAL",Lookups!$Z$2:$Z$98,Lookups!$AA$2:$AA$98),0),1)&gt;=Inputs!AL$4,"-",
IF(INDEX(Lookups!$Y$2:$Y$98,MATCH(Inputs!$M32&amp;"_"&amp;INDEX(Lookups!$AC$2:$AC$13,MATCH(Inputs!$L32,Lookups!$AD$2:$AD$13,0),1),IF(Inputs!$K32="CAL",Lookups!$Z$2:$Z$98,Lookups!$AA$2:$AA$98),0),1)=Inputs!AL$4-1,Inputs!$Q32*(1+Inputs!AL$6),
IF(INDEX(Lookups!$Y$2:$Y$98,MATCH(Inputs!$M32&amp;"_"&amp;INDEX(Lookups!$AC$2:$AC$13,MATCH(Inputs!$L32,Lookups!$AD$2:$AD$13,0),1),IF(Inputs!$K32="CAL",Lookups!$Z$2:$Z$98,Lookups!$AA$2:$AA$98),0),1)&lt;Inputs!AL$4-1,Inputs!AK32*(1+Inputs!AL$6)))))</f>
        <v>-</v>
      </c>
      <c r="AM32" s="217" t="str">
        <f>IF(OR(ISBLANK($M32),$N32="%"),"-",
IF(INDEX(Lookups!$Y$2:$Y$98,MATCH(Inputs!$M32&amp;"_"&amp;INDEX(Lookups!$AC$2:$AC$13,MATCH(Inputs!$L32,Lookups!$AD$2:$AD$13,0),1),IF(Inputs!$K32="CAL",Lookups!$Z$2:$Z$98,Lookups!$AA$2:$AA$98),0),1)&gt;=Inputs!AM$4,"-",
IF(INDEX(Lookups!$Y$2:$Y$98,MATCH(Inputs!$M32&amp;"_"&amp;INDEX(Lookups!$AC$2:$AC$13,MATCH(Inputs!$L32,Lookups!$AD$2:$AD$13,0),1),IF(Inputs!$K32="CAL",Lookups!$Z$2:$Z$98,Lookups!$AA$2:$AA$98),0),1)=Inputs!AM$4-1,Inputs!$Q32*(1+Inputs!AM$6),
IF(INDEX(Lookups!$Y$2:$Y$98,MATCH(Inputs!$M32&amp;"_"&amp;INDEX(Lookups!$AC$2:$AC$13,MATCH(Inputs!$L32,Lookups!$AD$2:$AD$13,0),1),IF(Inputs!$K32="CAL",Lookups!$Z$2:$Z$98,Lookups!$AA$2:$AA$98),0),1)&lt;Inputs!AM$4-1,Inputs!AL32*(1+Inputs!AM$6)))))</f>
        <v>-</v>
      </c>
      <c r="AN32" s="217" t="str">
        <f>IF(OR(ISBLANK($M32),$N32="%"),"-",
IF(INDEX(Lookups!$Y$2:$Y$98,MATCH(Inputs!$M32&amp;"_"&amp;INDEX(Lookups!$AC$2:$AC$13,MATCH(Inputs!$L32,Lookups!$AD$2:$AD$13,0),1),IF(Inputs!$K32="CAL",Lookups!$Z$2:$Z$98,Lookups!$AA$2:$AA$98),0),1)&gt;=Inputs!AN$4,"-",
IF(INDEX(Lookups!$Y$2:$Y$98,MATCH(Inputs!$M32&amp;"_"&amp;INDEX(Lookups!$AC$2:$AC$13,MATCH(Inputs!$L32,Lookups!$AD$2:$AD$13,0),1),IF(Inputs!$K32="CAL",Lookups!$Z$2:$Z$98,Lookups!$AA$2:$AA$98),0),1)=Inputs!AN$4-1,Inputs!$Q32*(1+Inputs!AN$6),
IF(INDEX(Lookups!$Y$2:$Y$98,MATCH(Inputs!$M32&amp;"_"&amp;INDEX(Lookups!$AC$2:$AC$13,MATCH(Inputs!$L32,Lookups!$AD$2:$AD$13,0),1),IF(Inputs!$K32="CAL",Lookups!$Z$2:$Z$98,Lookups!$AA$2:$AA$98),0),1)&lt;Inputs!AN$4-1,Inputs!AM32*(1+Inputs!AN$6)))))</f>
        <v>-</v>
      </c>
      <c r="AO32" s="217" t="str">
        <f>IF(OR(ISBLANK($M32),$N32="%"),"-",
IF(INDEX(Lookups!$Y$2:$Y$98,MATCH(Inputs!$M32&amp;"_"&amp;INDEX(Lookups!$AC$2:$AC$13,MATCH(Inputs!$L32,Lookups!$AD$2:$AD$13,0),1),IF(Inputs!$K32="CAL",Lookups!$Z$2:$Z$98,Lookups!$AA$2:$AA$98),0),1)&gt;=Inputs!AO$4,"-",
IF(INDEX(Lookups!$Y$2:$Y$98,MATCH(Inputs!$M32&amp;"_"&amp;INDEX(Lookups!$AC$2:$AC$13,MATCH(Inputs!$L32,Lookups!$AD$2:$AD$13,0),1),IF(Inputs!$K32="CAL",Lookups!$Z$2:$Z$98,Lookups!$AA$2:$AA$98),0),1)=Inputs!AO$4-1,Inputs!$Q32*(1+Inputs!AO$6),
IF(INDEX(Lookups!$Y$2:$Y$98,MATCH(Inputs!$M32&amp;"_"&amp;INDEX(Lookups!$AC$2:$AC$13,MATCH(Inputs!$L32,Lookups!$AD$2:$AD$13,0),1),IF(Inputs!$K32="CAL",Lookups!$Z$2:$Z$98,Lookups!$AA$2:$AA$98),0),1)&lt;Inputs!AO$4-1,Inputs!AN32*(1+Inputs!AO$6)))))</f>
        <v>-</v>
      </c>
      <c r="AP32" s="217" t="str">
        <f>IF(OR(ISBLANK($M32),$N32="%"),"-",
IF(INDEX(Lookups!$Y$2:$Y$98,MATCH(Inputs!$M32&amp;"_"&amp;INDEX(Lookups!$AC$2:$AC$13,MATCH(Inputs!$L32,Lookups!$AD$2:$AD$13,0),1),IF(Inputs!$K32="CAL",Lookups!$Z$2:$Z$98,Lookups!$AA$2:$AA$98),0),1)&gt;=Inputs!AP$4,"-",
IF(INDEX(Lookups!$Y$2:$Y$98,MATCH(Inputs!$M32&amp;"_"&amp;INDEX(Lookups!$AC$2:$AC$13,MATCH(Inputs!$L32,Lookups!$AD$2:$AD$13,0),1),IF(Inputs!$K32="CAL",Lookups!$Z$2:$Z$98,Lookups!$AA$2:$AA$98),0),1)=Inputs!AP$4-1,Inputs!$Q32*(1+Inputs!AP$6),
IF(INDEX(Lookups!$Y$2:$Y$98,MATCH(Inputs!$M32&amp;"_"&amp;INDEX(Lookups!$AC$2:$AC$13,MATCH(Inputs!$L32,Lookups!$AD$2:$AD$13,0),1),IF(Inputs!$K32="CAL",Lookups!$Z$2:$Z$98,Lookups!$AA$2:$AA$98),0),1)&lt;Inputs!AP$4-1,Inputs!AO32*(1+Inputs!AP$6)))))</f>
        <v>-</v>
      </c>
      <c r="AQ32" s="217" t="str">
        <f>IF(OR(ISBLANK($M32),$N32="%"),"-",
IF(INDEX(Lookups!$Y$2:$Y$98,MATCH(Inputs!$M32&amp;"_"&amp;INDEX(Lookups!$AC$2:$AC$13,MATCH(Inputs!$L32,Lookups!$AD$2:$AD$13,0),1),IF(Inputs!$K32="CAL",Lookups!$Z$2:$Z$98,Lookups!$AA$2:$AA$98),0),1)&gt;=Inputs!AQ$4,"-",
IF(INDEX(Lookups!$Y$2:$Y$98,MATCH(Inputs!$M32&amp;"_"&amp;INDEX(Lookups!$AC$2:$AC$13,MATCH(Inputs!$L32,Lookups!$AD$2:$AD$13,0),1),IF(Inputs!$K32="CAL",Lookups!$Z$2:$Z$98,Lookups!$AA$2:$AA$98),0),1)=Inputs!AQ$4-1,Inputs!$Q32*(1+Inputs!AQ$6),
IF(INDEX(Lookups!$Y$2:$Y$98,MATCH(Inputs!$M32&amp;"_"&amp;INDEX(Lookups!$AC$2:$AC$13,MATCH(Inputs!$L32,Lookups!$AD$2:$AD$13,0),1),IF(Inputs!$K32="CAL",Lookups!$Z$2:$Z$98,Lookups!$AA$2:$AA$98),0),1)&lt;Inputs!AQ$4-1,Inputs!AP32*(1+Inputs!AQ$6)))))</f>
        <v>-</v>
      </c>
      <c r="AR32" s="217" t="str">
        <f>IF(OR(ISBLANK($M32),$N32="%"),"-",
IF(INDEX(Lookups!$Y$2:$Y$98,MATCH(Inputs!$M32&amp;"_"&amp;INDEX(Lookups!$AC$2:$AC$13,MATCH(Inputs!$L32,Lookups!$AD$2:$AD$13,0),1),IF(Inputs!$K32="CAL",Lookups!$Z$2:$Z$98,Lookups!$AA$2:$AA$98),0),1)&gt;=Inputs!AR$4,"-",
IF(INDEX(Lookups!$Y$2:$Y$98,MATCH(Inputs!$M32&amp;"_"&amp;INDEX(Lookups!$AC$2:$AC$13,MATCH(Inputs!$L32,Lookups!$AD$2:$AD$13,0),1),IF(Inputs!$K32="CAL",Lookups!$Z$2:$Z$98,Lookups!$AA$2:$AA$98),0),1)=Inputs!AR$4-1,Inputs!$Q32*(1+Inputs!AR$6),
IF(INDEX(Lookups!$Y$2:$Y$98,MATCH(Inputs!$M32&amp;"_"&amp;INDEX(Lookups!$AC$2:$AC$13,MATCH(Inputs!$L32,Lookups!$AD$2:$AD$13,0),1),IF(Inputs!$K32="CAL",Lookups!$Z$2:$Z$98,Lookups!$AA$2:$AA$98),0),1)&lt;Inputs!AR$4-1,Inputs!AQ32*(1+Inputs!AR$6)))))</f>
        <v>-</v>
      </c>
      <c r="AS32" s="217" t="str">
        <f>IF(OR(ISBLANK($M32),$N32="%"),"-",
IF(INDEX(Lookups!$Y$2:$Y$98,MATCH(Inputs!$M32&amp;"_"&amp;INDEX(Lookups!$AC$2:$AC$13,MATCH(Inputs!$L32,Lookups!$AD$2:$AD$13,0),1),IF(Inputs!$K32="CAL",Lookups!$Z$2:$Z$98,Lookups!$AA$2:$AA$98),0),1)&gt;=Inputs!AS$4,"-",
IF(INDEX(Lookups!$Y$2:$Y$98,MATCH(Inputs!$M32&amp;"_"&amp;INDEX(Lookups!$AC$2:$AC$13,MATCH(Inputs!$L32,Lookups!$AD$2:$AD$13,0),1),IF(Inputs!$K32="CAL",Lookups!$Z$2:$Z$98,Lookups!$AA$2:$AA$98),0),1)=Inputs!AS$4-1,Inputs!$Q32*(1+Inputs!AS$6),
IF(INDEX(Lookups!$Y$2:$Y$98,MATCH(Inputs!$M32&amp;"_"&amp;INDEX(Lookups!$AC$2:$AC$13,MATCH(Inputs!$L32,Lookups!$AD$2:$AD$13,0),1),IF(Inputs!$K32="CAL",Lookups!$Z$2:$Z$98,Lookups!$AA$2:$AA$98),0),1)&lt;Inputs!AS$4-1,Inputs!AR32*(1+Inputs!AS$6)))))</f>
        <v>-</v>
      </c>
      <c r="AT32" s="217" t="str">
        <f>IF(OR(ISBLANK($M32),$N32="%"),"-",
IF(INDEX(Lookups!$Y$2:$Y$98,MATCH(Inputs!$M32&amp;"_"&amp;INDEX(Lookups!$AC$2:$AC$13,MATCH(Inputs!$L32,Lookups!$AD$2:$AD$13,0),1),IF(Inputs!$K32="CAL",Lookups!$Z$2:$Z$98,Lookups!$AA$2:$AA$98),0),1)&gt;=Inputs!AT$4,"-",
IF(INDEX(Lookups!$Y$2:$Y$98,MATCH(Inputs!$M32&amp;"_"&amp;INDEX(Lookups!$AC$2:$AC$13,MATCH(Inputs!$L32,Lookups!$AD$2:$AD$13,0),1),IF(Inputs!$K32="CAL",Lookups!$Z$2:$Z$98,Lookups!$AA$2:$AA$98),0),1)=Inputs!AT$4-1,Inputs!$Q32*(1+Inputs!AT$6),
IF(INDEX(Lookups!$Y$2:$Y$98,MATCH(Inputs!$M32&amp;"_"&amp;INDEX(Lookups!$AC$2:$AC$13,MATCH(Inputs!$L32,Lookups!$AD$2:$AD$13,0),1),IF(Inputs!$K32="CAL",Lookups!$Z$2:$Z$98,Lookups!$AA$2:$AA$98),0),1)&lt;Inputs!AT$4-1,Inputs!AS32*(1+Inputs!AT$6)))))</f>
        <v>-</v>
      </c>
      <c r="AU32" s="217" t="str">
        <f>IF(OR(ISBLANK($M32),$N32="%"),"-",
IF(INDEX(Lookups!$Y$2:$Y$98,MATCH(Inputs!$M32&amp;"_"&amp;INDEX(Lookups!$AC$2:$AC$13,MATCH(Inputs!$L32,Lookups!$AD$2:$AD$13,0),1),IF(Inputs!$K32="CAL",Lookups!$Z$2:$Z$98,Lookups!$AA$2:$AA$98),0),1)&gt;=Inputs!AU$4,"-",
IF(INDEX(Lookups!$Y$2:$Y$98,MATCH(Inputs!$M32&amp;"_"&amp;INDEX(Lookups!$AC$2:$AC$13,MATCH(Inputs!$L32,Lookups!$AD$2:$AD$13,0),1),IF(Inputs!$K32="CAL",Lookups!$Z$2:$Z$98,Lookups!$AA$2:$AA$98),0),1)=Inputs!AU$4-1,Inputs!$Q32*(1+Inputs!AU$6),
IF(INDEX(Lookups!$Y$2:$Y$98,MATCH(Inputs!$M32&amp;"_"&amp;INDEX(Lookups!$AC$2:$AC$13,MATCH(Inputs!$L32,Lookups!$AD$2:$AD$13,0),1),IF(Inputs!$K32="CAL",Lookups!$Z$2:$Z$98,Lookups!$AA$2:$AA$98),0),1)&lt;Inputs!AU$4-1,Inputs!AT32*(1+Inputs!AU$6)))))</f>
        <v>-</v>
      </c>
      <c r="AW32" s="214" t="str">
        <f>INDEX($V32:$AU32,1,MATCH(AW$6&amp;"_"&amp;INDEX(Lookups!$AC$2:$AC$13,MATCH(Inputs!AW$5,Lookups!$AD$2:$AD$13,0),1),Inputs!$V$2:$AU$2,0))</f>
        <v>-</v>
      </c>
    </row>
    <row r="33" spans="1:49" s="164" customFormat="1" x14ac:dyDescent="0.25">
      <c r="A33" s="178" t="s">
        <v>545</v>
      </c>
      <c r="B33" s="209" t="s">
        <v>550</v>
      </c>
      <c r="C33" s="210" t="str">
        <f>IF(ISBLANK($B33),"-",IFERROR(INDEX(Lookups!$E$2:$E$14,MATCH($B33,Lookups!$C$2:$C$14,0),1),"-"))</f>
        <v>YES</v>
      </c>
      <c r="D33" s="211" t="str">
        <f>IFERROR(IF(MATCH($I33,Lookups!$J$2:$J$6,0),INDEX(Lookups!$K$2:$K$6,MATCH(Inputs!$I33,Lookups!$J$2:$J$6,0),1)),"all DB")</f>
        <v>cp</v>
      </c>
      <c r="E33" s="211" t="str">
        <f t="shared" si="2"/>
        <v>WEC_sme_cp</v>
      </c>
      <c r="F33" s="160" t="s">
        <v>560</v>
      </c>
      <c r="G33" s="228"/>
      <c r="H33" s="160" t="s">
        <v>170</v>
      </c>
      <c r="I33" s="206" t="s">
        <v>1</v>
      </c>
      <c r="J33" s="159" t="s">
        <v>546</v>
      </c>
      <c r="K33" s="203" t="s">
        <v>332</v>
      </c>
      <c r="L33" s="203" t="s">
        <v>89</v>
      </c>
      <c r="M33" s="203">
        <v>2019</v>
      </c>
      <c r="N33" s="162" t="s">
        <v>34</v>
      </c>
      <c r="O33" s="229">
        <v>100.92</v>
      </c>
      <c r="P33" s="229">
        <v>0.17</v>
      </c>
      <c r="Q33" s="230">
        <f t="shared" si="5"/>
        <v>0.10109</v>
      </c>
      <c r="R33" s="231">
        <f t="shared" ref="R33:R36" si="6">IF(ISBLANK(Q33),"-",
IF(AW33="-",Q33,AW33))</f>
        <v>0.10109</v>
      </c>
      <c r="U33" s="216"/>
      <c r="V33" s="217" t="str">
        <f>IF(OR(ISBLANK($M33),$N33="%"),"-",
IF(INDEX(Lookups!$Y$2:$Y$98,MATCH(Inputs!$M33&amp;"_"&amp;INDEX(Lookups!$AC$2:$AC$13,MATCH(Inputs!$L33,Lookups!$AD$2:$AD$13,0),1),IF(Inputs!$K33="CAL",Lookups!$Z$2:$Z$98,Lookups!$AA$2:$AA$98),0),1)&gt;=Inputs!V$4,"-",
IF(INDEX(Lookups!$Y$2:$Y$98,MATCH(Inputs!$M33&amp;"_"&amp;INDEX(Lookups!$AC$2:$AC$13,MATCH(Inputs!$L33,Lookups!$AD$2:$AD$13,0),1),IF(Inputs!$K33="CAL",Lookups!$Z$2:$Z$98,Lookups!$AA$2:$AA$98),0),1)=Inputs!V$4-1,Inputs!$Q33*(1+Inputs!V$6),
IF(INDEX(Lookups!$Y$2:$Y$98,MATCH(Inputs!$M33&amp;"_"&amp;INDEX(Lookups!$AC$2:$AC$13,MATCH(Inputs!$L33,Lookups!$AD$2:$AD$13,0),1),IF(Inputs!$K33="CAL",Lookups!$Z$2:$Z$98,Lookups!$AA$2:$AA$98),0),1)&lt;Inputs!V$4-1,Inputs!U33*(1+Inputs!V$6)))))</f>
        <v>-</v>
      </c>
      <c r="W33" s="217" t="str">
        <f>IF(OR(ISBLANK($M33),$N33="%"),"-",
IF(INDEX(Lookups!$Y$2:$Y$98,MATCH(Inputs!$M33&amp;"_"&amp;INDEX(Lookups!$AC$2:$AC$13,MATCH(Inputs!$L33,Lookups!$AD$2:$AD$13,0),1),IF(Inputs!$K33="CAL",Lookups!$Z$2:$Z$98,Lookups!$AA$2:$AA$98),0),1)&gt;=Inputs!W$4,"-",
IF(INDEX(Lookups!$Y$2:$Y$98,MATCH(Inputs!$M33&amp;"_"&amp;INDEX(Lookups!$AC$2:$AC$13,MATCH(Inputs!$L33,Lookups!$AD$2:$AD$13,0),1),IF(Inputs!$K33="CAL",Lookups!$Z$2:$Z$98,Lookups!$AA$2:$AA$98),0),1)=Inputs!W$4-1,Inputs!$Q33*(1+Inputs!W$6),
IF(INDEX(Lookups!$Y$2:$Y$98,MATCH(Inputs!$M33&amp;"_"&amp;INDEX(Lookups!$AC$2:$AC$13,MATCH(Inputs!$L33,Lookups!$AD$2:$AD$13,0),1),IF(Inputs!$K33="CAL",Lookups!$Z$2:$Z$98,Lookups!$AA$2:$AA$98),0),1)&lt;Inputs!W$4-1,Inputs!V33*(1+Inputs!W$6)))))</f>
        <v>-</v>
      </c>
      <c r="X33" s="217" t="str">
        <f>IF(OR(ISBLANK($M33),$N33="%"),"-",
IF(INDEX(Lookups!$Y$2:$Y$98,MATCH(Inputs!$M33&amp;"_"&amp;INDEX(Lookups!$AC$2:$AC$13,MATCH(Inputs!$L33,Lookups!$AD$2:$AD$13,0),1),IF(Inputs!$K33="CAL",Lookups!$Z$2:$Z$98,Lookups!$AA$2:$AA$98),0),1)&gt;=Inputs!X$4,"-",
IF(INDEX(Lookups!$Y$2:$Y$98,MATCH(Inputs!$M33&amp;"_"&amp;INDEX(Lookups!$AC$2:$AC$13,MATCH(Inputs!$L33,Lookups!$AD$2:$AD$13,0),1),IF(Inputs!$K33="CAL",Lookups!$Z$2:$Z$98,Lookups!$AA$2:$AA$98),0),1)=Inputs!X$4-1,Inputs!$Q33*(1+Inputs!X$6),
IF(INDEX(Lookups!$Y$2:$Y$98,MATCH(Inputs!$M33&amp;"_"&amp;INDEX(Lookups!$AC$2:$AC$13,MATCH(Inputs!$L33,Lookups!$AD$2:$AD$13,0),1),IF(Inputs!$K33="CAL",Lookups!$Z$2:$Z$98,Lookups!$AA$2:$AA$98),0),1)&lt;Inputs!X$4-1,Inputs!W33*(1+Inputs!X$6)))))</f>
        <v>-</v>
      </c>
      <c r="Y33" s="217" t="str">
        <f>IF(OR(ISBLANK($M33),$N33="%"),"-",
IF(INDEX(Lookups!$Y$2:$Y$98,MATCH(Inputs!$M33&amp;"_"&amp;INDEX(Lookups!$AC$2:$AC$13,MATCH(Inputs!$L33,Lookups!$AD$2:$AD$13,0),1),IF(Inputs!$K33="CAL",Lookups!$Z$2:$Z$98,Lookups!$AA$2:$AA$98),0),1)&gt;=Inputs!Y$4,"-",
IF(INDEX(Lookups!$Y$2:$Y$98,MATCH(Inputs!$M33&amp;"_"&amp;INDEX(Lookups!$AC$2:$AC$13,MATCH(Inputs!$L33,Lookups!$AD$2:$AD$13,0),1),IF(Inputs!$K33="CAL",Lookups!$Z$2:$Z$98,Lookups!$AA$2:$AA$98),0),1)=Inputs!Y$4-1,Inputs!$Q33*(1+Inputs!Y$6),
IF(INDEX(Lookups!$Y$2:$Y$98,MATCH(Inputs!$M33&amp;"_"&amp;INDEX(Lookups!$AC$2:$AC$13,MATCH(Inputs!$L33,Lookups!$AD$2:$AD$13,0),1),IF(Inputs!$K33="CAL",Lookups!$Z$2:$Z$98,Lookups!$AA$2:$AA$98),0),1)&lt;Inputs!Y$4-1,Inputs!X33*(1+Inputs!Y$6)))))</f>
        <v>-</v>
      </c>
      <c r="Z33" s="217" t="str">
        <f>IF(OR(ISBLANK($M33),$N33="%"),"-",
IF(INDEX(Lookups!$Y$2:$Y$98,MATCH(Inputs!$M33&amp;"_"&amp;INDEX(Lookups!$AC$2:$AC$13,MATCH(Inputs!$L33,Lookups!$AD$2:$AD$13,0),1),IF(Inputs!$K33="CAL",Lookups!$Z$2:$Z$98,Lookups!$AA$2:$AA$98),0),1)&gt;=Inputs!Z$4,"-",
IF(INDEX(Lookups!$Y$2:$Y$98,MATCH(Inputs!$M33&amp;"_"&amp;INDEX(Lookups!$AC$2:$AC$13,MATCH(Inputs!$L33,Lookups!$AD$2:$AD$13,0),1),IF(Inputs!$K33="CAL",Lookups!$Z$2:$Z$98,Lookups!$AA$2:$AA$98),0),1)=Inputs!Z$4-1,Inputs!$Q33*(1+Inputs!Z$6),
IF(INDEX(Lookups!$Y$2:$Y$98,MATCH(Inputs!$M33&amp;"_"&amp;INDEX(Lookups!$AC$2:$AC$13,MATCH(Inputs!$L33,Lookups!$AD$2:$AD$13,0),1),IF(Inputs!$K33="CAL",Lookups!$Z$2:$Z$98,Lookups!$AA$2:$AA$98),0),1)&lt;Inputs!Z$4-1,Inputs!Y33*(1+Inputs!Z$6)))))</f>
        <v>-</v>
      </c>
      <c r="AA33" s="217" t="str">
        <f>IF(OR(ISBLANK($M33),$N33="%"),"-",
IF(INDEX(Lookups!$Y$2:$Y$98,MATCH(Inputs!$M33&amp;"_"&amp;INDEX(Lookups!$AC$2:$AC$13,MATCH(Inputs!$L33,Lookups!$AD$2:$AD$13,0),1),IF(Inputs!$K33="CAL",Lookups!$Z$2:$Z$98,Lookups!$AA$2:$AA$98),0),1)&gt;=Inputs!AA$4,"-",
IF(INDEX(Lookups!$Y$2:$Y$98,MATCH(Inputs!$M33&amp;"_"&amp;INDEX(Lookups!$AC$2:$AC$13,MATCH(Inputs!$L33,Lookups!$AD$2:$AD$13,0),1),IF(Inputs!$K33="CAL",Lookups!$Z$2:$Z$98,Lookups!$AA$2:$AA$98),0),1)=Inputs!AA$4-1,Inputs!$Q33*(1+Inputs!AA$6),
IF(INDEX(Lookups!$Y$2:$Y$98,MATCH(Inputs!$M33&amp;"_"&amp;INDEX(Lookups!$AC$2:$AC$13,MATCH(Inputs!$L33,Lookups!$AD$2:$AD$13,0),1),IF(Inputs!$K33="CAL",Lookups!$Z$2:$Z$98,Lookups!$AA$2:$AA$98),0),1)&lt;Inputs!AA$4-1,Inputs!Z33*(1+Inputs!AA$6)))))</f>
        <v>-</v>
      </c>
      <c r="AB33" s="217" t="str">
        <f>IF(OR(ISBLANK($M33),$N33="%"),"-",
IF(INDEX(Lookups!$Y$2:$Y$98,MATCH(Inputs!$M33&amp;"_"&amp;INDEX(Lookups!$AC$2:$AC$13,MATCH(Inputs!$L33,Lookups!$AD$2:$AD$13,0),1),IF(Inputs!$K33="CAL",Lookups!$Z$2:$Z$98,Lookups!$AA$2:$AA$98),0),1)&gt;=Inputs!AB$4,"-",
IF(INDEX(Lookups!$Y$2:$Y$98,MATCH(Inputs!$M33&amp;"_"&amp;INDEX(Lookups!$AC$2:$AC$13,MATCH(Inputs!$L33,Lookups!$AD$2:$AD$13,0),1),IF(Inputs!$K33="CAL",Lookups!$Z$2:$Z$98,Lookups!$AA$2:$AA$98),0),1)=Inputs!AB$4-1,Inputs!$Q33*(1+Inputs!AB$6),
IF(INDEX(Lookups!$Y$2:$Y$98,MATCH(Inputs!$M33&amp;"_"&amp;INDEX(Lookups!$AC$2:$AC$13,MATCH(Inputs!$L33,Lookups!$AD$2:$AD$13,0),1),IF(Inputs!$K33="CAL",Lookups!$Z$2:$Z$98,Lookups!$AA$2:$AA$98),0),1)&lt;Inputs!AB$4-1,Inputs!AA33*(1+Inputs!AB$6)))))</f>
        <v>-</v>
      </c>
      <c r="AC33" s="217" t="str">
        <f>IF(OR(ISBLANK($M33),$N33="%"),"-",
IF(INDEX(Lookups!$Y$2:$Y$98,MATCH(Inputs!$M33&amp;"_"&amp;INDEX(Lookups!$AC$2:$AC$13,MATCH(Inputs!$L33,Lookups!$AD$2:$AD$13,0),1),IF(Inputs!$K33="CAL",Lookups!$Z$2:$Z$98,Lookups!$AA$2:$AA$98),0),1)&gt;=Inputs!AC$4,"-",
IF(INDEX(Lookups!$Y$2:$Y$98,MATCH(Inputs!$M33&amp;"_"&amp;INDEX(Lookups!$AC$2:$AC$13,MATCH(Inputs!$L33,Lookups!$AD$2:$AD$13,0),1),IF(Inputs!$K33="CAL",Lookups!$Z$2:$Z$98,Lookups!$AA$2:$AA$98),0),1)=Inputs!AC$4-1,Inputs!$Q33*(1+Inputs!AC$6),
IF(INDEX(Lookups!$Y$2:$Y$98,MATCH(Inputs!$M33&amp;"_"&amp;INDEX(Lookups!$AC$2:$AC$13,MATCH(Inputs!$L33,Lookups!$AD$2:$AD$13,0),1),IF(Inputs!$K33="CAL",Lookups!$Z$2:$Z$98,Lookups!$AA$2:$AA$98),0),1)&lt;Inputs!AC$4-1,Inputs!AB33*(1+Inputs!AC$6)))))</f>
        <v>-</v>
      </c>
      <c r="AD33" s="217" t="str">
        <f>IF(OR(ISBLANK($M33),$N33="%"),"-",
IF(INDEX(Lookups!$Y$2:$Y$98,MATCH(Inputs!$M33&amp;"_"&amp;INDEX(Lookups!$AC$2:$AC$13,MATCH(Inputs!$L33,Lookups!$AD$2:$AD$13,0),1),IF(Inputs!$K33="CAL",Lookups!$Z$2:$Z$98,Lookups!$AA$2:$AA$98),0),1)&gt;=Inputs!AD$4,"-",
IF(INDEX(Lookups!$Y$2:$Y$98,MATCH(Inputs!$M33&amp;"_"&amp;INDEX(Lookups!$AC$2:$AC$13,MATCH(Inputs!$L33,Lookups!$AD$2:$AD$13,0),1),IF(Inputs!$K33="CAL",Lookups!$Z$2:$Z$98,Lookups!$AA$2:$AA$98),0),1)=Inputs!AD$4-1,Inputs!$Q33*(1+Inputs!AD$6),
IF(INDEX(Lookups!$Y$2:$Y$98,MATCH(Inputs!$M33&amp;"_"&amp;INDEX(Lookups!$AC$2:$AC$13,MATCH(Inputs!$L33,Lookups!$AD$2:$AD$13,0),1),IF(Inputs!$K33="CAL",Lookups!$Z$2:$Z$98,Lookups!$AA$2:$AA$98),0),1)&lt;Inputs!AD$4-1,Inputs!AC33*(1+Inputs!AD$6)))))</f>
        <v>-</v>
      </c>
      <c r="AE33" s="217" t="str">
        <f>IF(OR(ISBLANK($M33),$N33="%"),"-",
IF(INDEX(Lookups!$Y$2:$Y$98,MATCH(Inputs!$M33&amp;"_"&amp;INDEX(Lookups!$AC$2:$AC$13,MATCH(Inputs!$L33,Lookups!$AD$2:$AD$13,0),1),IF(Inputs!$K33="CAL",Lookups!$Z$2:$Z$98,Lookups!$AA$2:$AA$98),0),1)&gt;=Inputs!AE$4,"-",
IF(INDEX(Lookups!$Y$2:$Y$98,MATCH(Inputs!$M33&amp;"_"&amp;INDEX(Lookups!$AC$2:$AC$13,MATCH(Inputs!$L33,Lookups!$AD$2:$AD$13,0),1),IF(Inputs!$K33="CAL",Lookups!$Z$2:$Z$98,Lookups!$AA$2:$AA$98),0),1)=Inputs!AE$4-1,Inputs!$Q33*(1+Inputs!AE$6),
IF(INDEX(Lookups!$Y$2:$Y$98,MATCH(Inputs!$M33&amp;"_"&amp;INDEX(Lookups!$AC$2:$AC$13,MATCH(Inputs!$L33,Lookups!$AD$2:$AD$13,0),1),IF(Inputs!$K33="CAL",Lookups!$Z$2:$Z$98,Lookups!$AA$2:$AA$98),0),1)&lt;Inputs!AE$4-1,Inputs!AD33*(1+Inputs!AE$6)))))</f>
        <v>-</v>
      </c>
      <c r="AF33" s="217" t="str">
        <f>IF(OR(ISBLANK($M33),$N33="%"),"-",
IF(INDEX(Lookups!$Y$2:$Y$98,MATCH(Inputs!$M33&amp;"_"&amp;INDEX(Lookups!$AC$2:$AC$13,MATCH(Inputs!$L33,Lookups!$AD$2:$AD$13,0),1),IF(Inputs!$K33="CAL",Lookups!$Z$2:$Z$98,Lookups!$AA$2:$AA$98),0),1)&gt;=Inputs!AF$4,"-",
IF(INDEX(Lookups!$Y$2:$Y$98,MATCH(Inputs!$M33&amp;"_"&amp;INDEX(Lookups!$AC$2:$AC$13,MATCH(Inputs!$L33,Lookups!$AD$2:$AD$13,0),1),IF(Inputs!$K33="CAL",Lookups!$Z$2:$Z$98,Lookups!$AA$2:$AA$98),0),1)=Inputs!AF$4-1,Inputs!$Q33*(1+Inputs!AF$6),
IF(INDEX(Lookups!$Y$2:$Y$98,MATCH(Inputs!$M33&amp;"_"&amp;INDEX(Lookups!$AC$2:$AC$13,MATCH(Inputs!$L33,Lookups!$AD$2:$AD$13,0),1),IF(Inputs!$K33="CAL",Lookups!$Z$2:$Z$98,Lookups!$AA$2:$AA$98),0),1)&lt;Inputs!AF$4-1,Inputs!AE33*(1+Inputs!AF$6)))))</f>
        <v>-</v>
      </c>
      <c r="AG33" s="217" t="str">
        <f>IF(OR(ISBLANK($M33),$N33="%"),"-",
IF(INDEX(Lookups!$Y$2:$Y$98,MATCH(Inputs!$M33&amp;"_"&amp;INDEX(Lookups!$AC$2:$AC$13,MATCH(Inputs!$L33,Lookups!$AD$2:$AD$13,0),1),IF(Inputs!$K33="CAL",Lookups!$Z$2:$Z$98,Lookups!$AA$2:$AA$98),0),1)&gt;=Inputs!AG$4,"-",
IF(INDEX(Lookups!$Y$2:$Y$98,MATCH(Inputs!$M33&amp;"_"&amp;INDEX(Lookups!$AC$2:$AC$13,MATCH(Inputs!$L33,Lookups!$AD$2:$AD$13,0),1),IF(Inputs!$K33="CAL",Lookups!$Z$2:$Z$98,Lookups!$AA$2:$AA$98),0),1)=Inputs!AG$4-1,Inputs!$Q33*(1+Inputs!AG$6),
IF(INDEX(Lookups!$Y$2:$Y$98,MATCH(Inputs!$M33&amp;"_"&amp;INDEX(Lookups!$AC$2:$AC$13,MATCH(Inputs!$L33,Lookups!$AD$2:$AD$13,0),1),IF(Inputs!$K33="CAL",Lookups!$Z$2:$Z$98,Lookups!$AA$2:$AA$98),0),1)&lt;Inputs!AG$4-1,Inputs!AF33*(1+Inputs!AG$6)))))</f>
        <v>-</v>
      </c>
      <c r="AH33" s="217" t="str">
        <f>IF(OR(ISBLANK($M33),$N33="%"),"-",
IF(INDEX(Lookups!$Y$2:$Y$98,MATCH(Inputs!$M33&amp;"_"&amp;INDEX(Lookups!$AC$2:$AC$13,MATCH(Inputs!$L33,Lookups!$AD$2:$AD$13,0),1),IF(Inputs!$K33="CAL",Lookups!$Z$2:$Z$98,Lookups!$AA$2:$AA$98),0),1)&gt;=Inputs!AH$4,"-",
IF(INDEX(Lookups!$Y$2:$Y$98,MATCH(Inputs!$M33&amp;"_"&amp;INDEX(Lookups!$AC$2:$AC$13,MATCH(Inputs!$L33,Lookups!$AD$2:$AD$13,0),1),IF(Inputs!$K33="CAL",Lookups!$Z$2:$Z$98,Lookups!$AA$2:$AA$98),0),1)=Inputs!AH$4-1,Inputs!$Q33*(1+Inputs!AH$6),
IF(INDEX(Lookups!$Y$2:$Y$98,MATCH(Inputs!$M33&amp;"_"&amp;INDEX(Lookups!$AC$2:$AC$13,MATCH(Inputs!$L33,Lookups!$AD$2:$AD$13,0),1),IF(Inputs!$K33="CAL",Lookups!$Z$2:$Z$98,Lookups!$AA$2:$AA$98),0),1)&lt;Inputs!AH$4-1,Inputs!AG33*(1+Inputs!AH$6)))))</f>
        <v>-</v>
      </c>
      <c r="AI33" s="217" t="str">
        <f>IF(OR(ISBLANK($M33),$N33="%"),"-",
IF(INDEX(Lookups!$Y$2:$Y$98,MATCH(Inputs!$M33&amp;"_"&amp;INDEX(Lookups!$AC$2:$AC$13,MATCH(Inputs!$L33,Lookups!$AD$2:$AD$13,0),1),IF(Inputs!$K33="CAL",Lookups!$Z$2:$Z$98,Lookups!$AA$2:$AA$98),0),1)&gt;=Inputs!AI$4,"-",
IF(INDEX(Lookups!$Y$2:$Y$98,MATCH(Inputs!$M33&amp;"_"&amp;INDEX(Lookups!$AC$2:$AC$13,MATCH(Inputs!$L33,Lookups!$AD$2:$AD$13,0),1),IF(Inputs!$K33="CAL",Lookups!$Z$2:$Z$98,Lookups!$AA$2:$AA$98),0),1)=Inputs!AI$4-1,Inputs!$Q33*(1+Inputs!AI$6),
IF(INDEX(Lookups!$Y$2:$Y$98,MATCH(Inputs!$M33&amp;"_"&amp;INDEX(Lookups!$AC$2:$AC$13,MATCH(Inputs!$L33,Lookups!$AD$2:$AD$13,0),1),IF(Inputs!$K33="CAL",Lookups!$Z$2:$Z$98,Lookups!$AA$2:$AA$98),0),1)&lt;Inputs!AI$4-1,Inputs!AH33*(1+Inputs!AI$6)))))</f>
        <v>-</v>
      </c>
      <c r="AJ33" s="217" t="str">
        <f>IF(OR(ISBLANK($M33),$N33="%"),"-",
IF(INDEX(Lookups!$Y$2:$Y$98,MATCH(Inputs!$M33&amp;"_"&amp;INDEX(Lookups!$AC$2:$AC$13,MATCH(Inputs!$L33,Lookups!$AD$2:$AD$13,0),1),IF(Inputs!$K33="CAL",Lookups!$Z$2:$Z$98,Lookups!$AA$2:$AA$98),0),1)&gt;=Inputs!AJ$4,"-",
IF(INDEX(Lookups!$Y$2:$Y$98,MATCH(Inputs!$M33&amp;"_"&amp;INDEX(Lookups!$AC$2:$AC$13,MATCH(Inputs!$L33,Lookups!$AD$2:$AD$13,0),1),IF(Inputs!$K33="CAL",Lookups!$Z$2:$Z$98,Lookups!$AA$2:$AA$98),0),1)=Inputs!AJ$4-1,Inputs!$Q33*(1+Inputs!AJ$6),
IF(INDEX(Lookups!$Y$2:$Y$98,MATCH(Inputs!$M33&amp;"_"&amp;INDEX(Lookups!$AC$2:$AC$13,MATCH(Inputs!$L33,Lookups!$AD$2:$AD$13,0),1),IF(Inputs!$K33="CAL",Lookups!$Z$2:$Z$98,Lookups!$AA$2:$AA$98),0),1)&lt;Inputs!AJ$4-1,Inputs!AI33*(1+Inputs!AJ$6)))))</f>
        <v>-</v>
      </c>
      <c r="AK33" s="217" t="str">
        <f>IF(OR(ISBLANK($M33),$N33="%"),"-",
IF(INDEX(Lookups!$Y$2:$Y$98,MATCH(Inputs!$M33&amp;"_"&amp;INDEX(Lookups!$AC$2:$AC$13,MATCH(Inputs!$L33,Lookups!$AD$2:$AD$13,0),1),IF(Inputs!$K33="CAL",Lookups!$Z$2:$Z$98,Lookups!$AA$2:$AA$98),0),1)&gt;=Inputs!AK$4,"-",
IF(INDEX(Lookups!$Y$2:$Y$98,MATCH(Inputs!$M33&amp;"_"&amp;INDEX(Lookups!$AC$2:$AC$13,MATCH(Inputs!$L33,Lookups!$AD$2:$AD$13,0),1),IF(Inputs!$K33="CAL",Lookups!$Z$2:$Z$98,Lookups!$AA$2:$AA$98),0),1)=Inputs!AK$4-1,Inputs!$Q33*(1+Inputs!AK$6),
IF(INDEX(Lookups!$Y$2:$Y$98,MATCH(Inputs!$M33&amp;"_"&amp;INDEX(Lookups!$AC$2:$AC$13,MATCH(Inputs!$L33,Lookups!$AD$2:$AD$13,0),1),IF(Inputs!$K33="CAL",Lookups!$Z$2:$Z$98,Lookups!$AA$2:$AA$98),0),1)&lt;Inputs!AK$4-1,Inputs!AJ33*(1+Inputs!AK$6)))))</f>
        <v>-</v>
      </c>
      <c r="AL33" s="217" t="str">
        <f>IF(OR(ISBLANK($M33),$N33="%"),"-",
IF(INDEX(Lookups!$Y$2:$Y$98,MATCH(Inputs!$M33&amp;"_"&amp;INDEX(Lookups!$AC$2:$AC$13,MATCH(Inputs!$L33,Lookups!$AD$2:$AD$13,0),1),IF(Inputs!$K33="CAL",Lookups!$Z$2:$Z$98,Lookups!$AA$2:$AA$98),0),1)&gt;=Inputs!AL$4,"-",
IF(INDEX(Lookups!$Y$2:$Y$98,MATCH(Inputs!$M33&amp;"_"&amp;INDEX(Lookups!$AC$2:$AC$13,MATCH(Inputs!$L33,Lookups!$AD$2:$AD$13,0),1),IF(Inputs!$K33="CAL",Lookups!$Z$2:$Z$98,Lookups!$AA$2:$AA$98),0),1)=Inputs!AL$4-1,Inputs!$Q33*(1+Inputs!AL$6),
IF(INDEX(Lookups!$Y$2:$Y$98,MATCH(Inputs!$M33&amp;"_"&amp;INDEX(Lookups!$AC$2:$AC$13,MATCH(Inputs!$L33,Lookups!$AD$2:$AD$13,0),1),IF(Inputs!$K33="CAL",Lookups!$Z$2:$Z$98,Lookups!$AA$2:$AA$98),0),1)&lt;Inputs!AL$4-1,Inputs!AK33*(1+Inputs!AL$6)))))</f>
        <v>-</v>
      </c>
      <c r="AM33" s="217" t="str">
        <f>IF(OR(ISBLANK($M33),$N33="%"),"-",
IF(INDEX(Lookups!$Y$2:$Y$98,MATCH(Inputs!$M33&amp;"_"&amp;INDEX(Lookups!$AC$2:$AC$13,MATCH(Inputs!$L33,Lookups!$AD$2:$AD$13,0),1),IF(Inputs!$K33="CAL",Lookups!$Z$2:$Z$98,Lookups!$AA$2:$AA$98),0),1)&gt;=Inputs!AM$4,"-",
IF(INDEX(Lookups!$Y$2:$Y$98,MATCH(Inputs!$M33&amp;"_"&amp;INDEX(Lookups!$AC$2:$AC$13,MATCH(Inputs!$L33,Lookups!$AD$2:$AD$13,0),1),IF(Inputs!$K33="CAL",Lookups!$Z$2:$Z$98,Lookups!$AA$2:$AA$98),0),1)=Inputs!AM$4-1,Inputs!$Q33*(1+Inputs!AM$6),
IF(INDEX(Lookups!$Y$2:$Y$98,MATCH(Inputs!$M33&amp;"_"&amp;INDEX(Lookups!$AC$2:$AC$13,MATCH(Inputs!$L33,Lookups!$AD$2:$AD$13,0),1),IF(Inputs!$K33="CAL",Lookups!$Z$2:$Z$98,Lookups!$AA$2:$AA$98),0),1)&lt;Inputs!AM$4-1,Inputs!AL33*(1+Inputs!AM$6)))))</f>
        <v>-</v>
      </c>
      <c r="AN33" s="217" t="str">
        <f>IF(OR(ISBLANK($M33),$N33="%"),"-",
IF(INDEX(Lookups!$Y$2:$Y$98,MATCH(Inputs!$M33&amp;"_"&amp;INDEX(Lookups!$AC$2:$AC$13,MATCH(Inputs!$L33,Lookups!$AD$2:$AD$13,0),1),IF(Inputs!$K33="CAL",Lookups!$Z$2:$Z$98,Lookups!$AA$2:$AA$98),0),1)&gt;=Inputs!AN$4,"-",
IF(INDEX(Lookups!$Y$2:$Y$98,MATCH(Inputs!$M33&amp;"_"&amp;INDEX(Lookups!$AC$2:$AC$13,MATCH(Inputs!$L33,Lookups!$AD$2:$AD$13,0),1),IF(Inputs!$K33="CAL",Lookups!$Z$2:$Z$98,Lookups!$AA$2:$AA$98),0),1)=Inputs!AN$4-1,Inputs!$Q33*(1+Inputs!AN$6),
IF(INDEX(Lookups!$Y$2:$Y$98,MATCH(Inputs!$M33&amp;"_"&amp;INDEX(Lookups!$AC$2:$AC$13,MATCH(Inputs!$L33,Lookups!$AD$2:$AD$13,0),1),IF(Inputs!$K33="CAL",Lookups!$Z$2:$Z$98,Lookups!$AA$2:$AA$98),0),1)&lt;Inputs!AN$4-1,Inputs!AM33*(1+Inputs!AN$6)))))</f>
        <v>-</v>
      </c>
      <c r="AO33" s="217" t="str">
        <f>IF(OR(ISBLANK($M33),$N33="%"),"-",
IF(INDEX(Lookups!$Y$2:$Y$98,MATCH(Inputs!$M33&amp;"_"&amp;INDEX(Lookups!$AC$2:$AC$13,MATCH(Inputs!$L33,Lookups!$AD$2:$AD$13,0),1),IF(Inputs!$K33="CAL",Lookups!$Z$2:$Z$98,Lookups!$AA$2:$AA$98),0),1)&gt;=Inputs!AO$4,"-",
IF(INDEX(Lookups!$Y$2:$Y$98,MATCH(Inputs!$M33&amp;"_"&amp;INDEX(Lookups!$AC$2:$AC$13,MATCH(Inputs!$L33,Lookups!$AD$2:$AD$13,0),1),IF(Inputs!$K33="CAL",Lookups!$Z$2:$Z$98,Lookups!$AA$2:$AA$98),0),1)=Inputs!AO$4-1,Inputs!$Q33*(1+Inputs!AO$6),
IF(INDEX(Lookups!$Y$2:$Y$98,MATCH(Inputs!$M33&amp;"_"&amp;INDEX(Lookups!$AC$2:$AC$13,MATCH(Inputs!$L33,Lookups!$AD$2:$AD$13,0),1),IF(Inputs!$K33="CAL",Lookups!$Z$2:$Z$98,Lookups!$AA$2:$AA$98),0),1)&lt;Inputs!AO$4-1,Inputs!AN33*(1+Inputs!AO$6)))))</f>
        <v>-</v>
      </c>
      <c r="AP33" s="217" t="str">
        <f>IF(OR(ISBLANK($M33),$N33="%"),"-",
IF(INDEX(Lookups!$Y$2:$Y$98,MATCH(Inputs!$M33&amp;"_"&amp;INDEX(Lookups!$AC$2:$AC$13,MATCH(Inputs!$L33,Lookups!$AD$2:$AD$13,0),1),IF(Inputs!$K33="CAL",Lookups!$Z$2:$Z$98,Lookups!$AA$2:$AA$98),0),1)&gt;=Inputs!AP$4,"-",
IF(INDEX(Lookups!$Y$2:$Y$98,MATCH(Inputs!$M33&amp;"_"&amp;INDEX(Lookups!$AC$2:$AC$13,MATCH(Inputs!$L33,Lookups!$AD$2:$AD$13,0),1),IF(Inputs!$K33="CAL",Lookups!$Z$2:$Z$98,Lookups!$AA$2:$AA$98),0),1)=Inputs!AP$4-1,Inputs!$Q33*(1+Inputs!AP$6),
IF(INDEX(Lookups!$Y$2:$Y$98,MATCH(Inputs!$M33&amp;"_"&amp;INDEX(Lookups!$AC$2:$AC$13,MATCH(Inputs!$L33,Lookups!$AD$2:$AD$13,0),1),IF(Inputs!$K33="CAL",Lookups!$Z$2:$Z$98,Lookups!$AA$2:$AA$98),0),1)&lt;Inputs!AP$4-1,Inputs!AO33*(1+Inputs!AP$6)))))</f>
        <v>-</v>
      </c>
      <c r="AQ33" s="217" t="str">
        <f>IF(OR(ISBLANK($M33),$N33="%"),"-",
IF(INDEX(Lookups!$Y$2:$Y$98,MATCH(Inputs!$M33&amp;"_"&amp;INDEX(Lookups!$AC$2:$AC$13,MATCH(Inputs!$L33,Lookups!$AD$2:$AD$13,0),1),IF(Inputs!$K33="CAL",Lookups!$Z$2:$Z$98,Lookups!$AA$2:$AA$98),0),1)&gt;=Inputs!AQ$4,"-",
IF(INDEX(Lookups!$Y$2:$Y$98,MATCH(Inputs!$M33&amp;"_"&amp;INDEX(Lookups!$AC$2:$AC$13,MATCH(Inputs!$L33,Lookups!$AD$2:$AD$13,0),1),IF(Inputs!$K33="CAL",Lookups!$Z$2:$Z$98,Lookups!$AA$2:$AA$98),0),1)=Inputs!AQ$4-1,Inputs!$Q33*(1+Inputs!AQ$6),
IF(INDEX(Lookups!$Y$2:$Y$98,MATCH(Inputs!$M33&amp;"_"&amp;INDEX(Lookups!$AC$2:$AC$13,MATCH(Inputs!$L33,Lookups!$AD$2:$AD$13,0),1),IF(Inputs!$K33="CAL",Lookups!$Z$2:$Z$98,Lookups!$AA$2:$AA$98),0),1)&lt;Inputs!AQ$4-1,Inputs!AP33*(1+Inputs!AQ$6)))))</f>
        <v>-</v>
      </c>
      <c r="AR33" s="217" t="str">
        <f>IF(OR(ISBLANK($M33),$N33="%"),"-",
IF(INDEX(Lookups!$Y$2:$Y$98,MATCH(Inputs!$M33&amp;"_"&amp;INDEX(Lookups!$AC$2:$AC$13,MATCH(Inputs!$L33,Lookups!$AD$2:$AD$13,0),1),IF(Inputs!$K33="CAL",Lookups!$Z$2:$Z$98,Lookups!$AA$2:$AA$98),0),1)&gt;=Inputs!AR$4,"-",
IF(INDEX(Lookups!$Y$2:$Y$98,MATCH(Inputs!$M33&amp;"_"&amp;INDEX(Lookups!$AC$2:$AC$13,MATCH(Inputs!$L33,Lookups!$AD$2:$AD$13,0),1),IF(Inputs!$K33="CAL",Lookups!$Z$2:$Z$98,Lookups!$AA$2:$AA$98),0),1)=Inputs!AR$4-1,Inputs!$Q33*(1+Inputs!AR$6),
IF(INDEX(Lookups!$Y$2:$Y$98,MATCH(Inputs!$M33&amp;"_"&amp;INDEX(Lookups!$AC$2:$AC$13,MATCH(Inputs!$L33,Lookups!$AD$2:$AD$13,0),1),IF(Inputs!$K33="CAL",Lookups!$Z$2:$Z$98,Lookups!$AA$2:$AA$98),0),1)&lt;Inputs!AR$4-1,Inputs!AQ33*(1+Inputs!AR$6)))))</f>
        <v>-</v>
      </c>
      <c r="AS33" s="217" t="str">
        <f>IF(OR(ISBLANK($M33),$N33="%"),"-",
IF(INDEX(Lookups!$Y$2:$Y$98,MATCH(Inputs!$M33&amp;"_"&amp;INDEX(Lookups!$AC$2:$AC$13,MATCH(Inputs!$L33,Lookups!$AD$2:$AD$13,0),1),IF(Inputs!$K33="CAL",Lookups!$Z$2:$Z$98,Lookups!$AA$2:$AA$98),0),1)&gt;=Inputs!AS$4,"-",
IF(INDEX(Lookups!$Y$2:$Y$98,MATCH(Inputs!$M33&amp;"_"&amp;INDEX(Lookups!$AC$2:$AC$13,MATCH(Inputs!$L33,Lookups!$AD$2:$AD$13,0),1),IF(Inputs!$K33="CAL",Lookups!$Z$2:$Z$98,Lookups!$AA$2:$AA$98),0),1)=Inputs!AS$4-1,Inputs!$Q33*(1+Inputs!AS$6),
IF(INDEX(Lookups!$Y$2:$Y$98,MATCH(Inputs!$M33&amp;"_"&amp;INDEX(Lookups!$AC$2:$AC$13,MATCH(Inputs!$L33,Lookups!$AD$2:$AD$13,0),1),IF(Inputs!$K33="CAL",Lookups!$Z$2:$Z$98,Lookups!$AA$2:$AA$98),0),1)&lt;Inputs!AS$4-1,Inputs!AR33*(1+Inputs!AS$6)))))</f>
        <v>-</v>
      </c>
      <c r="AT33" s="217" t="str">
        <f>IF(OR(ISBLANK($M33),$N33="%"),"-",
IF(INDEX(Lookups!$Y$2:$Y$98,MATCH(Inputs!$M33&amp;"_"&amp;INDEX(Lookups!$AC$2:$AC$13,MATCH(Inputs!$L33,Lookups!$AD$2:$AD$13,0),1),IF(Inputs!$K33="CAL",Lookups!$Z$2:$Z$98,Lookups!$AA$2:$AA$98),0),1)&gt;=Inputs!AT$4,"-",
IF(INDEX(Lookups!$Y$2:$Y$98,MATCH(Inputs!$M33&amp;"_"&amp;INDEX(Lookups!$AC$2:$AC$13,MATCH(Inputs!$L33,Lookups!$AD$2:$AD$13,0),1),IF(Inputs!$K33="CAL",Lookups!$Z$2:$Z$98,Lookups!$AA$2:$AA$98),0),1)=Inputs!AT$4-1,Inputs!$Q33*(1+Inputs!AT$6),
IF(INDEX(Lookups!$Y$2:$Y$98,MATCH(Inputs!$M33&amp;"_"&amp;INDEX(Lookups!$AC$2:$AC$13,MATCH(Inputs!$L33,Lookups!$AD$2:$AD$13,0),1),IF(Inputs!$K33="CAL",Lookups!$Z$2:$Z$98,Lookups!$AA$2:$AA$98),0),1)&lt;Inputs!AT$4-1,Inputs!AS33*(1+Inputs!AT$6)))))</f>
        <v>-</v>
      </c>
      <c r="AU33" s="217" t="str">
        <f>IF(OR(ISBLANK($M33),$N33="%"),"-",
IF(INDEX(Lookups!$Y$2:$Y$98,MATCH(Inputs!$M33&amp;"_"&amp;INDEX(Lookups!$AC$2:$AC$13,MATCH(Inputs!$L33,Lookups!$AD$2:$AD$13,0),1),IF(Inputs!$K33="CAL",Lookups!$Z$2:$Z$98,Lookups!$AA$2:$AA$98),0),1)&gt;=Inputs!AU$4,"-",
IF(INDEX(Lookups!$Y$2:$Y$98,MATCH(Inputs!$M33&amp;"_"&amp;INDEX(Lookups!$AC$2:$AC$13,MATCH(Inputs!$L33,Lookups!$AD$2:$AD$13,0),1),IF(Inputs!$K33="CAL",Lookups!$Z$2:$Z$98,Lookups!$AA$2:$AA$98),0),1)=Inputs!AU$4-1,Inputs!$Q33*(1+Inputs!AU$6),
IF(INDEX(Lookups!$Y$2:$Y$98,MATCH(Inputs!$M33&amp;"_"&amp;INDEX(Lookups!$AC$2:$AC$13,MATCH(Inputs!$L33,Lookups!$AD$2:$AD$13,0),1),IF(Inputs!$K33="CAL",Lookups!$Z$2:$Z$98,Lookups!$AA$2:$AA$98),0),1)&lt;Inputs!AU$4-1,Inputs!AT33*(1+Inputs!AU$6)))))</f>
        <v>-</v>
      </c>
      <c r="AW33" s="214" t="str">
        <f>INDEX($V33:$AU33,1,MATCH(AW$6&amp;"_"&amp;INDEX(Lookups!$AC$2:$AC$13,MATCH(Inputs!AW$5,Lookups!$AD$2:$AD$13,0),1),Inputs!$V$2:$AU$2,0))</f>
        <v>-</v>
      </c>
    </row>
    <row r="34" spans="1:49" s="164" customFormat="1" x14ac:dyDescent="0.25">
      <c r="A34" s="178" t="s">
        <v>545</v>
      </c>
      <c r="B34" s="209" t="s">
        <v>550</v>
      </c>
      <c r="C34" s="210" t="str">
        <f>IF(ISBLANK($B34),"-",IFERROR(INDEX(Lookups!$E$2:$E$14,MATCH($B34,Lookups!$C$2:$C$14,0),1),"-"))</f>
        <v>YES</v>
      </c>
      <c r="D34" s="211" t="str">
        <f>IFERROR(IF(MATCH($I34,Lookups!$J$2:$J$6,0),INDEX(Lookups!$K$2:$K$6,MATCH(Inputs!$I34,Lookups!$J$2:$J$6,0),1)),"all DB")</f>
        <v>je</v>
      </c>
      <c r="E34" s="211" t="str">
        <f t="shared" si="2"/>
        <v>WEC_sme_je</v>
      </c>
      <c r="F34" s="160" t="s">
        <v>560</v>
      </c>
      <c r="G34" s="228"/>
      <c r="H34" s="160" t="s">
        <v>170</v>
      </c>
      <c r="I34" s="206" t="s">
        <v>2</v>
      </c>
      <c r="J34" s="159" t="s">
        <v>546</v>
      </c>
      <c r="K34" s="203" t="s">
        <v>332</v>
      </c>
      <c r="L34" s="203" t="s">
        <v>89</v>
      </c>
      <c r="M34" s="203">
        <v>2019</v>
      </c>
      <c r="N34" s="162" t="s">
        <v>34</v>
      </c>
      <c r="O34" s="229">
        <v>101.1</v>
      </c>
      <c r="P34" s="229">
        <v>0.17</v>
      </c>
      <c r="Q34" s="230">
        <f t="shared" si="5"/>
        <v>0.10127</v>
      </c>
      <c r="R34" s="231">
        <f t="shared" si="6"/>
        <v>0.10127</v>
      </c>
      <c r="T34" s="233"/>
      <c r="U34" s="216"/>
      <c r="V34" s="217" t="str">
        <f>IF(OR(ISBLANK($M34),$N34="%"),"-",
IF(INDEX(Lookups!$Y$2:$Y$98,MATCH(Inputs!$M34&amp;"_"&amp;INDEX(Lookups!$AC$2:$AC$13,MATCH(Inputs!$L34,Lookups!$AD$2:$AD$13,0),1),IF(Inputs!$K34="CAL",Lookups!$Z$2:$Z$98,Lookups!$AA$2:$AA$98),0),1)&gt;=Inputs!V$4,"-",
IF(INDEX(Lookups!$Y$2:$Y$98,MATCH(Inputs!$M34&amp;"_"&amp;INDEX(Lookups!$AC$2:$AC$13,MATCH(Inputs!$L34,Lookups!$AD$2:$AD$13,0),1),IF(Inputs!$K34="CAL",Lookups!$Z$2:$Z$98,Lookups!$AA$2:$AA$98),0),1)=Inputs!V$4-1,Inputs!$Q34*(1+Inputs!V$6),
IF(INDEX(Lookups!$Y$2:$Y$98,MATCH(Inputs!$M34&amp;"_"&amp;INDEX(Lookups!$AC$2:$AC$13,MATCH(Inputs!$L34,Lookups!$AD$2:$AD$13,0),1),IF(Inputs!$K34="CAL",Lookups!$Z$2:$Z$98,Lookups!$AA$2:$AA$98),0),1)&lt;Inputs!V$4-1,Inputs!U34*(1+Inputs!V$6)))))</f>
        <v>-</v>
      </c>
      <c r="W34" s="217" t="str">
        <f>IF(OR(ISBLANK($M34),$N34="%"),"-",
IF(INDEX(Lookups!$Y$2:$Y$98,MATCH(Inputs!$M34&amp;"_"&amp;INDEX(Lookups!$AC$2:$AC$13,MATCH(Inputs!$L34,Lookups!$AD$2:$AD$13,0),1),IF(Inputs!$K34="CAL",Lookups!$Z$2:$Z$98,Lookups!$AA$2:$AA$98),0),1)&gt;=Inputs!W$4,"-",
IF(INDEX(Lookups!$Y$2:$Y$98,MATCH(Inputs!$M34&amp;"_"&amp;INDEX(Lookups!$AC$2:$AC$13,MATCH(Inputs!$L34,Lookups!$AD$2:$AD$13,0),1),IF(Inputs!$K34="CAL",Lookups!$Z$2:$Z$98,Lookups!$AA$2:$AA$98),0),1)=Inputs!W$4-1,Inputs!$Q34*(1+Inputs!W$6),
IF(INDEX(Lookups!$Y$2:$Y$98,MATCH(Inputs!$M34&amp;"_"&amp;INDEX(Lookups!$AC$2:$AC$13,MATCH(Inputs!$L34,Lookups!$AD$2:$AD$13,0),1),IF(Inputs!$K34="CAL",Lookups!$Z$2:$Z$98,Lookups!$AA$2:$AA$98),0),1)&lt;Inputs!W$4-1,Inputs!V34*(1+Inputs!W$6)))))</f>
        <v>-</v>
      </c>
      <c r="X34" s="217" t="str">
        <f>IF(OR(ISBLANK($M34),$N34="%"),"-",
IF(INDEX(Lookups!$Y$2:$Y$98,MATCH(Inputs!$M34&amp;"_"&amp;INDEX(Lookups!$AC$2:$AC$13,MATCH(Inputs!$L34,Lookups!$AD$2:$AD$13,0),1),IF(Inputs!$K34="CAL",Lookups!$Z$2:$Z$98,Lookups!$AA$2:$AA$98),0),1)&gt;=Inputs!X$4,"-",
IF(INDEX(Lookups!$Y$2:$Y$98,MATCH(Inputs!$M34&amp;"_"&amp;INDEX(Lookups!$AC$2:$AC$13,MATCH(Inputs!$L34,Lookups!$AD$2:$AD$13,0),1),IF(Inputs!$K34="CAL",Lookups!$Z$2:$Z$98,Lookups!$AA$2:$AA$98),0),1)=Inputs!X$4-1,Inputs!$Q34*(1+Inputs!X$6),
IF(INDEX(Lookups!$Y$2:$Y$98,MATCH(Inputs!$M34&amp;"_"&amp;INDEX(Lookups!$AC$2:$AC$13,MATCH(Inputs!$L34,Lookups!$AD$2:$AD$13,0),1),IF(Inputs!$K34="CAL",Lookups!$Z$2:$Z$98,Lookups!$AA$2:$AA$98),0),1)&lt;Inputs!X$4-1,Inputs!W34*(1+Inputs!X$6)))))</f>
        <v>-</v>
      </c>
      <c r="Y34" s="217" t="str">
        <f>IF(OR(ISBLANK($M34),$N34="%"),"-",
IF(INDEX(Lookups!$Y$2:$Y$98,MATCH(Inputs!$M34&amp;"_"&amp;INDEX(Lookups!$AC$2:$AC$13,MATCH(Inputs!$L34,Lookups!$AD$2:$AD$13,0),1),IF(Inputs!$K34="CAL",Lookups!$Z$2:$Z$98,Lookups!$AA$2:$AA$98),0),1)&gt;=Inputs!Y$4,"-",
IF(INDEX(Lookups!$Y$2:$Y$98,MATCH(Inputs!$M34&amp;"_"&amp;INDEX(Lookups!$AC$2:$AC$13,MATCH(Inputs!$L34,Lookups!$AD$2:$AD$13,0),1),IF(Inputs!$K34="CAL",Lookups!$Z$2:$Z$98,Lookups!$AA$2:$AA$98),0),1)=Inputs!Y$4-1,Inputs!$Q34*(1+Inputs!Y$6),
IF(INDEX(Lookups!$Y$2:$Y$98,MATCH(Inputs!$M34&amp;"_"&amp;INDEX(Lookups!$AC$2:$AC$13,MATCH(Inputs!$L34,Lookups!$AD$2:$AD$13,0),1),IF(Inputs!$K34="CAL",Lookups!$Z$2:$Z$98,Lookups!$AA$2:$AA$98),0),1)&lt;Inputs!Y$4-1,Inputs!X34*(1+Inputs!Y$6)))))</f>
        <v>-</v>
      </c>
      <c r="Z34" s="217" t="str">
        <f>IF(OR(ISBLANK($M34),$N34="%"),"-",
IF(INDEX(Lookups!$Y$2:$Y$98,MATCH(Inputs!$M34&amp;"_"&amp;INDEX(Lookups!$AC$2:$AC$13,MATCH(Inputs!$L34,Lookups!$AD$2:$AD$13,0),1),IF(Inputs!$K34="CAL",Lookups!$Z$2:$Z$98,Lookups!$AA$2:$AA$98),0),1)&gt;=Inputs!Z$4,"-",
IF(INDEX(Lookups!$Y$2:$Y$98,MATCH(Inputs!$M34&amp;"_"&amp;INDEX(Lookups!$AC$2:$AC$13,MATCH(Inputs!$L34,Lookups!$AD$2:$AD$13,0),1),IF(Inputs!$K34="CAL",Lookups!$Z$2:$Z$98,Lookups!$AA$2:$AA$98),0),1)=Inputs!Z$4-1,Inputs!$Q34*(1+Inputs!Z$6),
IF(INDEX(Lookups!$Y$2:$Y$98,MATCH(Inputs!$M34&amp;"_"&amp;INDEX(Lookups!$AC$2:$AC$13,MATCH(Inputs!$L34,Lookups!$AD$2:$AD$13,0),1),IF(Inputs!$K34="CAL",Lookups!$Z$2:$Z$98,Lookups!$AA$2:$AA$98),0),1)&lt;Inputs!Z$4-1,Inputs!Y34*(1+Inputs!Z$6)))))</f>
        <v>-</v>
      </c>
      <c r="AA34" s="217" t="str">
        <f>IF(OR(ISBLANK($M34),$N34="%"),"-",
IF(INDEX(Lookups!$Y$2:$Y$98,MATCH(Inputs!$M34&amp;"_"&amp;INDEX(Lookups!$AC$2:$AC$13,MATCH(Inputs!$L34,Lookups!$AD$2:$AD$13,0),1),IF(Inputs!$K34="CAL",Lookups!$Z$2:$Z$98,Lookups!$AA$2:$AA$98),0),1)&gt;=Inputs!AA$4,"-",
IF(INDEX(Lookups!$Y$2:$Y$98,MATCH(Inputs!$M34&amp;"_"&amp;INDEX(Lookups!$AC$2:$AC$13,MATCH(Inputs!$L34,Lookups!$AD$2:$AD$13,0),1),IF(Inputs!$K34="CAL",Lookups!$Z$2:$Z$98,Lookups!$AA$2:$AA$98),0),1)=Inputs!AA$4-1,Inputs!$Q34*(1+Inputs!AA$6),
IF(INDEX(Lookups!$Y$2:$Y$98,MATCH(Inputs!$M34&amp;"_"&amp;INDEX(Lookups!$AC$2:$AC$13,MATCH(Inputs!$L34,Lookups!$AD$2:$AD$13,0),1),IF(Inputs!$K34="CAL",Lookups!$Z$2:$Z$98,Lookups!$AA$2:$AA$98),0),1)&lt;Inputs!AA$4-1,Inputs!Z34*(1+Inputs!AA$6)))))</f>
        <v>-</v>
      </c>
      <c r="AB34" s="217" t="str">
        <f>IF(OR(ISBLANK($M34),$N34="%"),"-",
IF(INDEX(Lookups!$Y$2:$Y$98,MATCH(Inputs!$M34&amp;"_"&amp;INDEX(Lookups!$AC$2:$AC$13,MATCH(Inputs!$L34,Lookups!$AD$2:$AD$13,0),1),IF(Inputs!$K34="CAL",Lookups!$Z$2:$Z$98,Lookups!$AA$2:$AA$98),0),1)&gt;=Inputs!AB$4,"-",
IF(INDEX(Lookups!$Y$2:$Y$98,MATCH(Inputs!$M34&amp;"_"&amp;INDEX(Lookups!$AC$2:$AC$13,MATCH(Inputs!$L34,Lookups!$AD$2:$AD$13,0),1),IF(Inputs!$K34="CAL",Lookups!$Z$2:$Z$98,Lookups!$AA$2:$AA$98),0),1)=Inputs!AB$4-1,Inputs!$Q34*(1+Inputs!AB$6),
IF(INDEX(Lookups!$Y$2:$Y$98,MATCH(Inputs!$M34&amp;"_"&amp;INDEX(Lookups!$AC$2:$AC$13,MATCH(Inputs!$L34,Lookups!$AD$2:$AD$13,0),1),IF(Inputs!$K34="CAL",Lookups!$Z$2:$Z$98,Lookups!$AA$2:$AA$98),0),1)&lt;Inputs!AB$4-1,Inputs!AA34*(1+Inputs!AB$6)))))</f>
        <v>-</v>
      </c>
      <c r="AC34" s="217" t="str">
        <f>IF(OR(ISBLANK($M34),$N34="%"),"-",
IF(INDEX(Lookups!$Y$2:$Y$98,MATCH(Inputs!$M34&amp;"_"&amp;INDEX(Lookups!$AC$2:$AC$13,MATCH(Inputs!$L34,Lookups!$AD$2:$AD$13,0),1),IF(Inputs!$K34="CAL",Lookups!$Z$2:$Z$98,Lookups!$AA$2:$AA$98),0),1)&gt;=Inputs!AC$4,"-",
IF(INDEX(Lookups!$Y$2:$Y$98,MATCH(Inputs!$M34&amp;"_"&amp;INDEX(Lookups!$AC$2:$AC$13,MATCH(Inputs!$L34,Lookups!$AD$2:$AD$13,0),1),IF(Inputs!$K34="CAL",Lookups!$Z$2:$Z$98,Lookups!$AA$2:$AA$98),0),1)=Inputs!AC$4-1,Inputs!$Q34*(1+Inputs!AC$6),
IF(INDEX(Lookups!$Y$2:$Y$98,MATCH(Inputs!$M34&amp;"_"&amp;INDEX(Lookups!$AC$2:$AC$13,MATCH(Inputs!$L34,Lookups!$AD$2:$AD$13,0),1),IF(Inputs!$K34="CAL",Lookups!$Z$2:$Z$98,Lookups!$AA$2:$AA$98),0),1)&lt;Inputs!AC$4-1,Inputs!AB34*(1+Inputs!AC$6)))))</f>
        <v>-</v>
      </c>
      <c r="AD34" s="217" t="str">
        <f>IF(OR(ISBLANK($M34),$N34="%"),"-",
IF(INDEX(Lookups!$Y$2:$Y$98,MATCH(Inputs!$M34&amp;"_"&amp;INDEX(Lookups!$AC$2:$AC$13,MATCH(Inputs!$L34,Lookups!$AD$2:$AD$13,0),1),IF(Inputs!$K34="CAL",Lookups!$Z$2:$Z$98,Lookups!$AA$2:$AA$98),0),1)&gt;=Inputs!AD$4,"-",
IF(INDEX(Lookups!$Y$2:$Y$98,MATCH(Inputs!$M34&amp;"_"&amp;INDEX(Lookups!$AC$2:$AC$13,MATCH(Inputs!$L34,Lookups!$AD$2:$AD$13,0),1),IF(Inputs!$K34="CAL",Lookups!$Z$2:$Z$98,Lookups!$AA$2:$AA$98),0),1)=Inputs!AD$4-1,Inputs!$Q34*(1+Inputs!AD$6),
IF(INDEX(Lookups!$Y$2:$Y$98,MATCH(Inputs!$M34&amp;"_"&amp;INDEX(Lookups!$AC$2:$AC$13,MATCH(Inputs!$L34,Lookups!$AD$2:$AD$13,0),1),IF(Inputs!$K34="CAL",Lookups!$Z$2:$Z$98,Lookups!$AA$2:$AA$98),0),1)&lt;Inputs!AD$4-1,Inputs!AC34*(1+Inputs!AD$6)))))</f>
        <v>-</v>
      </c>
      <c r="AE34" s="217" t="str">
        <f>IF(OR(ISBLANK($M34),$N34="%"),"-",
IF(INDEX(Lookups!$Y$2:$Y$98,MATCH(Inputs!$M34&amp;"_"&amp;INDEX(Lookups!$AC$2:$AC$13,MATCH(Inputs!$L34,Lookups!$AD$2:$AD$13,0),1),IF(Inputs!$K34="CAL",Lookups!$Z$2:$Z$98,Lookups!$AA$2:$AA$98),0),1)&gt;=Inputs!AE$4,"-",
IF(INDEX(Lookups!$Y$2:$Y$98,MATCH(Inputs!$M34&amp;"_"&amp;INDEX(Lookups!$AC$2:$AC$13,MATCH(Inputs!$L34,Lookups!$AD$2:$AD$13,0),1),IF(Inputs!$K34="CAL",Lookups!$Z$2:$Z$98,Lookups!$AA$2:$AA$98),0),1)=Inputs!AE$4-1,Inputs!$Q34*(1+Inputs!AE$6),
IF(INDEX(Lookups!$Y$2:$Y$98,MATCH(Inputs!$M34&amp;"_"&amp;INDEX(Lookups!$AC$2:$AC$13,MATCH(Inputs!$L34,Lookups!$AD$2:$AD$13,0),1),IF(Inputs!$K34="CAL",Lookups!$Z$2:$Z$98,Lookups!$AA$2:$AA$98),0),1)&lt;Inputs!AE$4-1,Inputs!AD34*(1+Inputs!AE$6)))))</f>
        <v>-</v>
      </c>
      <c r="AF34" s="217" t="str">
        <f>IF(OR(ISBLANK($M34),$N34="%"),"-",
IF(INDEX(Lookups!$Y$2:$Y$98,MATCH(Inputs!$M34&amp;"_"&amp;INDEX(Lookups!$AC$2:$AC$13,MATCH(Inputs!$L34,Lookups!$AD$2:$AD$13,0),1),IF(Inputs!$K34="CAL",Lookups!$Z$2:$Z$98,Lookups!$AA$2:$AA$98),0),1)&gt;=Inputs!AF$4,"-",
IF(INDEX(Lookups!$Y$2:$Y$98,MATCH(Inputs!$M34&amp;"_"&amp;INDEX(Lookups!$AC$2:$AC$13,MATCH(Inputs!$L34,Lookups!$AD$2:$AD$13,0),1),IF(Inputs!$K34="CAL",Lookups!$Z$2:$Z$98,Lookups!$AA$2:$AA$98),0),1)=Inputs!AF$4-1,Inputs!$Q34*(1+Inputs!AF$6),
IF(INDEX(Lookups!$Y$2:$Y$98,MATCH(Inputs!$M34&amp;"_"&amp;INDEX(Lookups!$AC$2:$AC$13,MATCH(Inputs!$L34,Lookups!$AD$2:$AD$13,0),1),IF(Inputs!$K34="CAL",Lookups!$Z$2:$Z$98,Lookups!$AA$2:$AA$98),0),1)&lt;Inputs!AF$4-1,Inputs!AE34*(1+Inputs!AF$6)))))</f>
        <v>-</v>
      </c>
      <c r="AG34" s="217" t="str">
        <f>IF(OR(ISBLANK($M34),$N34="%"),"-",
IF(INDEX(Lookups!$Y$2:$Y$98,MATCH(Inputs!$M34&amp;"_"&amp;INDEX(Lookups!$AC$2:$AC$13,MATCH(Inputs!$L34,Lookups!$AD$2:$AD$13,0),1),IF(Inputs!$K34="CAL",Lookups!$Z$2:$Z$98,Lookups!$AA$2:$AA$98),0),1)&gt;=Inputs!AG$4,"-",
IF(INDEX(Lookups!$Y$2:$Y$98,MATCH(Inputs!$M34&amp;"_"&amp;INDEX(Lookups!$AC$2:$AC$13,MATCH(Inputs!$L34,Lookups!$AD$2:$AD$13,0),1),IF(Inputs!$K34="CAL",Lookups!$Z$2:$Z$98,Lookups!$AA$2:$AA$98),0),1)=Inputs!AG$4-1,Inputs!$Q34*(1+Inputs!AG$6),
IF(INDEX(Lookups!$Y$2:$Y$98,MATCH(Inputs!$M34&amp;"_"&amp;INDEX(Lookups!$AC$2:$AC$13,MATCH(Inputs!$L34,Lookups!$AD$2:$AD$13,0),1),IF(Inputs!$K34="CAL",Lookups!$Z$2:$Z$98,Lookups!$AA$2:$AA$98),0),1)&lt;Inputs!AG$4-1,Inputs!AF34*(1+Inputs!AG$6)))))</f>
        <v>-</v>
      </c>
      <c r="AH34" s="217" t="str">
        <f>IF(OR(ISBLANK($M34),$N34="%"),"-",
IF(INDEX(Lookups!$Y$2:$Y$98,MATCH(Inputs!$M34&amp;"_"&amp;INDEX(Lookups!$AC$2:$AC$13,MATCH(Inputs!$L34,Lookups!$AD$2:$AD$13,0),1),IF(Inputs!$K34="CAL",Lookups!$Z$2:$Z$98,Lookups!$AA$2:$AA$98),0),1)&gt;=Inputs!AH$4,"-",
IF(INDEX(Lookups!$Y$2:$Y$98,MATCH(Inputs!$M34&amp;"_"&amp;INDEX(Lookups!$AC$2:$AC$13,MATCH(Inputs!$L34,Lookups!$AD$2:$AD$13,0),1),IF(Inputs!$K34="CAL",Lookups!$Z$2:$Z$98,Lookups!$AA$2:$AA$98),0),1)=Inputs!AH$4-1,Inputs!$Q34*(1+Inputs!AH$6),
IF(INDEX(Lookups!$Y$2:$Y$98,MATCH(Inputs!$M34&amp;"_"&amp;INDEX(Lookups!$AC$2:$AC$13,MATCH(Inputs!$L34,Lookups!$AD$2:$AD$13,0),1),IF(Inputs!$K34="CAL",Lookups!$Z$2:$Z$98,Lookups!$AA$2:$AA$98),0),1)&lt;Inputs!AH$4-1,Inputs!AG34*(1+Inputs!AH$6)))))</f>
        <v>-</v>
      </c>
      <c r="AI34" s="217" t="str">
        <f>IF(OR(ISBLANK($M34),$N34="%"),"-",
IF(INDEX(Lookups!$Y$2:$Y$98,MATCH(Inputs!$M34&amp;"_"&amp;INDEX(Lookups!$AC$2:$AC$13,MATCH(Inputs!$L34,Lookups!$AD$2:$AD$13,0),1),IF(Inputs!$K34="CAL",Lookups!$Z$2:$Z$98,Lookups!$AA$2:$AA$98),0),1)&gt;=Inputs!AI$4,"-",
IF(INDEX(Lookups!$Y$2:$Y$98,MATCH(Inputs!$M34&amp;"_"&amp;INDEX(Lookups!$AC$2:$AC$13,MATCH(Inputs!$L34,Lookups!$AD$2:$AD$13,0),1),IF(Inputs!$K34="CAL",Lookups!$Z$2:$Z$98,Lookups!$AA$2:$AA$98),0),1)=Inputs!AI$4-1,Inputs!$Q34*(1+Inputs!AI$6),
IF(INDEX(Lookups!$Y$2:$Y$98,MATCH(Inputs!$M34&amp;"_"&amp;INDEX(Lookups!$AC$2:$AC$13,MATCH(Inputs!$L34,Lookups!$AD$2:$AD$13,0),1),IF(Inputs!$K34="CAL",Lookups!$Z$2:$Z$98,Lookups!$AA$2:$AA$98),0),1)&lt;Inputs!AI$4-1,Inputs!AH34*(1+Inputs!AI$6)))))</f>
        <v>-</v>
      </c>
      <c r="AJ34" s="217" t="str">
        <f>IF(OR(ISBLANK($M34),$N34="%"),"-",
IF(INDEX(Lookups!$Y$2:$Y$98,MATCH(Inputs!$M34&amp;"_"&amp;INDEX(Lookups!$AC$2:$AC$13,MATCH(Inputs!$L34,Lookups!$AD$2:$AD$13,0),1),IF(Inputs!$K34="CAL",Lookups!$Z$2:$Z$98,Lookups!$AA$2:$AA$98),0),1)&gt;=Inputs!AJ$4,"-",
IF(INDEX(Lookups!$Y$2:$Y$98,MATCH(Inputs!$M34&amp;"_"&amp;INDEX(Lookups!$AC$2:$AC$13,MATCH(Inputs!$L34,Lookups!$AD$2:$AD$13,0),1),IF(Inputs!$K34="CAL",Lookups!$Z$2:$Z$98,Lookups!$AA$2:$AA$98),0),1)=Inputs!AJ$4-1,Inputs!$Q34*(1+Inputs!AJ$6),
IF(INDEX(Lookups!$Y$2:$Y$98,MATCH(Inputs!$M34&amp;"_"&amp;INDEX(Lookups!$AC$2:$AC$13,MATCH(Inputs!$L34,Lookups!$AD$2:$AD$13,0),1),IF(Inputs!$K34="CAL",Lookups!$Z$2:$Z$98,Lookups!$AA$2:$AA$98),0),1)&lt;Inputs!AJ$4-1,Inputs!AI34*(1+Inputs!AJ$6)))))</f>
        <v>-</v>
      </c>
      <c r="AK34" s="217" t="str">
        <f>IF(OR(ISBLANK($M34),$N34="%"),"-",
IF(INDEX(Lookups!$Y$2:$Y$98,MATCH(Inputs!$M34&amp;"_"&amp;INDEX(Lookups!$AC$2:$AC$13,MATCH(Inputs!$L34,Lookups!$AD$2:$AD$13,0),1),IF(Inputs!$K34="CAL",Lookups!$Z$2:$Z$98,Lookups!$AA$2:$AA$98),0),1)&gt;=Inputs!AK$4,"-",
IF(INDEX(Lookups!$Y$2:$Y$98,MATCH(Inputs!$M34&amp;"_"&amp;INDEX(Lookups!$AC$2:$AC$13,MATCH(Inputs!$L34,Lookups!$AD$2:$AD$13,0),1),IF(Inputs!$K34="CAL",Lookups!$Z$2:$Z$98,Lookups!$AA$2:$AA$98),0),1)=Inputs!AK$4-1,Inputs!$Q34*(1+Inputs!AK$6),
IF(INDEX(Lookups!$Y$2:$Y$98,MATCH(Inputs!$M34&amp;"_"&amp;INDEX(Lookups!$AC$2:$AC$13,MATCH(Inputs!$L34,Lookups!$AD$2:$AD$13,0),1),IF(Inputs!$K34="CAL",Lookups!$Z$2:$Z$98,Lookups!$AA$2:$AA$98),0),1)&lt;Inputs!AK$4-1,Inputs!AJ34*(1+Inputs!AK$6)))))</f>
        <v>-</v>
      </c>
      <c r="AL34" s="217" t="str">
        <f>IF(OR(ISBLANK($M34),$N34="%"),"-",
IF(INDEX(Lookups!$Y$2:$Y$98,MATCH(Inputs!$M34&amp;"_"&amp;INDEX(Lookups!$AC$2:$AC$13,MATCH(Inputs!$L34,Lookups!$AD$2:$AD$13,0),1),IF(Inputs!$K34="CAL",Lookups!$Z$2:$Z$98,Lookups!$AA$2:$AA$98),0),1)&gt;=Inputs!AL$4,"-",
IF(INDEX(Lookups!$Y$2:$Y$98,MATCH(Inputs!$M34&amp;"_"&amp;INDEX(Lookups!$AC$2:$AC$13,MATCH(Inputs!$L34,Lookups!$AD$2:$AD$13,0),1),IF(Inputs!$K34="CAL",Lookups!$Z$2:$Z$98,Lookups!$AA$2:$AA$98),0),1)=Inputs!AL$4-1,Inputs!$Q34*(1+Inputs!AL$6),
IF(INDEX(Lookups!$Y$2:$Y$98,MATCH(Inputs!$M34&amp;"_"&amp;INDEX(Lookups!$AC$2:$AC$13,MATCH(Inputs!$L34,Lookups!$AD$2:$AD$13,0),1),IF(Inputs!$K34="CAL",Lookups!$Z$2:$Z$98,Lookups!$AA$2:$AA$98),0),1)&lt;Inputs!AL$4-1,Inputs!AK34*(1+Inputs!AL$6)))))</f>
        <v>-</v>
      </c>
      <c r="AM34" s="217" t="str">
        <f>IF(OR(ISBLANK($M34),$N34="%"),"-",
IF(INDEX(Lookups!$Y$2:$Y$98,MATCH(Inputs!$M34&amp;"_"&amp;INDEX(Lookups!$AC$2:$AC$13,MATCH(Inputs!$L34,Lookups!$AD$2:$AD$13,0),1),IF(Inputs!$K34="CAL",Lookups!$Z$2:$Z$98,Lookups!$AA$2:$AA$98),0),1)&gt;=Inputs!AM$4,"-",
IF(INDEX(Lookups!$Y$2:$Y$98,MATCH(Inputs!$M34&amp;"_"&amp;INDEX(Lookups!$AC$2:$AC$13,MATCH(Inputs!$L34,Lookups!$AD$2:$AD$13,0),1),IF(Inputs!$K34="CAL",Lookups!$Z$2:$Z$98,Lookups!$AA$2:$AA$98),0),1)=Inputs!AM$4-1,Inputs!$Q34*(1+Inputs!AM$6),
IF(INDEX(Lookups!$Y$2:$Y$98,MATCH(Inputs!$M34&amp;"_"&amp;INDEX(Lookups!$AC$2:$AC$13,MATCH(Inputs!$L34,Lookups!$AD$2:$AD$13,0),1),IF(Inputs!$K34="CAL",Lookups!$Z$2:$Z$98,Lookups!$AA$2:$AA$98),0),1)&lt;Inputs!AM$4-1,Inputs!AL34*(1+Inputs!AM$6)))))</f>
        <v>-</v>
      </c>
      <c r="AN34" s="217" t="str">
        <f>IF(OR(ISBLANK($M34),$N34="%"),"-",
IF(INDEX(Lookups!$Y$2:$Y$98,MATCH(Inputs!$M34&amp;"_"&amp;INDEX(Lookups!$AC$2:$AC$13,MATCH(Inputs!$L34,Lookups!$AD$2:$AD$13,0),1),IF(Inputs!$K34="CAL",Lookups!$Z$2:$Z$98,Lookups!$AA$2:$AA$98),0),1)&gt;=Inputs!AN$4,"-",
IF(INDEX(Lookups!$Y$2:$Y$98,MATCH(Inputs!$M34&amp;"_"&amp;INDEX(Lookups!$AC$2:$AC$13,MATCH(Inputs!$L34,Lookups!$AD$2:$AD$13,0),1),IF(Inputs!$K34="CAL",Lookups!$Z$2:$Z$98,Lookups!$AA$2:$AA$98),0),1)=Inputs!AN$4-1,Inputs!$Q34*(1+Inputs!AN$6),
IF(INDEX(Lookups!$Y$2:$Y$98,MATCH(Inputs!$M34&amp;"_"&amp;INDEX(Lookups!$AC$2:$AC$13,MATCH(Inputs!$L34,Lookups!$AD$2:$AD$13,0),1),IF(Inputs!$K34="CAL",Lookups!$Z$2:$Z$98,Lookups!$AA$2:$AA$98),0),1)&lt;Inputs!AN$4-1,Inputs!AM34*(1+Inputs!AN$6)))))</f>
        <v>-</v>
      </c>
      <c r="AO34" s="217" t="str">
        <f>IF(OR(ISBLANK($M34),$N34="%"),"-",
IF(INDEX(Lookups!$Y$2:$Y$98,MATCH(Inputs!$M34&amp;"_"&amp;INDEX(Lookups!$AC$2:$AC$13,MATCH(Inputs!$L34,Lookups!$AD$2:$AD$13,0),1),IF(Inputs!$K34="CAL",Lookups!$Z$2:$Z$98,Lookups!$AA$2:$AA$98),0),1)&gt;=Inputs!AO$4,"-",
IF(INDEX(Lookups!$Y$2:$Y$98,MATCH(Inputs!$M34&amp;"_"&amp;INDEX(Lookups!$AC$2:$AC$13,MATCH(Inputs!$L34,Lookups!$AD$2:$AD$13,0),1),IF(Inputs!$K34="CAL",Lookups!$Z$2:$Z$98,Lookups!$AA$2:$AA$98),0),1)=Inputs!AO$4-1,Inputs!$Q34*(1+Inputs!AO$6),
IF(INDEX(Lookups!$Y$2:$Y$98,MATCH(Inputs!$M34&amp;"_"&amp;INDEX(Lookups!$AC$2:$AC$13,MATCH(Inputs!$L34,Lookups!$AD$2:$AD$13,0),1),IF(Inputs!$K34="CAL",Lookups!$Z$2:$Z$98,Lookups!$AA$2:$AA$98),0),1)&lt;Inputs!AO$4-1,Inputs!AN34*(1+Inputs!AO$6)))))</f>
        <v>-</v>
      </c>
      <c r="AP34" s="217" t="str">
        <f>IF(OR(ISBLANK($M34),$N34="%"),"-",
IF(INDEX(Lookups!$Y$2:$Y$98,MATCH(Inputs!$M34&amp;"_"&amp;INDEX(Lookups!$AC$2:$AC$13,MATCH(Inputs!$L34,Lookups!$AD$2:$AD$13,0),1),IF(Inputs!$K34="CAL",Lookups!$Z$2:$Z$98,Lookups!$AA$2:$AA$98),0),1)&gt;=Inputs!AP$4,"-",
IF(INDEX(Lookups!$Y$2:$Y$98,MATCH(Inputs!$M34&amp;"_"&amp;INDEX(Lookups!$AC$2:$AC$13,MATCH(Inputs!$L34,Lookups!$AD$2:$AD$13,0),1),IF(Inputs!$K34="CAL",Lookups!$Z$2:$Z$98,Lookups!$AA$2:$AA$98),0),1)=Inputs!AP$4-1,Inputs!$Q34*(1+Inputs!AP$6),
IF(INDEX(Lookups!$Y$2:$Y$98,MATCH(Inputs!$M34&amp;"_"&amp;INDEX(Lookups!$AC$2:$AC$13,MATCH(Inputs!$L34,Lookups!$AD$2:$AD$13,0),1),IF(Inputs!$K34="CAL",Lookups!$Z$2:$Z$98,Lookups!$AA$2:$AA$98),0),1)&lt;Inputs!AP$4-1,Inputs!AO34*(1+Inputs!AP$6)))))</f>
        <v>-</v>
      </c>
      <c r="AQ34" s="217" t="str">
        <f>IF(OR(ISBLANK($M34),$N34="%"),"-",
IF(INDEX(Lookups!$Y$2:$Y$98,MATCH(Inputs!$M34&amp;"_"&amp;INDEX(Lookups!$AC$2:$AC$13,MATCH(Inputs!$L34,Lookups!$AD$2:$AD$13,0),1),IF(Inputs!$K34="CAL",Lookups!$Z$2:$Z$98,Lookups!$AA$2:$AA$98),0),1)&gt;=Inputs!AQ$4,"-",
IF(INDEX(Lookups!$Y$2:$Y$98,MATCH(Inputs!$M34&amp;"_"&amp;INDEX(Lookups!$AC$2:$AC$13,MATCH(Inputs!$L34,Lookups!$AD$2:$AD$13,0),1),IF(Inputs!$K34="CAL",Lookups!$Z$2:$Z$98,Lookups!$AA$2:$AA$98),0),1)=Inputs!AQ$4-1,Inputs!$Q34*(1+Inputs!AQ$6),
IF(INDEX(Lookups!$Y$2:$Y$98,MATCH(Inputs!$M34&amp;"_"&amp;INDEX(Lookups!$AC$2:$AC$13,MATCH(Inputs!$L34,Lookups!$AD$2:$AD$13,0),1),IF(Inputs!$K34="CAL",Lookups!$Z$2:$Z$98,Lookups!$AA$2:$AA$98),0),1)&lt;Inputs!AQ$4-1,Inputs!AP34*(1+Inputs!AQ$6)))))</f>
        <v>-</v>
      </c>
      <c r="AR34" s="217" t="str">
        <f>IF(OR(ISBLANK($M34),$N34="%"),"-",
IF(INDEX(Lookups!$Y$2:$Y$98,MATCH(Inputs!$M34&amp;"_"&amp;INDEX(Lookups!$AC$2:$AC$13,MATCH(Inputs!$L34,Lookups!$AD$2:$AD$13,0),1),IF(Inputs!$K34="CAL",Lookups!$Z$2:$Z$98,Lookups!$AA$2:$AA$98),0),1)&gt;=Inputs!AR$4,"-",
IF(INDEX(Lookups!$Y$2:$Y$98,MATCH(Inputs!$M34&amp;"_"&amp;INDEX(Lookups!$AC$2:$AC$13,MATCH(Inputs!$L34,Lookups!$AD$2:$AD$13,0),1),IF(Inputs!$K34="CAL",Lookups!$Z$2:$Z$98,Lookups!$AA$2:$AA$98),0),1)=Inputs!AR$4-1,Inputs!$Q34*(1+Inputs!AR$6),
IF(INDEX(Lookups!$Y$2:$Y$98,MATCH(Inputs!$M34&amp;"_"&amp;INDEX(Lookups!$AC$2:$AC$13,MATCH(Inputs!$L34,Lookups!$AD$2:$AD$13,0),1),IF(Inputs!$K34="CAL",Lookups!$Z$2:$Z$98,Lookups!$AA$2:$AA$98),0),1)&lt;Inputs!AR$4-1,Inputs!AQ34*(1+Inputs!AR$6)))))</f>
        <v>-</v>
      </c>
      <c r="AS34" s="217" t="str">
        <f>IF(OR(ISBLANK($M34),$N34="%"),"-",
IF(INDEX(Lookups!$Y$2:$Y$98,MATCH(Inputs!$M34&amp;"_"&amp;INDEX(Lookups!$AC$2:$AC$13,MATCH(Inputs!$L34,Lookups!$AD$2:$AD$13,0),1),IF(Inputs!$K34="CAL",Lookups!$Z$2:$Z$98,Lookups!$AA$2:$AA$98),0),1)&gt;=Inputs!AS$4,"-",
IF(INDEX(Lookups!$Y$2:$Y$98,MATCH(Inputs!$M34&amp;"_"&amp;INDEX(Lookups!$AC$2:$AC$13,MATCH(Inputs!$L34,Lookups!$AD$2:$AD$13,0),1),IF(Inputs!$K34="CAL",Lookups!$Z$2:$Z$98,Lookups!$AA$2:$AA$98),0),1)=Inputs!AS$4-1,Inputs!$Q34*(1+Inputs!AS$6),
IF(INDEX(Lookups!$Y$2:$Y$98,MATCH(Inputs!$M34&amp;"_"&amp;INDEX(Lookups!$AC$2:$AC$13,MATCH(Inputs!$L34,Lookups!$AD$2:$AD$13,0),1),IF(Inputs!$K34="CAL",Lookups!$Z$2:$Z$98,Lookups!$AA$2:$AA$98),0),1)&lt;Inputs!AS$4-1,Inputs!AR34*(1+Inputs!AS$6)))))</f>
        <v>-</v>
      </c>
      <c r="AT34" s="217" t="str">
        <f>IF(OR(ISBLANK($M34),$N34="%"),"-",
IF(INDEX(Lookups!$Y$2:$Y$98,MATCH(Inputs!$M34&amp;"_"&amp;INDEX(Lookups!$AC$2:$AC$13,MATCH(Inputs!$L34,Lookups!$AD$2:$AD$13,0),1),IF(Inputs!$K34="CAL",Lookups!$Z$2:$Z$98,Lookups!$AA$2:$AA$98),0),1)&gt;=Inputs!AT$4,"-",
IF(INDEX(Lookups!$Y$2:$Y$98,MATCH(Inputs!$M34&amp;"_"&amp;INDEX(Lookups!$AC$2:$AC$13,MATCH(Inputs!$L34,Lookups!$AD$2:$AD$13,0),1),IF(Inputs!$K34="CAL",Lookups!$Z$2:$Z$98,Lookups!$AA$2:$AA$98),0),1)=Inputs!AT$4-1,Inputs!$Q34*(1+Inputs!AT$6),
IF(INDEX(Lookups!$Y$2:$Y$98,MATCH(Inputs!$M34&amp;"_"&amp;INDEX(Lookups!$AC$2:$AC$13,MATCH(Inputs!$L34,Lookups!$AD$2:$AD$13,0),1),IF(Inputs!$K34="CAL",Lookups!$Z$2:$Z$98,Lookups!$AA$2:$AA$98),0),1)&lt;Inputs!AT$4-1,Inputs!AS34*(1+Inputs!AT$6)))))</f>
        <v>-</v>
      </c>
      <c r="AU34" s="217" t="str">
        <f>IF(OR(ISBLANK($M34),$N34="%"),"-",
IF(INDEX(Lookups!$Y$2:$Y$98,MATCH(Inputs!$M34&amp;"_"&amp;INDEX(Lookups!$AC$2:$AC$13,MATCH(Inputs!$L34,Lookups!$AD$2:$AD$13,0),1),IF(Inputs!$K34="CAL",Lookups!$Z$2:$Z$98,Lookups!$AA$2:$AA$98),0),1)&gt;=Inputs!AU$4,"-",
IF(INDEX(Lookups!$Y$2:$Y$98,MATCH(Inputs!$M34&amp;"_"&amp;INDEX(Lookups!$AC$2:$AC$13,MATCH(Inputs!$L34,Lookups!$AD$2:$AD$13,0),1),IF(Inputs!$K34="CAL",Lookups!$Z$2:$Z$98,Lookups!$AA$2:$AA$98),0),1)=Inputs!AU$4-1,Inputs!$Q34*(1+Inputs!AU$6),
IF(INDEX(Lookups!$Y$2:$Y$98,MATCH(Inputs!$M34&amp;"_"&amp;INDEX(Lookups!$AC$2:$AC$13,MATCH(Inputs!$L34,Lookups!$AD$2:$AD$13,0),1),IF(Inputs!$K34="CAL",Lookups!$Z$2:$Z$98,Lookups!$AA$2:$AA$98),0),1)&lt;Inputs!AU$4-1,Inputs!AT34*(1+Inputs!AU$6)))))</f>
        <v>-</v>
      </c>
      <c r="AW34" s="214" t="str">
        <f>INDEX($V34:$AU34,1,MATCH(AW$6&amp;"_"&amp;INDEX(Lookups!$AC$2:$AC$13,MATCH(Inputs!AW$5,Lookups!$AD$2:$AD$13,0),1),Inputs!$V$2:$AU$2,0))</f>
        <v>-</v>
      </c>
    </row>
    <row r="35" spans="1:49" s="164" customFormat="1" x14ac:dyDescent="0.25">
      <c r="A35" s="178" t="s">
        <v>545</v>
      </c>
      <c r="B35" s="209" t="s">
        <v>550</v>
      </c>
      <c r="C35" s="210" t="str">
        <f>IF(ISBLANK($B35),"-",IFERROR(INDEX(Lookups!$E$2:$E$14,MATCH($B35,Lookups!$C$2:$C$14,0),1),"-"))</f>
        <v>YES</v>
      </c>
      <c r="D35" s="211" t="str">
        <f>IFERROR(IF(MATCH($I35,Lookups!$J$2:$J$6,0),INDEX(Lookups!$K$2:$K$6,MATCH(Inputs!$I35,Lookups!$J$2:$J$6,0),1)),"all DB")</f>
        <v>pc</v>
      </c>
      <c r="E35" s="211" t="str">
        <f t="shared" si="2"/>
        <v>WEC_sme_pc</v>
      </c>
      <c r="F35" s="160" t="s">
        <v>560</v>
      </c>
      <c r="G35" s="228"/>
      <c r="H35" s="160" t="s">
        <v>170</v>
      </c>
      <c r="I35" s="206" t="s">
        <v>3</v>
      </c>
      <c r="J35" s="159" t="s">
        <v>546</v>
      </c>
      <c r="K35" s="203" t="s">
        <v>332</v>
      </c>
      <c r="L35" s="203" t="s">
        <v>89</v>
      </c>
      <c r="M35" s="203">
        <v>2019</v>
      </c>
      <c r="N35" s="162" t="s">
        <v>34</v>
      </c>
      <c r="O35" s="229">
        <v>96.4</v>
      </c>
      <c r="P35" s="229">
        <v>0.1</v>
      </c>
      <c r="Q35" s="230">
        <f t="shared" si="5"/>
        <v>9.6500000000000002E-2</v>
      </c>
      <c r="R35" s="231">
        <f t="shared" si="6"/>
        <v>9.6500000000000002E-2</v>
      </c>
      <c r="U35" s="216"/>
      <c r="V35" s="217" t="str">
        <f>IF(OR(ISBLANK($M35),$N35="%"),"-",
IF(INDEX(Lookups!$Y$2:$Y$98,MATCH(Inputs!$M35&amp;"_"&amp;INDEX(Lookups!$AC$2:$AC$13,MATCH(Inputs!$L35,Lookups!$AD$2:$AD$13,0),1),IF(Inputs!$K35="CAL",Lookups!$Z$2:$Z$98,Lookups!$AA$2:$AA$98),0),1)&gt;=Inputs!V$4,"-",
IF(INDEX(Lookups!$Y$2:$Y$98,MATCH(Inputs!$M35&amp;"_"&amp;INDEX(Lookups!$AC$2:$AC$13,MATCH(Inputs!$L35,Lookups!$AD$2:$AD$13,0),1),IF(Inputs!$K35="CAL",Lookups!$Z$2:$Z$98,Lookups!$AA$2:$AA$98),0),1)=Inputs!V$4-1,Inputs!$Q35*(1+Inputs!V$6),
IF(INDEX(Lookups!$Y$2:$Y$98,MATCH(Inputs!$M35&amp;"_"&amp;INDEX(Lookups!$AC$2:$AC$13,MATCH(Inputs!$L35,Lookups!$AD$2:$AD$13,0),1),IF(Inputs!$K35="CAL",Lookups!$Z$2:$Z$98,Lookups!$AA$2:$AA$98),0),1)&lt;Inputs!V$4-1,Inputs!U35*(1+Inputs!V$6)))))</f>
        <v>-</v>
      </c>
      <c r="W35" s="217" t="str">
        <f>IF(OR(ISBLANK($M35),$N35="%"),"-",
IF(INDEX(Lookups!$Y$2:$Y$98,MATCH(Inputs!$M35&amp;"_"&amp;INDEX(Lookups!$AC$2:$AC$13,MATCH(Inputs!$L35,Lookups!$AD$2:$AD$13,0),1),IF(Inputs!$K35="CAL",Lookups!$Z$2:$Z$98,Lookups!$AA$2:$AA$98),0),1)&gt;=Inputs!W$4,"-",
IF(INDEX(Lookups!$Y$2:$Y$98,MATCH(Inputs!$M35&amp;"_"&amp;INDEX(Lookups!$AC$2:$AC$13,MATCH(Inputs!$L35,Lookups!$AD$2:$AD$13,0),1),IF(Inputs!$K35="CAL",Lookups!$Z$2:$Z$98,Lookups!$AA$2:$AA$98),0),1)=Inputs!W$4-1,Inputs!$Q35*(1+Inputs!W$6),
IF(INDEX(Lookups!$Y$2:$Y$98,MATCH(Inputs!$M35&amp;"_"&amp;INDEX(Lookups!$AC$2:$AC$13,MATCH(Inputs!$L35,Lookups!$AD$2:$AD$13,0),1),IF(Inputs!$K35="CAL",Lookups!$Z$2:$Z$98,Lookups!$AA$2:$AA$98),0),1)&lt;Inputs!W$4-1,Inputs!V35*(1+Inputs!W$6)))))</f>
        <v>-</v>
      </c>
      <c r="X35" s="217" t="str">
        <f>IF(OR(ISBLANK($M35),$N35="%"),"-",
IF(INDEX(Lookups!$Y$2:$Y$98,MATCH(Inputs!$M35&amp;"_"&amp;INDEX(Lookups!$AC$2:$AC$13,MATCH(Inputs!$L35,Lookups!$AD$2:$AD$13,0),1),IF(Inputs!$K35="CAL",Lookups!$Z$2:$Z$98,Lookups!$AA$2:$AA$98),0),1)&gt;=Inputs!X$4,"-",
IF(INDEX(Lookups!$Y$2:$Y$98,MATCH(Inputs!$M35&amp;"_"&amp;INDEX(Lookups!$AC$2:$AC$13,MATCH(Inputs!$L35,Lookups!$AD$2:$AD$13,0),1),IF(Inputs!$K35="CAL",Lookups!$Z$2:$Z$98,Lookups!$AA$2:$AA$98),0),1)=Inputs!X$4-1,Inputs!$Q35*(1+Inputs!X$6),
IF(INDEX(Lookups!$Y$2:$Y$98,MATCH(Inputs!$M35&amp;"_"&amp;INDEX(Lookups!$AC$2:$AC$13,MATCH(Inputs!$L35,Lookups!$AD$2:$AD$13,0),1),IF(Inputs!$K35="CAL",Lookups!$Z$2:$Z$98,Lookups!$AA$2:$AA$98),0),1)&lt;Inputs!X$4-1,Inputs!W35*(1+Inputs!X$6)))))</f>
        <v>-</v>
      </c>
      <c r="Y35" s="217" t="str">
        <f>IF(OR(ISBLANK($M35),$N35="%"),"-",
IF(INDEX(Lookups!$Y$2:$Y$98,MATCH(Inputs!$M35&amp;"_"&amp;INDEX(Lookups!$AC$2:$AC$13,MATCH(Inputs!$L35,Lookups!$AD$2:$AD$13,0),1),IF(Inputs!$K35="CAL",Lookups!$Z$2:$Z$98,Lookups!$AA$2:$AA$98),0),1)&gt;=Inputs!Y$4,"-",
IF(INDEX(Lookups!$Y$2:$Y$98,MATCH(Inputs!$M35&amp;"_"&amp;INDEX(Lookups!$AC$2:$AC$13,MATCH(Inputs!$L35,Lookups!$AD$2:$AD$13,0),1),IF(Inputs!$K35="CAL",Lookups!$Z$2:$Z$98,Lookups!$AA$2:$AA$98),0),1)=Inputs!Y$4-1,Inputs!$Q35*(1+Inputs!Y$6),
IF(INDEX(Lookups!$Y$2:$Y$98,MATCH(Inputs!$M35&amp;"_"&amp;INDEX(Lookups!$AC$2:$AC$13,MATCH(Inputs!$L35,Lookups!$AD$2:$AD$13,0),1),IF(Inputs!$K35="CAL",Lookups!$Z$2:$Z$98,Lookups!$AA$2:$AA$98),0),1)&lt;Inputs!Y$4-1,Inputs!X35*(1+Inputs!Y$6)))))</f>
        <v>-</v>
      </c>
      <c r="Z35" s="217" t="str">
        <f>IF(OR(ISBLANK($M35),$N35="%"),"-",
IF(INDEX(Lookups!$Y$2:$Y$98,MATCH(Inputs!$M35&amp;"_"&amp;INDEX(Lookups!$AC$2:$AC$13,MATCH(Inputs!$L35,Lookups!$AD$2:$AD$13,0),1),IF(Inputs!$K35="CAL",Lookups!$Z$2:$Z$98,Lookups!$AA$2:$AA$98),0),1)&gt;=Inputs!Z$4,"-",
IF(INDEX(Lookups!$Y$2:$Y$98,MATCH(Inputs!$M35&amp;"_"&amp;INDEX(Lookups!$AC$2:$AC$13,MATCH(Inputs!$L35,Lookups!$AD$2:$AD$13,0),1),IF(Inputs!$K35="CAL",Lookups!$Z$2:$Z$98,Lookups!$AA$2:$AA$98),0),1)=Inputs!Z$4-1,Inputs!$Q35*(1+Inputs!Z$6),
IF(INDEX(Lookups!$Y$2:$Y$98,MATCH(Inputs!$M35&amp;"_"&amp;INDEX(Lookups!$AC$2:$AC$13,MATCH(Inputs!$L35,Lookups!$AD$2:$AD$13,0),1),IF(Inputs!$K35="CAL",Lookups!$Z$2:$Z$98,Lookups!$AA$2:$AA$98),0),1)&lt;Inputs!Z$4-1,Inputs!Y35*(1+Inputs!Z$6)))))</f>
        <v>-</v>
      </c>
      <c r="AA35" s="217" t="str">
        <f>IF(OR(ISBLANK($M35),$N35="%"),"-",
IF(INDEX(Lookups!$Y$2:$Y$98,MATCH(Inputs!$M35&amp;"_"&amp;INDEX(Lookups!$AC$2:$AC$13,MATCH(Inputs!$L35,Lookups!$AD$2:$AD$13,0),1),IF(Inputs!$K35="CAL",Lookups!$Z$2:$Z$98,Lookups!$AA$2:$AA$98),0),1)&gt;=Inputs!AA$4,"-",
IF(INDEX(Lookups!$Y$2:$Y$98,MATCH(Inputs!$M35&amp;"_"&amp;INDEX(Lookups!$AC$2:$AC$13,MATCH(Inputs!$L35,Lookups!$AD$2:$AD$13,0),1),IF(Inputs!$K35="CAL",Lookups!$Z$2:$Z$98,Lookups!$AA$2:$AA$98),0),1)=Inputs!AA$4-1,Inputs!$Q35*(1+Inputs!AA$6),
IF(INDEX(Lookups!$Y$2:$Y$98,MATCH(Inputs!$M35&amp;"_"&amp;INDEX(Lookups!$AC$2:$AC$13,MATCH(Inputs!$L35,Lookups!$AD$2:$AD$13,0),1),IF(Inputs!$K35="CAL",Lookups!$Z$2:$Z$98,Lookups!$AA$2:$AA$98),0),1)&lt;Inputs!AA$4-1,Inputs!Z35*(1+Inputs!AA$6)))))</f>
        <v>-</v>
      </c>
      <c r="AB35" s="217" t="str">
        <f>IF(OR(ISBLANK($M35),$N35="%"),"-",
IF(INDEX(Lookups!$Y$2:$Y$98,MATCH(Inputs!$M35&amp;"_"&amp;INDEX(Lookups!$AC$2:$AC$13,MATCH(Inputs!$L35,Lookups!$AD$2:$AD$13,0),1),IF(Inputs!$K35="CAL",Lookups!$Z$2:$Z$98,Lookups!$AA$2:$AA$98),0),1)&gt;=Inputs!AB$4,"-",
IF(INDEX(Lookups!$Y$2:$Y$98,MATCH(Inputs!$M35&amp;"_"&amp;INDEX(Lookups!$AC$2:$AC$13,MATCH(Inputs!$L35,Lookups!$AD$2:$AD$13,0),1),IF(Inputs!$K35="CAL",Lookups!$Z$2:$Z$98,Lookups!$AA$2:$AA$98),0),1)=Inputs!AB$4-1,Inputs!$Q35*(1+Inputs!AB$6),
IF(INDEX(Lookups!$Y$2:$Y$98,MATCH(Inputs!$M35&amp;"_"&amp;INDEX(Lookups!$AC$2:$AC$13,MATCH(Inputs!$L35,Lookups!$AD$2:$AD$13,0),1),IF(Inputs!$K35="CAL",Lookups!$Z$2:$Z$98,Lookups!$AA$2:$AA$98),0),1)&lt;Inputs!AB$4-1,Inputs!AA35*(1+Inputs!AB$6)))))</f>
        <v>-</v>
      </c>
      <c r="AC35" s="217" t="str">
        <f>IF(OR(ISBLANK($M35),$N35="%"),"-",
IF(INDEX(Lookups!$Y$2:$Y$98,MATCH(Inputs!$M35&amp;"_"&amp;INDEX(Lookups!$AC$2:$AC$13,MATCH(Inputs!$L35,Lookups!$AD$2:$AD$13,0),1),IF(Inputs!$K35="CAL",Lookups!$Z$2:$Z$98,Lookups!$AA$2:$AA$98),0),1)&gt;=Inputs!AC$4,"-",
IF(INDEX(Lookups!$Y$2:$Y$98,MATCH(Inputs!$M35&amp;"_"&amp;INDEX(Lookups!$AC$2:$AC$13,MATCH(Inputs!$L35,Lookups!$AD$2:$AD$13,0),1),IF(Inputs!$K35="CAL",Lookups!$Z$2:$Z$98,Lookups!$AA$2:$AA$98),0),1)=Inputs!AC$4-1,Inputs!$Q35*(1+Inputs!AC$6),
IF(INDEX(Lookups!$Y$2:$Y$98,MATCH(Inputs!$M35&amp;"_"&amp;INDEX(Lookups!$AC$2:$AC$13,MATCH(Inputs!$L35,Lookups!$AD$2:$AD$13,0),1),IF(Inputs!$K35="CAL",Lookups!$Z$2:$Z$98,Lookups!$AA$2:$AA$98),0),1)&lt;Inputs!AC$4-1,Inputs!AB35*(1+Inputs!AC$6)))))</f>
        <v>-</v>
      </c>
      <c r="AD35" s="217" t="str">
        <f>IF(OR(ISBLANK($M35),$N35="%"),"-",
IF(INDEX(Lookups!$Y$2:$Y$98,MATCH(Inputs!$M35&amp;"_"&amp;INDEX(Lookups!$AC$2:$AC$13,MATCH(Inputs!$L35,Lookups!$AD$2:$AD$13,0),1),IF(Inputs!$K35="CAL",Lookups!$Z$2:$Z$98,Lookups!$AA$2:$AA$98),0),1)&gt;=Inputs!AD$4,"-",
IF(INDEX(Lookups!$Y$2:$Y$98,MATCH(Inputs!$M35&amp;"_"&amp;INDEX(Lookups!$AC$2:$AC$13,MATCH(Inputs!$L35,Lookups!$AD$2:$AD$13,0),1),IF(Inputs!$K35="CAL",Lookups!$Z$2:$Z$98,Lookups!$AA$2:$AA$98),0),1)=Inputs!AD$4-1,Inputs!$Q35*(1+Inputs!AD$6),
IF(INDEX(Lookups!$Y$2:$Y$98,MATCH(Inputs!$M35&amp;"_"&amp;INDEX(Lookups!$AC$2:$AC$13,MATCH(Inputs!$L35,Lookups!$AD$2:$AD$13,0),1),IF(Inputs!$K35="CAL",Lookups!$Z$2:$Z$98,Lookups!$AA$2:$AA$98),0),1)&lt;Inputs!AD$4-1,Inputs!AC35*(1+Inputs!AD$6)))))</f>
        <v>-</v>
      </c>
      <c r="AE35" s="217" t="str">
        <f>IF(OR(ISBLANK($M35),$N35="%"),"-",
IF(INDEX(Lookups!$Y$2:$Y$98,MATCH(Inputs!$M35&amp;"_"&amp;INDEX(Lookups!$AC$2:$AC$13,MATCH(Inputs!$L35,Lookups!$AD$2:$AD$13,0),1),IF(Inputs!$K35="CAL",Lookups!$Z$2:$Z$98,Lookups!$AA$2:$AA$98),0),1)&gt;=Inputs!AE$4,"-",
IF(INDEX(Lookups!$Y$2:$Y$98,MATCH(Inputs!$M35&amp;"_"&amp;INDEX(Lookups!$AC$2:$AC$13,MATCH(Inputs!$L35,Lookups!$AD$2:$AD$13,0),1),IF(Inputs!$K35="CAL",Lookups!$Z$2:$Z$98,Lookups!$AA$2:$AA$98),0),1)=Inputs!AE$4-1,Inputs!$Q35*(1+Inputs!AE$6),
IF(INDEX(Lookups!$Y$2:$Y$98,MATCH(Inputs!$M35&amp;"_"&amp;INDEX(Lookups!$AC$2:$AC$13,MATCH(Inputs!$L35,Lookups!$AD$2:$AD$13,0),1),IF(Inputs!$K35="CAL",Lookups!$Z$2:$Z$98,Lookups!$AA$2:$AA$98),0),1)&lt;Inputs!AE$4-1,Inputs!AD35*(1+Inputs!AE$6)))))</f>
        <v>-</v>
      </c>
      <c r="AF35" s="217" t="str">
        <f>IF(OR(ISBLANK($M35),$N35="%"),"-",
IF(INDEX(Lookups!$Y$2:$Y$98,MATCH(Inputs!$M35&amp;"_"&amp;INDEX(Lookups!$AC$2:$AC$13,MATCH(Inputs!$L35,Lookups!$AD$2:$AD$13,0),1),IF(Inputs!$K35="CAL",Lookups!$Z$2:$Z$98,Lookups!$AA$2:$AA$98),0),1)&gt;=Inputs!AF$4,"-",
IF(INDEX(Lookups!$Y$2:$Y$98,MATCH(Inputs!$M35&amp;"_"&amp;INDEX(Lookups!$AC$2:$AC$13,MATCH(Inputs!$L35,Lookups!$AD$2:$AD$13,0),1),IF(Inputs!$K35="CAL",Lookups!$Z$2:$Z$98,Lookups!$AA$2:$AA$98),0),1)=Inputs!AF$4-1,Inputs!$Q35*(1+Inputs!AF$6),
IF(INDEX(Lookups!$Y$2:$Y$98,MATCH(Inputs!$M35&amp;"_"&amp;INDEX(Lookups!$AC$2:$AC$13,MATCH(Inputs!$L35,Lookups!$AD$2:$AD$13,0),1),IF(Inputs!$K35="CAL",Lookups!$Z$2:$Z$98,Lookups!$AA$2:$AA$98),0),1)&lt;Inputs!AF$4-1,Inputs!AE35*(1+Inputs!AF$6)))))</f>
        <v>-</v>
      </c>
      <c r="AG35" s="217" t="str">
        <f>IF(OR(ISBLANK($M35),$N35="%"),"-",
IF(INDEX(Lookups!$Y$2:$Y$98,MATCH(Inputs!$M35&amp;"_"&amp;INDEX(Lookups!$AC$2:$AC$13,MATCH(Inputs!$L35,Lookups!$AD$2:$AD$13,0),1),IF(Inputs!$K35="CAL",Lookups!$Z$2:$Z$98,Lookups!$AA$2:$AA$98),0),1)&gt;=Inputs!AG$4,"-",
IF(INDEX(Lookups!$Y$2:$Y$98,MATCH(Inputs!$M35&amp;"_"&amp;INDEX(Lookups!$AC$2:$AC$13,MATCH(Inputs!$L35,Lookups!$AD$2:$AD$13,0),1),IF(Inputs!$K35="CAL",Lookups!$Z$2:$Z$98,Lookups!$AA$2:$AA$98),0),1)=Inputs!AG$4-1,Inputs!$Q35*(1+Inputs!AG$6),
IF(INDEX(Lookups!$Y$2:$Y$98,MATCH(Inputs!$M35&amp;"_"&amp;INDEX(Lookups!$AC$2:$AC$13,MATCH(Inputs!$L35,Lookups!$AD$2:$AD$13,0),1),IF(Inputs!$K35="CAL",Lookups!$Z$2:$Z$98,Lookups!$AA$2:$AA$98),0),1)&lt;Inputs!AG$4-1,Inputs!AF35*(1+Inputs!AG$6)))))</f>
        <v>-</v>
      </c>
      <c r="AH35" s="217" t="str">
        <f>IF(OR(ISBLANK($M35),$N35="%"),"-",
IF(INDEX(Lookups!$Y$2:$Y$98,MATCH(Inputs!$M35&amp;"_"&amp;INDEX(Lookups!$AC$2:$AC$13,MATCH(Inputs!$L35,Lookups!$AD$2:$AD$13,0),1),IF(Inputs!$K35="CAL",Lookups!$Z$2:$Z$98,Lookups!$AA$2:$AA$98),0),1)&gt;=Inputs!AH$4,"-",
IF(INDEX(Lookups!$Y$2:$Y$98,MATCH(Inputs!$M35&amp;"_"&amp;INDEX(Lookups!$AC$2:$AC$13,MATCH(Inputs!$L35,Lookups!$AD$2:$AD$13,0),1),IF(Inputs!$K35="CAL",Lookups!$Z$2:$Z$98,Lookups!$AA$2:$AA$98),0),1)=Inputs!AH$4-1,Inputs!$Q35*(1+Inputs!AH$6),
IF(INDEX(Lookups!$Y$2:$Y$98,MATCH(Inputs!$M35&amp;"_"&amp;INDEX(Lookups!$AC$2:$AC$13,MATCH(Inputs!$L35,Lookups!$AD$2:$AD$13,0),1),IF(Inputs!$K35="CAL",Lookups!$Z$2:$Z$98,Lookups!$AA$2:$AA$98),0),1)&lt;Inputs!AH$4-1,Inputs!AG35*(1+Inputs!AH$6)))))</f>
        <v>-</v>
      </c>
      <c r="AI35" s="217" t="str">
        <f>IF(OR(ISBLANK($M35),$N35="%"),"-",
IF(INDEX(Lookups!$Y$2:$Y$98,MATCH(Inputs!$M35&amp;"_"&amp;INDEX(Lookups!$AC$2:$AC$13,MATCH(Inputs!$L35,Lookups!$AD$2:$AD$13,0),1),IF(Inputs!$K35="CAL",Lookups!$Z$2:$Z$98,Lookups!$AA$2:$AA$98),0),1)&gt;=Inputs!AI$4,"-",
IF(INDEX(Lookups!$Y$2:$Y$98,MATCH(Inputs!$M35&amp;"_"&amp;INDEX(Lookups!$AC$2:$AC$13,MATCH(Inputs!$L35,Lookups!$AD$2:$AD$13,0),1),IF(Inputs!$K35="CAL",Lookups!$Z$2:$Z$98,Lookups!$AA$2:$AA$98),0),1)=Inputs!AI$4-1,Inputs!$Q35*(1+Inputs!AI$6),
IF(INDEX(Lookups!$Y$2:$Y$98,MATCH(Inputs!$M35&amp;"_"&amp;INDEX(Lookups!$AC$2:$AC$13,MATCH(Inputs!$L35,Lookups!$AD$2:$AD$13,0),1),IF(Inputs!$K35="CAL",Lookups!$Z$2:$Z$98,Lookups!$AA$2:$AA$98),0),1)&lt;Inputs!AI$4-1,Inputs!AH35*(1+Inputs!AI$6)))))</f>
        <v>-</v>
      </c>
      <c r="AJ35" s="217" t="str">
        <f>IF(OR(ISBLANK($M35),$N35="%"),"-",
IF(INDEX(Lookups!$Y$2:$Y$98,MATCH(Inputs!$M35&amp;"_"&amp;INDEX(Lookups!$AC$2:$AC$13,MATCH(Inputs!$L35,Lookups!$AD$2:$AD$13,0),1),IF(Inputs!$K35="CAL",Lookups!$Z$2:$Z$98,Lookups!$AA$2:$AA$98),0),1)&gt;=Inputs!AJ$4,"-",
IF(INDEX(Lookups!$Y$2:$Y$98,MATCH(Inputs!$M35&amp;"_"&amp;INDEX(Lookups!$AC$2:$AC$13,MATCH(Inputs!$L35,Lookups!$AD$2:$AD$13,0),1),IF(Inputs!$K35="CAL",Lookups!$Z$2:$Z$98,Lookups!$AA$2:$AA$98),0),1)=Inputs!AJ$4-1,Inputs!$Q35*(1+Inputs!AJ$6),
IF(INDEX(Lookups!$Y$2:$Y$98,MATCH(Inputs!$M35&amp;"_"&amp;INDEX(Lookups!$AC$2:$AC$13,MATCH(Inputs!$L35,Lookups!$AD$2:$AD$13,0),1),IF(Inputs!$K35="CAL",Lookups!$Z$2:$Z$98,Lookups!$AA$2:$AA$98),0),1)&lt;Inputs!AJ$4-1,Inputs!AI35*(1+Inputs!AJ$6)))))</f>
        <v>-</v>
      </c>
      <c r="AK35" s="217" t="str">
        <f>IF(OR(ISBLANK($M35),$N35="%"),"-",
IF(INDEX(Lookups!$Y$2:$Y$98,MATCH(Inputs!$M35&amp;"_"&amp;INDEX(Lookups!$AC$2:$AC$13,MATCH(Inputs!$L35,Lookups!$AD$2:$AD$13,0),1),IF(Inputs!$K35="CAL",Lookups!$Z$2:$Z$98,Lookups!$AA$2:$AA$98),0),1)&gt;=Inputs!AK$4,"-",
IF(INDEX(Lookups!$Y$2:$Y$98,MATCH(Inputs!$M35&amp;"_"&amp;INDEX(Lookups!$AC$2:$AC$13,MATCH(Inputs!$L35,Lookups!$AD$2:$AD$13,0),1),IF(Inputs!$K35="CAL",Lookups!$Z$2:$Z$98,Lookups!$AA$2:$AA$98),0),1)=Inputs!AK$4-1,Inputs!$Q35*(1+Inputs!AK$6),
IF(INDEX(Lookups!$Y$2:$Y$98,MATCH(Inputs!$M35&amp;"_"&amp;INDEX(Lookups!$AC$2:$AC$13,MATCH(Inputs!$L35,Lookups!$AD$2:$AD$13,0),1),IF(Inputs!$K35="CAL",Lookups!$Z$2:$Z$98,Lookups!$AA$2:$AA$98),0),1)&lt;Inputs!AK$4-1,Inputs!AJ35*(1+Inputs!AK$6)))))</f>
        <v>-</v>
      </c>
      <c r="AL35" s="217" t="str">
        <f>IF(OR(ISBLANK($M35),$N35="%"),"-",
IF(INDEX(Lookups!$Y$2:$Y$98,MATCH(Inputs!$M35&amp;"_"&amp;INDEX(Lookups!$AC$2:$AC$13,MATCH(Inputs!$L35,Lookups!$AD$2:$AD$13,0),1),IF(Inputs!$K35="CAL",Lookups!$Z$2:$Z$98,Lookups!$AA$2:$AA$98),0),1)&gt;=Inputs!AL$4,"-",
IF(INDEX(Lookups!$Y$2:$Y$98,MATCH(Inputs!$M35&amp;"_"&amp;INDEX(Lookups!$AC$2:$AC$13,MATCH(Inputs!$L35,Lookups!$AD$2:$AD$13,0),1),IF(Inputs!$K35="CAL",Lookups!$Z$2:$Z$98,Lookups!$AA$2:$AA$98),0),1)=Inputs!AL$4-1,Inputs!$Q35*(1+Inputs!AL$6),
IF(INDEX(Lookups!$Y$2:$Y$98,MATCH(Inputs!$M35&amp;"_"&amp;INDEX(Lookups!$AC$2:$AC$13,MATCH(Inputs!$L35,Lookups!$AD$2:$AD$13,0),1),IF(Inputs!$K35="CAL",Lookups!$Z$2:$Z$98,Lookups!$AA$2:$AA$98),0),1)&lt;Inputs!AL$4-1,Inputs!AK35*(1+Inputs!AL$6)))))</f>
        <v>-</v>
      </c>
      <c r="AM35" s="217" t="str">
        <f>IF(OR(ISBLANK($M35),$N35="%"),"-",
IF(INDEX(Lookups!$Y$2:$Y$98,MATCH(Inputs!$M35&amp;"_"&amp;INDEX(Lookups!$AC$2:$AC$13,MATCH(Inputs!$L35,Lookups!$AD$2:$AD$13,0),1),IF(Inputs!$K35="CAL",Lookups!$Z$2:$Z$98,Lookups!$AA$2:$AA$98),0),1)&gt;=Inputs!AM$4,"-",
IF(INDEX(Lookups!$Y$2:$Y$98,MATCH(Inputs!$M35&amp;"_"&amp;INDEX(Lookups!$AC$2:$AC$13,MATCH(Inputs!$L35,Lookups!$AD$2:$AD$13,0),1),IF(Inputs!$K35="CAL",Lookups!$Z$2:$Z$98,Lookups!$AA$2:$AA$98),0),1)=Inputs!AM$4-1,Inputs!$Q35*(1+Inputs!AM$6),
IF(INDEX(Lookups!$Y$2:$Y$98,MATCH(Inputs!$M35&amp;"_"&amp;INDEX(Lookups!$AC$2:$AC$13,MATCH(Inputs!$L35,Lookups!$AD$2:$AD$13,0),1),IF(Inputs!$K35="CAL",Lookups!$Z$2:$Z$98,Lookups!$AA$2:$AA$98),0),1)&lt;Inputs!AM$4-1,Inputs!AL35*(1+Inputs!AM$6)))))</f>
        <v>-</v>
      </c>
      <c r="AN35" s="217" t="str">
        <f>IF(OR(ISBLANK($M35),$N35="%"),"-",
IF(INDEX(Lookups!$Y$2:$Y$98,MATCH(Inputs!$M35&amp;"_"&amp;INDEX(Lookups!$AC$2:$AC$13,MATCH(Inputs!$L35,Lookups!$AD$2:$AD$13,0),1),IF(Inputs!$K35="CAL",Lookups!$Z$2:$Z$98,Lookups!$AA$2:$AA$98),0),1)&gt;=Inputs!AN$4,"-",
IF(INDEX(Lookups!$Y$2:$Y$98,MATCH(Inputs!$M35&amp;"_"&amp;INDEX(Lookups!$AC$2:$AC$13,MATCH(Inputs!$L35,Lookups!$AD$2:$AD$13,0),1),IF(Inputs!$K35="CAL",Lookups!$Z$2:$Z$98,Lookups!$AA$2:$AA$98),0),1)=Inputs!AN$4-1,Inputs!$Q35*(1+Inputs!AN$6),
IF(INDEX(Lookups!$Y$2:$Y$98,MATCH(Inputs!$M35&amp;"_"&amp;INDEX(Lookups!$AC$2:$AC$13,MATCH(Inputs!$L35,Lookups!$AD$2:$AD$13,0),1),IF(Inputs!$K35="CAL",Lookups!$Z$2:$Z$98,Lookups!$AA$2:$AA$98),0),1)&lt;Inputs!AN$4-1,Inputs!AM35*(1+Inputs!AN$6)))))</f>
        <v>-</v>
      </c>
      <c r="AO35" s="217" t="str">
        <f>IF(OR(ISBLANK($M35),$N35="%"),"-",
IF(INDEX(Lookups!$Y$2:$Y$98,MATCH(Inputs!$M35&amp;"_"&amp;INDEX(Lookups!$AC$2:$AC$13,MATCH(Inputs!$L35,Lookups!$AD$2:$AD$13,0),1),IF(Inputs!$K35="CAL",Lookups!$Z$2:$Z$98,Lookups!$AA$2:$AA$98),0),1)&gt;=Inputs!AO$4,"-",
IF(INDEX(Lookups!$Y$2:$Y$98,MATCH(Inputs!$M35&amp;"_"&amp;INDEX(Lookups!$AC$2:$AC$13,MATCH(Inputs!$L35,Lookups!$AD$2:$AD$13,0),1),IF(Inputs!$K35="CAL",Lookups!$Z$2:$Z$98,Lookups!$AA$2:$AA$98),0),1)=Inputs!AO$4-1,Inputs!$Q35*(1+Inputs!AO$6),
IF(INDEX(Lookups!$Y$2:$Y$98,MATCH(Inputs!$M35&amp;"_"&amp;INDEX(Lookups!$AC$2:$AC$13,MATCH(Inputs!$L35,Lookups!$AD$2:$AD$13,0),1),IF(Inputs!$K35="CAL",Lookups!$Z$2:$Z$98,Lookups!$AA$2:$AA$98),0),1)&lt;Inputs!AO$4-1,Inputs!AN35*(1+Inputs!AO$6)))))</f>
        <v>-</v>
      </c>
      <c r="AP35" s="217" t="str">
        <f>IF(OR(ISBLANK($M35),$N35="%"),"-",
IF(INDEX(Lookups!$Y$2:$Y$98,MATCH(Inputs!$M35&amp;"_"&amp;INDEX(Lookups!$AC$2:$AC$13,MATCH(Inputs!$L35,Lookups!$AD$2:$AD$13,0),1),IF(Inputs!$K35="CAL",Lookups!$Z$2:$Z$98,Lookups!$AA$2:$AA$98),0),1)&gt;=Inputs!AP$4,"-",
IF(INDEX(Lookups!$Y$2:$Y$98,MATCH(Inputs!$M35&amp;"_"&amp;INDEX(Lookups!$AC$2:$AC$13,MATCH(Inputs!$L35,Lookups!$AD$2:$AD$13,0),1),IF(Inputs!$K35="CAL",Lookups!$Z$2:$Z$98,Lookups!$AA$2:$AA$98),0),1)=Inputs!AP$4-1,Inputs!$Q35*(1+Inputs!AP$6),
IF(INDEX(Lookups!$Y$2:$Y$98,MATCH(Inputs!$M35&amp;"_"&amp;INDEX(Lookups!$AC$2:$AC$13,MATCH(Inputs!$L35,Lookups!$AD$2:$AD$13,0),1),IF(Inputs!$K35="CAL",Lookups!$Z$2:$Z$98,Lookups!$AA$2:$AA$98),0),1)&lt;Inputs!AP$4-1,Inputs!AO35*(1+Inputs!AP$6)))))</f>
        <v>-</v>
      </c>
      <c r="AQ35" s="217" t="str">
        <f>IF(OR(ISBLANK($M35),$N35="%"),"-",
IF(INDEX(Lookups!$Y$2:$Y$98,MATCH(Inputs!$M35&amp;"_"&amp;INDEX(Lookups!$AC$2:$AC$13,MATCH(Inputs!$L35,Lookups!$AD$2:$AD$13,0),1),IF(Inputs!$K35="CAL",Lookups!$Z$2:$Z$98,Lookups!$AA$2:$AA$98),0),1)&gt;=Inputs!AQ$4,"-",
IF(INDEX(Lookups!$Y$2:$Y$98,MATCH(Inputs!$M35&amp;"_"&amp;INDEX(Lookups!$AC$2:$AC$13,MATCH(Inputs!$L35,Lookups!$AD$2:$AD$13,0),1),IF(Inputs!$K35="CAL",Lookups!$Z$2:$Z$98,Lookups!$AA$2:$AA$98),0),1)=Inputs!AQ$4-1,Inputs!$Q35*(1+Inputs!AQ$6),
IF(INDEX(Lookups!$Y$2:$Y$98,MATCH(Inputs!$M35&amp;"_"&amp;INDEX(Lookups!$AC$2:$AC$13,MATCH(Inputs!$L35,Lookups!$AD$2:$AD$13,0),1),IF(Inputs!$K35="CAL",Lookups!$Z$2:$Z$98,Lookups!$AA$2:$AA$98),0),1)&lt;Inputs!AQ$4-1,Inputs!AP35*(1+Inputs!AQ$6)))))</f>
        <v>-</v>
      </c>
      <c r="AR35" s="217" t="str">
        <f>IF(OR(ISBLANK($M35),$N35="%"),"-",
IF(INDEX(Lookups!$Y$2:$Y$98,MATCH(Inputs!$M35&amp;"_"&amp;INDEX(Lookups!$AC$2:$AC$13,MATCH(Inputs!$L35,Lookups!$AD$2:$AD$13,0),1),IF(Inputs!$K35="CAL",Lookups!$Z$2:$Z$98,Lookups!$AA$2:$AA$98),0),1)&gt;=Inputs!AR$4,"-",
IF(INDEX(Lookups!$Y$2:$Y$98,MATCH(Inputs!$M35&amp;"_"&amp;INDEX(Lookups!$AC$2:$AC$13,MATCH(Inputs!$L35,Lookups!$AD$2:$AD$13,0),1),IF(Inputs!$K35="CAL",Lookups!$Z$2:$Z$98,Lookups!$AA$2:$AA$98),0),1)=Inputs!AR$4-1,Inputs!$Q35*(1+Inputs!AR$6),
IF(INDEX(Lookups!$Y$2:$Y$98,MATCH(Inputs!$M35&amp;"_"&amp;INDEX(Lookups!$AC$2:$AC$13,MATCH(Inputs!$L35,Lookups!$AD$2:$AD$13,0),1),IF(Inputs!$K35="CAL",Lookups!$Z$2:$Z$98,Lookups!$AA$2:$AA$98),0),1)&lt;Inputs!AR$4-1,Inputs!AQ35*(1+Inputs!AR$6)))))</f>
        <v>-</v>
      </c>
      <c r="AS35" s="217" t="str">
        <f>IF(OR(ISBLANK($M35),$N35="%"),"-",
IF(INDEX(Lookups!$Y$2:$Y$98,MATCH(Inputs!$M35&amp;"_"&amp;INDEX(Lookups!$AC$2:$AC$13,MATCH(Inputs!$L35,Lookups!$AD$2:$AD$13,0),1),IF(Inputs!$K35="CAL",Lookups!$Z$2:$Z$98,Lookups!$AA$2:$AA$98),0),1)&gt;=Inputs!AS$4,"-",
IF(INDEX(Lookups!$Y$2:$Y$98,MATCH(Inputs!$M35&amp;"_"&amp;INDEX(Lookups!$AC$2:$AC$13,MATCH(Inputs!$L35,Lookups!$AD$2:$AD$13,0),1),IF(Inputs!$K35="CAL",Lookups!$Z$2:$Z$98,Lookups!$AA$2:$AA$98),0),1)=Inputs!AS$4-1,Inputs!$Q35*(1+Inputs!AS$6),
IF(INDEX(Lookups!$Y$2:$Y$98,MATCH(Inputs!$M35&amp;"_"&amp;INDEX(Lookups!$AC$2:$AC$13,MATCH(Inputs!$L35,Lookups!$AD$2:$AD$13,0),1),IF(Inputs!$K35="CAL",Lookups!$Z$2:$Z$98,Lookups!$AA$2:$AA$98),0),1)&lt;Inputs!AS$4-1,Inputs!AR35*(1+Inputs!AS$6)))))</f>
        <v>-</v>
      </c>
      <c r="AT35" s="217" t="str">
        <f>IF(OR(ISBLANK($M35),$N35="%"),"-",
IF(INDEX(Lookups!$Y$2:$Y$98,MATCH(Inputs!$M35&amp;"_"&amp;INDEX(Lookups!$AC$2:$AC$13,MATCH(Inputs!$L35,Lookups!$AD$2:$AD$13,0),1),IF(Inputs!$K35="CAL",Lookups!$Z$2:$Z$98,Lookups!$AA$2:$AA$98),0),1)&gt;=Inputs!AT$4,"-",
IF(INDEX(Lookups!$Y$2:$Y$98,MATCH(Inputs!$M35&amp;"_"&amp;INDEX(Lookups!$AC$2:$AC$13,MATCH(Inputs!$L35,Lookups!$AD$2:$AD$13,0),1),IF(Inputs!$K35="CAL",Lookups!$Z$2:$Z$98,Lookups!$AA$2:$AA$98),0),1)=Inputs!AT$4-1,Inputs!$Q35*(1+Inputs!AT$6),
IF(INDEX(Lookups!$Y$2:$Y$98,MATCH(Inputs!$M35&amp;"_"&amp;INDEX(Lookups!$AC$2:$AC$13,MATCH(Inputs!$L35,Lookups!$AD$2:$AD$13,0),1),IF(Inputs!$K35="CAL",Lookups!$Z$2:$Z$98,Lookups!$AA$2:$AA$98),0),1)&lt;Inputs!AT$4-1,Inputs!AS35*(1+Inputs!AT$6)))))</f>
        <v>-</v>
      </c>
      <c r="AU35" s="217" t="str">
        <f>IF(OR(ISBLANK($M35),$N35="%"),"-",
IF(INDEX(Lookups!$Y$2:$Y$98,MATCH(Inputs!$M35&amp;"_"&amp;INDEX(Lookups!$AC$2:$AC$13,MATCH(Inputs!$L35,Lookups!$AD$2:$AD$13,0),1),IF(Inputs!$K35="CAL",Lookups!$Z$2:$Z$98,Lookups!$AA$2:$AA$98),0),1)&gt;=Inputs!AU$4,"-",
IF(INDEX(Lookups!$Y$2:$Y$98,MATCH(Inputs!$M35&amp;"_"&amp;INDEX(Lookups!$AC$2:$AC$13,MATCH(Inputs!$L35,Lookups!$AD$2:$AD$13,0),1),IF(Inputs!$K35="CAL",Lookups!$Z$2:$Z$98,Lookups!$AA$2:$AA$98),0),1)=Inputs!AU$4-1,Inputs!$Q35*(1+Inputs!AU$6),
IF(INDEX(Lookups!$Y$2:$Y$98,MATCH(Inputs!$M35&amp;"_"&amp;INDEX(Lookups!$AC$2:$AC$13,MATCH(Inputs!$L35,Lookups!$AD$2:$AD$13,0),1),IF(Inputs!$K35="CAL",Lookups!$Z$2:$Z$98,Lookups!$AA$2:$AA$98),0),1)&lt;Inputs!AU$4-1,Inputs!AT35*(1+Inputs!AU$6)))))</f>
        <v>-</v>
      </c>
      <c r="AW35" s="214" t="str">
        <f>INDEX($V35:$AU35,1,MATCH(AW$6&amp;"_"&amp;INDEX(Lookups!$AC$2:$AC$13,MATCH(Inputs!AW$5,Lookups!$AD$2:$AD$13,0),1),Inputs!$V$2:$AU$2,0))</f>
        <v>-</v>
      </c>
    </row>
    <row r="36" spans="1:49" s="164" customFormat="1" x14ac:dyDescent="0.25">
      <c r="A36" s="178" t="s">
        <v>545</v>
      </c>
      <c r="B36" s="209" t="s">
        <v>550</v>
      </c>
      <c r="C36" s="210" t="str">
        <f>IF(ISBLANK($B36),"-",IFERROR(INDEX(Lookups!$E$2:$E$14,MATCH($B36,Lookups!$C$2:$C$14,0),1),"-"))</f>
        <v>YES</v>
      </c>
      <c r="D36" s="211" t="str">
        <f>IFERROR(IF(MATCH($I36,Lookups!$J$2:$J$6,0),INDEX(Lookups!$K$2:$K$6,MATCH(Inputs!$I36,Lookups!$J$2:$J$6,0),1)),"all DB")</f>
        <v>ue</v>
      </c>
      <c r="E36" s="211" t="str">
        <f t="shared" si="2"/>
        <v>WEC_sme_ue</v>
      </c>
      <c r="F36" s="160" t="s">
        <v>560</v>
      </c>
      <c r="G36" s="228"/>
      <c r="H36" s="160" t="s">
        <v>170</v>
      </c>
      <c r="I36" s="206" t="s">
        <v>4</v>
      </c>
      <c r="J36" s="159" t="s">
        <v>546</v>
      </c>
      <c r="K36" s="203" t="s">
        <v>332</v>
      </c>
      <c r="L36" s="203" t="s">
        <v>89</v>
      </c>
      <c r="M36" s="203">
        <v>2019</v>
      </c>
      <c r="N36" s="162" t="s">
        <v>34</v>
      </c>
      <c r="O36" s="229">
        <v>102.17</v>
      </c>
      <c r="P36" s="229">
        <v>0.19</v>
      </c>
      <c r="Q36" s="230">
        <f t="shared" si="5"/>
        <v>0.10236000000000001</v>
      </c>
      <c r="R36" s="231">
        <f t="shared" si="6"/>
        <v>0.10236000000000001</v>
      </c>
      <c r="U36" s="216"/>
      <c r="V36" s="217" t="str">
        <f>IF(OR(ISBLANK($M36),$N36="%"),"-",
IF(INDEX(Lookups!$Y$2:$Y$98,MATCH(Inputs!$M36&amp;"_"&amp;INDEX(Lookups!$AC$2:$AC$13,MATCH(Inputs!$L36,Lookups!$AD$2:$AD$13,0),1),IF(Inputs!$K36="CAL",Lookups!$Z$2:$Z$98,Lookups!$AA$2:$AA$98),0),1)&gt;=Inputs!V$4,"-",
IF(INDEX(Lookups!$Y$2:$Y$98,MATCH(Inputs!$M36&amp;"_"&amp;INDEX(Lookups!$AC$2:$AC$13,MATCH(Inputs!$L36,Lookups!$AD$2:$AD$13,0),1),IF(Inputs!$K36="CAL",Lookups!$Z$2:$Z$98,Lookups!$AA$2:$AA$98),0),1)=Inputs!V$4-1,Inputs!$Q36*(1+Inputs!V$6),
IF(INDEX(Lookups!$Y$2:$Y$98,MATCH(Inputs!$M36&amp;"_"&amp;INDEX(Lookups!$AC$2:$AC$13,MATCH(Inputs!$L36,Lookups!$AD$2:$AD$13,0),1),IF(Inputs!$K36="CAL",Lookups!$Z$2:$Z$98,Lookups!$AA$2:$AA$98),0),1)&lt;Inputs!V$4-1,Inputs!U36*(1+Inputs!V$6)))))</f>
        <v>-</v>
      </c>
      <c r="W36" s="217" t="str">
        <f>IF(OR(ISBLANK($M36),$N36="%"),"-",
IF(INDEX(Lookups!$Y$2:$Y$98,MATCH(Inputs!$M36&amp;"_"&amp;INDEX(Lookups!$AC$2:$AC$13,MATCH(Inputs!$L36,Lookups!$AD$2:$AD$13,0),1),IF(Inputs!$K36="CAL",Lookups!$Z$2:$Z$98,Lookups!$AA$2:$AA$98),0),1)&gt;=Inputs!W$4,"-",
IF(INDEX(Lookups!$Y$2:$Y$98,MATCH(Inputs!$M36&amp;"_"&amp;INDEX(Lookups!$AC$2:$AC$13,MATCH(Inputs!$L36,Lookups!$AD$2:$AD$13,0),1),IF(Inputs!$K36="CAL",Lookups!$Z$2:$Z$98,Lookups!$AA$2:$AA$98),0),1)=Inputs!W$4-1,Inputs!$Q36*(1+Inputs!W$6),
IF(INDEX(Lookups!$Y$2:$Y$98,MATCH(Inputs!$M36&amp;"_"&amp;INDEX(Lookups!$AC$2:$AC$13,MATCH(Inputs!$L36,Lookups!$AD$2:$AD$13,0),1),IF(Inputs!$K36="CAL",Lookups!$Z$2:$Z$98,Lookups!$AA$2:$AA$98),0),1)&lt;Inputs!W$4-1,Inputs!V36*(1+Inputs!W$6)))))</f>
        <v>-</v>
      </c>
      <c r="X36" s="217" t="str">
        <f>IF(OR(ISBLANK($M36),$N36="%"),"-",
IF(INDEX(Lookups!$Y$2:$Y$98,MATCH(Inputs!$M36&amp;"_"&amp;INDEX(Lookups!$AC$2:$AC$13,MATCH(Inputs!$L36,Lookups!$AD$2:$AD$13,0),1),IF(Inputs!$K36="CAL",Lookups!$Z$2:$Z$98,Lookups!$AA$2:$AA$98),0),1)&gt;=Inputs!X$4,"-",
IF(INDEX(Lookups!$Y$2:$Y$98,MATCH(Inputs!$M36&amp;"_"&amp;INDEX(Lookups!$AC$2:$AC$13,MATCH(Inputs!$L36,Lookups!$AD$2:$AD$13,0),1),IF(Inputs!$K36="CAL",Lookups!$Z$2:$Z$98,Lookups!$AA$2:$AA$98),0),1)=Inputs!X$4-1,Inputs!$Q36*(1+Inputs!X$6),
IF(INDEX(Lookups!$Y$2:$Y$98,MATCH(Inputs!$M36&amp;"_"&amp;INDEX(Lookups!$AC$2:$AC$13,MATCH(Inputs!$L36,Lookups!$AD$2:$AD$13,0),1),IF(Inputs!$K36="CAL",Lookups!$Z$2:$Z$98,Lookups!$AA$2:$AA$98),0),1)&lt;Inputs!X$4-1,Inputs!W36*(1+Inputs!X$6)))))</f>
        <v>-</v>
      </c>
      <c r="Y36" s="217" t="str">
        <f>IF(OR(ISBLANK($M36),$N36="%"),"-",
IF(INDEX(Lookups!$Y$2:$Y$98,MATCH(Inputs!$M36&amp;"_"&amp;INDEX(Lookups!$AC$2:$AC$13,MATCH(Inputs!$L36,Lookups!$AD$2:$AD$13,0),1),IF(Inputs!$K36="CAL",Lookups!$Z$2:$Z$98,Lookups!$AA$2:$AA$98),0),1)&gt;=Inputs!Y$4,"-",
IF(INDEX(Lookups!$Y$2:$Y$98,MATCH(Inputs!$M36&amp;"_"&amp;INDEX(Lookups!$AC$2:$AC$13,MATCH(Inputs!$L36,Lookups!$AD$2:$AD$13,0),1),IF(Inputs!$K36="CAL",Lookups!$Z$2:$Z$98,Lookups!$AA$2:$AA$98),0),1)=Inputs!Y$4-1,Inputs!$Q36*(1+Inputs!Y$6),
IF(INDEX(Lookups!$Y$2:$Y$98,MATCH(Inputs!$M36&amp;"_"&amp;INDEX(Lookups!$AC$2:$AC$13,MATCH(Inputs!$L36,Lookups!$AD$2:$AD$13,0),1),IF(Inputs!$K36="CAL",Lookups!$Z$2:$Z$98,Lookups!$AA$2:$AA$98),0),1)&lt;Inputs!Y$4-1,Inputs!X36*(1+Inputs!Y$6)))))</f>
        <v>-</v>
      </c>
      <c r="Z36" s="217" t="str">
        <f>IF(OR(ISBLANK($M36),$N36="%"),"-",
IF(INDEX(Lookups!$Y$2:$Y$98,MATCH(Inputs!$M36&amp;"_"&amp;INDEX(Lookups!$AC$2:$AC$13,MATCH(Inputs!$L36,Lookups!$AD$2:$AD$13,0),1),IF(Inputs!$K36="CAL",Lookups!$Z$2:$Z$98,Lookups!$AA$2:$AA$98),0),1)&gt;=Inputs!Z$4,"-",
IF(INDEX(Lookups!$Y$2:$Y$98,MATCH(Inputs!$M36&amp;"_"&amp;INDEX(Lookups!$AC$2:$AC$13,MATCH(Inputs!$L36,Lookups!$AD$2:$AD$13,0),1),IF(Inputs!$K36="CAL",Lookups!$Z$2:$Z$98,Lookups!$AA$2:$AA$98),0),1)=Inputs!Z$4-1,Inputs!$Q36*(1+Inputs!Z$6),
IF(INDEX(Lookups!$Y$2:$Y$98,MATCH(Inputs!$M36&amp;"_"&amp;INDEX(Lookups!$AC$2:$AC$13,MATCH(Inputs!$L36,Lookups!$AD$2:$AD$13,0),1),IF(Inputs!$K36="CAL",Lookups!$Z$2:$Z$98,Lookups!$AA$2:$AA$98),0),1)&lt;Inputs!Z$4-1,Inputs!Y36*(1+Inputs!Z$6)))))</f>
        <v>-</v>
      </c>
      <c r="AA36" s="217" t="str">
        <f>IF(OR(ISBLANK($M36),$N36="%"),"-",
IF(INDEX(Lookups!$Y$2:$Y$98,MATCH(Inputs!$M36&amp;"_"&amp;INDEX(Lookups!$AC$2:$AC$13,MATCH(Inputs!$L36,Lookups!$AD$2:$AD$13,0),1),IF(Inputs!$K36="CAL",Lookups!$Z$2:$Z$98,Lookups!$AA$2:$AA$98),0),1)&gt;=Inputs!AA$4,"-",
IF(INDEX(Lookups!$Y$2:$Y$98,MATCH(Inputs!$M36&amp;"_"&amp;INDEX(Lookups!$AC$2:$AC$13,MATCH(Inputs!$L36,Lookups!$AD$2:$AD$13,0),1),IF(Inputs!$K36="CAL",Lookups!$Z$2:$Z$98,Lookups!$AA$2:$AA$98),0),1)=Inputs!AA$4-1,Inputs!$Q36*(1+Inputs!AA$6),
IF(INDEX(Lookups!$Y$2:$Y$98,MATCH(Inputs!$M36&amp;"_"&amp;INDEX(Lookups!$AC$2:$AC$13,MATCH(Inputs!$L36,Lookups!$AD$2:$AD$13,0),1),IF(Inputs!$K36="CAL",Lookups!$Z$2:$Z$98,Lookups!$AA$2:$AA$98),0),1)&lt;Inputs!AA$4-1,Inputs!Z36*(1+Inputs!AA$6)))))</f>
        <v>-</v>
      </c>
      <c r="AB36" s="217" t="str">
        <f>IF(OR(ISBLANK($M36),$N36="%"),"-",
IF(INDEX(Lookups!$Y$2:$Y$98,MATCH(Inputs!$M36&amp;"_"&amp;INDEX(Lookups!$AC$2:$AC$13,MATCH(Inputs!$L36,Lookups!$AD$2:$AD$13,0),1),IF(Inputs!$K36="CAL",Lookups!$Z$2:$Z$98,Lookups!$AA$2:$AA$98),0),1)&gt;=Inputs!AB$4,"-",
IF(INDEX(Lookups!$Y$2:$Y$98,MATCH(Inputs!$M36&amp;"_"&amp;INDEX(Lookups!$AC$2:$AC$13,MATCH(Inputs!$L36,Lookups!$AD$2:$AD$13,0),1),IF(Inputs!$K36="CAL",Lookups!$Z$2:$Z$98,Lookups!$AA$2:$AA$98),0),1)=Inputs!AB$4-1,Inputs!$Q36*(1+Inputs!AB$6),
IF(INDEX(Lookups!$Y$2:$Y$98,MATCH(Inputs!$M36&amp;"_"&amp;INDEX(Lookups!$AC$2:$AC$13,MATCH(Inputs!$L36,Lookups!$AD$2:$AD$13,0),1),IF(Inputs!$K36="CAL",Lookups!$Z$2:$Z$98,Lookups!$AA$2:$AA$98),0),1)&lt;Inputs!AB$4-1,Inputs!AA36*(1+Inputs!AB$6)))))</f>
        <v>-</v>
      </c>
      <c r="AC36" s="217" t="str">
        <f>IF(OR(ISBLANK($M36),$N36="%"),"-",
IF(INDEX(Lookups!$Y$2:$Y$98,MATCH(Inputs!$M36&amp;"_"&amp;INDEX(Lookups!$AC$2:$AC$13,MATCH(Inputs!$L36,Lookups!$AD$2:$AD$13,0),1),IF(Inputs!$K36="CAL",Lookups!$Z$2:$Z$98,Lookups!$AA$2:$AA$98),0),1)&gt;=Inputs!AC$4,"-",
IF(INDEX(Lookups!$Y$2:$Y$98,MATCH(Inputs!$M36&amp;"_"&amp;INDEX(Lookups!$AC$2:$AC$13,MATCH(Inputs!$L36,Lookups!$AD$2:$AD$13,0),1),IF(Inputs!$K36="CAL",Lookups!$Z$2:$Z$98,Lookups!$AA$2:$AA$98),0),1)=Inputs!AC$4-1,Inputs!$Q36*(1+Inputs!AC$6),
IF(INDEX(Lookups!$Y$2:$Y$98,MATCH(Inputs!$M36&amp;"_"&amp;INDEX(Lookups!$AC$2:$AC$13,MATCH(Inputs!$L36,Lookups!$AD$2:$AD$13,0),1),IF(Inputs!$K36="CAL",Lookups!$Z$2:$Z$98,Lookups!$AA$2:$AA$98),0),1)&lt;Inputs!AC$4-1,Inputs!AB36*(1+Inputs!AC$6)))))</f>
        <v>-</v>
      </c>
      <c r="AD36" s="217" t="str">
        <f>IF(OR(ISBLANK($M36),$N36="%"),"-",
IF(INDEX(Lookups!$Y$2:$Y$98,MATCH(Inputs!$M36&amp;"_"&amp;INDEX(Lookups!$AC$2:$AC$13,MATCH(Inputs!$L36,Lookups!$AD$2:$AD$13,0),1),IF(Inputs!$K36="CAL",Lookups!$Z$2:$Z$98,Lookups!$AA$2:$AA$98),0),1)&gt;=Inputs!AD$4,"-",
IF(INDEX(Lookups!$Y$2:$Y$98,MATCH(Inputs!$M36&amp;"_"&amp;INDEX(Lookups!$AC$2:$AC$13,MATCH(Inputs!$L36,Lookups!$AD$2:$AD$13,0),1),IF(Inputs!$K36="CAL",Lookups!$Z$2:$Z$98,Lookups!$AA$2:$AA$98),0),1)=Inputs!AD$4-1,Inputs!$Q36*(1+Inputs!AD$6),
IF(INDEX(Lookups!$Y$2:$Y$98,MATCH(Inputs!$M36&amp;"_"&amp;INDEX(Lookups!$AC$2:$AC$13,MATCH(Inputs!$L36,Lookups!$AD$2:$AD$13,0),1),IF(Inputs!$K36="CAL",Lookups!$Z$2:$Z$98,Lookups!$AA$2:$AA$98),0),1)&lt;Inputs!AD$4-1,Inputs!AC36*(1+Inputs!AD$6)))))</f>
        <v>-</v>
      </c>
      <c r="AE36" s="217" t="str">
        <f>IF(OR(ISBLANK($M36),$N36="%"),"-",
IF(INDEX(Lookups!$Y$2:$Y$98,MATCH(Inputs!$M36&amp;"_"&amp;INDEX(Lookups!$AC$2:$AC$13,MATCH(Inputs!$L36,Lookups!$AD$2:$AD$13,0),1),IF(Inputs!$K36="CAL",Lookups!$Z$2:$Z$98,Lookups!$AA$2:$AA$98),0),1)&gt;=Inputs!AE$4,"-",
IF(INDEX(Lookups!$Y$2:$Y$98,MATCH(Inputs!$M36&amp;"_"&amp;INDEX(Lookups!$AC$2:$AC$13,MATCH(Inputs!$L36,Lookups!$AD$2:$AD$13,0),1),IF(Inputs!$K36="CAL",Lookups!$Z$2:$Z$98,Lookups!$AA$2:$AA$98),0),1)=Inputs!AE$4-1,Inputs!$Q36*(1+Inputs!AE$6),
IF(INDEX(Lookups!$Y$2:$Y$98,MATCH(Inputs!$M36&amp;"_"&amp;INDEX(Lookups!$AC$2:$AC$13,MATCH(Inputs!$L36,Lookups!$AD$2:$AD$13,0),1),IF(Inputs!$K36="CAL",Lookups!$Z$2:$Z$98,Lookups!$AA$2:$AA$98),0),1)&lt;Inputs!AE$4-1,Inputs!AD36*(1+Inputs!AE$6)))))</f>
        <v>-</v>
      </c>
      <c r="AF36" s="217" t="str">
        <f>IF(OR(ISBLANK($M36),$N36="%"),"-",
IF(INDEX(Lookups!$Y$2:$Y$98,MATCH(Inputs!$M36&amp;"_"&amp;INDEX(Lookups!$AC$2:$AC$13,MATCH(Inputs!$L36,Lookups!$AD$2:$AD$13,0),1),IF(Inputs!$K36="CAL",Lookups!$Z$2:$Z$98,Lookups!$AA$2:$AA$98),0),1)&gt;=Inputs!AF$4,"-",
IF(INDEX(Lookups!$Y$2:$Y$98,MATCH(Inputs!$M36&amp;"_"&amp;INDEX(Lookups!$AC$2:$AC$13,MATCH(Inputs!$L36,Lookups!$AD$2:$AD$13,0),1),IF(Inputs!$K36="CAL",Lookups!$Z$2:$Z$98,Lookups!$AA$2:$AA$98),0),1)=Inputs!AF$4-1,Inputs!$Q36*(1+Inputs!AF$6),
IF(INDEX(Lookups!$Y$2:$Y$98,MATCH(Inputs!$M36&amp;"_"&amp;INDEX(Lookups!$AC$2:$AC$13,MATCH(Inputs!$L36,Lookups!$AD$2:$AD$13,0),1),IF(Inputs!$K36="CAL",Lookups!$Z$2:$Z$98,Lookups!$AA$2:$AA$98),0),1)&lt;Inputs!AF$4-1,Inputs!AE36*(1+Inputs!AF$6)))))</f>
        <v>-</v>
      </c>
      <c r="AG36" s="217" t="str">
        <f>IF(OR(ISBLANK($M36),$N36="%"),"-",
IF(INDEX(Lookups!$Y$2:$Y$98,MATCH(Inputs!$M36&amp;"_"&amp;INDEX(Lookups!$AC$2:$AC$13,MATCH(Inputs!$L36,Lookups!$AD$2:$AD$13,0),1),IF(Inputs!$K36="CAL",Lookups!$Z$2:$Z$98,Lookups!$AA$2:$AA$98),0),1)&gt;=Inputs!AG$4,"-",
IF(INDEX(Lookups!$Y$2:$Y$98,MATCH(Inputs!$M36&amp;"_"&amp;INDEX(Lookups!$AC$2:$AC$13,MATCH(Inputs!$L36,Lookups!$AD$2:$AD$13,0),1),IF(Inputs!$K36="CAL",Lookups!$Z$2:$Z$98,Lookups!$AA$2:$AA$98),0),1)=Inputs!AG$4-1,Inputs!$Q36*(1+Inputs!AG$6),
IF(INDEX(Lookups!$Y$2:$Y$98,MATCH(Inputs!$M36&amp;"_"&amp;INDEX(Lookups!$AC$2:$AC$13,MATCH(Inputs!$L36,Lookups!$AD$2:$AD$13,0),1),IF(Inputs!$K36="CAL",Lookups!$Z$2:$Z$98,Lookups!$AA$2:$AA$98),0),1)&lt;Inputs!AG$4-1,Inputs!AF36*(1+Inputs!AG$6)))))</f>
        <v>-</v>
      </c>
      <c r="AH36" s="217" t="str">
        <f>IF(OR(ISBLANK($M36),$N36="%"),"-",
IF(INDEX(Lookups!$Y$2:$Y$98,MATCH(Inputs!$M36&amp;"_"&amp;INDEX(Lookups!$AC$2:$AC$13,MATCH(Inputs!$L36,Lookups!$AD$2:$AD$13,0),1),IF(Inputs!$K36="CAL",Lookups!$Z$2:$Z$98,Lookups!$AA$2:$AA$98),0),1)&gt;=Inputs!AH$4,"-",
IF(INDEX(Lookups!$Y$2:$Y$98,MATCH(Inputs!$M36&amp;"_"&amp;INDEX(Lookups!$AC$2:$AC$13,MATCH(Inputs!$L36,Lookups!$AD$2:$AD$13,0),1),IF(Inputs!$K36="CAL",Lookups!$Z$2:$Z$98,Lookups!$AA$2:$AA$98),0),1)=Inputs!AH$4-1,Inputs!$Q36*(1+Inputs!AH$6),
IF(INDEX(Lookups!$Y$2:$Y$98,MATCH(Inputs!$M36&amp;"_"&amp;INDEX(Lookups!$AC$2:$AC$13,MATCH(Inputs!$L36,Lookups!$AD$2:$AD$13,0),1),IF(Inputs!$K36="CAL",Lookups!$Z$2:$Z$98,Lookups!$AA$2:$AA$98),0),1)&lt;Inputs!AH$4-1,Inputs!AG36*(1+Inputs!AH$6)))))</f>
        <v>-</v>
      </c>
      <c r="AI36" s="217" t="str">
        <f>IF(OR(ISBLANK($M36),$N36="%"),"-",
IF(INDEX(Lookups!$Y$2:$Y$98,MATCH(Inputs!$M36&amp;"_"&amp;INDEX(Lookups!$AC$2:$AC$13,MATCH(Inputs!$L36,Lookups!$AD$2:$AD$13,0),1),IF(Inputs!$K36="CAL",Lookups!$Z$2:$Z$98,Lookups!$AA$2:$AA$98),0),1)&gt;=Inputs!AI$4,"-",
IF(INDEX(Lookups!$Y$2:$Y$98,MATCH(Inputs!$M36&amp;"_"&amp;INDEX(Lookups!$AC$2:$AC$13,MATCH(Inputs!$L36,Lookups!$AD$2:$AD$13,0),1),IF(Inputs!$K36="CAL",Lookups!$Z$2:$Z$98,Lookups!$AA$2:$AA$98),0),1)=Inputs!AI$4-1,Inputs!$Q36*(1+Inputs!AI$6),
IF(INDEX(Lookups!$Y$2:$Y$98,MATCH(Inputs!$M36&amp;"_"&amp;INDEX(Lookups!$AC$2:$AC$13,MATCH(Inputs!$L36,Lookups!$AD$2:$AD$13,0),1),IF(Inputs!$K36="CAL",Lookups!$Z$2:$Z$98,Lookups!$AA$2:$AA$98),0),1)&lt;Inputs!AI$4-1,Inputs!AH36*(1+Inputs!AI$6)))))</f>
        <v>-</v>
      </c>
      <c r="AJ36" s="217" t="str">
        <f>IF(OR(ISBLANK($M36),$N36="%"),"-",
IF(INDEX(Lookups!$Y$2:$Y$98,MATCH(Inputs!$M36&amp;"_"&amp;INDEX(Lookups!$AC$2:$AC$13,MATCH(Inputs!$L36,Lookups!$AD$2:$AD$13,0),1),IF(Inputs!$K36="CAL",Lookups!$Z$2:$Z$98,Lookups!$AA$2:$AA$98),0),1)&gt;=Inputs!AJ$4,"-",
IF(INDEX(Lookups!$Y$2:$Y$98,MATCH(Inputs!$M36&amp;"_"&amp;INDEX(Lookups!$AC$2:$AC$13,MATCH(Inputs!$L36,Lookups!$AD$2:$AD$13,0),1),IF(Inputs!$K36="CAL",Lookups!$Z$2:$Z$98,Lookups!$AA$2:$AA$98),0),1)=Inputs!AJ$4-1,Inputs!$Q36*(1+Inputs!AJ$6),
IF(INDEX(Lookups!$Y$2:$Y$98,MATCH(Inputs!$M36&amp;"_"&amp;INDEX(Lookups!$AC$2:$AC$13,MATCH(Inputs!$L36,Lookups!$AD$2:$AD$13,0),1),IF(Inputs!$K36="CAL",Lookups!$Z$2:$Z$98,Lookups!$AA$2:$AA$98),0),1)&lt;Inputs!AJ$4-1,Inputs!AI36*(1+Inputs!AJ$6)))))</f>
        <v>-</v>
      </c>
      <c r="AK36" s="217" t="str">
        <f>IF(OR(ISBLANK($M36),$N36="%"),"-",
IF(INDEX(Lookups!$Y$2:$Y$98,MATCH(Inputs!$M36&amp;"_"&amp;INDEX(Lookups!$AC$2:$AC$13,MATCH(Inputs!$L36,Lookups!$AD$2:$AD$13,0),1),IF(Inputs!$K36="CAL",Lookups!$Z$2:$Z$98,Lookups!$AA$2:$AA$98),0),1)&gt;=Inputs!AK$4,"-",
IF(INDEX(Lookups!$Y$2:$Y$98,MATCH(Inputs!$M36&amp;"_"&amp;INDEX(Lookups!$AC$2:$AC$13,MATCH(Inputs!$L36,Lookups!$AD$2:$AD$13,0),1),IF(Inputs!$K36="CAL",Lookups!$Z$2:$Z$98,Lookups!$AA$2:$AA$98),0),1)=Inputs!AK$4-1,Inputs!$Q36*(1+Inputs!AK$6),
IF(INDEX(Lookups!$Y$2:$Y$98,MATCH(Inputs!$M36&amp;"_"&amp;INDEX(Lookups!$AC$2:$AC$13,MATCH(Inputs!$L36,Lookups!$AD$2:$AD$13,0),1),IF(Inputs!$K36="CAL",Lookups!$Z$2:$Z$98,Lookups!$AA$2:$AA$98),0),1)&lt;Inputs!AK$4-1,Inputs!AJ36*(1+Inputs!AK$6)))))</f>
        <v>-</v>
      </c>
      <c r="AL36" s="217" t="str">
        <f>IF(OR(ISBLANK($M36),$N36="%"),"-",
IF(INDEX(Lookups!$Y$2:$Y$98,MATCH(Inputs!$M36&amp;"_"&amp;INDEX(Lookups!$AC$2:$AC$13,MATCH(Inputs!$L36,Lookups!$AD$2:$AD$13,0),1),IF(Inputs!$K36="CAL",Lookups!$Z$2:$Z$98,Lookups!$AA$2:$AA$98),0),1)&gt;=Inputs!AL$4,"-",
IF(INDEX(Lookups!$Y$2:$Y$98,MATCH(Inputs!$M36&amp;"_"&amp;INDEX(Lookups!$AC$2:$AC$13,MATCH(Inputs!$L36,Lookups!$AD$2:$AD$13,0),1),IF(Inputs!$K36="CAL",Lookups!$Z$2:$Z$98,Lookups!$AA$2:$AA$98),0),1)=Inputs!AL$4-1,Inputs!$Q36*(1+Inputs!AL$6),
IF(INDEX(Lookups!$Y$2:$Y$98,MATCH(Inputs!$M36&amp;"_"&amp;INDEX(Lookups!$AC$2:$AC$13,MATCH(Inputs!$L36,Lookups!$AD$2:$AD$13,0),1),IF(Inputs!$K36="CAL",Lookups!$Z$2:$Z$98,Lookups!$AA$2:$AA$98),0),1)&lt;Inputs!AL$4-1,Inputs!AK36*(1+Inputs!AL$6)))))</f>
        <v>-</v>
      </c>
      <c r="AM36" s="217" t="str">
        <f>IF(OR(ISBLANK($M36),$N36="%"),"-",
IF(INDEX(Lookups!$Y$2:$Y$98,MATCH(Inputs!$M36&amp;"_"&amp;INDEX(Lookups!$AC$2:$AC$13,MATCH(Inputs!$L36,Lookups!$AD$2:$AD$13,0),1),IF(Inputs!$K36="CAL",Lookups!$Z$2:$Z$98,Lookups!$AA$2:$AA$98),0),1)&gt;=Inputs!AM$4,"-",
IF(INDEX(Lookups!$Y$2:$Y$98,MATCH(Inputs!$M36&amp;"_"&amp;INDEX(Lookups!$AC$2:$AC$13,MATCH(Inputs!$L36,Lookups!$AD$2:$AD$13,0),1),IF(Inputs!$K36="CAL",Lookups!$Z$2:$Z$98,Lookups!$AA$2:$AA$98),0),1)=Inputs!AM$4-1,Inputs!$Q36*(1+Inputs!AM$6),
IF(INDEX(Lookups!$Y$2:$Y$98,MATCH(Inputs!$M36&amp;"_"&amp;INDEX(Lookups!$AC$2:$AC$13,MATCH(Inputs!$L36,Lookups!$AD$2:$AD$13,0),1),IF(Inputs!$K36="CAL",Lookups!$Z$2:$Z$98,Lookups!$AA$2:$AA$98),0),1)&lt;Inputs!AM$4-1,Inputs!AL36*(1+Inputs!AM$6)))))</f>
        <v>-</v>
      </c>
      <c r="AN36" s="217" t="str">
        <f>IF(OR(ISBLANK($M36),$N36="%"),"-",
IF(INDEX(Lookups!$Y$2:$Y$98,MATCH(Inputs!$M36&amp;"_"&amp;INDEX(Lookups!$AC$2:$AC$13,MATCH(Inputs!$L36,Lookups!$AD$2:$AD$13,0),1),IF(Inputs!$K36="CAL",Lookups!$Z$2:$Z$98,Lookups!$AA$2:$AA$98),0),1)&gt;=Inputs!AN$4,"-",
IF(INDEX(Lookups!$Y$2:$Y$98,MATCH(Inputs!$M36&amp;"_"&amp;INDEX(Lookups!$AC$2:$AC$13,MATCH(Inputs!$L36,Lookups!$AD$2:$AD$13,0),1),IF(Inputs!$K36="CAL",Lookups!$Z$2:$Z$98,Lookups!$AA$2:$AA$98),0),1)=Inputs!AN$4-1,Inputs!$Q36*(1+Inputs!AN$6),
IF(INDEX(Lookups!$Y$2:$Y$98,MATCH(Inputs!$M36&amp;"_"&amp;INDEX(Lookups!$AC$2:$AC$13,MATCH(Inputs!$L36,Lookups!$AD$2:$AD$13,0),1),IF(Inputs!$K36="CAL",Lookups!$Z$2:$Z$98,Lookups!$AA$2:$AA$98),0),1)&lt;Inputs!AN$4-1,Inputs!AM36*(1+Inputs!AN$6)))))</f>
        <v>-</v>
      </c>
      <c r="AO36" s="217" t="str">
        <f>IF(OR(ISBLANK($M36),$N36="%"),"-",
IF(INDEX(Lookups!$Y$2:$Y$98,MATCH(Inputs!$M36&amp;"_"&amp;INDEX(Lookups!$AC$2:$AC$13,MATCH(Inputs!$L36,Lookups!$AD$2:$AD$13,0),1),IF(Inputs!$K36="CAL",Lookups!$Z$2:$Z$98,Lookups!$AA$2:$AA$98),0),1)&gt;=Inputs!AO$4,"-",
IF(INDEX(Lookups!$Y$2:$Y$98,MATCH(Inputs!$M36&amp;"_"&amp;INDEX(Lookups!$AC$2:$AC$13,MATCH(Inputs!$L36,Lookups!$AD$2:$AD$13,0),1),IF(Inputs!$K36="CAL",Lookups!$Z$2:$Z$98,Lookups!$AA$2:$AA$98),0),1)=Inputs!AO$4-1,Inputs!$Q36*(1+Inputs!AO$6),
IF(INDEX(Lookups!$Y$2:$Y$98,MATCH(Inputs!$M36&amp;"_"&amp;INDEX(Lookups!$AC$2:$AC$13,MATCH(Inputs!$L36,Lookups!$AD$2:$AD$13,0),1),IF(Inputs!$K36="CAL",Lookups!$Z$2:$Z$98,Lookups!$AA$2:$AA$98),0),1)&lt;Inputs!AO$4-1,Inputs!AN36*(1+Inputs!AO$6)))))</f>
        <v>-</v>
      </c>
      <c r="AP36" s="217" t="str">
        <f>IF(OR(ISBLANK($M36),$N36="%"),"-",
IF(INDEX(Lookups!$Y$2:$Y$98,MATCH(Inputs!$M36&amp;"_"&amp;INDEX(Lookups!$AC$2:$AC$13,MATCH(Inputs!$L36,Lookups!$AD$2:$AD$13,0),1),IF(Inputs!$K36="CAL",Lookups!$Z$2:$Z$98,Lookups!$AA$2:$AA$98),0),1)&gt;=Inputs!AP$4,"-",
IF(INDEX(Lookups!$Y$2:$Y$98,MATCH(Inputs!$M36&amp;"_"&amp;INDEX(Lookups!$AC$2:$AC$13,MATCH(Inputs!$L36,Lookups!$AD$2:$AD$13,0),1),IF(Inputs!$K36="CAL",Lookups!$Z$2:$Z$98,Lookups!$AA$2:$AA$98),0),1)=Inputs!AP$4-1,Inputs!$Q36*(1+Inputs!AP$6),
IF(INDEX(Lookups!$Y$2:$Y$98,MATCH(Inputs!$M36&amp;"_"&amp;INDEX(Lookups!$AC$2:$AC$13,MATCH(Inputs!$L36,Lookups!$AD$2:$AD$13,0),1),IF(Inputs!$K36="CAL",Lookups!$Z$2:$Z$98,Lookups!$AA$2:$AA$98),0),1)&lt;Inputs!AP$4-1,Inputs!AO36*(1+Inputs!AP$6)))))</f>
        <v>-</v>
      </c>
      <c r="AQ36" s="217" t="str">
        <f>IF(OR(ISBLANK($M36),$N36="%"),"-",
IF(INDEX(Lookups!$Y$2:$Y$98,MATCH(Inputs!$M36&amp;"_"&amp;INDEX(Lookups!$AC$2:$AC$13,MATCH(Inputs!$L36,Lookups!$AD$2:$AD$13,0),1),IF(Inputs!$K36="CAL",Lookups!$Z$2:$Z$98,Lookups!$AA$2:$AA$98),0),1)&gt;=Inputs!AQ$4,"-",
IF(INDEX(Lookups!$Y$2:$Y$98,MATCH(Inputs!$M36&amp;"_"&amp;INDEX(Lookups!$AC$2:$AC$13,MATCH(Inputs!$L36,Lookups!$AD$2:$AD$13,0),1),IF(Inputs!$K36="CAL",Lookups!$Z$2:$Z$98,Lookups!$AA$2:$AA$98),0),1)=Inputs!AQ$4-1,Inputs!$Q36*(1+Inputs!AQ$6),
IF(INDEX(Lookups!$Y$2:$Y$98,MATCH(Inputs!$M36&amp;"_"&amp;INDEX(Lookups!$AC$2:$AC$13,MATCH(Inputs!$L36,Lookups!$AD$2:$AD$13,0),1),IF(Inputs!$K36="CAL",Lookups!$Z$2:$Z$98,Lookups!$AA$2:$AA$98),0),1)&lt;Inputs!AQ$4-1,Inputs!AP36*(1+Inputs!AQ$6)))))</f>
        <v>-</v>
      </c>
      <c r="AR36" s="217" t="str">
        <f>IF(OR(ISBLANK($M36),$N36="%"),"-",
IF(INDEX(Lookups!$Y$2:$Y$98,MATCH(Inputs!$M36&amp;"_"&amp;INDEX(Lookups!$AC$2:$AC$13,MATCH(Inputs!$L36,Lookups!$AD$2:$AD$13,0),1),IF(Inputs!$K36="CAL",Lookups!$Z$2:$Z$98,Lookups!$AA$2:$AA$98),0),1)&gt;=Inputs!AR$4,"-",
IF(INDEX(Lookups!$Y$2:$Y$98,MATCH(Inputs!$M36&amp;"_"&amp;INDEX(Lookups!$AC$2:$AC$13,MATCH(Inputs!$L36,Lookups!$AD$2:$AD$13,0),1),IF(Inputs!$K36="CAL",Lookups!$Z$2:$Z$98,Lookups!$AA$2:$AA$98),0),1)=Inputs!AR$4-1,Inputs!$Q36*(1+Inputs!AR$6),
IF(INDEX(Lookups!$Y$2:$Y$98,MATCH(Inputs!$M36&amp;"_"&amp;INDEX(Lookups!$AC$2:$AC$13,MATCH(Inputs!$L36,Lookups!$AD$2:$AD$13,0),1),IF(Inputs!$K36="CAL",Lookups!$Z$2:$Z$98,Lookups!$AA$2:$AA$98),0),1)&lt;Inputs!AR$4-1,Inputs!AQ36*(1+Inputs!AR$6)))))</f>
        <v>-</v>
      </c>
      <c r="AS36" s="217" t="str">
        <f>IF(OR(ISBLANK($M36),$N36="%"),"-",
IF(INDEX(Lookups!$Y$2:$Y$98,MATCH(Inputs!$M36&amp;"_"&amp;INDEX(Lookups!$AC$2:$AC$13,MATCH(Inputs!$L36,Lookups!$AD$2:$AD$13,0),1),IF(Inputs!$K36="CAL",Lookups!$Z$2:$Z$98,Lookups!$AA$2:$AA$98),0),1)&gt;=Inputs!AS$4,"-",
IF(INDEX(Lookups!$Y$2:$Y$98,MATCH(Inputs!$M36&amp;"_"&amp;INDEX(Lookups!$AC$2:$AC$13,MATCH(Inputs!$L36,Lookups!$AD$2:$AD$13,0),1),IF(Inputs!$K36="CAL",Lookups!$Z$2:$Z$98,Lookups!$AA$2:$AA$98),0),1)=Inputs!AS$4-1,Inputs!$Q36*(1+Inputs!AS$6),
IF(INDEX(Lookups!$Y$2:$Y$98,MATCH(Inputs!$M36&amp;"_"&amp;INDEX(Lookups!$AC$2:$AC$13,MATCH(Inputs!$L36,Lookups!$AD$2:$AD$13,0),1),IF(Inputs!$K36="CAL",Lookups!$Z$2:$Z$98,Lookups!$AA$2:$AA$98),0),1)&lt;Inputs!AS$4-1,Inputs!AR36*(1+Inputs!AS$6)))))</f>
        <v>-</v>
      </c>
      <c r="AT36" s="217" t="str">
        <f>IF(OR(ISBLANK($M36),$N36="%"),"-",
IF(INDEX(Lookups!$Y$2:$Y$98,MATCH(Inputs!$M36&amp;"_"&amp;INDEX(Lookups!$AC$2:$AC$13,MATCH(Inputs!$L36,Lookups!$AD$2:$AD$13,0),1),IF(Inputs!$K36="CAL",Lookups!$Z$2:$Z$98,Lookups!$AA$2:$AA$98),0),1)&gt;=Inputs!AT$4,"-",
IF(INDEX(Lookups!$Y$2:$Y$98,MATCH(Inputs!$M36&amp;"_"&amp;INDEX(Lookups!$AC$2:$AC$13,MATCH(Inputs!$L36,Lookups!$AD$2:$AD$13,0),1),IF(Inputs!$K36="CAL",Lookups!$Z$2:$Z$98,Lookups!$AA$2:$AA$98),0),1)=Inputs!AT$4-1,Inputs!$Q36*(1+Inputs!AT$6),
IF(INDEX(Lookups!$Y$2:$Y$98,MATCH(Inputs!$M36&amp;"_"&amp;INDEX(Lookups!$AC$2:$AC$13,MATCH(Inputs!$L36,Lookups!$AD$2:$AD$13,0),1),IF(Inputs!$K36="CAL",Lookups!$Z$2:$Z$98,Lookups!$AA$2:$AA$98),0),1)&lt;Inputs!AT$4-1,Inputs!AS36*(1+Inputs!AT$6)))))</f>
        <v>-</v>
      </c>
      <c r="AU36" s="217" t="str">
        <f>IF(OR(ISBLANK($M36),$N36="%"),"-",
IF(INDEX(Lookups!$Y$2:$Y$98,MATCH(Inputs!$M36&amp;"_"&amp;INDEX(Lookups!$AC$2:$AC$13,MATCH(Inputs!$L36,Lookups!$AD$2:$AD$13,0),1),IF(Inputs!$K36="CAL",Lookups!$Z$2:$Z$98,Lookups!$AA$2:$AA$98),0),1)&gt;=Inputs!AU$4,"-",
IF(INDEX(Lookups!$Y$2:$Y$98,MATCH(Inputs!$M36&amp;"_"&amp;INDEX(Lookups!$AC$2:$AC$13,MATCH(Inputs!$L36,Lookups!$AD$2:$AD$13,0),1),IF(Inputs!$K36="CAL",Lookups!$Z$2:$Z$98,Lookups!$AA$2:$AA$98),0),1)=Inputs!AU$4-1,Inputs!$Q36*(1+Inputs!AU$6),
IF(INDEX(Lookups!$Y$2:$Y$98,MATCH(Inputs!$M36&amp;"_"&amp;INDEX(Lookups!$AC$2:$AC$13,MATCH(Inputs!$L36,Lookups!$AD$2:$AD$13,0),1),IF(Inputs!$K36="CAL",Lookups!$Z$2:$Z$98,Lookups!$AA$2:$AA$98),0),1)&lt;Inputs!AU$4-1,Inputs!AT36*(1+Inputs!AU$6)))))</f>
        <v>-</v>
      </c>
      <c r="AW36" s="214" t="str">
        <f>INDEX($V36:$AU36,1,MATCH(AW$6&amp;"_"&amp;INDEX(Lookups!$AC$2:$AC$13,MATCH(Inputs!AW$5,Lookups!$AD$2:$AD$13,0),1),Inputs!$V$2:$AU$2,0))</f>
        <v>-</v>
      </c>
    </row>
    <row r="37" spans="1:49" x14ac:dyDescent="0.25">
      <c r="A37" s="178"/>
      <c r="B37" s="209"/>
      <c r="C37" s="210" t="str">
        <f>IF(ISBLANK($B37),"-",IFERROR(INDEX(Lookups!$E$2:$E$14,MATCH($B37,Lookups!$C$2:$C$14,0),1),"-"))</f>
        <v>-</v>
      </c>
      <c r="D37" s="211" t="str">
        <f>IFERROR(IF(MATCH($I37,Lookups!$J$2:$J$6,0),INDEX(Lookups!$K$2:$K$6,MATCH(Inputs!$I37,Lookups!$J$2:$J$6,0),1)),"all DB")</f>
        <v>all DB</v>
      </c>
      <c r="E37" s="211" t="str">
        <f t="shared" si="2"/>
        <v>-</v>
      </c>
      <c r="K37" s="203"/>
      <c r="L37" s="203"/>
      <c r="M37" s="203"/>
      <c r="Q37" s="162"/>
      <c r="R37" s="162"/>
      <c r="U37" s="216"/>
      <c r="V37" s="217" t="str">
        <f>IF(OR(ISBLANK($M37),$N37="%"),"-",
IF(INDEX(Lookups!$Y$2:$Y$98,MATCH(Inputs!$M37&amp;"_"&amp;INDEX(Lookups!$AC$2:$AC$13,MATCH(Inputs!$L37,Lookups!$AD$2:$AD$13,0),1),IF(Inputs!$K37="CAL",Lookups!$Z$2:$Z$98,Lookups!$AA$2:$AA$98),0),1)&gt;=Inputs!V$4,"-",
IF(INDEX(Lookups!$Y$2:$Y$98,MATCH(Inputs!$M37&amp;"_"&amp;INDEX(Lookups!$AC$2:$AC$13,MATCH(Inputs!$L37,Lookups!$AD$2:$AD$13,0),1),IF(Inputs!$K37="CAL",Lookups!$Z$2:$Z$98,Lookups!$AA$2:$AA$98),0),1)=Inputs!V$4-1,Inputs!$Q37*(1+Inputs!V$6),
IF(INDEX(Lookups!$Y$2:$Y$98,MATCH(Inputs!$M37&amp;"_"&amp;INDEX(Lookups!$AC$2:$AC$13,MATCH(Inputs!$L37,Lookups!$AD$2:$AD$13,0),1),IF(Inputs!$K37="CAL",Lookups!$Z$2:$Z$98,Lookups!$AA$2:$AA$98),0),1)&lt;Inputs!V$4-1,Inputs!U37*(1+Inputs!V$6)))))</f>
        <v>-</v>
      </c>
      <c r="W37" s="217" t="str">
        <f>IF(OR(ISBLANK($M37),$N37="%"),"-",
IF(INDEX(Lookups!$Y$2:$Y$98,MATCH(Inputs!$M37&amp;"_"&amp;INDEX(Lookups!$AC$2:$AC$13,MATCH(Inputs!$L37,Lookups!$AD$2:$AD$13,0),1),IF(Inputs!$K37="CAL",Lookups!$Z$2:$Z$98,Lookups!$AA$2:$AA$98),0),1)&gt;=Inputs!W$4,"-",
IF(INDEX(Lookups!$Y$2:$Y$98,MATCH(Inputs!$M37&amp;"_"&amp;INDEX(Lookups!$AC$2:$AC$13,MATCH(Inputs!$L37,Lookups!$AD$2:$AD$13,0),1),IF(Inputs!$K37="CAL",Lookups!$Z$2:$Z$98,Lookups!$AA$2:$AA$98),0),1)=Inputs!W$4-1,Inputs!$Q37*(1+Inputs!W$6),
IF(INDEX(Lookups!$Y$2:$Y$98,MATCH(Inputs!$M37&amp;"_"&amp;INDEX(Lookups!$AC$2:$AC$13,MATCH(Inputs!$L37,Lookups!$AD$2:$AD$13,0),1),IF(Inputs!$K37="CAL",Lookups!$Z$2:$Z$98,Lookups!$AA$2:$AA$98),0),1)&lt;Inputs!W$4-1,Inputs!V37*(1+Inputs!W$6)))))</f>
        <v>-</v>
      </c>
      <c r="X37" s="217" t="str">
        <f>IF(OR(ISBLANK($M37),$N37="%"),"-",
IF(INDEX(Lookups!$Y$2:$Y$98,MATCH(Inputs!$M37&amp;"_"&amp;INDEX(Lookups!$AC$2:$AC$13,MATCH(Inputs!$L37,Lookups!$AD$2:$AD$13,0),1),IF(Inputs!$K37="CAL",Lookups!$Z$2:$Z$98,Lookups!$AA$2:$AA$98),0),1)&gt;=Inputs!X$4,"-",
IF(INDEX(Lookups!$Y$2:$Y$98,MATCH(Inputs!$M37&amp;"_"&amp;INDEX(Lookups!$AC$2:$AC$13,MATCH(Inputs!$L37,Lookups!$AD$2:$AD$13,0),1),IF(Inputs!$K37="CAL",Lookups!$Z$2:$Z$98,Lookups!$AA$2:$AA$98),0),1)=Inputs!X$4-1,Inputs!$Q37*(1+Inputs!X$6),
IF(INDEX(Lookups!$Y$2:$Y$98,MATCH(Inputs!$M37&amp;"_"&amp;INDEX(Lookups!$AC$2:$AC$13,MATCH(Inputs!$L37,Lookups!$AD$2:$AD$13,0),1),IF(Inputs!$K37="CAL",Lookups!$Z$2:$Z$98,Lookups!$AA$2:$AA$98),0),1)&lt;Inputs!X$4-1,Inputs!W37*(1+Inputs!X$6)))))</f>
        <v>-</v>
      </c>
      <c r="Y37" s="217" t="str">
        <f>IF(OR(ISBLANK($M37),$N37="%"),"-",
IF(INDEX(Lookups!$Y$2:$Y$98,MATCH(Inputs!$M37&amp;"_"&amp;INDEX(Lookups!$AC$2:$AC$13,MATCH(Inputs!$L37,Lookups!$AD$2:$AD$13,0),1),IF(Inputs!$K37="CAL",Lookups!$Z$2:$Z$98,Lookups!$AA$2:$AA$98),0),1)&gt;=Inputs!Y$4,"-",
IF(INDEX(Lookups!$Y$2:$Y$98,MATCH(Inputs!$M37&amp;"_"&amp;INDEX(Lookups!$AC$2:$AC$13,MATCH(Inputs!$L37,Lookups!$AD$2:$AD$13,0),1),IF(Inputs!$K37="CAL",Lookups!$Z$2:$Z$98,Lookups!$AA$2:$AA$98),0),1)=Inputs!Y$4-1,Inputs!$Q37*(1+Inputs!Y$6),
IF(INDEX(Lookups!$Y$2:$Y$98,MATCH(Inputs!$M37&amp;"_"&amp;INDEX(Lookups!$AC$2:$AC$13,MATCH(Inputs!$L37,Lookups!$AD$2:$AD$13,0),1),IF(Inputs!$K37="CAL",Lookups!$Z$2:$Z$98,Lookups!$AA$2:$AA$98),0),1)&lt;Inputs!Y$4-1,Inputs!X37*(1+Inputs!Y$6)))))</f>
        <v>-</v>
      </c>
      <c r="Z37" s="217" t="str">
        <f>IF(OR(ISBLANK($M37),$N37="%"),"-",
IF(INDEX(Lookups!$Y$2:$Y$98,MATCH(Inputs!$M37&amp;"_"&amp;INDEX(Lookups!$AC$2:$AC$13,MATCH(Inputs!$L37,Lookups!$AD$2:$AD$13,0),1),IF(Inputs!$K37="CAL",Lookups!$Z$2:$Z$98,Lookups!$AA$2:$AA$98),0),1)&gt;=Inputs!Z$4,"-",
IF(INDEX(Lookups!$Y$2:$Y$98,MATCH(Inputs!$M37&amp;"_"&amp;INDEX(Lookups!$AC$2:$AC$13,MATCH(Inputs!$L37,Lookups!$AD$2:$AD$13,0),1),IF(Inputs!$K37="CAL",Lookups!$Z$2:$Z$98,Lookups!$AA$2:$AA$98),0),1)=Inputs!Z$4-1,Inputs!$Q37*(1+Inputs!Z$6),
IF(INDEX(Lookups!$Y$2:$Y$98,MATCH(Inputs!$M37&amp;"_"&amp;INDEX(Lookups!$AC$2:$AC$13,MATCH(Inputs!$L37,Lookups!$AD$2:$AD$13,0),1),IF(Inputs!$K37="CAL",Lookups!$Z$2:$Z$98,Lookups!$AA$2:$AA$98),0),1)&lt;Inputs!Z$4-1,Inputs!Y37*(1+Inputs!Z$6)))))</f>
        <v>-</v>
      </c>
      <c r="AA37" s="217" t="str">
        <f>IF(OR(ISBLANK($M37),$N37="%"),"-",
IF(INDEX(Lookups!$Y$2:$Y$98,MATCH(Inputs!$M37&amp;"_"&amp;INDEX(Lookups!$AC$2:$AC$13,MATCH(Inputs!$L37,Lookups!$AD$2:$AD$13,0),1),IF(Inputs!$K37="CAL",Lookups!$Z$2:$Z$98,Lookups!$AA$2:$AA$98),0),1)&gt;=Inputs!AA$4,"-",
IF(INDEX(Lookups!$Y$2:$Y$98,MATCH(Inputs!$M37&amp;"_"&amp;INDEX(Lookups!$AC$2:$AC$13,MATCH(Inputs!$L37,Lookups!$AD$2:$AD$13,0),1),IF(Inputs!$K37="CAL",Lookups!$Z$2:$Z$98,Lookups!$AA$2:$AA$98),0),1)=Inputs!AA$4-1,Inputs!$Q37*(1+Inputs!AA$6),
IF(INDEX(Lookups!$Y$2:$Y$98,MATCH(Inputs!$M37&amp;"_"&amp;INDEX(Lookups!$AC$2:$AC$13,MATCH(Inputs!$L37,Lookups!$AD$2:$AD$13,0),1),IF(Inputs!$K37="CAL",Lookups!$Z$2:$Z$98,Lookups!$AA$2:$AA$98),0),1)&lt;Inputs!AA$4-1,Inputs!Z37*(1+Inputs!AA$6)))))</f>
        <v>-</v>
      </c>
      <c r="AB37" s="217" t="str">
        <f>IF(OR(ISBLANK($M37),$N37="%"),"-",
IF(INDEX(Lookups!$Y$2:$Y$98,MATCH(Inputs!$M37&amp;"_"&amp;INDEX(Lookups!$AC$2:$AC$13,MATCH(Inputs!$L37,Lookups!$AD$2:$AD$13,0),1),IF(Inputs!$K37="CAL",Lookups!$Z$2:$Z$98,Lookups!$AA$2:$AA$98),0),1)&gt;=Inputs!AB$4,"-",
IF(INDEX(Lookups!$Y$2:$Y$98,MATCH(Inputs!$M37&amp;"_"&amp;INDEX(Lookups!$AC$2:$AC$13,MATCH(Inputs!$L37,Lookups!$AD$2:$AD$13,0),1),IF(Inputs!$K37="CAL",Lookups!$Z$2:$Z$98,Lookups!$AA$2:$AA$98),0),1)=Inputs!AB$4-1,Inputs!$Q37*(1+Inputs!AB$6),
IF(INDEX(Lookups!$Y$2:$Y$98,MATCH(Inputs!$M37&amp;"_"&amp;INDEX(Lookups!$AC$2:$AC$13,MATCH(Inputs!$L37,Lookups!$AD$2:$AD$13,0),1),IF(Inputs!$K37="CAL",Lookups!$Z$2:$Z$98,Lookups!$AA$2:$AA$98),0),1)&lt;Inputs!AB$4-1,Inputs!AA37*(1+Inputs!AB$6)))))</f>
        <v>-</v>
      </c>
      <c r="AC37" s="217" t="str">
        <f>IF(OR(ISBLANK($M37),$N37="%"),"-",
IF(INDEX(Lookups!$Y$2:$Y$98,MATCH(Inputs!$M37&amp;"_"&amp;INDEX(Lookups!$AC$2:$AC$13,MATCH(Inputs!$L37,Lookups!$AD$2:$AD$13,0),1),IF(Inputs!$K37="CAL",Lookups!$Z$2:$Z$98,Lookups!$AA$2:$AA$98),0),1)&gt;=Inputs!AC$4,"-",
IF(INDEX(Lookups!$Y$2:$Y$98,MATCH(Inputs!$M37&amp;"_"&amp;INDEX(Lookups!$AC$2:$AC$13,MATCH(Inputs!$L37,Lookups!$AD$2:$AD$13,0),1),IF(Inputs!$K37="CAL",Lookups!$Z$2:$Z$98,Lookups!$AA$2:$AA$98),0),1)=Inputs!AC$4-1,Inputs!$Q37*(1+Inputs!AC$6),
IF(INDEX(Lookups!$Y$2:$Y$98,MATCH(Inputs!$M37&amp;"_"&amp;INDEX(Lookups!$AC$2:$AC$13,MATCH(Inputs!$L37,Lookups!$AD$2:$AD$13,0),1),IF(Inputs!$K37="CAL",Lookups!$Z$2:$Z$98,Lookups!$AA$2:$AA$98),0),1)&lt;Inputs!AC$4-1,Inputs!AB37*(1+Inputs!AC$6)))))</f>
        <v>-</v>
      </c>
      <c r="AD37" s="217" t="str">
        <f>IF(OR(ISBLANK($M37),$N37="%"),"-",
IF(INDEX(Lookups!$Y$2:$Y$98,MATCH(Inputs!$M37&amp;"_"&amp;INDEX(Lookups!$AC$2:$AC$13,MATCH(Inputs!$L37,Lookups!$AD$2:$AD$13,0),1),IF(Inputs!$K37="CAL",Lookups!$Z$2:$Z$98,Lookups!$AA$2:$AA$98),0),1)&gt;=Inputs!AD$4,"-",
IF(INDEX(Lookups!$Y$2:$Y$98,MATCH(Inputs!$M37&amp;"_"&amp;INDEX(Lookups!$AC$2:$AC$13,MATCH(Inputs!$L37,Lookups!$AD$2:$AD$13,0),1),IF(Inputs!$K37="CAL",Lookups!$Z$2:$Z$98,Lookups!$AA$2:$AA$98),0),1)=Inputs!AD$4-1,Inputs!$Q37*(1+Inputs!AD$6),
IF(INDEX(Lookups!$Y$2:$Y$98,MATCH(Inputs!$M37&amp;"_"&amp;INDEX(Lookups!$AC$2:$AC$13,MATCH(Inputs!$L37,Lookups!$AD$2:$AD$13,0),1),IF(Inputs!$K37="CAL",Lookups!$Z$2:$Z$98,Lookups!$AA$2:$AA$98),0),1)&lt;Inputs!AD$4-1,Inputs!AC37*(1+Inputs!AD$6)))))</f>
        <v>-</v>
      </c>
      <c r="AE37" s="217" t="str">
        <f>IF(OR(ISBLANK($M37),$N37="%"),"-",
IF(INDEX(Lookups!$Y$2:$Y$98,MATCH(Inputs!$M37&amp;"_"&amp;INDEX(Lookups!$AC$2:$AC$13,MATCH(Inputs!$L37,Lookups!$AD$2:$AD$13,0),1),IF(Inputs!$K37="CAL",Lookups!$Z$2:$Z$98,Lookups!$AA$2:$AA$98),0),1)&gt;=Inputs!AE$4,"-",
IF(INDEX(Lookups!$Y$2:$Y$98,MATCH(Inputs!$M37&amp;"_"&amp;INDEX(Lookups!$AC$2:$AC$13,MATCH(Inputs!$L37,Lookups!$AD$2:$AD$13,0),1),IF(Inputs!$K37="CAL",Lookups!$Z$2:$Z$98,Lookups!$AA$2:$AA$98),0),1)=Inputs!AE$4-1,Inputs!$Q37*(1+Inputs!AE$6),
IF(INDEX(Lookups!$Y$2:$Y$98,MATCH(Inputs!$M37&amp;"_"&amp;INDEX(Lookups!$AC$2:$AC$13,MATCH(Inputs!$L37,Lookups!$AD$2:$AD$13,0),1),IF(Inputs!$K37="CAL",Lookups!$Z$2:$Z$98,Lookups!$AA$2:$AA$98),0),1)&lt;Inputs!AE$4-1,Inputs!AD37*(1+Inputs!AE$6)))))</f>
        <v>-</v>
      </c>
      <c r="AF37" s="217" t="str">
        <f>IF(OR(ISBLANK($M37),$N37="%"),"-",
IF(INDEX(Lookups!$Y$2:$Y$98,MATCH(Inputs!$M37&amp;"_"&amp;INDEX(Lookups!$AC$2:$AC$13,MATCH(Inputs!$L37,Lookups!$AD$2:$AD$13,0),1),IF(Inputs!$K37="CAL",Lookups!$Z$2:$Z$98,Lookups!$AA$2:$AA$98),0),1)&gt;=Inputs!AF$4,"-",
IF(INDEX(Lookups!$Y$2:$Y$98,MATCH(Inputs!$M37&amp;"_"&amp;INDEX(Lookups!$AC$2:$AC$13,MATCH(Inputs!$L37,Lookups!$AD$2:$AD$13,0),1),IF(Inputs!$K37="CAL",Lookups!$Z$2:$Z$98,Lookups!$AA$2:$AA$98),0),1)=Inputs!AF$4-1,Inputs!$Q37*(1+Inputs!AF$6),
IF(INDEX(Lookups!$Y$2:$Y$98,MATCH(Inputs!$M37&amp;"_"&amp;INDEX(Lookups!$AC$2:$AC$13,MATCH(Inputs!$L37,Lookups!$AD$2:$AD$13,0),1),IF(Inputs!$K37="CAL",Lookups!$Z$2:$Z$98,Lookups!$AA$2:$AA$98),0),1)&lt;Inputs!AF$4-1,Inputs!AE37*(1+Inputs!AF$6)))))</f>
        <v>-</v>
      </c>
      <c r="AG37" s="217" t="str">
        <f>IF(OR(ISBLANK($M37),$N37="%"),"-",
IF(INDEX(Lookups!$Y$2:$Y$98,MATCH(Inputs!$M37&amp;"_"&amp;INDEX(Lookups!$AC$2:$AC$13,MATCH(Inputs!$L37,Lookups!$AD$2:$AD$13,0),1),IF(Inputs!$K37="CAL",Lookups!$Z$2:$Z$98,Lookups!$AA$2:$AA$98),0),1)&gt;=Inputs!AG$4,"-",
IF(INDEX(Lookups!$Y$2:$Y$98,MATCH(Inputs!$M37&amp;"_"&amp;INDEX(Lookups!$AC$2:$AC$13,MATCH(Inputs!$L37,Lookups!$AD$2:$AD$13,0),1),IF(Inputs!$K37="CAL",Lookups!$Z$2:$Z$98,Lookups!$AA$2:$AA$98),0),1)=Inputs!AG$4-1,Inputs!$Q37*(1+Inputs!AG$6),
IF(INDEX(Lookups!$Y$2:$Y$98,MATCH(Inputs!$M37&amp;"_"&amp;INDEX(Lookups!$AC$2:$AC$13,MATCH(Inputs!$L37,Lookups!$AD$2:$AD$13,0),1),IF(Inputs!$K37="CAL",Lookups!$Z$2:$Z$98,Lookups!$AA$2:$AA$98),0),1)&lt;Inputs!AG$4-1,Inputs!AF37*(1+Inputs!AG$6)))))</f>
        <v>-</v>
      </c>
      <c r="AH37" s="217" t="str">
        <f>IF(OR(ISBLANK($M37),$N37="%"),"-",
IF(INDEX(Lookups!$Y$2:$Y$98,MATCH(Inputs!$M37&amp;"_"&amp;INDEX(Lookups!$AC$2:$AC$13,MATCH(Inputs!$L37,Lookups!$AD$2:$AD$13,0),1),IF(Inputs!$K37="CAL",Lookups!$Z$2:$Z$98,Lookups!$AA$2:$AA$98),0),1)&gt;=Inputs!AH$4,"-",
IF(INDEX(Lookups!$Y$2:$Y$98,MATCH(Inputs!$M37&amp;"_"&amp;INDEX(Lookups!$AC$2:$AC$13,MATCH(Inputs!$L37,Lookups!$AD$2:$AD$13,0),1),IF(Inputs!$K37="CAL",Lookups!$Z$2:$Z$98,Lookups!$AA$2:$AA$98),0),1)=Inputs!AH$4-1,Inputs!$Q37*(1+Inputs!AH$6),
IF(INDEX(Lookups!$Y$2:$Y$98,MATCH(Inputs!$M37&amp;"_"&amp;INDEX(Lookups!$AC$2:$AC$13,MATCH(Inputs!$L37,Lookups!$AD$2:$AD$13,0),1),IF(Inputs!$K37="CAL",Lookups!$Z$2:$Z$98,Lookups!$AA$2:$AA$98),0),1)&lt;Inputs!AH$4-1,Inputs!AG37*(1+Inputs!AH$6)))))</f>
        <v>-</v>
      </c>
      <c r="AI37" s="217" t="str">
        <f>IF(OR(ISBLANK($M37),$N37="%"),"-",
IF(INDEX(Lookups!$Y$2:$Y$98,MATCH(Inputs!$M37&amp;"_"&amp;INDEX(Lookups!$AC$2:$AC$13,MATCH(Inputs!$L37,Lookups!$AD$2:$AD$13,0),1),IF(Inputs!$K37="CAL",Lookups!$Z$2:$Z$98,Lookups!$AA$2:$AA$98),0),1)&gt;=Inputs!AI$4,"-",
IF(INDEX(Lookups!$Y$2:$Y$98,MATCH(Inputs!$M37&amp;"_"&amp;INDEX(Lookups!$AC$2:$AC$13,MATCH(Inputs!$L37,Lookups!$AD$2:$AD$13,0),1),IF(Inputs!$K37="CAL",Lookups!$Z$2:$Z$98,Lookups!$AA$2:$AA$98),0),1)=Inputs!AI$4-1,Inputs!$Q37*(1+Inputs!AI$6),
IF(INDEX(Lookups!$Y$2:$Y$98,MATCH(Inputs!$M37&amp;"_"&amp;INDEX(Lookups!$AC$2:$AC$13,MATCH(Inputs!$L37,Lookups!$AD$2:$AD$13,0),1),IF(Inputs!$K37="CAL",Lookups!$Z$2:$Z$98,Lookups!$AA$2:$AA$98),0),1)&lt;Inputs!AI$4-1,Inputs!AH37*(1+Inputs!AI$6)))))</f>
        <v>-</v>
      </c>
      <c r="AJ37" s="217" t="str">
        <f>IF(OR(ISBLANK($M37),$N37="%"),"-",
IF(INDEX(Lookups!$Y$2:$Y$98,MATCH(Inputs!$M37&amp;"_"&amp;INDEX(Lookups!$AC$2:$AC$13,MATCH(Inputs!$L37,Lookups!$AD$2:$AD$13,0),1),IF(Inputs!$K37="CAL",Lookups!$Z$2:$Z$98,Lookups!$AA$2:$AA$98),0),1)&gt;=Inputs!AJ$4,"-",
IF(INDEX(Lookups!$Y$2:$Y$98,MATCH(Inputs!$M37&amp;"_"&amp;INDEX(Lookups!$AC$2:$AC$13,MATCH(Inputs!$L37,Lookups!$AD$2:$AD$13,0),1),IF(Inputs!$K37="CAL",Lookups!$Z$2:$Z$98,Lookups!$AA$2:$AA$98),0),1)=Inputs!AJ$4-1,Inputs!$Q37*(1+Inputs!AJ$6),
IF(INDEX(Lookups!$Y$2:$Y$98,MATCH(Inputs!$M37&amp;"_"&amp;INDEX(Lookups!$AC$2:$AC$13,MATCH(Inputs!$L37,Lookups!$AD$2:$AD$13,0),1),IF(Inputs!$K37="CAL",Lookups!$Z$2:$Z$98,Lookups!$AA$2:$AA$98),0),1)&lt;Inputs!AJ$4-1,Inputs!AI37*(1+Inputs!AJ$6)))))</f>
        <v>-</v>
      </c>
      <c r="AK37" s="217" t="str">
        <f>IF(OR(ISBLANK($M37),$N37="%"),"-",
IF(INDEX(Lookups!$Y$2:$Y$98,MATCH(Inputs!$M37&amp;"_"&amp;INDEX(Lookups!$AC$2:$AC$13,MATCH(Inputs!$L37,Lookups!$AD$2:$AD$13,0),1),IF(Inputs!$K37="CAL",Lookups!$Z$2:$Z$98,Lookups!$AA$2:$AA$98),0),1)&gt;=Inputs!AK$4,"-",
IF(INDEX(Lookups!$Y$2:$Y$98,MATCH(Inputs!$M37&amp;"_"&amp;INDEX(Lookups!$AC$2:$AC$13,MATCH(Inputs!$L37,Lookups!$AD$2:$AD$13,0),1),IF(Inputs!$K37="CAL",Lookups!$Z$2:$Z$98,Lookups!$AA$2:$AA$98),0),1)=Inputs!AK$4-1,Inputs!$Q37*(1+Inputs!AK$6),
IF(INDEX(Lookups!$Y$2:$Y$98,MATCH(Inputs!$M37&amp;"_"&amp;INDEX(Lookups!$AC$2:$AC$13,MATCH(Inputs!$L37,Lookups!$AD$2:$AD$13,0),1),IF(Inputs!$K37="CAL",Lookups!$Z$2:$Z$98,Lookups!$AA$2:$AA$98),0),1)&lt;Inputs!AK$4-1,Inputs!AJ37*(1+Inputs!AK$6)))))</f>
        <v>-</v>
      </c>
      <c r="AL37" s="217" t="str">
        <f>IF(OR(ISBLANK($M37),$N37="%"),"-",
IF(INDEX(Lookups!$Y$2:$Y$98,MATCH(Inputs!$M37&amp;"_"&amp;INDEX(Lookups!$AC$2:$AC$13,MATCH(Inputs!$L37,Lookups!$AD$2:$AD$13,0),1),IF(Inputs!$K37="CAL",Lookups!$Z$2:$Z$98,Lookups!$AA$2:$AA$98),0),1)&gt;=Inputs!AL$4,"-",
IF(INDEX(Lookups!$Y$2:$Y$98,MATCH(Inputs!$M37&amp;"_"&amp;INDEX(Lookups!$AC$2:$AC$13,MATCH(Inputs!$L37,Lookups!$AD$2:$AD$13,0),1),IF(Inputs!$K37="CAL",Lookups!$Z$2:$Z$98,Lookups!$AA$2:$AA$98),0),1)=Inputs!AL$4-1,Inputs!$Q37*(1+Inputs!AL$6),
IF(INDEX(Lookups!$Y$2:$Y$98,MATCH(Inputs!$M37&amp;"_"&amp;INDEX(Lookups!$AC$2:$AC$13,MATCH(Inputs!$L37,Lookups!$AD$2:$AD$13,0),1),IF(Inputs!$K37="CAL",Lookups!$Z$2:$Z$98,Lookups!$AA$2:$AA$98),0),1)&lt;Inputs!AL$4-1,Inputs!AK37*(1+Inputs!AL$6)))))</f>
        <v>-</v>
      </c>
      <c r="AM37" s="217" t="str">
        <f>IF(OR(ISBLANK($M37),$N37="%"),"-",
IF(INDEX(Lookups!$Y$2:$Y$98,MATCH(Inputs!$M37&amp;"_"&amp;INDEX(Lookups!$AC$2:$AC$13,MATCH(Inputs!$L37,Lookups!$AD$2:$AD$13,0),1),IF(Inputs!$K37="CAL",Lookups!$Z$2:$Z$98,Lookups!$AA$2:$AA$98),0),1)&gt;=Inputs!AM$4,"-",
IF(INDEX(Lookups!$Y$2:$Y$98,MATCH(Inputs!$M37&amp;"_"&amp;INDEX(Lookups!$AC$2:$AC$13,MATCH(Inputs!$L37,Lookups!$AD$2:$AD$13,0),1),IF(Inputs!$K37="CAL",Lookups!$Z$2:$Z$98,Lookups!$AA$2:$AA$98),0),1)=Inputs!AM$4-1,Inputs!$Q37*(1+Inputs!AM$6),
IF(INDEX(Lookups!$Y$2:$Y$98,MATCH(Inputs!$M37&amp;"_"&amp;INDEX(Lookups!$AC$2:$AC$13,MATCH(Inputs!$L37,Lookups!$AD$2:$AD$13,0),1),IF(Inputs!$K37="CAL",Lookups!$Z$2:$Z$98,Lookups!$AA$2:$AA$98),0),1)&lt;Inputs!AM$4-1,Inputs!AL37*(1+Inputs!AM$6)))))</f>
        <v>-</v>
      </c>
      <c r="AN37" s="217" t="str">
        <f>IF(OR(ISBLANK($M37),$N37="%"),"-",
IF(INDEX(Lookups!$Y$2:$Y$98,MATCH(Inputs!$M37&amp;"_"&amp;INDEX(Lookups!$AC$2:$AC$13,MATCH(Inputs!$L37,Lookups!$AD$2:$AD$13,0),1),IF(Inputs!$K37="CAL",Lookups!$Z$2:$Z$98,Lookups!$AA$2:$AA$98),0),1)&gt;=Inputs!AN$4,"-",
IF(INDEX(Lookups!$Y$2:$Y$98,MATCH(Inputs!$M37&amp;"_"&amp;INDEX(Lookups!$AC$2:$AC$13,MATCH(Inputs!$L37,Lookups!$AD$2:$AD$13,0),1),IF(Inputs!$K37="CAL",Lookups!$Z$2:$Z$98,Lookups!$AA$2:$AA$98),0),1)=Inputs!AN$4-1,Inputs!$Q37*(1+Inputs!AN$6),
IF(INDEX(Lookups!$Y$2:$Y$98,MATCH(Inputs!$M37&amp;"_"&amp;INDEX(Lookups!$AC$2:$AC$13,MATCH(Inputs!$L37,Lookups!$AD$2:$AD$13,0),1),IF(Inputs!$K37="CAL",Lookups!$Z$2:$Z$98,Lookups!$AA$2:$AA$98),0),1)&lt;Inputs!AN$4-1,Inputs!AM37*(1+Inputs!AN$6)))))</f>
        <v>-</v>
      </c>
      <c r="AO37" s="217" t="str">
        <f>IF(OR(ISBLANK($M37),$N37="%"),"-",
IF(INDEX(Lookups!$Y$2:$Y$98,MATCH(Inputs!$M37&amp;"_"&amp;INDEX(Lookups!$AC$2:$AC$13,MATCH(Inputs!$L37,Lookups!$AD$2:$AD$13,0),1),IF(Inputs!$K37="CAL",Lookups!$Z$2:$Z$98,Lookups!$AA$2:$AA$98),0),1)&gt;=Inputs!AO$4,"-",
IF(INDEX(Lookups!$Y$2:$Y$98,MATCH(Inputs!$M37&amp;"_"&amp;INDEX(Lookups!$AC$2:$AC$13,MATCH(Inputs!$L37,Lookups!$AD$2:$AD$13,0),1),IF(Inputs!$K37="CAL",Lookups!$Z$2:$Z$98,Lookups!$AA$2:$AA$98),0),1)=Inputs!AO$4-1,Inputs!$Q37*(1+Inputs!AO$6),
IF(INDEX(Lookups!$Y$2:$Y$98,MATCH(Inputs!$M37&amp;"_"&amp;INDEX(Lookups!$AC$2:$AC$13,MATCH(Inputs!$L37,Lookups!$AD$2:$AD$13,0),1),IF(Inputs!$K37="CAL",Lookups!$Z$2:$Z$98,Lookups!$AA$2:$AA$98),0),1)&lt;Inputs!AO$4-1,Inputs!AN37*(1+Inputs!AO$6)))))</f>
        <v>-</v>
      </c>
      <c r="AP37" s="217" t="str">
        <f>IF(OR(ISBLANK($M37),$N37="%"),"-",
IF(INDEX(Lookups!$Y$2:$Y$98,MATCH(Inputs!$M37&amp;"_"&amp;INDEX(Lookups!$AC$2:$AC$13,MATCH(Inputs!$L37,Lookups!$AD$2:$AD$13,0),1),IF(Inputs!$K37="CAL",Lookups!$Z$2:$Z$98,Lookups!$AA$2:$AA$98),0),1)&gt;=Inputs!AP$4,"-",
IF(INDEX(Lookups!$Y$2:$Y$98,MATCH(Inputs!$M37&amp;"_"&amp;INDEX(Lookups!$AC$2:$AC$13,MATCH(Inputs!$L37,Lookups!$AD$2:$AD$13,0),1),IF(Inputs!$K37="CAL",Lookups!$Z$2:$Z$98,Lookups!$AA$2:$AA$98),0),1)=Inputs!AP$4-1,Inputs!$Q37*(1+Inputs!AP$6),
IF(INDEX(Lookups!$Y$2:$Y$98,MATCH(Inputs!$M37&amp;"_"&amp;INDEX(Lookups!$AC$2:$AC$13,MATCH(Inputs!$L37,Lookups!$AD$2:$AD$13,0),1),IF(Inputs!$K37="CAL",Lookups!$Z$2:$Z$98,Lookups!$AA$2:$AA$98),0),1)&lt;Inputs!AP$4-1,Inputs!AO37*(1+Inputs!AP$6)))))</f>
        <v>-</v>
      </c>
      <c r="AQ37" s="217" t="str">
        <f>IF(OR(ISBLANK($M37),$N37="%"),"-",
IF(INDEX(Lookups!$Y$2:$Y$98,MATCH(Inputs!$M37&amp;"_"&amp;INDEX(Lookups!$AC$2:$AC$13,MATCH(Inputs!$L37,Lookups!$AD$2:$AD$13,0),1),IF(Inputs!$K37="CAL",Lookups!$Z$2:$Z$98,Lookups!$AA$2:$AA$98),0),1)&gt;=Inputs!AQ$4,"-",
IF(INDEX(Lookups!$Y$2:$Y$98,MATCH(Inputs!$M37&amp;"_"&amp;INDEX(Lookups!$AC$2:$AC$13,MATCH(Inputs!$L37,Lookups!$AD$2:$AD$13,0),1),IF(Inputs!$K37="CAL",Lookups!$Z$2:$Z$98,Lookups!$AA$2:$AA$98),0),1)=Inputs!AQ$4-1,Inputs!$Q37*(1+Inputs!AQ$6),
IF(INDEX(Lookups!$Y$2:$Y$98,MATCH(Inputs!$M37&amp;"_"&amp;INDEX(Lookups!$AC$2:$AC$13,MATCH(Inputs!$L37,Lookups!$AD$2:$AD$13,0),1),IF(Inputs!$K37="CAL",Lookups!$Z$2:$Z$98,Lookups!$AA$2:$AA$98),0),1)&lt;Inputs!AQ$4-1,Inputs!AP37*(1+Inputs!AQ$6)))))</f>
        <v>-</v>
      </c>
      <c r="AR37" s="217" t="str">
        <f>IF(OR(ISBLANK($M37),$N37="%"),"-",
IF(INDEX(Lookups!$Y$2:$Y$98,MATCH(Inputs!$M37&amp;"_"&amp;INDEX(Lookups!$AC$2:$AC$13,MATCH(Inputs!$L37,Lookups!$AD$2:$AD$13,0),1),IF(Inputs!$K37="CAL",Lookups!$Z$2:$Z$98,Lookups!$AA$2:$AA$98),0),1)&gt;=Inputs!AR$4,"-",
IF(INDEX(Lookups!$Y$2:$Y$98,MATCH(Inputs!$M37&amp;"_"&amp;INDEX(Lookups!$AC$2:$AC$13,MATCH(Inputs!$L37,Lookups!$AD$2:$AD$13,0),1),IF(Inputs!$K37="CAL",Lookups!$Z$2:$Z$98,Lookups!$AA$2:$AA$98),0),1)=Inputs!AR$4-1,Inputs!$Q37*(1+Inputs!AR$6),
IF(INDEX(Lookups!$Y$2:$Y$98,MATCH(Inputs!$M37&amp;"_"&amp;INDEX(Lookups!$AC$2:$AC$13,MATCH(Inputs!$L37,Lookups!$AD$2:$AD$13,0),1),IF(Inputs!$K37="CAL",Lookups!$Z$2:$Z$98,Lookups!$AA$2:$AA$98),0),1)&lt;Inputs!AR$4-1,Inputs!AQ37*(1+Inputs!AR$6)))))</f>
        <v>-</v>
      </c>
      <c r="AS37" s="217" t="str">
        <f>IF(OR(ISBLANK($M37),$N37="%"),"-",
IF(INDEX(Lookups!$Y$2:$Y$98,MATCH(Inputs!$M37&amp;"_"&amp;INDEX(Lookups!$AC$2:$AC$13,MATCH(Inputs!$L37,Lookups!$AD$2:$AD$13,0),1),IF(Inputs!$K37="CAL",Lookups!$Z$2:$Z$98,Lookups!$AA$2:$AA$98),0),1)&gt;=Inputs!AS$4,"-",
IF(INDEX(Lookups!$Y$2:$Y$98,MATCH(Inputs!$M37&amp;"_"&amp;INDEX(Lookups!$AC$2:$AC$13,MATCH(Inputs!$L37,Lookups!$AD$2:$AD$13,0),1),IF(Inputs!$K37="CAL",Lookups!$Z$2:$Z$98,Lookups!$AA$2:$AA$98),0),1)=Inputs!AS$4-1,Inputs!$Q37*(1+Inputs!AS$6),
IF(INDEX(Lookups!$Y$2:$Y$98,MATCH(Inputs!$M37&amp;"_"&amp;INDEX(Lookups!$AC$2:$AC$13,MATCH(Inputs!$L37,Lookups!$AD$2:$AD$13,0),1),IF(Inputs!$K37="CAL",Lookups!$Z$2:$Z$98,Lookups!$AA$2:$AA$98),0),1)&lt;Inputs!AS$4-1,Inputs!AR37*(1+Inputs!AS$6)))))</f>
        <v>-</v>
      </c>
      <c r="AT37" s="217" t="str">
        <f>IF(OR(ISBLANK($M37),$N37="%"),"-",
IF(INDEX(Lookups!$Y$2:$Y$98,MATCH(Inputs!$M37&amp;"_"&amp;INDEX(Lookups!$AC$2:$AC$13,MATCH(Inputs!$L37,Lookups!$AD$2:$AD$13,0),1),IF(Inputs!$K37="CAL",Lookups!$Z$2:$Z$98,Lookups!$AA$2:$AA$98),0),1)&gt;=Inputs!AT$4,"-",
IF(INDEX(Lookups!$Y$2:$Y$98,MATCH(Inputs!$M37&amp;"_"&amp;INDEX(Lookups!$AC$2:$AC$13,MATCH(Inputs!$L37,Lookups!$AD$2:$AD$13,0),1),IF(Inputs!$K37="CAL",Lookups!$Z$2:$Z$98,Lookups!$AA$2:$AA$98),0),1)=Inputs!AT$4-1,Inputs!$Q37*(1+Inputs!AT$6),
IF(INDEX(Lookups!$Y$2:$Y$98,MATCH(Inputs!$M37&amp;"_"&amp;INDEX(Lookups!$AC$2:$AC$13,MATCH(Inputs!$L37,Lookups!$AD$2:$AD$13,0),1),IF(Inputs!$K37="CAL",Lookups!$Z$2:$Z$98,Lookups!$AA$2:$AA$98),0),1)&lt;Inputs!AT$4-1,Inputs!AS37*(1+Inputs!AT$6)))))</f>
        <v>-</v>
      </c>
      <c r="AU37" s="217" t="str">
        <f>IF(OR(ISBLANK($M37),$N37="%"),"-",
IF(INDEX(Lookups!$Y$2:$Y$98,MATCH(Inputs!$M37&amp;"_"&amp;INDEX(Lookups!$AC$2:$AC$13,MATCH(Inputs!$L37,Lookups!$AD$2:$AD$13,0),1),IF(Inputs!$K37="CAL",Lookups!$Z$2:$Z$98,Lookups!$AA$2:$AA$98),0),1)&gt;=Inputs!AU$4,"-",
IF(INDEX(Lookups!$Y$2:$Y$98,MATCH(Inputs!$M37&amp;"_"&amp;INDEX(Lookups!$AC$2:$AC$13,MATCH(Inputs!$L37,Lookups!$AD$2:$AD$13,0),1),IF(Inputs!$K37="CAL",Lookups!$Z$2:$Z$98,Lookups!$AA$2:$AA$98),0),1)=Inputs!AU$4-1,Inputs!$Q37*(1+Inputs!AU$6),
IF(INDEX(Lookups!$Y$2:$Y$98,MATCH(Inputs!$M37&amp;"_"&amp;INDEX(Lookups!$AC$2:$AC$13,MATCH(Inputs!$L37,Lookups!$AD$2:$AD$13,0),1),IF(Inputs!$K37="CAL",Lookups!$Z$2:$Z$98,Lookups!$AA$2:$AA$98),0),1)&lt;Inputs!AU$4-1,Inputs!AT37*(1+Inputs!AU$6)))))</f>
        <v>-</v>
      </c>
      <c r="AV37" s="164"/>
      <c r="AW37" s="214" t="str">
        <f>INDEX($V37:$AU37,1,MATCH(AW$6&amp;"_"&amp;INDEX(Lookups!$AC$2:$AC$13,MATCH(Inputs!AW$5,Lookups!$AD$2:$AD$13,0),1),Inputs!$V$2:$AU$2,0))</f>
        <v>-</v>
      </c>
    </row>
    <row r="38" spans="1:49" ht="15.75" x14ac:dyDescent="0.25">
      <c r="A38" s="178"/>
      <c r="B38" s="209"/>
      <c r="C38" s="210" t="str">
        <f>IF(ISBLANK($B38),"-",IFERROR(INDEX(Lookups!$E$2:$E$14,MATCH($B38,Lookups!$C$2:$C$14,0),1),"-"))</f>
        <v>-</v>
      </c>
      <c r="D38" s="211" t="str">
        <f>IFERROR(IF(MATCH($I38,Lookups!$J$2:$J$6,0),INDEX(Lookups!$K$2:$K$6,MATCH(Inputs!$I38,Lookups!$J$2:$J$6,0),1)),"all DB")</f>
        <v>all DB</v>
      </c>
      <c r="E38" s="211" t="str">
        <f t="shared" si="2"/>
        <v>-</v>
      </c>
      <c r="H38" s="196" t="s">
        <v>69</v>
      </c>
      <c r="I38" s="196"/>
      <c r="J38" s="196"/>
      <c r="K38" s="203"/>
      <c r="L38" s="203"/>
      <c r="M38" s="202"/>
      <c r="Q38" s="162"/>
      <c r="R38" s="162"/>
      <c r="U38" s="216"/>
      <c r="V38" s="217" t="str">
        <f>IF(OR(ISBLANK($M38),$N38="%"),"-",
IF(INDEX(Lookups!$Y$2:$Y$98,MATCH(Inputs!$M38&amp;"_"&amp;INDEX(Lookups!$AC$2:$AC$13,MATCH(Inputs!$L38,Lookups!$AD$2:$AD$13,0),1),IF(Inputs!$K38="CAL",Lookups!$Z$2:$Z$98,Lookups!$AA$2:$AA$98),0),1)&gt;=Inputs!V$4,"-",
IF(INDEX(Lookups!$Y$2:$Y$98,MATCH(Inputs!$M38&amp;"_"&amp;INDEX(Lookups!$AC$2:$AC$13,MATCH(Inputs!$L38,Lookups!$AD$2:$AD$13,0),1),IF(Inputs!$K38="CAL",Lookups!$Z$2:$Z$98,Lookups!$AA$2:$AA$98),0),1)=Inputs!V$4-1,Inputs!$Q38*(1+Inputs!V$6),
IF(INDEX(Lookups!$Y$2:$Y$98,MATCH(Inputs!$M38&amp;"_"&amp;INDEX(Lookups!$AC$2:$AC$13,MATCH(Inputs!$L38,Lookups!$AD$2:$AD$13,0),1),IF(Inputs!$K38="CAL",Lookups!$Z$2:$Z$98,Lookups!$AA$2:$AA$98),0),1)&lt;Inputs!V$4-1,Inputs!U38*(1+Inputs!V$6)))))</f>
        <v>-</v>
      </c>
      <c r="W38" s="217" t="str">
        <f>IF(OR(ISBLANK($M38),$N38="%"),"-",
IF(INDEX(Lookups!$Y$2:$Y$98,MATCH(Inputs!$M38&amp;"_"&amp;INDEX(Lookups!$AC$2:$AC$13,MATCH(Inputs!$L38,Lookups!$AD$2:$AD$13,0),1),IF(Inputs!$K38="CAL",Lookups!$Z$2:$Z$98,Lookups!$AA$2:$AA$98),0),1)&gt;=Inputs!W$4,"-",
IF(INDEX(Lookups!$Y$2:$Y$98,MATCH(Inputs!$M38&amp;"_"&amp;INDEX(Lookups!$AC$2:$AC$13,MATCH(Inputs!$L38,Lookups!$AD$2:$AD$13,0),1),IF(Inputs!$K38="CAL",Lookups!$Z$2:$Z$98,Lookups!$AA$2:$AA$98),0),1)=Inputs!W$4-1,Inputs!$Q38*(1+Inputs!W$6),
IF(INDEX(Lookups!$Y$2:$Y$98,MATCH(Inputs!$M38&amp;"_"&amp;INDEX(Lookups!$AC$2:$AC$13,MATCH(Inputs!$L38,Lookups!$AD$2:$AD$13,0),1),IF(Inputs!$K38="CAL",Lookups!$Z$2:$Z$98,Lookups!$AA$2:$AA$98),0),1)&lt;Inputs!W$4-1,Inputs!V38*(1+Inputs!W$6)))))</f>
        <v>-</v>
      </c>
      <c r="X38" s="217" t="str">
        <f>IF(OR(ISBLANK($M38),$N38="%"),"-",
IF(INDEX(Lookups!$Y$2:$Y$98,MATCH(Inputs!$M38&amp;"_"&amp;INDEX(Lookups!$AC$2:$AC$13,MATCH(Inputs!$L38,Lookups!$AD$2:$AD$13,0),1),IF(Inputs!$K38="CAL",Lookups!$Z$2:$Z$98,Lookups!$AA$2:$AA$98),0),1)&gt;=Inputs!X$4,"-",
IF(INDEX(Lookups!$Y$2:$Y$98,MATCH(Inputs!$M38&amp;"_"&amp;INDEX(Lookups!$AC$2:$AC$13,MATCH(Inputs!$L38,Lookups!$AD$2:$AD$13,0),1),IF(Inputs!$K38="CAL",Lookups!$Z$2:$Z$98,Lookups!$AA$2:$AA$98),0),1)=Inputs!X$4-1,Inputs!$Q38*(1+Inputs!X$6),
IF(INDEX(Lookups!$Y$2:$Y$98,MATCH(Inputs!$M38&amp;"_"&amp;INDEX(Lookups!$AC$2:$AC$13,MATCH(Inputs!$L38,Lookups!$AD$2:$AD$13,0),1),IF(Inputs!$K38="CAL",Lookups!$Z$2:$Z$98,Lookups!$AA$2:$AA$98),0),1)&lt;Inputs!X$4-1,Inputs!W38*(1+Inputs!X$6)))))</f>
        <v>-</v>
      </c>
      <c r="Y38" s="217" t="str">
        <f>IF(OR(ISBLANK($M38),$N38="%"),"-",
IF(INDEX(Lookups!$Y$2:$Y$98,MATCH(Inputs!$M38&amp;"_"&amp;INDEX(Lookups!$AC$2:$AC$13,MATCH(Inputs!$L38,Lookups!$AD$2:$AD$13,0),1),IF(Inputs!$K38="CAL",Lookups!$Z$2:$Z$98,Lookups!$AA$2:$AA$98),0),1)&gt;=Inputs!Y$4,"-",
IF(INDEX(Lookups!$Y$2:$Y$98,MATCH(Inputs!$M38&amp;"_"&amp;INDEX(Lookups!$AC$2:$AC$13,MATCH(Inputs!$L38,Lookups!$AD$2:$AD$13,0),1),IF(Inputs!$K38="CAL",Lookups!$Z$2:$Z$98,Lookups!$AA$2:$AA$98),0),1)=Inputs!Y$4-1,Inputs!$Q38*(1+Inputs!Y$6),
IF(INDEX(Lookups!$Y$2:$Y$98,MATCH(Inputs!$M38&amp;"_"&amp;INDEX(Lookups!$AC$2:$AC$13,MATCH(Inputs!$L38,Lookups!$AD$2:$AD$13,0),1),IF(Inputs!$K38="CAL",Lookups!$Z$2:$Z$98,Lookups!$AA$2:$AA$98),0),1)&lt;Inputs!Y$4-1,Inputs!X38*(1+Inputs!Y$6)))))</f>
        <v>-</v>
      </c>
      <c r="Z38" s="217" t="str">
        <f>IF(OR(ISBLANK($M38),$N38="%"),"-",
IF(INDEX(Lookups!$Y$2:$Y$98,MATCH(Inputs!$M38&amp;"_"&amp;INDEX(Lookups!$AC$2:$AC$13,MATCH(Inputs!$L38,Lookups!$AD$2:$AD$13,0),1),IF(Inputs!$K38="CAL",Lookups!$Z$2:$Z$98,Lookups!$AA$2:$AA$98),0),1)&gt;=Inputs!Z$4,"-",
IF(INDEX(Lookups!$Y$2:$Y$98,MATCH(Inputs!$M38&amp;"_"&amp;INDEX(Lookups!$AC$2:$AC$13,MATCH(Inputs!$L38,Lookups!$AD$2:$AD$13,0),1),IF(Inputs!$K38="CAL",Lookups!$Z$2:$Z$98,Lookups!$AA$2:$AA$98),0),1)=Inputs!Z$4-1,Inputs!$Q38*(1+Inputs!Z$6),
IF(INDEX(Lookups!$Y$2:$Y$98,MATCH(Inputs!$M38&amp;"_"&amp;INDEX(Lookups!$AC$2:$AC$13,MATCH(Inputs!$L38,Lookups!$AD$2:$AD$13,0),1),IF(Inputs!$K38="CAL",Lookups!$Z$2:$Z$98,Lookups!$AA$2:$AA$98),0),1)&lt;Inputs!Z$4-1,Inputs!Y38*(1+Inputs!Z$6)))))</f>
        <v>-</v>
      </c>
      <c r="AA38" s="217" t="str">
        <f>IF(OR(ISBLANK($M38),$N38="%"),"-",
IF(INDEX(Lookups!$Y$2:$Y$98,MATCH(Inputs!$M38&amp;"_"&amp;INDEX(Lookups!$AC$2:$AC$13,MATCH(Inputs!$L38,Lookups!$AD$2:$AD$13,0),1),IF(Inputs!$K38="CAL",Lookups!$Z$2:$Z$98,Lookups!$AA$2:$AA$98),0),1)&gt;=Inputs!AA$4,"-",
IF(INDEX(Lookups!$Y$2:$Y$98,MATCH(Inputs!$M38&amp;"_"&amp;INDEX(Lookups!$AC$2:$AC$13,MATCH(Inputs!$L38,Lookups!$AD$2:$AD$13,0),1),IF(Inputs!$K38="CAL",Lookups!$Z$2:$Z$98,Lookups!$AA$2:$AA$98),0),1)=Inputs!AA$4-1,Inputs!$Q38*(1+Inputs!AA$6),
IF(INDEX(Lookups!$Y$2:$Y$98,MATCH(Inputs!$M38&amp;"_"&amp;INDEX(Lookups!$AC$2:$AC$13,MATCH(Inputs!$L38,Lookups!$AD$2:$AD$13,0),1),IF(Inputs!$K38="CAL",Lookups!$Z$2:$Z$98,Lookups!$AA$2:$AA$98),0),1)&lt;Inputs!AA$4-1,Inputs!Z38*(1+Inputs!AA$6)))))</f>
        <v>-</v>
      </c>
      <c r="AB38" s="217" t="str">
        <f>IF(OR(ISBLANK($M38),$N38="%"),"-",
IF(INDEX(Lookups!$Y$2:$Y$98,MATCH(Inputs!$M38&amp;"_"&amp;INDEX(Lookups!$AC$2:$AC$13,MATCH(Inputs!$L38,Lookups!$AD$2:$AD$13,0),1),IF(Inputs!$K38="CAL",Lookups!$Z$2:$Z$98,Lookups!$AA$2:$AA$98),0),1)&gt;=Inputs!AB$4,"-",
IF(INDEX(Lookups!$Y$2:$Y$98,MATCH(Inputs!$M38&amp;"_"&amp;INDEX(Lookups!$AC$2:$AC$13,MATCH(Inputs!$L38,Lookups!$AD$2:$AD$13,0),1),IF(Inputs!$K38="CAL",Lookups!$Z$2:$Z$98,Lookups!$AA$2:$AA$98),0),1)=Inputs!AB$4-1,Inputs!$Q38*(1+Inputs!AB$6),
IF(INDEX(Lookups!$Y$2:$Y$98,MATCH(Inputs!$M38&amp;"_"&amp;INDEX(Lookups!$AC$2:$AC$13,MATCH(Inputs!$L38,Lookups!$AD$2:$AD$13,0),1),IF(Inputs!$K38="CAL",Lookups!$Z$2:$Z$98,Lookups!$AA$2:$AA$98),0),1)&lt;Inputs!AB$4-1,Inputs!AA38*(1+Inputs!AB$6)))))</f>
        <v>-</v>
      </c>
      <c r="AC38" s="217" t="str">
        <f>IF(OR(ISBLANK($M38),$N38="%"),"-",
IF(INDEX(Lookups!$Y$2:$Y$98,MATCH(Inputs!$M38&amp;"_"&amp;INDEX(Lookups!$AC$2:$AC$13,MATCH(Inputs!$L38,Lookups!$AD$2:$AD$13,0),1),IF(Inputs!$K38="CAL",Lookups!$Z$2:$Z$98,Lookups!$AA$2:$AA$98),0),1)&gt;=Inputs!AC$4,"-",
IF(INDEX(Lookups!$Y$2:$Y$98,MATCH(Inputs!$M38&amp;"_"&amp;INDEX(Lookups!$AC$2:$AC$13,MATCH(Inputs!$L38,Lookups!$AD$2:$AD$13,0),1),IF(Inputs!$K38="CAL",Lookups!$Z$2:$Z$98,Lookups!$AA$2:$AA$98),0),1)=Inputs!AC$4-1,Inputs!$Q38*(1+Inputs!AC$6),
IF(INDEX(Lookups!$Y$2:$Y$98,MATCH(Inputs!$M38&amp;"_"&amp;INDEX(Lookups!$AC$2:$AC$13,MATCH(Inputs!$L38,Lookups!$AD$2:$AD$13,0),1),IF(Inputs!$K38="CAL",Lookups!$Z$2:$Z$98,Lookups!$AA$2:$AA$98),0),1)&lt;Inputs!AC$4-1,Inputs!AB38*(1+Inputs!AC$6)))))</f>
        <v>-</v>
      </c>
      <c r="AD38" s="217" t="str">
        <f>IF(OR(ISBLANK($M38),$N38="%"),"-",
IF(INDEX(Lookups!$Y$2:$Y$98,MATCH(Inputs!$M38&amp;"_"&amp;INDEX(Lookups!$AC$2:$AC$13,MATCH(Inputs!$L38,Lookups!$AD$2:$AD$13,0),1),IF(Inputs!$K38="CAL",Lookups!$Z$2:$Z$98,Lookups!$AA$2:$AA$98),0),1)&gt;=Inputs!AD$4,"-",
IF(INDEX(Lookups!$Y$2:$Y$98,MATCH(Inputs!$M38&amp;"_"&amp;INDEX(Lookups!$AC$2:$AC$13,MATCH(Inputs!$L38,Lookups!$AD$2:$AD$13,0),1),IF(Inputs!$K38="CAL",Lookups!$Z$2:$Z$98,Lookups!$AA$2:$AA$98),0),1)=Inputs!AD$4-1,Inputs!$Q38*(1+Inputs!AD$6),
IF(INDEX(Lookups!$Y$2:$Y$98,MATCH(Inputs!$M38&amp;"_"&amp;INDEX(Lookups!$AC$2:$AC$13,MATCH(Inputs!$L38,Lookups!$AD$2:$AD$13,0),1),IF(Inputs!$K38="CAL",Lookups!$Z$2:$Z$98,Lookups!$AA$2:$AA$98),0),1)&lt;Inputs!AD$4-1,Inputs!AC38*(1+Inputs!AD$6)))))</f>
        <v>-</v>
      </c>
      <c r="AE38" s="217" t="str">
        <f>IF(OR(ISBLANK($M38),$N38="%"),"-",
IF(INDEX(Lookups!$Y$2:$Y$98,MATCH(Inputs!$M38&amp;"_"&amp;INDEX(Lookups!$AC$2:$AC$13,MATCH(Inputs!$L38,Lookups!$AD$2:$AD$13,0),1),IF(Inputs!$K38="CAL",Lookups!$Z$2:$Z$98,Lookups!$AA$2:$AA$98),0),1)&gt;=Inputs!AE$4,"-",
IF(INDEX(Lookups!$Y$2:$Y$98,MATCH(Inputs!$M38&amp;"_"&amp;INDEX(Lookups!$AC$2:$AC$13,MATCH(Inputs!$L38,Lookups!$AD$2:$AD$13,0),1),IF(Inputs!$K38="CAL",Lookups!$Z$2:$Z$98,Lookups!$AA$2:$AA$98),0),1)=Inputs!AE$4-1,Inputs!$Q38*(1+Inputs!AE$6),
IF(INDEX(Lookups!$Y$2:$Y$98,MATCH(Inputs!$M38&amp;"_"&amp;INDEX(Lookups!$AC$2:$AC$13,MATCH(Inputs!$L38,Lookups!$AD$2:$AD$13,0),1),IF(Inputs!$K38="CAL",Lookups!$Z$2:$Z$98,Lookups!$AA$2:$AA$98),0),1)&lt;Inputs!AE$4-1,Inputs!AD38*(1+Inputs!AE$6)))))</f>
        <v>-</v>
      </c>
      <c r="AF38" s="217" t="str">
        <f>IF(OR(ISBLANK($M38),$N38="%"),"-",
IF(INDEX(Lookups!$Y$2:$Y$98,MATCH(Inputs!$M38&amp;"_"&amp;INDEX(Lookups!$AC$2:$AC$13,MATCH(Inputs!$L38,Lookups!$AD$2:$AD$13,0),1),IF(Inputs!$K38="CAL",Lookups!$Z$2:$Z$98,Lookups!$AA$2:$AA$98),0),1)&gt;=Inputs!AF$4,"-",
IF(INDEX(Lookups!$Y$2:$Y$98,MATCH(Inputs!$M38&amp;"_"&amp;INDEX(Lookups!$AC$2:$AC$13,MATCH(Inputs!$L38,Lookups!$AD$2:$AD$13,0),1),IF(Inputs!$K38="CAL",Lookups!$Z$2:$Z$98,Lookups!$AA$2:$AA$98),0),1)=Inputs!AF$4-1,Inputs!$Q38*(1+Inputs!AF$6),
IF(INDEX(Lookups!$Y$2:$Y$98,MATCH(Inputs!$M38&amp;"_"&amp;INDEX(Lookups!$AC$2:$AC$13,MATCH(Inputs!$L38,Lookups!$AD$2:$AD$13,0),1),IF(Inputs!$K38="CAL",Lookups!$Z$2:$Z$98,Lookups!$AA$2:$AA$98),0),1)&lt;Inputs!AF$4-1,Inputs!AE38*(1+Inputs!AF$6)))))</f>
        <v>-</v>
      </c>
      <c r="AG38" s="217" t="str">
        <f>IF(OR(ISBLANK($M38),$N38="%"),"-",
IF(INDEX(Lookups!$Y$2:$Y$98,MATCH(Inputs!$M38&amp;"_"&amp;INDEX(Lookups!$AC$2:$AC$13,MATCH(Inputs!$L38,Lookups!$AD$2:$AD$13,0),1),IF(Inputs!$K38="CAL",Lookups!$Z$2:$Z$98,Lookups!$AA$2:$AA$98),0),1)&gt;=Inputs!AG$4,"-",
IF(INDEX(Lookups!$Y$2:$Y$98,MATCH(Inputs!$M38&amp;"_"&amp;INDEX(Lookups!$AC$2:$AC$13,MATCH(Inputs!$L38,Lookups!$AD$2:$AD$13,0),1),IF(Inputs!$K38="CAL",Lookups!$Z$2:$Z$98,Lookups!$AA$2:$AA$98),0),1)=Inputs!AG$4-1,Inputs!$Q38*(1+Inputs!AG$6),
IF(INDEX(Lookups!$Y$2:$Y$98,MATCH(Inputs!$M38&amp;"_"&amp;INDEX(Lookups!$AC$2:$AC$13,MATCH(Inputs!$L38,Lookups!$AD$2:$AD$13,0),1),IF(Inputs!$K38="CAL",Lookups!$Z$2:$Z$98,Lookups!$AA$2:$AA$98),0),1)&lt;Inputs!AG$4-1,Inputs!AF38*(1+Inputs!AG$6)))))</f>
        <v>-</v>
      </c>
      <c r="AH38" s="217" t="str">
        <f>IF(OR(ISBLANK($M38),$N38="%"),"-",
IF(INDEX(Lookups!$Y$2:$Y$98,MATCH(Inputs!$M38&amp;"_"&amp;INDEX(Lookups!$AC$2:$AC$13,MATCH(Inputs!$L38,Lookups!$AD$2:$AD$13,0),1),IF(Inputs!$K38="CAL",Lookups!$Z$2:$Z$98,Lookups!$AA$2:$AA$98),0),1)&gt;=Inputs!AH$4,"-",
IF(INDEX(Lookups!$Y$2:$Y$98,MATCH(Inputs!$M38&amp;"_"&amp;INDEX(Lookups!$AC$2:$AC$13,MATCH(Inputs!$L38,Lookups!$AD$2:$AD$13,0),1),IF(Inputs!$K38="CAL",Lookups!$Z$2:$Z$98,Lookups!$AA$2:$AA$98),0),1)=Inputs!AH$4-1,Inputs!$Q38*(1+Inputs!AH$6),
IF(INDEX(Lookups!$Y$2:$Y$98,MATCH(Inputs!$M38&amp;"_"&amp;INDEX(Lookups!$AC$2:$AC$13,MATCH(Inputs!$L38,Lookups!$AD$2:$AD$13,0),1),IF(Inputs!$K38="CAL",Lookups!$Z$2:$Z$98,Lookups!$AA$2:$AA$98),0),1)&lt;Inputs!AH$4-1,Inputs!AG38*(1+Inputs!AH$6)))))</f>
        <v>-</v>
      </c>
      <c r="AI38" s="217" t="str">
        <f>IF(OR(ISBLANK($M38),$N38="%"),"-",
IF(INDEX(Lookups!$Y$2:$Y$98,MATCH(Inputs!$M38&amp;"_"&amp;INDEX(Lookups!$AC$2:$AC$13,MATCH(Inputs!$L38,Lookups!$AD$2:$AD$13,0),1),IF(Inputs!$K38="CAL",Lookups!$Z$2:$Z$98,Lookups!$AA$2:$AA$98),0),1)&gt;=Inputs!AI$4,"-",
IF(INDEX(Lookups!$Y$2:$Y$98,MATCH(Inputs!$M38&amp;"_"&amp;INDEX(Lookups!$AC$2:$AC$13,MATCH(Inputs!$L38,Lookups!$AD$2:$AD$13,0),1),IF(Inputs!$K38="CAL",Lookups!$Z$2:$Z$98,Lookups!$AA$2:$AA$98),0),1)=Inputs!AI$4-1,Inputs!$Q38*(1+Inputs!AI$6),
IF(INDEX(Lookups!$Y$2:$Y$98,MATCH(Inputs!$M38&amp;"_"&amp;INDEX(Lookups!$AC$2:$AC$13,MATCH(Inputs!$L38,Lookups!$AD$2:$AD$13,0),1),IF(Inputs!$K38="CAL",Lookups!$Z$2:$Z$98,Lookups!$AA$2:$AA$98),0),1)&lt;Inputs!AI$4-1,Inputs!AH38*(1+Inputs!AI$6)))))</f>
        <v>-</v>
      </c>
      <c r="AJ38" s="217" t="str">
        <f>IF(OR(ISBLANK($M38),$N38="%"),"-",
IF(INDEX(Lookups!$Y$2:$Y$98,MATCH(Inputs!$M38&amp;"_"&amp;INDEX(Lookups!$AC$2:$AC$13,MATCH(Inputs!$L38,Lookups!$AD$2:$AD$13,0),1),IF(Inputs!$K38="CAL",Lookups!$Z$2:$Z$98,Lookups!$AA$2:$AA$98),0),1)&gt;=Inputs!AJ$4,"-",
IF(INDEX(Lookups!$Y$2:$Y$98,MATCH(Inputs!$M38&amp;"_"&amp;INDEX(Lookups!$AC$2:$AC$13,MATCH(Inputs!$L38,Lookups!$AD$2:$AD$13,0),1),IF(Inputs!$K38="CAL",Lookups!$Z$2:$Z$98,Lookups!$AA$2:$AA$98),0),1)=Inputs!AJ$4-1,Inputs!$Q38*(1+Inputs!AJ$6),
IF(INDEX(Lookups!$Y$2:$Y$98,MATCH(Inputs!$M38&amp;"_"&amp;INDEX(Lookups!$AC$2:$AC$13,MATCH(Inputs!$L38,Lookups!$AD$2:$AD$13,0),1),IF(Inputs!$K38="CAL",Lookups!$Z$2:$Z$98,Lookups!$AA$2:$AA$98),0),1)&lt;Inputs!AJ$4-1,Inputs!AI38*(1+Inputs!AJ$6)))))</f>
        <v>-</v>
      </c>
      <c r="AK38" s="217" t="str">
        <f>IF(OR(ISBLANK($M38),$N38="%"),"-",
IF(INDEX(Lookups!$Y$2:$Y$98,MATCH(Inputs!$M38&amp;"_"&amp;INDEX(Lookups!$AC$2:$AC$13,MATCH(Inputs!$L38,Lookups!$AD$2:$AD$13,0),1),IF(Inputs!$K38="CAL",Lookups!$Z$2:$Z$98,Lookups!$AA$2:$AA$98),0),1)&gt;=Inputs!AK$4,"-",
IF(INDEX(Lookups!$Y$2:$Y$98,MATCH(Inputs!$M38&amp;"_"&amp;INDEX(Lookups!$AC$2:$AC$13,MATCH(Inputs!$L38,Lookups!$AD$2:$AD$13,0),1),IF(Inputs!$K38="CAL",Lookups!$Z$2:$Z$98,Lookups!$AA$2:$AA$98),0),1)=Inputs!AK$4-1,Inputs!$Q38*(1+Inputs!AK$6),
IF(INDEX(Lookups!$Y$2:$Y$98,MATCH(Inputs!$M38&amp;"_"&amp;INDEX(Lookups!$AC$2:$AC$13,MATCH(Inputs!$L38,Lookups!$AD$2:$AD$13,0),1),IF(Inputs!$K38="CAL",Lookups!$Z$2:$Z$98,Lookups!$AA$2:$AA$98),0),1)&lt;Inputs!AK$4-1,Inputs!AJ38*(1+Inputs!AK$6)))))</f>
        <v>-</v>
      </c>
      <c r="AL38" s="217" t="str">
        <f>IF(OR(ISBLANK($M38),$N38="%"),"-",
IF(INDEX(Lookups!$Y$2:$Y$98,MATCH(Inputs!$M38&amp;"_"&amp;INDEX(Lookups!$AC$2:$AC$13,MATCH(Inputs!$L38,Lookups!$AD$2:$AD$13,0),1),IF(Inputs!$K38="CAL",Lookups!$Z$2:$Z$98,Lookups!$AA$2:$AA$98),0),1)&gt;=Inputs!AL$4,"-",
IF(INDEX(Lookups!$Y$2:$Y$98,MATCH(Inputs!$M38&amp;"_"&amp;INDEX(Lookups!$AC$2:$AC$13,MATCH(Inputs!$L38,Lookups!$AD$2:$AD$13,0),1),IF(Inputs!$K38="CAL",Lookups!$Z$2:$Z$98,Lookups!$AA$2:$AA$98),0),1)=Inputs!AL$4-1,Inputs!$Q38*(1+Inputs!AL$6),
IF(INDEX(Lookups!$Y$2:$Y$98,MATCH(Inputs!$M38&amp;"_"&amp;INDEX(Lookups!$AC$2:$AC$13,MATCH(Inputs!$L38,Lookups!$AD$2:$AD$13,0),1),IF(Inputs!$K38="CAL",Lookups!$Z$2:$Z$98,Lookups!$AA$2:$AA$98),0),1)&lt;Inputs!AL$4-1,Inputs!AK38*(1+Inputs!AL$6)))))</f>
        <v>-</v>
      </c>
      <c r="AM38" s="217" t="str">
        <f>IF(OR(ISBLANK($M38),$N38="%"),"-",
IF(INDEX(Lookups!$Y$2:$Y$98,MATCH(Inputs!$M38&amp;"_"&amp;INDEX(Lookups!$AC$2:$AC$13,MATCH(Inputs!$L38,Lookups!$AD$2:$AD$13,0),1),IF(Inputs!$K38="CAL",Lookups!$Z$2:$Z$98,Lookups!$AA$2:$AA$98),0),1)&gt;=Inputs!AM$4,"-",
IF(INDEX(Lookups!$Y$2:$Y$98,MATCH(Inputs!$M38&amp;"_"&amp;INDEX(Lookups!$AC$2:$AC$13,MATCH(Inputs!$L38,Lookups!$AD$2:$AD$13,0),1),IF(Inputs!$K38="CAL",Lookups!$Z$2:$Z$98,Lookups!$AA$2:$AA$98),0),1)=Inputs!AM$4-1,Inputs!$Q38*(1+Inputs!AM$6),
IF(INDEX(Lookups!$Y$2:$Y$98,MATCH(Inputs!$M38&amp;"_"&amp;INDEX(Lookups!$AC$2:$AC$13,MATCH(Inputs!$L38,Lookups!$AD$2:$AD$13,0),1),IF(Inputs!$K38="CAL",Lookups!$Z$2:$Z$98,Lookups!$AA$2:$AA$98),0),1)&lt;Inputs!AM$4-1,Inputs!AL38*(1+Inputs!AM$6)))))</f>
        <v>-</v>
      </c>
      <c r="AN38" s="217" t="str">
        <f>IF(OR(ISBLANK($M38),$N38="%"),"-",
IF(INDEX(Lookups!$Y$2:$Y$98,MATCH(Inputs!$M38&amp;"_"&amp;INDEX(Lookups!$AC$2:$AC$13,MATCH(Inputs!$L38,Lookups!$AD$2:$AD$13,0),1),IF(Inputs!$K38="CAL",Lookups!$Z$2:$Z$98,Lookups!$AA$2:$AA$98),0),1)&gt;=Inputs!AN$4,"-",
IF(INDEX(Lookups!$Y$2:$Y$98,MATCH(Inputs!$M38&amp;"_"&amp;INDEX(Lookups!$AC$2:$AC$13,MATCH(Inputs!$L38,Lookups!$AD$2:$AD$13,0),1),IF(Inputs!$K38="CAL",Lookups!$Z$2:$Z$98,Lookups!$AA$2:$AA$98),0),1)=Inputs!AN$4-1,Inputs!$Q38*(1+Inputs!AN$6),
IF(INDEX(Lookups!$Y$2:$Y$98,MATCH(Inputs!$M38&amp;"_"&amp;INDEX(Lookups!$AC$2:$AC$13,MATCH(Inputs!$L38,Lookups!$AD$2:$AD$13,0),1),IF(Inputs!$K38="CAL",Lookups!$Z$2:$Z$98,Lookups!$AA$2:$AA$98),0),1)&lt;Inputs!AN$4-1,Inputs!AM38*(1+Inputs!AN$6)))))</f>
        <v>-</v>
      </c>
      <c r="AO38" s="217" t="str">
        <f>IF(OR(ISBLANK($M38),$N38="%"),"-",
IF(INDEX(Lookups!$Y$2:$Y$98,MATCH(Inputs!$M38&amp;"_"&amp;INDEX(Lookups!$AC$2:$AC$13,MATCH(Inputs!$L38,Lookups!$AD$2:$AD$13,0),1),IF(Inputs!$K38="CAL",Lookups!$Z$2:$Z$98,Lookups!$AA$2:$AA$98),0),1)&gt;=Inputs!AO$4,"-",
IF(INDEX(Lookups!$Y$2:$Y$98,MATCH(Inputs!$M38&amp;"_"&amp;INDEX(Lookups!$AC$2:$AC$13,MATCH(Inputs!$L38,Lookups!$AD$2:$AD$13,0),1),IF(Inputs!$K38="CAL",Lookups!$Z$2:$Z$98,Lookups!$AA$2:$AA$98),0),1)=Inputs!AO$4-1,Inputs!$Q38*(1+Inputs!AO$6),
IF(INDEX(Lookups!$Y$2:$Y$98,MATCH(Inputs!$M38&amp;"_"&amp;INDEX(Lookups!$AC$2:$AC$13,MATCH(Inputs!$L38,Lookups!$AD$2:$AD$13,0),1),IF(Inputs!$K38="CAL",Lookups!$Z$2:$Z$98,Lookups!$AA$2:$AA$98),0),1)&lt;Inputs!AO$4-1,Inputs!AN38*(1+Inputs!AO$6)))))</f>
        <v>-</v>
      </c>
      <c r="AP38" s="217" t="str">
        <f>IF(OR(ISBLANK($M38),$N38="%"),"-",
IF(INDEX(Lookups!$Y$2:$Y$98,MATCH(Inputs!$M38&amp;"_"&amp;INDEX(Lookups!$AC$2:$AC$13,MATCH(Inputs!$L38,Lookups!$AD$2:$AD$13,0),1),IF(Inputs!$K38="CAL",Lookups!$Z$2:$Z$98,Lookups!$AA$2:$AA$98),0),1)&gt;=Inputs!AP$4,"-",
IF(INDEX(Lookups!$Y$2:$Y$98,MATCH(Inputs!$M38&amp;"_"&amp;INDEX(Lookups!$AC$2:$AC$13,MATCH(Inputs!$L38,Lookups!$AD$2:$AD$13,0),1),IF(Inputs!$K38="CAL",Lookups!$Z$2:$Z$98,Lookups!$AA$2:$AA$98),0),1)=Inputs!AP$4-1,Inputs!$Q38*(1+Inputs!AP$6),
IF(INDEX(Lookups!$Y$2:$Y$98,MATCH(Inputs!$M38&amp;"_"&amp;INDEX(Lookups!$AC$2:$AC$13,MATCH(Inputs!$L38,Lookups!$AD$2:$AD$13,0),1),IF(Inputs!$K38="CAL",Lookups!$Z$2:$Z$98,Lookups!$AA$2:$AA$98),0),1)&lt;Inputs!AP$4-1,Inputs!AO38*(1+Inputs!AP$6)))))</f>
        <v>-</v>
      </c>
      <c r="AQ38" s="217" t="str">
        <f>IF(OR(ISBLANK($M38),$N38="%"),"-",
IF(INDEX(Lookups!$Y$2:$Y$98,MATCH(Inputs!$M38&amp;"_"&amp;INDEX(Lookups!$AC$2:$AC$13,MATCH(Inputs!$L38,Lookups!$AD$2:$AD$13,0),1),IF(Inputs!$K38="CAL",Lookups!$Z$2:$Z$98,Lookups!$AA$2:$AA$98),0),1)&gt;=Inputs!AQ$4,"-",
IF(INDEX(Lookups!$Y$2:$Y$98,MATCH(Inputs!$M38&amp;"_"&amp;INDEX(Lookups!$AC$2:$AC$13,MATCH(Inputs!$L38,Lookups!$AD$2:$AD$13,0),1),IF(Inputs!$K38="CAL",Lookups!$Z$2:$Z$98,Lookups!$AA$2:$AA$98),0),1)=Inputs!AQ$4-1,Inputs!$Q38*(1+Inputs!AQ$6),
IF(INDEX(Lookups!$Y$2:$Y$98,MATCH(Inputs!$M38&amp;"_"&amp;INDEX(Lookups!$AC$2:$AC$13,MATCH(Inputs!$L38,Lookups!$AD$2:$AD$13,0),1),IF(Inputs!$K38="CAL",Lookups!$Z$2:$Z$98,Lookups!$AA$2:$AA$98),0),1)&lt;Inputs!AQ$4-1,Inputs!AP38*(1+Inputs!AQ$6)))))</f>
        <v>-</v>
      </c>
      <c r="AR38" s="217" t="str">
        <f>IF(OR(ISBLANK($M38),$N38="%"),"-",
IF(INDEX(Lookups!$Y$2:$Y$98,MATCH(Inputs!$M38&amp;"_"&amp;INDEX(Lookups!$AC$2:$AC$13,MATCH(Inputs!$L38,Lookups!$AD$2:$AD$13,0),1),IF(Inputs!$K38="CAL",Lookups!$Z$2:$Z$98,Lookups!$AA$2:$AA$98),0),1)&gt;=Inputs!AR$4,"-",
IF(INDEX(Lookups!$Y$2:$Y$98,MATCH(Inputs!$M38&amp;"_"&amp;INDEX(Lookups!$AC$2:$AC$13,MATCH(Inputs!$L38,Lookups!$AD$2:$AD$13,0),1),IF(Inputs!$K38="CAL",Lookups!$Z$2:$Z$98,Lookups!$AA$2:$AA$98),0),1)=Inputs!AR$4-1,Inputs!$Q38*(1+Inputs!AR$6),
IF(INDEX(Lookups!$Y$2:$Y$98,MATCH(Inputs!$M38&amp;"_"&amp;INDEX(Lookups!$AC$2:$AC$13,MATCH(Inputs!$L38,Lookups!$AD$2:$AD$13,0),1),IF(Inputs!$K38="CAL",Lookups!$Z$2:$Z$98,Lookups!$AA$2:$AA$98),0),1)&lt;Inputs!AR$4-1,Inputs!AQ38*(1+Inputs!AR$6)))))</f>
        <v>-</v>
      </c>
      <c r="AS38" s="217" t="str">
        <f>IF(OR(ISBLANK($M38),$N38="%"),"-",
IF(INDEX(Lookups!$Y$2:$Y$98,MATCH(Inputs!$M38&amp;"_"&amp;INDEX(Lookups!$AC$2:$AC$13,MATCH(Inputs!$L38,Lookups!$AD$2:$AD$13,0),1),IF(Inputs!$K38="CAL",Lookups!$Z$2:$Z$98,Lookups!$AA$2:$AA$98),0),1)&gt;=Inputs!AS$4,"-",
IF(INDEX(Lookups!$Y$2:$Y$98,MATCH(Inputs!$M38&amp;"_"&amp;INDEX(Lookups!$AC$2:$AC$13,MATCH(Inputs!$L38,Lookups!$AD$2:$AD$13,0),1),IF(Inputs!$K38="CAL",Lookups!$Z$2:$Z$98,Lookups!$AA$2:$AA$98),0),1)=Inputs!AS$4-1,Inputs!$Q38*(1+Inputs!AS$6),
IF(INDEX(Lookups!$Y$2:$Y$98,MATCH(Inputs!$M38&amp;"_"&amp;INDEX(Lookups!$AC$2:$AC$13,MATCH(Inputs!$L38,Lookups!$AD$2:$AD$13,0),1),IF(Inputs!$K38="CAL",Lookups!$Z$2:$Z$98,Lookups!$AA$2:$AA$98),0),1)&lt;Inputs!AS$4-1,Inputs!AR38*(1+Inputs!AS$6)))))</f>
        <v>-</v>
      </c>
      <c r="AT38" s="217" t="str">
        <f>IF(OR(ISBLANK($M38),$N38="%"),"-",
IF(INDEX(Lookups!$Y$2:$Y$98,MATCH(Inputs!$M38&amp;"_"&amp;INDEX(Lookups!$AC$2:$AC$13,MATCH(Inputs!$L38,Lookups!$AD$2:$AD$13,0),1),IF(Inputs!$K38="CAL",Lookups!$Z$2:$Z$98,Lookups!$AA$2:$AA$98),0),1)&gt;=Inputs!AT$4,"-",
IF(INDEX(Lookups!$Y$2:$Y$98,MATCH(Inputs!$M38&amp;"_"&amp;INDEX(Lookups!$AC$2:$AC$13,MATCH(Inputs!$L38,Lookups!$AD$2:$AD$13,0),1),IF(Inputs!$K38="CAL",Lookups!$Z$2:$Z$98,Lookups!$AA$2:$AA$98),0),1)=Inputs!AT$4-1,Inputs!$Q38*(1+Inputs!AT$6),
IF(INDEX(Lookups!$Y$2:$Y$98,MATCH(Inputs!$M38&amp;"_"&amp;INDEX(Lookups!$AC$2:$AC$13,MATCH(Inputs!$L38,Lookups!$AD$2:$AD$13,0),1),IF(Inputs!$K38="CAL",Lookups!$Z$2:$Z$98,Lookups!$AA$2:$AA$98),0),1)&lt;Inputs!AT$4-1,Inputs!AS38*(1+Inputs!AT$6)))))</f>
        <v>-</v>
      </c>
      <c r="AU38" s="217" t="str">
        <f>IF(OR(ISBLANK($M38),$N38="%"),"-",
IF(INDEX(Lookups!$Y$2:$Y$98,MATCH(Inputs!$M38&amp;"_"&amp;INDEX(Lookups!$AC$2:$AC$13,MATCH(Inputs!$L38,Lookups!$AD$2:$AD$13,0),1),IF(Inputs!$K38="CAL",Lookups!$Z$2:$Z$98,Lookups!$AA$2:$AA$98),0),1)&gt;=Inputs!AU$4,"-",
IF(INDEX(Lookups!$Y$2:$Y$98,MATCH(Inputs!$M38&amp;"_"&amp;INDEX(Lookups!$AC$2:$AC$13,MATCH(Inputs!$L38,Lookups!$AD$2:$AD$13,0),1),IF(Inputs!$K38="CAL",Lookups!$Z$2:$Z$98,Lookups!$AA$2:$AA$98),0),1)=Inputs!AU$4-1,Inputs!$Q38*(1+Inputs!AU$6),
IF(INDEX(Lookups!$Y$2:$Y$98,MATCH(Inputs!$M38&amp;"_"&amp;INDEX(Lookups!$AC$2:$AC$13,MATCH(Inputs!$L38,Lookups!$AD$2:$AD$13,0),1),IF(Inputs!$K38="CAL",Lookups!$Z$2:$Z$98,Lookups!$AA$2:$AA$98),0),1)&lt;Inputs!AU$4-1,Inputs!AT38*(1+Inputs!AU$6)))))</f>
        <v>-</v>
      </c>
      <c r="AW38" s="214" t="str">
        <f>INDEX($V38:$AU38,1,MATCH(AW$6&amp;"_"&amp;INDEX(Lookups!$AC$2:$AC$13,MATCH(Inputs!AW$5,Lookups!$AD$2:$AD$13,0),1),Inputs!$V$2:$AU$2,0))</f>
        <v>-</v>
      </c>
    </row>
    <row r="39" spans="1:49" x14ac:dyDescent="0.25">
      <c r="A39" s="178"/>
      <c r="B39" s="209"/>
      <c r="C39" s="210" t="str">
        <f>IF(ISBLANK($B39),"-",IFERROR(INDEX(Lookups!$E$2:$E$14,MATCH($B39,Lookups!$C$2:$C$14,0),1),"-"))</f>
        <v>-</v>
      </c>
      <c r="D39" s="211" t="str">
        <f>IFERROR(IF(MATCH($I39,Lookups!$J$2:$J$6,0),INDEX(Lookups!$K$2:$K$6,MATCH(Inputs!$I39,Lookups!$J$2:$J$6,0),1)),"all DB")</f>
        <v>all DB</v>
      </c>
      <c r="E39" s="211" t="str">
        <f t="shared" si="2"/>
        <v>-</v>
      </c>
      <c r="K39" s="203"/>
      <c r="L39" s="203"/>
      <c r="M39" s="203"/>
      <c r="O39" s="208" t="s">
        <v>568</v>
      </c>
      <c r="P39" s="208" t="s">
        <v>215</v>
      </c>
      <c r="Q39" s="162"/>
      <c r="R39" s="162"/>
      <c r="U39" s="216"/>
      <c r="V39" s="217" t="str">
        <f>IF(OR(ISBLANK($M39),$N39="%"),"-",
IF(INDEX(Lookups!$Y$2:$Y$98,MATCH(Inputs!$M39&amp;"_"&amp;INDEX(Lookups!$AC$2:$AC$13,MATCH(Inputs!$L39,Lookups!$AD$2:$AD$13,0),1),IF(Inputs!$K39="CAL",Lookups!$Z$2:$Z$98,Lookups!$AA$2:$AA$98),0),1)&gt;=Inputs!V$4,"-",
IF(INDEX(Lookups!$Y$2:$Y$98,MATCH(Inputs!$M39&amp;"_"&amp;INDEX(Lookups!$AC$2:$AC$13,MATCH(Inputs!$L39,Lookups!$AD$2:$AD$13,0),1),IF(Inputs!$K39="CAL",Lookups!$Z$2:$Z$98,Lookups!$AA$2:$AA$98),0),1)=Inputs!V$4-1,Inputs!$Q39*(1+Inputs!V$6),
IF(INDEX(Lookups!$Y$2:$Y$98,MATCH(Inputs!$M39&amp;"_"&amp;INDEX(Lookups!$AC$2:$AC$13,MATCH(Inputs!$L39,Lookups!$AD$2:$AD$13,0),1),IF(Inputs!$K39="CAL",Lookups!$Z$2:$Z$98,Lookups!$AA$2:$AA$98),0),1)&lt;Inputs!V$4-1,Inputs!U39*(1+Inputs!V$6)))))</f>
        <v>-</v>
      </c>
      <c r="W39" s="217" t="str">
        <f>IF(OR(ISBLANK($M39),$N39="%"),"-",
IF(INDEX(Lookups!$Y$2:$Y$98,MATCH(Inputs!$M39&amp;"_"&amp;INDEX(Lookups!$AC$2:$AC$13,MATCH(Inputs!$L39,Lookups!$AD$2:$AD$13,0),1),IF(Inputs!$K39="CAL",Lookups!$Z$2:$Z$98,Lookups!$AA$2:$AA$98),0),1)&gt;=Inputs!W$4,"-",
IF(INDEX(Lookups!$Y$2:$Y$98,MATCH(Inputs!$M39&amp;"_"&amp;INDEX(Lookups!$AC$2:$AC$13,MATCH(Inputs!$L39,Lookups!$AD$2:$AD$13,0),1),IF(Inputs!$K39="CAL",Lookups!$Z$2:$Z$98,Lookups!$AA$2:$AA$98),0),1)=Inputs!W$4-1,Inputs!$Q39*(1+Inputs!W$6),
IF(INDEX(Lookups!$Y$2:$Y$98,MATCH(Inputs!$M39&amp;"_"&amp;INDEX(Lookups!$AC$2:$AC$13,MATCH(Inputs!$L39,Lookups!$AD$2:$AD$13,0),1),IF(Inputs!$K39="CAL",Lookups!$Z$2:$Z$98,Lookups!$AA$2:$AA$98),0),1)&lt;Inputs!W$4-1,Inputs!V39*(1+Inputs!W$6)))))</f>
        <v>-</v>
      </c>
      <c r="X39" s="217" t="str">
        <f>IF(OR(ISBLANK($M39),$N39="%"),"-",
IF(INDEX(Lookups!$Y$2:$Y$98,MATCH(Inputs!$M39&amp;"_"&amp;INDEX(Lookups!$AC$2:$AC$13,MATCH(Inputs!$L39,Lookups!$AD$2:$AD$13,0),1),IF(Inputs!$K39="CAL",Lookups!$Z$2:$Z$98,Lookups!$AA$2:$AA$98),0),1)&gt;=Inputs!X$4,"-",
IF(INDEX(Lookups!$Y$2:$Y$98,MATCH(Inputs!$M39&amp;"_"&amp;INDEX(Lookups!$AC$2:$AC$13,MATCH(Inputs!$L39,Lookups!$AD$2:$AD$13,0),1),IF(Inputs!$K39="CAL",Lookups!$Z$2:$Z$98,Lookups!$AA$2:$AA$98),0),1)=Inputs!X$4-1,Inputs!$Q39*(1+Inputs!X$6),
IF(INDEX(Lookups!$Y$2:$Y$98,MATCH(Inputs!$M39&amp;"_"&amp;INDEX(Lookups!$AC$2:$AC$13,MATCH(Inputs!$L39,Lookups!$AD$2:$AD$13,0),1),IF(Inputs!$K39="CAL",Lookups!$Z$2:$Z$98,Lookups!$AA$2:$AA$98),0),1)&lt;Inputs!X$4-1,Inputs!W39*(1+Inputs!X$6)))))</f>
        <v>-</v>
      </c>
      <c r="Y39" s="217" t="str">
        <f>IF(OR(ISBLANK($M39),$N39="%"),"-",
IF(INDEX(Lookups!$Y$2:$Y$98,MATCH(Inputs!$M39&amp;"_"&amp;INDEX(Lookups!$AC$2:$AC$13,MATCH(Inputs!$L39,Lookups!$AD$2:$AD$13,0),1),IF(Inputs!$K39="CAL",Lookups!$Z$2:$Z$98,Lookups!$AA$2:$AA$98),0),1)&gt;=Inputs!Y$4,"-",
IF(INDEX(Lookups!$Y$2:$Y$98,MATCH(Inputs!$M39&amp;"_"&amp;INDEX(Lookups!$AC$2:$AC$13,MATCH(Inputs!$L39,Lookups!$AD$2:$AD$13,0),1),IF(Inputs!$K39="CAL",Lookups!$Z$2:$Z$98,Lookups!$AA$2:$AA$98),0),1)=Inputs!Y$4-1,Inputs!$Q39*(1+Inputs!Y$6),
IF(INDEX(Lookups!$Y$2:$Y$98,MATCH(Inputs!$M39&amp;"_"&amp;INDEX(Lookups!$AC$2:$AC$13,MATCH(Inputs!$L39,Lookups!$AD$2:$AD$13,0),1),IF(Inputs!$K39="CAL",Lookups!$Z$2:$Z$98,Lookups!$AA$2:$AA$98),0),1)&lt;Inputs!Y$4-1,Inputs!X39*(1+Inputs!Y$6)))))</f>
        <v>-</v>
      </c>
      <c r="Z39" s="217" t="str">
        <f>IF(OR(ISBLANK($M39),$N39="%"),"-",
IF(INDEX(Lookups!$Y$2:$Y$98,MATCH(Inputs!$M39&amp;"_"&amp;INDEX(Lookups!$AC$2:$AC$13,MATCH(Inputs!$L39,Lookups!$AD$2:$AD$13,0),1),IF(Inputs!$K39="CAL",Lookups!$Z$2:$Z$98,Lookups!$AA$2:$AA$98),0),1)&gt;=Inputs!Z$4,"-",
IF(INDEX(Lookups!$Y$2:$Y$98,MATCH(Inputs!$M39&amp;"_"&amp;INDEX(Lookups!$AC$2:$AC$13,MATCH(Inputs!$L39,Lookups!$AD$2:$AD$13,0),1),IF(Inputs!$K39="CAL",Lookups!$Z$2:$Z$98,Lookups!$AA$2:$AA$98),0),1)=Inputs!Z$4-1,Inputs!$Q39*(1+Inputs!Z$6),
IF(INDEX(Lookups!$Y$2:$Y$98,MATCH(Inputs!$M39&amp;"_"&amp;INDEX(Lookups!$AC$2:$AC$13,MATCH(Inputs!$L39,Lookups!$AD$2:$AD$13,0),1),IF(Inputs!$K39="CAL",Lookups!$Z$2:$Z$98,Lookups!$AA$2:$AA$98),0),1)&lt;Inputs!Z$4-1,Inputs!Y39*(1+Inputs!Z$6)))))</f>
        <v>-</v>
      </c>
      <c r="AA39" s="217" t="str">
        <f>IF(OR(ISBLANK($M39),$N39="%"),"-",
IF(INDEX(Lookups!$Y$2:$Y$98,MATCH(Inputs!$M39&amp;"_"&amp;INDEX(Lookups!$AC$2:$AC$13,MATCH(Inputs!$L39,Lookups!$AD$2:$AD$13,0),1),IF(Inputs!$K39="CAL",Lookups!$Z$2:$Z$98,Lookups!$AA$2:$AA$98),0),1)&gt;=Inputs!AA$4,"-",
IF(INDEX(Lookups!$Y$2:$Y$98,MATCH(Inputs!$M39&amp;"_"&amp;INDEX(Lookups!$AC$2:$AC$13,MATCH(Inputs!$L39,Lookups!$AD$2:$AD$13,0),1),IF(Inputs!$K39="CAL",Lookups!$Z$2:$Z$98,Lookups!$AA$2:$AA$98),0),1)=Inputs!AA$4-1,Inputs!$Q39*(1+Inputs!AA$6),
IF(INDEX(Lookups!$Y$2:$Y$98,MATCH(Inputs!$M39&amp;"_"&amp;INDEX(Lookups!$AC$2:$AC$13,MATCH(Inputs!$L39,Lookups!$AD$2:$AD$13,0),1),IF(Inputs!$K39="CAL",Lookups!$Z$2:$Z$98,Lookups!$AA$2:$AA$98),0),1)&lt;Inputs!AA$4-1,Inputs!Z39*(1+Inputs!AA$6)))))</f>
        <v>-</v>
      </c>
      <c r="AB39" s="217" t="str">
        <f>IF(OR(ISBLANK($M39),$N39="%"),"-",
IF(INDEX(Lookups!$Y$2:$Y$98,MATCH(Inputs!$M39&amp;"_"&amp;INDEX(Lookups!$AC$2:$AC$13,MATCH(Inputs!$L39,Lookups!$AD$2:$AD$13,0),1),IF(Inputs!$K39="CAL",Lookups!$Z$2:$Z$98,Lookups!$AA$2:$AA$98),0),1)&gt;=Inputs!AB$4,"-",
IF(INDEX(Lookups!$Y$2:$Y$98,MATCH(Inputs!$M39&amp;"_"&amp;INDEX(Lookups!$AC$2:$AC$13,MATCH(Inputs!$L39,Lookups!$AD$2:$AD$13,0),1),IF(Inputs!$K39="CAL",Lookups!$Z$2:$Z$98,Lookups!$AA$2:$AA$98),0),1)=Inputs!AB$4-1,Inputs!$Q39*(1+Inputs!AB$6),
IF(INDEX(Lookups!$Y$2:$Y$98,MATCH(Inputs!$M39&amp;"_"&amp;INDEX(Lookups!$AC$2:$AC$13,MATCH(Inputs!$L39,Lookups!$AD$2:$AD$13,0),1),IF(Inputs!$K39="CAL",Lookups!$Z$2:$Z$98,Lookups!$AA$2:$AA$98),0),1)&lt;Inputs!AB$4-1,Inputs!AA39*(1+Inputs!AB$6)))))</f>
        <v>-</v>
      </c>
      <c r="AC39" s="217" t="str">
        <f>IF(OR(ISBLANK($M39),$N39="%"),"-",
IF(INDEX(Lookups!$Y$2:$Y$98,MATCH(Inputs!$M39&amp;"_"&amp;INDEX(Lookups!$AC$2:$AC$13,MATCH(Inputs!$L39,Lookups!$AD$2:$AD$13,0),1),IF(Inputs!$K39="CAL",Lookups!$Z$2:$Z$98,Lookups!$AA$2:$AA$98),0),1)&gt;=Inputs!AC$4,"-",
IF(INDEX(Lookups!$Y$2:$Y$98,MATCH(Inputs!$M39&amp;"_"&amp;INDEX(Lookups!$AC$2:$AC$13,MATCH(Inputs!$L39,Lookups!$AD$2:$AD$13,0),1),IF(Inputs!$K39="CAL",Lookups!$Z$2:$Z$98,Lookups!$AA$2:$AA$98),0),1)=Inputs!AC$4-1,Inputs!$Q39*(1+Inputs!AC$6),
IF(INDEX(Lookups!$Y$2:$Y$98,MATCH(Inputs!$M39&amp;"_"&amp;INDEX(Lookups!$AC$2:$AC$13,MATCH(Inputs!$L39,Lookups!$AD$2:$AD$13,0),1),IF(Inputs!$K39="CAL",Lookups!$Z$2:$Z$98,Lookups!$AA$2:$AA$98),0),1)&lt;Inputs!AC$4-1,Inputs!AB39*(1+Inputs!AC$6)))))</f>
        <v>-</v>
      </c>
      <c r="AD39" s="217" t="str">
        <f>IF(OR(ISBLANK($M39),$N39="%"),"-",
IF(INDEX(Lookups!$Y$2:$Y$98,MATCH(Inputs!$M39&amp;"_"&amp;INDEX(Lookups!$AC$2:$AC$13,MATCH(Inputs!$L39,Lookups!$AD$2:$AD$13,0),1),IF(Inputs!$K39="CAL",Lookups!$Z$2:$Z$98,Lookups!$AA$2:$AA$98),0),1)&gt;=Inputs!AD$4,"-",
IF(INDEX(Lookups!$Y$2:$Y$98,MATCH(Inputs!$M39&amp;"_"&amp;INDEX(Lookups!$AC$2:$AC$13,MATCH(Inputs!$L39,Lookups!$AD$2:$AD$13,0),1),IF(Inputs!$K39="CAL",Lookups!$Z$2:$Z$98,Lookups!$AA$2:$AA$98),0),1)=Inputs!AD$4-1,Inputs!$Q39*(1+Inputs!AD$6),
IF(INDEX(Lookups!$Y$2:$Y$98,MATCH(Inputs!$M39&amp;"_"&amp;INDEX(Lookups!$AC$2:$AC$13,MATCH(Inputs!$L39,Lookups!$AD$2:$AD$13,0),1),IF(Inputs!$K39="CAL",Lookups!$Z$2:$Z$98,Lookups!$AA$2:$AA$98),0),1)&lt;Inputs!AD$4-1,Inputs!AC39*(1+Inputs!AD$6)))))</f>
        <v>-</v>
      </c>
      <c r="AE39" s="217" t="str">
        <f>IF(OR(ISBLANK($M39),$N39="%"),"-",
IF(INDEX(Lookups!$Y$2:$Y$98,MATCH(Inputs!$M39&amp;"_"&amp;INDEX(Lookups!$AC$2:$AC$13,MATCH(Inputs!$L39,Lookups!$AD$2:$AD$13,0),1),IF(Inputs!$K39="CAL",Lookups!$Z$2:$Z$98,Lookups!$AA$2:$AA$98),0),1)&gt;=Inputs!AE$4,"-",
IF(INDEX(Lookups!$Y$2:$Y$98,MATCH(Inputs!$M39&amp;"_"&amp;INDEX(Lookups!$AC$2:$AC$13,MATCH(Inputs!$L39,Lookups!$AD$2:$AD$13,0),1),IF(Inputs!$K39="CAL",Lookups!$Z$2:$Z$98,Lookups!$AA$2:$AA$98),0),1)=Inputs!AE$4-1,Inputs!$Q39*(1+Inputs!AE$6),
IF(INDEX(Lookups!$Y$2:$Y$98,MATCH(Inputs!$M39&amp;"_"&amp;INDEX(Lookups!$AC$2:$AC$13,MATCH(Inputs!$L39,Lookups!$AD$2:$AD$13,0),1),IF(Inputs!$K39="CAL",Lookups!$Z$2:$Z$98,Lookups!$AA$2:$AA$98),0),1)&lt;Inputs!AE$4-1,Inputs!AD39*(1+Inputs!AE$6)))))</f>
        <v>-</v>
      </c>
      <c r="AF39" s="217" t="str">
        <f>IF(OR(ISBLANK($M39),$N39="%"),"-",
IF(INDEX(Lookups!$Y$2:$Y$98,MATCH(Inputs!$M39&amp;"_"&amp;INDEX(Lookups!$AC$2:$AC$13,MATCH(Inputs!$L39,Lookups!$AD$2:$AD$13,0),1),IF(Inputs!$K39="CAL",Lookups!$Z$2:$Z$98,Lookups!$AA$2:$AA$98),0),1)&gt;=Inputs!AF$4,"-",
IF(INDEX(Lookups!$Y$2:$Y$98,MATCH(Inputs!$M39&amp;"_"&amp;INDEX(Lookups!$AC$2:$AC$13,MATCH(Inputs!$L39,Lookups!$AD$2:$AD$13,0),1),IF(Inputs!$K39="CAL",Lookups!$Z$2:$Z$98,Lookups!$AA$2:$AA$98),0),1)=Inputs!AF$4-1,Inputs!$Q39*(1+Inputs!AF$6),
IF(INDEX(Lookups!$Y$2:$Y$98,MATCH(Inputs!$M39&amp;"_"&amp;INDEX(Lookups!$AC$2:$AC$13,MATCH(Inputs!$L39,Lookups!$AD$2:$AD$13,0),1),IF(Inputs!$K39="CAL",Lookups!$Z$2:$Z$98,Lookups!$AA$2:$AA$98),0),1)&lt;Inputs!AF$4-1,Inputs!AE39*(1+Inputs!AF$6)))))</f>
        <v>-</v>
      </c>
      <c r="AG39" s="217" t="str">
        <f>IF(OR(ISBLANK($M39),$N39="%"),"-",
IF(INDEX(Lookups!$Y$2:$Y$98,MATCH(Inputs!$M39&amp;"_"&amp;INDEX(Lookups!$AC$2:$AC$13,MATCH(Inputs!$L39,Lookups!$AD$2:$AD$13,0),1),IF(Inputs!$K39="CAL",Lookups!$Z$2:$Z$98,Lookups!$AA$2:$AA$98),0),1)&gt;=Inputs!AG$4,"-",
IF(INDEX(Lookups!$Y$2:$Y$98,MATCH(Inputs!$M39&amp;"_"&amp;INDEX(Lookups!$AC$2:$AC$13,MATCH(Inputs!$L39,Lookups!$AD$2:$AD$13,0),1),IF(Inputs!$K39="CAL",Lookups!$Z$2:$Z$98,Lookups!$AA$2:$AA$98),0),1)=Inputs!AG$4-1,Inputs!$Q39*(1+Inputs!AG$6),
IF(INDEX(Lookups!$Y$2:$Y$98,MATCH(Inputs!$M39&amp;"_"&amp;INDEX(Lookups!$AC$2:$AC$13,MATCH(Inputs!$L39,Lookups!$AD$2:$AD$13,0),1),IF(Inputs!$K39="CAL",Lookups!$Z$2:$Z$98,Lookups!$AA$2:$AA$98),0),1)&lt;Inputs!AG$4-1,Inputs!AF39*(1+Inputs!AG$6)))))</f>
        <v>-</v>
      </c>
      <c r="AH39" s="217" t="str">
        <f>IF(OR(ISBLANK($M39),$N39="%"),"-",
IF(INDEX(Lookups!$Y$2:$Y$98,MATCH(Inputs!$M39&amp;"_"&amp;INDEX(Lookups!$AC$2:$AC$13,MATCH(Inputs!$L39,Lookups!$AD$2:$AD$13,0),1),IF(Inputs!$K39="CAL",Lookups!$Z$2:$Z$98,Lookups!$AA$2:$AA$98),0),1)&gt;=Inputs!AH$4,"-",
IF(INDEX(Lookups!$Y$2:$Y$98,MATCH(Inputs!$M39&amp;"_"&amp;INDEX(Lookups!$AC$2:$AC$13,MATCH(Inputs!$L39,Lookups!$AD$2:$AD$13,0),1),IF(Inputs!$K39="CAL",Lookups!$Z$2:$Z$98,Lookups!$AA$2:$AA$98),0),1)=Inputs!AH$4-1,Inputs!$Q39*(1+Inputs!AH$6),
IF(INDEX(Lookups!$Y$2:$Y$98,MATCH(Inputs!$M39&amp;"_"&amp;INDEX(Lookups!$AC$2:$AC$13,MATCH(Inputs!$L39,Lookups!$AD$2:$AD$13,0),1),IF(Inputs!$K39="CAL",Lookups!$Z$2:$Z$98,Lookups!$AA$2:$AA$98),0),1)&lt;Inputs!AH$4-1,Inputs!AG39*(1+Inputs!AH$6)))))</f>
        <v>-</v>
      </c>
      <c r="AI39" s="217" t="str">
        <f>IF(OR(ISBLANK($M39),$N39="%"),"-",
IF(INDEX(Lookups!$Y$2:$Y$98,MATCH(Inputs!$M39&amp;"_"&amp;INDEX(Lookups!$AC$2:$AC$13,MATCH(Inputs!$L39,Lookups!$AD$2:$AD$13,0),1),IF(Inputs!$K39="CAL",Lookups!$Z$2:$Z$98,Lookups!$AA$2:$AA$98),0),1)&gt;=Inputs!AI$4,"-",
IF(INDEX(Lookups!$Y$2:$Y$98,MATCH(Inputs!$M39&amp;"_"&amp;INDEX(Lookups!$AC$2:$AC$13,MATCH(Inputs!$L39,Lookups!$AD$2:$AD$13,0),1),IF(Inputs!$K39="CAL",Lookups!$Z$2:$Z$98,Lookups!$AA$2:$AA$98),0),1)=Inputs!AI$4-1,Inputs!$Q39*(1+Inputs!AI$6),
IF(INDEX(Lookups!$Y$2:$Y$98,MATCH(Inputs!$M39&amp;"_"&amp;INDEX(Lookups!$AC$2:$AC$13,MATCH(Inputs!$L39,Lookups!$AD$2:$AD$13,0),1),IF(Inputs!$K39="CAL",Lookups!$Z$2:$Z$98,Lookups!$AA$2:$AA$98),0),1)&lt;Inputs!AI$4-1,Inputs!AH39*(1+Inputs!AI$6)))))</f>
        <v>-</v>
      </c>
      <c r="AJ39" s="217" t="str">
        <f>IF(OR(ISBLANK($M39),$N39="%"),"-",
IF(INDEX(Lookups!$Y$2:$Y$98,MATCH(Inputs!$M39&amp;"_"&amp;INDEX(Lookups!$AC$2:$AC$13,MATCH(Inputs!$L39,Lookups!$AD$2:$AD$13,0),1),IF(Inputs!$K39="CAL",Lookups!$Z$2:$Z$98,Lookups!$AA$2:$AA$98),0),1)&gt;=Inputs!AJ$4,"-",
IF(INDEX(Lookups!$Y$2:$Y$98,MATCH(Inputs!$M39&amp;"_"&amp;INDEX(Lookups!$AC$2:$AC$13,MATCH(Inputs!$L39,Lookups!$AD$2:$AD$13,0),1),IF(Inputs!$K39="CAL",Lookups!$Z$2:$Z$98,Lookups!$AA$2:$AA$98),0),1)=Inputs!AJ$4-1,Inputs!$Q39*(1+Inputs!AJ$6),
IF(INDEX(Lookups!$Y$2:$Y$98,MATCH(Inputs!$M39&amp;"_"&amp;INDEX(Lookups!$AC$2:$AC$13,MATCH(Inputs!$L39,Lookups!$AD$2:$AD$13,0),1),IF(Inputs!$K39="CAL",Lookups!$Z$2:$Z$98,Lookups!$AA$2:$AA$98),0),1)&lt;Inputs!AJ$4-1,Inputs!AI39*(1+Inputs!AJ$6)))))</f>
        <v>-</v>
      </c>
      <c r="AK39" s="217" t="str">
        <f>IF(OR(ISBLANK($M39),$N39="%"),"-",
IF(INDEX(Lookups!$Y$2:$Y$98,MATCH(Inputs!$M39&amp;"_"&amp;INDEX(Lookups!$AC$2:$AC$13,MATCH(Inputs!$L39,Lookups!$AD$2:$AD$13,0),1),IF(Inputs!$K39="CAL",Lookups!$Z$2:$Z$98,Lookups!$AA$2:$AA$98),0),1)&gt;=Inputs!AK$4,"-",
IF(INDEX(Lookups!$Y$2:$Y$98,MATCH(Inputs!$M39&amp;"_"&amp;INDEX(Lookups!$AC$2:$AC$13,MATCH(Inputs!$L39,Lookups!$AD$2:$AD$13,0),1),IF(Inputs!$K39="CAL",Lookups!$Z$2:$Z$98,Lookups!$AA$2:$AA$98),0),1)=Inputs!AK$4-1,Inputs!$Q39*(1+Inputs!AK$6),
IF(INDEX(Lookups!$Y$2:$Y$98,MATCH(Inputs!$M39&amp;"_"&amp;INDEX(Lookups!$AC$2:$AC$13,MATCH(Inputs!$L39,Lookups!$AD$2:$AD$13,0),1),IF(Inputs!$K39="CAL",Lookups!$Z$2:$Z$98,Lookups!$AA$2:$AA$98),0),1)&lt;Inputs!AK$4-1,Inputs!AJ39*(1+Inputs!AK$6)))))</f>
        <v>-</v>
      </c>
      <c r="AL39" s="217" t="str">
        <f>IF(OR(ISBLANK($M39),$N39="%"),"-",
IF(INDEX(Lookups!$Y$2:$Y$98,MATCH(Inputs!$M39&amp;"_"&amp;INDEX(Lookups!$AC$2:$AC$13,MATCH(Inputs!$L39,Lookups!$AD$2:$AD$13,0),1),IF(Inputs!$K39="CAL",Lookups!$Z$2:$Z$98,Lookups!$AA$2:$AA$98),0),1)&gt;=Inputs!AL$4,"-",
IF(INDEX(Lookups!$Y$2:$Y$98,MATCH(Inputs!$M39&amp;"_"&amp;INDEX(Lookups!$AC$2:$AC$13,MATCH(Inputs!$L39,Lookups!$AD$2:$AD$13,0),1),IF(Inputs!$K39="CAL",Lookups!$Z$2:$Z$98,Lookups!$AA$2:$AA$98),0),1)=Inputs!AL$4-1,Inputs!$Q39*(1+Inputs!AL$6),
IF(INDEX(Lookups!$Y$2:$Y$98,MATCH(Inputs!$M39&amp;"_"&amp;INDEX(Lookups!$AC$2:$AC$13,MATCH(Inputs!$L39,Lookups!$AD$2:$AD$13,0),1),IF(Inputs!$K39="CAL",Lookups!$Z$2:$Z$98,Lookups!$AA$2:$AA$98),0),1)&lt;Inputs!AL$4-1,Inputs!AK39*(1+Inputs!AL$6)))))</f>
        <v>-</v>
      </c>
      <c r="AM39" s="217" t="str">
        <f>IF(OR(ISBLANK($M39),$N39="%"),"-",
IF(INDEX(Lookups!$Y$2:$Y$98,MATCH(Inputs!$M39&amp;"_"&amp;INDEX(Lookups!$AC$2:$AC$13,MATCH(Inputs!$L39,Lookups!$AD$2:$AD$13,0),1),IF(Inputs!$K39="CAL",Lookups!$Z$2:$Z$98,Lookups!$AA$2:$AA$98),0),1)&gt;=Inputs!AM$4,"-",
IF(INDEX(Lookups!$Y$2:$Y$98,MATCH(Inputs!$M39&amp;"_"&amp;INDEX(Lookups!$AC$2:$AC$13,MATCH(Inputs!$L39,Lookups!$AD$2:$AD$13,0),1),IF(Inputs!$K39="CAL",Lookups!$Z$2:$Z$98,Lookups!$AA$2:$AA$98),0),1)=Inputs!AM$4-1,Inputs!$Q39*(1+Inputs!AM$6),
IF(INDEX(Lookups!$Y$2:$Y$98,MATCH(Inputs!$M39&amp;"_"&amp;INDEX(Lookups!$AC$2:$AC$13,MATCH(Inputs!$L39,Lookups!$AD$2:$AD$13,0),1),IF(Inputs!$K39="CAL",Lookups!$Z$2:$Z$98,Lookups!$AA$2:$AA$98),0),1)&lt;Inputs!AM$4-1,Inputs!AL39*(1+Inputs!AM$6)))))</f>
        <v>-</v>
      </c>
      <c r="AN39" s="217" t="str">
        <f>IF(OR(ISBLANK($M39),$N39="%"),"-",
IF(INDEX(Lookups!$Y$2:$Y$98,MATCH(Inputs!$M39&amp;"_"&amp;INDEX(Lookups!$AC$2:$AC$13,MATCH(Inputs!$L39,Lookups!$AD$2:$AD$13,0),1),IF(Inputs!$K39="CAL",Lookups!$Z$2:$Z$98,Lookups!$AA$2:$AA$98),0),1)&gt;=Inputs!AN$4,"-",
IF(INDEX(Lookups!$Y$2:$Y$98,MATCH(Inputs!$M39&amp;"_"&amp;INDEX(Lookups!$AC$2:$AC$13,MATCH(Inputs!$L39,Lookups!$AD$2:$AD$13,0),1),IF(Inputs!$K39="CAL",Lookups!$Z$2:$Z$98,Lookups!$AA$2:$AA$98),0),1)=Inputs!AN$4-1,Inputs!$Q39*(1+Inputs!AN$6),
IF(INDEX(Lookups!$Y$2:$Y$98,MATCH(Inputs!$M39&amp;"_"&amp;INDEX(Lookups!$AC$2:$AC$13,MATCH(Inputs!$L39,Lookups!$AD$2:$AD$13,0),1),IF(Inputs!$K39="CAL",Lookups!$Z$2:$Z$98,Lookups!$AA$2:$AA$98),0),1)&lt;Inputs!AN$4-1,Inputs!AM39*(1+Inputs!AN$6)))))</f>
        <v>-</v>
      </c>
      <c r="AO39" s="217" t="str">
        <f>IF(OR(ISBLANK($M39),$N39="%"),"-",
IF(INDEX(Lookups!$Y$2:$Y$98,MATCH(Inputs!$M39&amp;"_"&amp;INDEX(Lookups!$AC$2:$AC$13,MATCH(Inputs!$L39,Lookups!$AD$2:$AD$13,0),1),IF(Inputs!$K39="CAL",Lookups!$Z$2:$Z$98,Lookups!$AA$2:$AA$98),0),1)&gt;=Inputs!AO$4,"-",
IF(INDEX(Lookups!$Y$2:$Y$98,MATCH(Inputs!$M39&amp;"_"&amp;INDEX(Lookups!$AC$2:$AC$13,MATCH(Inputs!$L39,Lookups!$AD$2:$AD$13,0),1),IF(Inputs!$K39="CAL",Lookups!$Z$2:$Z$98,Lookups!$AA$2:$AA$98),0),1)=Inputs!AO$4-1,Inputs!$Q39*(1+Inputs!AO$6),
IF(INDEX(Lookups!$Y$2:$Y$98,MATCH(Inputs!$M39&amp;"_"&amp;INDEX(Lookups!$AC$2:$AC$13,MATCH(Inputs!$L39,Lookups!$AD$2:$AD$13,0),1),IF(Inputs!$K39="CAL",Lookups!$Z$2:$Z$98,Lookups!$AA$2:$AA$98),0),1)&lt;Inputs!AO$4-1,Inputs!AN39*(1+Inputs!AO$6)))))</f>
        <v>-</v>
      </c>
      <c r="AP39" s="217" t="str">
        <f>IF(OR(ISBLANK($M39),$N39="%"),"-",
IF(INDEX(Lookups!$Y$2:$Y$98,MATCH(Inputs!$M39&amp;"_"&amp;INDEX(Lookups!$AC$2:$AC$13,MATCH(Inputs!$L39,Lookups!$AD$2:$AD$13,0),1),IF(Inputs!$K39="CAL",Lookups!$Z$2:$Z$98,Lookups!$AA$2:$AA$98),0),1)&gt;=Inputs!AP$4,"-",
IF(INDEX(Lookups!$Y$2:$Y$98,MATCH(Inputs!$M39&amp;"_"&amp;INDEX(Lookups!$AC$2:$AC$13,MATCH(Inputs!$L39,Lookups!$AD$2:$AD$13,0),1),IF(Inputs!$K39="CAL",Lookups!$Z$2:$Z$98,Lookups!$AA$2:$AA$98),0),1)=Inputs!AP$4-1,Inputs!$Q39*(1+Inputs!AP$6),
IF(INDEX(Lookups!$Y$2:$Y$98,MATCH(Inputs!$M39&amp;"_"&amp;INDEX(Lookups!$AC$2:$AC$13,MATCH(Inputs!$L39,Lookups!$AD$2:$AD$13,0),1),IF(Inputs!$K39="CAL",Lookups!$Z$2:$Z$98,Lookups!$AA$2:$AA$98),0),1)&lt;Inputs!AP$4-1,Inputs!AO39*(1+Inputs!AP$6)))))</f>
        <v>-</v>
      </c>
      <c r="AQ39" s="217" t="str">
        <f>IF(OR(ISBLANK($M39),$N39="%"),"-",
IF(INDEX(Lookups!$Y$2:$Y$98,MATCH(Inputs!$M39&amp;"_"&amp;INDEX(Lookups!$AC$2:$AC$13,MATCH(Inputs!$L39,Lookups!$AD$2:$AD$13,0),1),IF(Inputs!$K39="CAL",Lookups!$Z$2:$Z$98,Lookups!$AA$2:$AA$98),0),1)&gt;=Inputs!AQ$4,"-",
IF(INDEX(Lookups!$Y$2:$Y$98,MATCH(Inputs!$M39&amp;"_"&amp;INDEX(Lookups!$AC$2:$AC$13,MATCH(Inputs!$L39,Lookups!$AD$2:$AD$13,0),1),IF(Inputs!$K39="CAL",Lookups!$Z$2:$Z$98,Lookups!$AA$2:$AA$98),0),1)=Inputs!AQ$4-1,Inputs!$Q39*(1+Inputs!AQ$6),
IF(INDEX(Lookups!$Y$2:$Y$98,MATCH(Inputs!$M39&amp;"_"&amp;INDEX(Lookups!$AC$2:$AC$13,MATCH(Inputs!$L39,Lookups!$AD$2:$AD$13,0),1),IF(Inputs!$K39="CAL",Lookups!$Z$2:$Z$98,Lookups!$AA$2:$AA$98),0),1)&lt;Inputs!AQ$4-1,Inputs!AP39*(1+Inputs!AQ$6)))))</f>
        <v>-</v>
      </c>
      <c r="AR39" s="217" t="str">
        <f>IF(OR(ISBLANK($M39),$N39="%"),"-",
IF(INDEX(Lookups!$Y$2:$Y$98,MATCH(Inputs!$M39&amp;"_"&amp;INDEX(Lookups!$AC$2:$AC$13,MATCH(Inputs!$L39,Lookups!$AD$2:$AD$13,0),1),IF(Inputs!$K39="CAL",Lookups!$Z$2:$Z$98,Lookups!$AA$2:$AA$98),0),1)&gt;=Inputs!AR$4,"-",
IF(INDEX(Lookups!$Y$2:$Y$98,MATCH(Inputs!$M39&amp;"_"&amp;INDEX(Lookups!$AC$2:$AC$13,MATCH(Inputs!$L39,Lookups!$AD$2:$AD$13,0),1),IF(Inputs!$K39="CAL",Lookups!$Z$2:$Z$98,Lookups!$AA$2:$AA$98),0),1)=Inputs!AR$4-1,Inputs!$Q39*(1+Inputs!AR$6),
IF(INDEX(Lookups!$Y$2:$Y$98,MATCH(Inputs!$M39&amp;"_"&amp;INDEX(Lookups!$AC$2:$AC$13,MATCH(Inputs!$L39,Lookups!$AD$2:$AD$13,0),1),IF(Inputs!$K39="CAL",Lookups!$Z$2:$Z$98,Lookups!$AA$2:$AA$98),0),1)&lt;Inputs!AR$4-1,Inputs!AQ39*(1+Inputs!AR$6)))))</f>
        <v>-</v>
      </c>
      <c r="AS39" s="217" t="str">
        <f>IF(OR(ISBLANK($M39),$N39="%"),"-",
IF(INDEX(Lookups!$Y$2:$Y$98,MATCH(Inputs!$M39&amp;"_"&amp;INDEX(Lookups!$AC$2:$AC$13,MATCH(Inputs!$L39,Lookups!$AD$2:$AD$13,0),1),IF(Inputs!$K39="CAL",Lookups!$Z$2:$Z$98,Lookups!$AA$2:$AA$98),0),1)&gt;=Inputs!AS$4,"-",
IF(INDEX(Lookups!$Y$2:$Y$98,MATCH(Inputs!$M39&amp;"_"&amp;INDEX(Lookups!$AC$2:$AC$13,MATCH(Inputs!$L39,Lookups!$AD$2:$AD$13,0),1),IF(Inputs!$K39="CAL",Lookups!$Z$2:$Z$98,Lookups!$AA$2:$AA$98),0),1)=Inputs!AS$4-1,Inputs!$Q39*(1+Inputs!AS$6),
IF(INDEX(Lookups!$Y$2:$Y$98,MATCH(Inputs!$M39&amp;"_"&amp;INDEX(Lookups!$AC$2:$AC$13,MATCH(Inputs!$L39,Lookups!$AD$2:$AD$13,0),1),IF(Inputs!$K39="CAL",Lookups!$Z$2:$Z$98,Lookups!$AA$2:$AA$98),0),1)&lt;Inputs!AS$4-1,Inputs!AR39*(1+Inputs!AS$6)))))</f>
        <v>-</v>
      </c>
      <c r="AT39" s="217" t="str">
        <f>IF(OR(ISBLANK($M39),$N39="%"),"-",
IF(INDEX(Lookups!$Y$2:$Y$98,MATCH(Inputs!$M39&amp;"_"&amp;INDEX(Lookups!$AC$2:$AC$13,MATCH(Inputs!$L39,Lookups!$AD$2:$AD$13,0),1),IF(Inputs!$K39="CAL",Lookups!$Z$2:$Z$98,Lookups!$AA$2:$AA$98),0),1)&gt;=Inputs!AT$4,"-",
IF(INDEX(Lookups!$Y$2:$Y$98,MATCH(Inputs!$M39&amp;"_"&amp;INDEX(Lookups!$AC$2:$AC$13,MATCH(Inputs!$L39,Lookups!$AD$2:$AD$13,0),1),IF(Inputs!$K39="CAL",Lookups!$Z$2:$Z$98,Lookups!$AA$2:$AA$98),0),1)=Inputs!AT$4-1,Inputs!$Q39*(1+Inputs!AT$6),
IF(INDEX(Lookups!$Y$2:$Y$98,MATCH(Inputs!$M39&amp;"_"&amp;INDEX(Lookups!$AC$2:$AC$13,MATCH(Inputs!$L39,Lookups!$AD$2:$AD$13,0),1),IF(Inputs!$K39="CAL",Lookups!$Z$2:$Z$98,Lookups!$AA$2:$AA$98),0),1)&lt;Inputs!AT$4-1,Inputs!AS39*(1+Inputs!AT$6)))))</f>
        <v>-</v>
      </c>
      <c r="AU39" s="217" t="str">
        <f>IF(OR(ISBLANK($M39),$N39="%"),"-",
IF(INDEX(Lookups!$Y$2:$Y$98,MATCH(Inputs!$M39&amp;"_"&amp;INDEX(Lookups!$AC$2:$AC$13,MATCH(Inputs!$L39,Lookups!$AD$2:$AD$13,0),1),IF(Inputs!$K39="CAL",Lookups!$Z$2:$Z$98,Lookups!$AA$2:$AA$98),0),1)&gt;=Inputs!AU$4,"-",
IF(INDEX(Lookups!$Y$2:$Y$98,MATCH(Inputs!$M39&amp;"_"&amp;INDEX(Lookups!$AC$2:$AC$13,MATCH(Inputs!$L39,Lookups!$AD$2:$AD$13,0),1),IF(Inputs!$K39="CAL",Lookups!$Z$2:$Z$98,Lookups!$AA$2:$AA$98),0),1)=Inputs!AU$4-1,Inputs!$Q39*(1+Inputs!AU$6),
IF(INDEX(Lookups!$Y$2:$Y$98,MATCH(Inputs!$M39&amp;"_"&amp;INDEX(Lookups!$AC$2:$AC$13,MATCH(Inputs!$L39,Lookups!$AD$2:$AD$13,0),1),IF(Inputs!$K39="CAL",Lookups!$Z$2:$Z$98,Lookups!$AA$2:$AA$98),0),1)&lt;Inputs!AU$4-1,Inputs!AT39*(1+Inputs!AU$6)))))</f>
        <v>-</v>
      </c>
      <c r="AW39" s="214" t="str">
        <f>INDEX($V39:$AU39,1,MATCH(AW$6&amp;"_"&amp;INDEX(Lookups!$AC$2:$AC$13,MATCH(Inputs!AW$5,Lookups!$AD$2:$AD$13,0),1),Inputs!$V$2:$AU$2,0))</f>
        <v>-</v>
      </c>
    </row>
    <row r="40" spans="1:49" x14ac:dyDescent="0.25">
      <c r="A40" s="178" t="s">
        <v>571</v>
      </c>
      <c r="B40" s="209" t="s">
        <v>192</v>
      </c>
      <c r="C40" s="210" t="str">
        <f>IF(ISBLANK($B40),"-",IFERROR(INDEX(Lookups!$E$2:$E$14,MATCH($B40,Lookups!$C$2:$C$14,0),1),"-"))</f>
        <v>NO</v>
      </c>
      <c r="D40" s="211" t="str">
        <f>IFERROR(IF(MATCH($I40,Lookups!$J$2:$J$6,0),INDEX(Lookups!$K$2:$K$6,MATCH(Inputs!$I40,Lookups!$J$2:$J$6,0),1)),"all DB")</f>
        <v>all DB</v>
      </c>
      <c r="E40" s="211" t="str">
        <f t="shared" si="2"/>
        <v>Enviro_all DB</v>
      </c>
      <c r="F40" s="160" t="s">
        <v>560</v>
      </c>
      <c r="H40" s="159" t="s">
        <v>75</v>
      </c>
      <c r="J40" s="159" t="s">
        <v>537</v>
      </c>
      <c r="K40" s="203" t="s">
        <v>332</v>
      </c>
      <c r="L40" s="203" t="s">
        <v>95</v>
      </c>
      <c r="M40" s="203">
        <v>2018</v>
      </c>
      <c r="N40" s="162" t="s">
        <v>34</v>
      </c>
      <c r="O40" s="234">
        <v>21.32</v>
      </c>
      <c r="P40" s="209">
        <v>0.15418999999999999</v>
      </c>
      <c r="Q40" s="235">
        <f>(O40*P40)/1000</f>
        <v>3.2873308E-3</v>
      </c>
      <c r="R40" s="236">
        <f t="shared" si="1"/>
        <v>3.2873308E-3</v>
      </c>
      <c r="S40" s="163"/>
      <c r="U40" s="216"/>
      <c r="V40" s="217" t="str">
        <f>IF(OR(ISBLANK($M40),$N40="%"),"-",
IF(INDEX(Lookups!$Y$2:$Y$98,MATCH(Inputs!$M40&amp;"_"&amp;INDEX(Lookups!$AC$2:$AC$13,MATCH(Inputs!$L40,Lookups!$AD$2:$AD$13,0),1),IF(Inputs!$K40="CAL",Lookups!$Z$2:$Z$98,Lookups!$AA$2:$AA$98),0),1)&gt;=Inputs!V$4,"-",
IF(INDEX(Lookups!$Y$2:$Y$98,MATCH(Inputs!$M40&amp;"_"&amp;INDEX(Lookups!$AC$2:$AC$13,MATCH(Inputs!$L40,Lookups!$AD$2:$AD$13,0),1),IF(Inputs!$K40="CAL",Lookups!$Z$2:$Z$98,Lookups!$AA$2:$AA$98),0),1)=Inputs!V$4-1,Inputs!$Q40*(1+Inputs!V$6),
IF(INDEX(Lookups!$Y$2:$Y$98,MATCH(Inputs!$M40&amp;"_"&amp;INDEX(Lookups!$AC$2:$AC$13,MATCH(Inputs!$L40,Lookups!$AD$2:$AD$13,0),1),IF(Inputs!$K40="CAL",Lookups!$Z$2:$Z$98,Lookups!$AA$2:$AA$98),0),1)&lt;Inputs!V$4-1,Inputs!U40*(1+Inputs!V$6)))))</f>
        <v>-</v>
      </c>
      <c r="W40" s="217" t="str">
        <f>IF(OR(ISBLANK($M40),$N40="%"),"-",
IF(INDEX(Lookups!$Y$2:$Y$98,MATCH(Inputs!$M40&amp;"_"&amp;INDEX(Lookups!$AC$2:$AC$13,MATCH(Inputs!$L40,Lookups!$AD$2:$AD$13,0),1),IF(Inputs!$K40="CAL",Lookups!$Z$2:$Z$98,Lookups!$AA$2:$AA$98),0),1)&gt;=Inputs!W$4,"-",
IF(INDEX(Lookups!$Y$2:$Y$98,MATCH(Inputs!$M40&amp;"_"&amp;INDEX(Lookups!$AC$2:$AC$13,MATCH(Inputs!$L40,Lookups!$AD$2:$AD$13,0),1),IF(Inputs!$K40="CAL",Lookups!$Z$2:$Z$98,Lookups!$AA$2:$AA$98),0),1)=Inputs!W$4-1,Inputs!$Q40*(1+Inputs!W$6),
IF(INDEX(Lookups!$Y$2:$Y$98,MATCH(Inputs!$M40&amp;"_"&amp;INDEX(Lookups!$AC$2:$AC$13,MATCH(Inputs!$L40,Lookups!$AD$2:$AD$13,0),1),IF(Inputs!$K40="CAL",Lookups!$Z$2:$Z$98,Lookups!$AA$2:$AA$98),0),1)&lt;Inputs!W$4-1,Inputs!V40*(1+Inputs!W$6)))))</f>
        <v>-</v>
      </c>
      <c r="X40" s="217" t="str">
        <f>IF(OR(ISBLANK($M40),$N40="%"),"-",
IF(INDEX(Lookups!$Y$2:$Y$98,MATCH(Inputs!$M40&amp;"_"&amp;INDEX(Lookups!$AC$2:$AC$13,MATCH(Inputs!$L40,Lookups!$AD$2:$AD$13,0),1),IF(Inputs!$K40="CAL",Lookups!$Z$2:$Z$98,Lookups!$AA$2:$AA$98),0),1)&gt;=Inputs!X$4,"-",
IF(INDEX(Lookups!$Y$2:$Y$98,MATCH(Inputs!$M40&amp;"_"&amp;INDEX(Lookups!$AC$2:$AC$13,MATCH(Inputs!$L40,Lookups!$AD$2:$AD$13,0),1),IF(Inputs!$K40="CAL",Lookups!$Z$2:$Z$98,Lookups!$AA$2:$AA$98),0),1)=Inputs!X$4-1,Inputs!$Q40*(1+Inputs!X$6),
IF(INDEX(Lookups!$Y$2:$Y$98,MATCH(Inputs!$M40&amp;"_"&amp;INDEX(Lookups!$AC$2:$AC$13,MATCH(Inputs!$L40,Lookups!$AD$2:$AD$13,0),1),IF(Inputs!$K40="CAL",Lookups!$Z$2:$Z$98,Lookups!$AA$2:$AA$98),0),1)&lt;Inputs!X$4-1,Inputs!W40*(1+Inputs!X$6)))))</f>
        <v>-</v>
      </c>
      <c r="Y40" s="217" t="str">
        <f>IF(OR(ISBLANK($M40),$N40="%"),"-",
IF(INDEX(Lookups!$Y$2:$Y$98,MATCH(Inputs!$M40&amp;"_"&amp;INDEX(Lookups!$AC$2:$AC$13,MATCH(Inputs!$L40,Lookups!$AD$2:$AD$13,0),1),IF(Inputs!$K40="CAL",Lookups!$Z$2:$Z$98,Lookups!$AA$2:$AA$98),0),1)&gt;=Inputs!Y$4,"-",
IF(INDEX(Lookups!$Y$2:$Y$98,MATCH(Inputs!$M40&amp;"_"&amp;INDEX(Lookups!$AC$2:$AC$13,MATCH(Inputs!$L40,Lookups!$AD$2:$AD$13,0),1),IF(Inputs!$K40="CAL",Lookups!$Z$2:$Z$98,Lookups!$AA$2:$AA$98),0),1)=Inputs!Y$4-1,Inputs!$Q40*(1+Inputs!Y$6),
IF(INDEX(Lookups!$Y$2:$Y$98,MATCH(Inputs!$M40&amp;"_"&amp;INDEX(Lookups!$AC$2:$AC$13,MATCH(Inputs!$L40,Lookups!$AD$2:$AD$13,0),1),IF(Inputs!$K40="CAL",Lookups!$Z$2:$Z$98,Lookups!$AA$2:$AA$98),0),1)&lt;Inputs!Y$4-1,Inputs!X40*(1+Inputs!Y$6)))))</f>
        <v>-</v>
      </c>
      <c r="Z40" s="217" t="str">
        <f>IF(OR(ISBLANK($M40),$N40="%"),"-",
IF(INDEX(Lookups!$Y$2:$Y$98,MATCH(Inputs!$M40&amp;"_"&amp;INDEX(Lookups!$AC$2:$AC$13,MATCH(Inputs!$L40,Lookups!$AD$2:$AD$13,0),1),IF(Inputs!$K40="CAL",Lookups!$Z$2:$Z$98,Lookups!$AA$2:$AA$98),0),1)&gt;=Inputs!Z$4,"-",
IF(INDEX(Lookups!$Y$2:$Y$98,MATCH(Inputs!$M40&amp;"_"&amp;INDEX(Lookups!$AC$2:$AC$13,MATCH(Inputs!$L40,Lookups!$AD$2:$AD$13,0),1),IF(Inputs!$K40="CAL",Lookups!$Z$2:$Z$98,Lookups!$AA$2:$AA$98),0),1)=Inputs!Z$4-1,Inputs!$Q40*(1+Inputs!Z$6),
IF(INDEX(Lookups!$Y$2:$Y$98,MATCH(Inputs!$M40&amp;"_"&amp;INDEX(Lookups!$AC$2:$AC$13,MATCH(Inputs!$L40,Lookups!$AD$2:$AD$13,0),1),IF(Inputs!$K40="CAL",Lookups!$Z$2:$Z$98,Lookups!$AA$2:$AA$98),0),1)&lt;Inputs!Z$4-1,Inputs!Y40*(1+Inputs!Z$6)))))</f>
        <v>-</v>
      </c>
      <c r="AA40" s="217" t="str">
        <f>IF(OR(ISBLANK($M40),$N40="%"),"-",
IF(INDEX(Lookups!$Y$2:$Y$98,MATCH(Inputs!$M40&amp;"_"&amp;INDEX(Lookups!$AC$2:$AC$13,MATCH(Inputs!$L40,Lookups!$AD$2:$AD$13,0),1),IF(Inputs!$K40="CAL",Lookups!$Z$2:$Z$98,Lookups!$AA$2:$AA$98),0),1)&gt;=Inputs!AA$4,"-",
IF(INDEX(Lookups!$Y$2:$Y$98,MATCH(Inputs!$M40&amp;"_"&amp;INDEX(Lookups!$AC$2:$AC$13,MATCH(Inputs!$L40,Lookups!$AD$2:$AD$13,0),1),IF(Inputs!$K40="CAL",Lookups!$Z$2:$Z$98,Lookups!$AA$2:$AA$98),0),1)=Inputs!AA$4-1,Inputs!$Q40*(1+Inputs!AA$6),
IF(INDEX(Lookups!$Y$2:$Y$98,MATCH(Inputs!$M40&amp;"_"&amp;INDEX(Lookups!$AC$2:$AC$13,MATCH(Inputs!$L40,Lookups!$AD$2:$AD$13,0),1),IF(Inputs!$K40="CAL",Lookups!$Z$2:$Z$98,Lookups!$AA$2:$AA$98),0),1)&lt;Inputs!AA$4-1,Inputs!Z40*(1+Inputs!AA$6)))))</f>
        <v>-</v>
      </c>
      <c r="AB40" s="217" t="str">
        <f>IF(OR(ISBLANK($M40),$N40="%"),"-",
IF(INDEX(Lookups!$Y$2:$Y$98,MATCH(Inputs!$M40&amp;"_"&amp;INDEX(Lookups!$AC$2:$AC$13,MATCH(Inputs!$L40,Lookups!$AD$2:$AD$13,0),1),IF(Inputs!$K40="CAL",Lookups!$Z$2:$Z$98,Lookups!$AA$2:$AA$98),0),1)&gt;=Inputs!AB$4,"-",
IF(INDEX(Lookups!$Y$2:$Y$98,MATCH(Inputs!$M40&amp;"_"&amp;INDEX(Lookups!$AC$2:$AC$13,MATCH(Inputs!$L40,Lookups!$AD$2:$AD$13,0),1),IF(Inputs!$K40="CAL",Lookups!$Z$2:$Z$98,Lookups!$AA$2:$AA$98),0),1)=Inputs!AB$4-1,Inputs!$Q40*(1+Inputs!AB$6),
IF(INDEX(Lookups!$Y$2:$Y$98,MATCH(Inputs!$M40&amp;"_"&amp;INDEX(Lookups!$AC$2:$AC$13,MATCH(Inputs!$L40,Lookups!$AD$2:$AD$13,0),1),IF(Inputs!$K40="CAL",Lookups!$Z$2:$Z$98,Lookups!$AA$2:$AA$98),0),1)&lt;Inputs!AB$4-1,Inputs!AA40*(1+Inputs!AB$6)))))</f>
        <v>-</v>
      </c>
      <c r="AC40" s="217" t="str">
        <f>IF(OR(ISBLANK($M40),$N40="%"),"-",
IF(INDEX(Lookups!$Y$2:$Y$98,MATCH(Inputs!$M40&amp;"_"&amp;INDEX(Lookups!$AC$2:$AC$13,MATCH(Inputs!$L40,Lookups!$AD$2:$AD$13,0),1),IF(Inputs!$K40="CAL",Lookups!$Z$2:$Z$98,Lookups!$AA$2:$AA$98),0),1)&gt;=Inputs!AC$4,"-",
IF(INDEX(Lookups!$Y$2:$Y$98,MATCH(Inputs!$M40&amp;"_"&amp;INDEX(Lookups!$AC$2:$AC$13,MATCH(Inputs!$L40,Lookups!$AD$2:$AD$13,0),1),IF(Inputs!$K40="CAL",Lookups!$Z$2:$Z$98,Lookups!$AA$2:$AA$98),0),1)=Inputs!AC$4-1,Inputs!$Q40*(1+Inputs!AC$6),
IF(INDEX(Lookups!$Y$2:$Y$98,MATCH(Inputs!$M40&amp;"_"&amp;INDEX(Lookups!$AC$2:$AC$13,MATCH(Inputs!$L40,Lookups!$AD$2:$AD$13,0),1),IF(Inputs!$K40="CAL",Lookups!$Z$2:$Z$98,Lookups!$AA$2:$AA$98),0),1)&lt;Inputs!AC$4-1,Inputs!AB40*(1+Inputs!AC$6)))))</f>
        <v>-</v>
      </c>
      <c r="AD40" s="217" t="str">
        <f>IF(OR(ISBLANK($M40),$N40="%"),"-",
IF(INDEX(Lookups!$Y$2:$Y$98,MATCH(Inputs!$M40&amp;"_"&amp;INDEX(Lookups!$AC$2:$AC$13,MATCH(Inputs!$L40,Lookups!$AD$2:$AD$13,0),1),IF(Inputs!$K40="CAL",Lookups!$Z$2:$Z$98,Lookups!$AA$2:$AA$98),0),1)&gt;=Inputs!AD$4,"-",
IF(INDEX(Lookups!$Y$2:$Y$98,MATCH(Inputs!$M40&amp;"_"&amp;INDEX(Lookups!$AC$2:$AC$13,MATCH(Inputs!$L40,Lookups!$AD$2:$AD$13,0),1),IF(Inputs!$K40="CAL",Lookups!$Z$2:$Z$98,Lookups!$AA$2:$AA$98),0),1)=Inputs!AD$4-1,Inputs!$Q40*(1+Inputs!AD$6),
IF(INDEX(Lookups!$Y$2:$Y$98,MATCH(Inputs!$M40&amp;"_"&amp;INDEX(Lookups!$AC$2:$AC$13,MATCH(Inputs!$L40,Lookups!$AD$2:$AD$13,0),1),IF(Inputs!$K40="CAL",Lookups!$Z$2:$Z$98,Lookups!$AA$2:$AA$98),0),1)&lt;Inputs!AD$4-1,Inputs!AC40*(1+Inputs!AD$6)))))</f>
        <v>-</v>
      </c>
      <c r="AE40" s="217" t="str">
        <f>IF(OR(ISBLANK($M40),$N40="%"),"-",
IF(INDEX(Lookups!$Y$2:$Y$98,MATCH(Inputs!$M40&amp;"_"&amp;INDEX(Lookups!$AC$2:$AC$13,MATCH(Inputs!$L40,Lookups!$AD$2:$AD$13,0),1),IF(Inputs!$K40="CAL",Lookups!$Z$2:$Z$98,Lookups!$AA$2:$AA$98),0),1)&gt;=Inputs!AE$4,"-",
IF(INDEX(Lookups!$Y$2:$Y$98,MATCH(Inputs!$M40&amp;"_"&amp;INDEX(Lookups!$AC$2:$AC$13,MATCH(Inputs!$L40,Lookups!$AD$2:$AD$13,0),1),IF(Inputs!$K40="CAL",Lookups!$Z$2:$Z$98,Lookups!$AA$2:$AA$98),0),1)=Inputs!AE$4-1,Inputs!$Q40*(1+Inputs!AE$6),
IF(INDEX(Lookups!$Y$2:$Y$98,MATCH(Inputs!$M40&amp;"_"&amp;INDEX(Lookups!$AC$2:$AC$13,MATCH(Inputs!$L40,Lookups!$AD$2:$AD$13,0),1),IF(Inputs!$K40="CAL",Lookups!$Z$2:$Z$98,Lookups!$AA$2:$AA$98),0),1)&lt;Inputs!AE$4-1,Inputs!AD40*(1+Inputs!AE$6)))))</f>
        <v>-</v>
      </c>
      <c r="AF40" s="217" t="str">
        <f>IF(OR(ISBLANK($M40),$N40="%"),"-",
IF(INDEX(Lookups!$Y$2:$Y$98,MATCH(Inputs!$M40&amp;"_"&amp;INDEX(Lookups!$AC$2:$AC$13,MATCH(Inputs!$L40,Lookups!$AD$2:$AD$13,0),1),IF(Inputs!$K40="CAL",Lookups!$Z$2:$Z$98,Lookups!$AA$2:$AA$98),0),1)&gt;=Inputs!AF$4,"-",
IF(INDEX(Lookups!$Y$2:$Y$98,MATCH(Inputs!$M40&amp;"_"&amp;INDEX(Lookups!$AC$2:$AC$13,MATCH(Inputs!$L40,Lookups!$AD$2:$AD$13,0),1),IF(Inputs!$K40="CAL",Lookups!$Z$2:$Z$98,Lookups!$AA$2:$AA$98),0),1)=Inputs!AF$4-1,Inputs!$Q40*(1+Inputs!AF$6),
IF(INDEX(Lookups!$Y$2:$Y$98,MATCH(Inputs!$M40&amp;"_"&amp;INDEX(Lookups!$AC$2:$AC$13,MATCH(Inputs!$L40,Lookups!$AD$2:$AD$13,0),1),IF(Inputs!$K40="CAL",Lookups!$Z$2:$Z$98,Lookups!$AA$2:$AA$98),0),1)&lt;Inputs!AF$4-1,Inputs!AE40*(1+Inputs!AF$6)))))</f>
        <v>-</v>
      </c>
      <c r="AG40" s="217" t="str">
        <f>IF(OR(ISBLANK($M40),$N40="%"),"-",
IF(INDEX(Lookups!$Y$2:$Y$98,MATCH(Inputs!$M40&amp;"_"&amp;INDEX(Lookups!$AC$2:$AC$13,MATCH(Inputs!$L40,Lookups!$AD$2:$AD$13,0),1),IF(Inputs!$K40="CAL",Lookups!$Z$2:$Z$98,Lookups!$AA$2:$AA$98),0),1)&gt;=Inputs!AG$4,"-",
IF(INDEX(Lookups!$Y$2:$Y$98,MATCH(Inputs!$M40&amp;"_"&amp;INDEX(Lookups!$AC$2:$AC$13,MATCH(Inputs!$L40,Lookups!$AD$2:$AD$13,0),1),IF(Inputs!$K40="CAL",Lookups!$Z$2:$Z$98,Lookups!$AA$2:$AA$98),0),1)=Inputs!AG$4-1,Inputs!$Q40*(1+Inputs!AG$6),
IF(INDEX(Lookups!$Y$2:$Y$98,MATCH(Inputs!$M40&amp;"_"&amp;INDEX(Lookups!$AC$2:$AC$13,MATCH(Inputs!$L40,Lookups!$AD$2:$AD$13,0),1),IF(Inputs!$K40="CAL",Lookups!$Z$2:$Z$98,Lookups!$AA$2:$AA$98),0),1)&lt;Inputs!AG$4-1,Inputs!AF40*(1+Inputs!AG$6)))))</f>
        <v>-</v>
      </c>
      <c r="AH40" s="217" t="str">
        <f>IF(OR(ISBLANK($M40),$N40="%"),"-",
IF(INDEX(Lookups!$Y$2:$Y$98,MATCH(Inputs!$M40&amp;"_"&amp;INDEX(Lookups!$AC$2:$AC$13,MATCH(Inputs!$L40,Lookups!$AD$2:$AD$13,0),1),IF(Inputs!$K40="CAL",Lookups!$Z$2:$Z$98,Lookups!$AA$2:$AA$98),0),1)&gt;=Inputs!AH$4,"-",
IF(INDEX(Lookups!$Y$2:$Y$98,MATCH(Inputs!$M40&amp;"_"&amp;INDEX(Lookups!$AC$2:$AC$13,MATCH(Inputs!$L40,Lookups!$AD$2:$AD$13,0),1),IF(Inputs!$K40="CAL",Lookups!$Z$2:$Z$98,Lookups!$AA$2:$AA$98),0),1)=Inputs!AH$4-1,Inputs!$Q40*(1+Inputs!AH$6),
IF(INDEX(Lookups!$Y$2:$Y$98,MATCH(Inputs!$M40&amp;"_"&amp;INDEX(Lookups!$AC$2:$AC$13,MATCH(Inputs!$L40,Lookups!$AD$2:$AD$13,0),1),IF(Inputs!$K40="CAL",Lookups!$Z$2:$Z$98,Lookups!$AA$2:$AA$98),0),1)&lt;Inputs!AH$4-1,Inputs!AG40*(1+Inputs!AH$6)))))</f>
        <v>-</v>
      </c>
      <c r="AI40" s="217" t="str">
        <f>IF(OR(ISBLANK($M40),$N40="%"),"-",
IF(INDEX(Lookups!$Y$2:$Y$98,MATCH(Inputs!$M40&amp;"_"&amp;INDEX(Lookups!$AC$2:$AC$13,MATCH(Inputs!$L40,Lookups!$AD$2:$AD$13,0),1),IF(Inputs!$K40="CAL",Lookups!$Z$2:$Z$98,Lookups!$AA$2:$AA$98),0),1)&gt;=Inputs!AI$4,"-",
IF(INDEX(Lookups!$Y$2:$Y$98,MATCH(Inputs!$M40&amp;"_"&amp;INDEX(Lookups!$AC$2:$AC$13,MATCH(Inputs!$L40,Lookups!$AD$2:$AD$13,0),1),IF(Inputs!$K40="CAL",Lookups!$Z$2:$Z$98,Lookups!$AA$2:$AA$98),0),1)=Inputs!AI$4-1,Inputs!$Q40*(1+Inputs!AI$6),
IF(INDEX(Lookups!$Y$2:$Y$98,MATCH(Inputs!$M40&amp;"_"&amp;INDEX(Lookups!$AC$2:$AC$13,MATCH(Inputs!$L40,Lookups!$AD$2:$AD$13,0),1),IF(Inputs!$K40="CAL",Lookups!$Z$2:$Z$98,Lookups!$AA$2:$AA$98),0),1)&lt;Inputs!AI$4-1,Inputs!AH40*(1+Inputs!AI$6)))))</f>
        <v>-</v>
      </c>
      <c r="AJ40" s="217" t="str">
        <f>IF(OR(ISBLANK($M40),$N40="%"),"-",
IF(INDEX(Lookups!$Y$2:$Y$98,MATCH(Inputs!$M40&amp;"_"&amp;INDEX(Lookups!$AC$2:$AC$13,MATCH(Inputs!$L40,Lookups!$AD$2:$AD$13,0),1),IF(Inputs!$K40="CAL",Lookups!$Z$2:$Z$98,Lookups!$AA$2:$AA$98),0),1)&gt;=Inputs!AJ$4,"-",
IF(INDEX(Lookups!$Y$2:$Y$98,MATCH(Inputs!$M40&amp;"_"&amp;INDEX(Lookups!$AC$2:$AC$13,MATCH(Inputs!$L40,Lookups!$AD$2:$AD$13,0),1),IF(Inputs!$K40="CAL",Lookups!$Z$2:$Z$98,Lookups!$AA$2:$AA$98),0),1)=Inputs!AJ$4-1,Inputs!$Q40*(1+Inputs!AJ$6),
IF(INDEX(Lookups!$Y$2:$Y$98,MATCH(Inputs!$M40&amp;"_"&amp;INDEX(Lookups!$AC$2:$AC$13,MATCH(Inputs!$L40,Lookups!$AD$2:$AD$13,0),1),IF(Inputs!$K40="CAL",Lookups!$Z$2:$Z$98,Lookups!$AA$2:$AA$98),0),1)&lt;Inputs!AJ$4-1,Inputs!AI40*(1+Inputs!AJ$6)))))</f>
        <v>-</v>
      </c>
      <c r="AK40" s="217" t="str">
        <f>IF(OR(ISBLANK($M40),$N40="%"),"-",
IF(INDEX(Lookups!$Y$2:$Y$98,MATCH(Inputs!$M40&amp;"_"&amp;INDEX(Lookups!$AC$2:$AC$13,MATCH(Inputs!$L40,Lookups!$AD$2:$AD$13,0),1),IF(Inputs!$K40="CAL",Lookups!$Z$2:$Z$98,Lookups!$AA$2:$AA$98),0),1)&gt;=Inputs!AK$4,"-",
IF(INDEX(Lookups!$Y$2:$Y$98,MATCH(Inputs!$M40&amp;"_"&amp;INDEX(Lookups!$AC$2:$AC$13,MATCH(Inputs!$L40,Lookups!$AD$2:$AD$13,0),1),IF(Inputs!$K40="CAL",Lookups!$Z$2:$Z$98,Lookups!$AA$2:$AA$98),0),1)=Inputs!AK$4-1,Inputs!$Q40*(1+Inputs!AK$6),
IF(INDEX(Lookups!$Y$2:$Y$98,MATCH(Inputs!$M40&amp;"_"&amp;INDEX(Lookups!$AC$2:$AC$13,MATCH(Inputs!$L40,Lookups!$AD$2:$AD$13,0),1),IF(Inputs!$K40="CAL",Lookups!$Z$2:$Z$98,Lookups!$AA$2:$AA$98),0),1)&lt;Inputs!AK$4-1,Inputs!AJ40*(1+Inputs!AK$6)))))</f>
        <v>-</v>
      </c>
      <c r="AL40" s="217" t="str">
        <f>IF(OR(ISBLANK($M40),$N40="%"),"-",
IF(INDEX(Lookups!$Y$2:$Y$98,MATCH(Inputs!$M40&amp;"_"&amp;INDEX(Lookups!$AC$2:$AC$13,MATCH(Inputs!$L40,Lookups!$AD$2:$AD$13,0),1),IF(Inputs!$K40="CAL",Lookups!$Z$2:$Z$98,Lookups!$AA$2:$AA$98),0),1)&gt;=Inputs!AL$4,"-",
IF(INDEX(Lookups!$Y$2:$Y$98,MATCH(Inputs!$M40&amp;"_"&amp;INDEX(Lookups!$AC$2:$AC$13,MATCH(Inputs!$L40,Lookups!$AD$2:$AD$13,0),1),IF(Inputs!$K40="CAL",Lookups!$Z$2:$Z$98,Lookups!$AA$2:$AA$98),0),1)=Inputs!AL$4-1,Inputs!$Q40*(1+Inputs!AL$6),
IF(INDEX(Lookups!$Y$2:$Y$98,MATCH(Inputs!$M40&amp;"_"&amp;INDEX(Lookups!$AC$2:$AC$13,MATCH(Inputs!$L40,Lookups!$AD$2:$AD$13,0),1),IF(Inputs!$K40="CAL",Lookups!$Z$2:$Z$98,Lookups!$AA$2:$AA$98),0),1)&lt;Inputs!AL$4-1,Inputs!AK40*(1+Inputs!AL$6)))))</f>
        <v>-</v>
      </c>
      <c r="AM40" s="217" t="str">
        <f>IF(OR(ISBLANK($M40),$N40="%"),"-",
IF(INDEX(Lookups!$Y$2:$Y$98,MATCH(Inputs!$M40&amp;"_"&amp;INDEX(Lookups!$AC$2:$AC$13,MATCH(Inputs!$L40,Lookups!$AD$2:$AD$13,0),1),IF(Inputs!$K40="CAL",Lookups!$Z$2:$Z$98,Lookups!$AA$2:$AA$98),0),1)&gt;=Inputs!AM$4,"-",
IF(INDEX(Lookups!$Y$2:$Y$98,MATCH(Inputs!$M40&amp;"_"&amp;INDEX(Lookups!$AC$2:$AC$13,MATCH(Inputs!$L40,Lookups!$AD$2:$AD$13,0),1),IF(Inputs!$K40="CAL",Lookups!$Z$2:$Z$98,Lookups!$AA$2:$AA$98),0),1)=Inputs!AM$4-1,Inputs!$Q40*(1+Inputs!AM$6),
IF(INDEX(Lookups!$Y$2:$Y$98,MATCH(Inputs!$M40&amp;"_"&amp;INDEX(Lookups!$AC$2:$AC$13,MATCH(Inputs!$L40,Lookups!$AD$2:$AD$13,0),1),IF(Inputs!$K40="CAL",Lookups!$Z$2:$Z$98,Lookups!$AA$2:$AA$98),0),1)&lt;Inputs!AM$4-1,Inputs!AL40*(1+Inputs!AM$6)))))</f>
        <v>-</v>
      </c>
      <c r="AN40" s="217" t="str">
        <f>IF(OR(ISBLANK($M40),$N40="%"),"-",
IF(INDEX(Lookups!$Y$2:$Y$98,MATCH(Inputs!$M40&amp;"_"&amp;INDEX(Lookups!$AC$2:$AC$13,MATCH(Inputs!$L40,Lookups!$AD$2:$AD$13,0),1),IF(Inputs!$K40="CAL",Lookups!$Z$2:$Z$98,Lookups!$AA$2:$AA$98),0),1)&gt;=Inputs!AN$4,"-",
IF(INDEX(Lookups!$Y$2:$Y$98,MATCH(Inputs!$M40&amp;"_"&amp;INDEX(Lookups!$AC$2:$AC$13,MATCH(Inputs!$L40,Lookups!$AD$2:$AD$13,0),1),IF(Inputs!$K40="CAL",Lookups!$Z$2:$Z$98,Lookups!$AA$2:$AA$98),0),1)=Inputs!AN$4-1,Inputs!$Q40*(1+Inputs!AN$6),
IF(INDEX(Lookups!$Y$2:$Y$98,MATCH(Inputs!$M40&amp;"_"&amp;INDEX(Lookups!$AC$2:$AC$13,MATCH(Inputs!$L40,Lookups!$AD$2:$AD$13,0),1),IF(Inputs!$K40="CAL",Lookups!$Z$2:$Z$98,Lookups!$AA$2:$AA$98),0),1)&lt;Inputs!AN$4-1,Inputs!AM40*(1+Inputs!AN$6)))))</f>
        <v>-</v>
      </c>
      <c r="AO40" s="217" t="str">
        <f>IF(OR(ISBLANK($M40),$N40="%"),"-",
IF(INDEX(Lookups!$Y$2:$Y$98,MATCH(Inputs!$M40&amp;"_"&amp;INDEX(Lookups!$AC$2:$AC$13,MATCH(Inputs!$L40,Lookups!$AD$2:$AD$13,0),1),IF(Inputs!$K40="CAL",Lookups!$Z$2:$Z$98,Lookups!$AA$2:$AA$98),0),1)&gt;=Inputs!AO$4,"-",
IF(INDEX(Lookups!$Y$2:$Y$98,MATCH(Inputs!$M40&amp;"_"&amp;INDEX(Lookups!$AC$2:$AC$13,MATCH(Inputs!$L40,Lookups!$AD$2:$AD$13,0),1),IF(Inputs!$K40="CAL",Lookups!$Z$2:$Z$98,Lookups!$AA$2:$AA$98),0),1)=Inputs!AO$4-1,Inputs!$Q40*(1+Inputs!AO$6),
IF(INDEX(Lookups!$Y$2:$Y$98,MATCH(Inputs!$M40&amp;"_"&amp;INDEX(Lookups!$AC$2:$AC$13,MATCH(Inputs!$L40,Lookups!$AD$2:$AD$13,0),1),IF(Inputs!$K40="CAL",Lookups!$Z$2:$Z$98,Lookups!$AA$2:$AA$98),0),1)&lt;Inputs!AO$4-1,Inputs!AN40*(1+Inputs!AO$6)))))</f>
        <v>-</v>
      </c>
      <c r="AP40" s="217" t="str">
        <f>IF(OR(ISBLANK($M40),$N40="%"),"-",
IF(INDEX(Lookups!$Y$2:$Y$98,MATCH(Inputs!$M40&amp;"_"&amp;INDEX(Lookups!$AC$2:$AC$13,MATCH(Inputs!$L40,Lookups!$AD$2:$AD$13,0),1),IF(Inputs!$K40="CAL",Lookups!$Z$2:$Z$98,Lookups!$AA$2:$AA$98),0),1)&gt;=Inputs!AP$4,"-",
IF(INDEX(Lookups!$Y$2:$Y$98,MATCH(Inputs!$M40&amp;"_"&amp;INDEX(Lookups!$AC$2:$AC$13,MATCH(Inputs!$L40,Lookups!$AD$2:$AD$13,0),1),IF(Inputs!$K40="CAL",Lookups!$Z$2:$Z$98,Lookups!$AA$2:$AA$98),0),1)=Inputs!AP$4-1,Inputs!$Q40*(1+Inputs!AP$6),
IF(INDEX(Lookups!$Y$2:$Y$98,MATCH(Inputs!$M40&amp;"_"&amp;INDEX(Lookups!$AC$2:$AC$13,MATCH(Inputs!$L40,Lookups!$AD$2:$AD$13,0),1),IF(Inputs!$K40="CAL",Lookups!$Z$2:$Z$98,Lookups!$AA$2:$AA$98),0),1)&lt;Inputs!AP$4-1,Inputs!AO40*(1+Inputs!AP$6)))))</f>
        <v>-</v>
      </c>
      <c r="AQ40" s="217" t="str">
        <f>IF(OR(ISBLANK($M40),$N40="%"),"-",
IF(INDEX(Lookups!$Y$2:$Y$98,MATCH(Inputs!$M40&amp;"_"&amp;INDEX(Lookups!$AC$2:$AC$13,MATCH(Inputs!$L40,Lookups!$AD$2:$AD$13,0),1),IF(Inputs!$K40="CAL",Lookups!$Z$2:$Z$98,Lookups!$AA$2:$AA$98),0),1)&gt;=Inputs!AQ$4,"-",
IF(INDEX(Lookups!$Y$2:$Y$98,MATCH(Inputs!$M40&amp;"_"&amp;INDEX(Lookups!$AC$2:$AC$13,MATCH(Inputs!$L40,Lookups!$AD$2:$AD$13,0),1),IF(Inputs!$K40="CAL",Lookups!$Z$2:$Z$98,Lookups!$AA$2:$AA$98),0),1)=Inputs!AQ$4-1,Inputs!$Q40*(1+Inputs!AQ$6),
IF(INDEX(Lookups!$Y$2:$Y$98,MATCH(Inputs!$M40&amp;"_"&amp;INDEX(Lookups!$AC$2:$AC$13,MATCH(Inputs!$L40,Lookups!$AD$2:$AD$13,0),1),IF(Inputs!$K40="CAL",Lookups!$Z$2:$Z$98,Lookups!$AA$2:$AA$98),0),1)&lt;Inputs!AQ$4-1,Inputs!AP40*(1+Inputs!AQ$6)))))</f>
        <v>-</v>
      </c>
      <c r="AR40" s="217" t="str">
        <f>IF(OR(ISBLANK($M40),$N40="%"),"-",
IF(INDEX(Lookups!$Y$2:$Y$98,MATCH(Inputs!$M40&amp;"_"&amp;INDEX(Lookups!$AC$2:$AC$13,MATCH(Inputs!$L40,Lookups!$AD$2:$AD$13,0),1),IF(Inputs!$K40="CAL",Lookups!$Z$2:$Z$98,Lookups!$AA$2:$AA$98),0),1)&gt;=Inputs!AR$4,"-",
IF(INDEX(Lookups!$Y$2:$Y$98,MATCH(Inputs!$M40&amp;"_"&amp;INDEX(Lookups!$AC$2:$AC$13,MATCH(Inputs!$L40,Lookups!$AD$2:$AD$13,0),1),IF(Inputs!$K40="CAL",Lookups!$Z$2:$Z$98,Lookups!$AA$2:$AA$98),0),1)=Inputs!AR$4-1,Inputs!$Q40*(1+Inputs!AR$6),
IF(INDEX(Lookups!$Y$2:$Y$98,MATCH(Inputs!$M40&amp;"_"&amp;INDEX(Lookups!$AC$2:$AC$13,MATCH(Inputs!$L40,Lookups!$AD$2:$AD$13,0),1),IF(Inputs!$K40="CAL",Lookups!$Z$2:$Z$98,Lookups!$AA$2:$AA$98),0),1)&lt;Inputs!AR$4-1,Inputs!AQ40*(1+Inputs!AR$6)))))</f>
        <v>-</v>
      </c>
      <c r="AS40" s="217" t="str">
        <f>IF(OR(ISBLANK($M40),$N40="%"),"-",
IF(INDEX(Lookups!$Y$2:$Y$98,MATCH(Inputs!$M40&amp;"_"&amp;INDEX(Lookups!$AC$2:$AC$13,MATCH(Inputs!$L40,Lookups!$AD$2:$AD$13,0),1),IF(Inputs!$K40="CAL",Lookups!$Z$2:$Z$98,Lookups!$AA$2:$AA$98),0),1)&gt;=Inputs!AS$4,"-",
IF(INDEX(Lookups!$Y$2:$Y$98,MATCH(Inputs!$M40&amp;"_"&amp;INDEX(Lookups!$AC$2:$AC$13,MATCH(Inputs!$L40,Lookups!$AD$2:$AD$13,0),1),IF(Inputs!$K40="CAL",Lookups!$Z$2:$Z$98,Lookups!$AA$2:$AA$98),0),1)=Inputs!AS$4-1,Inputs!$Q40*(1+Inputs!AS$6),
IF(INDEX(Lookups!$Y$2:$Y$98,MATCH(Inputs!$M40&amp;"_"&amp;INDEX(Lookups!$AC$2:$AC$13,MATCH(Inputs!$L40,Lookups!$AD$2:$AD$13,0),1),IF(Inputs!$K40="CAL",Lookups!$Z$2:$Z$98,Lookups!$AA$2:$AA$98),0),1)&lt;Inputs!AS$4-1,Inputs!AR40*(1+Inputs!AS$6)))))</f>
        <v>-</v>
      </c>
      <c r="AT40" s="217" t="str">
        <f>IF(OR(ISBLANK($M40),$N40="%"),"-",
IF(INDEX(Lookups!$Y$2:$Y$98,MATCH(Inputs!$M40&amp;"_"&amp;INDEX(Lookups!$AC$2:$AC$13,MATCH(Inputs!$L40,Lookups!$AD$2:$AD$13,0),1),IF(Inputs!$K40="CAL",Lookups!$Z$2:$Z$98,Lookups!$AA$2:$AA$98),0),1)&gt;=Inputs!AT$4,"-",
IF(INDEX(Lookups!$Y$2:$Y$98,MATCH(Inputs!$M40&amp;"_"&amp;INDEX(Lookups!$AC$2:$AC$13,MATCH(Inputs!$L40,Lookups!$AD$2:$AD$13,0),1),IF(Inputs!$K40="CAL",Lookups!$Z$2:$Z$98,Lookups!$AA$2:$AA$98),0),1)=Inputs!AT$4-1,Inputs!$Q40*(1+Inputs!AT$6),
IF(INDEX(Lookups!$Y$2:$Y$98,MATCH(Inputs!$M40&amp;"_"&amp;INDEX(Lookups!$AC$2:$AC$13,MATCH(Inputs!$L40,Lookups!$AD$2:$AD$13,0),1),IF(Inputs!$K40="CAL",Lookups!$Z$2:$Z$98,Lookups!$AA$2:$AA$98),0),1)&lt;Inputs!AT$4-1,Inputs!AS40*(1+Inputs!AT$6)))))</f>
        <v>-</v>
      </c>
      <c r="AU40" s="217" t="str">
        <f>IF(OR(ISBLANK($M40),$N40="%"),"-",
IF(INDEX(Lookups!$Y$2:$Y$98,MATCH(Inputs!$M40&amp;"_"&amp;INDEX(Lookups!$AC$2:$AC$13,MATCH(Inputs!$L40,Lookups!$AD$2:$AD$13,0),1),IF(Inputs!$K40="CAL",Lookups!$Z$2:$Z$98,Lookups!$AA$2:$AA$98),0),1)&gt;=Inputs!AU$4,"-",
IF(INDEX(Lookups!$Y$2:$Y$98,MATCH(Inputs!$M40&amp;"_"&amp;INDEX(Lookups!$AC$2:$AC$13,MATCH(Inputs!$L40,Lookups!$AD$2:$AD$13,0),1),IF(Inputs!$K40="CAL",Lookups!$Z$2:$Z$98,Lookups!$AA$2:$AA$98),0),1)=Inputs!AU$4-1,Inputs!$Q40*(1+Inputs!AU$6),
IF(INDEX(Lookups!$Y$2:$Y$98,MATCH(Inputs!$M40&amp;"_"&amp;INDEX(Lookups!$AC$2:$AC$13,MATCH(Inputs!$L40,Lookups!$AD$2:$AD$13,0),1),IF(Inputs!$K40="CAL",Lookups!$Z$2:$Z$98,Lookups!$AA$2:$AA$98),0),1)&lt;Inputs!AU$4-1,Inputs!AT40*(1+Inputs!AU$6)))))</f>
        <v>-</v>
      </c>
      <c r="AW40" s="214" t="str">
        <f>INDEX($V40:$AU40,1,MATCH(AW$6&amp;"_"&amp;INDEX(Lookups!$AC$2:$AC$13,MATCH(Inputs!AW$5,Lookups!$AD$2:$AD$13,0),1),Inputs!$V$2:$AU$2,0))</f>
        <v>-</v>
      </c>
    </row>
    <row r="41" spans="1:49" x14ac:dyDescent="0.25">
      <c r="A41" s="178" t="s">
        <v>559</v>
      </c>
      <c r="B41" s="209" t="s">
        <v>192</v>
      </c>
      <c r="C41" s="210" t="str">
        <f>IF(ISBLANK($B41),"-",IFERROR(INDEX(Lookups!$E$2:$E$14,MATCH($B41,Lookups!$C$2:$C$14,0),1),"-"))</f>
        <v>NO</v>
      </c>
      <c r="D41" s="211" t="str">
        <f>IFERROR(IF(MATCH($I41,Lookups!$J$2:$J$6,0),INDEX(Lookups!$K$2:$K$6,MATCH(Inputs!$I41,Lookups!$J$2:$J$6,0),1)),"all DB")</f>
        <v>all DB</v>
      </c>
      <c r="E41" s="211" t="str">
        <f t="shared" si="2"/>
        <v>Enviro_all DB</v>
      </c>
      <c r="F41" s="160" t="s">
        <v>560</v>
      </c>
      <c r="H41" s="159" t="s">
        <v>27</v>
      </c>
      <c r="J41" s="159" t="s">
        <v>537</v>
      </c>
      <c r="K41" s="203" t="s">
        <v>332</v>
      </c>
      <c r="L41" s="203" t="s">
        <v>95</v>
      </c>
      <c r="M41" s="203">
        <v>2018</v>
      </c>
      <c r="N41" s="162" t="s">
        <v>34</v>
      </c>
      <c r="O41" s="209">
        <v>61.27</v>
      </c>
      <c r="P41" s="209">
        <v>0.186</v>
      </c>
      <c r="Q41" s="235">
        <f>(O41*P41)/1000</f>
        <v>1.1396220000000002E-2</v>
      </c>
      <c r="R41" s="236">
        <f t="shared" si="1"/>
        <v>1.1396220000000002E-2</v>
      </c>
      <c r="S41" s="163"/>
      <c r="U41" s="216"/>
      <c r="V41" s="217" t="str">
        <f>IF(OR(ISBLANK($M41),$N41="%"),"-",
IF(INDEX(Lookups!$Y$2:$Y$98,MATCH(Inputs!$M41&amp;"_"&amp;INDEX(Lookups!$AC$2:$AC$13,MATCH(Inputs!$L41,Lookups!$AD$2:$AD$13,0),1),IF(Inputs!$K41="CAL",Lookups!$Z$2:$Z$98,Lookups!$AA$2:$AA$98),0),1)&gt;=Inputs!V$4,"-",
IF(INDEX(Lookups!$Y$2:$Y$98,MATCH(Inputs!$M41&amp;"_"&amp;INDEX(Lookups!$AC$2:$AC$13,MATCH(Inputs!$L41,Lookups!$AD$2:$AD$13,0),1),IF(Inputs!$K41="CAL",Lookups!$Z$2:$Z$98,Lookups!$AA$2:$AA$98),0),1)=Inputs!V$4-1,Inputs!$Q41*(1+Inputs!V$6),
IF(INDEX(Lookups!$Y$2:$Y$98,MATCH(Inputs!$M41&amp;"_"&amp;INDEX(Lookups!$AC$2:$AC$13,MATCH(Inputs!$L41,Lookups!$AD$2:$AD$13,0),1),IF(Inputs!$K41="CAL",Lookups!$Z$2:$Z$98,Lookups!$AA$2:$AA$98),0),1)&lt;Inputs!V$4-1,Inputs!U41*(1+Inputs!V$6)))))</f>
        <v>-</v>
      </c>
      <c r="W41" s="217" t="str">
        <f>IF(OR(ISBLANK($M41),$N41="%"),"-",
IF(INDEX(Lookups!$Y$2:$Y$98,MATCH(Inputs!$M41&amp;"_"&amp;INDEX(Lookups!$AC$2:$AC$13,MATCH(Inputs!$L41,Lookups!$AD$2:$AD$13,0),1),IF(Inputs!$K41="CAL",Lookups!$Z$2:$Z$98,Lookups!$AA$2:$AA$98),0),1)&gt;=Inputs!W$4,"-",
IF(INDEX(Lookups!$Y$2:$Y$98,MATCH(Inputs!$M41&amp;"_"&amp;INDEX(Lookups!$AC$2:$AC$13,MATCH(Inputs!$L41,Lookups!$AD$2:$AD$13,0),1),IF(Inputs!$K41="CAL",Lookups!$Z$2:$Z$98,Lookups!$AA$2:$AA$98),0),1)=Inputs!W$4-1,Inputs!$Q41*(1+Inputs!W$6),
IF(INDEX(Lookups!$Y$2:$Y$98,MATCH(Inputs!$M41&amp;"_"&amp;INDEX(Lookups!$AC$2:$AC$13,MATCH(Inputs!$L41,Lookups!$AD$2:$AD$13,0),1),IF(Inputs!$K41="CAL",Lookups!$Z$2:$Z$98,Lookups!$AA$2:$AA$98),0),1)&lt;Inputs!W$4-1,Inputs!V41*(1+Inputs!W$6)))))</f>
        <v>-</v>
      </c>
      <c r="X41" s="217" t="str">
        <f>IF(OR(ISBLANK($M41),$N41="%"),"-",
IF(INDEX(Lookups!$Y$2:$Y$98,MATCH(Inputs!$M41&amp;"_"&amp;INDEX(Lookups!$AC$2:$AC$13,MATCH(Inputs!$L41,Lookups!$AD$2:$AD$13,0),1),IF(Inputs!$K41="CAL",Lookups!$Z$2:$Z$98,Lookups!$AA$2:$AA$98),0),1)&gt;=Inputs!X$4,"-",
IF(INDEX(Lookups!$Y$2:$Y$98,MATCH(Inputs!$M41&amp;"_"&amp;INDEX(Lookups!$AC$2:$AC$13,MATCH(Inputs!$L41,Lookups!$AD$2:$AD$13,0),1),IF(Inputs!$K41="CAL",Lookups!$Z$2:$Z$98,Lookups!$AA$2:$AA$98),0),1)=Inputs!X$4-1,Inputs!$Q41*(1+Inputs!X$6),
IF(INDEX(Lookups!$Y$2:$Y$98,MATCH(Inputs!$M41&amp;"_"&amp;INDEX(Lookups!$AC$2:$AC$13,MATCH(Inputs!$L41,Lookups!$AD$2:$AD$13,0),1),IF(Inputs!$K41="CAL",Lookups!$Z$2:$Z$98,Lookups!$AA$2:$AA$98),0),1)&lt;Inputs!X$4-1,Inputs!W41*(1+Inputs!X$6)))))</f>
        <v>-</v>
      </c>
      <c r="Y41" s="217" t="str">
        <f>IF(OR(ISBLANK($M41),$N41="%"),"-",
IF(INDEX(Lookups!$Y$2:$Y$98,MATCH(Inputs!$M41&amp;"_"&amp;INDEX(Lookups!$AC$2:$AC$13,MATCH(Inputs!$L41,Lookups!$AD$2:$AD$13,0),1),IF(Inputs!$K41="CAL",Lookups!$Z$2:$Z$98,Lookups!$AA$2:$AA$98),0),1)&gt;=Inputs!Y$4,"-",
IF(INDEX(Lookups!$Y$2:$Y$98,MATCH(Inputs!$M41&amp;"_"&amp;INDEX(Lookups!$AC$2:$AC$13,MATCH(Inputs!$L41,Lookups!$AD$2:$AD$13,0),1),IF(Inputs!$K41="CAL",Lookups!$Z$2:$Z$98,Lookups!$AA$2:$AA$98),0),1)=Inputs!Y$4-1,Inputs!$Q41*(1+Inputs!Y$6),
IF(INDEX(Lookups!$Y$2:$Y$98,MATCH(Inputs!$M41&amp;"_"&amp;INDEX(Lookups!$AC$2:$AC$13,MATCH(Inputs!$L41,Lookups!$AD$2:$AD$13,0),1),IF(Inputs!$K41="CAL",Lookups!$Z$2:$Z$98,Lookups!$AA$2:$AA$98),0),1)&lt;Inputs!Y$4-1,Inputs!X41*(1+Inputs!Y$6)))))</f>
        <v>-</v>
      </c>
      <c r="Z41" s="217" t="str">
        <f>IF(OR(ISBLANK($M41),$N41="%"),"-",
IF(INDEX(Lookups!$Y$2:$Y$98,MATCH(Inputs!$M41&amp;"_"&amp;INDEX(Lookups!$AC$2:$AC$13,MATCH(Inputs!$L41,Lookups!$AD$2:$AD$13,0),1),IF(Inputs!$K41="CAL",Lookups!$Z$2:$Z$98,Lookups!$AA$2:$AA$98),0),1)&gt;=Inputs!Z$4,"-",
IF(INDEX(Lookups!$Y$2:$Y$98,MATCH(Inputs!$M41&amp;"_"&amp;INDEX(Lookups!$AC$2:$AC$13,MATCH(Inputs!$L41,Lookups!$AD$2:$AD$13,0),1),IF(Inputs!$K41="CAL",Lookups!$Z$2:$Z$98,Lookups!$AA$2:$AA$98),0),1)=Inputs!Z$4-1,Inputs!$Q41*(1+Inputs!Z$6),
IF(INDEX(Lookups!$Y$2:$Y$98,MATCH(Inputs!$M41&amp;"_"&amp;INDEX(Lookups!$AC$2:$AC$13,MATCH(Inputs!$L41,Lookups!$AD$2:$AD$13,0),1),IF(Inputs!$K41="CAL",Lookups!$Z$2:$Z$98,Lookups!$AA$2:$AA$98),0),1)&lt;Inputs!Z$4-1,Inputs!Y41*(1+Inputs!Z$6)))))</f>
        <v>-</v>
      </c>
      <c r="AA41" s="217" t="str">
        <f>IF(OR(ISBLANK($M41),$N41="%"),"-",
IF(INDEX(Lookups!$Y$2:$Y$98,MATCH(Inputs!$M41&amp;"_"&amp;INDEX(Lookups!$AC$2:$AC$13,MATCH(Inputs!$L41,Lookups!$AD$2:$AD$13,0),1),IF(Inputs!$K41="CAL",Lookups!$Z$2:$Z$98,Lookups!$AA$2:$AA$98),0),1)&gt;=Inputs!AA$4,"-",
IF(INDEX(Lookups!$Y$2:$Y$98,MATCH(Inputs!$M41&amp;"_"&amp;INDEX(Lookups!$AC$2:$AC$13,MATCH(Inputs!$L41,Lookups!$AD$2:$AD$13,0),1),IF(Inputs!$K41="CAL",Lookups!$Z$2:$Z$98,Lookups!$AA$2:$AA$98),0),1)=Inputs!AA$4-1,Inputs!$Q41*(1+Inputs!AA$6),
IF(INDEX(Lookups!$Y$2:$Y$98,MATCH(Inputs!$M41&amp;"_"&amp;INDEX(Lookups!$AC$2:$AC$13,MATCH(Inputs!$L41,Lookups!$AD$2:$AD$13,0),1),IF(Inputs!$K41="CAL",Lookups!$Z$2:$Z$98,Lookups!$AA$2:$AA$98),0),1)&lt;Inputs!AA$4-1,Inputs!Z41*(1+Inputs!AA$6)))))</f>
        <v>-</v>
      </c>
      <c r="AB41" s="217" t="str">
        <f>IF(OR(ISBLANK($M41),$N41="%"),"-",
IF(INDEX(Lookups!$Y$2:$Y$98,MATCH(Inputs!$M41&amp;"_"&amp;INDEX(Lookups!$AC$2:$AC$13,MATCH(Inputs!$L41,Lookups!$AD$2:$AD$13,0),1),IF(Inputs!$K41="CAL",Lookups!$Z$2:$Z$98,Lookups!$AA$2:$AA$98),0),1)&gt;=Inputs!AB$4,"-",
IF(INDEX(Lookups!$Y$2:$Y$98,MATCH(Inputs!$M41&amp;"_"&amp;INDEX(Lookups!$AC$2:$AC$13,MATCH(Inputs!$L41,Lookups!$AD$2:$AD$13,0),1),IF(Inputs!$K41="CAL",Lookups!$Z$2:$Z$98,Lookups!$AA$2:$AA$98),0),1)=Inputs!AB$4-1,Inputs!$Q41*(1+Inputs!AB$6),
IF(INDEX(Lookups!$Y$2:$Y$98,MATCH(Inputs!$M41&amp;"_"&amp;INDEX(Lookups!$AC$2:$AC$13,MATCH(Inputs!$L41,Lookups!$AD$2:$AD$13,0),1),IF(Inputs!$K41="CAL",Lookups!$Z$2:$Z$98,Lookups!$AA$2:$AA$98),0),1)&lt;Inputs!AB$4-1,Inputs!AA41*(1+Inputs!AB$6)))))</f>
        <v>-</v>
      </c>
      <c r="AC41" s="217" t="str">
        <f>IF(OR(ISBLANK($M41),$N41="%"),"-",
IF(INDEX(Lookups!$Y$2:$Y$98,MATCH(Inputs!$M41&amp;"_"&amp;INDEX(Lookups!$AC$2:$AC$13,MATCH(Inputs!$L41,Lookups!$AD$2:$AD$13,0),1),IF(Inputs!$K41="CAL",Lookups!$Z$2:$Z$98,Lookups!$AA$2:$AA$98),0),1)&gt;=Inputs!AC$4,"-",
IF(INDEX(Lookups!$Y$2:$Y$98,MATCH(Inputs!$M41&amp;"_"&amp;INDEX(Lookups!$AC$2:$AC$13,MATCH(Inputs!$L41,Lookups!$AD$2:$AD$13,0),1),IF(Inputs!$K41="CAL",Lookups!$Z$2:$Z$98,Lookups!$AA$2:$AA$98),0),1)=Inputs!AC$4-1,Inputs!$Q41*(1+Inputs!AC$6),
IF(INDEX(Lookups!$Y$2:$Y$98,MATCH(Inputs!$M41&amp;"_"&amp;INDEX(Lookups!$AC$2:$AC$13,MATCH(Inputs!$L41,Lookups!$AD$2:$AD$13,0),1),IF(Inputs!$K41="CAL",Lookups!$Z$2:$Z$98,Lookups!$AA$2:$AA$98),0),1)&lt;Inputs!AC$4-1,Inputs!AB41*(1+Inputs!AC$6)))))</f>
        <v>-</v>
      </c>
      <c r="AD41" s="217" t="str">
        <f>IF(OR(ISBLANK($M41),$N41="%"),"-",
IF(INDEX(Lookups!$Y$2:$Y$98,MATCH(Inputs!$M41&amp;"_"&amp;INDEX(Lookups!$AC$2:$AC$13,MATCH(Inputs!$L41,Lookups!$AD$2:$AD$13,0),1),IF(Inputs!$K41="CAL",Lookups!$Z$2:$Z$98,Lookups!$AA$2:$AA$98),0),1)&gt;=Inputs!AD$4,"-",
IF(INDEX(Lookups!$Y$2:$Y$98,MATCH(Inputs!$M41&amp;"_"&amp;INDEX(Lookups!$AC$2:$AC$13,MATCH(Inputs!$L41,Lookups!$AD$2:$AD$13,0),1),IF(Inputs!$K41="CAL",Lookups!$Z$2:$Z$98,Lookups!$AA$2:$AA$98),0),1)=Inputs!AD$4-1,Inputs!$Q41*(1+Inputs!AD$6),
IF(INDEX(Lookups!$Y$2:$Y$98,MATCH(Inputs!$M41&amp;"_"&amp;INDEX(Lookups!$AC$2:$AC$13,MATCH(Inputs!$L41,Lookups!$AD$2:$AD$13,0),1),IF(Inputs!$K41="CAL",Lookups!$Z$2:$Z$98,Lookups!$AA$2:$AA$98),0),1)&lt;Inputs!AD$4-1,Inputs!AC41*(1+Inputs!AD$6)))))</f>
        <v>-</v>
      </c>
      <c r="AE41" s="217" t="str">
        <f>IF(OR(ISBLANK($M41),$N41="%"),"-",
IF(INDEX(Lookups!$Y$2:$Y$98,MATCH(Inputs!$M41&amp;"_"&amp;INDEX(Lookups!$AC$2:$AC$13,MATCH(Inputs!$L41,Lookups!$AD$2:$AD$13,0),1),IF(Inputs!$K41="CAL",Lookups!$Z$2:$Z$98,Lookups!$AA$2:$AA$98),0),1)&gt;=Inputs!AE$4,"-",
IF(INDEX(Lookups!$Y$2:$Y$98,MATCH(Inputs!$M41&amp;"_"&amp;INDEX(Lookups!$AC$2:$AC$13,MATCH(Inputs!$L41,Lookups!$AD$2:$AD$13,0),1),IF(Inputs!$K41="CAL",Lookups!$Z$2:$Z$98,Lookups!$AA$2:$AA$98),0),1)=Inputs!AE$4-1,Inputs!$Q41*(1+Inputs!AE$6),
IF(INDEX(Lookups!$Y$2:$Y$98,MATCH(Inputs!$M41&amp;"_"&amp;INDEX(Lookups!$AC$2:$AC$13,MATCH(Inputs!$L41,Lookups!$AD$2:$AD$13,0),1),IF(Inputs!$K41="CAL",Lookups!$Z$2:$Z$98,Lookups!$AA$2:$AA$98),0),1)&lt;Inputs!AE$4-1,Inputs!AD41*(1+Inputs!AE$6)))))</f>
        <v>-</v>
      </c>
      <c r="AF41" s="217" t="str">
        <f>IF(OR(ISBLANK($M41),$N41="%"),"-",
IF(INDEX(Lookups!$Y$2:$Y$98,MATCH(Inputs!$M41&amp;"_"&amp;INDEX(Lookups!$AC$2:$AC$13,MATCH(Inputs!$L41,Lookups!$AD$2:$AD$13,0),1),IF(Inputs!$K41="CAL",Lookups!$Z$2:$Z$98,Lookups!$AA$2:$AA$98),0),1)&gt;=Inputs!AF$4,"-",
IF(INDEX(Lookups!$Y$2:$Y$98,MATCH(Inputs!$M41&amp;"_"&amp;INDEX(Lookups!$AC$2:$AC$13,MATCH(Inputs!$L41,Lookups!$AD$2:$AD$13,0),1),IF(Inputs!$K41="CAL",Lookups!$Z$2:$Z$98,Lookups!$AA$2:$AA$98),0),1)=Inputs!AF$4-1,Inputs!$Q41*(1+Inputs!AF$6),
IF(INDEX(Lookups!$Y$2:$Y$98,MATCH(Inputs!$M41&amp;"_"&amp;INDEX(Lookups!$AC$2:$AC$13,MATCH(Inputs!$L41,Lookups!$AD$2:$AD$13,0),1),IF(Inputs!$K41="CAL",Lookups!$Z$2:$Z$98,Lookups!$AA$2:$AA$98),0),1)&lt;Inputs!AF$4-1,Inputs!AE41*(1+Inputs!AF$6)))))</f>
        <v>-</v>
      </c>
      <c r="AG41" s="217" t="str">
        <f>IF(OR(ISBLANK($M41),$N41="%"),"-",
IF(INDEX(Lookups!$Y$2:$Y$98,MATCH(Inputs!$M41&amp;"_"&amp;INDEX(Lookups!$AC$2:$AC$13,MATCH(Inputs!$L41,Lookups!$AD$2:$AD$13,0),1),IF(Inputs!$K41="CAL",Lookups!$Z$2:$Z$98,Lookups!$AA$2:$AA$98),0),1)&gt;=Inputs!AG$4,"-",
IF(INDEX(Lookups!$Y$2:$Y$98,MATCH(Inputs!$M41&amp;"_"&amp;INDEX(Lookups!$AC$2:$AC$13,MATCH(Inputs!$L41,Lookups!$AD$2:$AD$13,0),1),IF(Inputs!$K41="CAL",Lookups!$Z$2:$Z$98,Lookups!$AA$2:$AA$98),0),1)=Inputs!AG$4-1,Inputs!$Q41*(1+Inputs!AG$6),
IF(INDEX(Lookups!$Y$2:$Y$98,MATCH(Inputs!$M41&amp;"_"&amp;INDEX(Lookups!$AC$2:$AC$13,MATCH(Inputs!$L41,Lookups!$AD$2:$AD$13,0),1),IF(Inputs!$K41="CAL",Lookups!$Z$2:$Z$98,Lookups!$AA$2:$AA$98),0),1)&lt;Inputs!AG$4-1,Inputs!AF41*(1+Inputs!AG$6)))))</f>
        <v>-</v>
      </c>
      <c r="AH41" s="217" t="str">
        <f>IF(OR(ISBLANK($M41),$N41="%"),"-",
IF(INDEX(Lookups!$Y$2:$Y$98,MATCH(Inputs!$M41&amp;"_"&amp;INDEX(Lookups!$AC$2:$AC$13,MATCH(Inputs!$L41,Lookups!$AD$2:$AD$13,0),1),IF(Inputs!$K41="CAL",Lookups!$Z$2:$Z$98,Lookups!$AA$2:$AA$98),0),1)&gt;=Inputs!AH$4,"-",
IF(INDEX(Lookups!$Y$2:$Y$98,MATCH(Inputs!$M41&amp;"_"&amp;INDEX(Lookups!$AC$2:$AC$13,MATCH(Inputs!$L41,Lookups!$AD$2:$AD$13,0),1),IF(Inputs!$K41="CAL",Lookups!$Z$2:$Z$98,Lookups!$AA$2:$AA$98),0),1)=Inputs!AH$4-1,Inputs!$Q41*(1+Inputs!AH$6),
IF(INDEX(Lookups!$Y$2:$Y$98,MATCH(Inputs!$M41&amp;"_"&amp;INDEX(Lookups!$AC$2:$AC$13,MATCH(Inputs!$L41,Lookups!$AD$2:$AD$13,0),1),IF(Inputs!$K41="CAL",Lookups!$Z$2:$Z$98,Lookups!$AA$2:$AA$98),0),1)&lt;Inputs!AH$4-1,Inputs!AG41*(1+Inputs!AH$6)))))</f>
        <v>-</v>
      </c>
      <c r="AI41" s="217" t="str">
        <f>IF(OR(ISBLANK($M41),$N41="%"),"-",
IF(INDEX(Lookups!$Y$2:$Y$98,MATCH(Inputs!$M41&amp;"_"&amp;INDEX(Lookups!$AC$2:$AC$13,MATCH(Inputs!$L41,Lookups!$AD$2:$AD$13,0),1),IF(Inputs!$K41="CAL",Lookups!$Z$2:$Z$98,Lookups!$AA$2:$AA$98),0),1)&gt;=Inputs!AI$4,"-",
IF(INDEX(Lookups!$Y$2:$Y$98,MATCH(Inputs!$M41&amp;"_"&amp;INDEX(Lookups!$AC$2:$AC$13,MATCH(Inputs!$L41,Lookups!$AD$2:$AD$13,0),1),IF(Inputs!$K41="CAL",Lookups!$Z$2:$Z$98,Lookups!$AA$2:$AA$98),0),1)=Inputs!AI$4-1,Inputs!$Q41*(1+Inputs!AI$6),
IF(INDEX(Lookups!$Y$2:$Y$98,MATCH(Inputs!$M41&amp;"_"&amp;INDEX(Lookups!$AC$2:$AC$13,MATCH(Inputs!$L41,Lookups!$AD$2:$AD$13,0),1),IF(Inputs!$K41="CAL",Lookups!$Z$2:$Z$98,Lookups!$AA$2:$AA$98),0),1)&lt;Inputs!AI$4-1,Inputs!AH41*(1+Inputs!AI$6)))))</f>
        <v>-</v>
      </c>
      <c r="AJ41" s="217" t="str">
        <f>IF(OR(ISBLANK($M41),$N41="%"),"-",
IF(INDEX(Lookups!$Y$2:$Y$98,MATCH(Inputs!$M41&amp;"_"&amp;INDEX(Lookups!$AC$2:$AC$13,MATCH(Inputs!$L41,Lookups!$AD$2:$AD$13,0),1),IF(Inputs!$K41="CAL",Lookups!$Z$2:$Z$98,Lookups!$AA$2:$AA$98),0),1)&gt;=Inputs!AJ$4,"-",
IF(INDEX(Lookups!$Y$2:$Y$98,MATCH(Inputs!$M41&amp;"_"&amp;INDEX(Lookups!$AC$2:$AC$13,MATCH(Inputs!$L41,Lookups!$AD$2:$AD$13,0),1),IF(Inputs!$K41="CAL",Lookups!$Z$2:$Z$98,Lookups!$AA$2:$AA$98),0),1)=Inputs!AJ$4-1,Inputs!$Q41*(1+Inputs!AJ$6),
IF(INDEX(Lookups!$Y$2:$Y$98,MATCH(Inputs!$M41&amp;"_"&amp;INDEX(Lookups!$AC$2:$AC$13,MATCH(Inputs!$L41,Lookups!$AD$2:$AD$13,0),1),IF(Inputs!$K41="CAL",Lookups!$Z$2:$Z$98,Lookups!$AA$2:$AA$98),0),1)&lt;Inputs!AJ$4-1,Inputs!AI41*(1+Inputs!AJ$6)))))</f>
        <v>-</v>
      </c>
      <c r="AK41" s="217" t="str">
        <f>IF(OR(ISBLANK($M41),$N41="%"),"-",
IF(INDEX(Lookups!$Y$2:$Y$98,MATCH(Inputs!$M41&amp;"_"&amp;INDEX(Lookups!$AC$2:$AC$13,MATCH(Inputs!$L41,Lookups!$AD$2:$AD$13,0),1),IF(Inputs!$K41="CAL",Lookups!$Z$2:$Z$98,Lookups!$AA$2:$AA$98),0),1)&gt;=Inputs!AK$4,"-",
IF(INDEX(Lookups!$Y$2:$Y$98,MATCH(Inputs!$M41&amp;"_"&amp;INDEX(Lookups!$AC$2:$AC$13,MATCH(Inputs!$L41,Lookups!$AD$2:$AD$13,0),1),IF(Inputs!$K41="CAL",Lookups!$Z$2:$Z$98,Lookups!$AA$2:$AA$98),0),1)=Inputs!AK$4-1,Inputs!$Q41*(1+Inputs!AK$6),
IF(INDEX(Lookups!$Y$2:$Y$98,MATCH(Inputs!$M41&amp;"_"&amp;INDEX(Lookups!$AC$2:$AC$13,MATCH(Inputs!$L41,Lookups!$AD$2:$AD$13,0),1),IF(Inputs!$K41="CAL",Lookups!$Z$2:$Z$98,Lookups!$AA$2:$AA$98),0),1)&lt;Inputs!AK$4-1,Inputs!AJ41*(1+Inputs!AK$6)))))</f>
        <v>-</v>
      </c>
      <c r="AL41" s="217" t="str">
        <f>IF(OR(ISBLANK($M41),$N41="%"),"-",
IF(INDEX(Lookups!$Y$2:$Y$98,MATCH(Inputs!$M41&amp;"_"&amp;INDEX(Lookups!$AC$2:$AC$13,MATCH(Inputs!$L41,Lookups!$AD$2:$AD$13,0),1),IF(Inputs!$K41="CAL",Lookups!$Z$2:$Z$98,Lookups!$AA$2:$AA$98),0),1)&gt;=Inputs!AL$4,"-",
IF(INDEX(Lookups!$Y$2:$Y$98,MATCH(Inputs!$M41&amp;"_"&amp;INDEX(Lookups!$AC$2:$AC$13,MATCH(Inputs!$L41,Lookups!$AD$2:$AD$13,0),1),IF(Inputs!$K41="CAL",Lookups!$Z$2:$Z$98,Lookups!$AA$2:$AA$98),0),1)=Inputs!AL$4-1,Inputs!$Q41*(1+Inputs!AL$6),
IF(INDEX(Lookups!$Y$2:$Y$98,MATCH(Inputs!$M41&amp;"_"&amp;INDEX(Lookups!$AC$2:$AC$13,MATCH(Inputs!$L41,Lookups!$AD$2:$AD$13,0),1),IF(Inputs!$K41="CAL",Lookups!$Z$2:$Z$98,Lookups!$AA$2:$AA$98),0),1)&lt;Inputs!AL$4-1,Inputs!AK41*(1+Inputs!AL$6)))))</f>
        <v>-</v>
      </c>
      <c r="AM41" s="217" t="str">
        <f>IF(OR(ISBLANK($M41),$N41="%"),"-",
IF(INDEX(Lookups!$Y$2:$Y$98,MATCH(Inputs!$M41&amp;"_"&amp;INDEX(Lookups!$AC$2:$AC$13,MATCH(Inputs!$L41,Lookups!$AD$2:$AD$13,0),1),IF(Inputs!$K41="CAL",Lookups!$Z$2:$Z$98,Lookups!$AA$2:$AA$98),0),1)&gt;=Inputs!AM$4,"-",
IF(INDEX(Lookups!$Y$2:$Y$98,MATCH(Inputs!$M41&amp;"_"&amp;INDEX(Lookups!$AC$2:$AC$13,MATCH(Inputs!$L41,Lookups!$AD$2:$AD$13,0),1),IF(Inputs!$K41="CAL",Lookups!$Z$2:$Z$98,Lookups!$AA$2:$AA$98),0),1)=Inputs!AM$4-1,Inputs!$Q41*(1+Inputs!AM$6),
IF(INDEX(Lookups!$Y$2:$Y$98,MATCH(Inputs!$M41&amp;"_"&amp;INDEX(Lookups!$AC$2:$AC$13,MATCH(Inputs!$L41,Lookups!$AD$2:$AD$13,0),1),IF(Inputs!$K41="CAL",Lookups!$Z$2:$Z$98,Lookups!$AA$2:$AA$98),0),1)&lt;Inputs!AM$4-1,Inputs!AL41*(1+Inputs!AM$6)))))</f>
        <v>-</v>
      </c>
      <c r="AN41" s="217" t="str">
        <f>IF(OR(ISBLANK($M41),$N41="%"),"-",
IF(INDEX(Lookups!$Y$2:$Y$98,MATCH(Inputs!$M41&amp;"_"&amp;INDEX(Lookups!$AC$2:$AC$13,MATCH(Inputs!$L41,Lookups!$AD$2:$AD$13,0),1),IF(Inputs!$K41="CAL",Lookups!$Z$2:$Z$98,Lookups!$AA$2:$AA$98),0),1)&gt;=Inputs!AN$4,"-",
IF(INDEX(Lookups!$Y$2:$Y$98,MATCH(Inputs!$M41&amp;"_"&amp;INDEX(Lookups!$AC$2:$AC$13,MATCH(Inputs!$L41,Lookups!$AD$2:$AD$13,0),1),IF(Inputs!$K41="CAL",Lookups!$Z$2:$Z$98,Lookups!$AA$2:$AA$98),0),1)=Inputs!AN$4-1,Inputs!$Q41*(1+Inputs!AN$6),
IF(INDEX(Lookups!$Y$2:$Y$98,MATCH(Inputs!$M41&amp;"_"&amp;INDEX(Lookups!$AC$2:$AC$13,MATCH(Inputs!$L41,Lookups!$AD$2:$AD$13,0),1),IF(Inputs!$K41="CAL",Lookups!$Z$2:$Z$98,Lookups!$AA$2:$AA$98),0),1)&lt;Inputs!AN$4-1,Inputs!AM41*(1+Inputs!AN$6)))))</f>
        <v>-</v>
      </c>
      <c r="AO41" s="217" t="str">
        <f>IF(OR(ISBLANK($M41),$N41="%"),"-",
IF(INDEX(Lookups!$Y$2:$Y$98,MATCH(Inputs!$M41&amp;"_"&amp;INDEX(Lookups!$AC$2:$AC$13,MATCH(Inputs!$L41,Lookups!$AD$2:$AD$13,0),1),IF(Inputs!$K41="CAL",Lookups!$Z$2:$Z$98,Lookups!$AA$2:$AA$98),0),1)&gt;=Inputs!AO$4,"-",
IF(INDEX(Lookups!$Y$2:$Y$98,MATCH(Inputs!$M41&amp;"_"&amp;INDEX(Lookups!$AC$2:$AC$13,MATCH(Inputs!$L41,Lookups!$AD$2:$AD$13,0),1),IF(Inputs!$K41="CAL",Lookups!$Z$2:$Z$98,Lookups!$AA$2:$AA$98),0),1)=Inputs!AO$4-1,Inputs!$Q41*(1+Inputs!AO$6),
IF(INDEX(Lookups!$Y$2:$Y$98,MATCH(Inputs!$M41&amp;"_"&amp;INDEX(Lookups!$AC$2:$AC$13,MATCH(Inputs!$L41,Lookups!$AD$2:$AD$13,0),1),IF(Inputs!$K41="CAL",Lookups!$Z$2:$Z$98,Lookups!$AA$2:$AA$98),0),1)&lt;Inputs!AO$4-1,Inputs!AN41*(1+Inputs!AO$6)))))</f>
        <v>-</v>
      </c>
      <c r="AP41" s="217" t="str">
        <f>IF(OR(ISBLANK($M41),$N41="%"),"-",
IF(INDEX(Lookups!$Y$2:$Y$98,MATCH(Inputs!$M41&amp;"_"&amp;INDEX(Lookups!$AC$2:$AC$13,MATCH(Inputs!$L41,Lookups!$AD$2:$AD$13,0),1),IF(Inputs!$K41="CAL",Lookups!$Z$2:$Z$98,Lookups!$AA$2:$AA$98),0),1)&gt;=Inputs!AP$4,"-",
IF(INDEX(Lookups!$Y$2:$Y$98,MATCH(Inputs!$M41&amp;"_"&amp;INDEX(Lookups!$AC$2:$AC$13,MATCH(Inputs!$L41,Lookups!$AD$2:$AD$13,0),1),IF(Inputs!$K41="CAL",Lookups!$Z$2:$Z$98,Lookups!$AA$2:$AA$98),0),1)=Inputs!AP$4-1,Inputs!$Q41*(1+Inputs!AP$6),
IF(INDEX(Lookups!$Y$2:$Y$98,MATCH(Inputs!$M41&amp;"_"&amp;INDEX(Lookups!$AC$2:$AC$13,MATCH(Inputs!$L41,Lookups!$AD$2:$AD$13,0),1),IF(Inputs!$K41="CAL",Lookups!$Z$2:$Z$98,Lookups!$AA$2:$AA$98),0),1)&lt;Inputs!AP$4-1,Inputs!AO41*(1+Inputs!AP$6)))))</f>
        <v>-</v>
      </c>
      <c r="AQ41" s="217" t="str">
        <f>IF(OR(ISBLANK($M41),$N41="%"),"-",
IF(INDEX(Lookups!$Y$2:$Y$98,MATCH(Inputs!$M41&amp;"_"&amp;INDEX(Lookups!$AC$2:$AC$13,MATCH(Inputs!$L41,Lookups!$AD$2:$AD$13,0),1),IF(Inputs!$K41="CAL",Lookups!$Z$2:$Z$98,Lookups!$AA$2:$AA$98),0),1)&gt;=Inputs!AQ$4,"-",
IF(INDEX(Lookups!$Y$2:$Y$98,MATCH(Inputs!$M41&amp;"_"&amp;INDEX(Lookups!$AC$2:$AC$13,MATCH(Inputs!$L41,Lookups!$AD$2:$AD$13,0),1),IF(Inputs!$K41="CAL",Lookups!$Z$2:$Z$98,Lookups!$AA$2:$AA$98),0),1)=Inputs!AQ$4-1,Inputs!$Q41*(1+Inputs!AQ$6),
IF(INDEX(Lookups!$Y$2:$Y$98,MATCH(Inputs!$M41&amp;"_"&amp;INDEX(Lookups!$AC$2:$AC$13,MATCH(Inputs!$L41,Lookups!$AD$2:$AD$13,0),1),IF(Inputs!$K41="CAL",Lookups!$Z$2:$Z$98,Lookups!$AA$2:$AA$98),0),1)&lt;Inputs!AQ$4-1,Inputs!AP41*(1+Inputs!AQ$6)))))</f>
        <v>-</v>
      </c>
      <c r="AR41" s="217" t="str">
        <f>IF(OR(ISBLANK($M41),$N41="%"),"-",
IF(INDEX(Lookups!$Y$2:$Y$98,MATCH(Inputs!$M41&amp;"_"&amp;INDEX(Lookups!$AC$2:$AC$13,MATCH(Inputs!$L41,Lookups!$AD$2:$AD$13,0),1),IF(Inputs!$K41="CAL",Lookups!$Z$2:$Z$98,Lookups!$AA$2:$AA$98),0),1)&gt;=Inputs!AR$4,"-",
IF(INDEX(Lookups!$Y$2:$Y$98,MATCH(Inputs!$M41&amp;"_"&amp;INDEX(Lookups!$AC$2:$AC$13,MATCH(Inputs!$L41,Lookups!$AD$2:$AD$13,0),1),IF(Inputs!$K41="CAL",Lookups!$Z$2:$Z$98,Lookups!$AA$2:$AA$98),0),1)=Inputs!AR$4-1,Inputs!$Q41*(1+Inputs!AR$6),
IF(INDEX(Lookups!$Y$2:$Y$98,MATCH(Inputs!$M41&amp;"_"&amp;INDEX(Lookups!$AC$2:$AC$13,MATCH(Inputs!$L41,Lookups!$AD$2:$AD$13,0),1),IF(Inputs!$K41="CAL",Lookups!$Z$2:$Z$98,Lookups!$AA$2:$AA$98),0),1)&lt;Inputs!AR$4-1,Inputs!AQ41*(1+Inputs!AR$6)))))</f>
        <v>-</v>
      </c>
      <c r="AS41" s="217" t="str">
        <f>IF(OR(ISBLANK($M41),$N41="%"),"-",
IF(INDEX(Lookups!$Y$2:$Y$98,MATCH(Inputs!$M41&amp;"_"&amp;INDEX(Lookups!$AC$2:$AC$13,MATCH(Inputs!$L41,Lookups!$AD$2:$AD$13,0),1),IF(Inputs!$K41="CAL",Lookups!$Z$2:$Z$98,Lookups!$AA$2:$AA$98),0),1)&gt;=Inputs!AS$4,"-",
IF(INDEX(Lookups!$Y$2:$Y$98,MATCH(Inputs!$M41&amp;"_"&amp;INDEX(Lookups!$AC$2:$AC$13,MATCH(Inputs!$L41,Lookups!$AD$2:$AD$13,0),1),IF(Inputs!$K41="CAL",Lookups!$Z$2:$Z$98,Lookups!$AA$2:$AA$98),0),1)=Inputs!AS$4-1,Inputs!$Q41*(1+Inputs!AS$6),
IF(INDEX(Lookups!$Y$2:$Y$98,MATCH(Inputs!$M41&amp;"_"&amp;INDEX(Lookups!$AC$2:$AC$13,MATCH(Inputs!$L41,Lookups!$AD$2:$AD$13,0),1),IF(Inputs!$K41="CAL",Lookups!$Z$2:$Z$98,Lookups!$AA$2:$AA$98),0),1)&lt;Inputs!AS$4-1,Inputs!AR41*(1+Inputs!AS$6)))))</f>
        <v>-</v>
      </c>
      <c r="AT41" s="217" t="str">
        <f>IF(OR(ISBLANK($M41),$N41="%"),"-",
IF(INDEX(Lookups!$Y$2:$Y$98,MATCH(Inputs!$M41&amp;"_"&amp;INDEX(Lookups!$AC$2:$AC$13,MATCH(Inputs!$L41,Lookups!$AD$2:$AD$13,0),1),IF(Inputs!$K41="CAL",Lookups!$Z$2:$Z$98,Lookups!$AA$2:$AA$98),0),1)&gt;=Inputs!AT$4,"-",
IF(INDEX(Lookups!$Y$2:$Y$98,MATCH(Inputs!$M41&amp;"_"&amp;INDEX(Lookups!$AC$2:$AC$13,MATCH(Inputs!$L41,Lookups!$AD$2:$AD$13,0),1),IF(Inputs!$K41="CAL",Lookups!$Z$2:$Z$98,Lookups!$AA$2:$AA$98),0),1)=Inputs!AT$4-1,Inputs!$Q41*(1+Inputs!AT$6),
IF(INDEX(Lookups!$Y$2:$Y$98,MATCH(Inputs!$M41&amp;"_"&amp;INDEX(Lookups!$AC$2:$AC$13,MATCH(Inputs!$L41,Lookups!$AD$2:$AD$13,0),1),IF(Inputs!$K41="CAL",Lookups!$Z$2:$Z$98,Lookups!$AA$2:$AA$98),0),1)&lt;Inputs!AT$4-1,Inputs!AS41*(1+Inputs!AT$6)))))</f>
        <v>-</v>
      </c>
      <c r="AU41" s="217" t="str">
        <f>IF(OR(ISBLANK($M41),$N41="%"),"-",
IF(INDEX(Lookups!$Y$2:$Y$98,MATCH(Inputs!$M41&amp;"_"&amp;INDEX(Lookups!$AC$2:$AC$13,MATCH(Inputs!$L41,Lookups!$AD$2:$AD$13,0),1),IF(Inputs!$K41="CAL",Lookups!$Z$2:$Z$98,Lookups!$AA$2:$AA$98),0),1)&gt;=Inputs!AU$4,"-",
IF(INDEX(Lookups!$Y$2:$Y$98,MATCH(Inputs!$M41&amp;"_"&amp;INDEX(Lookups!$AC$2:$AC$13,MATCH(Inputs!$L41,Lookups!$AD$2:$AD$13,0),1),IF(Inputs!$K41="CAL",Lookups!$Z$2:$Z$98,Lookups!$AA$2:$AA$98),0),1)=Inputs!AU$4-1,Inputs!$Q41*(1+Inputs!AU$6),
IF(INDEX(Lookups!$Y$2:$Y$98,MATCH(Inputs!$M41&amp;"_"&amp;INDEX(Lookups!$AC$2:$AC$13,MATCH(Inputs!$L41,Lookups!$AD$2:$AD$13,0),1),IF(Inputs!$K41="CAL",Lookups!$Z$2:$Z$98,Lookups!$AA$2:$AA$98),0),1)&lt;Inputs!AU$4-1,Inputs!AT41*(1+Inputs!AU$6)))))</f>
        <v>-</v>
      </c>
      <c r="AW41" s="214" t="str">
        <f>INDEX($V41:$AU41,1,MATCH(AW$6&amp;"_"&amp;INDEX(Lookups!$AC$2:$AC$13,MATCH(Inputs!AW$5,Lookups!$AD$2:$AD$13,0),1),Inputs!$V$2:$AU$2,0))</f>
        <v>-</v>
      </c>
    </row>
    <row r="42" spans="1:49" x14ac:dyDescent="0.25">
      <c r="A42" s="178" t="s">
        <v>559</v>
      </c>
      <c r="B42" s="209" t="s">
        <v>192</v>
      </c>
      <c r="C42" s="210" t="str">
        <f>IF(ISBLANK($B42),"-",IFERROR(INDEX(Lookups!$E$2:$E$14,MATCH($B42,Lookups!$C$2:$C$14,0),1),"-"))</f>
        <v>NO</v>
      </c>
      <c r="D42" s="211" t="str">
        <f>IFERROR(IF(MATCH($I42,Lookups!$J$2:$J$6,0),INDEX(Lookups!$K$2:$K$6,MATCH(Inputs!$I42,Lookups!$J$2:$J$6,0),1)),"all DB")</f>
        <v>all DB</v>
      </c>
      <c r="E42" s="211" t="str">
        <f t="shared" si="2"/>
        <v>Enviro_all DB</v>
      </c>
      <c r="F42" s="160" t="s">
        <v>560</v>
      </c>
      <c r="H42" s="159" t="s">
        <v>294</v>
      </c>
      <c r="J42" s="159" t="s">
        <v>537</v>
      </c>
      <c r="K42" s="203" t="s">
        <v>332</v>
      </c>
      <c r="L42" s="203" t="s">
        <v>95</v>
      </c>
      <c r="M42" s="203">
        <v>2018</v>
      </c>
      <c r="N42" s="162" t="s">
        <v>34</v>
      </c>
      <c r="O42" s="234">
        <v>40.5</v>
      </c>
      <c r="P42" s="209">
        <v>0.21729999999999999</v>
      </c>
      <c r="Q42" s="235">
        <f>(O42*P42)/1000</f>
        <v>8.8006499999999984E-3</v>
      </c>
      <c r="R42" s="236">
        <f t="shared" si="1"/>
        <v>8.8006499999999984E-3</v>
      </c>
      <c r="S42" s="163"/>
      <c r="U42" s="216"/>
      <c r="V42" s="217" t="str">
        <f>IF(OR(ISBLANK($M42),$N42="%"),"-",
IF(INDEX(Lookups!$Y$2:$Y$98,MATCH(Inputs!$M42&amp;"_"&amp;INDEX(Lookups!$AC$2:$AC$13,MATCH(Inputs!$L42,Lookups!$AD$2:$AD$13,0),1),IF(Inputs!$K42="CAL",Lookups!$Z$2:$Z$98,Lookups!$AA$2:$AA$98),0),1)&gt;=Inputs!V$4,"-",
IF(INDEX(Lookups!$Y$2:$Y$98,MATCH(Inputs!$M42&amp;"_"&amp;INDEX(Lookups!$AC$2:$AC$13,MATCH(Inputs!$L42,Lookups!$AD$2:$AD$13,0),1),IF(Inputs!$K42="CAL",Lookups!$Z$2:$Z$98,Lookups!$AA$2:$AA$98),0),1)=Inputs!V$4-1,Inputs!$Q42*(1+Inputs!V$6),
IF(INDEX(Lookups!$Y$2:$Y$98,MATCH(Inputs!$M42&amp;"_"&amp;INDEX(Lookups!$AC$2:$AC$13,MATCH(Inputs!$L42,Lookups!$AD$2:$AD$13,0),1),IF(Inputs!$K42="CAL",Lookups!$Z$2:$Z$98,Lookups!$AA$2:$AA$98),0),1)&lt;Inputs!V$4-1,Inputs!U42*(1+Inputs!V$6)))))</f>
        <v>-</v>
      </c>
      <c r="W42" s="217" t="str">
        <f>IF(OR(ISBLANK($M42),$N42="%"),"-",
IF(INDEX(Lookups!$Y$2:$Y$98,MATCH(Inputs!$M42&amp;"_"&amp;INDEX(Lookups!$AC$2:$AC$13,MATCH(Inputs!$L42,Lookups!$AD$2:$AD$13,0),1),IF(Inputs!$K42="CAL",Lookups!$Z$2:$Z$98,Lookups!$AA$2:$AA$98),0),1)&gt;=Inputs!W$4,"-",
IF(INDEX(Lookups!$Y$2:$Y$98,MATCH(Inputs!$M42&amp;"_"&amp;INDEX(Lookups!$AC$2:$AC$13,MATCH(Inputs!$L42,Lookups!$AD$2:$AD$13,0),1),IF(Inputs!$K42="CAL",Lookups!$Z$2:$Z$98,Lookups!$AA$2:$AA$98),0),1)=Inputs!W$4-1,Inputs!$Q42*(1+Inputs!W$6),
IF(INDEX(Lookups!$Y$2:$Y$98,MATCH(Inputs!$M42&amp;"_"&amp;INDEX(Lookups!$AC$2:$AC$13,MATCH(Inputs!$L42,Lookups!$AD$2:$AD$13,0),1),IF(Inputs!$K42="CAL",Lookups!$Z$2:$Z$98,Lookups!$AA$2:$AA$98),0),1)&lt;Inputs!W$4-1,Inputs!V42*(1+Inputs!W$6)))))</f>
        <v>-</v>
      </c>
      <c r="X42" s="217" t="str">
        <f>IF(OR(ISBLANK($M42),$N42="%"),"-",
IF(INDEX(Lookups!$Y$2:$Y$98,MATCH(Inputs!$M42&amp;"_"&amp;INDEX(Lookups!$AC$2:$AC$13,MATCH(Inputs!$L42,Lookups!$AD$2:$AD$13,0),1),IF(Inputs!$K42="CAL",Lookups!$Z$2:$Z$98,Lookups!$AA$2:$AA$98),0),1)&gt;=Inputs!X$4,"-",
IF(INDEX(Lookups!$Y$2:$Y$98,MATCH(Inputs!$M42&amp;"_"&amp;INDEX(Lookups!$AC$2:$AC$13,MATCH(Inputs!$L42,Lookups!$AD$2:$AD$13,0),1),IF(Inputs!$K42="CAL",Lookups!$Z$2:$Z$98,Lookups!$AA$2:$AA$98),0),1)=Inputs!X$4-1,Inputs!$Q42*(1+Inputs!X$6),
IF(INDEX(Lookups!$Y$2:$Y$98,MATCH(Inputs!$M42&amp;"_"&amp;INDEX(Lookups!$AC$2:$AC$13,MATCH(Inputs!$L42,Lookups!$AD$2:$AD$13,0),1),IF(Inputs!$K42="CAL",Lookups!$Z$2:$Z$98,Lookups!$AA$2:$AA$98),0),1)&lt;Inputs!X$4-1,Inputs!W42*(1+Inputs!X$6)))))</f>
        <v>-</v>
      </c>
      <c r="Y42" s="217" t="str">
        <f>IF(OR(ISBLANK($M42),$N42="%"),"-",
IF(INDEX(Lookups!$Y$2:$Y$98,MATCH(Inputs!$M42&amp;"_"&amp;INDEX(Lookups!$AC$2:$AC$13,MATCH(Inputs!$L42,Lookups!$AD$2:$AD$13,0),1),IF(Inputs!$K42="CAL",Lookups!$Z$2:$Z$98,Lookups!$AA$2:$AA$98),0),1)&gt;=Inputs!Y$4,"-",
IF(INDEX(Lookups!$Y$2:$Y$98,MATCH(Inputs!$M42&amp;"_"&amp;INDEX(Lookups!$AC$2:$AC$13,MATCH(Inputs!$L42,Lookups!$AD$2:$AD$13,0),1),IF(Inputs!$K42="CAL",Lookups!$Z$2:$Z$98,Lookups!$AA$2:$AA$98),0),1)=Inputs!Y$4-1,Inputs!$Q42*(1+Inputs!Y$6),
IF(INDEX(Lookups!$Y$2:$Y$98,MATCH(Inputs!$M42&amp;"_"&amp;INDEX(Lookups!$AC$2:$AC$13,MATCH(Inputs!$L42,Lookups!$AD$2:$AD$13,0),1),IF(Inputs!$K42="CAL",Lookups!$Z$2:$Z$98,Lookups!$AA$2:$AA$98),0),1)&lt;Inputs!Y$4-1,Inputs!X42*(1+Inputs!Y$6)))))</f>
        <v>-</v>
      </c>
      <c r="Z42" s="217" t="str">
        <f>IF(OR(ISBLANK($M42),$N42="%"),"-",
IF(INDEX(Lookups!$Y$2:$Y$98,MATCH(Inputs!$M42&amp;"_"&amp;INDEX(Lookups!$AC$2:$AC$13,MATCH(Inputs!$L42,Lookups!$AD$2:$AD$13,0),1),IF(Inputs!$K42="CAL",Lookups!$Z$2:$Z$98,Lookups!$AA$2:$AA$98),0),1)&gt;=Inputs!Z$4,"-",
IF(INDEX(Lookups!$Y$2:$Y$98,MATCH(Inputs!$M42&amp;"_"&amp;INDEX(Lookups!$AC$2:$AC$13,MATCH(Inputs!$L42,Lookups!$AD$2:$AD$13,0),1),IF(Inputs!$K42="CAL",Lookups!$Z$2:$Z$98,Lookups!$AA$2:$AA$98),0),1)=Inputs!Z$4-1,Inputs!$Q42*(1+Inputs!Z$6),
IF(INDEX(Lookups!$Y$2:$Y$98,MATCH(Inputs!$M42&amp;"_"&amp;INDEX(Lookups!$AC$2:$AC$13,MATCH(Inputs!$L42,Lookups!$AD$2:$AD$13,0),1),IF(Inputs!$K42="CAL",Lookups!$Z$2:$Z$98,Lookups!$AA$2:$AA$98),0),1)&lt;Inputs!Z$4-1,Inputs!Y42*(1+Inputs!Z$6)))))</f>
        <v>-</v>
      </c>
      <c r="AA42" s="217" t="str">
        <f>IF(OR(ISBLANK($M42),$N42="%"),"-",
IF(INDEX(Lookups!$Y$2:$Y$98,MATCH(Inputs!$M42&amp;"_"&amp;INDEX(Lookups!$AC$2:$AC$13,MATCH(Inputs!$L42,Lookups!$AD$2:$AD$13,0),1),IF(Inputs!$K42="CAL",Lookups!$Z$2:$Z$98,Lookups!$AA$2:$AA$98),0),1)&gt;=Inputs!AA$4,"-",
IF(INDEX(Lookups!$Y$2:$Y$98,MATCH(Inputs!$M42&amp;"_"&amp;INDEX(Lookups!$AC$2:$AC$13,MATCH(Inputs!$L42,Lookups!$AD$2:$AD$13,0),1),IF(Inputs!$K42="CAL",Lookups!$Z$2:$Z$98,Lookups!$AA$2:$AA$98),0),1)=Inputs!AA$4-1,Inputs!$Q42*(1+Inputs!AA$6),
IF(INDEX(Lookups!$Y$2:$Y$98,MATCH(Inputs!$M42&amp;"_"&amp;INDEX(Lookups!$AC$2:$AC$13,MATCH(Inputs!$L42,Lookups!$AD$2:$AD$13,0),1),IF(Inputs!$K42="CAL",Lookups!$Z$2:$Z$98,Lookups!$AA$2:$AA$98),0),1)&lt;Inputs!AA$4-1,Inputs!Z42*(1+Inputs!AA$6)))))</f>
        <v>-</v>
      </c>
      <c r="AB42" s="217" t="str">
        <f>IF(OR(ISBLANK($M42),$N42="%"),"-",
IF(INDEX(Lookups!$Y$2:$Y$98,MATCH(Inputs!$M42&amp;"_"&amp;INDEX(Lookups!$AC$2:$AC$13,MATCH(Inputs!$L42,Lookups!$AD$2:$AD$13,0),1),IF(Inputs!$K42="CAL",Lookups!$Z$2:$Z$98,Lookups!$AA$2:$AA$98),0),1)&gt;=Inputs!AB$4,"-",
IF(INDEX(Lookups!$Y$2:$Y$98,MATCH(Inputs!$M42&amp;"_"&amp;INDEX(Lookups!$AC$2:$AC$13,MATCH(Inputs!$L42,Lookups!$AD$2:$AD$13,0),1),IF(Inputs!$K42="CAL",Lookups!$Z$2:$Z$98,Lookups!$AA$2:$AA$98),0),1)=Inputs!AB$4-1,Inputs!$Q42*(1+Inputs!AB$6),
IF(INDEX(Lookups!$Y$2:$Y$98,MATCH(Inputs!$M42&amp;"_"&amp;INDEX(Lookups!$AC$2:$AC$13,MATCH(Inputs!$L42,Lookups!$AD$2:$AD$13,0),1),IF(Inputs!$K42="CAL",Lookups!$Z$2:$Z$98,Lookups!$AA$2:$AA$98),0),1)&lt;Inputs!AB$4-1,Inputs!AA42*(1+Inputs!AB$6)))))</f>
        <v>-</v>
      </c>
      <c r="AC42" s="217" t="str">
        <f>IF(OR(ISBLANK($M42),$N42="%"),"-",
IF(INDEX(Lookups!$Y$2:$Y$98,MATCH(Inputs!$M42&amp;"_"&amp;INDEX(Lookups!$AC$2:$AC$13,MATCH(Inputs!$L42,Lookups!$AD$2:$AD$13,0),1),IF(Inputs!$K42="CAL",Lookups!$Z$2:$Z$98,Lookups!$AA$2:$AA$98),0),1)&gt;=Inputs!AC$4,"-",
IF(INDEX(Lookups!$Y$2:$Y$98,MATCH(Inputs!$M42&amp;"_"&amp;INDEX(Lookups!$AC$2:$AC$13,MATCH(Inputs!$L42,Lookups!$AD$2:$AD$13,0),1),IF(Inputs!$K42="CAL",Lookups!$Z$2:$Z$98,Lookups!$AA$2:$AA$98),0),1)=Inputs!AC$4-1,Inputs!$Q42*(1+Inputs!AC$6),
IF(INDEX(Lookups!$Y$2:$Y$98,MATCH(Inputs!$M42&amp;"_"&amp;INDEX(Lookups!$AC$2:$AC$13,MATCH(Inputs!$L42,Lookups!$AD$2:$AD$13,0),1),IF(Inputs!$K42="CAL",Lookups!$Z$2:$Z$98,Lookups!$AA$2:$AA$98),0),1)&lt;Inputs!AC$4-1,Inputs!AB42*(1+Inputs!AC$6)))))</f>
        <v>-</v>
      </c>
      <c r="AD42" s="217" t="str">
        <f>IF(OR(ISBLANK($M42),$N42="%"),"-",
IF(INDEX(Lookups!$Y$2:$Y$98,MATCH(Inputs!$M42&amp;"_"&amp;INDEX(Lookups!$AC$2:$AC$13,MATCH(Inputs!$L42,Lookups!$AD$2:$AD$13,0),1),IF(Inputs!$K42="CAL",Lookups!$Z$2:$Z$98,Lookups!$AA$2:$AA$98),0),1)&gt;=Inputs!AD$4,"-",
IF(INDEX(Lookups!$Y$2:$Y$98,MATCH(Inputs!$M42&amp;"_"&amp;INDEX(Lookups!$AC$2:$AC$13,MATCH(Inputs!$L42,Lookups!$AD$2:$AD$13,0),1),IF(Inputs!$K42="CAL",Lookups!$Z$2:$Z$98,Lookups!$AA$2:$AA$98),0),1)=Inputs!AD$4-1,Inputs!$Q42*(1+Inputs!AD$6),
IF(INDEX(Lookups!$Y$2:$Y$98,MATCH(Inputs!$M42&amp;"_"&amp;INDEX(Lookups!$AC$2:$AC$13,MATCH(Inputs!$L42,Lookups!$AD$2:$AD$13,0),1),IF(Inputs!$K42="CAL",Lookups!$Z$2:$Z$98,Lookups!$AA$2:$AA$98),0),1)&lt;Inputs!AD$4-1,Inputs!AC42*(1+Inputs!AD$6)))))</f>
        <v>-</v>
      </c>
      <c r="AE42" s="217" t="str">
        <f>IF(OR(ISBLANK($M42),$N42="%"),"-",
IF(INDEX(Lookups!$Y$2:$Y$98,MATCH(Inputs!$M42&amp;"_"&amp;INDEX(Lookups!$AC$2:$AC$13,MATCH(Inputs!$L42,Lookups!$AD$2:$AD$13,0),1),IF(Inputs!$K42="CAL",Lookups!$Z$2:$Z$98,Lookups!$AA$2:$AA$98),0),1)&gt;=Inputs!AE$4,"-",
IF(INDEX(Lookups!$Y$2:$Y$98,MATCH(Inputs!$M42&amp;"_"&amp;INDEX(Lookups!$AC$2:$AC$13,MATCH(Inputs!$L42,Lookups!$AD$2:$AD$13,0),1),IF(Inputs!$K42="CAL",Lookups!$Z$2:$Z$98,Lookups!$AA$2:$AA$98),0),1)=Inputs!AE$4-1,Inputs!$Q42*(1+Inputs!AE$6),
IF(INDEX(Lookups!$Y$2:$Y$98,MATCH(Inputs!$M42&amp;"_"&amp;INDEX(Lookups!$AC$2:$AC$13,MATCH(Inputs!$L42,Lookups!$AD$2:$AD$13,0),1),IF(Inputs!$K42="CAL",Lookups!$Z$2:$Z$98,Lookups!$AA$2:$AA$98),0),1)&lt;Inputs!AE$4-1,Inputs!AD42*(1+Inputs!AE$6)))))</f>
        <v>-</v>
      </c>
      <c r="AF42" s="217" t="str">
        <f>IF(OR(ISBLANK($M42),$N42="%"),"-",
IF(INDEX(Lookups!$Y$2:$Y$98,MATCH(Inputs!$M42&amp;"_"&amp;INDEX(Lookups!$AC$2:$AC$13,MATCH(Inputs!$L42,Lookups!$AD$2:$AD$13,0),1),IF(Inputs!$K42="CAL",Lookups!$Z$2:$Z$98,Lookups!$AA$2:$AA$98),0),1)&gt;=Inputs!AF$4,"-",
IF(INDEX(Lookups!$Y$2:$Y$98,MATCH(Inputs!$M42&amp;"_"&amp;INDEX(Lookups!$AC$2:$AC$13,MATCH(Inputs!$L42,Lookups!$AD$2:$AD$13,0),1),IF(Inputs!$K42="CAL",Lookups!$Z$2:$Z$98,Lookups!$AA$2:$AA$98),0),1)=Inputs!AF$4-1,Inputs!$Q42*(1+Inputs!AF$6),
IF(INDEX(Lookups!$Y$2:$Y$98,MATCH(Inputs!$M42&amp;"_"&amp;INDEX(Lookups!$AC$2:$AC$13,MATCH(Inputs!$L42,Lookups!$AD$2:$AD$13,0),1),IF(Inputs!$K42="CAL",Lookups!$Z$2:$Z$98,Lookups!$AA$2:$AA$98),0),1)&lt;Inputs!AF$4-1,Inputs!AE42*(1+Inputs!AF$6)))))</f>
        <v>-</v>
      </c>
      <c r="AG42" s="217" t="str">
        <f>IF(OR(ISBLANK($M42),$N42="%"),"-",
IF(INDEX(Lookups!$Y$2:$Y$98,MATCH(Inputs!$M42&amp;"_"&amp;INDEX(Lookups!$AC$2:$AC$13,MATCH(Inputs!$L42,Lookups!$AD$2:$AD$13,0),1),IF(Inputs!$K42="CAL",Lookups!$Z$2:$Z$98,Lookups!$AA$2:$AA$98),0),1)&gt;=Inputs!AG$4,"-",
IF(INDEX(Lookups!$Y$2:$Y$98,MATCH(Inputs!$M42&amp;"_"&amp;INDEX(Lookups!$AC$2:$AC$13,MATCH(Inputs!$L42,Lookups!$AD$2:$AD$13,0),1),IF(Inputs!$K42="CAL",Lookups!$Z$2:$Z$98,Lookups!$AA$2:$AA$98),0),1)=Inputs!AG$4-1,Inputs!$Q42*(1+Inputs!AG$6),
IF(INDEX(Lookups!$Y$2:$Y$98,MATCH(Inputs!$M42&amp;"_"&amp;INDEX(Lookups!$AC$2:$AC$13,MATCH(Inputs!$L42,Lookups!$AD$2:$AD$13,0),1),IF(Inputs!$K42="CAL",Lookups!$Z$2:$Z$98,Lookups!$AA$2:$AA$98),0),1)&lt;Inputs!AG$4-1,Inputs!AF42*(1+Inputs!AG$6)))))</f>
        <v>-</v>
      </c>
      <c r="AH42" s="217" t="str">
        <f>IF(OR(ISBLANK($M42),$N42="%"),"-",
IF(INDEX(Lookups!$Y$2:$Y$98,MATCH(Inputs!$M42&amp;"_"&amp;INDEX(Lookups!$AC$2:$AC$13,MATCH(Inputs!$L42,Lookups!$AD$2:$AD$13,0),1),IF(Inputs!$K42="CAL",Lookups!$Z$2:$Z$98,Lookups!$AA$2:$AA$98),0),1)&gt;=Inputs!AH$4,"-",
IF(INDEX(Lookups!$Y$2:$Y$98,MATCH(Inputs!$M42&amp;"_"&amp;INDEX(Lookups!$AC$2:$AC$13,MATCH(Inputs!$L42,Lookups!$AD$2:$AD$13,0),1),IF(Inputs!$K42="CAL",Lookups!$Z$2:$Z$98,Lookups!$AA$2:$AA$98),0),1)=Inputs!AH$4-1,Inputs!$Q42*(1+Inputs!AH$6),
IF(INDEX(Lookups!$Y$2:$Y$98,MATCH(Inputs!$M42&amp;"_"&amp;INDEX(Lookups!$AC$2:$AC$13,MATCH(Inputs!$L42,Lookups!$AD$2:$AD$13,0),1),IF(Inputs!$K42="CAL",Lookups!$Z$2:$Z$98,Lookups!$AA$2:$AA$98),0),1)&lt;Inputs!AH$4-1,Inputs!AG42*(1+Inputs!AH$6)))))</f>
        <v>-</v>
      </c>
      <c r="AI42" s="217" t="str">
        <f>IF(OR(ISBLANK($M42),$N42="%"),"-",
IF(INDEX(Lookups!$Y$2:$Y$98,MATCH(Inputs!$M42&amp;"_"&amp;INDEX(Lookups!$AC$2:$AC$13,MATCH(Inputs!$L42,Lookups!$AD$2:$AD$13,0),1),IF(Inputs!$K42="CAL",Lookups!$Z$2:$Z$98,Lookups!$AA$2:$AA$98),0),1)&gt;=Inputs!AI$4,"-",
IF(INDEX(Lookups!$Y$2:$Y$98,MATCH(Inputs!$M42&amp;"_"&amp;INDEX(Lookups!$AC$2:$AC$13,MATCH(Inputs!$L42,Lookups!$AD$2:$AD$13,0),1),IF(Inputs!$K42="CAL",Lookups!$Z$2:$Z$98,Lookups!$AA$2:$AA$98),0),1)=Inputs!AI$4-1,Inputs!$Q42*(1+Inputs!AI$6),
IF(INDEX(Lookups!$Y$2:$Y$98,MATCH(Inputs!$M42&amp;"_"&amp;INDEX(Lookups!$AC$2:$AC$13,MATCH(Inputs!$L42,Lookups!$AD$2:$AD$13,0),1),IF(Inputs!$K42="CAL",Lookups!$Z$2:$Z$98,Lookups!$AA$2:$AA$98),0),1)&lt;Inputs!AI$4-1,Inputs!AH42*(1+Inputs!AI$6)))))</f>
        <v>-</v>
      </c>
      <c r="AJ42" s="217" t="str">
        <f>IF(OR(ISBLANK($M42),$N42="%"),"-",
IF(INDEX(Lookups!$Y$2:$Y$98,MATCH(Inputs!$M42&amp;"_"&amp;INDEX(Lookups!$AC$2:$AC$13,MATCH(Inputs!$L42,Lookups!$AD$2:$AD$13,0),1),IF(Inputs!$K42="CAL",Lookups!$Z$2:$Z$98,Lookups!$AA$2:$AA$98),0),1)&gt;=Inputs!AJ$4,"-",
IF(INDEX(Lookups!$Y$2:$Y$98,MATCH(Inputs!$M42&amp;"_"&amp;INDEX(Lookups!$AC$2:$AC$13,MATCH(Inputs!$L42,Lookups!$AD$2:$AD$13,0),1),IF(Inputs!$K42="CAL",Lookups!$Z$2:$Z$98,Lookups!$AA$2:$AA$98),0),1)=Inputs!AJ$4-1,Inputs!$Q42*(1+Inputs!AJ$6),
IF(INDEX(Lookups!$Y$2:$Y$98,MATCH(Inputs!$M42&amp;"_"&amp;INDEX(Lookups!$AC$2:$AC$13,MATCH(Inputs!$L42,Lookups!$AD$2:$AD$13,0),1),IF(Inputs!$K42="CAL",Lookups!$Z$2:$Z$98,Lookups!$AA$2:$AA$98),0),1)&lt;Inputs!AJ$4-1,Inputs!AI42*(1+Inputs!AJ$6)))))</f>
        <v>-</v>
      </c>
      <c r="AK42" s="217" t="str">
        <f>IF(OR(ISBLANK($M42),$N42="%"),"-",
IF(INDEX(Lookups!$Y$2:$Y$98,MATCH(Inputs!$M42&amp;"_"&amp;INDEX(Lookups!$AC$2:$AC$13,MATCH(Inputs!$L42,Lookups!$AD$2:$AD$13,0),1),IF(Inputs!$K42="CAL",Lookups!$Z$2:$Z$98,Lookups!$AA$2:$AA$98),0),1)&gt;=Inputs!AK$4,"-",
IF(INDEX(Lookups!$Y$2:$Y$98,MATCH(Inputs!$M42&amp;"_"&amp;INDEX(Lookups!$AC$2:$AC$13,MATCH(Inputs!$L42,Lookups!$AD$2:$AD$13,0),1),IF(Inputs!$K42="CAL",Lookups!$Z$2:$Z$98,Lookups!$AA$2:$AA$98),0),1)=Inputs!AK$4-1,Inputs!$Q42*(1+Inputs!AK$6),
IF(INDEX(Lookups!$Y$2:$Y$98,MATCH(Inputs!$M42&amp;"_"&amp;INDEX(Lookups!$AC$2:$AC$13,MATCH(Inputs!$L42,Lookups!$AD$2:$AD$13,0),1),IF(Inputs!$K42="CAL",Lookups!$Z$2:$Z$98,Lookups!$AA$2:$AA$98),0),1)&lt;Inputs!AK$4-1,Inputs!AJ42*(1+Inputs!AK$6)))))</f>
        <v>-</v>
      </c>
      <c r="AL42" s="217" t="str">
        <f>IF(OR(ISBLANK($M42),$N42="%"),"-",
IF(INDEX(Lookups!$Y$2:$Y$98,MATCH(Inputs!$M42&amp;"_"&amp;INDEX(Lookups!$AC$2:$AC$13,MATCH(Inputs!$L42,Lookups!$AD$2:$AD$13,0),1),IF(Inputs!$K42="CAL",Lookups!$Z$2:$Z$98,Lookups!$AA$2:$AA$98),0),1)&gt;=Inputs!AL$4,"-",
IF(INDEX(Lookups!$Y$2:$Y$98,MATCH(Inputs!$M42&amp;"_"&amp;INDEX(Lookups!$AC$2:$AC$13,MATCH(Inputs!$L42,Lookups!$AD$2:$AD$13,0),1),IF(Inputs!$K42="CAL",Lookups!$Z$2:$Z$98,Lookups!$AA$2:$AA$98),0),1)=Inputs!AL$4-1,Inputs!$Q42*(1+Inputs!AL$6),
IF(INDEX(Lookups!$Y$2:$Y$98,MATCH(Inputs!$M42&amp;"_"&amp;INDEX(Lookups!$AC$2:$AC$13,MATCH(Inputs!$L42,Lookups!$AD$2:$AD$13,0),1),IF(Inputs!$K42="CAL",Lookups!$Z$2:$Z$98,Lookups!$AA$2:$AA$98),0),1)&lt;Inputs!AL$4-1,Inputs!AK42*(1+Inputs!AL$6)))))</f>
        <v>-</v>
      </c>
      <c r="AM42" s="217" t="str">
        <f>IF(OR(ISBLANK($M42),$N42="%"),"-",
IF(INDEX(Lookups!$Y$2:$Y$98,MATCH(Inputs!$M42&amp;"_"&amp;INDEX(Lookups!$AC$2:$AC$13,MATCH(Inputs!$L42,Lookups!$AD$2:$AD$13,0),1),IF(Inputs!$K42="CAL",Lookups!$Z$2:$Z$98,Lookups!$AA$2:$AA$98),0),1)&gt;=Inputs!AM$4,"-",
IF(INDEX(Lookups!$Y$2:$Y$98,MATCH(Inputs!$M42&amp;"_"&amp;INDEX(Lookups!$AC$2:$AC$13,MATCH(Inputs!$L42,Lookups!$AD$2:$AD$13,0),1),IF(Inputs!$K42="CAL",Lookups!$Z$2:$Z$98,Lookups!$AA$2:$AA$98),0),1)=Inputs!AM$4-1,Inputs!$Q42*(1+Inputs!AM$6),
IF(INDEX(Lookups!$Y$2:$Y$98,MATCH(Inputs!$M42&amp;"_"&amp;INDEX(Lookups!$AC$2:$AC$13,MATCH(Inputs!$L42,Lookups!$AD$2:$AD$13,0),1),IF(Inputs!$K42="CAL",Lookups!$Z$2:$Z$98,Lookups!$AA$2:$AA$98),0),1)&lt;Inputs!AM$4-1,Inputs!AL42*(1+Inputs!AM$6)))))</f>
        <v>-</v>
      </c>
      <c r="AN42" s="217" t="str">
        <f>IF(OR(ISBLANK($M42),$N42="%"),"-",
IF(INDEX(Lookups!$Y$2:$Y$98,MATCH(Inputs!$M42&amp;"_"&amp;INDEX(Lookups!$AC$2:$AC$13,MATCH(Inputs!$L42,Lookups!$AD$2:$AD$13,0),1),IF(Inputs!$K42="CAL",Lookups!$Z$2:$Z$98,Lookups!$AA$2:$AA$98),0),1)&gt;=Inputs!AN$4,"-",
IF(INDEX(Lookups!$Y$2:$Y$98,MATCH(Inputs!$M42&amp;"_"&amp;INDEX(Lookups!$AC$2:$AC$13,MATCH(Inputs!$L42,Lookups!$AD$2:$AD$13,0),1),IF(Inputs!$K42="CAL",Lookups!$Z$2:$Z$98,Lookups!$AA$2:$AA$98),0),1)=Inputs!AN$4-1,Inputs!$Q42*(1+Inputs!AN$6),
IF(INDEX(Lookups!$Y$2:$Y$98,MATCH(Inputs!$M42&amp;"_"&amp;INDEX(Lookups!$AC$2:$AC$13,MATCH(Inputs!$L42,Lookups!$AD$2:$AD$13,0),1),IF(Inputs!$K42="CAL",Lookups!$Z$2:$Z$98,Lookups!$AA$2:$AA$98),0),1)&lt;Inputs!AN$4-1,Inputs!AM42*(1+Inputs!AN$6)))))</f>
        <v>-</v>
      </c>
      <c r="AO42" s="217" t="str">
        <f>IF(OR(ISBLANK($M42),$N42="%"),"-",
IF(INDEX(Lookups!$Y$2:$Y$98,MATCH(Inputs!$M42&amp;"_"&amp;INDEX(Lookups!$AC$2:$AC$13,MATCH(Inputs!$L42,Lookups!$AD$2:$AD$13,0),1),IF(Inputs!$K42="CAL",Lookups!$Z$2:$Z$98,Lookups!$AA$2:$AA$98),0),1)&gt;=Inputs!AO$4,"-",
IF(INDEX(Lookups!$Y$2:$Y$98,MATCH(Inputs!$M42&amp;"_"&amp;INDEX(Lookups!$AC$2:$AC$13,MATCH(Inputs!$L42,Lookups!$AD$2:$AD$13,0),1),IF(Inputs!$K42="CAL",Lookups!$Z$2:$Z$98,Lookups!$AA$2:$AA$98),0),1)=Inputs!AO$4-1,Inputs!$Q42*(1+Inputs!AO$6),
IF(INDEX(Lookups!$Y$2:$Y$98,MATCH(Inputs!$M42&amp;"_"&amp;INDEX(Lookups!$AC$2:$AC$13,MATCH(Inputs!$L42,Lookups!$AD$2:$AD$13,0),1),IF(Inputs!$K42="CAL",Lookups!$Z$2:$Z$98,Lookups!$AA$2:$AA$98),0),1)&lt;Inputs!AO$4-1,Inputs!AN42*(1+Inputs!AO$6)))))</f>
        <v>-</v>
      </c>
      <c r="AP42" s="217" t="str">
        <f>IF(OR(ISBLANK($M42),$N42="%"),"-",
IF(INDEX(Lookups!$Y$2:$Y$98,MATCH(Inputs!$M42&amp;"_"&amp;INDEX(Lookups!$AC$2:$AC$13,MATCH(Inputs!$L42,Lookups!$AD$2:$AD$13,0),1),IF(Inputs!$K42="CAL",Lookups!$Z$2:$Z$98,Lookups!$AA$2:$AA$98),0),1)&gt;=Inputs!AP$4,"-",
IF(INDEX(Lookups!$Y$2:$Y$98,MATCH(Inputs!$M42&amp;"_"&amp;INDEX(Lookups!$AC$2:$AC$13,MATCH(Inputs!$L42,Lookups!$AD$2:$AD$13,0),1),IF(Inputs!$K42="CAL",Lookups!$Z$2:$Z$98,Lookups!$AA$2:$AA$98),0),1)=Inputs!AP$4-1,Inputs!$Q42*(1+Inputs!AP$6),
IF(INDEX(Lookups!$Y$2:$Y$98,MATCH(Inputs!$M42&amp;"_"&amp;INDEX(Lookups!$AC$2:$AC$13,MATCH(Inputs!$L42,Lookups!$AD$2:$AD$13,0),1),IF(Inputs!$K42="CAL",Lookups!$Z$2:$Z$98,Lookups!$AA$2:$AA$98),0),1)&lt;Inputs!AP$4-1,Inputs!AO42*(1+Inputs!AP$6)))))</f>
        <v>-</v>
      </c>
      <c r="AQ42" s="217" t="str">
        <f>IF(OR(ISBLANK($M42),$N42="%"),"-",
IF(INDEX(Lookups!$Y$2:$Y$98,MATCH(Inputs!$M42&amp;"_"&amp;INDEX(Lookups!$AC$2:$AC$13,MATCH(Inputs!$L42,Lookups!$AD$2:$AD$13,0),1),IF(Inputs!$K42="CAL",Lookups!$Z$2:$Z$98,Lookups!$AA$2:$AA$98),0),1)&gt;=Inputs!AQ$4,"-",
IF(INDEX(Lookups!$Y$2:$Y$98,MATCH(Inputs!$M42&amp;"_"&amp;INDEX(Lookups!$AC$2:$AC$13,MATCH(Inputs!$L42,Lookups!$AD$2:$AD$13,0),1),IF(Inputs!$K42="CAL",Lookups!$Z$2:$Z$98,Lookups!$AA$2:$AA$98),0),1)=Inputs!AQ$4-1,Inputs!$Q42*(1+Inputs!AQ$6),
IF(INDEX(Lookups!$Y$2:$Y$98,MATCH(Inputs!$M42&amp;"_"&amp;INDEX(Lookups!$AC$2:$AC$13,MATCH(Inputs!$L42,Lookups!$AD$2:$AD$13,0),1),IF(Inputs!$K42="CAL",Lookups!$Z$2:$Z$98,Lookups!$AA$2:$AA$98),0),1)&lt;Inputs!AQ$4-1,Inputs!AP42*(1+Inputs!AQ$6)))))</f>
        <v>-</v>
      </c>
      <c r="AR42" s="217" t="str">
        <f>IF(OR(ISBLANK($M42),$N42="%"),"-",
IF(INDEX(Lookups!$Y$2:$Y$98,MATCH(Inputs!$M42&amp;"_"&amp;INDEX(Lookups!$AC$2:$AC$13,MATCH(Inputs!$L42,Lookups!$AD$2:$AD$13,0),1),IF(Inputs!$K42="CAL",Lookups!$Z$2:$Z$98,Lookups!$AA$2:$AA$98),0),1)&gt;=Inputs!AR$4,"-",
IF(INDEX(Lookups!$Y$2:$Y$98,MATCH(Inputs!$M42&amp;"_"&amp;INDEX(Lookups!$AC$2:$AC$13,MATCH(Inputs!$L42,Lookups!$AD$2:$AD$13,0),1),IF(Inputs!$K42="CAL",Lookups!$Z$2:$Z$98,Lookups!$AA$2:$AA$98),0),1)=Inputs!AR$4-1,Inputs!$Q42*(1+Inputs!AR$6),
IF(INDEX(Lookups!$Y$2:$Y$98,MATCH(Inputs!$M42&amp;"_"&amp;INDEX(Lookups!$AC$2:$AC$13,MATCH(Inputs!$L42,Lookups!$AD$2:$AD$13,0),1),IF(Inputs!$K42="CAL",Lookups!$Z$2:$Z$98,Lookups!$AA$2:$AA$98),0),1)&lt;Inputs!AR$4-1,Inputs!AQ42*(1+Inputs!AR$6)))))</f>
        <v>-</v>
      </c>
      <c r="AS42" s="217" t="str">
        <f>IF(OR(ISBLANK($M42),$N42="%"),"-",
IF(INDEX(Lookups!$Y$2:$Y$98,MATCH(Inputs!$M42&amp;"_"&amp;INDEX(Lookups!$AC$2:$AC$13,MATCH(Inputs!$L42,Lookups!$AD$2:$AD$13,0),1),IF(Inputs!$K42="CAL",Lookups!$Z$2:$Z$98,Lookups!$AA$2:$AA$98),0),1)&gt;=Inputs!AS$4,"-",
IF(INDEX(Lookups!$Y$2:$Y$98,MATCH(Inputs!$M42&amp;"_"&amp;INDEX(Lookups!$AC$2:$AC$13,MATCH(Inputs!$L42,Lookups!$AD$2:$AD$13,0),1),IF(Inputs!$K42="CAL",Lookups!$Z$2:$Z$98,Lookups!$AA$2:$AA$98),0),1)=Inputs!AS$4-1,Inputs!$Q42*(1+Inputs!AS$6),
IF(INDEX(Lookups!$Y$2:$Y$98,MATCH(Inputs!$M42&amp;"_"&amp;INDEX(Lookups!$AC$2:$AC$13,MATCH(Inputs!$L42,Lookups!$AD$2:$AD$13,0),1),IF(Inputs!$K42="CAL",Lookups!$Z$2:$Z$98,Lookups!$AA$2:$AA$98),0),1)&lt;Inputs!AS$4-1,Inputs!AR42*(1+Inputs!AS$6)))))</f>
        <v>-</v>
      </c>
      <c r="AT42" s="217" t="str">
        <f>IF(OR(ISBLANK($M42),$N42="%"),"-",
IF(INDEX(Lookups!$Y$2:$Y$98,MATCH(Inputs!$M42&amp;"_"&amp;INDEX(Lookups!$AC$2:$AC$13,MATCH(Inputs!$L42,Lookups!$AD$2:$AD$13,0),1),IF(Inputs!$K42="CAL",Lookups!$Z$2:$Z$98,Lookups!$AA$2:$AA$98),0),1)&gt;=Inputs!AT$4,"-",
IF(INDEX(Lookups!$Y$2:$Y$98,MATCH(Inputs!$M42&amp;"_"&amp;INDEX(Lookups!$AC$2:$AC$13,MATCH(Inputs!$L42,Lookups!$AD$2:$AD$13,0),1),IF(Inputs!$K42="CAL",Lookups!$Z$2:$Z$98,Lookups!$AA$2:$AA$98),0),1)=Inputs!AT$4-1,Inputs!$Q42*(1+Inputs!AT$6),
IF(INDEX(Lookups!$Y$2:$Y$98,MATCH(Inputs!$M42&amp;"_"&amp;INDEX(Lookups!$AC$2:$AC$13,MATCH(Inputs!$L42,Lookups!$AD$2:$AD$13,0),1),IF(Inputs!$K42="CAL",Lookups!$Z$2:$Z$98,Lookups!$AA$2:$AA$98),0),1)&lt;Inputs!AT$4-1,Inputs!AS42*(1+Inputs!AT$6)))))</f>
        <v>-</v>
      </c>
      <c r="AU42" s="217" t="str">
        <f>IF(OR(ISBLANK($M42),$N42="%"),"-",
IF(INDEX(Lookups!$Y$2:$Y$98,MATCH(Inputs!$M42&amp;"_"&amp;INDEX(Lookups!$AC$2:$AC$13,MATCH(Inputs!$L42,Lookups!$AD$2:$AD$13,0),1),IF(Inputs!$K42="CAL",Lookups!$Z$2:$Z$98,Lookups!$AA$2:$AA$98),0),1)&gt;=Inputs!AU$4,"-",
IF(INDEX(Lookups!$Y$2:$Y$98,MATCH(Inputs!$M42&amp;"_"&amp;INDEX(Lookups!$AC$2:$AC$13,MATCH(Inputs!$L42,Lookups!$AD$2:$AD$13,0),1),IF(Inputs!$K42="CAL",Lookups!$Z$2:$Z$98,Lookups!$AA$2:$AA$98),0),1)=Inputs!AU$4-1,Inputs!$Q42*(1+Inputs!AU$6),
IF(INDEX(Lookups!$Y$2:$Y$98,MATCH(Inputs!$M42&amp;"_"&amp;INDEX(Lookups!$AC$2:$AC$13,MATCH(Inputs!$L42,Lookups!$AD$2:$AD$13,0),1),IF(Inputs!$K42="CAL",Lookups!$Z$2:$Z$98,Lookups!$AA$2:$AA$98),0),1)&lt;Inputs!AU$4-1,Inputs!AT42*(1+Inputs!AU$6)))))</f>
        <v>-</v>
      </c>
      <c r="AW42" s="214" t="str">
        <f>INDEX($V42:$AU42,1,MATCH(AW$6&amp;"_"&amp;INDEX(Lookups!$AC$2:$AC$13,MATCH(Inputs!AW$5,Lookups!$AD$2:$AD$13,0),1),Inputs!$V$2:$AU$2,0))</f>
        <v>-</v>
      </c>
    </row>
    <row r="43" spans="1:49" x14ac:dyDescent="0.25">
      <c r="A43" s="178"/>
      <c r="B43" s="209"/>
      <c r="C43" s="210" t="str">
        <f>IF(ISBLANK($B43),"-",IFERROR(INDEX(Lookups!$E$2:$E$14,MATCH($B43,Lookups!$C$2:$C$14,0),1),"-"))</f>
        <v>-</v>
      </c>
      <c r="D43" s="211" t="str">
        <f>IFERROR(IF(MATCH($I43,Lookups!$J$2:$J$6,0),INDEX(Lookups!$K$2:$K$6,MATCH(Inputs!$I43,Lookups!$J$2:$J$6,0),1)),"all DB")</f>
        <v>all DB</v>
      </c>
      <c r="E43" s="211" t="str">
        <f t="shared" si="2"/>
        <v>-</v>
      </c>
      <c r="K43" s="203"/>
      <c r="L43" s="203"/>
      <c r="M43" s="203"/>
      <c r="O43" s="237" t="s">
        <v>567</v>
      </c>
      <c r="Q43" s="162"/>
      <c r="R43" s="162"/>
      <c r="U43" s="216"/>
      <c r="V43" s="217" t="str">
        <f>IF(OR(ISBLANK($M43),$N43="%"),"-",
IF(INDEX(Lookups!$Y$2:$Y$98,MATCH(Inputs!$M43&amp;"_"&amp;INDEX(Lookups!$AC$2:$AC$13,MATCH(Inputs!$L43,Lookups!$AD$2:$AD$13,0),1),IF(Inputs!$K43="CAL",Lookups!$Z$2:$Z$98,Lookups!$AA$2:$AA$98),0),1)&gt;=Inputs!V$4,"-",
IF(INDEX(Lookups!$Y$2:$Y$98,MATCH(Inputs!$M43&amp;"_"&amp;INDEX(Lookups!$AC$2:$AC$13,MATCH(Inputs!$L43,Lookups!$AD$2:$AD$13,0),1),IF(Inputs!$K43="CAL",Lookups!$Z$2:$Z$98,Lookups!$AA$2:$AA$98),0),1)=Inputs!V$4-1,Inputs!$Q43*(1+Inputs!V$6),
IF(INDEX(Lookups!$Y$2:$Y$98,MATCH(Inputs!$M43&amp;"_"&amp;INDEX(Lookups!$AC$2:$AC$13,MATCH(Inputs!$L43,Lookups!$AD$2:$AD$13,0),1),IF(Inputs!$K43="CAL",Lookups!$Z$2:$Z$98,Lookups!$AA$2:$AA$98),0),1)&lt;Inputs!V$4-1,Inputs!U43*(1+Inputs!V$6)))))</f>
        <v>-</v>
      </c>
      <c r="W43" s="217" t="str">
        <f>IF(OR(ISBLANK($M43),$N43="%"),"-",
IF(INDEX(Lookups!$Y$2:$Y$98,MATCH(Inputs!$M43&amp;"_"&amp;INDEX(Lookups!$AC$2:$AC$13,MATCH(Inputs!$L43,Lookups!$AD$2:$AD$13,0),1),IF(Inputs!$K43="CAL",Lookups!$Z$2:$Z$98,Lookups!$AA$2:$AA$98),0),1)&gt;=Inputs!W$4,"-",
IF(INDEX(Lookups!$Y$2:$Y$98,MATCH(Inputs!$M43&amp;"_"&amp;INDEX(Lookups!$AC$2:$AC$13,MATCH(Inputs!$L43,Lookups!$AD$2:$AD$13,0),1),IF(Inputs!$K43="CAL",Lookups!$Z$2:$Z$98,Lookups!$AA$2:$AA$98),0),1)=Inputs!W$4-1,Inputs!$Q43*(1+Inputs!W$6),
IF(INDEX(Lookups!$Y$2:$Y$98,MATCH(Inputs!$M43&amp;"_"&amp;INDEX(Lookups!$AC$2:$AC$13,MATCH(Inputs!$L43,Lookups!$AD$2:$AD$13,0),1),IF(Inputs!$K43="CAL",Lookups!$Z$2:$Z$98,Lookups!$AA$2:$AA$98),0),1)&lt;Inputs!W$4-1,Inputs!V43*(1+Inputs!W$6)))))</f>
        <v>-</v>
      </c>
      <c r="X43" s="217" t="str">
        <f>IF(OR(ISBLANK($M43),$N43="%"),"-",
IF(INDEX(Lookups!$Y$2:$Y$98,MATCH(Inputs!$M43&amp;"_"&amp;INDEX(Lookups!$AC$2:$AC$13,MATCH(Inputs!$L43,Lookups!$AD$2:$AD$13,0),1),IF(Inputs!$K43="CAL",Lookups!$Z$2:$Z$98,Lookups!$AA$2:$AA$98),0),1)&gt;=Inputs!X$4,"-",
IF(INDEX(Lookups!$Y$2:$Y$98,MATCH(Inputs!$M43&amp;"_"&amp;INDEX(Lookups!$AC$2:$AC$13,MATCH(Inputs!$L43,Lookups!$AD$2:$AD$13,0),1),IF(Inputs!$K43="CAL",Lookups!$Z$2:$Z$98,Lookups!$AA$2:$AA$98),0),1)=Inputs!X$4-1,Inputs!$Q43*(1+Inputs!X$6),
IF(INDEX(Lookups!$Y$2:$Y$98,MATCH(Inputs!$M43&amp;"_"&amp;INDEX(Lookups!$AC$2:$AC$13,MATCH(Inputs!$L43,Lookups!$AD$2:$AD$13,0),1),IF(Inputs!$K43="CAL",Lookups!$Z$2:$Z$98,Lookups!$AA$2:$AA$98),0),1)&lt;Inputs!X$4-1,Inputs!W43*(1+Inputs!X$6)))))</f>
        <v>-</v>
      </c>
      <c r="Y43" s="217" t="str">
        <f>IF(OR(ISBLANK($M43),$N43="%"),"-",
IF(INDEX(Lookups!$Y$2:$Y$98,MATCH(Inputs!$M43&amp;"_"&amp;INDEX(Lookups!$AC$2:$AC$13,MATCH(Inputs!$L43,Lookups!$AD$2:$AD$13,0),1),IF(Inputs!$K43="CAL",Lookups!$Z$2:$Z$98,Lookups!$AA$2:$AA$98),0),1)&gt;=Inputs!Y$4,"-",
IF(INDEX(Lookups!$Y$2:$Y$98,MATCH(Inputs!$M43&amp;"_"&amp;INDEX(Lookups!$AC$2:$AC$13,MATCH(Inputs!$L43,Lookups!$AD$2:$AD$13,0),1),IF(Inputs!$K43="CAL",Lookups!$Z$2:$Z$98,Lookups!$AA$2:$AA$98),0),1)=Inputs!Y$4-1,Inputs!$Q43*(1+Inputs!Y$6),
IF(INDEX(Lookups!$Y$2:$Y$98,MATCH(Inputs!$M43&amp;"_"&amp;INDEX(Lookups!$AC$2:$AC$13,MATCH(Inputs!$L43,Lookups!$AD$2:$AD$13,0),1),IF(Inputs!$K43="CAL",Lookups!$Z$2:$Z$98,Lookups!$AA$2:$AA$98),0),1)&lt;Inputs!Y$4-1,Inputs!X43*(1+Inputs!Y$6)))))</f>
        <v>-</v>
      </c>
      <c r="Z43" s="217" t="str">
        <f>IF(OR(ISBLANK($M43),$N43="%"),"-",
IF(INDEX(Lookups!$Y$2:$Y$98,MATCH(Inputs!$M43&amp;"_"&amp;INDEX(Lookups!$AC$2:$AC$13,MATCH(Inputs!$L43,Lookups!$AD$2:$AD$13,0),1),IF(Inputs!$K43="CAL",Lookups!$Z$2:$Z$98,Lookups!$AA$2:$AA$98),0),1)&gt;=Inputs!Z$4,"-",
IF(INDEX(Lookups!$Y$2:$Y$98,MATCH(Inputs!$M43&amp;"_"&amp;INDEX(Lookups!$AC$2:$AC$13,MATCH(Inputs!$L43,Lookups!$AD$2:$AD$13,0),1),IF(Inputs!$K43="CAL",Lookups!$Z$2:$Z$98,Lookups!$AA$2:$AA$98),0),1)=Inputs!Z$4-1,Inputs!$Q43*(1+Inputs!Z$6),
IF(INDEX(Lookups!$Y$2:$Y$98,MATCH(Inputs!$M43&amp;"_"&amp;INDEX(Lookups!$AC$2:$AC$13,MATCH(Inputs!$L43,Lookups!$AD$2:$AD$13,0),1),IF(Inputs!$K43="CAL",Lookups!$Z$2:$Z$98,Lookups!$AA$2:$AA$98),0),1)&lt;Inputs!Z$4-1,Inputs!Y43*(1+Inputs!Z$6)))))</f>
        <v>-</v>
      </c>
      <c r="AA43" s="217" t="str">
        <f>IF(OR(ISBLANK($M43),$N43="%"),"-",
IF(INDEX(Lookups!$Y$2:$Y$98,MATCH(Inputs!$M43&amp;"_"&amp;INDEX(Lookups!$AC$2:$AC$13,MATCH(Inputs!$L43,Lookups!$AD$2:$AD$13,0),1),IF(Inputs!$K43="CAL",Lookups!$Z$2:$Z$98,Lookups!$AA$2:$AA$98),0),1)&gt;=Inputs!AA$4,"-",
IF(INDEX(Lookups!$Y$2:$Y$98,MATCH(Inputs!$M43&amp;"_"&amp;INDEX(Lookups!$AC$2:$AC$13,MATCH(Inputs!$L43,Lookups!$AD$2:$AD$13,0),1),IF(Inputs!$K43="CAL",Lookups!$Z$2:$Z$98,Lookups!$AA$2:$AA$98),0),1)=Inputs!AA$4-1,Inputs!$Q43*(1+Inputs!AA$6),
IF(INDEX(Lookups!$Y$2:$Y$98,MATCH(Inputs!$M43&amp;"_"&amp;INDEX(Lookups!$AC$2:$AC$13,MATCH(Inputs!$L43,Lookups!$AD$2:$AD$13,0),1),IF(Inputs!$K43="CAL",Lookups!$Z$2:$Z$98,Lookups!$AA$2:$AA$98),0),1)&lt;Inputs!AA$4-1,Inputs!Z43*(1+Inputs!AA$6)))))</f>
        <v>-</v>
      </c>
      <c r="AB43" s="217" t="str">
        <f>IF(OR(ISBLANK($M43),$N43="%"),"-",
IF(INDEX(Lookups!$Y$2:$Y$98,MATCH(Inputs!$M43&amp;"_"&amp;INDEX(Lookups!$AC$2:$AC$13,MATCH(Inputs!$L43,Lookups!$AD$2:$AD$13,0),1),IF(Inputs!$K43="CAL",Lookups!$Z$2:$Z$98,Lookups!$AA$2:$AA$98),0),1)&gt;=Inputs!AB$4,"-",
IF(INDEX(Lookups!$Y$2:$Y$98,MATCH(Inputs!$M43&amp;"_"&amp;INDEX(Lookups!$AC$2:$AC$13,MATCH(Inputs!$L43,Lookups!$AD$2:$AD$13,0),1),IF(Inputs!$K43="CAL",Lookups!$Z$2:$Z$98,Lookups!$AA$2:$AA$98),0),1)=Inputs!AB$4-1,Inputs!$Q43*(1+Inputs!AB$6),
IF(INDEX(Lookups!$Y$2:$Y$98,MATCH(Inputs!$M43&amp;"_"&amp;INDEX(Lookups!$AC$2:$AC$13,MATCH(Inputs!$L43,Lookups!$AD$2:$AD$13,0),1),IF(Inputs!$K43="CAL",Lookups!$Z$2:$Z$98,Lookups!$AA$2:$AA$98),0),1)&lt;Inputs!AB$4-1,Inputs!AA43*(1+Inputs!AB$6)))))</f>
        <v>-</v>
      </c>
      <c r="AC43" s="217" t="str">
        <f>IF(OR(ISBLANK($M43),$N43="%"),"-",
IF(INDEX(Lookups!$Y$2:$Y$98,MATCH(Inputs!$M43&amp;"_"&amp;INDEX(Lookups!$AC$2:$AC$13,MATCH(Inputs!$L43,Lookups!$AD$2:$AD$13,0),1),IF(Inputs!$K43="CAL",Lookups!$Z$2:$Z$98,Lookups!$AA$2:$AA$98),0),1)&gt;=Inputs!AC$4,"-",
IF(INDEX(Lookups!$Y$2:$Y$98,MATCH(Inputs!$M43&amp;"_"&amp;INDEX(Lookups!$AC$2:$AC$13,MATCH(Inputs!$L43,Lookups!$AD$2:$AD$13,0),1),IF(Inputs!$K43="CAL",Lookups!$Z$2:$Z$98,Lookups!$AA$2:$AA$98),0),1)=Inputs!AC$4-1,Inputs!$Q43*(1+Inputs!AC$6),
IF(INDEX(Lookups!$Y$2:$Y$98,MATCH(Inputs!$M43&amp;"_"&amp;INDEX(Lookups!$AC$2:$AC$13,MATCH(Inputs!$L43,Lookups!$AD$2:$AD$13,0),1),IF(Inputs!$K43="CAL",Lookups!$Z$2:$Z$98,Lookups!$AA$2:$AA$98),0),1)&lt;Inputs!AC$4-1,Inputs!AB43*(1+Inputs!AC$6)))))</f>
        <v>-</v>
      </c>
      <c r="AD43" s="217" t="str">
        <f>IF(OR(ISBLANK($M43),$N43="%"),"-",
IF(INDEX(Lookups!$Y$2:$Y$98,MATCH(Inputs!$M43&amp;"_"&amp;INDEX(Lookups!$AC$2:$AC$13,MATCH(Inputs!$L43,Lookups!$AD$2:$AD$13,0),1),IF(Inputs!$K43="CAL",Lookups!$Z$2:$Z$98,Lookups!$AA$2:$AA$98),0),1)&gt;=Inputs!AD$4,"-",
IF(INDEX(Lookups!$Y$2:$Y$98,MATCH(Inputs!$M43&amp;"_"&amp;INDEX(Lookups!$AC$2:$AC$13,MATCH(Inputs!$L43,Lookups!$AD$2:$AD$13,0),1),IF(Inputs!$K43="CAL",Lookups!$Z$2:$Z$98,Lookups!$AA$2:$AA$98),0),1)=Inputs!AD$4-1,Inputs!$Q43*(1+Inputs!AD$6),
IF(INDEX(Lookups!$Y$2:$Y$98,MATCH(Inputs!$M43&amp;"_"&amp;INDEX(Lookups!$AC$2:$AC$13,MATCH(Inputs!$L43,Lookups!$AD$2:$AD$13,0),1),IF(Inputs!$K43="CAL",Lookups!$Z$2:$Z$98,Lookups!$AA$2:$AA$98),0),1)&lt;Inputs!AD$4-1,Inputs!AC43*(1+Inputs!AD$6)))))</f>
        <v>-</v>
      </c>
      <c r="AE43" s="217" t="str">
        <f>IF(OR(ISBLANK($M43),$N43="%"),"-",
IF(INDEX(Lookups!$Y$2:$Y$98,MATCH(Inputs!$M43&amp;"_"&amp;INDEX(Lookups!$AC$2:$AC$13,MATCH(Inputs!$L43,Lookups!$AD$2:$AD$13,0),1),IF(Inputs!$K43="CAL",Lookups!$Z$2:$Z$98,Lookups!$AA$2:$AA$98),0),1)&gt;=Inputs!AE$4,"-",
IF(INDEX(Lookups!$Y$2:$Y$98,MATCH(Inputs!$M43&amp;"_"&amp;INDEX(Lookups!$AC$2:$AC$13,MATCH(Inputs!$L43,Lookups!$AD$2:$AD$13,0),1),IF(Inputs!$K43="CAL",Lookups!$Z$2:$Z$98,Lookups!$AA$2:$AA$98),0),1)=Inputs!AE$4-1,Inputs!$Q43*(1+Inputs!AE$6),
IF(INDEX(Lookups!$Y$2:$Y$98,MATCH(Inputs!$M43&amp;"_"&amp;INDEX(Lookups!$AC$2:$AC$13,MATCH(Inputs!$L43,Lookups!$AD$2:$AD$13,0),1),IF(Inputs!$K43="CAL",Lookups!$Z$2:$Z$98,Lookups!$AA$2:$AA$98),0),1)&lt;Inputs!AE$4-1,Inputs!AD43*(1+Inputs!AE$6)))))</f>
        <v>-</v>
      </c>
      <c r="AF43" s="217" t="str">
        <f>IF(OR(ISBLANK($M43),$N43="%"),"-",
IF(INDEX(Lookups!$Y$2:$Y$98,MATCH(Inputs!$M43&amp;"_"&amp;INDEX(Lookups!$AC$2:$AC$13,MATCH(Inputs!$L43,Lookups!$AD$2:$AD$13,0),1),IF(Inputs!$K43="CAL",Lookups!$Z$2:$Z$98,Lookups!$AA$2:$AA$98),0),1)&gt;=Inputs!AF$4,"-",
IF(INDEX(Lookups!$Y$2:$Y$98,MATCH(Inputs!$M43&amp;"_"&amp;INDEX(Lookups!$AC$2:$AC$13,MATCH(Inputs!$L43,Lookups!$AD$2:$AD$13,0),1),IF(Inputs!$K43="CAL",Lookups!$Z$2:$Z$98,Lookups!$AA$2:$AA$98),0),1)=Inputs!AF$4-1,Inputs!$Q43*(1+Inputs!AF$6),
IF(INDEX(Lookups!$Y$2:$Y$98,MATCH(Inputs!$M43&amp;"_"&amp;INDEX(Lookups!$AC$2:$AC$13,MATCH(Inputs!$L43,Lookups!$AD$2:$AD$13,0),1),IF(Inputs!$K43="CAL",Lookups!$Z$2:$Z$98,Lookups!$AA$2:$AA$98),0),1)&lt;Inputs!AF$4-1,Inputs!AE43*(1+Inputs!AF$6)))))</f>
        <v>-</v>
      </c>
      <c r="AG43" s="217" t="str">
        <f>IF(OR(ISBLANK($M43),$N43="%"),"-",
IF(INDEX(Lookups!$Y$2:$Y$98,MATCH(Inputs!$M43&amp;"_"&amp;INDEX(Lookups!$AC$2:$AC$13,MATCH(Inputs!$L43,Lookups!$AD$2:$AD$13,0),1),IF(Inputs!$K43="CAL",Lookups!$Z$2:$Z$98,Lookups!$AA$2:$AA$98),0),1)&gt;=Inputs!AG$4,"-",
IF(INDEX(Lookups!$Y$2:$Y$98,MATCH(Inputs!$M43&amp;"_"&amp;INDEX(Lookups!$AC$2:$AC$13,MATCH(Inputs!$L43,Lookups!$AD$2:$AD$13,0),1),IF(Inputs!$K43="CAL",Lookups!$Z$2:$Z$98,Lookups!$AA$2:$AA$98),0),1)=Inputs!AG$4-1,Inputs!$Q43*(1+Inputs!AG$6),
IF(INDEX(Lookups!$Y$2:$Y$98,MATCH(Inputs!$M43&amp;"_"&amp;INDEX(Lookups!$AC$2:$AC$13,MATCH(Inputs!$L43,Lookups!$AD$2:$AD$13,0),1),IF(Inputs!$K43="CAL",Lookups!$Z$2:$Z$98,Lookups!$AA$2:$AA$98),0),1)&lt;Inputs!AG$4-1,Inputs!AF43*(1+Inputs!AG$6)))))</f>
        <v>-</v>
      </c>
      <c r="AH43" s="217" t="str">
        <f>IF(OR(ISBLANK($M43),$N43="%"),"-",
IF(INDEX(Lookups!$Y$2:$Y$98,MATCH(Inputs!$M43&amp;"_"&amp;INDEX(Lookups!$AC$2:$AC$13,MATCH(Inputs!$L43,Lookups!$AD$2:$AD$13,0),1),IF(Inputs!$K43="CAL",Lookups!$Z$2:$Z$98,Lookups!$AA$2:$AA$98),0),1)&gt;=Inputs!AH$4,"-",
IF(INDEX(Lookups!$Y$2:$Y$98,MATCH(Inputs!$M43&amp;"_"&amp;INDEX(Lookups!$AC$2:$AC$13,MATCH(Inputs!$L43,Lookups!$AD$2:$AD$13,0),1),IF(Inputs!$K43="CAL",Lookups!$Z$2:$Z$98,Lookups!$AA$2:$AA$98),0),1)=Inputs!AH$4-1,Inputs!$Q43*(1+Inputs!AH$6),
IF(INDEX(Lookups!$Y$2:$Y$98,MATCH(Inputs!$M43&amp;"_"&amp;INDEX(Lookups!$AC$2:$AC$13,MATCH(Inputs!$L43,Lookups!$AD$2:$AD$13,0),1),IF(Inputs!$K43="CAL",Lookups!$Z$2:$Z$98,Lookups!$AA$2:$AA$98),0),1)&lt;Inputs!AH$4-1,Inputs!AG43*(1+Inputs!AH$6)))))</f>
        <v>-</v>
      </c>
      <c r="AI43" s="217" t="str">
        <f>IF(OR(ISBLANK($M43),$N43="%"),"-",
IF(INDEX(Lookups!$Y$2:$Y$98,MATCH(Inputs!$M43&amp;"_"&amp;INDEX(Lookups!$AC$2:$AC$13,MATCH(Inputs!$L43,Lookups!$AD$2:$AD$13,0),1),IF(Inputs!$K43="CAL",Lookups!$Z$2:$Z$98,Lookups!$AA$2:$AA$98),0),1)&gt;=Inputs!AI$4,"-",
IF(INDEX(Lookups!$Y$2:$Y$98,MATCH(Inputs!$M43&amp;"_"&amp;INDEX(Lookups!$AC$2:$AC$13,MATCH(Inputs!$L43,Lookups!$AD$2:$AD$13,0),1),IF(Inputs!$K43="CAL",Lookups!$Z$2:$Z$98,Lookups!$AA$2:$AA$98),0),1)=Inputs!AI$4-1,Inputs!$Q43*(1+Inputs!AI$6),
IF(INDEX(Lookups!$Y$2:$Y$98,MATCH(Inputs!$M43&amp;"_"&amp;INDEX(Lookups!$AC$2:$AC$13,MATCH(Inputs!$L43,Lookups!$AD$2:$AD$13,0),1),IF(Inputs!$K43="CAL",Lookups!$Z$2:$Z$98,Lookups!$AA$2:$AA$98),0),1)&lt;Inputs!AI$4-1,Inputs!AH43*(1+Inputs!AI$6)))))</f>
        <v>-</v>
      </c>
      <c r="AJ43" s="217" t="str">
        <f>IF(OR(ISBLANK($M43),$N43="%"),"-",
IF(INDEX(Lookups!$Y$2:$Y$98,MATCH(Inputs!$M43&amp;"_"&amp;INDEX(Lookups!$AC$2:$AC$13,MATCH(Inputs!$L43,Lookups!$AD$2:$AD$13,0),1),IF(Inputs!$K43="CAL",Lookups!$Z$2:$Z$98,Lookups!$AA$2:$AA$98),0),1)&gt;=Inputs!AJ$4,"-",
IF(INDEX(Lookups!$Y$2:$Y$98,MATCH(Inputs!$M43&amp;"_"&amp;INDEX(Lookups!$AC$2:$AC$13,MATCH(Inputs!$L43,Lookups!$AD$2:$AD$13,0),1),IF(Inputs!$K43="CAL",Lookups!$Z$2:$Z$98,Lookups!$AA$2:$AA$98),0),1)=Inputs!AJ$4-1,Inputs!$Q43*(1+Inputs!AJ$6),
IF(INDEX(Lookups!$Y$2:$Y$98,MATCH(Inputs!$M43&amp;"_"&amp;INDEX(Lookups!$AC$2:$AC$13,MATCH(Inputs!$L43,Lookups!$AD$2:$AD$13,0),1),IF(Inputs!$K43="CAL",Lookups!$Z$2:$Z$98,Lookups!$AA$2:$AA$98),0),1)&lt;Inputs!AJ$4-1,Inputs!AI43*(1+Inputs!AJ$6)))))</f>
        <v>-</v>
      </c>
      <c r="AK43" s="217" t="str">
        <f>IF(OR(ISBLANK($M43),$N43="%"),"-",
IF(INDEX(Lookups!$Y$2:$Y$98,MATCH(Inputs!$M43&amp;"_"&amp;INDEX(Lookups!$AC$2:$AC$13,MATCH(Inputs!$L43,Lookups!$AD$2:$AD$13,0),1),IF(Inputs!$K43="CAL",Lookups!$Z$2:$Z$98,Lookups!$AA$2:$AA$98),0),1)&gt;=Inputs!AK$4,"-",
IF(INDEX(Lookups!$Y$2:$Y$98,MATCH(Inputs!$M43&amp;"_"&amp;INDEX(Lookups!$AC$2:$AC$13,MATCH(Inputs!$L43,Lookups!$AD$2:$AD$13,0),1),IF(Inputs!$K43="CAL",Lookups!$Z$2:$Z$98,Lookups!$AA$2:$AA$98),0),1)=Inputs!AK$4-1,Inputs!$Q43*(1+Inputs!AK$6),
IF(INDEX(Lookups!$Y$2:$Y$98,MATCH(Inputs!$M43&amp;"_"&amp;INDEX(Lookups!$AC$2:$AC$13,MATCH(Inputs!$L43,Lookups!$AD$2:$AD$13,0),1),IF(Inputs!$K43="CAL",Lookups!$Z$2:$Z$98,Lookups!$AA$2:$AA$98),0),1)&lt;Inputs!AK$4-1,Inputs!AJ43*(1+Inputs!AK$6)))))</f>
        <v>-</v>
      </c>
      <c r="AL43" s="217" t="str">
        <f>IF(OR(ISBLANK($M43),$N43="%"),"-",
IF(INDEX(Lookups!$Y$2:$Y$98,MATCH(Inputs!$M43&amp;"_"&amp;INDEX(Lookups!$AC$2:$AC$13,MATCH(Inputs!$L43,Lookups!$AD$2:$AD$13,0),1),IF(Inputs!$K43="CAL",Lookups!$Z$2:$Z$98,Lookups!$AA$2:$AA$98),0),1)&gt;=Inputs!AL$4,"-",
IF(INDEX(Lookups!$Y$2:$Y$98,MATCH(Inputs!$M43&amp;"_"&amp;INDEX(Lookups!$AC$2:$AC$13,MATCH(Inputs!$L43,Lookups!$AD$2:$AD$13,0),1),IF(Inputs!$K43="CAL",Lookups!$Z$2:$Z$98,Lookups!$AA$2:$AA$98),0),1)=Inputs!AL$4-1,Inputs!$Q43*(1+Inputs!AL$6),
IF(INDEX(Lookups!$Y$2:$Y$98,MATCH(Inputs!$M43&amp;"_"&amp;INDEX(Lookups!$AC$2:$AC$13,MATCH(Inputs!$L43,Lookups!$AD$2:$AD$13,0),1),IF(Inputs!$K43="CAL",Lookups!$Z$2:$Z$98,Lookups!$AA$2:$AA$98),0),1)&lt;Inputs!AL$4-1,Inputs!AK43*(1+Inputs!AL$6)))))</f>
        <v>-</v>
      </c>
      <c r="AM43" s="217" t="str">
        <f>IF(OR(ISBLANK($M43),$N43="%"),"-",
IF(INDEX(Lookups!$Y$2:$Y$98,MATCH(Inputs!$M43&amp;"_"&amp;INDEX(Lookups!$AC$2:$AC$13,MATCH(Inputs!$L43,Lookups!$AD$2:$AD$13,0),1),IF(Inputs!$K43="CAL",Lookups!$Z$2:$Z$98,Lookups!$AA$2:$AA$98),0),1)&gt;=Inputs!AM$4,"-",
IF(INDEX(Lookups!$Y$2:$Y$98,MATCH(Inputs!$M43&amp;"_"&amp;INDEX(Lookups!$AC$2:$AC$13,MATCH(Inputs!$L43,Lookups!$AD$2:$AD$13,0),1),IF(Inputs!$K43="CAL",Lookups!$Z$2:$Z$98,Lookups!$AA$2:$AA$98),0),1)=Inputs!AM$4-1,Inputs!$Q43*(1+Inputs!AM$6),
IF(INDEX(Lookups!$Y$2:$Y$98,MATCH(Inputs!$M43&amp;"_"&amp;INDEX(Lookups!$AC$2:$AC$13,MATCH(Inputs!$L43,Lookups!$AD$2:$AD$13,0),1),IF(Inputs!$K43="CAL",Lookups!$Z$2:$Z$98,Lookups!$AA$2:$AA$98),0),1)&lt;Inputs!AM$4-1,Inputs!AL43*(1+Inputs!AM$6)))))</f>
        <v>-</v>
      </c>
      <c r="AN43" s="217" t="str">
        <f>IF(OR(ISBLANK($M43),$N43="%"),"-",
IF(INDEX(Lookups!$Y$2:$Y$98,MATCH(Inputs!$M43&amp;"_"&amp;INDEX(Lookups!$AC$2:$AC$13,MATCH(Inputs!$L43,Lookups!$AD$2:$AD$13,0),1),IF(Inputs!$K43="CAL",Lookups!$Z$2:$Z$98,Lookups!$AA$2:$AA$98),0),1)&gt;=Inputs!AN$4,"-",
IF(INDEX(Lookups!$Y$2:$Y$98,MATCH(Inputs!$M43&amp;"_"&amp;INDEX(Lookups!$AC$2:$AC$13,MATCH(Inputs!$L43,Lookups!$AD$2:$AD$13,0),1),IF(Inputs!$K43="CAL",Lookups!$Z$2:$Z$98,Lookups!$AA$2:$AA$98),0),1)=Inputs!AN$4-1,Inputs!$Q43*(1+Inputs!AN$6),
IF(INDEX(Lookups!$Y$2:$Y$98,MATCH(Inputs!$M43&amp;"_"&amp;INDEX(Lookups!$AC$2:$AC$13,MATCH(Inputs!$L43,Lookups!$AD$2:$AD$13,0),1),IF(Inputs!$K43="CAL",Lookups!$Z$2:$Z$98,Lookups!$AA$2:$AA$98),0),1)&lt;Inputs!AN$4-1,Inputs!AM43*(1+Inputs!AN$6)))))</f>
        <v>-</v>
      </c>
      <c r="AO43" s="217" t="str">
        <f>IF(OR(ISBLANK($M43),$N43="%"),"-",
IF(INDEX(Lookups!$Y$2:$Y$98,MATCH(Inputs!$M43&amp;"_"&amp;INDEX(Lookups!$AC$2:$AC$13,MATCH(Inputs!$L43,Lookups!$AD$2:$AD$13,0),1),IF(Inputs!$K43="CAL",Lookups!$Z$2:$Z$98,Lookups!$AA$2:$AA$98),0),1)&gt;=Inputs!AO$4,"-",
IF(INDEX(Lookups!$Y$2:$Y$98,MATCH(Inputs!$M43&amp;"_"&amp;INDEX(Lookups!$AC$2:$AC$13,MATCH(Inputs!$L43,Lookups!$AD$2:$AD$13,0),1),IF(Inputs!$K43="CAL",Lookups!$Z$2:$Z$98,Lookups!$AA$2:$AA$98),0),1)=Inputs!AO$4-1,Inputs!$Q43*(1+Inputs!AO$6),
IF(INDEX(Lookups!$Y$2:$Y$98,MATCH(Inputs!$M43&amp;"_"&amp;INDEX(Lookups!$AC$2:$AC$13,MATCH(Inputs!$L43,Lookups!$AD$2:$AD$13,0),1),IF(Inputs!$K43="CAL",Lookups!$Z$2:$Z$98,Lookups!$AA$2:$AA$98),0),1)&lt;Inputs!AO$4-1,Inputs!AN43*(1+Inputs!AO$6)))))</f>
        <v>-</v>
      </c>
      <c r="AP43" s="217" t="str">
        <f>IF(OR(ISBLANK($M43),$N43="%"),"-",
IF(INDEX(Lookups!$Y$2:$Y$98,MATCH(Inputs!$M43&amp;"_"&amp;INDEX(Lookups!$AC$2:$AC$13,MATCH(Inputs!$L43,Lookups!$AD$2:$AD$13,0),1),IF(Inputs!$K43="CAL",Lookups!$Z$2:$Z$98,Lookups!$AA$2:$AA$98),0),1)&gt;=Inputs!AP$4,"-",
IF(INDEX(Lookups!$Y$2:$Y$98,MATCH(Inputs!$M43&amp;"_"&amp;INDEX(Lookups!$AC$2:$AC$13,MATCH(Inputs!$L43,Lookups!$AD$2:$AD$13,0),1),IF(Inputs!$K43="CAL",Lookups!$Z$2:$Z$98,Lookups!$AA$2:$AA$98),0),1)=Inputs!AP$4-1,Inputs!$Q43*(1+Inputs!AP$6),
IF(INDEX(Lookups!$Y$2:$Y$98,MATCH(Inputs!$M43&amp;"_"&amp;INDEX(Lookups!$AC$2:$AC$13,MATCH(Inputs!$L43,Lookups!$AD$2:$AD$13,0),1),IF(Inputs!$K43="CAL",Lookups!$Z$2:$Z$98,Lookups!$AA$2:$AA$98),0),1)&lt;Inputs!AP$4-1,Inputs!AO43*(1+Inputs!AP$6)))))</f>
        <v>-</v>
      </c>
      <c r="AQ43" s="217" t="str">
        <f>IF(OR(ISBLANK($M43),$N43="%"),"-",
IF(INDEX(Lookups!$Y$2:$Y$98,MATCH(Inputs!$M43&amp;"_"&amp;INDEX(Lookups!$AC$2:$AC$13,MATCH(Inputs!$L43,Lookups!$AD$2:$AD$13,0),1),IF(Inputs!$K43="CAL",Lookups!$Z$2:$Z$98,Lookups!$AA$2:$AA$98),0),1)&gt;=Inputs!AQ$4,"-",
IF(INDEX(Lookups!$Y$2:$Y$98,MATCH(Inputs!$M43&amp;"_"&amp;INDEX(Lookups!$AC$2:$AC$13,MATCH(Inputs!$L43,Lookups!$AD$2:$AD$13,0),1),IF(Inputs!$K43="CAL",Lookups!$Z$2:$Z$98,Lookups!$AA$2:$AA$98),0),1)=Inputs!AQ$4-1,Inputs!$Q43*(1+Inputs!AQ$6),
IF(INDEX(Lookups!$Y$2:$Y$98,MATCH(Inputs!$M43&amp;"_"&amp;INDEX(Lookups!$AC$2:$AC$13,MATCH(Inputs!$L43,Lookups!$AD$2:$AD$13,0),1),IF(Inputs!$K43="CAL",Lookups!$Z$2:$Z$98,Lookups!$AA$2:$AA$98),0),1)&lt;Inputs!AQ$4-1,Inputs!AP43*(1+Inputs!AQ$6)))))</f>
        <v>-</v>
      </c>
      <c r="AR43" s="217" t="str">
        <f>IF(OR(ISBLANK($M43),$N43="%"),"-",
IF(INDEX(Lookups!$Y$2:$Y$98,MATCH(Inputs!$M43&amp;"_"&amp;INDEX(Lookups!$AC$2:$AC$13,MATCH(Inputs!$L43,Lookups!$AD$2:$AD$13,0),1),IF(Inputs!$K43="CAL",Lookups!$Z$2:$Z$98,Lookups!$AA$2:$AA$98),0),1)&gt;=Inputs!AR$4,"-",
IF(INDEX(Lookups!$Y$2:$Y$98,MATCH(Inputs!$M43&amp;"_"&amp;INDEX(Lookups!$AC$2:$AC$13,MATCH(Inputs!$L43,Lookups!$AD$2:$AD$13,0),1),IF(Inputs!$K43="CAL",Lookups!$Z$2:$Z$98,Lookups!$AA$2:$AA$98),0),1)=Inputs!AR$4-1,Inputs!$Q43*(1+Inputs!AR$6),
IF(INDEX(Lookups!$Y$2:$Y$98,MATCH(Inputs!$M43&amp;"_"&amp;INDEX(Lookups!$AC$2:$AC$13,MATCH(Inputs!$L43,Lookups!$AD$2:$AD$13,0),1),IF(Inputs!$K43="CAL",Lookups!$Z$2:$Z$98,Lookups!$AA$2:$AA$98),0),1)&lt;Inputs!AR$4-1,Inputs!AQ43*(1+Inputs!AR$6)))))</f>
        <v>-</v>
      </c>
      <c r="AS43" s="217" t="str">
        <f>IF(OR(ISBLANK($M43),$N43="%"),"-",
IF(INDEX(Lookups!$Y$2:$Y$98,MATCH(Inputs!$M43&amp;"_"&amp;INDEX(Lookups!$AC$2:$AC$13,MATCH(Inputs!$L43,Lookups!$AD$2:$AD$13,0),1),IF(Inputs!$K43="CAL",Lookups!$Z$2:$Z$98,Lookups!$AA$2:$AA$98),0),1)&gt;=Inputs!AS$4,"-",
IF(INDEX(Lookups!$Y$2:$Y$98,MATCH(Inputs!$M43&amp;"_"&amp;INDEX(Lookups!$AC$2:$AC$13,MATCH(Inputs!$L43,Lookups!$AD$2:$AD$13,0),1),IF(Inputs!$K43="CAL",Lookups!$Z$2:$Z$98,Lookups!$AA$2:$AA$98),0),1)=Inputs!AS$4-1,Inputs!$Q43*(1+Inputs!AS$6),
IF(INDEX(Lookups!$Y$2:$Y$98,MATCH(Inputs!$M43&amp;"_"&amp;INDEX(Lookups!$AC$2:$AC$13,MATCH(Inputs!$L43,Lookups!$AD$2:$AD$13,0),1),IF(Inputs!$K43="CAL",Lookups!$Z$2:$Z$98,Lookups!$AA$2:$AA$98),0),1)&lt;Inputs!AS$4-1,Inputs!AR43*(1+Inputs!AS$6)))))</f>
        <v>-</v>
      </c>
      <c r="AT43" s="217" t="str">
        <f>IF(OR(ISBLANK($M43),$N43="%"),"-",
IF(INDEX(Lookups!$Y$2:$Y$98,MATCH(Inputs!$M43&amp;"_"&amp;INDEX(Lookups!$AC$2:$AC$13,MATCH(Inputs!$L43,Lookups!$AD$2:$AD$13,0),1),IF(Inputs!$K43="CAL",Lookups!$Z$2:$Z$98,Lookups!$AA$2:$AA$98),0),1)&gt;=Inputs!AT$4,"-",
IF(INDEX(Lookups!$Y$2:$Y$98,MATCH(Inputs!$M43&amp;"_"&amp;INDEX(Lookups!$AC$2:$AC$13,MATCH(Inputs!$L43,Lookups!$AD$2:$AD$13,0),1),IF(Inputs!$K43="CAL",Lookups!$Z$2:$Z$98,Lookups!$AA$2:$AA$98),0),1)=Inputs!AT$4-1,Inputs!$Q43*(1+Inputs!AT$6),
IF(INDEX(Lookups!$Y$2:$Y$98,MATCH(Inputs!$M43&amp;"_"&amp;INDEX(Lookups!$AC$2:$AC$13,MATCH(Inputs!$L43,Lookups!$AD$2:$AD$13,0),1),IF(Inputs!$K43="CAL",Lookups!$Z$2:$Z$98,Lookups!$AA$2:$AA$98),0),1)&lt;Inputs!AT$4-1,Inputs!AS43*(1+Inputs!AT$6)))))</f>
        <v>-</v>
      </c>
      <c r="AU43" s="217" t="str">
        <f>IF(OR(ISBLANK($M43),$N43="%"),"-",
IF(INDEX(Lookups!$Y$2:$Y$98,MATCH(Inputs!$M43&amp;"_"&amp;INDEX(Lookups!$AC$2:$AC$13,MATCH(Inputs!$L43,Lookups!$AD$2:$AD$13,0),1),IF(Inputs!$K43="CAL",Lookups!$Z$2:$Z$98,Lookups!$AA$2:$AA$98),0),1)&gt;=Inputs!AU$4,"-",
IF(INDEX(Lookups!$Y$2:$Y$98,MATCH(Inputs!$M43&amp;"_"&amp;INDEX(Lookups!$AC$2:$AC$13,MATCH(Inputs!$L43,Lookups!$AD$2:$AD$13,0),1),IF(Inputs!$K43="CAL",Lookups!$Z$2:$Z$98,Lookups!$AA$2:$AA$98),0),1)=Inputs!AU$4-1,Inputs!$Q43*(1+Inputs!AU$6),
IF(INDEX(Lookups!$Y$2:$Y$98,MATCH(Inputs!$M43&amp;"_"&amp;INDEX(Lookups!$AC$2:$AC$13,MATCH(Inputs!$L43,Lookups!$AD$2:$AD$13,0),1),IF(Inputs!$K43="CAL",Lookups!$Z$2:$Z$98,Lookups!$AA$2:$AA$98),0),1)&lt;Inputs!AU$4-1,Inputs!AT43*(1+Inputs!AU$6)))))</f>
        <v>-</v>
      </c>
      <c r="AW43" s="214" t="str">
        <f>INDEX($V43:$AU43,1,MATCH(AW$6&amp;"_"&amp;INDEX(Lookups!$AC$2:$AC$13,MATCH(Inputs!AW$5,Lookups!$AD$2:$AD$13,0),1),Inputs!$V$2:$AU$2,0))</f>
        <v>-</v>
      </c>
    </row>
    <row r="44" spans="1:49" x14ac:dyDescent="0.25">
      <c r="A44" s="178" t="s">
        <v>325</v>
      </c>
      <c r="B44" s="209" t="s">
        <v>216</v>
      </c>
      <c r="C44" s="210" t="str">
        <f>IF(ISBLANK($B44),"-",IFERROR(INDEX(Lookups!$E$2:$E$14,MATCH($B44,Lookups!$C$2:$C$14,0),1),"-"))</f>
        <v>NO</v>
      </c>
      <c r="D44" s="211" t="str">
        <f>IFERROR(IF(MATCH($I44,Lookups!$J$2:$J$6,0),INDEX(Lookups!$K$2:$K$6,MATCH(Inputs!$I44,Lookups!$J$2:$J$6,0),1)),"all DB")</f>
        <v>all DB</v>
      </c>
      <c r="E44" s="211" t="str">
        <f t="shared" si="2"/>
        <v>FiT_all DB</v>
      </c>
      <c r="F44" s="160" t="s">
        <v>570</v>
      </c>
      <c r="H44" s="178" t="s">
        <v>122</v>
      </c>
      <c r="I44" s="178"/>
      <c r="J44" s="178" t="s">
        <v>537</v>
      </c>
      <c r="K44" s="203" t="s">
        <v>332</v>
      </c>
      <c r="L44" s="203" t="s">
        <v>95</v>
      </c>
      <c r="M44" s="203">
        <v>2018</v>
      </c>
      <c r="N44" s="162" t="s">
        <v>33</v>
      </c>
      <c r="O44" s="212">
        <f>Solar!$G$2</f>
        <v>6.6485375744689605</v>
      </c>
      <c r="P44" s="209"/>
      <c r="Q44" s="235">
        <f>O44</f>
        <v>6.6485375744689605</v>
      </c>
      <c r="R44" s="236">
        <f t="shared" si="1"/>
        <v>6.6485375744689605</v>
      </c>
      <c r="U44" s="216"/>
      <c r="V44" s="217" t="str">
        <f>IF(OR(ISBLANK($M44),$N44="%"),"-",
IF(INDEX(Lookups!$Y$2:$Y$98,MATCH(Inputs!$M44&amp;"_"&amp;INDEX(Lookups!$AC$2:$AC$13,MATCH(Inputs!$L44,Lookups!$AD$2:$AD$13,0),1),IF(Inputs!$K44="CAL",Lookups!$Z$2:$Z$98,Lookups!$AA$2:$AA$98),0),1)&gt;=Inputs!V$4,"-",
IF(INDEX(Lookups!$Y$2:$Y$98,MATCH(Inputs!$M44&amp;"_"&amp;INDEX(Lookups!$AC$2:$AC$13,MATCH(Inputs!$L44,Lookups!$AD$2:$AD$13,0),1),IF(Inputs!$K44="CAL",Lookups!$Z$2:$Z$98,Lookups!$AA$2:$AA$98),0),1)=Inputs!V$4-1,Inputs!$Q44*(1+Inputs!V$6),
IF(INDEX(Lookups!$Y$2:$Y$98,MATCH(Inputs!$M44&amp;"_"&amp;INDEX(Lookups!$AC$2:$AC$13,MATCH(Inputs!$L44,Lookups!$AD$2:$AD$13,0),1),IF(Inputs!$K44="CAL",Lookups!$Z$2:$Z$98,Lookups!$AA$2:$AA$98),0),1)&lt;Inputs!V$4-1,Inputs!U44*(1+Inputs!V$6)))))</f>
        <v>-</v>
      </c>
      <c r="W44" s="217" t="str">
        <f>IF(OR(ISBLANK($M44),$N44="%"),"-",
IF(INDEX(Lookups!$Y$2:$Y$98,MATCH(Inputs!$M44&amp;"_"&amp;INDEX(Lookups!$AC$2:$AC$13,MATCH(Inputs!$L44,Lookups!$AD$2:$AD$13,0),1),IF(Inputs!$K44="CAL",Lookups!$Z$2:$Z$98,Lookups!$AA$2:$AA$98),0),1)&gt;=Inputs!W$4,"-",
IF(INDEX(Lookups!$Y$2:$Y$98,MATCH(Inputs!$M44&amp;"_"&amp;INDEX(Lookups!$AC$2:$AC$13,MATCH(Inputs!$L44,Lookups!$AD$2:$AD$13,0),1),IF(Inputs!$K44="CAL",Lookups!$Z$2:$Z$98,Lookups!$AA$2:$AA$98),0),1)=Inputs!W$4-1,Inputs!$Q44*(1+Inputs!W$6),
IF(INDEX(Lookups!$Y$2:$Y$98,MATCH(Inputs!$M44&amp;"_"&amp;INDEX(Lookups!$AC$2:$AC$13,MATCH(Inputs!$L44,Lookups!$AD$2:$AD$13,0),1),IF(Inputs!$K44="CAL",Lookups!$Z$2:$Z$98,Lookups!$AA$2:$AA$98),0),1)&lt;Inputs!W$4-1,Inputs!V44*(1+Inputs!W$6)))))</f>
        <v>-</v>
      </c>
      <c r="X44" s="217" t="str">
        <f>IF(OR(ISBLANK($M44),$N44="%"),"-",
IF(INDEX(Lookups!$Y$2:$Y$98,MATCH(Inputs!$M44&amp;"_"&amp;INDEX(Lookups!$AC$2:$AC$13,MATCH(Inputs!$L44,Lookups!$AD$2:$AD$13,0),1),IF(Inputs!$K44="CAL",Lookups!$Z$2:$Z$98,Lookups!$AA$2:$AA$98),0),1)&gt;=Inputs!X$4,"-",
IF(INDEX(Lookups!$Y$2:$Y$98,MATCH(Inputs!$M44&amp;"_"&amp;INDEX(Lookups!$AC$2:$AC$13,MATCH(Inputs!$L44,Lookups!$AD$2:$AD$13,0),1),IF(Inputs!$K44="CAL",Lookups!$Z$2:$Z$98,Lookups!$AA$2:$AA$98),0),1)=Inputs!X$4-1,Inputs!$Q44*(1+Inputs!X$6),
IF(INDEX(Lookups!$Y$2:$Y$98,MATCH(Inputs!$M44&amp;"_"&amp;INDEX(Lookups!$AC$2:$AC$13,MATCH(Inputs!$L44,Lookups!$AD$2:$AD$13,0),1),IF(Inputs!$K44="CAL",Lookups!$Z$2:$Z$98,Lookups!$AA$2:$AA$98),0),1)&lt;Inputs!X$4-1,Inputs!W44*(1+Inputs!X$6)))))</f>
        <v>-</v>
      </c>
      <c r="Y44" s="217" t="str">
        <f>IF(OR(ISBLANK($M44),$N44="%"),"-",
IF(INDEX(Lookups!$Y$2:$Y$98,MATCH(Inputs!$M44&amp;"_"&amp;INDEX(Lookups!$AC$2:$AC$13,MATCH(Inputs!$L44,Lookups!$AD$2:$AD$13,0),1),IF(Inputs!$K44="CAL",Lookups!$Z$2:$Z$98,Lookups!$AA$2:$AA$98),0),1)&gt;=Inputs!Y$4,"-",
IF(INDEX(Lookups!$Y$2:$Y$98,MATCH(Inputs!$M44&amp;"_"&amp;INDEX(Lookups!$AC$2:$AC$13,MATCH(Inputs!$L44,Lookups!$AD$2:$AD$13,0),1),IF(Inputs!$K44="CAL",Lookups!$Z$2:$Z$98,Lookups!$AA$2:$AA$98),0),1)=Inputs!Y$4-1,Inputs!$Q44*(1+Inputs!Y$6),
IF(INDEX(Lookups!$Y$2:$Y$98,MATCH(Inputs!$M44&amp;"_"&amp;INDEX(Lookups!$AC$2:$AC$13,MATCH(Inputs!$L44,Lookups!$AD$2:$AD$13,0),1),IF(Inputs!$K44="CAL",Lookups!$Z$2:$Z$98,Lookups!$AA$2:$AA$98),0),1)&lt;Inputs!Y$4-1,Inputs!X44*(1+Inputs!Y$6)))))</f>
        <v>-</v>
      </c>
      <c r="Z44" s="217" t="str">
        <f>IF(OR(ISBLANK($M44),$N44="%"),"-",
IF(INDEX(Lookups!$Y$2:$Y$98,MATCH(Inputs!$M44&amp;"_"&amp;INDEX(Lookups!$AC$2:$AC$13,MATCH(Inputs!$L44,Lookups!$AD$2:$AD$13,0),1),IF(Inputs!$K44="CAL",Lookups!$Z$2:$Z$98,Lookups!$AA$2:$AA$98),0),1)&gt;=Inputs!Z$4,"-",
IF(INDEX(Lookups!$Y$2:$Y$98,MATCH(Inputs!$M44&amp;"_"&amp;INDEX(Lookups!$AC$2:$AC$13,MATCH(Inputs!$L44,Lookups!$AD$2:$AD$13,0),1),IF(Inputs!$K44="CAL",Lookups!$Z$2:$Z$98,Lookups!$AA$2:$AA$98),0),1)=Inputs!Z$4-1,Inputs!$Q44*(1+Inputs!Z$6),
IF(INDEX(Lookups!$Y$2:$Y$98,MATCH(Inputs!$M44&amp;"_"&amp;INDEX(Lookups!$AC$2:$AC$13,MATCH(Inputs!$L44,Lookups!$AD$2:$AD$13,0),1),IF(Inputs!$K44="CAL",Lookups!$Z$2:$Z$98,Lookups!$AA$2:$AA$98),0),1)&lt;Inputs!Z$4-1,Inputs!Y44*(1+Inputs!Z$6)))))</f>
        <v>-</v>
      </c>
      <c r="AA44" s="217" t="str">
        <f>IF(OR(ISBLANK($M44),$N44="%"),"-",
IF(INDEX(Lookups!$Y$2:$Y$98,MATCH(Inputs!$M44&amp;"_"&amp;INDEX(Lookups!$AC$2:$AC$13,MATCH(Inputs!$L44,Lookups!$AD$2:$AD$13,0),1),IF(Inputs!$K44="CAL",Lookups!$Z$2:$Z$98,Lookups!$AA$2:$AA$98),0),1)&gt;=Inputs!AA$4,"-",
IF(INDEX(Lookups!$Y$2:$Y$98,MATCH(Inputs!$M44&amp;"_"&amp;INDEX(Lookups!$AC$2:$AC$13,MATCH(Inputs!$L44,Lookups!$AD$2:$AD$13,0),1),IF(Inputs!$K44="CAL",Lookups!$Z$2:$Z$98,Lookups!$AA$2:$AA$98),0),1)=Inputs!AA$4-1,Inputs!$Q44*(1+Inputs!AA$6),
IF(INDEX(Lookups!$Y$2:$Y$98,MATCH(Inputs!$M44&amp;"_"&amp;INDEX(Lookups!$AC$2:$AC$13,MATCH(Inputs!$L44,Lookups!$AD$2:$AD$13,0),1),IF(Inputs!$K44="CAL",Lookups!$Z$2:$Z$98,Lookups!$AA$2:$AA$98),0),1)&lt;Inputs!AA$4-1,Inputs!Z44*(1+Inputs!AA$6)))))</f>
        <v>-</v>
      </c>
      <c r="AB44" s="217" t="str">
        <f>IF(OR(ISBLANK($M44),$N44="%"),"-",
IF(INDEX(Lookups!$Y$2:$Y$98,MATCH(Inputs!$M44&amp;"_"&amp;INDEX(Lookups!$AC$2:$AC$13,MATCH(Inputs!$L44,Lookups!$AD$2:$AD$13,0),1),IF(Inputs!$K44="CAL",Lookups!$Z$2:$Z$98,Lookups!$AA$2:$AA$98),0),1)&gt;=Inputs!AB$4,"-",
IF(INDEX(Lookups!$Y$2:$Y$98,MATCH(Inputs!$M44&amp;"_"&amp;INDEX(Lookups!$AC$2:$AC$13,MATCH(Inputs!$L44,Lookups!$AD$2:$AD$13,0),1),IF(Inputs!$K44="CAL",Lookups!$Z$2:$Z$98,Lookups!$AA$2:$AA$98),0),1)=Inputs!AB$4-1,Inputs!$Q44*(1+Inputs!AB$6),
IF(INDEX(Lookups!$Y$2:$Y$98,MATCH(Inputs!$M44&amp;"_"&amp;INDEX(Lookups!$AC$2:$AC$13,MATCH(Inputs!$L44,Lookups!$AD$2:$AD$13,0),1),IF(Inputs!$K44="CAL",Lookups!$Z$2:$Z$98,Lookups!$AA$2:$AA$98),0),1)&lt;Inputs!AB$4-1,Inputs!AA44*(1+Inputs!AB$6)))))</f>
        <v>-</v>
      </c>
      <c r="AC44" s="217" t="str">
        <f>IF(OR(ISBLANK($M44),$N44="%"),"-",
IF(INDEX(Lookups!$Y$2:$Y$98,MATCH(Inputs!$M44&amp;"_"&amp;INDEX(Lookups!$AC$2:$AC$13,MATCH(Inputs!$L44,Lookups!$AD$2:$AD$13,0),1),IF(Inputs!$K44="CAL",Lookups!$Z$2:$Z$98,Lookups!$AA$2:$AA$98),0),1)&gt;=Inputs!AC$4,"-",
IF(INDEX(Lookups!$Y$2:$Y$98,MATCH(Inputs!$M44&amp;"_"&amp;INDEX(Lookups!$AC$2:$AC$13,MATCH(Inputs!$L44,Lookups!$AD$2:$AD$13,0),1),IF(Inputs!$K44="CAL",Lookups!$Z$2:$Z$98,Lookups!$AA$2:$AA$98),0),1)=Inputs!AC$4-1,Inputs!$Q44*(1+Inputs!AC$6),
IF(INDEX(Lookups!$Y$2:$Y$98,MATCH(Inputs!$M44&amp;"_"&amp;INDEX(Lookups!$AC$2:$AC$13,MATCH(Inputs!$L44,Lookups!$AD$2:$AD$13,0),1),IF(Inputs!$K44="CAL",Lookups!$Z$2:$Z$98,Lookups!$AA$2:$AA$98),0),1)&lt;Inputs!AC$4-1,Inputs!AB44*(1+Inputs!AC$6)))))</f>
        <v>-</v>
      </c>
      <c r="AD44" s="217" t="str">
        <f>IF(OR(ISBLANK($M44),$N44="%"),"-",
IF(INDEX(Lookups!$Y$2:$Y$98,MATCH(Inputs!$M44&amp;"_"&amp;INDEX(Lookups!$AC$2:$AC$13,MATCH(Inputs!$L44,Lookups!$AD$2:$AD$13,0),1),IF(Inputs!$K44="CAL",Lookups!$Z$2:$Z$98,Lookups!$AA$2:$AA$98),0),1)&gt;=Inputs!AD$4,"-",
IF(INDEX(Lookups!$Y$2:$Y$98,MATCH(Inputs!$M44&amp;"_"&amp;INDEX(Lookups!$AC$2:$AC$13,MATCH(Inputs!$L44,Lookups!$AD$2:$AD$13,0),1),IF(Inputs!$K44="CAL",Lookups!$Z$2:$Z$98,Lookups!$AA$2:$AA$98),0),1)=Inputs!AD$4-1,Inputs!$Q44*(1+Inputs!AD$6),
IF(INDEX(Lookups!$Y$2:$Y$98,MATCH(Inputs!$M44&amp;"_"&amp;INDEX(Lookups!$AC$2:$AC$13,MATCH(Inputs!$L44,Lookups!$AD$2:$AD$13,0),1),IF(Inputs!$K44="CAL",Lookups!$Z$2:$Z$98,Lookups!$AA$2:$AA$98),0),1)&lt;Inputs!AD$4-1,Inputs!AC44*(1+Inputs!AD$6)))))</f>
        <v>-</v>
      </c>
      <c r="AE44" s="217" t="str">
        <f>IF(OR(ISBLANK($M44),$N44="%"),"-",
IF(INDEX(Lookups!$Y$2:$Y$98,MATCH(Inputs!$M44&amp;"_"&amp;INDEX(Lookups!$AC$2:$AC$13,MATCH(Inputs!$L44,Lookups!$AD$2:$AD$13,0),1),IF(Inputs!$K44="CAL",Lookups!$Z$2:$Z$98,Lookups!$AA$2:$AA$98),0),1)&gt;=Inputs!AE$4,"-",
IF(INDEX(Lookups!$Y$2:$Y$98,MATCH(Inputs!$M44&amp;"_"&amp;INDEX(Lookups!$AC$2:$AC$13,MATCH(Inputs!$L44,Lookups!$AD$2:$AD$13,0),1),IF(Inputs!$K44="CAL",Lookups!$Z$2:$Z$98,Lookups!$AA$2:$AA$98),0),1)=Inputs!AE$4-1,Inputs!$Q44*(1+Inputs!AE$6),
IF(INDEX(Lookups!$Y$2:$Y$98,MATCH(Inputs!$M44&amp;"_"&amp;INDEX(Lookups!$AC$2:$AC$13,MATCH(Inputs!$L44,Lookups!$AD$2:$AD$13,0),1),IF(Inputs!$K44="CAL",Lookups!$Z$2:$Z$98,Lookups!$AA$2:$AA$98),0),1)&lt;Inputs!AE$4-1,Inputs!AD44*(1+Inputs!AE$6)))))</f>
        <v>-</v>
      </c>
      <c r="AF44" s="217" t="str">
        <f>IF(OR(ISBLANK($M44),$N44="%"),"-",
IF(INDEX(Lookups!$Y$2:$Y$98,MATCH(Inputs!$M44&amp;"_"&amp;INDEX(Lookups!$AC$2:$AC$13,MATCH(Inputs!$L44,Lookups!$AD$2:$AD$13,0),1),IF(Inputs!$K44="CAL",Lookups!$Z$2:$Z$98,Lookups!$AA$2:$AA$98),0),1)&gt;=Inputs!AF$4,"-",
IF(INDEX(Lookups!$Y$2:$Y$98,MATCH(Inputs!$M44&amp;"_"&amp;INDEX(Lookups!$AC$2:$AC$13,MATCH(Inputs!$L44,Lookups!$AD$2:$AD$13,0),1),IF(Inputs!$K44="CAL",Lookups!$Z$2:$Z$98,Lookups!$AA$2:$AA$98),0),1)=Inputs!AF$4-1,Inputs!$Q44*(1+Inputs!AF$6),
IF(INDEX(Lookups!$Y$2:$Y$98,MATCH(Inputs!$M44&amp;"_"&amp;INDEX(Lookups!$AC$2:$AC$13,MATCH(Inputs!$L44,Lookups!$AD$2:$AD$13,0),1),IF(Inputs!$K44="CAL",Lookups!$Z$2:$Z$98,Lookups!$AA$2:$AA$98),0),1)&lt;Inputs!AF$4-1,Inputs!AE44*(1+Inputs!AF$6)))))</f>
        <v>-</v>
      </c>
      <c r="AG44" s="217" t="str">
        <f>IF(OR(ISBLANK($M44),$N44="%"),"-",
IF(INDEX(Lookups!$Y$2:$Y$98,MATCH(Inputs!$M44&amp;"_"&amp;INDEX(Lookups!$AC$2:$AC$13,MATCH(Inputs!$L44,Lookups!$AD$2:$AD$13,0),1),IF(Inputs!$K44="CAL",Lookups!$Z$2:$Z$98,Lookups!$AA$2:$AA$98),0),1)&gt;=Inputs!AG$4,"-",
IF(INDEX(Lookups!$Y$2:$Y$98,MATCH(Inputs!$M44&amp;"_"&amp;INDEX(Lookups!$AC$2:$AC$13,MATCH(Inputs!$L44,Lookups!$AD$2:$AD$13,0),1),IF(Inputs!$K44="CAL",Lookups!$Z$2:$Z$98,Lookups!$AA$2:$AA$98),0),1)=Inputs!AG$4-1,Inputs!$Q44*(1+Inputs!AG$6),
IF(INDEX(Lookups!$Y$2:$Y$98,MATCH(Inputs!$M44&amp;"_"&amp;INDEX(Lookups!$AC$2:$AC$13,MATCH(Inputs!$L44,Lookups!$AD$2:$AD$13,0),1),IF(Inputs!$K44="CAL",Lookups!$Z$2:$Z$98,Lookups!$AA$2:$AA$98),0),1)&lt;Inputs!AG$4-1,Inputs!AF44*(1+Inputs!AG$6)))))</f>
        <v>-</v>
      </c>
      <c r="AH44" s="217" t="str">
        <f>IF(OR(ISBLANK($M44),$N44="%"),"-",
IF(INDEX(Lookups!$Y$2:$Y$98,MATCH(Inputs!$M44&amp;"_"&amp;INDEX(Lookups!$AC$2:$AC$13,MATCH(Inputs!$L44,Lookups!$AD$2:$AD$13,0),1),IF(Inputs!$K44="CAL",Lookups!$Z$2:$Z$98,Lookups!$AA$2:$AA$98),0),1)&gt;=Inputs!AH$4,"-",
IF(INDEX(Lookups!$Y$2:$Y$98,MATCH(Inputs!$M44&amp;"_"&amp;INDEX(Lookups!$AC$2:$AC$13,MATCH(Inputs!$L44,Lookups!$AD$2:$AD$13,0),1),IF(Inputs!$K44="CAL",Lookups!$Z$2:$Z$98,Lookups!$AA$2:$AA$98),0),1)=Inputs!AH$4-1,Inputs!$Q44*(1+Inputs!AH$6),
IF(INDEX(Lookups!$Y$2:$Y$98,MATCH(Inputs!$M44&amp;"_"&amp;INDEX(Lookups!$AC$2:$AC$13,MATCH(Inputs!$L44,Lookups!$AD$2:$AD$13,0),1),IF(Inputs!$K44="CAL",Lookups!$Z$2:$Z$98,Lookups!$AA$2:$AA$98),0),1)&lt;Inputs!AH$4-1,Inputs!AG44*(1+Inputs!AH$6)))))</f>
        <v>-</v>
      </c>
      <c r="AI44" s="217" t="str">
        <f>IF(OR(ISBLANK($M44),$N44="%"),"-",
IF(INDEX(Lookups!$Y$2:$Y$98,MATCH(Inputs!$M44&amp;"_"&amp;INDEX(Lookups!$AC$2:$AC$13,MATCH(Inputs!$L44,Lookups!$AD$2:$AD$13,0),1),IF(Inputs!$K44="CAL",Lookups!$Z$2:$Z$98,Lookups!$AA$2:$AA$98),0),1)&gt;=Inputs!AI$4,"-",
IF(INDEX(Lookups!$Y$2:$Y$98,MATCH(Inputs!$M44&amp;"_"&amp;INDEX(Lookups!$AC$2:$AC$13,MATCH(Inputs!$L44,Lookups!$AD$2:$AD$13,0),1),IF(Inputs!$K44="CAL",Lookups!$Z$2:$Z$98,Lookups!$AA$2:$AA$98),0),1)=Inputs!AI$4-1,Inputs!$Q44*(1+Inputs!AI$6),
IF(INDEX(Lookups!$Y$2:$Y$98,MATCH(Inputs!$M44&amp;"_"&amp;INDEX(Lookups!$AC$2:$AC$13,MATCH(Inputs!$L44,Lookups!$AD$2:$AD$13,0),1),IF(Inputs!$K44="CAL",Lookups!$Z$2:$Z$98,Lookups!$AA$2:$AA$98),0),1)&lt;Inputs!AI$4-1,Inputs!AH44*(1+Inputs!AI$6)))))</f>
        <v>-</v>
      </c>
      <c r="AJ44" s="217" t="str">
        <f>IF(OR(ISBLANK($M44),$N44="%"),"-",
IF(INDEX(Lookups!$Y$2:$Y$98,MATCH(Inputs!$M44&amp;"_"&amp;INDEX(Lookups!$AC$2:$AC$13,MATCH(Inputs!$L44,Lookups!$AD$2:$AD$13,0),1),IF(Inputs!$K44="CAL",Lookups!$Z$2:$Z$98,Lookups!$AA$2:$AA$98),0),1)&gt;=Inputs!AJ$4,"-",
IF(INDEX(Lookups!$Y$2:$Y$98,MATCH(Inputs!$M44&amp;"_"&amp;INDEX(Lookups!$AC$2:$AC$13,MATCH(Inputs!$L44,Lookups!$AD$2:$AD$13,0),1),IF(Inputs!$K44="CAL",Lookups!$Z$2:$Z$98,Lookups!$AA$2:$AA$98),0),1)=Inputs!AJ$4-1,Inputs!$Q44*(1+Inputs!AJ$6),
IF(INDEX(Lookups!$Y$2:$Y$98,MATCH(Inputs!$M44&amp;"_"&amp;INDEX(Lookups!$AC$2:$AC$13,MATCH(Inputs!$L44,Lookups!$AD$2:$AD$13,0),1),IF(Inputs!$K44="CAL",Lookups!$Z$2:$Z$98,Lookups!$AA$2:$AA$98),0),1)&lt;Inputs!AJ$4-1,Inputs!AI44*(1+Inputs!AJ$6)))))</f>
        <v>-</v>
      </c>
      <c r="AK44" s="217" t="str">
        <f>IF(OR(ISBLANK($M44),$N44="%"),"-",
IF(INDEX(Lookups!$Y$2:$Y$98,MATCH(Inputs!$M44&amp;"_"&amp;INDEX(Lookups!$AC$2:$AC$13,MATCH(Inputs!$L44,Lookups!$AD$2:$AD$13,0),1),IF(Inputs!$K44="CAL",Lookups!$Z$2:$Z$98,Lookups!$AA$2:$AA$98),0),1)&gt;=Inputs!AK$4,"-",
IF(INDEX(Lookups!$Y$2:$Y$98,MATCH(Inputs!$M44&amp;"_"&amp;INDEX(Lookups!$AC$2:$AC$13,MATCH(Inputs!$L44,Lookups!$AD$2:$AD$13,0),1),IF(Inputs!$K44="CAL",Lookups!$Z$2:$Z$98,Lookups!$AA$2:$AA$98),0),1)=Inputs!AK$4-1,Inputs!$Q44*(1+Inputs!AK$6),
IF(INDEX(Lookups!$Y$2:$Y$98,MATCH(Inputs!$M44&amp;"_"&amp;INDEX(Lookups!$AC$2:$AC$13,MATCH(Inputs!$L44,Lookups!$AD$2:$AD$13,0),1),IF(Inputs!$K44="CAL",Lookups!$Z$2:$Z$98,Lookups!$AA$2:$AA$98),0),1)&lt;Inputs!AK$4-1,Inputs!AJ44*(1+Inputs!AK$6)))))</f>
        <v>-</v>
      </c>
      <c r="AL44" s="217" t="str">
        <f>IF(OR(ISBLANK($M44),$N44="%"),"-",
IF(INDEX(Lookups!$Y$2:$Y$98,MATCH(Inputs!$M44&amp;"_"&amp;INDEX(Lookups!$AC$2:$AC$13,MATCH(Inputs!$L44,Lookups!$AD$2:$AD$13,0),1),IF(Inputs!$K44="CAL",Lookups!$Z$2:$Z$98,Lookups!$AA$2:$AA$98),0),1)&gt;=Inputs!AL$4,"-",
IF(INDEX(Lookups!$Y$2:$Y$98,MATCH(Inputs!$M44&amp;"_"&amp;INDEX(Lookups!$AC$2:$AC$13,MATCH(Inputs!$L44,Lookups!$AD$2:$AD$13,0),1),IF(Inputs!$K44="CAL",Lookups!$Z$2:$Z$98,Lookups!$AA$2:$AA$98),0),1)=Inputs!AL$4-1,Inputs!$Q44*(1+Inputs!AL$6),
IF(INDEX(Lookups!$Y$2:$Y$98,MATCH(Inputs!$M44&amp;"_"&amp;INDEX(Lookups!$AC$2:$AC$13,MATCH(Inputs!$L44,Lookups!$AD$2:$AD$13,0),1),IF(Inputs!$K44="CAL",Lookups!$Z$2:$Z$98,Lookups!$AA$2:$AA$98),0),1)&lt;Inputs!AL$4-1,Inputs!AK44*(1+Inputs!AL$6)))))</f>
        <v>-</v>
      </c>
      <c r="AM44" s="217" t="str">
        <f>IF(OR(ISBLANK($M44),$N44="%"),"-",
IF(INDEX(Lookups!$Y$2:$Y$98,MATCH(Inputs!$M44&amp;"_"&amp;INDEX(Lookups!$AC$2:$AC$13,MATCH(Inputs!$L44,Lookups!$AD$2:$AD$13,0),1),IF(Inputs!$K44="CAL",Lookups!$Z$2:$Z$98,Lookups!$AA$2:$AA$98),0),1)&gt;=Inputs!AM$4,"-",
IF(INDEX(Lookups!$Y$2:$Y$98,MATCH(Inputs!$M44&amp;"_"&amp;INDEX(Lookups!$AC$2:$AC$13,MATCH(Inputs!$L44,Lookups!$AD$2:$AD$13,0),1),IF(Inputs!$K44="CAL",Lookups!$Z$2:$Z$98,Lookups!$AA$2:$AA$98),0),1)=Inputs!AM$4-1,Inputs!$Q44*(1+Inputs!AM$6),
IF(INDEX(Lookups!$Y$2:$Y$98,MATCH(Inputs!$M44&amp;"_"&amp;INDEX(Lookups!$AC$2:$AC$13,MATCH(Inputs!$L44,Lookups!$AD$2:$AD$13,0),1),IF(Inputs!$K44="CAL",Lookups!$Z$2:$Z$98,Lookups!$AA$2:$AA$98),0),1)&lt;Inputs!AM$4-1,Inputs!AL44*(1+Inputs!AM$6)))))</f>
        <v>-</v>
      </c>
      <c r="AN44" s="217" t="str">
        <f>IF(OR(ISBLANK($M44),$N44="%"),"-",
IF(INDEX(Lookups!$Y$2:$Y$98,MATCH(Inputs!$M44&amp;"_"&amp;INDEX(Lookups!$AC$2:$AC$13,MATCH(Inputs!$L44,Lookups!$AD$2:$AD$13,0),1),IF(Inputs!$K44="CAL",Lookups!$Z$2:$Z$98,Lookups!$AA$2:$AA$98),0),1)&gt;=Inputs!AN$4,"-",
IF(INDEX(Lookups!$Y$2:$Y$98,MATCH(Inputs!$M44&amp;"_"&amp;INDEX(Lookups!$AC$2:$AC$13,MATCH(Inputs!$L44,Lookups!$AD$2:$AD$13,0),1),IF(Inputs!$K44="CAL",Lookups!$Z$2:$Z$98,Lookups!$AA$2:$AA$98),0),1)=Inputs!AN$4-1,Inputs!$Q44*(1+Inputs!AN$6),
IF(INDEX(Lookups!$Y$2:$Y$98,MATCH(Inputs!$M44&amp;"_"&amp;INDEX(Lookups!$AC$2:$AC$13,MATCH(Inputs!$L44,Lookups!$AD$2:$AD$13,0),1),IF(Inputs!$K44="CAL",Lookups!$Z$2:$Z$98,Lookups!$AA$2:$AA$98),0),1)&lt;Inputs!AN$4-1,Inputs!AM44*(1+Inputs!AN$6)))))</f>
        <v>-</v>
      </c>
      <c r="AO44" s="217" t="str">
        <f>IF(OR(ISBLANK($M44),$N44="%"),"-",
IF(INDEX(Lookups!$Y$2:$Y$98,MATCH(Inputs!$M44&amp;"_"&amp;INDEX(Lookups!$AC$2:$AC$13,MATCH(Inputs!$L44,Lookups!$AD$2:$AD$13,0),1),IF(Inputs!$K44="CAL",Lookups!$Z$2:$Z$98,Lookups!$AA$2:$AA$98),0),1)&gt;=Inputs!AO$4,"-",
IF(INDEX(Lookups!$Y$2:$Y$98,MATCH(Inputs!$M44&amp;"_"&amp;INDEX(Lookups!$AC$2:$AC$13,MATCH(Inputs!$L44,Lookups!$AD$2:$AD$13,0),1),IF(Inputs!$K44="CAL",Lookups!$Z$2:$Z$98,Lookups!$AA$2:$AA$98),0),1)=Inputs!AO$4-1,Inputs!$Q44*(1+Inputs!AO$6),
IF(INDEX(Lookups!$Y$2:$Y$98,MATCH(Inputs!$M44&amp;"_"&amp;INDEX(Lookups!$AC$2:$AC$13,MATCH(Inputs!$L44,Lookups!$AD$2:$AD$13,0),1),IF(Inputs!$K44="CAL",Lookups!$Z$2:$Z$98,Lookups!$AA$2:$AA$98),0),1)&lt;Inputs!AO$4-1,Inputs!AN44*(1+Inputs!AO$6)))))</f>
        <v>-</v>
      </c>
      <c r="AP44" s="217" t="str">
        <f>IF(OR(ISBLANK($M44),$N44="%"),"-",
IF(INDEX(Lookups!$Y$2:$Y$98,MATCH(Inputs!$M44&amp;"_"&amp;INDEX(Lookups!$AC$2:$AC$13,MATCH(Inputs!$L44,Lookups!$AD$2:$AD$13,0),1),IF(Inputs!$K44="CAL",Lookups!$Z$2:$Z$98,Lookups!$AA$2:$AA$98),0),1)&gt;=Inputs!AP$4,"-",
IF(INDEX(Lookups!$Y$2:$Y$98,MATCH(Inputs!$M44&amp;"_"&amp;INDEX(Lookups!$AC$2:$AC$13,MATCH(Inputs!$L44,Lookups!$AD$2:$AD$13,0),1),IF(Inputs!$K44="CAL",Lookups!$Z$2:$Z$98,Lookups!$AA$2:$AA$98),0),1)=Inputs!AP$4-1,Inputs!$Q44*(1+Inputs!AP$6),
IF(INDEX(Lookups!$Y$2:$Y$98,MATCH(Inputs!$M44&amp;"_"&amp;INDEX(Lookups!$AC$2:$AC$13,MATCH(Inputs!$L44,Lookups!$AD$2:$AD$13,0),1),IF(Inputs!$K44="CAL",Lookups!$Z$2:$Z$98,Lookups!$AA$2:$AA$98),0),1)&lt;Inputs!AP$4-1,Inputs!AO44*(1+Inputs!AP$6)))))</f>
        <v>-</v>
      </c>
      <c r="AQ44" s="217" t="str">
        <f>IF(OR(ISBLANK($M44),$N44="%"),"-",
IF(INDEX(Lookups!$Y$2:$Y$98,MATCH(Inputs!$M44&amp;"_"&amp;INDEX(Lookups!$AC$2:$AC$13,MATCH(Inputs!$L44,Lookups!$AD$2:$AD$13,0),1),IF(Inputs!$K44="CAL",Lookups!$Z$2:$Z$98,Lookups!$AA$2:$AA$98),0),1)&gt;=Inputs!AQ$4,"-",
IF(INDEX(Lookups!$Y$2:$Y$98,MATCH(Inputs!$M44&amp;"_"&amp;INDEX(Lookups!$AC$2:$AC$13,MATCH(Inputs!$L44,Lookups!$AD$2:$AD$13,0),1),IF(Inputs!$K44="CAL",Lookups!$Z$2:$Z$98,Lookups!$AA$2:$AA$98),0),1)=Inputs!AQ$4-1,Inputs!$Q44*(1+Inputs!AQ$6),
IF(INDEX(Lookups!$Y$2:$Y$98,MATCH(Inputs!$M44&amp;"_"&amp;INDEX(Lookups!$AC$2:$AC$13,MATCH(Inputs!$L44,Lookups!$AD$2:$AD$13,0),1),IF(Inputs!$K44="CAL",Lookups!$Z$2:$Z$98,Lookups!$AA$2:$AA$98),0),1)&lt;Inputs!AQ$4-1,Inputs!AP44*(1+Inputs!AQ$6)))))</f>
        <v>-</v>
      </c>
      <c r="AR44" s="217" t="str">
        <f>IF(OR(ISBLANK($M44),$N44="%"),"-",
IF(INDEX(Lookups!$Y$2:$Y$98,MATCH(Inputs!$M44&amp;"_"&amp;INDEX(Lookups!$AC$2:$AC$13,MATCH(Inputs!$L44,Lookups!$AD$2:$AD$13,0),1),IF(Inputs!$K44="CAL",Lookups!$Z$2:$Z$98,Lookups!$AA$2:$AA$98),0),1)&gt;=Inputs!AR$4,"-",
IF(INDEX(Lookups!$Y$2:$Y$98,MATCH(Inputs!$M44&amp;"_"&amp;INDEX(Lookups!$AC$2:$AC$13,MATCH(Inputs!$L44,Lookups!$AD$2:$AD$13,0),1),IF(Inputs!$K44="CAL",Lookups!$Z$2:$Z$98,Lookups!$AA$2:$AA$98),0),1)=Inputs!AR$4-1,Inputs!$Q44*(1+Inputs!AR$6),
IF(INDEX(Lookups!$Y$2:$Y$98,MATCH(Inputs!$M44&amp;"_"&amp;INDEX(Lookups!$AC$2:$AC$13,MATCH(Inputs!$L44,Lookups!$AD$2:$AD$13,0),1),IF(Inputs!$K44="CAL",Lookups!$Z$2:$Z$98,Lookups!$AA$2:$AA$98),0),1)&lt;Inputs!AR$4-1,Inputs!AQ44*(1+Inputs!AR$6)))))</f>
        <v>-</v>
      </c>
      <c r="AS44" s="217" t="str">
        <f>IF(OR(ISBLANK($M44),$N44="%"),"-",
IF(INDEX(Lookups!$Y$2:$Y$98,MATCH(Inputs!$M44&amp;"_"&amp;INDEX(Lookups!$AC$2:$AC$13,MATCH(Inputs!$L44,Lookups!$AD$2:$AD$13,0),1),IF(Inputs!$K44="CAL",Lookups!$Z$2:$Z$98,Lookups!$AA$2:$AA$98),0),1)&gt;=Inputs!AS$4,"-",
IF(INDEX(Lookups!$Y$2:$Y$98,MATCH(Inputs!$M44&amp;"_"&amp;INDEX(Lookups!$AC$2:$AC$13,MATCH(Inputs!$L44,Lookups!$AD$2:$AD$13,0),1),IF(Inputs!$K44="CAL",Lookups!$Z$2:$Z$98,Lookups!$AA$2:$AA$98),0),1)=Inputs!AS$4-1,Inputs!$Q44*(1+Inputs!AS$6),
IF(INDEX(Lookups!$Y$2:$Y$98,MATCH(Inputs!$M44&amp;"_"&amp;INDEX(Lookups!$AC$2:$AC$13,MATCH(Inputs!$L44,Lookups!$AD$2:$AD$13,0),1),IF(Inputs!$K44="CAL",Lookups!$Z$2:$Z$98,Lookups!$AA$2:$AA$98),0),1)&lt;Inputs!AS$4-1,Inputs!AR44*(1+Inputs!AS$6)))))</f>
        <v>-</v>
      </c>
      <c r="AT44" s="217" t="str">
        <f>IF(OR(ISBLANK($M44),$N44="%"),"-",
IF(INDEX(Lookups!$Y$2:$Y$98,MATCH(Inputs!$M44&amp;"_"&amp;INDEX(Lookups!$AC$2:$AC$13,MATCH(Inputs!$L44,Lookups!$AD$2:$AD$13,0),1),IF(Inputs!$K44="CAL",Lookups!$Z$2:$Z$98,Lookups!$AA$2:$AA$98),0),1)&gt;=Inputs!AT$4,"-",
IF(INDEX(Lookups!$Y$2:$Y$98,MATCH(Inputs!$M44&amp;"_"&amp;INDEX(Lookups!$AC$2:$AC$13,MATCH(Inputs!$L44,Lookups!$AD$2:$AD$13,0),1),IF(Inputs!$K44="CAL",Lookups!$Z$2:$Z$98,Lookups!$AA$2:$AA$98),0),1)=Inputs!AT$4-1,Inputs!$Q44*(1+Inputs!AT$6),
IF(INDEX(Lookups!$Y$2:$Y$98,MATCH(Inputs!$M44&amp;"_"&amp;INDEX(Lookups!$AC$2:$AC$13,MATCH(Inputs!$L44,Lookups!$AD$2:$AD$13,0),1),IF(Inputs!$K44="CAL",Lookups!$Z$2:$Z$98,Lookups!$AA$2:$AA$98),0),1)&lt;Inputs!AT$4-1,Inputs!AS44*(1+Inputs!AT$6)))))</f>
        <v>-</v>
      </c>
      <c r="AU44" s="217" t="str">
        <f>IF(OR(ISBLANK($M44),$N44="%"),"-",
IF(INDEX(Lookups!$Y$2:$Y$98,MATCH(Inputs!$M44&amp;"_"&amp;INDEX(Lookups!$AC$2:$AC$13,MATCH(Inputs!$L44,Lookups!$AD$2:$AD$13,0),1),IF(Inputs!$K44="CAL",Lookups!$Z$2:$Z$98,Lookups!$AA$2:$AA$98),0),1)&gt;=Inputs!AU$4,"-",
IF(INDEX(Lookups!$Y$2:$Y$98,MATCH(Inputs!$M44&amp;"_"&amp;INDEX(Lookups!$AC$2:$AC$13,MATCH(Inputs!$L44,Lookups!$AD$2:$AD$13,0),1),IF(Inputs!$K44="CAL",Lookups!$Z$2:$Z$98,Lookups!$AA$2:$AA$98),0),1)=Inputs!AU$4-1,Inputs!$Q44*(1+Inputs!AU$6),
IF(INDEX(Lookups!$Y$2:$Y$98,MATCH(Inputs!$M44&amp;"_"&amp;INDEX(Lookups!$AC$2:$AC$13,MATCH(Inputs!$L44,Lookups!$AD$2:$AD$13,0),1),IF(Inputs!$K44="CAL",Lookups!$Z$2:$Z$98,Lookups!$AA$2:$AA$98),0),1)&lt;Inputs!AU$4-1,Inputs!AT44*(1+Inputs!AU$6)))))</f>
        <v>-</v>
      </c>
      <c r="AW44" s="214" t="str">
        <f>INDEX($V44:$AU44,1,MATCH(AW$6&amp;"_"&amp;INDEX(Lookups!$AC$2:$AC$13,MATCH(Inputs!AW$5,Lookups!$AD$2:$AD$13,0),1),Inputs!$V$2:$AU$2,0))</f>
        <v>-</v>
      </c>
    </row>
    <row r="45" spans="1:49" x14ac:dyDescent="0.25">
      <c r="A45" s="178"/>
      <c r="B45" s="209"/>
      <c r="C45" s="210" t="str">
        <f>IF(ISBLANK($B45),"-",IFERROR(INDEX(Lookups!$E$2:$E$14,MATCH($B45,Lookups!$C$2:$C$14,0),1),"-"))</f>
        <v>-</v>
      </c>
      <c r="D45" s="211" t="str">
        <f>IFERROR(IF(MATCH($I45,Lookups!$J$2:$J$6,0),INDEX(Lookups!$K$2:$K$6,MATCH(Inputs!$I45,Lookups!$J$2:$J$6,0),1)),"all DB")</f>
        <v>all DB</v>
      </c>
      <c r="E45" s="211" t="str">
        <f t="shared" si="2"/>
        <v>-</v>
      </c>
      <c r="K45" s="203"/>
      <c r="L45" s="203"/>
      <c r="M45" s="203"/>
      <c r="Q45" s="162"/>
      <c r="R45" s="162"/>
      <c r="U45" s="216"/>
      <c r="V45" s="217" t="str">
        <f>IF(OR(ISBLANK($M45),$N45="%"),"-",
IF(INDEX(Lookups!$Y$2:$Y$98,MATCH(Inputs!$M45&amp;"_"&amp;INDEX(Lookups!$AC$2:$AC$13,MATCH(Inputs!$L45,Lookups!$AD$2:$AD$13,0),1),IF(Inputs!$K45="CAL",Lookups!$Z$2:$Z$98,Lookups!$AA$2:$AA$98),0),1)&gt;=Inputs!V$4,"-",
IF(INDEX(Lookups!$Y$2:$Y$98,MATCH(Inputs!$M45&amp;"_"&amp;INDEX(Lookups!$AC$2:$AC$13,MATCH(Inputs!$L45,Lookups!$AD$2:$AD$13,0),1),IF(Inputs!$K45="CAL",Lookups!$Z$2:$Z$98,Lookups!$AA$2:$AA$98),0),1)=Inputs!V$4-1,Inputs!$Q45*(1+Inputs!V$6),
IF(INDEX(Lookups!$Y$2:$Y$98,MATCH(Inputs!$M45&amp;"_"&amp;INDEX(Lookups!$AC$2:$AC$13,MATCH(Inputs!$L45,Lookups!$AD$2:$AD$13,0),1),IF(Inputs!$K45="CAL",Lookups!$Z$2:$Z$98,Lookups!$AA$2:$AA$98),0),1)&lt;Inputs!V$4-1,Inputs!U45*(1+Inputs!V$6)))))</f>
        <v>-</v>
      </c>
      <c r="W45" s="217" t="str">
        <f>IF(OR(ISBLANK($M45),$N45="%"),"-",
IF(INDEX(Lookups!$Y$2:$Y$98,MATCH(Inputs!$M45&amp;"_"&amp;INDEX(Lookups!$AC$2:$AC$13,MATCH(Inputs!$L45,Lookups!$AD$2:$AD$13,0),1),IF(Inputs!$K45="CAL",Lookups!$Z$2:$Z$98,Lookups!$AA$2:$AA$98),0),1)&gt;=Inputs!W$4,"-",
IF(INDEX(Lookups!$Y$2:$Y$98,MATCH(Inputs!$M45&amp;"_"&amp;INDEX(Lookups!$AC$2:$AC$13,MATCH(Inputs!$L45,Lookups!$AD$2:$AD$13,0),1),IF(Inputs!$K45="CAL",Lookups!$Z$2:$Z$98,Lookups!$AA$2:$AA$98),0),1)=Inputs!W$4-1,Inputs!$Q45*(1+Inputs!W$6),
IF(INDEX(Lookups!$Y$2:$Y$98,MATCH(Inputs!$M45&amp;"_"&amp;INDEX(Lookups!$AC$2:$AC$13,MATCH(Inputs!$L45,Lookups!$AD$2:$AD$13,0),1),IF(Inputs!$K45="CAL",Lookups!$Z$2:$Z$98,Lookups!$AA$2:$AA$98),0),1)&lt;Inputs!W$4-1,Inputs!V45*(1+Inputs!W$6)))))</f>
        <v>-</v>
      </c>
      <c r="X45" s="217" t="str">
        <f>IF(OR(ISBLANK($M45),$N45="%"),"-",
IF(INDEX(Lookups!$Y$2:$Y$98,MATCH(Inputs!$M45&amp;"_"&amp;INDEX(Lookups!$AC$2:$AC$13,MATCH(Inputs!$L45,Lookups!$AD$2:$AD$13,0),1),IF(Inputs!$K45="CAL",Lookups!$Z$2:$Z$98,Lookups!$AA$2:$AA$98),0),1)&gt;=Inputs!X$4,"-",
IF(INDEX(Lookups!$Y$2:$Y$98,MATCH(Inputs!$M45&amp;"_"&amp;INDEX(Lookups!$AC$2:$AC$13,MATCH(Inputs!$L45,Lookups!$AD$2:$AD$13,0),1),IF(Inputs!$K45="CAL",Lookups!$Z$2:$Z$98,Lookups!$AA$2:$AA$98),0),1)=Inputs!X$4-1,Inputs!$Q45*(1+Inputs!X$6),
IF(INDEX(Lookups!$Y$2:$Y$98,MATCH(Inputs!$M45&amp;"_"&amp;INDEX(Lookups!$AC$2:$AC$13,MATCH(Inputs!$L45,Lookups!$AD$2:$AD$13,0),1),IF(Inputs!$K45="CAL",Lookups!$Z$2:$Z$98,Lookups!$AA$2:$AA$98),0),1)&lt;Inputs!X$4-1,Inputs!W45*(1+Inputs!X$6)))))</f>
        <v>-</v>
      </c>
      <c r="Y45" s="217" t="str">
        <f>IF(OR(ISBLANK($M45),$N45="%"),"-",
IF(INDEX(Lookups!$Y$2:$Y$98,MATCH(Inputs!$M45&amp;"_"&amp;INDEX(Lookups!$AC$2:$AC$13,MATCH(Inputs!$L45,Lookups!$AD$2:$AD$13,0),1),IF(Inputs!$K45="CAL",Lookups!$Z$2:$Z$98,Lookups!$AA$2:$AA$98),0),1)&gt;=Inputs!Y$4,"-",
IF(INDEX(Lookups!$Y$2:$Y$98,MATCH(Inputs!$M45&amp;"_"&amp;INDEX(Lookups!$AC$2:$AC$13,MATCH(Inputs!$L45,Lookups!$AD$2:$AD$13,0),1),IF(Inputs!$K45="CAL",Lookups!$Z$2:$Z$98,Lookups!$AA$2:$AA$98),0),1)=Inputs!Y$4-1,Inputs!$Q45*(1+Inputs!Y$6),
IF(INDEX(Lookups!$Y$2:$Y$98,MATCH(Inputs!$M45&amp;"_"&amp;INDEX(Lookups!$AC$2:$AC$13,MATCH(Inputs!$L45,Lookups!$AD$2:$AD$13,0),1),IF(Inputs!$K45="CAL",Lookups!$Z$2:$Z$98,Lookups!$AA$2:$AA$98),0),1)&lt;Inputs!Y$4-1,Inputs!X45*(1+Inputs!Y$6)))))</f>
        <v>-</v>
      </c>
      <c r="Z45" s="217" t="str">
        <f>IF(OR(ISBLANK($M45),$N45="%"),"-",
IF(INDEX(Lookups!$Y$2:$Y$98,MATCH(Inputs!$M45&amp;"_"&amp;INDEX(Lookups!$AC$2:$AC$13,MATCH(Inputs!$L45,Lookups!$AD$2:$AD$13,0),1),IF(Inputs!$K45="CAL",Lookups!$Z$2:$Z$98,Lookups!$AA$2:$AA$98),0),1)&gt;=Inputs!Z$4,"-",
IF(INDEX(Lookups!$Y$2:$Y$98,MATCH(Inputs!$M45&amp;"_"&amp;INDEX(Lookups!$AC$2:$AC$13,MATCH(Inputs!$L45,Lookups!$AD$2:$AD$13,0),1),IF(Inputs!$K45="CAL",Lookups!$Z$2:$Z$98,Lookups!$AA$2:$AA$98),0),1)=Inputs!Z$4-1,Inputs!$Q45*(1+Inputs!Z$6),
IF(INDEX(Lookups!$Y$2:$Y$98,MATCH(Inputs!$M45&amp;"_"&amp;INDEX(Lookups!$AC$2:$AC$13,MATCH(Inputs!$L45,Lookups!$AD$2:$AD$13,0),1),IF(Inputs!$K45="CAL",Lookups!$Z$2:$Z$98,Lookups!$AA$2:$AA$98),0),1)&lt;Inputs!Z$4-1,Inputs!Y45*(1+Inputs!Z$6)))))</f>
        <v>-</v>
      </c>
      <c r="AA45" s="217" t="str">
        <f>IF(OR(ISBLANK($M45),$N45="%"),"-",
IF(INDEX(Lookups!$Y$2:$Y$98,MATCH(Inputs!$M45&amp;"_"&amp;INDEX(Lookups!$AC$2:$AC$13,MATCH(Inputs!$L45,Lookups!$AD$2:$AD$13,0),1),IF(Inputs!$K45="CAL",Lookups!$Z$2:$Z$98,Lookups!$AA$2:$AA$98),0),1)&gt;=Inputs!AA$4,"-",
IF(INDEX(Lookups!$Y$2:$Y$98,MATCH(Inputs!$M45&amp;"_"&amp;INDEX(Lookups!$AC$2:$AC$13,MATCH(Inputs!$L45,Lookups!$AD$2:$AD$13,0),1),IF(Inputs!$K45="CAL",Lookups!$Z$2:$Z$98,Lookups!$AA$2:$AA$98),0),1)=Inputs!AA$4-1,Inputs!$Q45*(1+Inputs!AA$6),
IF(INDEX(Lookups!$Y$2:$Y$98,MATCH(Inputs!$M45&amp;"_"&amp;INDEX(Lookups!$AC$2:$AC$13,MATCH(Inputs!$L45,Lookups!$AD$2:$AD$13,0),1),IF(Inputs!$K45="CAL",Lookups!$Z$2:$Z$98,Lookups!$AA$2:$AA$98),0),1)&lt;Inputs!AA$4-1,Inputs!Z45*(1+Inputs!AA$6)))))</f>
        <v>-</v>
      </c>
      <c r="AB45" s="217" t="str">
        <f>IF(OR(ISBLANK($M45),$N45="%"),"-",
IF(INDEX(Lookups!$Y$2:$Y$98,MATCH(Inputs!$M45&amp;"_"&amp;INDEX(Lookups!$AC$2:$AC$13,MATCH(Inputs!$L45,Lookups!$AD$2:$AD$13,0),1),IF(Inputs!$K45="CAL",Lookups!$Z$2:$Z$98,Lookups!$AA$2:$AA$98),0),1)&gt;=Inputs!AB$4,"-",
IF(INDEX(Lookups!$Y$2:$Y$98,MATCH(Inputs!$M45&amp;"_"&amp;INDEX(Lookups!$AC$2:$AC$13,MATCH(Inputs!$L45,Lookups!$AD$2:$AD$13,0),1),IF(Inputs!$K45="CAL",Lookups!$Z$2:$Z$98,Lookups!$AA$2:$AA$98),0),1)=Inputs!AB$4-1,Inputs!$Q45*(1+Inputs!AB$6),
IF(INDEX(Lookups!$Y$2:$Y$98,MATCH(Inputs!$M45&amp;"_"&amp;INDEX(Lookups!$AC$2:$AC$13,MATCH(Inputs!$L45,Lookups!$AD$2:$AD$13,0),1),IF(Inputs!$K45="CAL",Lookups!$Z$2:$Z$98,Lookups!$AA$2:$AA$98),0),1)&lt;Inputs!AB$4-1,Inputs!AA45*(1+Inputs!AB$6)))))</f>
        <v>-</v>
      </c>
      <c r="AC45" s="217" t="str">
        <f>IF(OR(ISBLANK($M45),$N45="%"),"-",
IF(INDEX(Lookups!$Y$2:$Y$98,MATCH(Inputs!$M45&amp;"_"&amp;INDEX(Lookups!$AC$2:$AC$13,MATCH(Inputs!$L45,Lookups!$AD$2:$AD$13,0),1),IF(Inputs!$K45="CAL",Lookups!$Z$2:$Z$98,Lookups!$AA$2:$AA$98),0),1)&gt;=Inputs!AC$4,"-",
IF(INDEX(Lookups!$Y$2:$Y$98,MATCH(Inputs!$M45&amp;"_"&amp;INDEX(Lookups!$AC$2:$AC$13,MATCH(Inputs!$L45,Lookups!$AD$2:$AD$13,0),1),IF(Inputs!$K45="CAL",Lookups!$Z$2:$Z$98,Lookups!$AA$2:$AA$98),0),1)=Inputs!AC$4-1,Inputs!$Q45*(1+Inputs!AC$6),
IF(INDEX(Lookups!$Y$2:$Y$98,MATCH(Inputs!$M45&amp;"_"&amp;INDEX(Lookups!$AC$2:$AC$13,MATCH(Inputs!$L45,Lookups!$AD$2:$AD$13,0),1),IF(Inputs!$K45="CAL",Lookups!$Z$2:$Z$98,Lookups!$AA$2:$AA$98),0),1)&lt;Inputs!AC$4-1,Inputs!AB45*(1+Inputs!AC$6)))))</f>
        <v>-</v>
      </c>
      <c r="AD45" s="217" t="str">
        <f>IF(OR(ISBLANK($M45),$N45="%"),"-",
IF(INDEX(Lookups!$Y$2:$Y$98,MATCH(Inputs!$M45&amp;"_"&amp;INDEX(Lookups!$AC$2:$AC$13,MATCH(Inputs!$L45,Lookups!$AD$2:$AD$13,0),1),IF(Inputs!$K45="CAL",Lookups!$Z$2:$Z$98,Lookups!$AA$2:$AA$98),0),1)&gt;=Inputs!AD$4,"-",
IF(INDEX(Lookups!$Y$2:$Y$98,MATCH(Inputs!$M45&amp;"_"&amp;INDEX(Lookups!$AC$2:$AC$13,MATCH(Inputs!$L45,Lookups!$AD$2:$AD$13,0),1),IF(Inputs!$K45="CAL",Lookups!$Z$2:$Z$98,Lookups!$AA$2:$AA$98),0),1)=Inputs!AD$4-1,Inputs!$Q45*(1+Inputs!AD$6),
IF(INDEX(Lookups!$Y$2:$Y$98,MATCH(Inputs!$M45&amp;"_"&amp;INDEX(Lookups!$AC$2:$AC$13,MATCH(Inputs!$L45,Lookups!$AD$2:$AD$13,0),1),IF(Inputs!$K45="CAL",Lookups!$Z$2:$Z$98,Lookups!$AA$2:$AA$98),0),1)&lt;Inputs!AD$4-1,Inputs!AC45*(1+Inputs!AD$6)))))</f>
        <v>-</v>
      </c>
      <c r="AE45" s="217" t="str">
        <f>IF(OR(ISBLANK($M45),$N45="%"),"-",
IF(INDEX(Lookups!$Y$2:$Y$98,MATCH(Inputs!$M45&amp;"_"&amp;INDEX(Lookups!$AC$2:$AC$13,MATCH(Inputs!$L45,Lookups!$AD$2:$AD$13,0),1),IF(Inputs!$K45="CAL",Lookups!$Z$2:$Z$98,Lookups!$AA$2:$AA$98),0),1)&gt;=Inputs!AE$4,"-",
IF(INDEX(Lookups!$Y$2:$Y$98,MATCH(Inputs!$M45&amp;"_"&amp;INDEX(Lookups!$AC$2:$AC$13,MATCH(Inputs!$L45,Lookups!$AD$2:$AD$13,0),1),IF(Inputs!$K45="CAL",Lookups!$Z$2:$Z$98,Lookups!$AA$2:$AA$98),0),1)=Inputs!AE$4-1,Inputs!$Q45*(1+Inputs!AE$6),
IF(INDEX(Lookups!$Y$2:$Y$98,MATCH(Inputs!$M45&amp;"_"&amp;INDEX(Lookups!$AC$2:$AC$13,MATCH(Inputs!$L45,Lookups!$AD$2:$AD$13,0),1),IF(Inputs!$K45="CAL",Lookups!$Z$2:$Z$98,Lookups!$AA$2:$AA$98),0),1)&lt;Inputs!AE$4-1,Inputs!AD45*(1+Inputs!AE$6)))))</f>
        <v>-</v>
      </c>
      <c r="AF45" s="217" t="str">
        <f>IF(OR(ISBLANK($M45),$N45="%"),"-",
IF(INDEX(Lookups!$Y$2:$Y$98,MATCH(Inputs!$M45&amp;"_"&amp;INDEX(Lookups!$AC$2:$AC$13,MATCH(Inputs!$L45,Lookups!$AD$2:$AD$13,0),1),IF(Inputs!$K45="CAL",Lookups!$Z$2:$Z$98,Lookups!$AA$2:$AA$98),0),1)&gt;=Inputs!AF$4,"-",
IF(INDEX(Lookups!$Y$2:$Y$98,MATCH(Inputs!$M45&amp;"_"&amp;INDEX(Lookups!$AC$2:$AC$13,MATCH(Inputs!$L45,Lookups!$AD$2:$AD$13,0),1),IF(Inputs!$K45="CAL",Lookups!$Z$2:$Z$98,Lookups!$AA$2:$AA$98),0),1)=Inputs!AF$4-1,Inputs!$Q45*(1+Inputs!AF$6),
IF(INDEX(Lookups!$Y$2:$Y$98,MATCH(Inputs!$M45&amp;"_"&amp;INDEX(Lookups!$AC$2:$AC$13,MATCH(Inputs!$L45,Lookups!$AD$2:$AD$13,0),1),IF(Inputs!$K45="CAL",Lookups!$Z$2:$Z$98,Lookups!$AA$2:$AA$98),0),1)&lt;Inputs!AF$4-1,Inputs!AE45*(1+Inputs!AF$6)))))</f>
        <v>-</v>
      </c>
      <c r="AG45" s="217" t="str">
        <f>IF(OR(ISBLANK($M45),$N45="%"),"-",
IF(INDEX(Lookups!$Y$2:$Y$98,MATCH(Inputs!$M45&amp;"_"&amp;INDEX(Lookups!$AC$2:$AC$13,MATCH(Inputs!$L45,Lookups!$AD$2:$AD$13,0),1),IF(Inputs!$K45="CAL",Lookups!$Z$2:$Z$98,Lookups!$AA$2:$AA$98),0),1)&gt;=Inputs!AG$4,"-",
IF(INDEX(Lookups!$Y$2:$Y$98,MATCH(Inputs!$M45&amp;"_"&amp;INDEX(Lookups!$AC$2:$AC$13,MATCH(Inputs!$L45,Lookups!$AD$2:$AD$13,0),1),IF(Inputs!$K45="CAL",Lookups!$Z$2:$Z$98,Lookups!$AA$2:$AA$98),0),1)=Inputs!AG$4-1,Inputs!$Q45*(1+Inputs!AG$6),
IF(INDEX(Lookups!$Y$2:$Y$98,MATCH(Inputs!$M45&amp;"_"&amp;INDEX(Lookups!$AC$2:$AC$13,MATCH(Inputs!$L45,Lookups!$AD$2:$AD$13,0),1),IF(Inputs!$K45="CAL",Lookups!$Z$2:$Z$98,Lookups!$AA$2:$AA$98),0),1)&lt;Inputs!AG$4-1,Inputs!AF45*(1+Inputs!AG$6)))))</f>
        <v>-</v>
      </c>
      <c r="AH45" s="217" t="str">
        <f>IF(OR(ISBLANK($M45),$N45="%"),"-",
IF(INDEX(Lookups!$Y$2:$Y$98,MATCH(Inputs!$M45&amp;"_"&amp;INDEX(Lookups!$AC$2:$AC$13,MATCH(Inputs!$L45,Lookups!$AD$2:$AD$13,0),1),IF(Inputs!$K45="CAL",Lookups!$Z$2:$Z$98,Lookups!$AA$2:$AA$98),0),1)&gt;=Inputs!AH$4,"-",
IF(INDEX(Lookups!$Y$2:$Y$98,MATCH(Inputs!$M45&amp;"_"&amp;INDEX(Lookups!$AC$2:$AC$13,MATCH(Inputs!$L45,Lookups!$AD$2:$AD$13,0),1),IF(Inputs!$K45="CAL",Lookups!$Z$2:$Z$98,Lookups!$AA$2:$AA$98),0),1)=Inputs!AH$4-1,Inputs!$Q45*(1+Inputs!AH$6),
IF(INDEX(Lookups!$Y$2:$Y$98,MATCH(Inputs!$M45&amp;"_"&amp;INDEX(Lookups!$AC$2:$AC$13,MATCH(Inputs!$L45,Lookups!$AD$2:$AD$13,0),1),IF(Inputs!$K45="CAL",Lookups!$Z$2:$Z$98,Lookups!$AA$2:$AA$98),0),1)&lt;Inputs!AH$4-1,Inputs!AG45*(1+Inputs!AH$6)))))</f>
        <v>-</v>
      </c>
      <c r="AI45" s="217" t="str">
        <f>IF(OR(ISBLANK($M45),$N45="%"),"-",
IF(INDEX(Lookups!$Y$2:$Y$98,MATCH(Inputs!$M45&amp;"_"&amp;INDEX(Lookups!$AC$2:$AC$13,MATCH(Inputs!$L45,Lookups!$AD$2:$AD$13,0),1),IF(Inputs!$K45="CAL",Lookups!$Z$2:$Z$98,Lookups!$AA$2:$AA$98),0),1)&gt;=Inputs!AI$4,"-",
IF(INDEX(Lookups!$Y$2:$Y$98,MATCH(Inputs!$M45&amp;"_"&amp;INDEX(Lookups!$AC$2:$AC$13,MATCH(Inputs!$L45,Lookups!$AD$2:$AD$13,0),1),IF(Inputs!$K45="CAL",Lookups!$Z$2:$Z$98,Lookups!$AA$2:$AA$98),0),1)=Inputs!AI$4-1,Inputs!$Q45*(1+Inputs!AI$6),
IF(INDEX(Lookups!$Y$2:$Y$98,MATCH(Inputs!$M45&amp;"_"&amp;INDEX(Lookups!$AC$2:$AC$13,MATCH(Inputs!$L45,Lookups!$AD$2:$AD$13,0),1),IF(Inputs!$K45="CAL",Lookups!$Z$2:$Z$98,Lookups!$AA$2:$AA$98),0),1)&lt;Inputs!AI$4-1,Inputs!AH45*(1+Inputs!AI$6)))))</f>
        <v>-</v>
      </c>
      <c r="AJ45" s="217" t="str">
        <f>IF(OR(ISBLANK($M45),$N45="%"),"-",
IF(INDEX(Lookups!$Y$2:$Y$98,MATCH(Inputs!$M45&amp;"_"&amp;INDEX(Lookups!$AC$2:$AC$13,MATCH(Inputs!$L45,Lookups!$AD$2:$AD$13,0),1),IF(Inputs!$K45="CAL",Lookups!$Z$2:$Z$98,Lookups!$AA$2:$AA$98),0),1)&gt;=Inputs!AJ$4,"-",
IF(INDEX(Lookups!$Y$2:$Y$98,MATCH(Inputs!$M45&amp;"_"&amp;INDEX(Lookups!$AC$2:$AC$13,MATCH(Inputs!$L45,Lookups!$AD$2:$AD$13,0),1),IF(Inputs!$K45="CAL",Lookups!$Z$2:$Z$98,Lookups!$AA$2:$AA$98),0),1)=Inputs!AJ$4-1,Inputs!$Q45*(1+Inputs!AJ$6),
IF(INDEX(Lookups!$Y$2:$Y$98,MATCH(Inputs!$M45&amp;"_"&amp;INDEX(Lookups!$AC$2:$AC$13,MATCH(Inputs!$L45,Lookups!$AD$2:$AD$13,0),1),IF(Inputs!$K45="CAL",Lookups!$Z$2:$Z$98,Lookups!$AA$2:$AA$98),0),1)&lt;Inputs!AJ$4-1,Inputs!AI45*(1+Inputs!AJ$6)))))</f>
        <v>-</v>
      </c>
      <c r="AK45" s="217" t="str">
        <f>IF(OR(ISBLANK($M45),$N45="%"),"-",
IF(INDEX(Lookups!$Y$2:$Y$98,MATCH(Inputs!$M45&amp;"_"&amp;INDEX(Lookups!$AC$2:$AC$13,MATCH(Inputs!$L45,Lookups!$AD$2:$AD$13,0),1),IF(Inputs!$K45="CAL",Lookups!$Z$2:$Z$98,Lookups!$AA$2:$AA$98),0),1)&gt;=Inputs!AK$4,"-",
IF(INDEX(Lookups!$Y$2:$Y$98,MATCH(Inputs!$M45&amp;"_"&amp;INDEX(Lookups!$AC$2:$AC$13,MATCH(Inputs!$L45,Lookups!$AD$2:$AD$13,0),1),IF(Inputs!$K45="CAL",Lookups!$Z$2:$Z$98,Lookups!$AA$2:$AA$98),0),1)=Inputs!AK$4-1,Inputs!$Q45*(1+Inputs!AK$6),
IF(INDEX(Lookups!$Y$2:$Y$98,MATCH(Inputs!$M45&amp;"_"&amp;INDEX(Lookups!$AC$2:$AC$13,MATCH(Inputs!$L45,Lookups!$AD$2:$AD$13,0),1),IF(Inputs!$K45="CAL",Lookups!$Z$2:$Z$98,Lookups!$AA$2:$AA$98),0),1)&lt;Inputs!AK$4-1,Inputs!AJ45*(1+Inputs!AK$6)))))</f>
        <v>-</v>
      </c>
      <c r="AL45" s="217" t="str">
        <f>IF(OR(ISBLANK($M45),$N45="%"),"-",
IF(INDEX(Lookups!$Y$2:$Y$98,MATCH(Inputs!$M45&amp;"_"&amp;INDEX(Lookups!$AC$2:$AC$13,MATCH(Inputs!$L45,Lookups!$AD$2:$AD$13,0),1),IF(Inputs!$K45="CAL",Lookups!$Z$2:$Z$98,Lookups!$AA$2:$AA$98),0),1)&gt;=Inputs!AL$4,"-",
IF(INDEX(Lookups!$Y$2:$Y$98,MATCH(Inputs!$M45&amp;"_"&amp;INDEX(Lookups!$AC$2:$AC$13,MATCH(Inputs!$L45,Lookups!$AD$2:$AD$13,0),1),IF(Inputs!$K45="CAL",Lookups!$Z$2:$Z$98,Lookups!$AA$2:$AA$98),0),1)=Inputs!AL$4-1,Inputs!$Q45*(1+Inputs!AL$6),
IF(INDEX(Lookups!$Y$2:$Y$98,MATCH(Inputs!$M45&amp;"_"&amp;INDEX(Lookups!$AC$2:$AC$13,MATCH(Inputs!$L45,Lookups!$AD$2:$AD$13,0),1),IF(Inputs!$K45="CAL",Lookups!$Z$2:$Z$98,Lookups!$AA$2:$AA$98),0),1)&lt;Inputs!AL$4-1,Inputs!AK45*(1+Inputs!AL$6)))))</f>
        <v>-</v>
      </c>
      <c r="AM45" s="217" t="str">
        <f>IF(OR(ISBLANK($M45),$N45="%"),"-",
IF(INDEX(Lookups!$Y$2:$Y$98,MATCH(Inputs!$M45&amp;"_"&amp;INDEX(Lookups!$AC$2:$AC$13,MATCH(Inputs!$L45,Lookups!$AD$2:$AD$13,0),1),IF(Inputs!$K45="CAL",Lookups!$Z$2:$Z$98,Lookups!$AA$2:$AA$98),0),1)&gt;=Inputs!AM$4,"-",
IF(INDEX(Lookups!$Y$2:$Y$98,MATCH(Inputs!$M45&amp;"_"&amp;INDEX(Lookups!$AC$2:$AC$13,MATCH(Inputs!$L45,Lookups!$AD$2:$AD$13,0),1),IF(Inputs!$K45="CAL",Lookups!$Z$2:$Z$98,Lookups!$AA$2:$AA$98),0),1)=Inputs!AM$4-1,Inputs!$Q45*(1+Inputs!AM$6),
IF(INDEX(Lookups!$Y$2:$Y$98,MATCH(Inputs!$M45&amp;"_"&amp;INDEX(Lookups!$AC$2:$AC$13,MATCH(Inputs!$L45,Lookups!$AD$2:$AD$13,0),1),IF(Inputs!$K45="CAL",Lookups!$Z$2:$Z$98,Lookups!$AA$2:$AA$98),0),1)&lt;Inputs!AM$4-1,Inputs!AL45*(1+Inputs!AM$6)))))</f>
        <v>-</v>
      </c>
      <c r="AN45" s="217" t="str">
        <f>IF(OR(ISBLANK($M45),$N45="%"),"-",
IF(INDEX(Lookups!$Y$2:$Y$98,MATCH(Inputs!$M45&amp;"_"&amp;INDEX(Lookups!$AC$2:$AC$13,MATCH(Inputs!$L45,Lookups!$AD$2:$AD$13,0),1),IF(Inputs!$K45="CAL",Lookups!$Z$2:$Z$98,Lookups!$AA$2:$AA$98),0),1)&gt;=Inputs!AN$4,"-",
IF(INDEX(Lookups!$Y$2:$Y$98,MATCH(Inputs!$M45&amp;"_"&amp;INDEX(Lookups!$AC$2:$AC$13,MATCH(Inputs!$L45,Lookups!$AD$2:$AD$13,0),1),IF(Inputs!$K45="CAL",Lookups!$Z$2:$Z$98,Lookups!$AA$2:$AA$98),0),1)=Inputs!AN$4-1,Inputs!$Q45*(1+Inputs!AN$6),
IF(INDEX(Lookups!$Y$2:$Y$98,MATCH(Inputs!$M45&amp;"_"&amp;INDEX(Lookups!$AC$2:$AC$13,MATCH(Inputs!$L45,Lookups!$AD$2:$AD$13,0),1),IF(Inputs!$K45="CAL",Lookups!$Z$2:$Z$98,Lookups!$AA$2:$AA$98),0),1)&lt;Inputs!AN$4-1,Inputs!AM45*(1+Inputs!AN$6)))))</f>
        <v>-</v>
      </c>
      <c r="AO45" s="217" t="str">
        <f>IF(OR(ISBLANK($M45),$N45="%"),"-",
IF(INDEX(Lookups!$Y$2:$Y$98,MATCH(Inputs!$M45&amp;"_"&amp;INDEX(Lookups!$AC$2:$AC$13,MATCH(Inputs!$L45,Lookups!$AD$2:$AD$13,0),1),IF(Inputs!$K45="CAL",Lookups!$Z$2:$Z$98,Lookups!$AA$2:$AA$98),0),1)&gt;=Inputs!AO$4,"-",
IF(INDEX(Lookups!$Y$2:$Y$98,MATCH(Inputs!$M45&amp;"_"&amp;INDEX(Lookups!$AC$2:$AC$13,MATCH(Inputs!$L45,Lookups!$AD$2:$AD$13,0),1),IF(Inputs!$K45="CAL",Lookups!$Z$2:$Z$98,Lookups!$AA$2:$AA$98),0),1)=Inputs!AO$4-1,Inputs!$Q45*(1+Inputs!AO$6),
IF(INDEX(Lookups!$Y$2:$Y$98,MATCH(Inputs!$M45&amp;"_"&amp;INDEX(Lookups!$AC$2:$AC$13,MATCH(Inputs!$L45,Lookups!$AD$2:$AD$13,0),1),IF(Inputs!$K45="CAL",Lookups!$Z$2:$Z$98,Lookups!$AA$2:$AA$98),0),1)&lt;Inputs!AO$4-1,Inputs!AN45*(1+Inputs!AO$6)))))</f>
        <v>-</v>
      </c>
      <c r="AP45" s="217" t="str">
        <f>IF(OR(ISBLANK($M45),$N45="%"),"-",
IF(INDEX(Lookups!$Y$2:$Y$98,MATCH(Inputs!$M45&amp;"_"&amp;INDEX(Lookups!$AC$2:$AC$13,MATCH(Inputs!$L45,Lookups!$AD$2:$AD$13,0),1),IF(Inputs!$K45="CAL",Lookups!$Z$2:$Z$98,Lookups!$AA$2:$AA$98),0),1)&gt;=Inputs!AP$4,"-",
IF(INDEX(Lookups!$Y$2:$Y$98,MATCH(Inputs!$M45&amp;"_"&amp;INDEX(Lookups!$AC$2:$AC$13,MATCH(Inputs!$L45,Lookups!$AD$2:$AD$13,0),1),IF(Inputs!$K45="CAL",Lookups!$Z$2:$Z$98,Lookups!$AA$2:$AA$98),0),1)=Inputs!AP$4-1,Inputs!$Q45*(1+Inputs!AP$6),
IF(INDEX(Lookups!$Y$2:$Y$98,MATCH(Inputs!$M45&amp;"_"&amp;INDEX(Lookups!$AC$2:$AC$13,MATCH(Inputs!$L45,Lookups!$AD$2:$AD$13,0),1),IF(Inputs!$K45="CAL",Lookups!$Z$2:$Z$98,Lookups!$AA$2:$AA$98),0),1)&lt;Inputs!AP$4-1,Inputs!AO45*(1+Inputs!AP$6)))))</f>
        <v>-</v>
      </c>
      <c r="AQ45" s="217" t="str">
        <f>IF(OR(ISBLANK($M45),$N45="%"),"-",
IF(INDEX(Lookups!$Y$2:$Y$98,MATCH(Inputs!$M45&amp;"_"&amp;INDEX(Lookups!$AC$2:$AC$13,MATCH(Inputs!$L45,Lookups!$AD$2:$AD$13,0),1),IF(Inputs!$K45="CAL",Lookups!$Z$2:$Z$98,Lookups!$AA$2:$AA$98),0),1)&gt;=Inputs!AQ$4,"-",
IF(INDEX(Lookups!$Y$2:$Y$98,MATCH(Inputs!$M45&amp;"_"&amp;INDEX(Lookups!$AC$2:$AC$13,MATCH(Inputs!$L45,Lookups!$AD$2:$AD$13,0),1),IF(Inputs!$K45="CAL",Lookups!$Z$2:$Z$98,Lookups!$AA$2:$AA$98),0),1)=Inputs!AQ$4-1,Inputs!$Q45*(1+Inputs!AQ$6),
IF(INDEX(Lookups!$Y$2:$Y$98,MATCH(Inputs!$M45&amp;"_"&amp;INDEX(Lookups!$AC$2:$AC$13,MATCH(Inputs!$L45,Lookups!$AD$2:$AD$13,0),1),IF(Inputs!$K45="CAL",Lookups!$Z$2:$Z$98,Lookups!$AA$2:$AA$98),0),1)&lt;Inputs!AQ$4-1,Inputs!AP45*(1+Inputs!AQ$6)))))</f>
        <v>-</v>
      </c>
      <c r="AR45" s="217" t="str">
        <f>IF(OR(ISBLANK($M45),$N45="%"),"-",
IF(INDEX(Lookups!$Y$2:$Y$98,MATCH(Inputs!$M45&amp;"_"&amp;INDEX(Lookups!$AC$2:$AC$13,MATCH(Inputs!$L45,Lookups!$AD$2:$AD$13,0),1),IF(Inputs!$K45="CAL",Lookups!$Z$2:$Z$98,Lookups!$AA$2:$AA$98),0),1)&gt;=Inputs!AR$4,"-",
IF(INDEX(Lookups!$Y$2:$Y$98,MATCH(Inputs!$M45&amp;"_"&amp;INDEX(Lookups!$AC$2:$AC$13,MATCH(Inputs!$L45,Lookups!$AD$2:$AD$13,0),1),IF(Inputs!$K45="CAL",Lookups!$Z$2:$Z$98,Lookups!$AA$2:$AA$98),0),1)=Inputs!AR$4-1,Inputs!$Q45*(1+Inputs!AR$6),
IF(INDEX(Lookups!$Y$2:$Y$98,MATCH(Inputs!$M45&amp;"_"&amp;INDEX(Lookups!$AC$2:$AC$13,MATCH(Inputs!$L45,Lookups!$AD$2:$AD$13,0),1),IF(Inputs!$K45="CAL",Lookups!$Z$2:$Z$98,Lookups!$AA$2:$AA$98),0),1)&lt;Inputs!AR$4-1,Inputs!AQ45*(1+Inputs!AR$6)))))</f>
        <v>-</v>
      </c>
      <c r="AS45" s="217" t="str">
        <f>IF(OR(ISBLANK($M45),$N45="%"),"-",
IF(INDEX(Lookups!$Y$2:$Y$98,MATCH(Inputs!$M45&amp;"_"&amp;INDEX(Lookups!$AC$2:$AC$13,MATCH(Inputs!$L45,Lookups!$AD$2:$AD$13,0),1),IF(Inputs!$K45="CAL",Lookups!$Z$2:$Z$98,Lookups!$AA$2:$AA$98),0),1)&gt;=Inputs!AS$4,"-",
IF(INDEX(Lookups!$Y$2:$Y$98,MATCH(Inputs!$M45&amp;"_"&amp;INDEX(Lookups!$AC$2:$AC$13,MATCH(Inputs!$L45,Lookups!$AD$2:$AD$13,0),1),IF(Inputs!$K45="CAL",Lookups!$Z$2:$Z$98,Lookups!$AA$2:$AA$98),0),1)=Inputs!AS$4-1,Inputs!$Q45*(1+Inputs!AS$6),
IF(INDEX(Lookups!$Y$2:$Y$98,MATCH(Inputs!$M45&amp;"_"&amp;INDEX(Lookups!$AC$2:$AC$13,MATCH(Inputs!$L45,Lookups!$AD$2:$AD$13,0),1),IF(Inputs!$K45="CAL",Lookups!$Z$2:$Z$98,Lookups!$AA$2:$AA$98),0),1)&lt;Inputs!AS$4-1,Inputs!AR45*(1+Inputs!AS$6)))))</f>
        <v>-</v>
      </c>
      <c r="AT45" s="217" t="str">
        <f>IF(OR(ISBLANK($M45),$N45="%"),"-",
IF(INDEX(Lookups!$Y$2:$Y$98,MATCH(Inputs!$M45&amp;"_"&amp;INDEX(Lookups!$AC$2:$AC$13,MATCH(Inputs!$L45,Lookups!$AD$2:$AD$13,0),1),IF(Inputs!$K45="CAL",Lookups!$Z$2:$Z$98,Lookups!$AA$2:$AA$98),0),1)&gt;=Inputs!AT$4,"-",
IF(INDEX(Lookups!$Y$2:$Y$98,MATCH(Inputs!$M45&amp;"_"&amp;INDEX(Lookups!$AC$2:$AC$13,MATCH(Inputs!$L45,Lookups!$AD$2:$AD$13,0),1),IF(Inputs!$K45="CAL",Lookups!$Z$2:$Z$98,Lookups!$AA$2:$AA$98),0),1)=Inputs!AT$4-1,Inputs!$Q45*(1+Inputs!AT$6),
IF(INDEX(Lookups!$Y$2:$Y$98,MATCH(Inputs!$M45&amp;"_"&amp;INDEX(Lookups!$AC$2:$AC$13,MATCH(Inputs!$L45,Lookups!$AD$2:$AD$13,0),1),IF(Inputs!$K45="CAL",Lookups!$Z$2:$Z$98,Lookups!$AA$2:$AA$98),0),1)&lt;Inputs!AT$4-1,Inputs!AS45*(1+Inputs!AT$6)))))</f>
        <v>-</v>
      </c>
      <c r="AU45" s="217" t="str">
        <f>IF(OR(ISBLANK($M45),$N45="%"),"-",
IF(INDEX(Lookups!$Y$2:$Y$98,MATCH(Inputs!$M45&amp;"_"&amp;INDEX(Lookups!$AC$2:$AC$13,MATCH(Inputs!$L45,Lookups!$AD$2:$AD$13,0),1),IF(Inputs!$K45="CAL",Lookups!$Z$2:$Z$98,Lookups!$AA$2:$AA$98),0),1)&gt;=Inputs!AU$4,"-",
IF(INDEX(Lookups!$Y$2:$Y$98,MATCH(Inputs!$M45&amp;"_"&amp;INDEX(Lookups!$AC$2:$AC$13,MATCH(Inputs!$L45,Lookups!$AD$2:$AD$13,0),1),IF(Inputs!$K45="CAL",Lookups!$Z$2:$Z$98,Lookups!$AA$2:$AA$98),0),1)=Inputs!AU$4-1,Inputs!$Q45*(1+Inputs!AU$6),
IF(INDEX(Lookups!$Y$2:$Y$98,MATCH(Inputs!$M45&amp;"_"&amp;INDEX(Lookups!$AC$2:$AC$13,MATCH(Inputs!$L45,Lookups!$AD$2:$AD$13,0),1),IF(Inputs!$K45="CAL",Lookups!$Z$2:$Z$98,Lookups!$AA$2:$AA$98),0),1)&lt;Inputs!AU$4-1,Inputs!AT45*(1+Inputs!AU$6)))))</f>
        <v>-</v>
      </c>
      <c r="AW45" s="214" t="str">
        <f>INDEX($V45:$AU45,1,MATCH(AW$6&amp;"_"&amp;INDEX(Lookups!$AC$2:$AC$13,MATCH(Inputs!AW$5,Lookups!$AD$2:$AD$13,0),1),Inputs!$V$2:$AU$2,0))</f>
        <v>-</v>
      </c>
    </row>
    <row r="46" spans="1:49" x14ac:dyDescent="0.25">
      <c r="A46" s="178"/>
      <c r="B46" s="209"/>
      <c r="C46" s="210" t="str">
        <f>IF(ISBLANK($B46),"-",IFERROR(INDEX(Lookups!$E$2:$E$14,MATCH($B46,Lookups!$C$2:$C$14,0),1),"-"))</f>
        <v>-</v>
      </c>
      <c r="D46" s="211" t="str">
        <f>IFERROR(IF(MATCH($I46,Lookups!$J$2:$J$6,0),INDEX(Lookups!$K$2:$K$6,MATCH(Inputs!$I46,Lookups!$J$2:$J$6,0),1)),"all DB")</f>
        <v>all DB</v>
      </c>
      <c r="E46" s="211" t="str">
        <f t="shared" si="2"/>
        <v>-</v>
      </c>
      <c r="K46" s="203"/>
      <c r="L46" s="203"/>
      <c r="M46" s="203"/>
      <c r="Q46" s="162"/>
      <c r="R46" s="162"/>
      <c r="U46" s="216"/>
      <c r="V46" s="217" t="str">
        <f>IF(OR(ISBLANK($M46),$N46="%"),"-",
IF(INDEX(Lookups!$Y$2:$Y$98,MATCH(Inputs!$M46&amp;"_"&amp;INDEX(Lookups!$AC$2:$AC$13,MATCH(Inputs!$L46,Lookups!$AD$2:$AD$13,0),1),IF(Inputs!$K46="CAL",Lookups!$Z$2:$Z$98,Lookups!$AA$2:$AA$98),0),1)&gt;=Inputs!V$4,"-",
IF(INDEX(Lookups!$Y$2:$Y$98,MATCH(Inputs!$M46&amp;"_"&amp;INDEX(Lookups!$AC$2:$AC$13,MATCH(Inputs!$L46,Lookups!$AD$2:$AD$13,0),1),IF(Inputs!$K46="CAL",Lookups!$Z$2:$Z$98,Lookups!$AA$2:$AA$98),0),1)=Inputs!V$4-1,Inputs!$Q46*(1+Inputs!V$6),
IF(INDEX(Lookups!$Y$2:$Y$98,MATCH(Inputs!$M46&amp;"_"&amp;INDEX(Lookups!$AC$2:$AC$13,MATCH(Inputs!$L46,Lookups!$AD$2:$AD$13,0),1),IF(Inputs!$K46="CAL",Lookups!$Z$2:$Z$98,Lookups!$AA$2:$AA$98),0),1)&lt;Inputs!V$4-1,Inputs!U46*(1+Inputs!V$6)))))</f>
        <v>-</v>
      </c>
      <c r="W46" s="217" t="str">
        <f>IF(OR(ISBLANK($M46),$N46="%"),"-",
IF(INDEX(Lookups!$Y$2:$Y$98,MATCH(Inputs!$M46&amp;"_"&amp;INDEX(Lookups!$AC$2:$AC$13,MATCH(Inputs!$L46,Lookups!$AD$2:$AD$13,0),1),IF(Inputs!$K46="CAL",Lookups!$Z$2:$Z$98,Lookups!$AA$2:$AA$98),0),1)&gt;=Inputs!W$4,"-",
IF(INDEX(Lookups!$Y$2:$Y$98,MATCH(Inputs!$M46&amp;"_"&amp;INDEX(Lookups!$AC$2:$AC$13,MATCH(Inputs!$L46,Lookups!$AD$2:$AD$13,0),1),IF(Inputs!$K46="CAL",Lookups!$Z$2:$Z$98,Lookups!$AA$2:$AA$98),0),1)=Inputs!W$4-1,Inputs!$Q46*(1+Inputs!W$6),
IF(INDEX(Lookups!$Y$2:$Y$98,MATCH(Inputs!$M46&amp;"_"&amp;INDEX(Lookups!$AC$2:$AC$13,MATCH(Inputs!$L46,Lookups!$AD$2:$AD$13,0),1),IF(Inputs!$K46="CAL",Lookups!$Z$2:$Z$98,Lookups!$AA$2:$AA$98),0),1)&lt;Inputs!W$4-1,Inputs!V46*(1+Inputs!W$6)))))</f>
        <v>-</v>
      </c>
      <c r="X46" s="217" t="str">
        <f>IF(OR(ISBLANK($M46),$N46="%"),"-",
IF(INDEX(Lookups!$Y$2:$Y$98,MATCH(Inputs!$M46&amp;"_"&amp;INDEX(Lookups!$AC$2:$AC$13,MATCH(Inputs!$L46,Lookups!$AD$2:$AD$13,0),1),IF(Inputs!$K46="CAL",Lookups!$Z$2:$Z$98,Lookups!$AA$2:$AA$98),0),1)&gt;=Inputs!X$4,"-",
IF(INDEX(Lookups!$Y$2:$Y$98,MATCH(Inputs!$M46&amp;"_"&amp;INDEX(Lookups!$AC$2:$AC$13,MATCH(Inputs!$L46,Lookups!$AD$2:$AD$13,0),1),IF(Inputs!$K46="CAL",Lookups!$Z$2:$Z$98,Lookups!$AA$2:$AA$98),0),1)=Inputs!X$4-1,Inputs!$Q46*(1+Inputs!X$6),
IF(INDEX(Lookups!$Y$2:$Y$98,MATCH(Inputs!$M46&amp;"_"&amp;INDEX(Lookups!$AC$2:$AC$13,MATCH(Inputs!$L46,Lookups!$AD$2:$AD$13,0),1),IF(Inputs!$K46="CAL",Lookups!$Z$2:$Z$98,Lookups!$AA$2:$AA$98),0),1)&lt;Inputs!X$4-1,Inputs!W46*(1+Inputs!X$6)))))</f>
        <v>-</v>
      </c>
      <c r="Y46" s="217" t="str">
        <f>IF(OR(ISBLANK($M46),$N46="%"),"-",
IF(INDEX(Lookups!$Y$2:$Y$98,MATCH(Inputs!$M46&amp;"_"&amp;INDEX(Lookups!$AC$2:$AC$13,MATCH(Inputs!$L46,Lookups!$AD$2:$AD$13,0),1),IF(Inputs!$K46="CAL",Lookups!$Z$2:$Z$98,Lookups!$AA$2:$AA$98),0),1)&gt;=Inputs!Y$4,"-",
IF(INDEX(Lookups!$Y$2:$Y$98,MATCH(Inputs!$M46&amp;"_"&amp;INDEX(Lookups!$AC$2:$AC$13,MATCH(Inputs!$L46,Lookups!$AD$2:$AD$13,0),1),IF(Inputs!$K46="CAL",Lookups!$Z$2:$Z$98,Lookups!$AA$2:$AA$98),0),1)=Inputs!Y$4-1,Inputs!$Q46*(1+Inputs!Y$6),
IF(INDEX(Lookups!$Y$2:$Y$98,MATCH(Inputs!$M46&amp;"_"&amp;INDEX(Lookups!$AC$2:$AC$13,MATCH(Inputs!$L46,Lookups!$AD$2:$AD$13,0),1),IF(Inputs!$K46="CAL",Lookups!$Z$2:$Z$98,Lookups!$AA$2:$AA$98),0),1)&lt;Inputs!Y$4-1,Inputs!X46*(1+Inputs!Y$6)))))</f>
        <v>-</v>
      </c>
      <c r="Z46" s="217" t="str">
        <f>IF(OR(ISBLANK($M46),$N46="%"),"-",
IF(INDEX(Lookups!$Y$2:$Y$98,MATCH(Inputs!$M46&amp;"_"&amp;INDEX(Lookups!$AC$2:$AC$13,MATCH(Inputs!$L46,Lookups!$AD$2:$AD$13,0),1),IF(Inputs!$K46="CAL",Lookups!$Z$2:$Z$98,Lookups!$AA$2:$AA$98),0),1)&gt;=Inputs!Z$4,"-",
IF(INDEX(Lookups!$Y$2:$Y$98,MATCH(Inputs!$M46&amp;"_"&amp;INDEX(Lookups!$AC$2:$AC$13,MATCH(Inputs!$L46,Lookups!$AD$2:$AD$13,0),1),IF(Inputs!$K46="CAL",Lookups!$Z$2:$Z$98,Lookups!$AA$2:$AA$98),0),1)=Inputs!Z$4-1,Inputs!$Q46*(1+Inputs!Z$6),
IF(INDEX(Lookups!$Y$2:$Y$98,MATCH(Inputs!$M46&amp;"_"&amp;INDEX(Lookups!$AC$2:$AC$13,MATCH(Inputs!$L46,Lookups!$AD$2:$AD$13,0),1),IF(Inputs!$K46="CAL",Lookups!$Z$2:$Z$98,Lookups!$AA$2:$AA$98),0),1)&lt;Inputs!Z$4-1,Inputs!Y46*(1+Inputs!Z$6)))))</f>
        <v>-</v>
      </c>
      <c r="AA46" s="217" t="str">
        <f>IF(OR(ISBLANK($M46),$N46="%"),"-",
IF(INDEX(Lookups!$Y$2:$Y$98,MATCH(Inputs!$M46&amp;"_"&amp;INDEX(Lookups!$AC$2:$AC$13,MATCH(Inputs!$L46,Lookups!$AD$2:$AD$13,0),1),IF(Inputs!$K46="CAL",Lookups!$Z$2:$Z$98,Lookups!$AA$2:$AA$98),0),1)&gt;=Inputs!AA$4,"-",
IF(INDEX(Lookups!$Y$2:$Y$98,MATCH(Inputs!$M46&amp;"_"&amp;INDEX(Lookups!$AC$2:$AC$13,MATCH(Inputs!$L46,Lookups!$AD$2:$AD$13,0),1),IF(Inputs!$K46="CAL",Lookups!$Z$2:$Z$98,Lookups!$AA$2:$AA$98),0),1)=Inputs!AA$4-1,Inputs!$Q46*(1+Inputs!AA$6),
IF(INDEX(Lookups!$Y$2:$Y$98,MATCH(Inputs!$M46&amp;"_"&amp;INDEX(Lookups!$AC$2:$AC$13,MATCH(Inputs!$L46,Lookups!$AD$2:$AD$13,0),1),IF(Inputs!$K46="CAL",Lookups!$Z$2:$Z$98,Lookups!$AA$2:$AA$98),0),1)&lt;Inputs!AA$4-1,Inputs!Z46*(1+Inputs!AA$6)))))</f>
        <v>-</v>
      </c>
      <c r="AB46" s="217" t="str">
        <f>IF(OR(ISBLANK($M46),$N46="%"),"-",
IF(INDEX(Lookups!$Y$2:$Y$98,MATCH(Inputs!$M46&amp;"_"&amp;INDEX(Lookups!$AC$2:$AC$13,MATCH(Inputs!$L46,Lookups!$AD$2:$AD$13,0),1),IF(Inputs!$K46="CAL",Lookups!$Z$2:$Z$98,Lookups!$AA$2:$AA$98),0),1)&gt;=Inputs!AB$4,"-",
IF(INDEX(Lookups!$Y$2:$Y$98,MATCH(Inputs!$M46&amp;"_"&amp;INDEX(Lookups!$AC$2:$AC$13,MATCH(Inputs!$L46,Lookups!$AD$2:$AD$13,0),1),IF(Inputs!$K46="CAL",Lookups!$Z$2:$Z$98,Lookups!$AA$2:$AA$98),0),1)=Inputs!AB$4-1,Inputs!$Q46*(1+Inputs!AB$6),
IF(INDEX(Lookups!$Y$2:$Y$98,MATCH(Inputs!$M46&amp;"_"&amp;INDEX(Lookups!$AC$2:$AC$13,MATCH(Inputs!$L46,Lookups!$AD$2:$AD$13,0),1),IF(Inputs!$K46="CAL",Lookups!$Z$2:$Z$98,Lookups!$AA$2:$AA$98),0),1)&lt;Inputs!AB$4-1,Inputs!AA46*(1+Inputs!AB$6)))))</f>
        <v>-</v>
      </c>
      <c r="AC46" s="217" t="str">
        <f>IF(OR(ISBLANK($M46),$N46="%"),"-",
IF(INDEX(Lookups!$Y$2:$Y$98,MATCH(Inputs!$M46&amp;"_"&amp;INDEX(Lookups!$AC$2:$AC$13,MATCH(Inputs!$L46,Lookups!$AD$2:$AD$13,0),1),IF(Inputs!$K46="CAL",Lookups!$Z$2:$Z$98,Lookups!$AA$2:$AA$98),0),1)&gt;=Inputs!AC$4,"-",
IF(INDEX(Lookups!$Y$2:$Y$98,MATCH(Inputs!$M46&amp;"_"&amp;INDEX(Lookups!$AC$2:$AC$13,MATCH(Inputs!$L46,Lookups!$AD$2:$AD$13,0),1),IF(Inputs!$K46="CAL",Lookups!$Z$2:$Z$98,Lookups!$AA$2:$AA$98),0),1)=Inputs!AC$4-1,Inputs!$Q46*(1+Inputs!AC$6),
IF(INDEX(Lookups!$Y$2:$Y$98,MATCH(Inputs!$M46&amp;"_"&amp;INDEX(Lookups!$AC$2:$AC$13,MATCH(Inputs!$L46,Lookups!$AD$2:$AD$13,0),1),IF(Inputs!$K46="CAL",Lookups!$Z$2:$Z$98,Lookups!$AA$2:$AA$98),0),1)&lt;Inputs!AC$4-1,Inputs!AB46*(1+Inputs!AC$6)))))</f>
        <v>-</v>
      </c>
      <c r="AD46" s="217" t="str">
        <f>IF(OR(ISBLANK($M46),$N46="%"),"-",
IF(INDEX(Lookups!$Y$2:$Y$98,MATCH(Inputs!$M46&amp;"_"&amp;INDEX(Lookups!$AC$2:$AC$13,MATCH(Inputs!$L46,Lookups!$AD$2:$AD$13,0),1),IF(Inputs!$K46="CAL",Lookups!$Z$2:$Z$98,Lookups!$AA$2:$AA$98),0),1)&gt;=Inputs!AD$4,"-",
IF(INDEX(Lookups!$Y$2:$Y$98,MATCH(Inputs!$M46&amp;"_"&amp;INDEX(Lookups!$AC$2:$AC$13,MATCH(Inputs!$L46,Lookups!$AD$2:$AD$13,0),1),IF(Inputs!$K46="CAL",Lookups!$Z$2:$Z$98,Lookups!$AA$2:$AA$98),0),1)=Inputs!AD$4-1,Inputs!$Q46*(1+Inputs!AD$6),
IF(INDEX(Lookups!$Y$2:$Y$98,MATCH(Inputs!$M46&amp;"_"&amp;INDEX(Lookups!$AC$2:$AC$13,MATCH(Inputs!$L46,Lookups!$AD$2:$AD$13,0),1),IF(Inputs!$K46="CAL",Lookups!$Z$2:$Z$98,Lookups!$AA$2:$AA$98),0),1)&lt;Inputs!AD$4-1,Inputs!AC46*(1+Inputs!AD$6)))))</f>
        <v>-</v>
      </c>
      <c r="AE46" s="217" t="str">
        <f>IF(OR(ISBLANK($M46),$N46="%"),"-",
IF(INDEX(Lookups!$Y$2:$Y$98,MATCH(Inputs!$M46&amp;"_"&amp;INDEX(Lookups!$AC$2:$AC$13,MATCH(Inputs!$L46,Lookups!$AD$2:$AD$13,0),1),IF(Inputs!$K46="CAL",Lookups!$Z$2:$Z$98,Lookups!$AA$2:$AA$98),0),1)&gt;=Inputs!AE$4,"-",
IF(INDEX(Lookups!$Y$2:$Y$98,MATCH(Inputs!$M46&amp;"_"&amp;INDEX(Lookups!$AC$2:$AC$13,MATCH(Inputs!$L46,Lookups!$AD$2:$AD$13,0),1),IF(Inputs!$K46="CAL",Lookups!$Z$2:$Z$98,Lookups!$AA$2:$AA$98),0),1)=Inputs!AE$4-1,Inputs!$Q46*(1+Inputs!AE$6),
IF(INDEX(Lookups!$Y$2:$Y$98,MATCH(Inputs!$M46&amp;"_"&amp;INDEX(Lookups!$AC$2:$AC$13,MATCH(Inputs!$L46,Lookups!$AD$2:$AD$13,0),1),IF(Inputs!$K46="CAL",Lookups!$Z$2:$Z$98,Lookups!$AA$2:$AA$98),0),1)&lt;Inputs!AE$4-1,Inputs!AD46*(1+Inputs!AE$6)))))</f>
        <v>-</v>
      </c>
      <c r="AF46" s="217" t="str">
        <f>IF(OR(ISBLANK($M46),$N46="%"),"-",
IF(INDEX(Lookups!$Y$2:$Y$98,MATCH(Inputs!$M46&amp;"_"&amp;INDEX(Lookups!$AC$2:$AC$13,MATCH(Inputs!$L46,Lookups!$AD$2:$AD$13,0),1),IF(Inputs!$K46="CAL",Lookups!$Z$2:$Z$98,Lookups!$AA$2:$AA$98),0),1)&gt;=Inputs!AF$4,"-",
IF(INDEX(Lookups!$Y$2:$Y$98,MATCH(Inputs!$M46&amp;"_"&amp;INDEX(Lookups!$AC$2:$AC$13,MATCH(Inputs!$L46,Lookups!$AD$2:$AD$13,0),1),IF(Inputs!$K46="CAL",Lookups!$Z$2:$Z$98,Lookups!$AA$2:$AA$98),0),1)=Inputs!AF$4-1,Inputs!$Q46*(1+Inputs!AF$6),
IF(INDEX(Lookups!$Y$2:$Y$98,MATCH(Inputs!$M46&amp;"_"&amp;INDEX(Lookups!$AC$2:$AC$13,MATCH(Inputs!$L46,Lookups!$AD$2:$AD$13,0),1),IF(Inputs!$K46="CAL",Lookups!$Z$2:$Z$98,Lookups!$AA$2:$AA$98),0),1)&lt;Inputs!AF$4-1,Inputs!AE46*(1+Inputs!AF$6)))))</f>
        <v>-</v>
      </c>
      <c r="AG46" s="217" t="str">
        <f>IF(OR(ISBLANK($M46),$N46="%"),"-",
IF(INDEX(Lookups!$Y$2:$Y$98,MATCH(Inputs!$M46&amp;"_"&amp;INDEX(Lookups!$AC$2:$AC$13,MATCH(Inputs!$L46,Lookups!$AD$2:$AD$13,0),1),IF(Inputs!$K46="CAL",Lookups!$Z$2:$Z$98,Lookups!$AA$2:$AA$98),0),1)&gt;=Inputs!AG$4,"-",
IF(INDEX(Lookups!$Y$2:$Y$98,MATCH(Inputs!$M46&amp;"_"&amp;INDEX(Lookups!$AC$2:$AC$13,MATCH(Inputs!$L46,Lookups!$AD$2:$AD$13,0),1),IF(Inputs!$K46="CAL",Lookups!$Z$2:$Z$98,Lookups!$AA$2:$AA$98),0),1)=Inputs!AG$4-1,Inputs!$Q46*(1+Inputs!AG$6),
IF(INDEX(Lookups!$Y$2:$Y$98,MATCH(Inputs!$M46&amp;"_"&amp;INDEX(Lookups!$AC$2:$AC$13,MATCH(Inputs!$L46,Lookups!$AD$2:$AD$13,0),1),IF(Inputs!$K46="CAL",Lookups!$Z$2:$Z$98,Lookups!$AA$2:$AA$98),0),1)&lt;Inputs!AG$4-1,Inputs!AF46*(1+Inputs!AG$6)))))</f>
        <v>-</v>
      </c>
      <c r="AH46" s="217" t="str">
        <f>IF(OR(ISBLANK($M46),$N46="%"),"-",
IF(INDEX(Lookups!$Y$2:$Y$98,MATCH(Inputs!$M46&amp;"_"&amp;INDEX(Lookups!$AC$2:$AC$13,MATCH(Inputs!$L46,Lookups!$AD$2:$AD$13,0),1),IF(Inputs!$K46="CAL",Lookups!$Z$2:$Z$98,Lookups!$AA$2:$AA$98),0),1)&gt;=Inputs!AH$4,"-",
IF(INDEX(Lookups!$Y$2:$Y$98,MATCH(Inputs!$M46&amp;"_"&amp;INDEX(Lookups!$AC$2:$AC$13,MATCH(Inputs!$L46,Lookups!$AD$2:$AD$13,0),1),IF(Inputs!$K46="CAL",Lookups!$Z$2:$Z$98,Lookups!$AA$2:$AA$98),0),1)=Inputs!AH$4-1,Inputs!$Q46*(1+Inputs!AH$6),
IF(INDEX(Lookups!$Y$2:$Y$98,MATCH(Inputs!$M46&amp;"_"&amp;INDEX(Lookups!$AC$2:$AC$13,MATCH(Inputs!$L46,Lookups!$AD$2:$AD$13,0),1),IF(Inputs!$K46="CAL",Lookups!$Z$2:$Z$98,Lookups!$AA$2:$AA$98),0),1)&lt;Inputs!AH$4-1,Inputs!AG46*(1+Inputs!AH$6)))))</f>
        <v>-</v>
      </c>
      <c r="AI46" s="217" t="str">
        <f>IF(OR(ISBLANK($M46),$N46="%"),"-",
IF(INDEX(Lookups!$Y$2:$Y$98,MATCH(Inputs!$M46&amp;"_"&amp;INDEX(Lookups!$AC$2:$AC$13,MATCH(Inputs!$L46,Lookups!$AD$2:$AD$13,0),1),IF(Inputs!$K46="CAL",Lookups!$Z$2:$Z$98,Lookups!$AA$2:$AA$98),0),1)&gt;=Inputs!AI$4,"-",
IF(INDEX(Lookups!$Y$2:$Y$98,MATCH(Inputs!$M46&amp;"_"&amp;INDEX(Lookups!$AC$2:$AC$13,MATCH(Inputs!$L46,Lookups!$AD$2:$AD$13,0),1),IF(Inputs!$K46="CAL",Lookups!$Z$2:$Z$98,Lookups!$AA$2:$AA$98),0),1)=Inputs!AI$4-1,Inputs!$Q46*(1+Inputs!AI$6),
IF(INDEX(Lookups!$Y$2:$Y$98,MATCH(Inputs!$M46&amp;"_"&amp;INDEX(Lookups!$AC$2:$AC$13,MATCH(Inputs!$L46,Lookups!$AD$2:$AD$13,0),1),IF(Inputs!$K46="CAL",Lookups!$Z$2:$Z$98,Lookups!$AA$2:$AA$98),0),1)&lt;Inputs!AI$4-1,Inputs!AH46*(1+Inputs!AI$6)))))</f>
        <v>-</v>
      </c>
      <c r="AJ46" s="217" t="str">
        <f>IF(OR(ISBLANK($M46),$N46="%"),"-",
IF(INDEX(Lookups!$Y$2:$Y$98,MATCH(Inputs!$M46&amp;"_"&amp;INDEX(Lookups!$AC$2:$AC$13,MATCH(Inputs!$L46,Lookups!$AD$2:$AD$13,0),1),IF(Inputs!$K46="CAL",Lookups!$Z$2:$Z$98,Lookups!$AA$2:$AA$98),0),1)&gt;=Inputs!AJ$4,"-",
IF(INDEX(Lookups!$Y$2:$Y$98,MATCH(Inputs!$M46&amp;"_"&amp;INDEX(Lookups!$AC$2:$AC$13,MATCH(Inputs!$L46,Lookups!$AD$2:$AD$13,0),1),IF(Inputs!$K46="CAL",Lookups!$Z$2:$Z$98,Lookups!$AA$2:$AA$98),0),1)=Inputs!AJ$4-1,Inputs!$Q46*(1+Inputs!AJ$6),
IF(INDEX(Lookups!$Y$2:$Y$98,MATCH(Inputs!$M46&amp;"_"&amp;INDEX(Lookups!$AC$2:$AC$13,MATCH(Inputs!$L46,Lookups!$AD$2:$AD$13,0),1),IF(Inputs!$K46="CAL",Lookups!$Z$2:$Z$98,Lookups!$AA$2:$AA$98),0),1)&lt;Inputs!AJ$4-1,Inputs!AI46*(1+Inputs!AJ$6)))))</f>
        <v>-</v>
      </c>
      <c r="AK46" s="217" t="str">
        <f>IF(OR(ISBLANK($M46),$N46="%"),"-",
IF(INDEX(Lookups!$Y$2:$Y$98,MATCH(Inputs!$M46&amp;"_"&amp;INDEX(Lookups!$AC$2:$AC$13,MATCH(Inputs!$L46,Lookups!$AD$2:$AD$13,0),1),IF(Inputs!$K46="CAL",Lookups!$Z$2:$Z$98,Lookups!$AA$2:$AA$98),0),1)&gt;=Inputs!AK$4,"-",
IF(INDEX(Lookups!$Y$2:$Y$98,MATCH(Inputs!$M46&amp;"_"&amp;INDEX(Lookups!$AC$2:$AC$13,MATCH(Inputs!$L46,Lookups!$AD$2:$AD$13,0),1),IF(Inputs!$K46="CAL",Lookups!$Z$2:$Z$98,Lookups!$AA$2:$AA$98),0),1)=Inputs!AK$4-1,Inputs!$Q46*(1+Inputs!AK$6),
IF(INDEX(Lookups!$Y$2:$Y$98,MATCH(Inputs!$M46&amp;"_"&amp;INDEX(Lookups!$AC$2:$AC$13,MATCH(Inputs!$L46,Lookups!$AD$2:$AD$13,0),1),IF(Inputs!$K46="CAL",Lookups!$Z$2:$Z$98,Lookups!$AA$2:$AA$98),0),1)&lt;Inputs!AK$4-1,Inputs!AJ46*(1+Inputs!AK$6)))))</f>
        <v>-</v>
      </c>
      <c r="AL46" s="217" t="str">
        <f>IF(OR(ISBLANK($M46),$N46="%"),"-",
IF(INDEX(Lookups!$Y$2:$Y$98,MATCH(Inputs!$M46&amp;"_"&amp;INDEX(Lookups!$AC$2:$AC$13,MATCH(Inputs!$L46,Lookups!$AD$2:$AD$13,0),1),IF(Inputs!$K46="CAL",Lookups!$Z$2:$Z$98,Lookups!$AA$2:$AA$98),0),1)&gt;=Inputs!AL$4,"-",
IF(INDEX(Lookups!$Y$2:$Y$98,MATCH(Inputs!$M46&amp;"_"&amp;INDEX(Lookups!$AC$2:$AC$13,MATCH(Inputs!$L46,Lookups!$AD$2:$AD$13,0),1),IF(Inputs!$K46="CAL",Lookups!$Z$2:$Z$98,Lookups!$AA$2:$AA$98),0),1)=Inputs!AL$4-1,Inputs!$Q46*(1+Inputs!AL$6),
IF(INDEX(Lookups!$Y$2:$Y$98,MATCH(Inputs!$M46&amp;"_"&amp;INDEX(Lookups!$AC$2:$AC$13,MATCH(Inputs!$L46,Lookups!$AD$2:$AD$13,0),1),IF(Inputs!$K46="CAL",Lookups!$Z$2:$Z$98,Lookups!$AA$2:$AA$98),0),1)&lt;Inputs!AL$4-1,Inputs!AK46*(1+Inputs!AL$6)))))</f>
        <v>-</v>
      </c>
      <c r="AM46" s="217" t="str">
        <f>IF(OR(ISBLANK($M46),$N46="%"),"-",
IF(INDEX(Lookups!$Y$2:$Y$98,MATCH(Inputs!$M46&amp;"_"&amp;INDEX(Lookups!$AC$2:$AC$13,MATCH(Inputs!$L46,Lookups!$AD$2:$AD$13,0),1),IF(Inputs!$K46="CAL",Lookups!$Z$2:$Z$98,Lookups!$AA$2:$AA$98),0),1)&gt;=Inputs!AM$4,"-",
IF(INDEX(Lookups!$Y$2:$Y$98,MATCH(Inputs!$M46&amp;"_"&amp;INDEX(Lookups!$AC$2:$AC$13,MATCH(Inputs!$L46,Lookups!$AD$2:$AD$13,0),1),IF(Inputs!$K46="CAL",Lookups!$Z$2:$Z$98,Lookups!$AA$2:$AA$98),0),1)=Inputs!AM$4-1,Inputs!$Q46*(1+Inputs!AM$6),
IF(INDEX(Lookups!$Y$2:$Y$98,MATCH(Inputs!$M46&amp;"_"&amp;INDEX(Lookups!$AC$2:$AC$13,MATCH(Inputs!$L46,Lookups!$AD$2:$AD$13,0),1),IF(Inputs!$K46="CAL",Lookups!$Z$2:$Z$98,Lookups!$AA$2:$AA$98),0),1)&lt;Inputs!AM$4-1,Inputs!AL46*(1+Inputs!AM$6)))))</f>
        <v>-</v>
      </c>
      <c r="AN46" s="217" t="str">
        <f>IF(OR(ISBLANK($M46),$N46="%"),"-",
IF(INDEX(Lookups!$Y$2:$Y$98,MATCH(Inputs!$M46&amp;"_"&amp;INDEX(Lookups!$AC$2:$AC$13,MATCH(Inputs!$L46,Lookups!$AD$2:$AD$13,0),1),IF(Inputs!$K46="CAL",Lookups!$Z$2:$Z$98,Lookups!$AA$2:$AA$98),0),1)&gt;=Inputs!AN$4,"-",
IF(INDEX(Lookups!$Y$2:$Y$98,MATCH(Inputs!$M46&amp;"_"&amp;INDEX(Lookups!$AC$2:$AC$13,MATCH(Inputs!$L46,Lookups!$AD$2:$AD$13,0),1),IF(Inputs!$K46="CAL",Lookups!$Z$2:$Z$98,Lookups!$AA$2:$AA$98),0),1)=Inputs!AN$4-1,Inputs!$Q46*(1+Inputs!AN$6),
IF(INDEX(Lookups!$Y$2:$Y$98,MATCH(Inputs!$M46&amp;"_"&amp;INDEX(Lookups!$AC$2:$AC$13,MATCH(Inputs!$L46,Lookups!$AD$2:$AD$13,0),1),IF(Inputs!$K46="CAL",Lookups!$Z$2:$Z$98,Lookups!$AA$2:$AA$98),0),1)&lt;Inputs!AN$4-1,Inputs!AM46*(1+Inputs!AN$6)))))</f>
        <v>-</v>
      </c>
      <c r="AO46" s="217" t="str">
        <f>IF(OR(ISBLANK($M46),$N46="%"),"-",
IF(INDEX(Lookups!$Y$2:$Y$98,MATCH(Inputs!$M46&amp;"_"&amp;INDEX(Lookups!$AC$2:$AC$13,MATCH(Inputs!$L46,Lookups!$AD$2:$AD$13,0),1),IF(Inputs!$K46="CAL",Lookups!$Z$2:$Z$98,Lookups!$AA$2:$AA$98),0),1)&gt;=Inputs!AO$4,"-",
IF(INDEX(Lookups!$Y$2:$Y$98,MATCH(Inputs!$M46&amp;"_"&amp;INDEX(Lookups!$AC$2:$AC$13,MATCH(Inputs!$L46,Lookups!$AD$2:$AD$13,0),1),IF(Inputs!$K46="CAL",Lookups!$Z$2:$Z$98,Lookups!$AA$2:$AA$98),0),1)=Inputs!AO$4-1,Inputs!$Q46*(1+Inputs!AO$6),
IF(INDEX(Lookups!$Y$2:$Y$98,MATCH(Inputs!$M46&amp;"_"&amp;INDEX(Lookups!$AC$2:$AC$13,MATCH(Inputs!$L46,Lookups!$AD$2:$AD$13,0),1),IF(Inputs!$K46="CAL",Lookups!$Z$2:$Z$98,Lookups!$AA$2:$AA$98),0),1)&lt;Inputs!AO$4-1,Inputs!AN46*(1+Inputs!AO$6)))))</f>
        <v>-</v>
      </c>
      <c r="AP46" s="217" t="str">
        <f>IF(OR(ISBLANK($M46),$N46="%"),"-",
IF(INDEX(Lookups!$Y$2:$Y$98,MATCH(Inputs!$M46&amp;"_"&amp;INDEX(Lookups!$AC$2:$AC$13,MATCH(Inputs!$L46,Lookups!$AD$2:$AD$13,0),1),IF(Inputs!$K46="CAL",Lookups!$Z$2:$Z$98,Lookups!$AA$2:$AA$98),0),1)&gt;=Inputs!AP$4,"-",
IF(INDEX(Lookups!$Y$2:$Y$98,MATCH(Inputs!$M46&amp;"_"&amp;INDEX(Lookups!$AC$2:$AC$13,MATCH(Inputs!$L46,Lookups!$AD$2:$AD$13,0),1),IF(Inputs!$K46="CAL",Lookups!$Z$2:$Z$98,Lookups!$AA$2:$AA$98),0),1)=Inputs!AP$4-1,Inputs!$Q46*(1+Inputs!AP$6),
IF(INDEX(Lookups!$Y$2:$Y$98,MATCH(Inputs!$M46&amp;"_"&amp;INDEX(Lookups!$AC$2:$AC$13,MATCH(Inputs!$L46,Lookups!$AD$2:$AD$13,0),1),IF(Inputs!$K46="CAL",Lookups!$Z$2:$Z$98,Lookups!$AA$2:$AA$98),0),1)&lt;Inputs!AP$4-1,Inputs!AO46*(1+Inputs!AP$6)))))</f>
        <v>-</v>
      </c>
      <c r="AQ46" s="217" t="str">
        <f>IF(OR(ISBLANK($M46),$N46="%"),"-",
IF(INDEX(Lookups!$Y$2:$Y$98,MATCH(Inputs!$M46&amp;"_"&amp;INDEX(Lookups!$AC$2:$AC$13,MATCH(Inputs!$L46,Lookups!$AD$2:$AD$13,0),1),IF(Inputs!$K46="CAL",Lookups!$Z$2:$Z$98,Lookups!$AA$2:$AA$98),0),1)&gt;=Inputs!AQ$4,"-",
IF(INDEX(Lookups!$Y$2:$Y$98,MATCH(Inputs!$M46&amp;"_"&amp;INDEX(Lookups!$AC$2:$AC$13,MATCH(Inputs!$L46,Lookups!$AD$2:$AD$13,0),1),IF(Inputs!$K46="CAL",Lookups!$Z$2:$Z$98,Lookups!$AA$2:$AA$98),0),1)=Inputs!AQ$4-1,Inputs!$Q46*(1+Inputs!AQ$6),
IF(INDEX(Lookups!$Y$2:$Y$98,MATCH(Inputs!$M46&amp;"_"&amp;INDEX(Lookups!$AC$2:$AC$13,MATCH(Inputs!$L46,Lookups!$AD$2:$AD$13,0),1),IF(Inputs!$K46="CAL",Lookups!$Z$2:$Z$98,Lookups!$AA$2:$AA$98),0),1)&lt;Inputs!AQ$4-1,Inputs!AP46*(1+Inputs!AQ$6)))))</f>
        <v>-</v>
      </c>
      <c r="AR46" s="217" t="str">
        <f>IF(OR(ISBLANK($M46),$N46="%"),"-",
IF(INDEX(Lookups!$Y$2:$Y$98,MATCH(Inputs!$M46&amp;"_"&amp;INDEX(Lookups!$AC$2:$AC$13,MATCH(Inputs!$L46,Lookups!$AD$2:$AD$13,0),1),IF(Inputs!$K46="CAL",Lookups!$Z$2:$Z$98,Lookups!$AA$2:$AA$98),0),1)&gt;=Inputs!AR$4,"-",
IF(INDEX(Lookups!$Y$2:$Y$98,MATCH(Inputs!$M46&amp;"_"&amp;INDEX(Lookups!$AC$2:$AC$13,MATCH(Inputs!$L46,Lookups!$AD$2:$AD$13,0),1),IF(Inputs!$K46="CAL",Lookups!$Z$2:$Z$98,Lookups!$AA$2:$AA$98),0),1)=Inputs!AR$4-1,Inputs!$Q46*(1+Inputs!AR$6),
IF(INDEX(Lookups!$Y$2:$Y$98,MATCH(Inputs!$M46&amp;"_"&amp;INDEX(Lookups!$AC$2:$AC$13,MATCH(Inputs!$L46,Lookups!$AD$2:$AD$13,0),1),IF(Inputs!$K46="CAL",Lookups!$Z$2:$Z$98,Lookups!$AA$2:$AA$98),0),1)&lt;Inputs!AR$4-1,Inputs!AQ46*(1+Inputs!AR$6)))))</f>
        <v>-</v>
      </c>
      <c r="AS46" s="217" t="str">
        <f>IF(OR(ISBLANK($M46),$N46="%"),"-",
IF(INDEX(Lookups!$Y$2:$Y$98,MATCH(Inputs!$M46&amp;"_"&amp;INDEX(Lookups!$AC$2:$AC$13,MATCH(Inputs!$L46,Lookups!$AD$2:$AD$13,0),1),IF(Inputs!$K46="CAL",Lookups!$Z$2:$Z$98,Lookups!$AA$2:$AA$98),0),1)&gt;=Inputs!AS$4,"-",
IF(INDEX(Lookups!$Y$2:$Y$98,MATCH(Inputs!$M46&amp;"_"&amp;INDEX(Lookups!$AC$2:$AC$13,MATCH(Inputs!$L46,Lookups!$AD$2:$AD$13,0),1),IF(Inputs!$K46="CAL",Lookups!$Z$2:$Z$98,Lookups!$AA$2:$AA$98),0),1)=Inputs!AS$4-1,Inputs!$Q46*(1+Inputs!AS$6),
IF(INDEX(Lookups!$Y$2:$Y$98,MATCH(Inputs!$M46&amp;"_"&amp;INDEX(Lookups!$AC$2:$AC$13,MATCH(Inputs!$L46,Lookups!$AD$2:$AD$13,0),1),IF(Inputs!$K46="CAL",Lookups!$Z$2:$Z$98,Lookups!$AA$2:$AA$98),0),1)&lt;Inputs!AS$4-1,Inputs!AR46*(1+Inputs!AS$6)))))</f>
        <v>-</v>
      </c>
      <c r="AT46" s="217" t="str">
        <f>IF(OR(ISBLANK($M46),$N46="%"),"-",
IF(INDEX(Lookups!$Y$2:$Y$98,MATCH(Inputs!$M46&amp;"_"&amp;INDEX(Lookups!$AC$2:$AC$13,MATCH(Inputs!$L46,Lookups!$AD$2:$AD$13,0),1),IF(Inputs!$K46="CAL",Lookups!$Z$2:$Z$98,Lookups!$AA$2:$AA$98),0),1)&gt;=Inputs!AT$4,"-",
IF(INDEX(Lookups!$Y$2:$Y$98,MATCH(Inputs!$M46&amp;"_"&amp;INDEX(Lookups!$AC$2:$AC$13,MATCH(Inputs!$L46,Lookups!$AD$2:$AD$13,0),1),IF(Inputs!$K46="CAL",Lookups!$Z$2:$Z$98,Lookups!$AA$2:$AA$98),0),1)=Inputs!AT$4-1,Inputs!$Q46*(1+Inputs!AT$6),
IF(INDEX(Lookups!$Y$2:$Y$98,MATCH(Inputs!$M46&amp;"_"&amp;INDEX(Lookups!$AC$2:$AC$13,MATCH(Inputs!$L46,Lookups!$AD$2:$AD$13,0),1),IF(Inputs!$K46="CAL",Lookups!$Z$2:$Z$98,Lookups!$AA$2:$AA$98),0),1)&lt;Inputs!AT$4-1,Inputs!AS46*(1+Inputs!AT$6)))))</f>
        <v>-</v>
      </c>
      <c r="AU46" s="217" t="str">
        <f>IF(OR(ISBLANK($M46),$N46="%"),"-",
IF(INDEX(Lookups!$Y$2:$Y$98,MATCH(Inputs!$M46&amp;"_"&amp;INDEX(Lookups!$AC$2:$AC$13,MATCH(Inputs!$L46,Lookups!$AD$2:$AD$13,0),1),IF(Inputs!$K46="CAL",Lookups!$Z$2:$Z$98,Lookups!$AA$2:$AA$98),0),1)&gt;=Inputs!AU$4,"-",
IF(INDEX(Lookups!$Y$2:$Y$98,MATCH(Inputs!$M46&amp;"_"&amp;INDEX(Lookups!$AC$2:$AC$13,MATCH(Inputs!$L46,Lookups!$AD$2:$AD$13,0),1),IF(Inputs!$K46="CAL",Lookups!$Z$2:$Z$98,Lookups!$AA$2:$AA$98),0),1)=Inputs!AU$4-1,Inputs!$Q46*(1+Inputs!AU$6),
IF(INDEX(Lookups!$Y$2:$Y$98,MATCH(Inputs!$M46&amp;"_"&amp;INDEX(Lookups!$AC$2:$AC$13,MATCH(Inputs!$L46,Lookups!$AD$2:$AD$13,0),1),IF(Inputs!$K46="CAL",Lookups!$Z$2:$Z$98,Lookups!$AA$2:$AA$98),0),1)&lt;Inputs!AU$4-1,Inputs!AT46*(1+Inputs!AU$6)))))</f>
        <v>-</v>
      </c>
      <c r="AW46" s="214" t="str">
        <f>INDEX($V46:$AU46,1,MATCH(AW$6&amp;"_"&amp;INDEX(Lookups!$AC$2:$AC$13,MATCH(Inputs!AW$5,Lookups!$AD$2:$AD$13,0),1),Inputs!$V$2:$AU$2,0))</f>
        <v>-</v>
      </c>
    </row>
    <row r="47" spans="1:49" ht="15.75" x14ac:dyDescent="0.25">
      <c r="A47" s="178"/>
      <c r="B47" s="209"/>
      <c r="C47" s="210" t="str">
        <f>IF(ISBLANK($B47),"-",IFERROR(INDEX(Lookups!$E$2:$E$14,MATCH($B47,Lookups!$C$2:$C$14,0),1),"-"))</f>
        <v>-</v>
      </c>
      <c r="D47" s="211" t="str">
        <f>IFERROR(IF(MATCH($I47,Lookups!$J$2:$J$6,0),INDEX(Lookups!$K$2:$K$6,MATCH(Inputs!$I47,Lookups!$J$2:$J$6,0),1)),"all DB")</f>
        <v>all DB</v>
      </c>
      <c r="E47" s="211" t="str">
        <f t="shared" si="2"/>
        <v>-</v>
      </c>
      <c r="H47" s="196" t="s">
        <v>11</v>
      </c>
      <c r="I47" s="196"/>
      <c r="J47" s="196"/>
      <c r="K47" s="203"/>
      <c r="L47" s="203"/>
      <c r="M47" s="202"/>
      <c r="Q47" s="162"/>
      <c r="R47" s="162"/>
      <c r="U47" s="216"/>
      <c r="V47" s="217" t="str">
        <f>IF(OR(ISBLANK($M47),$N47="%"),"-",
IF(INDEX(Lookups!$Y$2:$Y$98,MATCH(Inputs!$M47&amp;"_"&amp;INDEX(Lookups!$AC$2:$AC$13,MATCH(Inputs!$L47,Lookups!$AD$2:$AD$13,0),1),IF(Inputs!$K47="CAL",Lookups!$Z$2:$Z$98,Lookups!$AA$2:$AA$98),0),1)&gt;=Inputs!V$4,"-",
IF(INDEX(Lookups!$Y$2:$Y$98,MATCH(Inputs!$M47&amp;"_"&amp;INDEX(Lookups!$AC$2:$AC$13,MATCH(Inputs!$L47,Lookups!$AD$2:$AD$13,0),1),IF(Inputs!$K47="CAL",Lookups!$Z$2:$Z$98,Lookups!$AA$2:$AA$98),0),1)=Inputs!V$4-1,Inputs!$Q47*(1+Inputs!V$6),
IF(INDEX(Lookups!$Y$2:$Y$98,MATCH(Inputs!$M47&amp;"_"&amp;INDEX(Lookups!$AC$2:$AC$13,MATCH(Inputs!$L47,Lookups!$AD$2:$AD$13,0),1),IF(Inputs!$K47="CAL",Lookups!$Z$2:$Z$98,Lookups!$AA$2:$AA$98),0),1)&lt;Inputs!V$4-1,Inputs!U47*(1+Inputs!V$6)))))</f>
        <v>-</v>
      </c>
      <c r="W47" s="217" t="str">
        <f>IF(OR(ISBLANK($M47),$N47="%"),"-",
IF(INDEX(Lookups!$Y$2:$Y$98,MATCH(Inputs!$M47&amp;"_"&amp;INDEX(Lookups!$AC$2:$AC$13,MATCH(Inputs!$L47,Lookups!$AD$2:$AD$13,0),1),IF(Inputs!$K47="CAL",Lookups!$Z$2:$Z$98,Lookups!$AA$2:$AA$98),0),1)&gt;=Inputs!W$4,"-",
IF(INDEX(Lookups!$Y$2:$Y$98,MATCH(Inputs!$M47&amp;"_"&amp;INDEX(Lookups!$AC$2:$AC$13,MATCH(Inputs!$L47,Lookups!$AD$2:$AD$13,0),1),IF(Inputs!$K47="CAL",Lookups!$Z$2:$Z$98,Lookups!$AA$2:$AA$98),0),1)=Inputs!W$4-1,Inputs!$Q47*(1+Inputs!W$6),
IF(INDEX(Lookups!$Y$2:$Y$98,MATCH(Inputs!$M47&amp;"_"&amp;INDEX(Lookups!$AC$2:$AC$13,MATCH(Inputs!$L47,Lookups!$AD$2:$AD$13,0),1),IF(Inputs!$K47="CAL",Lookups!$Z$2:$Z$98,Lookups!$AA$2:$AA$98),0),1)&lt;Inputs!W$4-1,Inputs!V47*(1+Inputs!W$6)))))</f>
        <v>-</v>
      </c>
      <c r="X47" s="217" t="str">
        <f>IF(OR(ISBLANK($M47),$N47="%"),"-",
IF(INDEX(Lookups!$Y$2:$Y$98,MATCH(Inputs!$M47&amp;"_"&amp;INDEX(Lookups!$AC$2:$AC$13,MATCH(Inputs!$L47,Lookups!$AD$2:$AD$13,0),1),IF(Inputs!$K47="CAL",Lookups!$Z$2:$Z$98,Lookups!$AA$2:$AA$98),0),1)&gt;=Inputs!X$4,"-",
IF(INDEX(Lookups!$Y$2:$Y$98,MATCH(Inputs!$M47&amp;"_"&amp;INDEX(Lookups!$AC$2:$AC$13,MATCH(Inputs!$L47,Lookups!$AD$2:$AD$13,0),1),IF(Inputs!$K47="CAL",Lookups!$Z$2:$Z$98,Lookups!$AA$2:$AA$98),0),1)=Inputs!X$4-1,Inputs!$Q47*(1+Inputs!X$6),
IF(INDEX(Lookups!$Y$2:$Y$98,MATCH(Inputs!$M47&amp;"_"&amp;INDEX(Lookups!$AC$2:$AC$13,MATCH(Inputs!$L47,Lookups!$AD$2:$AD$13,0),1),IF(Inputs!$K47="CAL",Lookups!$Z$2:$Z$98,Lookups!$AA$2:$AA$98),0),1)&lt;Inputs!X$4-1,Inputs!W47*(1+Inputs!X$6)))))</f>
        <v>-</v>
      </c>
      <c r="Y47" s="217" t="str">
        <f>IF(OR(ISBLANK($M47),$N47="%"),"-",
IF(INDEX(Lookups!$Y$2:$Y$98,MATCH(Inputs!$M47&amp;"_"&amp;INDEX(Lookups!$AC$2:$AC$13,MATCH(Inputs!$L47,Lookups!$AD$2:$AD$13,0),1),IF(Inputs!$K47="CAL",Lookups!$Z$2:$Z$98,Lookups!$AA$2:$AA$98),0),1)&gt;=Inputs!Y$4,"-",
IF(INDEX(Lookups!$Y$2:$Y$98,MATCH(Inputs!$M47&amp;"_"&amp;INDEX(Lookups!$AC$2:$AC$13,MATCH(Inputs!$L47,Lookups!$AD$2:$AD$13,0),1),IF(Inputs!$K47="CAL",Lookups!$Z$2:$Z$98,Lookups!$AA$2:$AA$98),0),1)=Inputs!Y$4-1,Inputs!$Q47*(1+Inputs!Y$6),
IF(INDEX(Lookups!$Y$2:$Y$98,MATCH(Inputs!$M47&amp;"_"&amp;INDEX(Lookups!$AC$2:$AC$13,MATCH(Inputs!$L47,Lookups!$AD$2:$AD$13,0),1),IF(Inputs!$K47="CAL",Lookups!$Z$2:$Z$98,Lookups!$AA$2:$AA$98),0),1)&lt;Inputs!Y$4-1,Inputs!X47*(1+Inputs!Y$6)))))</f>
        <v>-</v>
      </c>
      <c r="Z47" s="217" t="str">
        <f>IF(OR(ISBLANK($M47),$N47="%"),"-",
IF(INDEX(Lookups!$Y$2:$Y$98,MATCH(Inputs!$M47&amp;"_"&amp;INDEX(Lookups!$AC$2:$AC$13,MATCH(Inputs!$L47,Lookups!$AD$2:$AD$13,0),1),IF(Inputs!$K47="CAL",Lookups!$Z$2:$Z$98,Lookups!$AA$2:$AA$98),0),1)&gt;=Inputs!Z$4,"-",
IF(INDEX(Lookups!$Y$2:$Y$98,MATCH(Inputs!$M47&amp;"_"&amp;INDEX(Lookups!$AC$2:$AC$13,MATCH(Inputs!$L47,Lookups!$AD$2:$AD$13,0),1),IF(Inputs!$K47="CAL",Lookups!$Z$2:$Z$98,Lookups!$AA$2:$AA$98),0),1)=Inputs!Z$4-1,Inputs!$Q47*(1+Inputs!Z$6),
IF(INDEX(Lookups!$Y$2:$Y$98,MATCH(Inputs!$M47&amp;"_"&amp;INDEX(Lookups!$AC$2:$AC$13,MATCH(Inputs!$L47,Lookups!$AD$2:$AD$13,0),1),IF(Inputs!$K47="CAL",Lookups!$Z$2:$Z$98,Lookups!$AA$2:$AA$98),0),1)&lt;Inputs!Z$4-1,Inputs!Y47*(1+Inputs!Z$6)))))</f>
        <v>-</v>
      </c>
      <c r="AA47" s="217" t="str">
        <f>IF(OR(ISBLANK($M47),$N47="%"),"-",
IF(INDEX(Lookups!$Y$2:$Y$98,MATCH(Inputs!$M47&amp;"_"&amp;INDEX(Lookups!$AC$2:$AC$13,MATCH(Inputs!$L47,Lookups!$AD$2:$AD$13,0),1),IF(Inputs!$K47="CAL",Lookups!$Z$2:$Z$98,Lookups!$AA$2:$AA$98),0),1)&gt;=Inputs!AA$4,"-",
IF(INDEX(Lookups!$Y$2:$Y$98,MATCH(Inputs!$M47&amp;"_"&amp;INDEX(Lookups!$AC$2:$AC$13,MATCH(Inputs!$L47,Lookups!$AD$2:$AD$13,0),1),IF(Inputs!$K47="CAL",Lookups!$Z$2:$Z$98,Lookups!$AA$2:$AA$98),0),1)=Inputs!AA$4-1,Inputs!$Q47*(1+Inputs!AA$6),
IF(INDEX(Lookups!$Y$2:$Y$98,MATCH(Inputs!$M47&amp;"_"&amp;INDEX(Lookups!$AC$2:$AC$13,MATCH(Inputs!$L47,Lookups!$AD$2:$AD$13,0),1),IF(Inputs!$K47="CAL",Lookups!$Z$2:$Z$98,Lookups!$AA$2:$AA$98),0),1)&lt;Inputs!AA$4-1,Inputs!Z47*(1+Inputs!AA$6)))))</f>
        <v>-</v>
      </c>
      <c r="AB47" s="217" t="str">
        <f>IF(OR(ISBLANK($M47),$N47="%"),"-",
IF(INDEX(Lookups!$Y$2:$Y$98,MATCH(Inputs!$M47&amp;"_"&amp;INDEX(Lookups!$AC$2:$AC$13,MATCH(Inputs!$L47,Lookups!$AD$2:$AD$13,0),1),IF(Inputs!$K47="CAL",Lookups!$Z$2:$Z$98,Lookups!$AA$2:$AA$98),0),1)&gt;=Inputs!AB$4,"-",
IF(INDEX(Lookups!$Y$2:$Y$98,MATCH(Inputs!$M47&amp;"_"&amp;INDEX(Lookups!$AC$2:$AC$13,MATCH(Inputs!$L47,Lookups!$AD$2:$AD$13,0),1),IF(Inputs!$K47="CAL",Lookups!$Z$2:$Z$98,Lookups!$AA$2:$AA$98),0),1)=Inputs!AB$4-1,Inputs!$Q47*(1+Inputs!AB$6),
IF(INDEX(Lookups!$Y$2:$Y$98,MATCH(Inputs!$M47&amp;"_"&amp;INDEX(Lookups!$AC$2:$AC$13,MATCH(Inputs!$L47,Lookups!$AD$2:$AD$13,0),1),IF(Inputs!$K47="CAL",Lookups!$Z$2:$Z$98,Lookups!$AA$2:$AA$98),0),1)&lt;Inputs!AB$4-1,Inputs!AA47*(1+Inputs!AB$6)))))</f>
        <v>-</v>
      </c>
      <c r="AC47" s="217" t="str">
        <f>IF(OR(ISBLANK($M47),$N47="%"),"-",
IF(INDEX(Lookups!$Y$2:$Y$98,MATCH(Inputs!$M47&amp;"_"&amp;INDEX(Lookups!$AC$2:$AC$13,MATCH(Inputs!$L47,Lookups!$AD$2:$AD$13,0),1),IF(Inputs!$K47="CAL",Lookups!$Z$2:$Z$98,Lookups!$AA$2:$AA$98),0),1)&gt;=Inputs!AC$4,"-",
IF(INDEX(Lookups!$Y$2:$Y$98,MATCH(Inputs!$M47&amp;"_"&amp;INDEX(Lookups!$AC$2:$AC$13,MATCH(Inputs!$L47,Lookups!$AD$2:$AD$13,0),1),IF(Inputs!$K47="CAL",Lookups!$Z$2:$Z$98,Lookups!$AA$2:$AA$98),0),1)=Inputs!AC$4-1,Inputs!$Q47*(1+Inputs!AC$6),
IF(INDEX(Lookups!$Y$2:$Y$98,MATCH(Inputs!$M47&amp;"_"&amp;INDEX(Lookups!$AC$2:$AC$13,MATCH(Inputs!$L47,Lookups!$AD$2:$AD$13,0),1),IF(Inputs!$K47="CAL",Lookups!$Z$2:$Z$98,Lookups!$AA$2:$AA$98),0),1)&lt;Inputs!AC$4-1,Inputs!AB47*(1+Inputs!AC$6)))))</f>
        <v>-</v>
      </c>
      <c r="AD47" s="217" t="str">
        <f>IF(OR(ISBLANK($M47),$N47="%"),"-",
IF(INDEX(Lookups!$Y$2:$Y$98,MATCH(Inputs!$M47&amp;"_"&amp;INDEX(Lookups!$AC$2:$AC$13,MATCH(Inputs!$L47,Lookups!$AD$2:$AD$13,0),1),IF(Inputs!$K47="CAL",Lookups!$Z$2:$Z$98,Lookups!$AA$2:$AA$98),0),1)&gt;=Inputs!AD$4,"-",
IF(INDEX(Lookups!$Y$2:$Y$98,MATCH(Inputs!$M47&amp;"_"&amp;INDEX(Lookups!$AC$2:$AC$13,MATCH(Inputs!$L47,Lookups!$AD$2:$AD$13,0),1),IF(Inputs!$K47="CAL",Lookups!$Z$2:$Z$98,Lookups!$AA$2:$AA$98),0),1)=Inputs!AD$4-1,Inputs!$Q47*(1+Inputs!AD$6),
IF(INDEX(Lookups!$Y$2:$Y$98,MATCH(Inputs!$M47&amp;"_"&amp;INDEX(Lookups!$AC$2:$AC$13,MATCH(Inputs!$L47,Lookups!$AD$2:$AD$13,0),1),IF(Inputs!$K47="CAL",Lookups!$Z$2:$Z$98,Lookups!$AA$2:$AA$98),0),1)&lt;Inputs!AD$4-1,Inputs!AC47*(1+Inputs!AD$6)))))</f>
        <v>-</v>
      </c>
      <c r="AE47" s="217" t="str">
        <f>IF(OR(ISBLANK($M47),$N47="%"),"-",
IF(INDEX(Lookups!$Y$2:$Y$98,MATCH(Inputs!$M47&amp;"_"&amp;INDEX(Lookups!$AC$2:$AC$13,MATCH(Inputs!$L47,Lookups!$AD$2:$AD$13,0),1),IF(Inputs!$K47="CAL",Lookups!$Z$2:$Z$98,Lookups!$AA$2:$AA$98),0),1)&gt;=Inputs!AE$4,"-",
IF(INDEX(Lookups!$Y$2:$Y$98,MATCH(Inputs!$M47&amp;"_"&amp;INDEX(Lookups!$AC$2:$AC$13,MATCH(Inputs!$L47,Lookups!$AD$2:$AD$13,0),1),IF(Inputs!$K47="CAL",Lookups!$Z$2:$Z$98,Lookups!$AA$2:$AA$98),0),1)=Inputs!AE$4-1,Inputs!$Q47*(1+Inputs!AE$6),
IF(INDEX(Lookups!$Y$2:$Y$98,MATCH(Inputs!$M47&amp;"_"&amp;INDEX(Lookups!$AC$2:$AC$13,MATCH(Inputs!$L47,Lookups!$AD$2:$AD$13,0),1),IF(Inputs!$K47="CAL",Lookups!$Z$2:$Z$98,Lookups!$AA$2:$AA$98),0),1)&lt;Inputs!AE$4-1,Inputs!AD47*(1+Inputs!AE$6)))))</f>
        <v>-</v>
      </c>
      <c r="AF47" s="217" t="str">
        <f>IF(OR(ISBLANK($M47),$N47="%"),"-",
IF(INDEX(Lookups!$Y$2:$Y$98,MATCH(Inputs!$M47&amp;"_"&amp;INDEX(Lookups!$AC$2:$AC$13,MATCH(Inputs!$L47,Lookups!$AD$2:$AD$13,0),1),IF(Inputs!$K47="CAL",Lookups!$Z$2:$Z$98,Lookups!$AA$2:$AA$98),0),1)&gt;=Inputs!AF$4,"-",
IF(INDEX(Lookups!$Y$2:$Y$98,MATCH(Inputs!$M47&amp;"_"&amp;INDEX(Lookups!$AC$2:$AC$13,MATCH(Inputs!$L47,Lookups!$AD$2:$AD$13,0),1),IF(Inputs!$K47="CAL",Lookups!$Z$2:$Z$98,Lookups!$AA$2:$AA$98),0),1)=Inputs!AF$4-1,Inputs!$Q47*(1+Inputs!AF$6),
IF(INDEX(Lookups!$Y$2:$Y$98,MATCH(Inputs!$M47&amp;"_"&amp;INDEX(Lookups!$AC$2:$AC$13,MATCH(Inputs!$L47,Lookups!$AD$2:$AD$13,0),1),IF(Inputs!$K47="CAL",Lookups!$Z$2:$Z$98,Lookups!$AA$2:$AA$98),0),1)&lt;Inputs!AF$4-1,Inputs!AE47*(1+Inputs!AF$6)))))</f>
        <v>-</v>
      </c>
      <c r="AG47" s="217" t="str">
        <f>IF(OR(ISBLANK($M47),$N47="%"),"-",
IF(INDEX(Lookups!$Y$2:$Y$98,MATCH(Inputs!$M47&amp;"_"&amp;INDEX(Lookups!$AC$2:$AC$13,MATCH(Inputs!$L47,Lookups!$AD$2:$AD$13,0),1),IF(Inputs!$K47="CAL",Lookups!$Z$2:$Z$98,Lookups!$AA$2:$AA$98),0),1)&gt;=Inputs!AG$4,"-",
IF(INDEX(Lookups!$Y$2:$Y$98,MATCH(Inputs!$M47&amp;"_"&amp;INDEX(Lookups!$AC$2:$AC$13,MATCH(Inputs!$L47,Lookups!$AD$2:$AD$13,0),1),IF(Inputs!$K47="CAL",Lookups!$Z$2:$Z$98,Lookups!$AA$2:$AA$98),0),1)=Inputs!AG$4-1,Inputs!$Q47*(1+Inputs!AG$6),
IF(INDEX(Lookups!$Y$2:$Y$98,MATCH(Inputs!$M47&amp;"_"&amp;INDEX(Lookups!$AC$2:$AC$13,MATCH(Inputs!$L47,Lookups!$AD$2:$AD$13,0),1),IF(Inputs!$K47="CAL",Lookups!$Z$2:$Z$98,Lookups!$AA$2:$AA$98),0),1)&lt;Inputs!AG$4-1,Inputs!AF47*(1+Inputs!AG$6)))))</f>
        <v>-</v>
      </c>
      <c r="AH47" s="217" t="str">
        <f>IF(OR(ISBLANK($M47),$N47="%"),"-",
IF(INDEX(Lookups!$Y$2:$Y$98,MATCH(Inputs!$M47&amp;"_"&amp;INDEX(Lookups!$AC$2:$AC$13,MATCH(Inputs!$L47,Lookups!$AD$2:$AD$13,0),1),IF(Inputs!$K47="CAL",Lookups!$Z$2:$Z$98,Lookups!$AA$2:$AA$98),0),1)&gt;=Inputs!AH$4,"-",
IF(INDEX(Lookups!$Y$2:$Y$98,MATCH(Inputs!$M47&amp;"_"&amp;INDEX(Lookups!$AC$2:$AC$13,MATCH(Inputs!$L47,Lookups!$AD$2:$AD$13,0),1),IF(Inputs!$K47="CAL",Lookups!$Z$2:$Z$98,Lookups!$AA$2:$AA$98),0),1)=Inputs!AH$4-1,Inputs!$Q47*(1+Inputs!AH$6),
IF(INDEX(Lookups!$Y$2:$Y$98,MATCH(Inputs!$M47&amp;"_"&amp;INDEX(Lookups!$AC$2:$AC$13,MATCH(Inputs!$L47,Lookups!$AD$2:$AD$13,0),1),IF(Inputs!$K47="CAL",Lookups!$Z$2:$Z$98,Lookups!$AA$2:$AA$98),0),1)&lt;Inputs!AH$4-1,Inputs!AG47*(1+Inputs!AH$6)))))</f>
        <v>-</v>
      </c>
      <c r="AI47" s="217" t="str">
        <f>IF(OR(ISBLANK($M47),$N47="%"),"-",
IF(INDEX(Lookups!$Y$2:$Y$98,MATCH(Inputs!$M47&amp;"_"&amp;INDEX(Lookups!$AC$2:$AC$13,MATCH(Inputs!$L47,Lookups!$AD$2:$AD$13,0),1),IF(Inputs!$K47="CAL",Lookups!$Z$2:$Z$98,Lookups!$AA$2:$AA$98),0),1)&gt;=Inputs!AI$4,"-",
IF(INDEX(Lookups!$Y$2:$Y$98,MATCH(Inputs!$M47&amp;"_"&amp;INDEX(Lookups!$AC$2:$AC$13,MATCH(Inputs!$L47,Lookups!$AD$2:$AD$13,0),1),IF(Inputs!$K47="CAL",Lookups!$Z$2:$Z$98,Lookups!$AA$2:$AA$98),0),1)=Inputs!AI$4-1,Inputs!$Q47*(1+Inputs!AI$6),
IF(INDEX(Lookups!$Y$2:$Y$98,MATCH(Inputs!$M47&amp;"_"&amp;INDEX(Lookups!$AC$2:$AC$13,MATCH(Inputs!$L47,Lookups!$AD$2:$AD$13,0),1),IF(Inputs!$K47="CAL",Lookups!$Z$2:$Z$98,Lookups!$AA$2:$AA$98),0),1)&lt;Inputs!AI$4-1,Inputs!AH47*(1+Inputs!AI$6)))))</f>
        <v>-</v>
      </c>
      <c r="AJ47" s="217" t="str">
        <f>IF(OR(ISBLANK($M47),$N47="%"),"-",
IF(INDEX(Lookups!$Y$2:$Y$98,MATCH(Inputs!$M47&amp;"_"&amp;INDEX(Lookups!$AC$2:$AC$13,MATCH(Inputs!$L47,Lookups!$AD$2:$AD$13,0),1),IF(Inputs!$K47="CAL",Lookups!$Z$2:$Z$98,Lookups!$AA$2:$AA$98),0),1)&gt;=Inputs!AJ$4,"-",
IF(INDEX(Lookups!$Y$2:$Y$98,MATCH(Inputs!$M47&amp;"_"&amp;INDEX(Lookups!$AC$2:$AC$13,MATCH(Inputs!$L47,Lookups!$AD$2:$AD$13,0),1),IF(Inputs!$K47="CAL",Lookups!$Z$2:$Z$98,Lookups!$AA$2:$AA$98),0),1)=Inputs!AJ$4-1,Inputs!$Q47*(1+Inputs!AJ$6),
IF(INDEX(Lookups!$Y$2:$Y$98,MATCH(Inputs!$M47&amp;"_"&amp;INDEX(Lookups!$AC$2:$AC$13,MATCH(Inputs!$L47,Lookups!$AD$2:$AD$13,0),1),IF(Inputs!$K47="CAL",Lookups!$Z$2:$Z$98,Lookups!$AA$2:$AA$98),0),1)&lt;Inputs!AJ$4-1,Inputs!AI47*(1+Inputs!AJ$6)))))</f>
        <v>-</v>
      </c>
      <c r="AK47" s="217" t="str">
        <f>IF(OR(ISBLANK($M47),$N47="%"),"-",
IF(INDEX(Lookups!$Y$2:$Y$98,MATCH(Inputs!$M47&amp;"_"&amp;INDEX(Lookups!$AC$2:$AC$13,MATCH(Inputs!$L47,Lookups!$AD$2:$AD$13,0),1),IF(Inputs!$K47="CAL",Lookups!$Z$2:$Z$98,Lookups!$AA$2:$AA$98),0),1)&gt;=Inputs!AK$4,"-",
IF(INDEX(Lookups!$Y$2:$Y$98,MATCH(Inputs!$M47&amp;"_"&amp;INDEX(Lookups!$AC$2:$AC$13,MATCH(Inputs!$L47,Lookups!$AD$2:$AD$13,0),1),IF(Inputs!$K47="CAL",Lookups!$Z$2:$Z$98,Lookups!$AA$2:$AA$98),0),1)=Inputs!AK$4-1,Inputs!$Q47*(1+Inputs!AK$6),
IF(INDEX(Lookups!$Y$2:$Y$98,MATCH(Inputs!$M47&amp;"_"&amp;INDEX(Lookups!$AC$2:$AC$13,MATCH(Inputs!$L47,Lookups!$AD$2:$AD$13,0),1),IF(Inputs!$K47="CAL",Lookups!$Z$2:$Z$98,Lookups!$AA$2:$AA$98),0),1)&lt;Inputs!AK$4-1,Inputs!AJ47*(1+Inputs!AK$6)))))</f>
        <v>-</v>
      </c>
      <c r="AL47" s="217" t="str">
        <f>IF(OR(ISBLANK($M47),$N47="%"),"-",
IF(INDEX(Lookups!$Y$2:$Y$98,MATCH(Inputs!$M47&amp;"_"&amp;INDEX(Lookups!$AC$2:$AC$13,MATCH(Inputs!$L47,Lookups!$AD$2:$AD$13,0),1),IF(Inputs!$K47="CAL",Lookups!$Z$2:$Z$98,Lookups!$AA$2:$AA$98),0),1)&gt;=Inputs!AL$4,"-",
IF(INDEX(Lookups!$Y$2:$Y$98,MATCH(Inputs!$M47&amp;"_"&amp;INDEX(Lookups!$AC$2:$AC$13,MATCH(Inputs!$L47,Lookups!$AD$2:$AD$13,0),1),IF(Inputs!$K47="CAL",Lookups!$Z$2:$Z$98,Lookups!$AA$2:$AA$98),0),1)=Inputs!AL$4-1,Inputs!$Q47*(1+Inputs!AL$6),
IF(INDEX(Lookups!$Y$2:$Y$98,MATCH(Inputs!$M47&amp;"_"&amp;INDEX(Lookups!$AC$2:$AC$13,MATCH(Inputs!$L47,Lookups!$AD$2:$AD$13,0),1),IF(Inputs!$K47="CAL",Lookups!$Z$2:$Z$98,Lookups!$AA$2:$AA$98),0),1)&lt;Inputs!AL$4-1,Inputs!AK47*(1+Inputs!AL$6)))))</f>
        <v>-</v>
      </c>
      <c r="AM47" s="217" t="str">
        <f>IF(OR(ISBLANK($M47),$N47="%"),"-",
IF(INDEX(Lookups!$Y$2:$Y$98,MATCH(Inputs!$M47&amp;"_"&amp;INDEX(Lookups!$AC$2:$AC$13,MATCH(Inputs!$L47,Lookups!$AD$2:$AD$13,0),1),IF(Inputs!$K47="CAL",Lookups!$Z$2:$Z$98,Lookups!$AA$2:$AA$98),0),1)&gt;=Inputs!AM$4,"-",
IF(INDEX(Lookups!$Y$2:$Y$98,MATCH(Inputs!$M47&amp;"_"&amp;INDEX(Lookups!$AC$2:$AC$13,MATCH(Inputs!$L47,Lookups!$AD$2:$AD$13,0),1),IF(Inputs!$K47="CAL",Lookups!$Z$2:$Z$98,Lookups!$AA$2:$AA$98),0),1)=Inputs!AM$4-1,Inputs!$Q47*(1+Inputs!AM$6),
IF(INDEX(Lookups!$Y$2:$Y$98,MATCH(Inputs!$M47&amp;"_"&amp;INDEX(Lookups!$AC$2:$AC$13,MATCH(Inputs!$L47,Lookups!$AD$2:$AD$13,0),1),IF(Inputs!$K47="CAL",Lookups!$Z$2:$Z$98,Lookups!$AA$2:$AA$98),0),1)&lt;Inputs!AM$4-1,Inputs!AL47*(1+Inputs!AM$6)))))</f>
        <v>-</v>
      </c>
      <c r="AN47" s="217" t="str">
        <f>IF(OR(ISBLANK($M47),$N47="%"),"-",
IF(INDEX(Lookups!$Y$2:$Y$98,MATCH(Inputs!$M47&amp;"_"&amp;INDEX(Lookups!$AC$2:$AC$13,MATCH(Inputs!$L47,Lookups!$AD$2:$AD$13,0),1),IF(Inputs!$K47="CAL",Lookups!$Z$2:$Z$98,Lookups!$AA$2:$AA$98),0),1)&gt;=Inputs!AN$4,"-",
IF(INDEX(Lookups!$Y$2:$Y$98,MATCH(Inputs!$M47&amp;"_"&amp;INDEX(Lookups!$AC$2:$AC$13,MATCH(Inputs!$L47,Lookups!$AD$2:$AD$13,0),1),IF(Inputs!$K47="CAL",Lookups!$Z$2:$Z$98,Lookups!$AA$2:$AA$98),0),1)=Inputs!AN$4-1,Inputs!$Q47*(1+Inputs!AN$6),
IF(INDEX(Lookups!$Y$2:$Y$98,MATCH(Inputs!$M47&amp;"_"&amp;INDEX(Lookups!$AC$2:$AC$13,MATCH(Inputs!$L47,Lookups!$AD$2:$AD$13,0),1),IF(Inputs!$K47="CAL",Lookups!$Z$2:$Z$98,Lookups!$AA$2:$AA$98),0),1)&lt;Inputs!AN$4-1,Inputs!AM47*(1+Inputs!AN$6)))))</f>
        <v>-</v>
      </c>
      <c r="AO47" s="217" t="str">
        <f>IF(OR(ISBLANK($M47),$N47="%"),"-",
IF(INDEX(Lookups!$Y$2:$Y$98,MATCH(Inputs!$M47&amp;"_"&amp;INDEX(Lookups!$AC$2:$AC$13,MATCH(Inputs!$L47,Lookups!$AD$2:$AD$13,0),1),IF(Inputs!$K47="CAL",Lookups!$Z$2:$Z$98,Lookups!$AA$2:$AA$98),0),1)&gt;=Inputs!AO$4,"-",
IF(INDEX(Lookups!$Y$2:$Y$98,MATCH(Inputs!$M47&amp;"_"&amp;INDEX(Lookups!$AC$2:$AC$13,MATCH(Inputs!$L47,Lookups!$AD$2:$AD$13,0),1),IF(Inputs!$K47="CAL",Lookups!$Z$2:$Z$98,Lookups!$AA$2:$AA$98),0),1)=Inputs!AO$4-1,Inputs!$Q47*(1+Inputs!AO$6),
IF(INDEX(Lookups!$Y$2:$Y$98,MATCH(Inputs!$M47&amp;"_"&amp;INDEX(Lookups!$AC$2:$AC$13,MATCH(Inputs!$L47,Lookups!$AD$2:$AD$13,0),1),IF(Inputs!$K47="CAL",Lookups!$Z$2:$Z$98,Lookups!$AA$2:$AA$98),0),1)&lt;Inputs!AO$4-1,Inputs!AN47*(1+Inputs!AO$6)))))</f>
        <v>-</v>
      </c>
      <c r="AP47" s="217" t="str">
        <f>IF(OR(ISBLANK($M47),$N47="%"),"-",
IF(INDEX(Lookups!$Y$2:$Y$98,MATCH(Inputs!$M47&amp;"_"&amp;INDEX(Lookups!$AC$2:$AC$13,MATCH(Inputs!$L47,Lookups!$AD$2:$AD$13,0),1),IF(Inputs!$K47="CAL",Lookups!$Z$2:$Z$98,Lookups!$AA$2:$AA$98),0),1)&gt;=Inputs!AP$4,"-",
IF(INDEX(Lookups!$Y$2:$Y$98,MATCH(Inputs!$M47&amp;"_"&amp;INDEX(Lookups!$AC$2:$AC$13,MATCH(Inputs!$L47,Lookups!$AD$2:$AD$13,0),1),IF(Inputs!$K47="CAL",Lookups!$Z$2:$Z$98,Lookups!$AA$2:$AA$98),0),1)=Inputs!AP$4-1,Inputs!$Q47*(1+Inputs!AP$6),
IF(INDEX(Lookups!$Y$2:$Y$98,MATCH(Inputs!$M47&amp;"_"&amp;INDEX(Lookups!$AC$2:$AC$13,MATCH(Inputs!$L47,Lookups!$AD$2:$AD$13,0),1),IF(Inputs!$K47="CAL",Lookups!$Z$2:$Z$98,Lookups!$AA$2:$AA$98),0),1)&lt;Inputs!AP$4-1,Inputs!AO47*(1+Inputs!AP$6)))))</f>
        <v>-</v>
      </c>
      <c r="AQ47" s="217" t="str">
        <f>IF(OR(ISBLANK($M47),$N47="%"),"-",
IF(INDEX(Lookups!$Y$2:$Y$98,MATCH(Inputs!$M47&amp;"_"&amp;INDEX(Lookups!$AC$2:$AC$13,MATCH(Inputs!$L47,Lookups!$AD$2:$AD$13,0),1),IF(Inputs!$K47="CAL",Lookups!$Z$2:$Z$98,Lookups!$AA$2:$AA$98),0),1)&gt;=Inputs!AQ$4,"-",
IF(INDEX(Lookups!$Y$2:$Y$98,MATCH(Inputs!$M47&amp;"_"&amp;INDEX(Lookups!$AC$2:$AC$13,MATCH(Inputs!$L47,Lookups!$AD$2:$AD$13,0),1),IF(Inputs!$K47="CAL",Lookups!$Z$2:$Z$98,Lookups!$AA$2:$AA$98),0),1)=Inputs!AQ$4-1,Inputs!$Q47*(1+Inputs!AQ$6),
IF(INDEX(Lookups!$Y$2:$Y$98,MATCH(Inputs!$M47&amp;"_"&amp;INDEX(Lookups!$AC$2:$AC$13,MATCH(Inputs!$L47,Lookups!$AD$2:$AD$13,0),1),IF(Inputs!$K47="CAL",Lookups!$Z$2:$Z$98,Lookups!$AA$2:$AA$98),0),1)&lt;Inputs!AQ$4-1,Inputs!AP47*(1+Inputs!AQ$6)))))</f>
        <v>-</v>
      </c>
      <c r="AR47" s="217" t="str">
        <f>IF(OR(ISBLANK($M47),$N47="%"),"-",
IF(INDEX(Lookups!$Y$2:$Y$98,MATCH(Inputs!$M47&amp;"_"&amp;INDEX(Lookups!$AC$2:$AC$13,MATCH(Inputs!$L47,Lookups!$AD$2:$AD$13,0),1),IF(Inputs!$K47="CAL",Lookups!$Z$2:$Z$98,Lookups!$AA$2:$AA$98),0),1)&gt;=Inputs!AR$4,"-",
IF(INDEX(Lookups!$Y$2:$Y$98,MATCH(Inputs!$M47&amp;"_"&amp;INDEX(Lookups!$AC$2:$AC$13,MATCH(Inputs!$L47,Lookups!$AD$2:$AD$13,0),1),IF(Inputs!$K47="CAL",Lookups!$Z$2:$Z$98,Lookups!$AA$2:$AA$98),0),1)=Inputs!AR$4-1,Inputs!$Q47*(1+Inputs!AR$6),
IF(INDEX(Lookups!$Y$2:$Y$98,MATCH(Inputs!$M47&amp;"_"&amp;INDEX(Lookups!$AC$2:$AC$13,MATCH(Inputs!$L47,Lookups!$AD$2:$AD$13,0),1),IF(Inputs!$K47="CAL",Lookups!$Z$2:$Z$98,Lookups!$AA$2:$AA$98),0),1)&lt;Inputs!AR$4-1,Inputs!AQ47*(1+Inputs!AR$6)))))</f>
        <v>-</v>
      </c>
      <c r="AS47" s="217" t="str">
        <f>IF(OR(ISBLANK($M47),$N47="%"),"-",
IF(INDEX(Lookups!$Y$2:$Y$98,MATCH(Inputs!$M47&amp;"_"&amp;INDEX(Lookups!$AC$2:$AC$13,MATCH(Inputs!$L47,Lookups!$AD$2:$AD$13,0),1),IF(Inputs!$K47="CAL",Lookups!$Z$2:$Z$98,Lookups!$AA$2:$AA$98),0),1)&gt;=Inputs!AS$4,"-",
IF(INDEX(Lookups!$Y$2:$Y$98,MATCH(Inputs!$M47&amp;"_"&amp;INDEX(Lookups!$AC$2:$AC$13,MATCH(Inputs!$L47,Lookups!$AD$2:$AD$13,0),1),IF(Inputs!$K47="CAL",Lookups!$Z$2:$Z$98,Lookups!$AA$2:$AA$98),0),1)=Inputs!AS$4-1,Inputs!$Q47*(1+Inputs!AS$6),
IF(INDEX(Lookups!$Y$2:$Y$98,MATCH(Inputs!$M47&amp;"_"&amp;INDEX(Lookups!$AC$2:$AC$13,MATCH(Inputs!$L47,Lookups!$AD$2:$AD$13,0),1),IF(Inputs!$K47="CAL",Lookups!$Z$2:$Z$98,Lookups!$AA$2:$AA$98),0),1)&lt;Inputs!AS$4-1,Inputs!AR47*(1+Inputs!AS$6)))))</f>
        <v>-</v>
      </c>
      <c r="AT47" s="217" t="str">
        <f>IF(OR(ISBLANK($M47),$N47="%"),"-",
IF(INDEX(Lookups!$Y$2:$Y$98,MATCH(Inputs!$M47&amp;"_"&amp;INDEX(Lookups!$AC$2:$AC$13,MATCH(Inputs!$L47,Lookups!$AD$2:$AD$13,0),1),IF(Inputs!$K47="CAL",Lookups!$Z$2:$Z$98,Lookups!$AA$2:$AA$98),0),1)&gt;=Inputs!AT$4,"-",
IF(INDEX(Lookups!$Y$2:$Y$98,MATCH(Inputs!$M47&amp;"_"&amp;INDEX(Lookups!$AC$2:$AC$13,MATCH(Inputs!$L47,Lookups!$AD$2:$AD$13,0),1),IF(Inputs!$K47="CAL",Lookups!$Z$2:$Z$98,Lookups!$AA$2:$AA$98),0),1)=Inputs!AT$4-1,Inputs!$Q47*(1+Inputs!AT$6),
IF(INDEX(Lookups!$Y$2:$Y$98,MATCH(Inputs!$M47&amp;"_"&amp;INDEX(Lookups!$AC$2:$AC$13,MATCH(Inputs!$L47,Lookups!$AD$2:$AD$13,0),1),IF(Inputs!$K47="CAL",Lookups!$Z$2:$Z$98,Lookups!$AA$2:$AA$98),0),1)&lt;Inputs!AT$4-1,Inputs!AS47*(1+Inputs!AT$6)))))</f>
        <v>-</v>
      </c>
      <c r="AU47" s="217" t="str">
        <f>IF(OR(ISBLANK($M47),$N47="%"),"-",
IF(INDEX(Lookups!$Y$2:$Y$98,MATCH(Inputs!$M47&amp;"_"&amp;INDEX(Lookups!$AC$2:$AC$13,MATCH(Inputs!$L47,Lookups!$AD$2:$AD$13,0),1),IF(Inputs!$K47="CAL",Lookups!$Z$2:$Z$98,Lookups!$AA$2:$AA$98),0),1)&gt;=Inputs!AU$4,"-",
IF(INDEX(Lookups!$Y$2:$Y$98,MATCH(Inputs!$M47&amp;"_"&amp;INDEX(Lookups!$AC$2:$AC$13,MATCH(Inputs!$L47,Lookups!$AD$2:$AD$13,0),1),IF(Inputs!$K47="CAL",Lookups!$Z$2:$Z$98,Lookups!$AA$2:$AA$98),0),1)=Inputs!AU$4-1,Inputs!$Q47*(1+Inputs!AU$6),
IF(INDEX(Lookups!$Y$2:$Y$98,MATCH(Inputs!$M47&amp;"_"&amp;INDEX(Lookups!$AC$2:$AC$13,MATCH(Inputs!$L47,Lookups!$AD$2:$AD$13,0),1),IF(Inputs!$K47="CAL",Lookups!$Z$2:$Z$98,Lookups!$AA$2:$AA$98),0),1)&lt;Inputs!AU$4-1,Inputs!AT47*(1+Inputs!AU$6)))))</f>
        <v>-</v>
      </c>
      <c r="AW47" s="214" t="str">
        <f>INDEX($V47:$AU47,1,MATCH(AW$6&amp;"_"&amp;INDEX(Lookups!$AC$2:$AC$13,MATCH(Inputs!AW$5,Lookups!$AD$2:$AD$13,0),1),Inputs!$V$2:$AU$2,0))</f>
        <v>-</v>
      </c>
    </row>
    <row r="48" spans="1:49" x14ac:dyDescent="0.25">
      <c r="A48" s="178"/>
      <c r="B48" s="209"/>
      <c r="C48" s="210" t="str">
        <f>IF(ISBLANK($B48),"-",IFERROR(INDEX(Lookups!$E$2:$E$14,MATCH($B48,Lookups!$C$2:$C$14,0),1),"-"))</f>
        <v>-</v>
      </c>
      <c r="D48" s="211" t="str">
        <f>IFERROR(IF(MATCH($I48,Lookups!$J$2:$J$6,0),INDEX(Lookups!$K$2:$K$6,MATCH(Inputs!$I48,Lookups!$J$2:$J$6,0),1)),"all DB")</f>
        <v>all DB</v>
      </c>
      <c r="E48" s="211" t="str">
        <f t="shared" si="2"/>
        <v>-</v>
      </c>
      <c r="H48" s="206" t="s">
        <v>9</v>
      </c>
      <c r="K48" s="203"/>
      <c r="L48" s="203"/>
      <c r="M48" s="203"/>
      <c r="O48" s="237" t="s">
        <v>567</v>
      </c>
      <c r="Q48" s="162"/>
      <c r="R48" s="162"/>
      <c r="U48" s="216"/>
      <c r="V48" s="217" t="str">
        <f>IF(OR(ISBLANK($M48),$N48="%"),"-",
IF(INDEX(Lookups!$Y$2:$Y$98,MATCH(Inputs!$M48&amp;"_"&amp;INDEX(Lookups!$AC$2:$AC$13,MATCH(Inputs!$L48,Lookups!$AD$2:$AD$13,0),1),IF(Inputs!$K48="CAL",Lookups!$Z$2:$Z$98,Lookups!$AA$2:$AA$98),0),1)&gt;=Inputs!V$4,"-",
IF(INDEX(Lookups!$Y$2:$Y$98,MATCH(Inputs!$M48&amp;"_"&amp;INDEX(Lookups!$AC$2:$AC$13,MATCH(Inputs!$L48,Lookups!$AD$2:$AD$13,0),1),IF(Inputs!$K48="CAL",Lookups!$Z$2:$Z$98,Lookups!$AA$2:$AA$98),0),1)=Inputs!V$4-1,Inputs!$Q48*(1+Inputs!V$6),
IF(INDEX(Lookups!$Y$2:$Y$98,MATCH(Inputs!$M48&amp;"_"&amp;INDEX(Lookups!$AC$2:$AC$13,MATCH(Inputs!$L48,Lookups!$AD$2:$AD$13,0),1),IF(Inputs!$K48="CAL",Lookups!$Z$2:$Z$98,Lookups!$AA$2:$AA$98),0),1)&lt;Inputs!V$4-1,Inputs!U48*(1+Inputs!V$6)))))</f>
        <v>-</v>
      </c>
      <c r="W48" s="217" t="str">
        <f>IF(OR(ISBLANK($M48),$N48="%"),"-",
IF(INDEX(Lookups!$Y$2:$Y$98,MATCH(Inputs!$M48&amp;"_"&amp;INDEX(Lookups!$AC$2:$AC$13,MATCH(Inputs!$L48,Lookups!$AD$2:$AD$13,0),1),IF(Inputs!$K48="CAL",Lookups!$Z$2:$Z$98,Lookups!$AA$2:$AA$98),0),1)&gt;=Inputs!W$4,"-",
IF(INDEX(Lookups!$Y$2:$Y$98,MATCH(Inputs!$M48&amp;"_"&amp;INDEX(Lookups!$AC$2:$AC$13,MATCH(Inputs!$L48,Lookups!$AD$2:$AD$13,0),1),IF(Inputs!$K48="CAL",Lookups!$Z$2:$Z$98,Lookups!$AA$2:$AA$98),0),1)=Inputs!W$4-1,Inputs!$Q48*(1+Inputs!W$6),
IF(INDEX(Lookups!$Y$2:$Y$98,MATCH(Inputs!$M48&amp;"_"&amp;INDEX(Lookups!$AC$2:$AC$13,MATCH(Inputs!$L48,Lookups!$AD$2:$AD$13,0),1),IF(Inputs!$K48="CAL",Lookups!$Z$2:$Z$98,Lookups!$AA$2:$AA$98),0),1)&lt;Inputs!W$4-1,Inputs!V48*(1+Inputs!W$6)))))</f>
        <v>-</v>
      </c>
      <c r="X48" s="217" t="str">
        <f>IF(OR(ISBLANK($M48),$N48="%"),"-",
IF(INDEX(Lookups!$Y$2:$Y$98,MATCH(Inputs!$M48&amp;"_"&amp;INDEX(Lookups!$AC$2:$AC$13,MATCH(Inputs!$L48,Lookups!$AD$2:$AD$13,0),1),IF(Inputs!$K48="CAL",Lookups!$Z$2:$Z$98,Lookups!$AA$2:$AA$98),0),1)&gt;=Inputs!X$4,"-",
IF(INDEX(Lookups!$Y$2:$Y$98,MATCH(Inputs!$M48&amp;"_"&amp;INDEX(Lookups!$AC$2:$AC$13,MATCH(Inputs!$L48,Lookups!$AD$2:$AD$13,0),1),IF(Inputs!$K48="CAL",Lookups!$Z$2:$Z$98,Lookups!$AA$2:$AA$98),0),1)=Inputs!X$4-1,Inputs!$Q48*(1+Inputs!X$6),
IF(INDEX(Lookups!$Y$2:$Y$98,MATCH(Inputs!$M48&amp;"_"&amp;INDEX(Lookups!$AC$2:$AC$13,MATCH(Inputs!$L48,Lookups!$AD$2:$AD$13,0),1),IF(Inputs!$K48="CAL",Lookups!$Z$2:$Z$98,Lookups!$AA$2:$AA$98),0),1)&lt;Inputs!X$4-1,Inputs!W48*(1+Inputs!X$6)))))</f>
        <v>-</v>
      </c>
      <c r="Y48" s="217" t="str">
        <f>IF(OR(ISBLANK($M48),$N48="%"),"-",
IF(INDEX(Lookups!$Y$2:$Y$98,MATCH(Inputs!$M48&amp;"_"&amp;INDEX(Lookups!$AC$2:$AC$13,MATCH(Inputs!$L48,Lookups!$AD$2:$AD$13,0),1),IF(Inputs!$K48="CAL",Lookups!$Z$2:$Z$98,Lookups!$AA$2:$AA$98),0),1)&gt;=Inputs!Y$4,"-",
IF(INDEX(Lookups!$Y$2:$Y$98,MATCH(Inputs!$M48&amp;"_"&amp;INDEX(Lookups!$AC$2:$AC$13,MATCH(Inputs!$L48,Lookups!$AD$2:$AD$13,0),1),IF(Inputs!$K48="CAL",Lookups!$Z$2:$Z$98,Lookups!$AA$2:$AA$98),0),1)=Inputs!Y$4-1,Inputs!$Q48*(1+Inputs!Y$6),
IF(INDEX(Lookups!$Y$2:$Y$98,MATCH(Inputs!$M48&amp;"_"&amp;INDEX(Lookups!$AC$2:$AC$13,MATCH(Inputs!$L48,Lookups!$AD$2:$AD$13,0),1),IF(Inputs!$K48="CAL",Lookups!$Z$2:$Z$98,Lookups!$AA$2:$AA$98),0),1)&lt;Inputs!Y$4-1,Inputs!X48*(1+Inputs!Y$6)))))</f>
        <v>-</v>
      </c>
      <c r="Z48" s="217" t="str">
        <f>IF(OR(ISBLANK($M48),$N48="%"),"-",
IF(INDEX(Lookups!$Y$2:$Y$98,MATCH(Inputs!$M48&amp;"_"&amp;INDEX(Lookups!$AC$2:$AC$13,MATCH(Inputs!$L48,Lookups!$AD$2:$AD$13,0),1),IF(Inputs!$K48="CAL",Lookups!$Z$2:$Z$98,Lookups!$AA$2:$AA$98),0),1)&gt;=Inputs!Z$4,"-",
IF(INDEX(Lookups!$Y$2:$Y$98,MATCH(Inputs!$M48&amp;"_"&amp;INDEX(Lookups!$AC$2:$AC$13,MATCH(Inputs!$L48,Lookups!$AD$2:$AD$13,0),1),IF(Inputs!$K48="CAL",Lookups!$Z$2:$Z$98,Lookups!$AA$2:$AA$98),0),1)=Inputs!Z$4-1,Inputs!$Q48*(1+Inputs!Z$6),
IF(INDEX(Lookups!$Y$2:$Y$98,MATCH(Inputs!$M48&amp;"_"&amp;INDEX(Lookups!$AC$2:$AC$13,MATCH(Inputs!$L48,Lookups!$AD$2:$AD$13,0),1),IF(Inputs!$K48="CAL",Lookups!$Z$2:$Z$98,Lookups!$AA$2:$AA$98),0),1)&lt;Inputs!Z$4-1,Inputs!Y48*(1+Inputs!Z$6)))))</f>
        <v>-</v>
      </c>
      <c r="AA48" s="217" t="str">
        <f>IF(OR(ISBLANK($M48),$N48="%"),"-",
IF(INDEX(Lookups!$Y$2:$Y$98,MATCH(Inputs!$M48&amp;"_"&amp;INDEX(Lookups!$AC$2:$AC$13,MATCH(Inputs!$L48,Lookups!$AD$2:$AD$13,0),1),IF(Inputs!$K48="CAL",Lookups!$Z$2:$Z$98,Lookups!$AA$2:$AA$98),0),1)&gt;=Inputs!AA$4,"-",
IF(INDEX(Lookups!$Y$2:$Y$98,MATCH(Inputs!$M48&amp;"_"&amp;INDEX(Lookups!$AC$2:$AC$13,MATCH(Inputs!$L48,Lookups!$AD$2:$AD$13,0),1),IF(Inputs!$K48="CAL",Lookups!$Z$2:$Z$98,Lookups!$AA$2:$AA$98),0),1)=Inputs!AA$4-1,Inputs!$Q48*(1+Inputs!AA$6),
IF(INDEX(Lookups!$Y$2:$Y$98,MATCH(Inputs!$M48&amp;"_"&amp;INDEX(Lookups!$AC$2:$AC$13,MATCH(Inputs!$L48,Lookups!$AD$2:$AD$13,0),1),IF(Inputs!$K48="CAL",Lookups!$Z$2:$Z$98,Lookups!$AA$2:$AA$98),0),1)&lt;Inputs!AA$4-1,Inputs!Z48*(1+Inputs!AA$6)))))</f>
        <v>-</v>
      </c>
      <c r="AB48" s="217" t="str">
        <f>IF(OR(ISBLANK($M48),$N48="%"),"-",
IF(INDEX(Lookups!$Y$2:$Y$98,MATCH(Inputs!$M48&amp;"_"&amp;INDEX(Lookups!$AC$2:$AC$13,MATCH(Inputs!$L48,Lookups!$AD$2:$AD$13,0),1),IF(Inputs!$K48="CAL",Lookups!$Z$2:$Z$98,Lookups!$AA$2:$AA$98),0),1)&gt;=Inputs!AB$4,"-",
IF(INDEX(Lookups!$Y$2:$Y$98,MATCH(Inputs!$M48&amp;"_"&amp;INDEX(Lookups!$AC$2:$AC$13,MATCH(Inputs!$L48,Lookups!$AD$2:$AD$13,0),1),IF(Inputs!$K48="CAL",Lookups!$Z$2:$Z$98,Lookups!$AA$2:$AA$98),0),1)=Inputs!AB$4-1,Inputs!$Q48*(1+Inputs!AB$6),
IF(INDEX(Lookups!$Y$2:$Y$98,MATCH(Inputs!$M48&amp;"_"&amp;INDEX(Lookups!$AC$2:$AC$13,MATCH(Inputs!$L48,Lookups!$AD$2:$AD$13,0),1),IF(Inputs!$K48="CAL",Lookups!$Z$2:$Z$98,Lookups!$AA$2:$AA$98),0),1)&lt;Inputs!AB$4-1,Inputs!AA48*(1+Inputs!AB$6)))))</f>
        <v>-</v>
      </c>
      <c r="AC48" s="217" t="str">
        <f>IF(OR(ISBLANK($M48),$N48="%"),"-",
IF(INDEX(Lookups!$Y$2:$Y$98,MATCH(Inputs!$M48&amp;"_"&amp;INDEX(Lookups!$AC$2:$AC$13,MATCH(Inputs!$L48,Lookups!$AD$2:$AD$13,0),1),IF(Inputs!$K48="CAL",Lookups!$Z$2:$Z$98,Lookups!$AA$2:$AA$98),0),1)&gt;=Inputs!AC$4,"-",
IF(INDEX(Lookups!$Y$2:$Y$98,MATCH(Inputs!$M48&amp;"_"&amp;INDEX(Lookups!$AC$2:$AC$13,MATCH(Inputs!$L48,Lookups!$AD$2:$AD$13,0),1),IF(Inputs!$K48="CAL",Lookups!$Z$2:$Z$98,Lookups!$AA$2:$AA$98),0),1)=Inputs!AC$4-1,Inputs!$Q48*(1+Inputs!AC$6),
IF(INDEX(Lookups!$Y$2:$Y$98,MATCH(Inputs!$M48&amp;"_"&amp;INDEX(Lookups!$AC$2:$AC$13,MATCH(Inputs!$L48,Lookups!$AD$2:$AD$13,0),1),IF(Inputs!$K48="CAL",Lookups!$Z$2:$Z$98,Lookups!$AA$2:$AA$98),0),1)&lt;Inputs!AC$4-1,Inputs!AB48*(1+Inputs!AC$6)))))</f>
        <v>-</v>
      </c>
      <c r="AD48" s="217" t="str">
        <f>IF(OR(ISBLANK($M48),$N48="%"),"-",
IF(INDEX(Lookups!$Y$2:$Y$98,MATCH(Inputs!$M48&amp;"_"&amp;INDEX(Lookups!$AC$2:$AC$13,MATCH(Inputs!$L48,Lookups!$AD$2:$AD$13,0),1),IF(Inputs!$K48="CAL",Lookups!$Z$2:$Z$98,Lookups!$AA$2:$AA$98),0),1)&gt;=Inputs!AD$4,"-",
IF(INDEX(Lookups!$Y$2:$Y$98,MATCH(Inputs!$M48&amp;"_"&amp;INDEX(Lookups!$AC$2:$AC$13,MATCH(Inputs!$L48,Lookups!$AD$2:$AD$13,0),1),IF(Inputs!$K48="CAL",Lookups!$Z$2:$Z$98,Lookups!$AA$2:$AA$98),0),1)=Inputs!AD$4-1,Inputs!$Q48*(1+Inputs!AD$6),
IF(INDEX(Lookups!$Y$2:$Y$98,MATCH(Inputs!$M48&amp;"_"&amp;INDEX(Lookups!$AC$2:$AC$13,MATCH(Inputs!$L48,Lookups!$AD$2:$AD$13,0),1),IF(Inputs!$K48="CAL",Lookups!$Z$2:$Z$98,Lookups!$AA$2:$AA$98),0),1)&lt;Inputs!AD$4-1,Inputs!AC48*(1+Inputs!AD$6)))))</f>
        <v>-</v>
      </c>
      <c r="AE48" s="217" t="str">
        <f>IF(OR(ISBLANK($M48),$N48="%"),"-",
IF(INDEX(Lookups!$Y$2:$Y$98,MATCH(Inputs!$M48&amp;"_"&amp;INDEX(Lookups!$AC$2:$AC$13,MATCH(Inputs!$L48,Lookups!$AD$2:$AD$13,0),1),IF(Inputs!$K48="CAL",Lookups!$Z$2:$Z$98,Lookups!$AA$2:$AA$98),0),1)&gt;=Inputs!AE$4,"-",
IF(INDEX(Lookups!$Y$2:$Y$98,MATCH(Inputs!$M48&amp;"_"&amp;INDEX(Lookups!$AC$2:$AC$13,MATCH(Inputs!$L48,Lookups!$AD$2:$AD$13,0),1),IF(Inputs!$K48="CAL",Lookups!$Z$2:$Z$98,Lookups!$AA$2:$AA$98),0),1)=Inputs!AE$4-1,Inputs!$Q48*(1+Inputs!AE$6),
IF(INDEX(Lookups!$Y$2:$Y$98,MATCH(Inputs!$M48&amp;"_"&amp;INDEX(Lookups!$AC$2:$AC$13,MATCH(Inputs!$L48,Lookups!$AD$2:$AD$13,0),1),IF(Inputs!$K48="CAL",Lookups!$Z$2:$Z$98,Lookups!$AA$2:$AA$98),0),1)&lt;Inputs!AE$4-1,Inputs!AD48*(1+Inputs!AE$6)))))</f>
        <v>-</v>
      </c>
      <c r="AF48" s="217" t="str">
        <f>IF(OR(ISBLANK($M48),$N48="%"),"-",
IF(INDEX(Lookups!$Y$2:$Y$98,MATCH(Inputs!$M48&amp;"_"&amp;INDEX(Lookups!$AC$2:$AC$13,MATCH(Inputs!$L48,Lookups!$AD$2:$AD$13,0),1),IF(Inputs!$K48="CAL",Lookups!$Z$2:$Z$98,Lookups!$AA$2:$AA$98),0),1)&gt;=Inputs!AF$4,"-",
IF(INDEX(Lookups!$Y$2:$Y$98,MATCH(Inputs!$M48&amp;"_"&amp;INDEX(Lookups!$AC$2:$AC$13,MATCH(Inputs!$L48,Lookups!$AD$2:$AD$13,0),1),IF(Inputs!$K48="CAL",Lookups!$Z$2:$Z$98,Lookups!$AA$2:$AA$98),0),1)=Inputs!AF$4-1,Inputs!$Q48*(1+Inputs!AF$6),
IF(INDEX(Lookups!$Y$2:$Y$98,MATCH(Inputs!$M48&amp;"_"&amp;INDEX(Lookups!$AC$2:$AC$13,MATCH(Inputs!$L48,Lookups!$AD$2:$AD$13,0),1),IF(Inputs!$K48="CAL",Lookups!$Z$2:$Z$98,Lookups!$AA$2:$AA$98),0),1)&lt;Inputs!AF$4-1,Inputs!AE48*(1+Inputs!AF$6)))))</f>
        <v>-</v>
      </c>
      <c r="AG48" s="217" t="str">
        <f>IF(OR(ISBLANK($M48),$N48="%"),"-",
IF(INDEX(Lookups!$Y$2:$Y$98,MATCH(Inputs!$M48&amp;"_"&amp;INDEX(Lookups!$AC$2:$AC$13,MATCH(Inputs!$L48,Lookups!$AD$2:$AD$13,0),1),IF(Inputs!$K48="CAL",Lookups!$Z$2:$Z$98,Lookups!$AA$2:$AA$98),0),1)&gt;=Inputs!AG$4,"-",
IF(INDEX(Lookups!$Y$2:$Y$98,MATCH(Inputs!$M48&amp;"_"&amp;INDEX(Lookups!$AC$2:$AC$13,MATCH(Inputs!$L48,Lookups!$AD$2:$AD$13,0),1),IF(Inputs!$K48="CAL",Lookups!$Z$2:$Z$98,Lookups!$AA$2:$AA$98),0),1)=Inputs!AG$4-1,Inputs!$Q48*(1+Inputs!AG$6),
IF(INDEX(Lookups!$Y$2:$Y$98,MATCH(Inputs!$M48&amp;"_"&amp;INDEX(Lookups!$AC$2:$AC$13,MATCH(Inputs!$L48,Lookups!$AD$2:$AD$13,0),1),IF(Inputs!$K48="CAL",Lookups!$Z$2:$Z$98,Lookups!$AA$2:$AA$98),0),1)&lt;Inputs!AG$4-1,Inputs!AF48*(1+Inputs!AG$6)))))</f>
        <v>-</v>
      </c>
      <c r="AH48" s="217" t="str">
        <f>IF(OR(ISBLANK($M48),$N48="%"),"-",
IF(INDEX(Lookups!$Y$2:$Y$98,MATCH(Inputs!$M48&amp;"_"&amp;INDEX(Lookups!$AC$2:$AC$13,MATCH(Inputs!$L48,Lookups!$AD$2:$AD$13,0),1),IF(Inputs!$K48="CAL",Lookups!$Z$2:$Z$98,Lookups!$AA$2:$AA$98),0),1)&gt;=Inputs!AH$4,"-",
IF(INDEX(Lookups!$Y$2:$Y$98,MATCH(Inputs!$M48&amp;"_"&amp;INDEX(Lookups!$AC$2:$AC$13,MATCH(Inputs!$L48,Lookups!$AD$2:$AD$13,0),1),IF(Inputs!$K48="CAL",Lookups!$Z$2:$Z$98,Lookups!$AA$2:$AA$98),0),1)=Inputs!AH$4-1,Inputs!$Q48*(1+Inputs!AH$6),
IF(INDEX(Lookups!$Y$2:$Y$98,MATCH(Inputs!$M48&amp;"_"&amp;INDEX(Lookups!$AC$2:$AC$13,MATCH(Inputs!$L48,Lookups!$AD$2:$AD$13,0),1),IF(Inputs!$K48="CAL",Lookups!$Z$2:$Z$98,Lookups!$AA$2:$AA$98),0),1)&lt;Inputs!AH$4-1,Inputs!AG48*(1+Inputs!AH$6)))))</f>
        <v>-</v>
      </c>
      <c r="AI48" s="217" t="str">
        <f>IF(OR(ISBLANK($M48),$N48="%"),"-",
IF(INDEX(Lookups!$Y$2:$Y$98,MATCH(Inputs!$M48&amp;"_"&amp;INDEX(Lookups!$AC$2:$AC$13,MATCH(Inputs!$L48,Lookups!$AD$2:$AD$13,0),1),IF(Inputs!$K48="CAL",Lookups!$Z$2:$Z$98,Lookups!$AA$2:$AA$98),0),1)&gt;=Inputs!AI$4,"-",
IF(INDEX(Lookups!$Y$2:$Y$98,MATCH(Inputs!$M48&amp;"_"&amp;INDEX(Lookups!$AC$2:$AC$13,MATCH(Inputs!$L48,Lookups!$AD$2:$AD$13,0),1),IF(Inputs!$K48="CAL",Lookups!$Z$2:$Z$98,Lookups!$AA$2:$AA$98),0),1)=Inputs!AI$4-1,Inputs!$Q48*(1+Inputs!AI$6),
IF(INDEX(Lookups!$Y$2:$Y$98,MATCH(Inputs!$M48&amp;"_"&amp;INDEX(Lookups!$AC$2:$AC$13,MATCH(Inputs!$L48,Lookups!$AD$2:$AD$13,0),1),IF(Inputs!$K48="CAL",Lookups!$Z$2:$Z$98,Lookups!$AA$2:$AA$98),0),1)&lt;Inputs!AI$4-1,Inputs!AH48*(1+Inputs!AI$6)))))</f>
        <v>-</v>
      </c>
      <c r="AJ48" s="217" t="str">
        <f>IF(OR(ISBLANK($M48),$N48="%"),"-",
IF(INDEX(Lookups!$Y$2:$Y$98,MATCH(Inputs!$M48&amp;"_"&amp;INDEX(Lookups!$AC$2:$AC$13,MATCH(Inputs!$L48,Lookups!$AD$2:$AD$13,0),1),IF(Inputs!$K48="CAL",Lookups!$Z$2:$Z$98,Lookups!$AA$2:$AA$98),0),1)&gt;=Inputs!AJ$4,"-",
IF(INDEX(Lookups!$Y$2:$Y$98,MATCH(Inputs!$M48&amp;"_"&amp;INDEX(Lookups!$AC$2:$AC$13,MATCH(Inputs!$L48,Lookups!$AD$2:$AD$13,0),1),IF(Inputs!$K48="CAL",Lookups!$Z$2:$Z$98,Lookups!$AA$2:$AA$98),0),1)=Inputs!AJ$4-1,Inputs!$Q48*(1+Inputs!AJ$6),
IF(INDEX(Lookups!$Y$2:$Y$98,MATCH(Inputs!$M48&amp;"_"&amp;INDEX(Lookups!$AC$2:$AC$13,MATCH(Inputs!$L48,Lookups!$AD$2:$AD$13,0),1),IF(Inputs!$K48="CAL",Lookups!$Z$2:$Z$98,Lookups!$AA$2:$AA$98),0),1)&lt;Inputs!AJ$4-1,Inputs!AI48*(1+Inputs!AJ$6)))))</f>
        <v>-</v>
      </c>
      <c r="AK48" s="217" t="str">
        <f>IF(OR(ISBLANK($M48),$N48="%"),"-",
IF(INDEX(Lookups!$Y$2:$Y$98,MATCH(Inputs!$M48&amp;"_"&amp;INDEX(Lookups!$AC$2:$AC$13,MATCH(Inputs!$L48,Lookups!$AD$2:$AD$13,0),1),IF(Inputs!$K48="CAL",Lookups!$Z$2:$Z$98,Lookups!$AA$2:$AA$98),0),1)&gt;=Inputs!AK$4,"-",
IF(INDEX(Lookups!$Y$2:$Y$98,MATCH(Inputs!$M48&amp;"_"&amp;INDEX(Lookups!$AC$2:$AC$13,MATCH(Inputs!$L48,Lookups!$AD$2:$AD$13,0),1),IF(Inputs!$K48="CAL",Lookups!$Z$2:$Z$98,Lookups!$AA$2:$AA$98),0),1)=Inputs!AK$4-1,Inputs!$Q48*(1+Inputs!AK$6),
IF(INDEX(Lookups!$Y$2:$Y$98,MATCH(Inputs!$M48&amp;"_"&amp;INDEX(Lookups!$AC$2:$AC$13,MATCH(Inputs!$L48,Lookups!$AD$2:$AD$13,0),1),IF(Inputs!$K48="CAL",Lookups!$Z$2:$Z$98,Lookups!$AA$2:$AA$98),0),1)&lt;Inputs!AK$4-1,Inputs!AJ48*(1+Inputs!AK$6)))))</f>
        <v>-</v>
      </c>
      <c r="AL48" s="217" t="str">
        <f>IF(OR(ISBLANK($M48),$N48="%"),"-",
IF(INDEX(Lookups!$Y$2:$Y$98,MATCH(Inputs!$M48&amp;"_"&amp;INDEX(Lookups!$AC$2:$AC$13,MATCH(Inputs!$L48,Lookups!$AD$2:$AD$13,0),1),IF(Inputs!$K48="CAL",Lookups!$Z$2:$Z$98,Lookups!$AA$2:$AA$98),0),1)&gt;=Inputs!AL$4,"-",
IF(INDEX(Lookups!$Y$2:$Y$98,MATCH(Inputs!$M48&amp;"_"&amp;INDEX(Lookups!$AC$2:$AC$13,MATCH(Inputs!$L48,Lookups!$AD$2:$AD$13,0),1),IF(Inputs!$K48="CAL",Lookups!$Z$2:$Z$98,Lookups!$AA$2:$AA$98),0),1)=Inputs!AL$4-1,Inputs!$Q48*(1+Inputs!AL$6),
IF(INDEX(Lookups!$Y$2:$Y$98,MATCH(Inputs!$M48&amp;"_"&amp;INDEX(Lookups!$AC$2:$AC$13,MATCH(Inputs!$L48,Lookups!$AD$2:$AD$13,0),1),IF(Inputs!$K48="CAL",Lookups!$Z$2:$Z$98,Lookups!$AA$2:$AA$98),0),1)&lt;Inputs!AL$4-1,Inputs!AK48*(1+Inputs!AL$6)))))</f>
        <v>-</v>
      </c>
      <c r="AM48" s="217" t="str">
        <f>IF(OR(ISBLANK($M48),$N48="%"),"-",
IF(INDEX(Lookups!$Y$2:$Y$98,MATCH(Inputs!$M48&amp;"_"&amp;INDEX(Lookups!$AC$2:$AC$13,MATCH(Inputs!$L48,Lookups!$AD$2:$AD$13,0),1),IF(Inputs!$K48="CAL",Lookups!$Z$2:$Z$98,Lookups!$AA$2:$AA$98),0),1)&gt;=Inputs!AM$4,"-",
IF(INDEX(Lookups!$Y$2:$Y$98,MATCH(Inputs!$M48&amp;"_"&amp;INDEX(Lookups!$AC$2:$AC$13,MATCH(Inputs!$L48,Lookups!$AD$2:$AD$13,0),1),IF(Inputs!$K48="CAL",Lookups!$Z$2:$Z$98,Lookups!$AA$2:$AA$98),0),1)=Inputs!AM$4-1,Inputs!$Q48*(1+Inputs!AM$6),
IF(INDEX(Lookups!$Y$2:$Y$98,MATCH(Inputs!$M48&amp;"_"&amp;INDEX(Lookups!$AC$2:$AC$13,MATCH(Inputs!$L48,Lookups!$AD$2:$AD$13,0),1),IF(Inputs!$K48="CAL",Lookups!$Z$2:$Z$98,Lookups!$AA$2:$AA$98),0),1)&lt;Inputs!AM$4-1,Inputs!AL48*(1+Inputs!AM$6)))))</f>
        <v>-</v>
      </c>
      <c r="AN48" s="217" t="str">
        <f>IF(OR(ISBLANK($M48),$N48="%"),"-",
IF(INDEX(Lookups!$Y$2:$Y$98,MATCH(Inputs!$M48&amp;"_"&amp;INDEX(Lookups!$AC$2:$AC$13,MATCH(Inputs!$L48,Lookups!$AD$2:$AD$13,0),1),IF(Inputs!$K48="CAL",Lookups!$Z$2:$Z$98,Lookups!$AA$2:$AA$98),0),1)&gt;=Inputs!AN$4,"-",
IF(INDEX(Lookups!$Y$2:$Y$98,MATCH(Inputs!$M48&amp;"_"&amp;INDEX(Lookups!$AC$2:$AC$13,MATCH(Inputs!$L48,Lookups!$AD$2:$AD$13,0),1),IF(Inputs!$K48="CAL",Lookups!$Z$2:$Z$98,Lookups!$AA$2:$AA$98),0),1)=Inputs!AN$4-1,Inputs!$Q48*(1+Inputs!AN$6),
IF(INDEX(Lookups!$Y$2:$Y$98,MATCH(Inputs!$M48&amp;"_"&amp;INDEX(Lookups!$AC$2:$AC$13,MATCH(Inputs!$L48,Lookups!$AD$2:$AD$13,0),1),IF(Inputs!$K48="CAL",Lookups!$Z$2:$Z$98,Lookups!$AA$2:$AA$98),0),1)&lt;Inputs!AN$4-1,Inputs!AM48*(1+Inputs!AN$6)))))</f>
        <v>-</v>
      </c>
      <c r="AO48" s="217" t="str">
        <f>IF(OR(ISBLANK($M48),$N48="%"),"-",
IF(INDEX(Lookups!$Y$2:$Y$98,MATCH(Inputs!$M48&amp;"_"&amp;INDEX(Lookups!$AC$2:$AC$13,MATCH(Inputs!$L48,Lookups!$AD$2:$AD$13,0),1),IF(Inputs!$K48="CAL",Lookups!$Z$2:$Z$98,Lookups!$AA$2:$AA$98),0),1)&gt;=Inputs!AO$4,"-",
IF(INDEX(Lookups!$Y$2:$Y$98,MATCH(Inputs!$M48&amp;"_"&amp;INDEX(Lookups!$AC$2:$AC$13,MATCH(Inputs!$L48,Lookups!$AD$2:$AD$13,0),1),IF(Inputs!$K48="CAL",Lookups!$Z$2:$Z$98,Lookups!$AA$2:$AA$98),0),1)=Inputs!AO$4-1,Inputs!$Q48*(1+Inputs!AO$6),
IF(INDEX(Lookups!$Y$2:$Y$98,MATCH(Inputs!$M48&amp;"_"&amp;INDEX(Lookups!$AC$2:$AC$13,MATCH(Inputs!$L48,Lookups!$AD$2:$AD$13,0),1),IF(Inputs!$K48="CAL",Lookups!$Z$2:$Z$98,Lookups!$AA$2:$AA$98),0),1)&lt;Inputs!AO$4-1,Inputs!AN48*(1+Inputs!AO$6)))))</f>
        <v>-</v>
      </c>
      <c r="AP48" s="217" t="str">
        <f>IF(OR(ISBLANK($M48),$N48="%"),"-",
IF(INDEX(Lookups!$Y$2:$Y$98,MATCH(Inputs!$M48&amp;"_"&amp;INDEX(Lookups!$AC$2:$AC$13,MATCH(Inputs!$L48,Lookups!$AD$2:$AD$13,0),1),IF(Inputs!$K48="CAL",Lookups!$Z$2:$Z$98,Lookups!$AA$2:$AA$98),0),1)&gt;=Inputs!AP$4,"-",
IF(INDEX(Lookups!$Y$2:$Y$98,MATCH(Inputs!$M48&amp;"_"&amp;INDEX(Lookups!$AC$2:$AC$13,MATCH(Inputs!$L48,Lookups!$AD$2:$AD$13,0),1),IF(Inputs!$K48="CAL",Lookups!$Z$2:$Z$98,Lookups!$AA$2:$AA$98),0),1)=Inputs!AP$4-1,Inputs!$Q48*(1+Inputs!AP$6),
IF(INDEX(Lookups!$Y$2:$Y$98,MATCH(Inputs!$M48&amp;"_"&amp;INDEX(Lookups!$AC$2:$AC$13,MATCH(Inputs!$L48,Lookups!$AD$2:$AD$13,0),1),IF(Inputs!$K48="CAL",Lookups!$Z$2:$Z$98,Lookups!$AA$2:$AA$98),0),1)&lt;Inputs!AP$4-1,Inputs!AO48*(1+Inputs!AP$6)))))</f>
        <v>-</v>
      </c>
      <c r="AQ48" s="217" t="str">
        <f>IF(OR(ISBLANK($M48),$N48="%"),"-",
IF(INDEX(Lookups!$Y$2:$Y$98,MATCH(Inputs!$M48&amp;"_"&amp;INDEX(Lookups!$AC$2:$AC$13,MATCH(Inputs!$L48,Lookups!$AD$2:$AD$13,0),1),IF(Inputs!$K48="CAL",Lookups!$Z$2:$Z$98,Lookups!$AA$2:$AA$98),0),1)&gt;=Inputs!AQ$4,"-",
IF(INDEX(Lookups!$Y$2:$Y$98,MATCH(Inputs!$M48&amp;"_"&amp;INDEX(Lookups!$AC$2:$AC$13,MATCH(Inputs!$L48,Lookups!$AD$2:$AD$13,0),1),IF(Inputs!$K48="CAL",Lookups!$Z$2:$Z$98,Lookups!$AA$2:$AA$98),0),1)=Inputs!AQ$4-1,Inputs!$Q48*(1+Inputs!AQ$6),
IF(INDEX(Lookups!$Y$2:$Y$98,MATCH(Inputs!$M48&amp;"_"&amp;INDEX(Lookups!$AC$2:$AC$13,MATCH(Inputs!$L48,Lookups!$AD$2:$AD$13,0),1),IF(Inputs!$K48="CAL",Lookups!$Z$2:$Z$98,Lookups!$AA$2:$AA$98),0),1)&lt;Inputs!AQ$4-1,Inputs!AP48*(1+Inputs!AQ$6)))))</f>
        <v>-</v>
      </c>
      <c r="AR48" s="217" t="str">
        <f>IF(OR(ISBLANK($M48),$N48="%"),"-",
IF(INDEX(Lookups!$Y$2:$Y$98,MATCH(Inputs!$M48&amp;"_"&amp;INDEX(Lookups!$AC$2:$AC$13,MATCH(Inputs!$L48,Lookups!$AD$2:$AD$13,0),1),IF(Inputs!$K48="CAL",Lookups!$Z$2:$Z$98,Lookups!$AA$2:$AA$98),0),1)&gt;=Inputs!AR$4,"-",
IF(INDEX(Lookups!$Y$2:$Y$98,MATCH(Inputs!$M48&amp;"_"&amp;INDEX(Lookups!$AC$2:$AC$13,MATCH(Inputs!$L48,Lookups!$AD$2:$AD$13,0),1),IF(Inputs!$K48="CAL",Lookups!$Z$2:$Z$98,Lookups!$AA$2:$AA$98),0),1)=Inputs!AR$4-1,Inputs!$Q48*(1+Inputs!AR$6),
IF(INDEX(Lookups!$Y$2:$Y$98,MATCH(Inputs!$M48&amp;"_"&amp;INDEX(Lookups!$AC$2:$AC$13,MATCH(Inputs!$L48,Lookups!$AD$2:$AD$13,0),1),IF(Inputs!$K48="CAL",Lookups!$Z$2:$Z$98,Lookups!$AA$2:$AA$98),0),1)&lt;Inputs!AR$4-1,Inputs!AQ48*(1+Inputs!AR$6)))))</f>
        <v>-</v>
      </c>
      <c r="AS48" s="217" t="str">
        <f>IF(OR(ISBLANK($M48),$N48="%"),"-",
IF(INDEX(Lookups!$Y$2:$Y$98,MATCH(Inputs!$M48&amp;"_"&amp;INDEX(Lookups!$AC$2:$AC$13,MATCH(Inputs!$L48,Lookups!$AD$2:$AD$13,0),1),IF(Inputs!$K48="CAL",Lookups!$Z$2:$Z$98,Lookups!$AA$2:$AA$98),0),1)&gt;=Inputs!AS$4,"-",
IF(INDEX(Lookups!$Y$2:$Y$98,MATCH(Inputs!$M48&amp;"_"&amp;INDEX(Lookups!$AC$2:$AC$13,MATCH(Inputs!$L48,Lookups!$AD$2:$AD$13,0),1),IF(Inputs!$K48="CAL",Lookups!$Z$2:$Z$98,Lookups!$AA$2:$AA$98),0),1)=Inputs!AS$4-1,Inputs!$Q48*(1+Inputs!AS$6),
IF(INDEX(Lookups!$Y$2:$Y$98,MATCH(Inputs!$M48&amp;"_"&amp;INDEX(Lookups!$AC$2:$AC$13,MATCH(Inputs!$L48,Lookups!$AD$2:$AD$13,0),1),IF(Inputs!$K48="CAL",Lookups!$Z$2:$Z$98,Lookups!$AA$2:$AA$98),0),1)&lt;Inputs!AS$4-1,Inputs!AR48*(1+Inputs!AS$6)))))</f>
        <v>-</v>
      </c>
      <c r="AT48" s="217" t="str">
        <f>IF(OR(ISBLANK($M48),$N48="%"),"-",
IF(INDEX(Lookups!$Y$2:$Y$98,MATCH(Inputs!$M48&amp;"_"&amp;INDEX(Lookups!$AC$2:$AC$13,MATCH(Inputs!$L48,Lookups!$AD$2:$AD$13,0),1),IF(Inputs!$K48="CAL",Lookups!$Z$2:$Z$98,Lookups!$AA$2:$AA$98),0),1)&gt;=Inputs!AT$4,"-",
IF(INDEX(Lookups!$Y$2:$Y$98,MATCH(Inputs!$M48&amp;"_"&amp;INDEX(Lookups!$AC$2:$AC$13,MATCH(Inputs!$L48,Lookups!$AD$2:$AD$13,0),1),IF(Inputs!$K48="CAL",Lookups!$Z$2:$Z$98,Lookups!$AA$2:$AA$98),0),1)=Inputs!AT$4-1,Inputs!$Q48*(1+Inputs!AT$6),
IF(INDEX(Lookups!$Y$2:$Y$98,MATCH(Inputs!$M48&amp;"_"&amp;INDEX(Lookups!$AC$2:$AC$13,MATCH(Inputs!$L48,Lookups!$AD$2:$AD$13,0),1),IF(Inputs!$K48="CAL",Lookups!$Z$2:$Z$98,Lookups!$AA$2:$AA$98),0),1)&lt;Inputs!AT$4-1,Inputs!AS48*(1+Inputs!AT$6)))))</f>
        <v>-</v>
      </c>
      <c r="AU48" s="217" t="str">
        <f>IF(OR(ISBLANK($M48),$N48="%"),"-",
IF(INDEX(Lookups!$Y$2:$Y$98,MATCH(Inputs!$M48&amp;"_"&amp;INDEX(Lookups!$AC$2:$AC$13,MATCH(Inputs!$L48,Lookups!$AD$2:$AD$13,0),1),IF(Inputs!$K48="CAL",Lookups!$Z$2:$Z$98,Lookups!$AA$2:$AA$98),0),1)&gt;=Inputs!AU$4,"-",
IF(INDEX(Lookups!$Y$2:$Y$98,MATCH(Inputs!$M48&amp;"_"&amp;INDEX(Lookups!$AC$2:$AC$13,MATCH(Inputs!$L48,Lookups!$AD$2:$AD$13,0),1),IF(Inputs!$K48="CAL",Lookups!$Z$2:$Z$98,Lookups!$AA$2:$AA$98),0),1)=Inputs!AU$4-1,Inputs!$Q48*(1+Inputs!AU$6),
IF(INDEX(Lookups!$Y$2:$Y$98,MATCH(Inputs!$M48&amp;"_"&amp;INDEX(Lookups!$AC$2:$AC$13,MATCH(Inputs!$L48,Lookups!$AD$2:$AD$13,0),1),IF(Inputs!$K48="CAL",Lookups!$Z$2:$Z$98,Lookups!$AA$2:$AA$98),0),1)&lt;Inputs!AU$4-1,Inputs!AT48*(1+Inputs!AU$6)))))</f>
        <v>-</v>
      </c>
      <c r="AW48" s="214" t="str">
        <f>INDEX($V48:$AU48,1,MATCH(AW$6&amp;"_"&amp;INDEX(Lookups!$AC$2:$AC$13,MATCH(Inputs!AW$5,Lookups!$AD$2:$AD$13,0),1),Inputs!$V$2:$AU$2,0))</f>
        <v>-</v>
      </c>
    </row>
    <row r="49" spans="1:49" x14ac:dyDescent="0.25">
      <c r="A49" s="178" t="s">
        <v>321</v>
      </c>
      <c r="B49" s="209" t="s">
        <v>119</v>
      </c>
      <c r="C49" s="210" t="str">
        <f>IF(ISBLANK($B49),"-",IFERROR(INDEX(Lookups!$E$2:$E$14,MATCH($B49,Lookups!$C$2:$C$14,0),1),"-"))</f>
        <v>NO</v>
      </c>
      <c r="D49" s="211" t="str">
        <f>IFERROR(IF(MATCH($I49,Lookups!$J$2:$J$6,0),INDEX(Lookups!$K$2:$K$6,MATCH(Inputs!$I49,Lookups!$J$2:$J$6,0),1)),"all DB")</f>
        <v>all DB</v>
      </c>
      <c r="E49" s="211" t="str">
        <f t="shared" si="2"/>
        <v>anc_f_all DB</v>
      </c>
      <c r="F49" s="160" t="s">
        <v>570</v>
      </c>
      <c r="H49" s="159" t="s">
        <v>29</v>
      </c>
      <c r="J49" s="159" t="s">
        <v>539</v>
      </c>
      <c r="K49" s="203" t="s">
        <v>332</v>
      </c>
      <c r="L49" s="203" t="s">
        <v>89</v>
      </c>
      <c r="M49" s="203">
        <v>2017</v>
      </c>
      <c r="N49" s="162" t="s">
        <v>33</v>
      </c>
      <c r="O49" s="238">
        <f>0.53856016352123</f>
        <v>0.53856016352123004</v>
      </c>
      <c r="P49" s="209"/>
      <c r="Q49" s="235">
        <f>O49</f>
        <v>0.53856016352123004</v>
      </c>
      <c r="R49" s="236">
        <f t="shared" si="1"/>
        <v>0.5551013067549444</v>
      </c>
      <c r="S49" s="215"/>
      <c r="U49" s="216"/>
      <c r="V49" s="217" t="str">
        <f>IF(OR(ISBLANK($M49),$N49="%"),"-",
IF(INDEX(Lookups!$Y$2:$Y$98,MATCH(Inputs!$M49&amp;"_"&amp;INDEX(Lookups!$AC$2:$AC$13,MATCH(Inputs!$L49,Lookups!$AD$2:$AD$13,0),1),IF(Inputs!$K49="CAL",Lookups!$Z$2:$Z$98,Lookups!$AA$2:$AA$98),0),1)&gt;=Inputs!V$4,"-",
IF(INDEX(Lookups!$Y$2:$Y$98,MATCH(Inputs!$M49&amp;"_"&amp;INDEX(Lookups!$AC$2:$AC$13,MATCH(Inputs!$L49,Lookups!$AD$2:$AD$13,0),1),IF(Inputs!$K49="CAL",Lookups!$Z$2:$Z$98,Lookups!$AA$2:$AA$98),0),1)=Inputs!V$4-1,Inputs!$Q49*(1+Inputs!V$6),
IF(INDEX(Lookups!$Y$2:$Y$98,MATCH(Inputs!$M49&amp;"_"&amp;INDEX(Lookups!$AC$2:$AC$13,MATCH(Inputs!$L49,Lookups!$AD$2:$AD$13,0),1),IF(Inputs!$K49="CAL",Lookups!$Z$2:$Z$98,Lookups!$AA$2:$AA$98),0),1)&lt;Inputs!V$4-1,Inputs!U49*(1+Inputs!V$6)))))</f>
        <v>-</v>
      </c>
      <c r="W49" s="217" t="str">
        <f>IF(OR(ISBLANK($M49),$N49="%"),"-",
IF(INDEX(Lookups!$Y$2:$Y$98,MATCH(Inputs!$M49&amp;"_"&amp;INDEX(Lookups!$AC$2:$AC$13,MATCH(Inputs!$L49,Lookups!$AD$2:$AD$13,0),1),IF(Inputs!$K49="CAL",Lookups!$Z$2:$Z$98,Lookups!$AA$2:$AA$98),0),1)&gt;=Inputs!W$4,"-",
IF(INDEX(Lookups!$Y$2:$Y$98,MATCH(Inputs!$M49&amp;"_"&amp;INDEX(Lookups!$AC$2:$AC$13,MATCH(Inputs!$L49,Lookups!$AD$2:$AD$13,0),1),IF(Inputs!$K49="CAL",Lookups!$Z$2:$Z$98,Lookups!$AA$2:$AA$98),0),1)=Inputs!W$4-1,Inputs!$Q49*(1+Inputs!W$6),
IF(INDEX(Lookups!$Y$2:$Y$98,MATCH(Inputs!$M49&amp;"_"&amp;INDEX(Lookups!$AC$2:$AC$13,MATCH(Inputs!$L49,Lookups!$AD$2:$AD$13,0),1),IF(Inputs!$K49="CAL",Lookups!$Z$2:$Z$98,Lookups!$AA$2:$AA$98),0),1)&lt;Inputs!W$4-1,Inputs!V49*(1+Inputs!W$6)))))</f>
        <v>-</v>
      </c>
      <c r="X49" s="217" t="str">
        <f>IF(OR(ISBLANK($M49),$N49="%"),"-",
IF(INDEX(Lookups!$Y$2:$Y$98,MATCH(Inputs!$M49&amp;"_"&amp;INDEX(Lookups!$AC$2:$AC$13,MATCH(Inputs!$L49,Lookups!$AD$2:$AD$13,0),1),IF(Inputs!$K49="CAL",Lookups!$Z$2:$Z$98,Lookups!$AA$2:$AA$98),0),1)&gt;=Inputs!X$4,"-",
IF(INDEX(Lookups!$Y$2:$Y$98,MATCH(Inputs!$M49&amp;"_"&amp;INDEX(Lookups!$AC$2:$AC$13,MATCH(Inputs!$L49,Lookups!$AD$2:$AD$13,0),1),IF(Inputs!$K49="CAL",Lookups!$Z$2:$Z$98,Lookups!$AA$2:$AA$98),0),1)=Inputs!X$4-1,Inputs!$Q49*(1+Inputs!X$6),
IF(INDEX(Lookups!$Y$2:$Y$98,MATCH(Inputs!$M49&amp;"_"&amp;INDEX(Lookups!$AC$2:$AC$13,MATCH(Inputs!$L49,Lookups!$AD$2:$AD$13,0),1),IF(Inputs!$K49="CAL",Lookups!$Z$2:$Z$98,Lookups!$AA$2:$AA$98),0),1)&lt;Inputs!X$4-1,Inputs!W49*(1+Inputs!X$6)))))</f>
        <v>-</v>
      </c>
      <c r="Y49" s="217" t="str">
        <f>IF(OR(ISBLANK($M49),$N49="%"),"-",
IF(INDEX(Lookups!$Y$2:$Y$98,MATCH(Inputs!$M49&amp;"_"&amp;INDEX(Lookups!$AC$2:$AC$13,MATCH(Inputs!$L49,Lookups!$AD$2:$AD$13,0),1),IF(Inputs!$K49="CAL",Lookups!$Z$2:$Z$98,Lookups!$AA$2:$AA$98),0),1)&gt;=Inputs!Y$4,"-",
IF(INDEX(Lookups!$Y$2:$Y$98,MATCH(Inputs!$M49&amp;"_"&amp;INDEX(Lookups!$AC$2:$AC$13,MATCH(Inputs!$L49,Lookups!$AD$2:$AD$13,0),1),IF(Inputs!$K49="CAL",Lookups!$Z$2:$Z$98,Lookups!$AA$2:$AA$98),0),1)=Inputs!Y$4-1,Inputs!$Q49*(1+Inputs!Y$6),
IF(INDEX(Lookups!$Y$2:$Y$98,MATCH(Inputs!$M49&amp;"_"&amp;INDEX(Lookups!$AC$2:$AC$13,MATCH(Inputs!$L49,Lookups!$AD$2:$AD$13,0),1),IF(Inputs!$K49="CAL",Lookups!$Z$2:$Z$98,Lookups!$AA$2:$AA$98),0),1)&lt;Inputs!Y$4-1,Inputs!X49*(1+Inputs!Y$6)))))</f>
        <v>-</v>
      </c>
      <c r="Z49" s="217" t="str">
        <f>IF(OR(ISBLANK($M49),$N49="%"),"-",
IF(INDEX(Lookups!$Y$2:$Y$98,MATCH(Inputs!$M49&amp;"_"&amp;INDEX(Lookups!$AC$2:$AC$13,MATCH(Inputs!$L49,Lookups!$AD$2:$AD$13,0),1),IF(Inputs!$K49="CAL",Lookups!$Z$2:$Z$98,Lookups!$AA$2:$AA$98),0),1)&gt;=Inputs!Z$4,"-",
IF(INDEX(Lookups!$Y$2:$Y$98,MATCH(Inputs!$M49&amp;"_"&amp;INDEX(Lookups!$AC$2:$AC$13,MATCH(Inputs!$L49,Lookups!$AD$2:$AD$13,0),1),IF(Inputs!$K49="CAL",Lookups!$Z$2:$Z$98,Lookups!$AA$2:$AA$98),0),1)=Inputs!Z$4-1,Inputs!$Q49*(1+Inputs!Z$6),
IF(INDEX(Lookups!$Y$2:$Y$98,MATCH(Inputs!$M49&amp;"_"&amp;INDEX(Lookups!$AC$2:$AC$13,MATCH(Inputs!$L49,Lookups!$AD$2:$AD$13,0),1),IF(Inputs!$K49="CAL",Lookups!$Z$2:$Z$98,Lookups!$AA$2:$AA$98),0),1)&lt;Inputs!Z$4-1,Inputs!Y49*(1+Inputs!Z$6)))))</f>
        <v>-</v>
      </c>
      <c r="AA49" s="217" t="str">
        <f>IF(OR(ISBLANK($M49),$N49="%"),"-",
IF(INDEX(Lookups!$Y$2:$Y$98,MATCH(Inputs!$M49&amp;"_"&amp;INDEX(Lookups!$AC$2:$AC$13,MATCH(Inputs!$L49,Lookups!$AD$2:$AD$13,0),1),IF(Inputs!$K49="CAL",Lookups!$Z$2:$Z$98,Lookups!$AA$2:$AA$98),0),1)&gt;=Inputs!AA$4,"-",
IF(INDEX(Lookups!$Y$2:$Y$98,MATCH(Inputs!$M49&amp;"_"&amp;INDEX(Lookups!$AC$2:$AC$13,MATCH(Inputs!$L49,Lookups!$AD$2:$AD$13,0),1),IF(Inputs!$K49="CAL",Lookups!$Z$2:$Z$98,Lookups!$AA$2:$AA$98),0),1)=Inputs!AA$4-1,Inputs!$Q49*(1+Inputs!AA$6),
IF(INDEX(Lookups!$Y$2:$Y$98,MATCH(Inputs!$M49&amp;"_"&amp;INDEX(Lookups!$AC$2:$AC$13,MATCH(Inputs!$L49,Lookups!$AD$2:$AD$13,0),1),IF(Inputs!$K49="CAL",Lookups!$Z$2:$Z$98,Lookups!$AA$2:$AA$98),0),1)&lt;Inputs!AA$4-1,Inputs!Z49*(1+Inputs!AA$6)))))</f>
        <v>-</v>
      </c>
      <c r="AB49" s="217" t="str">
        <f>IF(OR(ISBLANK($M49),$N49="%"),"-",
IF(INDEX(Lookups!$Y$2:$Y$98,MATCH(Inputs!$M49&amp;"_"&amp;INDEX(Lookups!$AC$2:$AC$13,MATCH(Inputs!$L49,Lookups!$AD$2:$AD$13,0),1),IF(Inputs!$K49="CAL",Lookups!$Z$2:$Z$98,Lookups!$AA$2:$AA$98),0),1)&gt;=Inputs!AB$4,"-",
IF(INDEX(Lookups!$Y$2:$Y$98,MATCH(Inputs!$M49&amp;"_"&amp;INDEX(Lookups!$AC$2:$AC$13,MATCH(Inputs!$L49,Lookups!$AD$2:$AD$13,0),1),IF(Inputs!$K49="CAL",Lookups!$Z$2:$Z$98,Lookups!$AA$2:$AA$98),0),1)=Inputs!AB$4-1,Inputs!$Q49*(1+Inputs!AB$6),
IF(INDEX(Lookups!$Y$2:$Y$98,MATCH(Inputs!$M49&amp;"_"&amp;INDEX(Lookups!$AC$2:$AC$13,MATCH(Inputs!$L49,Lookups!$AD$2:$AD$13,0),1),IF(Inputs!$K49="CAL",Lookups!$Z$2:$Z$98,Lookups!$AA$2:$AA$98),0),1)&lt;Inputs!AB$4-1,Inputs!AA49*(1+Inputs!AB$6)))))</f>
        <v>-</v>
      </c>
      <c r="AC49" s="217" t="str">
        <f>IF(OR(ISBLANK($M49),$N49="%"),"-",
IF(INDEX(Lookups!$Y$2:$Y$98,MATCH(Inputs!$M49&amp;"_"&amp;INDEX(Lookups!$AC$2:$AC$13,MATCH(Inputs!$L49,Lookups!$AD$2:$AD$13,0),1),IF(Inputs!$K49="CAL",Lookups!$Z$2:$Z$98,Lookups!$AA$2:$AA$98),0),1)&gt;=Inputs!AC$4,"-",
IF(INDEX(Lookups!$Y$2:$Y$98,MATCH(Inputs!$M49&amp;"_"&amp;INDEX(Lookups!$AC$2:$AC$13,MATCH(Inputs!$L49,Lookups!$AD$2:$AD$13,0),1),IF(Inputs!$K49="CAL",Lookups!$Z$2:$Z$98,Lookups!$AA$2:$AA$98),0),1)=Inputs!AC$4-1,Inputs!$Q49*(1+Inputs!AC$6),
IF(INDEX(Lookups!$Y$2:$Y$98,MATCH(Inputs!$M49&amp;"_"&amp;INDEX(Lookups!$AC$2:$AC$13,MATCH(Inputs!$L49,Lookups!$AD$2:$AD$13,0),1),IF(Inputs!$K49="CAL",Lookups!$Z$2:$Z$98,Lookups!$AA$2:$AA$98),0),1)&lt;Inputs!AC$4-1,Inputs!AB49*(1+Inputs!AC$6)))))</f>
        <v>-</v>
      </c>
      <c r="AD49" s="217" t="str">
        <f>IF(OR(ISBLANK($M49),$N49="%"),"-",
IF(INDEX(Lookups!$Y$2:$Y$98,MATCH(Inputs!$M49&amp;"_"&amp;INDEX(Lookups!$AC$2:$AC$13,MATCH(Inputs!$L49,Lookups!$AD$2:$AD$13,0),1),IF(Inputs!$K49="CAL",Lookups!$Z$2:$Z$98,Lookups!$AA$2:$AA$98),0),1)&gt;=Inputs!AD$4,"-",
IF(INDEX(Lookups!$Y$2:$Y$98,MATCH(Inputs!$M49&amp;"_"&amp;INDEX(Lookups!$AC$2:$AC$13,MATCH(Inputs!$L49,Lookups!$AD$2:$AD$13,0),1),IF(Inputs!$K49="CAL",Lookups!$Z$2:$Z$98,Lookups!$AA$2:$AA$98),0),1)=Inputs!AD$4-1,Inputs!$Q49*(1+Inputs!AD$6),
IF(INDEX(Lookups!$Y$2:$Y$98,MATCH(Inputs!$M49&amp;"_"&amp;INDEX(Lookups!$AC$2:$AC$13,MATCH(Inputs!$L49,Lookups!$AD$2:$AD$13,0),1),IF(Inputs!$K49="CAL",Lookups!$Z$2:$Z$98,Lookups!$AA$2:$AA$98),0),1)&lt;Inputs!AD$4-1,Inputs!AC49*(1+Inputs!AD$6)))))</f>
        <v>-</v>
      </c>
      <c r="AE49" s="217" t="str">
        <f>IF(OR(ISBLANK($M49),$N49="%"),"-",
IF(INDEX(Lookups!$Y$2:$Y$98,MATCH(Inputs!$M49&amp;"_"&amp;INDEX(Lookups!$AC$2:$AC$13,MATCH(Inputs!$L49,Lookups!$AD$2:$AD$13,0),1),IF(Inputs!$K49="CAL",Lookups!$Z$2:$Z$98,Lookups!$AA$2:$AA$98),0),1)&gt;=Inputs!AE$4,"-",
IF(INDEX(Lookups!$Y$2:$Y$98,MATCH(Inputs!$M49&amp;"_"&amp;INDEX(Lookups!$AC$2:$AC$13,MATCH(Inputs!$L49,Lookups!$AD$2:$AD$13,0),1),IF(Inputs!$K49="CAL",Lookups!$Z$2:$Z$98,Lookups!$AA$2:$AA$98),0),1)=Inputs!AE$4-1,Inputs!$Q49*(1+Inputs!AE$6),
IF(INDEX(Lookups!$Y$2:$Y$98,MATCH(Inputs!$M49&amp;"_"&amp;INDEX(Lookups!$AC$2:$AC$13,MATCH(Inputs!$L49,Lookups!$AD$2:$AD$13,0),1),IF(Inputs!$K49="CAL",Lookups!$Z$2:$Z$98,Lookups!$AA$2:$AA$98),0),1)&lt;Inputs!AE$4-1,Inputs!AD49*(1+Inputs!AE$6)))))</f>
        <v>-</v>
      </c>
      <c r="AF49" s="217" t="str">
        <f>IF(OR(ISBLANK($M49),$N49="%"),"-",
IF(INDEX(Lookups!$Y$2:$Y$98,MATCH(Inputs!$M49&amp;"_"&amp;INDEX(Lookups!$AC$2:$AC$13,MATCH(Inputs!$L49,Lookups!$AD$2:$AD$13,0),1),IF(Inputs!$K49="CAL",Lookups!$Z$2:$Z$98,Lookups!$AA$2:$AA$98),0),1)&gt;=Inputs!AF$4,"-",
IF(INDEX(Lookups!$Y$2:$Y$98,MATCH(Inputs!$M49&amp;"_"&amp;INDEX(Lookups!$AC$2:$AC$13,MATCH(Inputs!$L49,Lookups!$AD$2:$AD$13,0),1),IF(Inputs!$K49="CAL",Lookups!$Z$2:$Z$98,Lookups!$AA$2:$AA$98),0),1)=Inputs!AF$4-1,Inputs!$Q49*(1+Inputs!AF$6),
IF(INDEX(Lookups!$Y$2:$Y$98,MATCH(Inputs!$M49&amp;"_"&amp;INDEX(Lookups!$AC$2:$AC$13,MATCH(Inputs!$L49,Lookups!$AD$2:$AD$13,0),1),IF(Inputs!$K49="CAL",Lookups!$Z$2:$Z$98,Lookups!$AA$2:$AA$98),0),1)&lt;Inputs!AF$4-1,Inputs!AE49*(1+Inputs!AF$6)))))</f>
        <v>-</v>
      </c>
      <c r="AG49" s="217" t="str">
        <f>IF(OR(ISBLANK($M49),$N49="%"),"-",
IF(INDEX(Lookups!$Y$2:$Y$98,MATCH(Inputs!$M49&amp;"_"&amp;INDEX(Lookups!$AC$2:$AC$13,MATCH(Inputs!$L49,Lookups!$AD$2:$AD$13,0),1),IF(Inputs!$K49="CAL",Lookups!$Z$2:$Z$98,Lookups!$AA$2:$AA$98),0),1)&gt;=Inputs!AG$4,"-",
IF(INDEX(Lookups!$Y$2:$Y$98,MATCH(Inputs!$M49&amp;"_"&amp;INDEX(Lookups!$AC$2:$AC$13,MATCH(Inputs!$L49,Lookups!$AD$2:$AD$13,0),1),IF(Inputs!$K49="CAL",Lookups!$Z$2:$Z$98,Lookups!$AA$2:$AA$98),0),1)=Inputs!AG$4-1,Inputs!$Q49*(1+Inputs!AG$6),
IF(INDEX(Lookups!$Y$2:$Y$98,MATCH(Inputs!$M49&amp;"_"&amp;INDEX(Lookups!$AC$2:$AC$13,MATCH(Inputs!$L49,Lookups!$AD$2:$AD$13,0),1),IF(Inputs!$K49="CAL",Lookups!$Z$2:$Z$98,Lookups!$AA$2:$AA$98),0),1)&lt;Inputs!AG$4-1,Inputs!AF49*(1+Inputs!AG$6)))))</f>
        <v>-</v>
      </c>
      <c r="AH49" s="217" t="str">
        <f>IF(OR(ISBLANK($M49),$N49="%"),"-",
IF(INDEX(Lookups!$Y$2:$Y$98,MATCH(Inputs!$M49&amp;"_"&amp;INDEX(Lookups!$AC$2:$AC$13,MATCH(Inputs!$L49,Lookups!$AD$2:$AD$13,0),1),IF(Inputs!$K49="CAL",Lookups!$Z$2:$Z$98,Lookups!$AA$2:$AA$98),0),1)&gt;=Inputs!AH$4,"-",
IF(INDEX(Lookups!$Y$2:$Y$98,MATCH(Inputs!$M49&amp;"_"&amp;INDEX(Lookups!$AC$2:$AC$13,MATCH(Inputs!$L49,Lookups!$AD$2:$AD$13,0),1),IF(Inputs!$K49="CAL",Lookups!$Z$2:$Z$98,Lookups!$AA$2:$AA$98),0),1)=Inputs!AH$4-1,Inputs!$Q49*(1+Inputs!AH$6),
IF(INDEX(Lookups!$Y$2:$Y$98,MATCH(Inputs!$M49&amp;"_"&amp;INDEX(Lookups!$AC$2:$AC$13,MATCH(Inputs!$L49,Lookups!$AD$2:$AD$13,0),1),IF(Inputs!$K49="CAL",Lookups!$Z$2:$Z$98,Lookups!$AA$2:$AA$98),0),1)&lt;Inputs!AH$4-1,Inputs!AG49*(1+Inputs!AH$6)))))</f>
        <v>-</v>
      </c>
      <c r="AI49" s="217" t="str">
        <f>IF(OR(ISBLANK($M49),$N49="%"),"-",
IF(INDEX(Lookups!$Y$2:$Y$98,MATCH(Inputs!$M49&amp;"_"&amp;INDEX(Lookups!$AC$2:$AC$13,MATCH(Inputs!$L49,Lookups!$AD$2:$AD$13,0),1),IF(Inputs!$K49="CAL",Lookups!$Z$2:$Z$98,Lookups!$AA$2:$AA$98),0),1)&gt;=Inputs!AI$4,"-",
IF(INDEX(Lookups!$Y$2:$Y$98,MATCH(Inputs!$M49&amp;"_"&amp;INDEX(Lookups!$AC$2:$AC$13,MATCH(Inputs!$L49,Lookups!$AD$2:$AD$13,0),1),IF(Inputs!$K49="CAL",Lookups!$Z$2:$Z$98,Lookups!$AA$2:$AA$98),0),1)=Inputs!AI$4-1,Inputs!$Q49*(1+Inputs!AI$6),
IF(INDEX(Lookups!$Y$2:$Y$98,MATCH(Inputs!$M49&amp;"_"&amp;INDEX(Lookups!$AC$2:$AC$13,MATCH(Inputs!$L49,Lookups!$AD$2:$AD$13,0),1),IF(Inputs!$K49="CAL",Lookups!$Z$2:$Z$98,Lookups!$AA$2:$AA$98),0),1)&lt;Inputs!AI$4-1,Inputs!AH49*(1+Inputs!AI$6)))))</f>
        <v>-</v>
      </c>
      <c r="AJ49" s="217" t="str">
        <f>IF(OR(ISBLANK($M49),$N49="%"),"-",
IF(INDEX(Lookups!$Y$2:$Y$98,MATCH(Inputs!$M49&amp;"_"&amp;INDEX(Lookups!$AC$2:$AC$13,MATCH(Inputs!$L49,Lookups!$AD$2:$AD$13,0),1),IF(Inputs!$K49="CAL",Lookups!$Z$2:$Z$98,Lookups!$AA$2:$AA$98),0),1)&gt;=Inputs!AJ$4,"-",
IF(INDEX(Lookups!$Y$2:$Y$98,MATCH(Inputs!$M49&amp;"_"&amp;INDEX(Lookups!$AC$2:$AC$13,MATCH(Inputs!$L49,Lookups!$AD$2:$AD$13,0),1),IF(Inputs!$K49="CAL",Lookups!$Z$2:$Z$98,Lookups!$AA$2:$AA$98),0),1)=Inputs!AJ$4-1,Inputs!$Q49*(1+Inputs!AJ$6),
IF(INDEX(Lookups!$Y$2:$Y$98,MATCH(Inputs!$M49&amp;"_"&amp;INDEX(Lookups!$AC$2:$AC$13,MATCH(Inputs!$L49,Lookups!$AD$2:$AD$13,0),1),IF(Inputs!$K49="CAL",Lookups!$Z$2:$Z$98,Lookups!$AA$2:$AA$98),0),1)&lt;Inputs!AJ$4-1,Inputs!AI49*(1+Inputs!AJ$6)))))</f>
        <v>-</v>
      </c>
      <c r="AK49" s="217" t="str">
        <f>IF(OR(ISBLANK($M49),$N49="%"),"-",
IF(INDEX(Lookups!$Y$2:$Y$98,MATCH(Inputs!$M49&amp;"_"&amp;INDEX(Lookups!$AC$2:$AC$13,MATCH(Inputs!$L49,Lookups!$AD$2:$AD$13,0),1),IF(Inputs!$K49="CAL",Lookups!$Z$2:$Z$98,Lookups!$AA$2:$AA$98),0),1)&gt;=Inputs!AK$4,"-",
IF(INDEX(Lookups!$Y$2:$Y$98,MATCH(Inputs!$M49&amp;"_"&amp;INDEX(Lookups!$AC$2:$AC$13,MATCH(Inputs!$L49,Lookups!$AD$2:$AD$13,0),1),IF(Inputs!$K49="CAL",Lookups!$Z$2:$Z$98,Lookups!$AA$2:$AA$98),0),1)=Inputs!AK$4-1,Inputs!$Q49*(1+Inputs!AK$6),
IF(INDEX(Lookups!$Y$2:$Y$98,MATCH(Inputs!$M49&amp;"_"&amp;INDEX(Lookups!$AC$2:$AC$13,MATCH(Inputs!$L49,Lookups!$AD$2:$AD$13,0),1),IF(Inputs!$K49="CAL",Lookups!$Z$2:$Z$98,Lookups!$AA$2:$AA$98),0),1)&lt;Inputs!AK$4-1,Inputs!AJ49*(1+Inputs!AK$6)))))</f>
        <v>-</v>
      </c>
      <c r="AL49" s="217" t="str">
        <f>IF(OR(ISBLANK($M49),$N49="%"),"-",
IF(INDEX(Lookups!$Y$2:$Y$98,MATCH(Inputs!$M49&amp;"_"&amp;INDEX(Lookups!$AC$2:$AC$13,MATCH(Inputs!$L49,Lookups!$AD$2:$AD$13,0),1),IF(Inputs!$K49="CAL",Lookups!$Z$2:$Z$98,Lookups!$AA$2:$AA$98),0),1)&gt;=Inputs!AL$4,"-",
IF(INDEX(Lookups!$Y$2:$Y$98,MATCH(Inputs!$M49&amp;"_"&amp;INDEX(Lookups!$AC$2:$AC$13,MATCH(Inputs!$L49,Lookups!$AD$2:$AD$13,0),1),IF(Inputs!$K49="CAL",Lookups!$Z$2:$Z$98,Lookups!$AA$2:$AA$98),0),1)=Inputs!AL$4-1,Inputs!$Q49*(1+Inputs!AL$6),
IF(INDEX(Lookups!$Y$2:$Y$98,MATCH(Inputs!$M49&amp;"_"&amp;INDEX(Lookups!$AC$2:$AC$13,MATCH(Inputs!$L49,Lookups!$AD$2:$AD$13,0),1),IF(Inputs!$K49="CAL",Lookups!$Z$2:$Z$98,Lookups!$AA$2:$AA$98),0),1)&lt;Inputs!AL$4-1,Inputs!AK49*(1+Inputs!AL$6)))))</f>
        <v>-</v>
      </c>
      <c r="AM49" s="217" t="str">
        <f>IF(OR(ISBLANK($M49),$N49="%"),"-",
IF(INDEX(Lookups!$Y$2:$Y$98,MATCH(Inputs!$M49&amp;"_"&amp;INDEX(Lookups!$AC$2:$AC$13,MATCH(Inputs!$L49,Lookups!$AD$2:$AD$13,0),1),IF(Inputs!$K49="CAL",Lookups!$Z$2:$Z$98,Lookups!$AA$2:$AA$98),0),1)&gt;=Inputs!AM$4,"-",
IF(INDEX(Lookups!$Y$2:$Y$98,MATCH(Inputs!$M49&amp;"_"&amp;INDEX(Lookups!$AC$2:$AC$13,MATCH(Inputs!$L49,Lookups!$AD$2:$AD$13,0),1),IF(Inputs!$K49="CAL",Lookups!$Z$2:$Z$98,Lookups!$AA$2:$AA$98),0),1)=Inputs!AM$4-1,Inputs!$Q49*(1+Inputs!AM$6),
IF(INDEX(Lookups!$Y$2:$Y$98,MATCH(Inputs!$M49&amp;"_"&amp;INDEX(Lookups!$AC$2:$AC$13,MATCH(Inputs!$L49,Lookups!$AD$2:$AD$13,0),1),IF(Inputs!$K49="CAL",Lookups!$Z$2:$Z$98,Lookups!$AA$2:$AA$98),0),1)&lt;Inputs!AM$4-1,Inputs!AL49*(1+Inputs!AM$6)))))</f>
        <v>-</v>
      </c>
      <c r="AN49" s="217" t="str">
        <f>IF(OR(ISBLANK($M49),$N49="%"),"-",
IF(INDEX(Lookups!$Y$2:$Y$98,MATCH(Inputs!$M49&amp;"_"&amp;INDEX(Lookups!$AC$2:$AC$13,MATCH(Inputs!$L49,Lookups!$AD$2:$AD$13,0),1),IF(Inputs!$K49="CAL",Lookups!$Z$2:$Z$98,Lookups!$AA$2:$AA$98),0),1)&gt;=Inputs!AN$4,"-",
IF(INDEX(Lookups!$Y$2:$Y$98,MATCH(Inputs!$M49&amp;"_"&amp;INDEX(Lookups!$AC$2:$AC$13,MATCH(Inputs!$L49,Lookups!$AD$2:$AD$13,0),1),IF(Inputs!$K49="CAL",Lookups!$Z$2:$Z$98,Lookups!$AA$2:$AA$98),0),1)=Inputs!AN$4-1,Inputs!$Q49*(1+Inputs!AN$6),
IF(INDEX(Lookups!$Y$2:$Y$98,MATCH(Inputs!$M49&amp;"_"&amp;INDEX(Lookups!$AC$2:$AC$13,MATCH(Inputs!$L49,Lookups!$AD$2:$AD$13,0),1),IF(Inputs!$K49="CAL",Lookups!$Z$2:$Z$98,Lookups!$AA$2:$AA$98),0),1)&lt;Inputs!AN$4-1,Inputs!AM49*(1+Inputs!AN$6)))))</f>
        <v>-</v>
      </c>
      <c r="AO49" s="217" t="str">
        <f>IF(OR(ISBLANK($M49),$N49="%"),"-",
IF(INDEX(Lookups!$Y$2:$Y$98,MATCH(Inputs!$M49&amp;"_"&amp;INDEX(Lookups!$AC$2:$AC$13,MATCH(Inputs!$L49,Lookups!$AD$2:$AD$13,0),1),IF(Inputs!$K49="CAL",Lookups!$Z$2:$Z$98,Lookups!$AA$2:$AA$98),0),1)&gt;=Inputs!AO$4,"-",
IF(INDEX(Lookups!$Y$2:$Y$98,MATCH(Inputs!$M49&amp;"_"&amp;INDEX(Lookups!$AC$2:$AC$13,MATCH(Inputs!$L49,Lookups!$AD$2:$AD$13,0),1),IF(Inputs!$K49="CAL",Lookups!$Z$2:$Z$98,Lookups!$AA$2:$AA$98),0),1)=Inputs!AO$4-1,Inputs!$Q49*(1+Inputs!AO$6),
IF(INDEX(Lookups!$Y$2:$Y$98,MATCH(Inputs!$M49&amp;"_"&amp;INDEX(Lookups!$AC$2:$AC$13,MATCH(Inputs!$L49,Lookups!$AD$2:$AD$13,0),1),IF(Inputs!$K49="CAL",Lookups!$Z$2:$Z$98,Lookups!$AA$2:$AA$98),0),1)&lt;Inputs!AO$4-1,Inputs!AN49*(1+Inputs!AO$6)))))</f>
        <v>-</v>
      </c>
      <c r="AP49" s="217">
        <f>IF(OR(ISBLANK($M49),$N49="%"),"-",
IF(INDEX(Lookups!$Y$2:$Y$98,MATCH(Inputs!$M49&amp;"_"&amp;INDEX(Lookups!$AC$2:$AC$13,MATCH(Inputs!$L49,Lookups!$AD$2:$AD$13,0),1),IF(Inputs!$K49="CAL",Lookups!$Z$2:$Z$98,Lookups!$AA$2:$AA$98),0),1)&gt;=Inputs!AP$4,"-",
IF(INDEX(Lookups!$Y$2:$Y$98,MATCH(Inputs!$M49&amp;"_"&amp;INDEX(Lookups!$AC$2:$AC$13,MATCH(Inputs!$L49,Lookups!$AD$2:$AD$13,0),1),IF(Inputs!$K49="CAL",Lookups!$Z$2:$Z$98,Lookups!$AA$2:$AA$98),0),1)=Inputs!AP$4-1,Inputs!$Q49*(1+Inputs!AP$6),
IF(INDEX(Lookups!$Y$2:$Y$98,MATCH(Inputs!$M49&amp;"_"&amp;INDEX(Lookups!$AC$2:$AC$13,MATCH(Inputs!$L49,Lookups!$AD$2:$AD$13,0),1),IF(Inputs!$K49="CAL",Lookups!$Z$2:$Z$98,Lookups!$AA$2:$AA$98),0),1)&lt;Inputs!AP$4-1,Inputs!AO49*(1+Inputs!AP$6)))))</f>
        <v>0.54196569301052422</v>
      </c>
      <c r="AQ49" s="217">
        <f>IF(OR(ISBLANK($M49),$N49="%"),"-",
IF(INDEX(Lookups!$Y$2:$Y$98,MATCH(Inputs!$M49&amp;"_"&amp;INDEX(Lookups!$AC$2:$AC$13,MATCH(Inputs!$L49,Lookups!$AD$2:$AD$13,0),1),IF(Inputs!$K49="CAL",Lookups!$Z$2:$Z$98,Lookups!$AA$2:$AA$98),0),1)&gt;=Inputs!AQ$4,"-",
IF(INDEX(Lookups!$Y$2:$Y$98,MATCH(Inputs!$M49&amp;"_"&amp;INDEX(Lookups!$AC$2:$AC$13,MATCH(Inputs!$L49,Lookups!$AD$2:$AD$13,0),1),IF(Inputs!$K49="CAL",Lookups!$Z$2:$Z$98,Lookups!$AA$2:$AA$98),0),1)=Inputs!AQ$4-1,Inputs!$Q49*(1+Inputs!AQ$6),
IF(INDEX(Lookups!$Y$2:$Y$98,MATCH(Inputs!$M49&amp;"_"&amp;INDEX(Lookups!$AC$2:$AC$13,MATCH(Inputs!$L49,Lookups!$AD$2:$AD$13,0),1),IF(Inputs!$K49="CAL",Lookups!$Z$2:$Z$98,Lookups!$AA$2:$AA$98),0),1)&lt;Inputs!AQ$4-1,Inputs!AP49*(1+Inputs!AQ$6)))))</f>
        <v>0.54537122249981829</v>
      </c>
      <c r="AR49" s="217">
        <f>IF(OR(ISBLANK($M49),$N49="%"),"-",
IF(INDEX(Lookups!$Y$2:$Y$98,MATCH(Inputs!$M49&amp;"_"&amp;INDEX(Lookups!$AC$2:$AC$13,MATCH(Inputs!$L49,Lookups!$AD$2:$AD$13,0),1),IF(Inputs!$K49="CAL",Lookups!$Z$2:$Z$98,Lookups!$AA$2:$AA$98),0),1)&gt;=Inputs!AR$4,"-",
IF(INDEX(Lookups!$Y$2:$Y$98,MATCH(Inputs!$M49&amp;"_"&amp;INDEX(Lookups!$AC$2:$AC$13,MATCH(Inputs!$L49,Lookups!$AD$2:$AD$13,0),1),IF(Inputs!$K49="CAL",Lookups!$Z$2:$Z$98,Lookups!$AA$2:$AA$98),0),1)=Inputs!AR$4-1,Inputs!$Q49*(1+Inputs!AR$6),
IF(INDEX(Lookups!$Y$2:$Y$98,MATCH(Inputs!$M49&amp;"_"&amp;INDEX(Lookups!$AC$2:$AC$13,MATCH(Inputs!$L49,Lookups!$AD$2:$AD$13,0),1),IF(Inputs!$K49="CAL",Lookups!$Z$2:$Z$98,Lookups!$AA$2:$AA$98),0),1)&lt;Inputs!AR$4-1,Inputs!AQ49*(1+Inputs!AR$6)))))</f>
        <v>0.54780374356359984</v>
      </c>
      <c r="AS49" s="217">
        <f>IF(OR(ISBLANK($M49),$N49="%"),"-",
IF(INDEX(Lookups!$Y$2:$Y$98,MATCH(Inputs!$M49&amp;"_"&amp;INDEX(Lookups!$AC$2:$AC$13,MATCH(Inputs!$L49,Lookups!$AD$2:$AD$13,0),1),IF(Inputs!$K49="CAL",Lookups!$Z$2:$Z$98,Lookups!$AA$2:$AA$98),0),1)&gt;=Inputs!AS$4,"-",
IF(INDEX(Lookups!$Y$2:$Y$98,MATCH(Inputs!$M49&amp;"_"&amp;INDEX(Lookups!$AC$2:$AC$13,MATCH(Inputs!$L49,Lookups!$AD$2:$AD$13,0),1),IF(Inputs!$K49="CAL",Lookups!$Z$2:$Z$98,Lookups!$AA$2:$AA$98),0),1)=Inputs!AS$4-1,Inputs!$Q49*(1+Inputs!AS$6),
IF(INDEX(Lookups!$Y$2:$Y$98,MATCH(Inputs!$M49&amp;"_"&amp;INDEX(Lookups!$AC$2:$AC$13,MATCH(Inputs!$L49,Lookups!$AD$2:$AD$13,0),1),IF(Inputs!$K49="CAL",Lookups!$Z$2:$Z$98,Lookups!$AA$2:$AA$98),0),1)&lt;Inputs!AS$4-1,Inputs!AR49*(1+Inputs!AS$6)))))</f>
        <v>0.5497497604146252</v>
      </c>
      <c r="AT49" s="217">
        <f>IF(OR(ISBLANK($M49),$N49="%"),"-",
IF(INDEX(Lookups!$Y$2:$Y$98,MATCH(Inputs!$M49&amp;"_"&amp;INDEX(Lookups!$AC$2:$AC$13,MATCH(Inputs!$L49,Lookups!$AD$2:$AD$13,0),1),IF(Inputs!$K49="CAL",Lookups!$Z$2:$Z$98,Lookups!$AA$2:$AA$98),0),1)&gt;=Inputs!AT$4,"-",
IF(INDEX(Lookups!$Y$2:$Y$98,MATCH(Inputs!$M49&amp;"_"&amp;INDEX(Lookups!$AC$2:$AC$13,MATCH(Inputs!$L49,Lookups!$AD$2:$AD$13,0),1),IF(Inputs!$K49="CAL",Lookups!$Z$2:$Z$98,Lookups!$AA$2:$AA$98),0),1)=Inputs!AT$4-1,Inputs!$Q49*(1+Inputs!AT$6),
IF(INDEX(Lookups!$Y$2:$Y$98,MATCH(Inputs!$M49&amp;"_"&amp;INDEX(Lookups!$AC$2:$AC$13,MATCH(Inputs!$L49,Lookups!$AD$2:$AD$13,0),1),IF(Inputs!$K49="CAL",Lookups!$Z$2:$Z$98,Lookups!$AA$2:$AA$98),0),1)&lt;Inputs!AT$4-1,Inputs!AS49*(1+Inputs!AT$6)))))</f>
        <v>0.55218228147840664</v>
      </c>
      <c r="AU49" s="217">
        <f>IF(OR(ISBLANK($M49),$N49="%"),"-",
IF(INDEX(Lookups!$Y$2:$Y$98,MATCH(Inputs!$M49&amp;"_"&amp;INDEX(Lookups!$AC$2:$AC$13,MATCH(Inputs!$L49,Lookups!$AD$2:$AD$13,0),1),IF(Inputs!$K49="CAL",Lookups!$Z$2:$Z$98,Lookups!$AA$2:$AA$98),0),1)&gt;=Inputs!AU$4,"-",
IF(INDEX(Lookups!$Y$2:$Y$98,MATCH(Inputs!$M49&amp;"_"&amp;INDEX(Lookups!$AC$2:$AC$13,MATCH(Inputs!$L49,Lookups!$AD$2:$AD$13,0),1),IF(Inputs!$K49="CAL",Lookups!$Z$2:$Z$98,Lookups!$AA$2:$AA$98),0),1)=Inputs!AU$4-1,Inputs!$Q49*(1+Inputs!AU$6),
IF(INDEX(Lookups!$Y$2:$Y$98,MATCH(Inputs!$M49&amp;"_"&amp;INDEX(Lookups!$AC$2:$AC$13,MATCH(Inputs!$L49,Lookups!$AD$2:$AD$13,0),1),IF(Inputs!$K49="CAL",Lookups!$Z$2:$Z$98,Lookups!$AA$2:$AA$98),0),1)&lt;Inputs!AU$4-1,Inputs!AT49*(1+Inputs!AU$6)))))</f>
        <v>0.5551013067549444</v>
      </c>
      <c r="AW49" s="214">
        <f>INDEX($V49:$AU49,1,MATCH(AW$6&amp;"_"&amp;INDEX(Lookups!$AC$2:$AC$13,MATCH(Inputs!AW$5,Lookups!$AD$2:$AD$13,0),1),Inputs!$V$2:$AU$2,0))</f>
        <v>0.5551013067549444</v>
      </c>
    </row>
    <row r="50" spans="1:49" x14ac:dyDescent="0.25">
      <c r="A50" s="178"/>
      <c r="B50" s="209"/>
      <c r="C50" s="210" t="str">
        <f>IF(ISBLANK($B50),"-",IFERROR(INDEX(Lookups!$E$2:$E$14,MATCH($B50,Lookups!$C$2:$C$14,0),1),"-"))</f>
        <v>-</v>
      </c>
      <c r="D50" s="211" t="str">
        <f>IFERROR(IF(MATCH($I50,Lookups!$J$2:$J$6,0),INDEX(Lookups!$K$2:$K$6,MATCH(Inputs!$I50,Lookups!$J$2:$J$6,0),1)),"all DB")</f>
        <v>all DB</v>
      </c>
      <c r="E50" s="211" t="str">
        <f t="shared" si="2"/>
        <v>-</v>
      </c>
      <c r="K50" s="203"/>
      <c r="L50" s="203"/>
      <c r="M50" s="203"/>
      <c r="O50" s="208" t="s">
        <v>569</v>
      </c>
      <c r="P50" s="208" t="s">
        <v>534</v>
      </c>
      <c r="Q50" s="162"/>
      <c r="R50" s="162"/>
      <c r="S50" s="215"/>
      <c r="U50" s="216"/>
      <c r="V50" s="217" t="str">
        <f>IF(OR(ISBLANK($M50),$N50="%"),"-",
IF(INDEX(Lookups!$Y$2:$Y$98,MATCH(Inputs!$M50&amp;"_"&amp;INDEX(Lookups!$AC$2:$AC$13,MATCH(Inputs!$L50,Lookups!$AD$2:$AD$13,0),1),IF(Inputs!$K50="CAL",Lookups!$Z$2:$Z$98,Lookups!$AA$2:$AA$98),0),1)&gt;=Inputs!V$4,"-",
IF(INDEX(Lookups!$Y$2:$Y$98,MATCH(Inputs!$M50&amp;"_"&amp;INDEX(Lookups!$AC$2:$AC$13,MATCH(Inputs!$L50,Lookups!$AD$2:$AD$13,0),1),IF(Inputs!$K50="CAL",Lookups!$Z$2:$Z$98,Lookups!$AA$2:$AA$98),0),1)=Inputs!V$4-1,Inputs!$Q50*(1+Inputs!V$6),
IF(INDEX(Lookups!$Y$2:$Y$98,MATCH(Inputs!$M50&amp;"_"&amp;INDEX(Lookups!$AC$2:$AC$13,MATCH(Inputs!$L50,Lookups!$AD$2:$AD$13,0),1),IF(Inputs!$K50="CAL",Lookups!$Z$2:$Z$98,Lookups!$AA$2:$AA$98),0),1)&lt;Inputs!V$4-1,Inputs!U50*(1+Inputs!V$6)))))</f>
        <v>-</v>
      </c>
      <c r="W50" s="217" t="str">
        <f>IF(OR(ISBLANK($M50),$N50="%"),"-",
IF(INDEX(Lookups!$Y$2:$Y$98,MATCH(Inputs!$M50&amp;"_"&amp;INDEX(Lookups!$AC$2:$AC$13,MATCH(Inputs!$L50,Lookups!$AD$2:$AD$13,0),1),IF(Inputs!$K50="CAL",Lookups!$Z$2:$Z$98,Lookups!$AA$2:$AA$98),0),1)&gt;=Inputs!W$4,"-",
IF(INDEX(Lookups!$Y$2:$Y$98,MATCH(Inputs!$M50&amp;"_"&amp;INDEX(Lookups!$AC$2:$AC$13,MATCH(Inputs!$L50,Lookups!$AD$2:$AD$13,0),1),IF(Inputs!$K50="CAL",Lookups!$Z$2:$Z$98,Lookups!$AA$2:$AA$98),0),1)=Inputs!W$4-1,Inputs!$Q50*(1+Inputs!W$6),
IF(INDEX(Lookups!$Y$2:$Y$98,MATCH(Inputs!$M50&amp;"_"&amp;INDEX(Lookups!$AC$2:$AC$13,MATCH(Inputs!$L50,Lookups!$AD$2:$AD$13,0),1),IF(Inputs!$K50="CAL",Lookups!$Z$2:$Z$98,Lookups!$AA$2:$AA$98),0),1)&lt;Inputs!W$4-1,Inputs!V50*(1+Inputs!W$6)))))</f>
        <v>-</v>
      </c>
      <c r="X50" s="217" t="str">
        <f>IF(OR(ISBLANK($M50),$N50="%"),"-",
IF(INDEX(Lookups!$Y$2:$Y$98,MATCH(Inputs!$M50&amp;"_"&amp;INDEX(Lookups!$AC$2:$AC$13,MATCH(Inputs!$L50,Lookups!$AD$2:$AD$13,0),1),IF(Inputs!$K50="CAL",Lookups!$Z$2:$Z$98,Lookups!$AA$2:$AA$98),0),1)&gt;=Inputs!X$4,"-",
IF(INDEX(Lookups!$Y$2:$Y$98,MATCH(Inputs!$M50&amp;"_"&amp;INDEX(Lookups!$AC$2:$AC$13,MATCH(Inputs!$L50,Lookups!$AD$2:$AD$13,0),1),IF(Inputs!$K50="CAL",Lookups!$Z$2:$Z$98,Lookups!$AA$2:$AA$98),0),1)=Inputs!X$4-1,Inputs!$Q50*(1+Inputs!X$6),
IF(INDEX(Lookups!$Y$2:$Y$98,MATCH(Inputs!$M50&amp;"_"&amp;INDEX(Lookups!$AC$2:$AC$13,MATCH(Inputs!$L50,Lookups!$AD$2:$AD$13,0),1),IF(Inputs!$K50="CAL",Lookups!$Z$2:$Z$98,Lookups!$AA$2:$AA$98),0),1)&lt;Inputs!X$4-1,Inputs!W50*(1+Inputs!X$6)))))</f>
        <v>-</v>
      </c>
      <c r="Y50" s="217" t="str">
        <f>IF(OR(ISBLANK($M50),$N50="%"),"-",
IF(INDEX(Lookups!$Y$2:$Y$98,MATCH(Inputs!$M50&amp;"_"&amp;INDEX(Lookups!$AC$2:$AC$13,MATCH(Inputs!$L50,Lookups!$AD$2:$AD$13,0),1),IF(Inputs!$K50="CAL",Lookups!$Z$2:$Z$98,Lookups!$AA$2:$AA$98),0),1)&gt;=Inputs!Y$4,"-",
IF(INDEX(Lookups!$Y$2:$Y$98,MATCH(Inputs!$M50&amp;"_"&amp;INDEX(Lookups!$AC$2:$AC$13,MATCH(Inputs!$L50,Lookups!$AD$2:$AD$13,0),1),IF(Inputs!$K50="CAL",Lookups!$Z$2:$Z$98,Lookups!$AA$2:$AA$98),0),1)=Inputs!Y$4-1,Inputs!$Q50*(1+Inputs!Y$6),
IF(INDEX(Lookups!$Y$2:$Y$98,MATCH(Inputs!$M50&amp;"_"&amp;INDEX(Lookups!$AC$2:$AC$13,MATCH(Inputs!$L50,Lookups!$AD$2:$AD$13,0),1),IF(Inputs!$K50="CAL",Lookups!$Z$2:$Z$98,Lookups!$AA$2:$AA$98),0),1)&lt;Inputs!Y$4-1,Inputs!X50*(1+Inputs!Y$6)))))</f>
        <v>-</v>
      </c>
      <c r="Z50" s="217" t="str">
        <f>IF(OR(ISBLANK($M50),$N50="%"),"-",
IF(INDEX(Lookups!$Y$2:$Y$98,MATCH(Inputs!$M50&amp;"_"&amp;INDEX(Lookups!$AC$2:$AC$13,MATCH(Inputs!$L50,Lookups!$AD$2:$AD$13,0),1),IF(Inputs!$K50="CAL",Lookups!$Z$2:$Z$98,Lookups!$AA$2:$AA$98),0),1)&gt;=Inputs!Z$4,"-",
IF(INDEX(Lookups!$Y$2:$Y$98,MATCH(Inputs!$M50&amp;"_"&amp;INDEX(Lookups!$AC$2:$AC$13,MATCH(Inputs!$L50,Lookups!$AD$2:$AD$13,0),1),IF(Inputs!$K50="CAL",Lookups!$Z$2:$Z$98,Lookups!$AA$2:$AA$98),0),1)=Inputs!Z$4-1,Inputs!$Q50*(1+Inputs!Z$6),
IF(INDEX(Lookups!$Y$2:$Y$98,MATCH(Inputs!$M50&amp;"_"&amp;INDEX(Lookups!$AC$2:$AC$13,MATCH(Inputs!$L50,Lookups!$AD$2:$AD$13,0),1),IF(Inputs!$K50="CAL",Lookups!$Z$2:$Z$98,Lookups!$AA$2:$AA$98),0),1)&lt;Inputs!Z$4-1,Inputs!Y50*(1+Inputs!Z$6)))))</f>
        <v>-</v>
      </c>
      <c r="AA50" s="217" t="str">
        <f>IF(OR(ISBLANK($M50),$N50="%"),"-",
IF(INDEX(Lookups!$Y$2:$Y$98,MATCH(Inputs!$M50&amp;"_"&amp;INDEX(Lookups!$AC$2:$AC$13,MATCH(Inputs!$L50,Lookups!$AD$2:$AD$13,0),1),IF(Inputs!$K50="CAL",Lookups!$Z$2:$Z$98,Lookups!$AA$2:$AA$98),0),1)&gt;=Inputs!AA$4,"-",
IF(INDEX(Lookups!$Y$2:$Y$98,MATCH(Inputs!$M50&amp;"_"&amp;INDEX(Lookups!$AC$2:$AC$13,MATCH(Inputs!$L50,Lookups!$AD$2:$AD$13,0),1),IF(Inputs!$K50="CAL",Lookups!$Z$2:$Z$98,Lookups!$AA$2:$AA$98),0),1)=Inputs!AA$4-1,Inputs!$Q50*(1+Inputs!AA$6),
IF(INDEX(Lookups!$Y$2:$Y$98,MATCH(Inputs!$M50&amp;"_"&amp;INDEX(Lookups!$AC$2:$AC$13,MATCH(Inputs!$L50,Lookups!$AD$2:$AD$13,0),1),IF(Inputs!$K50="CAL",Lookups!$Z$2:$Z$98,Lookups!$AA$2:$AA$98),0),1)&lt;Inputs!AA$4-1,Inputs!Z50*(1+Inputs!AA$6)))))</f>
        <v>-</v>
      </c>
      <c r="AB50" s="217" t="str">
        <f>IF(OR(ISBLANK($M50),$N50="%"),"-",
IF(INDEX(Lookups!$Y$2:$Y$98,MATCH(Inputs!$M50&amp;"_"&amp;INDEX(Lookups!$AC$2:$AC$13,MATCH(Inputs!$L50,Lookups!$AD$2:$AD$13,0),1),IF(Inputs!$K50="CAL",Lookups!$Z$2:$Z$98,Lookups!$AA$2:$AA$98),0),1)&gt;=Inputs!AB$4,"-",
IF(INDEX(Lookups!$Y$2:$Y$98,MATCH(Inputs!$M50&amp;"_"&amp;INDEX(Lookups!$AC$2:$AC$13,MATCH(Inputs!$L50,Lookups!$AD$2:$AD$13,0),1),IF(Inputs!$K50="CAL",Lookups!$Z$2:$Z$98,Lookups!$AA$2:$AA$98),0),1)=Inputs!AB$4-1,Inputs!$Q50*(1+Inputs!AB$6),
IF(INDEX(Lookups!$Y$2:$Y$98,MATCH(Inputs!$M50&amp;"_"&amp;INDEX(Lookups!$AC$2:$AC$13,MATCH(Inputs!$L50,Lookups!$AD$2:$AD$13,0),1),IF(Inputs!$K50="CAL",Lookups!$Z$2:$Z$98,Lookups!$AA$2:$AA$98),0),1)&lt;Inputs!AB$4-1,Inputs!AA50*(1+Inputs!AB$6)))))</f>
        <v>-</v>
      </c>
      <c r="AC50" s="217" t="str">
        <f>IF(OR(ISBLANK($M50),$N50="%"),"-",
IF(INDEX(Lookups!$Y$2:$Y$98,MATCH(Inputs!$M50&amp;"_"&amp;INDEX(Lookups!$AC$2:$AC$13,MATCH(Inputs!$L50,Lookups!$AD$2:$AD$13,0),1),IF(Inputs!$K50="CAL",Lookups!$Z$2:$Z$98,Lookups!$AA$2:$AA$98),0),1)&gt;=Inputs!AC$4,"-",
IF(INDEX(Lookups!$Y$2:$Y$98,MATCH(Inputs!$M50&amp;"_"&amp;INDEX(Lookups!$AC$2:$AC$13,MATCH(Inputs!$L50,Lookups!$AD$2:$AD$13,0),1),IF(Inputs!$K50="CAL",Lookups!$Z$2:$Z$98,Lookups!$AA$2:$AA$98),0),1)=Inputs!AC$4-1,Inputs!$Q50*(1+Inputs!AC$6),
IF(INDEX(Lookups!$Y$2:$Y$98,MATCH(Inputs!$M50&amp;"_"&amp;INDEX(Lookups!$AC$2:$AC$13,MATCH(Inputs!$L50,Lookups!$AD$2:$AD$13,0),1),IF(Inputs!$K50="CAL",Lookups!$Z$2:$Z$98,Lookups!$AA$2:$AA$98),0),1)&lt;Inputs!AC$4-1,Inputs!AB50*(1+Inputs!AC$6)))))</f>
        <v>-</v>
      </c>
      <c r="AD50" s="217" t="str">
        <f>IF(OR(ISBLANK($M50),$N50="%"),"-",
IF(INDEX(Lookups!$Y$2:$Y$98,MATCH(Inputs!$M50&amp;"_"&amp;INDEX(Lookups!$AC$2:$AC$13,MATCH(Inputs!$L50,Lookups!$AD$2:$AD$13,0),1),IF(Inputs!$K50="CAL",Lookups!$Z$2:$Z$98,Lookups!$AA$2:$AA$98),0),1)&gt;=Inputs!AD$4,"-",
IF(INDEX(Lookups!$Y$2:$Y$98,MATCH(Inputs!$M50&amp;"_"&amp;INDEX(Lookups!$AC$2:$AC$13,MATCH(Inputs!$L50,Lookups!$AD$2:$AD$13,0),1),IF(Inputs!$K50="CAL",Lookups!$Z$2:$Z$98,Lookups!$AA$2:$AA$98),0),1)=Inputs!AD$4-1,Inputs!$Q50*(1+Inputs!AD$6),
IF(INDEX(Lookups!$Y$2:$Y$98,MATCH(Inputs!$M50&amp;"_"&amp;INDEX(Lookups!$AC$2:$AC$13,MATCH(Inputs!$L50,Lookups!$AD$2:$AD$13,0),1),IF(Inputs!$K50="CAL",Lookups!$Z$2:$Z$98,Lookups!$AA$2:$AA$98),0),1)&lt;Inputs!AD$4-1,Inputs!AC50*(1+Inputs!AD$6)))))</f>
        <v>-</v>
      </c>
      <c r="AE50" s="217" t="str">
        <f>IF(OR(ISBLANK($M50),$N50="%"),"-",
IF(INDEX(Lookups!$Y$2:$Y$98,MATCH(Inputs!$M50&amp;"_"&amp;INDEX(Lookups!$AC$2:$AC$13,MATCH(Inputs!$L50,Lookups!$AD$2:$AD$13,0),1),IF(Inputs!$K50="CAL",Lookups!$Z$2:$Z$98,Lookups!$AA$2:$AA$98),0),1)&gt;=Inputs!AE$4,"-",
IF(INDEX(Lookups!$Y$2:$Y$98,MATCH(Inputs!$M50&amp;"_"&amp;INDEX(Lookups!$AC$2:$AC$13,MATCH(Inputs!$L50,Lookups!$AD$2:$AD$13,0),1),IF(Inputs!$K50="CAL",Lookups!$Z$2:$Z$98,Lookups!$AA$2:$AA$98),0),1)=Inputs!AE$4-1,Inputs!$Q50*(1+Inputs!AE$6),
IF(INDEX(Lookups!$Y$2:$Y$98,MATCH(Inputs!$M50&amp;"_"&amp;INDEX(Lookups!$AC$2:$AC$13,MATCH(Inputs!$L50,Lookups!$AD$2:$AD$13,0),1),IF(Inputs!$K50="CAL",Lookups!$Z$2:$Z$98,Lookups!$AA$2:$AA$98),0),1)&lt;Inputs!AE$4-1,Inputs!AD50*(1+Inputs!AE$6)))))</f>
        <v>-</v>
      </c>
      <c r="AF50" s="217" t="str">
        <f>IF(OR(ISBLANK($M50),$N50="%"),"-",
IF(INDEX(Lookups!$Y$2:$Y$98,MATCH(Inputs!$M50&amp;"_"&amp;INDEX(Lookups!$AC$2:$AC$13,MATCH(Inputs!$L50,Lookups!$AD$2:$AD$13,0),1),IF(Inputs!$K50="CAL",Lookups!$Z$2:$Z$98,Lookups!$AA$2:$AA$98),0),1)&gt;=Inputs!AF$4,"-",
IF(INDEX(Lookups!$Y$2:$Y$98,MATCH(Inputs!$M50&amp;"_"&amp;INDEX(Lookups!$AC$2:$AC$13,MATCH(Inputs!$L50,Lookups!$AD$2:$AD$13,0),1),IF(Inputs!$K50="CAL",Lookups!$Z$2:$Z$98,Lookups!$AA$2:$AA$98),0),1)=Inputs!AF$4-1,Inputs!$Q50*(1+Inputs!AF$6),
IF(INDEX(Lookups!$Y$2:$Y$98,MATCH(Inputs!$M50&amp;"_"&amp;INDEX(Lookups!$AC$2:$AC$13,MATCH(Inputs!$L50,Lookups!$AD$2:$AD$13,0),1),IF(Inputs!$K50="CAL",Lookups!$Z$2:$Z$98,Lookups!$AA$2:$AA$98),0),1)&lt;Inputs!AF$4-1,Inputs!AE50*(1+Inputs!AF$6)))))</f>
        <v>-</v>
      </c>
      <c r="AG50" s="217" t="str">
        <f>IF(OR(ISBLANK($M50),$N50="%"),"-",
IF(INDEX(Lookups!$Y$2:$Y$98,MATCH(Inputs!$M50&amp;"_"&amp;INDEX(Lookups!$AC$2:$AC$13,MATCH(Inputs!$L50,Lookups!$AD$2:$AD$13,0),1),IF(Inputs!$K50="CAL",Lookups!$Z$2:$Z$98,Lookups!$AA$2:$AA$98),0),1)&gt;=Inputs!AG$4,"-",
IF(INDEX(Lookups!$Y$2:$Y$98,MATCH(Inputs!$M50&amp;"_"&amp;INDEX(Lookups!$AC$2:$AC$13,MATCH(Inputs!$L50,Lookups!$AD$2:$AD$13,0),1),IF(Inputs!$K50="CAL",Lookups!$Z$2:$Z$98,Lookups!$AA$2:$AA$98),0),1)=Inputs!AG$4-1,Inputs!$Q50*(1+Inputs!AG$6),
IF(INDEX(Lookups!$Y$2:$Y$98,MATCH(Inputs!$M50&amp;"_"&amp;INDEX(Lookups!$AC$2:$AC$13,MATCH(Inputs!$L50,Lookups!$AD$2:$AD$13,0),1),IF(Inputs!$K50="CAL",Lookups!$Z$2:$Z$98,Lookups!$AA$2:$AA$98),0),1)&lt;Inputs!AG$4-1,Inputs!AF50*(1+Inputs!AG$6)))))</f>
        <v>-</v>
      </c>
      <c r="AH50" s="217" t="str">
        <f>IF(OR(ISBLANK($M50),$N50="%"),"-",
IF(INDEX(Lookups!$Y$2:$Y$98,MATCH(Inputs!$M50&amp;"_"&amp;INDEX(Lookups!$AC$2:$AC$13,MATCH(Inputs!$L50,Lookups!$AD$2:$AD$13,0),1),IF(Inputs!$K50="CAL",Lookups!$Z$2:$Z$98,Lookups!$AA$2:$AA$98),0),1)&gt;=Inputs!AH$4,"-",
IF(INDEX(Lookups!$Y$2:$Y$98,MATCH(Inputs!$M50&amp;"_"&amp;INDEX(Lookups!$AC$2:$AC$13,MATCH(Inputs!$L50,Lookups!$AD$2:$AD$13,0),1),IF(Inputs!$K50="CAL",Lookups!$Z$2:$Z$98,Lookups!$AA$2:$AA$98),0),1)=Inputs!AH$4-1,Inputs!$Q50*(1+Inputs!AH$6),
IF(INDEX(Lookups!$Y$2:$Y$98,MATCH(Inputs!$M50&amp;"_"&amp;INDEX(Lookups!$AC$2:$AC$13,MATCH(Inputs!$L50,Lookups!$AD$2:$AD$13,0),1),IF(Inputs!$K50="CAL",Lookups!$Z$2:$Z$98,Lookups!$AA$2:$AA$98),0),1)&lt;Inputs!AH$4-1,Inputs!AG50*(1+Inputs!AH$6)))))</f>
        <v>-</v>
      </c>
      <c r="AI50" s="217" t="str">
        <f>IF(OR(ISBLANK($M50),$N50="%"),"-",
IF(INDEX(Lookups!$Y$2:$Y$98,MATCH(Inputs!$M50&amp;"_"&amp;INDEX(Lookups!$AC$2:$AC$13,MATCH(Inputs!$L50,Lookups!$AD$2:$AD$13,0),1),IF(Inputs!$K50="CAL",Lookups!$Z$2:$Z$98,Lookups!$AA$2:$AA$98),0),1)&gt;=Inputs!AI$4,"-",
IF(INDEX(Lookups!$Y$2:$Y$98,MATCH(Inputs!$M50&amp;"_"&amp;INDEX(Lookups!$AC$2:$AC$13,MATCH(Inputs!$L50,Lookups!$AD$2:$AD$13,0),1),IF(Inputs!$K50="CAL",Lookups!$Z$2:$Z$98,Lookups!$AA$2:$AA$98),0),1)=Inputs!AI$4-1,Inputs!$Q50*(1+Inputs!AI$6),
IF(INDEX(Lookups!$Y$2:$Y$98,MATCH(Inputs!$M50&amp;"_"&amp;INDEX(Lookups!$AC$2:$AC$13,MATCH(Inputs!$L50,Lookups!$AD$2:$AD$13,0),1),IF(Inputs!$K50="CAL",Lookups!$Z$2:$Z$98,Lookups!$AA$2:$AA$98),0),1)&lt;Inputs!AI$4-1,Inputs!AH50*(1+Inputs!AI$6)))))</f>
        <v>-</v>
      </c>
      <c r="AJ50" s="217" t="str">
        <f>IF(OR(ISBLANK($M50),$N50="%"),"-",
IF(INDEX(Lookups!$Y$2:$Y$98,MATCH(Inputs!$M50&amp;"_"&amp;INDEX(Lookups!$AC$2:$AC$13,MATCH(Inputs!$L50,Lookups!$AD$2:$AD$13,0),1),IF(Inputs!$K50="CAL",Lookups!$Z$2:$Z$98,Lookups!$AA$2:$AA$98),0),1)&gt;=Inputs!AJ$4,"-",
IF(INDEX(Lookups!$Y$2:$Y$98,MATCH(Inputs!$M50&amp;"_"&amp;INDEX(Lookups!$AC$2:$AC$13,MATCH(Inputs!$L50,Lookups!$AD$2:$AD$13,0),1),IF(Inputs!$K50="CAL",Lookups!$Z$2:$Z$98,Lookups!$AA$2:$AA$98),0),1)=Inputs!AJ$4-1,Inputs!$Q50*(1+Inputs!AJ$6),
IF(INDEX(Lookups!$Y$2:$Y$98,MATCH(Inputs!$M50&amp;"_"&amp;INDEX(Lookups!$AC$2:$AC$13,MATCH(Inputs!$L50,Lookups!$AD$2:$AD$13,0),1),IF(Inputs!$K50="CAL",Lookups!$Z$2:$Z$98,Lookups!$AA$2:$AA$98),0),1)&lt;Inputs!AJ$4-1,Inputs!AI50*(1+Inputs!AJ$6)))))</f>
        <v>-</v>
      </c>
      <c r="AK50" s="217" t="str">
        <f>IF(OR(ISBLANK($M50),$N50="%"),"-",
IF(INDEX(Lookups!$Y$2:$Y$98,MATCH(Inputs!$M50&amp;"_"&amp;INDEX(Lookups!$AC$2:$AC$13,MATCH(Inputs!$L50,Lookups!$AD$2:$AD$13,0),1),IF(Inputs!$K50="CAL",Lookups!$Z$2:$Z$98,Lookups!$AA$2:$AA$98),0),1)&gt;=Inputs!AK$4,"-",
IF(INDEX(Lookups!$Y$2:$Y$98,MATCH(Inputs!$M50&amp;"_"&amp;INDEX(Lookups!$AC$2:$AC$13,MATCH(Inputs!$L50,Lookups!$AD$2:$AD$13,0),1),IF(Inputs!$K50="CAL",Lookups!$Z$2:$Z$98,Lookups!$AA$2:$AA$98),0),1)=Inputs!AK$4-1,Inputs!$Q50*(1+Inputs!AK$6),
IF(INDEX(Lookups!$Y$2:$Y$98,MATCH(Inputs!$M50&amp;"_"&amp;INDEX(Lookups!$AC$2:$AC$13,MATCH(Inputs!$L50,Lookups!$AD$2:$AD$13,0),1),IF(Inputs!$K50="CAL",Lookups!$Z$2:$Z$98,Lookups!$AA$2:$AA$98),0),1)&lt;Inputs!AK$4-1,Inputs!AJ50*(1+Inputs!AK$6)))))</f>
        <v>-</v>
      </c>
      <c r="AL50" s="217" t="str">
        <f>IF(OR(ISBLANK($M50),$N50="%"),"-",
IF(INDEX(Lookups!$Y$2:$Y$98,MATCH(Inputs!$M50&amp;"_"&amp;INDEX(Lookups!$AC$2:$AC$13,MATCH(Inputs!$L50,Lookups!$AD$2:$AD$13,0),1),IF(Inputs!$K50="CAL",Lookups!$Z$2:$Z$98,Lookups!$AA$2:$AA$98),0),1)&gt;=Inputs!AL$4,"-",
IF(INDEX(Lookups!$Y$2:$Y$98,MATCH(Inputs!$M50&amp;"_"&amp;INDEX(Lookups!$AC$2:$AC$13,MATCH(Inputs!$L50,Lookups!$AD$2:$AD$13,0),1),IF(Inputs!$K50="CAL",Lookups!$Z$2:$Z$98,Lookups!$AA$2:$AA$98),0),1)=Inputs!AL$4-1,Inputs!$Q50*(1+Inputs!AL$6),
IF(INDEX(Lookups!$Y$2:$Y$98,MATCH(Inputs!$M50&amp;"_"&amp;INDEX(Lookups!$AC$2:$AC$13,MATCH(Inputs!$L50,Lookups!$AD$2:$AD$13,0),1),IF(Inputs!$K50="CAL",Lookups!$Z$2:$Z$98,Lookups!$AA$2:$AA$98),0),1)&lt;Inputs!AL$4-1,Inputs!AK50*(1+Inputs!AL$6)))))</f>
        <v>-</v>
      </c>
      <c r="AM50" s="217" t="str">
        <f>IF(OR(ISBLANK($M50),$N50="%"),"-",
IF(INDEX(Lookups!$Y$2:$Y$98,MATCH(Inputs!$M50&amp;"_"&amp;INDEX(Lookups!$AC$2:$AC$13,MATCH(Inputs!$L50,Lookups!$AD$2:$AD$13,0),1),IF(Inputs!$K50="CAL",Lookups!$Z$2:$Z$98,Lookups!$AA$2:$AA$98),0),1)&gt;=Inputs!AM$4,"-",
IF(INDEX(Lookups!$Y$2:$Y$98,MATCH(Inputs!$M50&amp;"_"&amp;INDEX(Lookups!$AC$2:$AC$13,MATCH(Inputs!$L50,Lookups!$AD$2:$AD$13,0),1),IF(Inputs!$K50="CAL",Lookups!$Z$2:$Z$98,Lookups!$AA$2:$AA$98),0),1)=Inputs!AM$4-1,Inputs!$Q50*(1+Inputs!AM$6),
IF(INDEX(Lookups!$Y$2:$Y$98,MATCH(Inputs!$M50&amp;"_"&amp;INDEX(Lookups!$AC$2:$AC$13,MATCH(Inputs!$L50,Lookups!$AD$2:$AD$13,0),1),IF(Inputs!$K50="CAL",Lookups!$Z$2:$Z$98,Lookups!$AA$2:$AA$98),0),1)&lt;Inputs!AM$4-1,Inputs!AL50*(1+Inputs!AM$6)))))</f>
        <v>-</v>
      </c>
      <c r="AN50" s="217" t="str">
        <f>IF(OR(ISBLANK($M50),$N50="%"),"-",
IF(INDEX(Lookups!$Y$2:$Y$98,MATCH(Inputs!$M50&amp;"_"&amp;INDEX(Lookups!$AC$2:$AC$13,MATCH(Inputs!$L50,Lookups!$AD$2:$AD$13,0),1),IF(Inputs!$K50="CAL",Lookups!$Z$2:$Z$98,Lookups!$AA$2:$AA$98),0),1)&gt;=Inputs!AN$4,"-",
IF(INDEX(Lookups!$Y$2:$Y$98,MATCH(Inputs!$M50&amp;"_"&amp;INDEX(Lookups!$AC$2:$AC$13,MATCH(Inputs!$L50,Lookups!$AD$2:$AD$13,0),1),IF(Inputs!$K50="CAL",Lookups!$Z$2:$Z$98,Lookups!$AA$2:$AA$98),0),1)=Inputs!AN$4-1,Inputs!$Q50*(1+Inputs!AN$6),
IF(INDEX(Lookups!$Y$2:$Y$98,MATCH(Inputs!$M50&amp;"_"&amp;INDEX(Lookups!$AC$2:$AC$13,MATCH(Inputs!$L50,Lookups!$AD$2:$AD$13,0),1),IF(Inputs!$K50="CAL",Lookups!$Z$2:$Z$98,Lookups!$AA$2:$AA$98),0),1)&lt;Inputs!AN$4-1,Inputs!AM50*(1+Inputs!AN$6)))))</f>
        <v>-</v>
      </c>
      <c r="AO50" s="217" t="str">
        <f>IF(OR(ISBLANK($M50),$N50="%"),"-",
IF(INDEX(Lookups!$Y$2:$Y$98,MATCH(Inputs!$M50&amp;"_"&amp;INDEX(Lookups!$AC$2:$AC$13,MATCH(Inputs!$L50,Lookups!$AD$2:$AD$13,0),1),IF(Inputs!$K50="CAL",Lookups!$Z$2:$Z$98,Lookups!$AA$2:$AA$98),0),1)&gt;=Inputs!AO$4,"-",
IF(INDEX(Lookups!$Y$2:$Y$98,MATCH(Inputs!$M50&amp;"_"&amp;INDEX(Lookups!$AC$2:$AC$13,MATCH(Inputs!$L50,Lookups!$AD$2:$AD$13,0),1),IF(Inputs!$K50="CAL",Lookups!$Z$2:$Z$98,Lookups!$AA$2:$AA$98),0),1)=Inputs!AO$4-1,Inputs!$Q50*(1+Inputs!AO$6),
IF(INDEX(Lookups!$Y$2:$Y$98,MATCH(Inputs!$M50&amp;"_"&amp;INDEX(Lookups!$AC$2:$AC$13,MATCH(Inputs!$L50,Lookups!$AD$2:$AD$13,0),1),IF(Inputs!$K50="CAL",Lookups!$Z$2:$Z$98,Lookups!$AA$2:$AA$98),0),1)&lt;Inputs!AO$4-1,Inputs!AN50*(1+Inputs!AO$6)))))</f>
        <v>-</v>
      </c>
      <c r="AP50" s="217" t="str">
        <f>IF(OR(ISBLANK($M50),$N50="%"),"-",
IF(INDEX(Lookups!$Y$2:$Y$98,MATCH(Inputs!$M50&amp;"_"&amp;INDEX(Lookups!$AC$2:$AC$13,MATCH(Inputs!$L50,Lookups!$AD$2:$AD$13,0),1),IF(Inputs!$K50="CAL",Lookups!$Z$2:$Z$98,Lookups!$AA$2:$AA$98),0),1)&gt;=Inputs!AP$4,"-",
IF(INDEX(Lookups!$Y$2:$Y$98,MATCH(Inputs!$M50&amp;"_"&amp;INDEX(Lookups!$AC$2:$AC$13,MATCH(Inputs!$L50,Lookups!$AD$2:$AD$13,0),1),IF(Inputs!$K50="CAL",Lookups!$Z$2:$Z$98,Lookups!$AA$2:$AA$98),0),1)=Inputs!AP$4-1,Inputs!$Q50*(1+Inputs!AP$6),
IF(INDEX(Lookups!$Y$2:$Y$98,MATCH(Inputs!$M50&amp;"_"&amp;INDEX(Lookups!$AC$2:$AC$13,MATCH(Inputs!$L50,Lookups!$AD$2:$AD$13,0),1),IF(Inputs!$K50="CAL",Lookups!$Z$2:$Z$98,Lookups!$AA$2:$AA$98),0),1)&lt;Inputs!AP$4-1,Inputs!AO50*(1+Inputs!AP$6)))))</f>
        <v>-</v>
      </c>
      <c r="AQ50" s="217" t="str">
        <f>IF(OR(ISBLANK($M50),$N50="%"),"-",
IF(INDEX(Lookups!$Y$2:$Y$98,MATCH(Inputs!$M50&amp;"_"&amp;INDEX(Lookups!$AC$2:$AC$13,MATCH(Inputs!$L50,Lookups!$AD$2:$AD$13,0),1),IF(Inputs!$K50="CAL",Lookups!$Z$2:$Z$98,Lookups!$AA$2:$AA$98),0),1)&gt;=Inputs!AQ$4,"-",
IF(INDEX(Lookups!$Y$2:$Y$98,MATCH(Inputs!$M50&amp;"_"&amp;INDEX(Lookups!$AC$2:$AC$13,MATCH(Inputs!$L50,Lookups!$AD$2:$AD$13,0),1),IF(Inputs!$K50="CAL",Lookups!$Z$2:$Z$98,Lookups!$AA$2:$AA$98),0),1)=Inputs!AQ$4-1,Inputs!$Q50*(1+Inputs!AQ$6),
IF(INDEX(Lookups!$Y$2:$Y$98,MATCH(Inputs!$M50&amp;"_"&amp;INDEX(Lookups!$AC$2:$AC$13,MATCH(Inputs!$L50,Lookups!$AD$2:$AD$13,0),1),IF(Inputs!$K50="CAL",Lookups!$Z$2:$Z$98,Lookups!$AA$2:$AA$98),0),1)&lt;Inputs!AQ$4-1,Inputs!AP50*(1+Inputs!AQ$6)))))</f>
        <v>-</v>
      </c>
      <c r="AR50" s="217" t="str">
        <f>IF(OR(ISBLANK($M50),$N50="%"),"-",
IF(INDEX(Lookups!$Y$2:$Y$98,MATCH(Inputs!$M50&amp;"_"&amp;INDEX(Lookups!$AC$2:$AC$13,MATCH(Inputs!$L50,Lookups!$AD$2:$AD$13,0),1),IF(Inputs!$K50="CAL",Lookups!$Z$2:$Z$98,Lookups!$AA$2:$AA$98),0),1)&gt;=Inputs!AR$4,"-",
IF(INDEX(Lookups!$Y$2:$Y$98,MATCH(Inputs!$M50&amp;"_"&amp;INDEX(Lookups!$AC$2:$AC$13,MATCH(Inputs!$L50,Lookups!$AD$2:$AD$13,0),1),IF(Inputs!$K50="CAL",Lookups!$Z$2:$Z$98,Lookups!$AA$2:$AA$98),0),1)=Inputs!AR$4-1,Inputs!$Q50*(1+Inputs!AR$6),
IF(INDEX(Lookups!$Y$2:$Y$98,MATCH(Inputs!$M50&amp;"_"&amp;INDEX(Lookups!$AC$2:$AC$13,MATCH(Inputs!$L50,Lookups!$AD$2:$AD$13,0),1),IF(Inputs!$K50="CAL",Lookups!$Z$2:$Z$98,Lookups!$AA$2:$AA$98),0),1)&lt;Inputs!AR$4-1,Inputs!AQ50*(1+Inputs!AR$6)))))</f>
        <v>-</v>
      </c>
      <c r="AS50" s="217" t="str">
        <f>IF(OR(ISBLANK($M50),$N50="%"),"-",
IF(INDEX(Lookups!$Y$2:$Y$98,MATCH(Inputs!$M50&amp;"_"&amp;INDEX(Lookups!$AC$2:$AC$13,MATCH(Inputs!$L50,Lookups!$AD$2:$AD$13,0),1),IF(Inputs!$K50="CAL",Lookups!$Z$2:$Z$98,Lookups!$AA$2:$AA$98),0),1)&gt;=Inputs!AS$4,"-",
IF(INDEX(Lookups!$Y$2:$Y$98,MATCH(Inputs!$M50&amp;"_"&amp;INDEX(Lookups!$AC$2:$AC$13,MATCH(Inputs!$L50,Lookups!$AD$2:$AD$13,0),1),IF(Inputs!$K50="CAL",Lookups!$Z$2:$Z$98,Lookups!$AA$2:$AA$98),0),1)=Inputs!AS$4-1,Inputs!$Q50*(1+Inputs!AS$6),
IF(INDEX(Lookups!$Y$2:$Y$98,MATCH(Inputs!$M50&amp;"_"&amp;INDEX(Lookups!$AC$2:$AC$13,MATCH(Inputs!$L50,Lookups!$AD$2:$AD$13,0),1),IF(Inputs!$K50="CAL",Lookups!$Z$2:$Z$98,Lookups!$AA$2:$AA$98),0),1)&lt;Inputs!AS$4-1,Inputs!AR50*(1+Inputs!AS$6)))))</f>
        <v>-</v>
      </c>
      <c r="AT50" s="217" t="str">
        <f>IF(OR(ISBLANK($M50),$N50="%"),"-",
IF(INDEX(Lookups!$Y$2:$Y$98,MATCH(Inputs!$M50&amp;"_"&amp;INDEX(Lookups!$AC$2:$AC$13,MATCH(Inputs!$L50,Lookups!$AD$2:$AD$13,0),1),IF(Inputs!$K50="CAL",Lookups!$Z$2:$Z$98,Lookups!$AA$2:$AA$98),0),1)&gt;=Inputs!AT$4,"-",
IF(INDEX(Lookups!$Y$2:$Y$98,MATCH(Inputs!$M50&amp;"_"&amp;INDEX(Lookups!$AC$2:$AC$13,MATCH(Inputs!$L50,Lookups!$AD$2:$AD$13,0),1),IF(Inputs!$K50="CAL",Lookups!$Z$2:$Z$98,Lookups!$AA$2:$AA$98),0),1)=Inputs!AT$4-1,Inputs!$Q50*(1+Inputs!AT$6),
IF(INDEX(Lookups!$Y$2:$Y$98,MATCH(Inputs!$M50&amp;"_"&amp;INDEX(Lookups!$AC$2:$AC$13,MATCH(Inputs!$L50,Lookups!$AD$2:$AD$13,0),1),IF(Inputs!$K50="CAL",Lookups!$Z$2:$Z$98,Lookups!$AA$2:$AA$98),0),1)&lt;Inputs!AT$4-1,Inputs!AS50*(1+Inputs!AT$6)))))</f>
        <v>-</v>
      </c>
      <c r="AU50" s="217" t="str">
        <f>IF(OR(ISBLANK($M50),$N50="%"),"-",
IF(INDEX(Lookups!$Y$2:$Y$98,MATCH(Inputs!$M50&amp;"_"&amp;INDEX(Lookups!$AC$2:$AC$13,MATCH(Inputs!$L50,Lookups!$AD$2:$AD$13,0),1),IF(Inputs!$K50="CAL",Lookups!$Z$2:$Z$98,Lookups!$AA$2:$AA$98),0),1)&gt;=Inputs!AU$4,"-",
IF(INDEX(Lookups!$Y$2:$Y$98,MATCH(Inputs!$M50&amp;"_"&amp;INDEX(Lookups!$AC$2:$AC$13,MATCH(Inputs!$L50,Lookups!$AD$2:$AD$13,0),1),IF(Inputs!$K50="CAL",Lookups!$Z$2:$Z$98,Lookups!$AA$2:$AA$98),0),1)=Inputs!AU$4-1,Inputs!$Q50*(1+Inputs!AU$6),
IF(INDEX(Lookups!$Y$2:$Y$98,MATCH(Inputs!$M50&amp;"_"&amp;INDEX(Lookups!$AC$2:$AC$13,MATCH(Inputs!$L50,Lookups!$AD$2:$AD$13,0),1),IF(Inputs!$K50="CAL",Lookups!$Z$2:$Z$98,Lookups!$AA$2:$AA$98),0),1)&lt;Inputs!AU$4-1,Inputs!AT50*(1+Inputs!AU$6)))))</f>
        <v>-</v>
      </c>
      <c r="AW50" s="214" t="str">
        <f>INDEX($V50:$AU50,1,MATCH(AW$6&amp;"_"&amp;INDEX(Lookups!$AC$2:$AC$13,MATCH(Inputs!AW$5,Lookups!$AD$2:$AD$13,0),1),Inputs!$V$2:$AU$2,0))</f>
        <v>-</v>
      </c>
    </row>
    <row r="51" spans="1:49" x14ac:dyDescent="0.25">
      <c r="A51" s="178" t="s">
        <v>326</v>
      </c>
      <c r="B51" s="209" t="s">
        <v>119</v>
      </c>
      <c r="C51" s="210" t="str">
        <f>IF(ISBLANK($B51),"-",IFERROR(INDEX(Lookups!$E$2:$E$14,MATCH($B51,Lookups!$C$2:$C$14,0),1),"-"))</f>
        <v>NO</v>
      </c>
      <c r="D51" s="211" t="str">
        <f>IFERROR(IF(MATCH($I51,Lookups!$J$2:$J$6,0),INDEX(Lookups!$K$2:$K$6,MATCH(Inputs!$I51,Lookups!$J$2:$J$6,0),1)),"all DB")</f>
        <v>all DB</v>
      </c>
      <c r="E51" s="211" t="str">
        <f t="shared" si="2"/>
        <v>anc_f_all DB</v>
      </c>
      <c r="F51" s="160" t="s">
        <v>570</v>
      </c>
      <c r="H51" s="159" t="s">
        <v>149</v>
      </c>
      <c r="J51" s="159" t="s">
        <v>540</v>
      </c>
      <c r="K51" s="203" t="s">
        <v>332</v>
      </c>
      <c r="L51" s="203" t="s">
        <v>89</v>
      </c>
      <c r="M51" s="203">
        <v>2018</v>
      </c>
      <c r="N51" s="162" t="s">
        <v>33</v>
      </c>
      <c r="O51" s="238">
        <f>0.00985</f>
        <v>9.8499999999999994E-3</v>
      </c>
      <c r="P51" s="209">
        <v>52</v>
      </c>
      <c r="Q51" s="235">
        <f>O51*P51</f>
        <v>0.51219999999999999</v>
      </c>
      <c r="R51" s="236">
        <f t="shared" si="1"/>
        <v>0.51718601769911487</v>
      </c>
      <c r="S51" s="163"/>
      <c r="U51" s="216"/>
      <c r="V51" s="217" t="str">
        <f>IF(OR(ISBLANK($M51),$N51="%"),"-",
IF(INDEX(Lookups!$Y$2:$Y$98,MATCH(Inputs!$M51&amp;"_"&amp;INDEX(Lookups!$AC$2:$AC$13,MATCH(Inputs!$L51,Lookups!$AD$2:$AD$13,0),1),IF(Inputs!$K51="CAL",Lookups!$Z$2:$Z$98,Lookups!$AA$2:$AA$98),0),1)&gt;=Inputs!V$4,"-",
IF(INDEX(Lookups!$Y$2:$Y$98,MATCH(Inputs!$M51&amp;"_"&amp;INDEX(Lookups!$AC$2:$AC$13,MATCH(Inputs!$L51,Lookups!$AD$2:$AD$13,0),1),IF(Inputs!$K51="CAL",Lookups!$Z$2:$Z$98,Lookups!$AA$2:$AA$98),0),1)=Inputs!V$4-1,Inputs!$Q51*(1+Inputs!V$6),
IF(INDEX(Lookups!$Y$2:$Y$98,MATCH(Inputs!$M51&amp;"_"&amp;INDEX(Lookups!$AC$2:$AC$13,MATCH(Inputs!$L51,Lookups!$AD$2:$AD$13,0),1),IF(Inputs!$K51="CAL",Lookups!$Z$2:$Z$98,Lookups!$AA$2:$AA$98),0),1)&lt;Inputs!V$4-1,Inputs!U51*(1+Inputs!V$6)))))</f>
        <v>-</v>
      </c>
      <c r="W51" s="217" t="str">
        <f>IF(OR(ISBLANK($M51),$N51="%"),"-",
IF(INDEX(Lookups!$Y$2:$Y$98,MATCH(Inputs!$M51&amp;"_"&amp;INDEX(Lookups!$AC$2:$AC$13,MATCH(Inputs!$L51,Lookups!$AD$2:$AD$13,0),1),IF(Inputs!$K51="CAL",Lookups!$Z$2:$Z$98,Lookups!$AA$2:$AA$98),0),1)&gt;=Inputs!W$4,"-",
IF(INDEX(Lookups!$Y$2:$Y$98,MATCH(Inputs!$M51&amp;"_"&amp;INDEX(Lookups!$AC$2:$AC$13,MATCH(Inputs!$L51,Lookups!$AD$2:$AD$13,0),1),IF(Inputs!$K51="CAL",Lookups!$Z$2:$Z$98,Lookups!$AA$2:$AA$98),0),1)=Inputs!W$4-1,Inputs!$Q51*(1+Inputs!W$6),
IF(INDEX(Lookups!$Y$2:$Y$98,MATCH(Inputs!$M51&amp;"_"&amp;INDEX(Lookups!$AC$2:$AC$13,MATCH(Inputs!$L51,Lookups!$AD$2:$AD$13,0),1),IF(Inputs!$K51="CAL",Lookups!$Z$2:$Z$98,Lookups!$AA$2:$AA$98),0),1)&lt;Inputs!W$4-1,Inputs!V51*(1+Inputs!W$6)))))</f>
        <v>-</v>
      </c>
      <c r="X51" s="217" t="str">
        <f>IF(OR(ISBLANK($M51),$N51="%"),"-",
IF(INDEX(Lookups!$Y$2:$Y$98,MATCH(Inputs!$M51&amp;"_"&amp;INDEX(Lookups!$AC$2:$AC$13,MATCH(Inputs!$L51,Lookups!$AD$2:$AD$13,0),1),IF(Inputs!$K51="CAL",Lookups!$Z$2:$Z$98,Lookups!$AA$2:$AA$98),0),1)&gt;=Inputs!X$4,"-",
IF(INDEX(Lookups!$Y$2:$Y$98,MATCH(Inputs!$M51&amp;"_"&amp;INDEX(Lookups!$AC$2:$AC$13,MATCH(Inputs!$L51,Lookups!$AD$2:$AD$13,0),1),IF(Inputs!$K51="CAL",Lookups!$Z$2:$Z$98,Lookups!$AA$2:$AA$98),0),1)=Inputs!X$4-1,Inputs!$Q51*(1+Inputs!X$6),
IF(INDEX(Lookups!$Y$2:$Y$98,MATCH(Inputs!$M51&amp;"_"&amp;INDEX(Lookups!$AC$2:$AC$13,MATCH(Inputs!$L51,Lookups!$AD$2:$AD$13,0),1),IF(Inputs!$K51="CAL",Lookups!$Z$2:$Z$98,Lookups!$AA$2:$AA$98),0),1)&lt;Inputs!X$4-1,Inputs!W51*(1+Inputs!X$6)))))</f>
        <v>-</v>
      </c>
      <c r="Y51" s="217" t="str">
        <f>IF(OR(ISBLANK($M51),$N51="%"),"-",
IF(INDEX(Lookups!$Y$2:$Y$98,MATCH(Inputs!$M51&amp;"_"&amp;INDEX(Lookups!$AC$2:$AC$13,MATCH(Inputs!$L51,Lookups!$AD$2:$AD$13,0),1),IF(Inputs!$K51="CAL",Lookups!$Z$2:$Z$98,Lookups!$AA$2:$AA$98),0),1)&gt;=Inputs!Y$4,"-",
IF(INDEX(Lookups!$Y$2:$Y$98,MATCH(Inputs!$M51&amp;"_"&amp;INDEX(Lookups!$AC$2:$AC$13,MATCH(Inputs!$L51,Lookups!$AD$2:$AD$13,0),1),IF(Inputs!$K51="CAL",Lookups!$Z$2:$Z$98,Lookups!$AA$2:$AA$98),0),1)=Inputs!Y$4-1,Inputs!$Q51*(1+Inputs!Y$6),
IF(INDEX(Lookups!$Y$2:$Y$98,MATCH(Inputs!$M51&amp;"_"&amp;INDEX(Lookups!$AC$2:$AC$13,MATCH(Inputs!$L51,Lookups!$AD$2:$AD$13,0),1),IF(Inputs!$K51="CAL",Lookups!$Z$2:$Z$98,Lookups!$AA$2:$AA$98),0),1)&lt;Inputs!Y$4-1,Inputs!X51*(1+Inputs!Y$6)))))</f>
        <v>-</v>
      </c>
      <c r="Z51" s="217" t="str">
        <f>IF(OR(ISBLANK($M51),$N51="%"),"-",
IF(INDEX(Lookups!$Y$2:$Y$98,MATCH(Inputs!$M51&amp;"_"&amp;INDEX(Lookups!$AC$2:$AC$13,MATCH(Inputs!$L51,Lookups!$AD$2:$AD$13,0),1),IF(Inputs!$K51="CAL",Lookups!$Z$2:$Z$98,Lookups!$AA$2:$AA$98),0),1)&gt;=Inputs!Z$4,"-",
IF(INDEX(Lookups!$Y$2:$Y$98,MATCH(Inputs!$M51&amp;"_"&amp;INDEX(Lookups!$AC$2:$AC$13,MATCH(Inputs!$L51,Lookups!$AD$2:$AD$13,0),1),IF(Inputs!$K51="CAL",Lookups!$Z$2:$Z$98,Lookups!$AA$2:$AA$98),0),1)=Inputs!Z$4-1,Inputs!$Q51*(1+Inputs!Z$6),
IF(INDEX(Lookups!$Y$2:$Y$98,MATCH(Inputs!$M51&amp;"_"&amp;INDEX(Lookups!$AC$2:$AC$13,MATCH(Inputs!$L51,Lookups!$AD$2:$AD$13,0),1),IF(Inputs!$K51="CAL",Lookups!$Z$2:$Z$98,Lookups!$AA$2:$AA$98),0),1)&lt;Inputs!Z$4-1,Inputs!Y51*(1+Inputs!Z$6)))))</f>
        <v>-</v>
      </c>
      <c r="AA51" s="217" t="str">
        <f>IF(OR(ISBLANK($M51),$N51="%"),"-",
IF(INDEX(Lookups!$Y$2:$Y$98,MATCH(Inputs!$M51&amp;"_"&amp;INDEX(Lookups!$AC$2:$AC$13,MATCH(Inputs!$L51,Lookups!$AD$2:$AD$13,0),1),IF(Inputs!$K51="CAL",Lookups!$Z$2:$Z$98,Lookups!$AA$2:$AA$98),0),1)&gt;=Inputs!AA$4,"-",
IF(INDEX(Lookups!$Y$2:$Y$98,MATCH(Inputs!$M51&amp;"_"&amp;INDEX(Lookups!$AC$2:$AC$13,MATCH(Inputs!$L51,Lookups!$AD$2:$AD$13,0),1),IF(Inputs!$K51="CAL",Lookups!$Z$2:$Z$98,Lookups!$AA$2:$AA$98),0),1)=Inputs!AA$4-1,Inputs!$Q51*(1+Inputs!AA$6),
IF(INDEX(Lookups!$Y$2:$Y$98,MATCH(Inputs!$M51&amp;"_"&amp;INDEX(Lookups!$AC$2:$AC$13,MATCH(Inputs!$L51,Lookups!$AD$2:$AD$13,0),1),IF(Inputs!$K51="CAL",Lookups!$Z$2:$Z$98,Lookups!$AA$2:$AA$98),0),1)&lt;Inputs!AA$4-1,Inputs!Z51*(1+Inputs!AA$6)))))</f>
        <v>-</v>
      </c>
      <c r="AB51" s="217" t="str">
        <f>IF(OR(ISBLANK($M51),$N51="%"),"-",
IF(INDEX(Lookups!$Y$2:$Y$98,MATCH(Inputs!$M51&amp;"_"&amp;INDEX(Lookups!$AC$2:$AC$13,MATCH(Inputs!$L51,Lookups!$AD$2:$AD$13,0),1),IF(Inputs!$K51="CAL",Lookups!$Z$2:$Z$98,Lookups!$AA$2:$AA$98),0),1)&gt;=Inputs!AB$4,"-",
IF(INDEX(Lookups!$Y$2:$Y$98,MATCH(Inputs!$M51&amp;"_"&amp;INDEX(Lookups!$AC$2:$AC$13,MATCH(Inputs!$L51,Lookups!$AD$2:$AD$13,0),1),IF(Inputs!$K51="CAL",Lookups!$Z$2:$Z$98,Lookups!$AA$2:$AA$98),0),1)=Inputs!AB$4-1,Inputs!$Q51*(1+Inputs!AB$6),
IF(INDEX(Lookups!$Y$2:$Y$98,MATCH(Inputs!$M51&amp;"_"&amp;INDEX(Lookups!$AC$2:$AC$13,MATCH(Inputs!$L51,Lookups!$AD$2:$AD$13,0),1),IF(Inputs!$K51="CAL",Lookups!$Z$2:$Z$98,Lookups!$AA$2:$AA$98),0),1)&lt;Inputs!AB$4-1,Inputs!AA51*(1+Inputs!AB$6)))))</f>
        <v>-</v>
      </c>
      <c r="AC51" s="217" t="str">
        <f>IF(OR(ISBLANK($M51),$N51="%"),"-",
IF(INDEX(Lookups!$Y$2:$Y$98,MATCH(Inputs!$M51&amp;"_"&amp;INDEX(Lookups!$AC$2:$AC$13,MATCH(Inputs!$L51,Lookups!$AD$2:$AD$13,0),1),IF(Inputs!$K51="CAL",Lookups!$Z$2:$Z$98,Lookups!$AA$2:$AA$98),0),1)&gt;=Inputs!AC$4,"-",
IF(INDEX(Lookups!$Y$2:$Y$98,MATCH(Inputs!$M51&amp;"_"&amp;INDEX(Lookups!$AC$2:$AC$13,MATCH(Inputs!$L51,Lookups!$AD$2:$AD$13,0),1),IF(Inputs!$K51="CAL",Lookups!$Z$2:$Z$98,Lookups!$AA$2:$AA$98),0),1)=Inputs!AC$4-1,Inputs!$Q51*(1+Inputs!AC$6),
IF(INDEX(Lookups!$Y$2:$Y$98,MATCH(Inputs!$M51&amp;"_"&amp;INDEX(Lookups!$AC$2:$AC$13,MATCH(Inputs!$L51,Lookups!$AD$2:$AD$13,0),1),IF(Inputs!$K51="CAL",Lookups!$Z$2:$Z$98,Lookups!$AA$2:$AA$98),0),1)&lt;Inputs!AC$4-1,Inputs!AB51*(1+Inputs!AC$6)))))</f>
        <v>-</v>
      </c>
      <c r="AD51" s="217" t="str">
        <f>IF(OR(ISBLANK($M51),$N51="%"),"-",
IF(INDEX(Lookups!$Y$2:$Y$98,MATCH(Inputs!$M51&amp;"_"&amp;INDEX(Lookups!$AC$2:$AC$13,MATCH(Inputs!$L51,Lookups!$AD$2:$AD$13,0),1),IF(Inputs!$K51="CAL",Lookups!$Z$2:$Z$98,Lookups!$AA$2:$AA$98),0),1)&gt;=Inputs!AD$4,"-",
IF(INDEX(Lookups!$Y$2:$Y$98,MATCH(Inputs!$M51&amp;"_"&amp;INDEX(Lookups!$AC$2:$AC$13,MATCH(Inputs!$L51,Lookups!$AD$2:$AD$13,0),1),IF(Inputs!$K51="CAL",Lookups!$Z$2:$Z$98,Lookups!$AA$2:$AA$98),0),1)=Inputs!AD$4-1,Inputs!$Q51*(1+Inputs!AD$6),
IF(INDEX(Lookups!$Y$2:$Y$98,MATCH(Inputs!$M51&amp;"_"&amp;INDEX(Lookups!$AC$2:$AC$13,MATCH(Inputs!$L51,Lookups!$AD$2:$AD$13,0),1),IF(Inputs!$K51="CAL",Lookups!$Z$2:$Z$98,Lookups!$AA$2:$AA$98),0),1)&lt;Inputs!AD$4-1,Inputs!AC51*(1+Inputs!AD$6)))))</f>
        <v>-</v>
      </c>
      <c r="AE51" s="217" t="str">
        <f>IF(OR(ISBLANK($M51),$N51="%"),"-",
IF(INDEX(Lookups!$Y$2:$Y$98,MATCH(Inputs!$M51&amp;"_"&amp;INDEX(Lookups!$AC$2:$AC$13,MATCH(Inputs!$L51,Lookups!$AD$2:$AD$13,0),1),IF(Inputs!$K51="CAL",Lookups!$Z$2:$Z$98,Lookups!$AA$2:$AA$98),0),1)&gt;=Inputs!AE$4,"-",
IF(INDEX(Lookups!$Y$2:$Y$98,MATCH(Inputs!$M51&amp;"_"&amp;INDEX(Lookups!$AC$2:$AC$13,MATCH(Inputs!$L51,Lookups!$AD$2:$AD$13,0),1),IF(Inputs!$K51="CAL",Lookups!$Z$2:$Z$98,Lookups!$AA$2:$AA$98),0),1)=Inputs!AE$4-1,Inputs!$Q51*(1+Inputs!AE$6),
IF(INDEX(Lookups!$Y$2:$Y$98,MATCH(Inputs!$M51&amp;"_"&amp;INDEX(Lookups!$AC$2:$AC$13,MATCH(Inputs!$L51,Lookups!$AD$2:$AD$13,0),1),IF(Inputs!$K51="CAL",Lookups!$Z$2:$Z$98,Lookups!$AA$2:$AA$98),0),1)&lt;Inputs!AE$4-1,Inputs!AD51*(1+Inputs!AE$6)))))</f>
        <v>-</v>
      </c>
      <c r="AF51" s="217" t="str">
        <f>IF(OR(ISBLANK($M51),$N51="%"),"-",
IF(INDEX(Lookups!$Y$2:$Y$98,MATCH(Inputs!$M51&amp;"_"&amp;INDEX(Lookups!$AC$2:$AC$13,MATCH(Inputs!$L51,Lookups!$AD$2:$AD$13,0),1),IF(Inputs!$K51="CAL",Lookups!$Z$2:$Z$98,Lookups!$AA$2:$AA$98),0),1)&gt;=Inputs!AF$4,"-",
IF(INDEX(Lookups!$Y$2:$Y$98,MATCH(Inputs!$M51&amp;"_"&amp;INDEX(Lookups!$AC$2:$AC$13,MATCH(Inputs!$L51,Lookups!$AD$2:$AD$13,0),1),IF(Inputs!$K51="CAL",Lookups!$Z$2:$Z$98,Lookups!$AA$2:$AA$98),0),1)=Inputs!AF$4-1,Inputs!$Q51*(1+Inputs!AF$6),
IF(INDEX(Lookups!$Y$2:$Y$98,MATCH(Inputs!$M51&amp;"_"&amp;INDEX(Lookups!$AC$2:$AC$13,MATCH(Inputs!$L51,Lookups!$AD$2:$AD$13,0),1),IF(Inputs!$K51="CAL",Lookups!$Z$2:$Z$98,Lookups!$AA$2:$AA$98),0),1)&lt;Inputs!AF$4-1,Inputs!AE51*(1+Inputs!AF$6)))))</f>
        <v>-</v>
      </c>
      <c r="AG51" s="217" t="str">
        <f>IF(OR(ISBLANK($M51),$N51="%"),"-",
IF(INDEX(Lookups!$Y$2:$Y$98,MATCH(Inputs!$M51&amp;"_"&amp;INDEX(Lookups!$AC$2:$AC$13,MATCH(Inputs!$L51,Lookups!$AD$2:$AD$13,0),1),IF(Inputs!$K51="CAL",Lookups!$Z$2:$Z$98,Lookups!$AA$2:$AA$98),0),1)&gt;=Inputs!AG$4,"-",
IF(INDEX(Lookups!$Y$2:$Y$98,MATCH(Inputs!$M51&amp;"_"&amp;INDEX(Lookups!$AC$2:$AC$13,MATCH(Inputs!$L51,Lookups!$AD$2:$AD$13,0),1),IF(Inputs!$K51="CAL",Lookups!$Z$2:$Z$98,Lookups!$AA$2:$AA$98),0),1)=Inputs!AG$4-1,Inputs!$Q51*(1+Inputs!AG$6),
IF(INDEX(Lookups!$Y$2:$Y$98,MATCH(Inputs!$M51&amp;"_"&amp;INDEX(Lookups!$AC$2:$AC$13,MATCH(Inputs!$L51,Lookups!$AD$2:$AD$13,0),1),IF(Inputs!$K51="CAL",Lookups!$Z$2:$Z$98,Lookups!$AA$2:$AA$98),0),1)&lt;Inputs!AG$4-1,Inputs!AF51*(1+Inputs!AG$6)))))</f>
        <v>-</v>
      </c>
      <c r="AH51" s="217" t="str">
        <f>IF(OR(ISBLANK($M51),$N51="%"),"-",
IF(INDEX(Lookups!$Y$2:$Y$98,MATCH(Inputs!$M51&amp;"_"&amp;INDEX(Lookups!$AC$2:$AC$13,MATCH(Inputs!$L51,Lookups!$AD$2:$AD$13,0),1),IF(Inputs!$K51="CAL",Lookups!$Z$2:$Z$98,Lookups!$AA$2:$AA$98),0),1)&gt;=Inputs!AH$4,"-",
IF(INDEX(Lookups!$Y$2:$Y$98,MATCH(Inputs!$M51&amp;"_"&amp;INDEX(Lookups!$AC$2:$AC$13,MATCH(Inputs!$L51,Lookups!$AD$2:$AD$13,0),1),IF(Inputs!$K51="CAL",Lookups!$Z$2:$Z$98,Lookups!$AA$2:$AA$98),0),1)=Inputs!AH$4-1,Inputs!$Q51*(1+Inputs!AH$6),
IF(INDEX(Lookups!$Y$2:$Y$98,MATCH(Inputs!$M51&amp;"_"&amp;INDEX(Lookups!$AC$2:$AC$13,MATCH(Inputs!$L51,Lookups!$AD$2:$AD$13,0),1),IF(Inputs!$K51="CAL",Lookups!$Z$2:$Z$98,Lookups!$AA$2:$AA$98),0),1)&lt;Inputs!AH$4-1,Inputs!AG51*(1+Inputs!AH$6)))))</f>
        <v>-</v>
      </c>
      <c r="AI51" s="217" t="str">
        <f>IF(OR(ISBLANK($M51),$N51="%"),"-",
IF(INDEX(Lookups!$Y$2:$Y$98,MATCH(Inputs!$M51&amp;"_"&amp;INDEX(Lookups!$AC$2:$AC$13,MATCH(Inputs!$L51,Lookups!$AD$2:$AD$13,0),1),IF(Inputs!$K51="CAL",Lookups!$Z$2:$Z$98,Lookups!$AA$2:$AA$98),0),1)&gt;=Inputs!AI$4,"-",
IF(INDEX(Lookups!$Y$2:$Y$98,MATCH(Inputs!$M51&amp;"_"&amp;INDEX(Lookups!$AC$2:$AC$13,MATCH(Inputs!$L51,Lookups!$AD$2:$AD$13,0),1),IF(Inputs!$K51="CAL",Lookups!$Z$2:$Z$98,Lookups!$AA$2:$AA$98),0),1)=Inputs!AI$4-1,Inputs!$Q51*(1+Inputs!AI$6),
IF(INDEX(Lookups!$Y$2:$Y$98,MATCH(Inputs!$M51&amp;"_"&amp;INDEX(Lookups!$AC$2:$AC$13,MATCH(Inputs!$L51,Lookups!$AD$2:$AD$13,0),1),IF(Inputs!$K51="CAL",Lookups!$Z$2:$Z$98,Lookups!$AA$2:$AA$98),0),1)&lt;Inputs!AI$4-1,Inputs!AH51*(1+Inputs!AI$6)))))</f>
        <v>-</v>
      </c>
      <c r="AJ51" s="217" t="str">
        <f>IF(OR(ISBLANK($M51),$N51="%"),"-",
IF(INDEX(Lookups!$Y$2:$Y$98,MATCH(Inputs!$M51&amp;"_"&amp;INDEX(Lookups!$AC$2:$AC$13,MATCH(Inputs!$L51,Lookups!$AD$2:$AD$13,0),1),IF(Inputs!$K51="CAL",Lookups!$Z$2:$Z$98,Lookups!$AA$2:$AA$98),0),1)&gt;=Inputs!AJ$4,"-",
IF(INDEX(Lookups!$Y$2:$Y$98,MATCH(Inputs!$M51&amp;"_"&amp;INDEX(Lookups!$AC$2:$AC$13,MATCH(Inputs!$L51,Lookups!$AD$2:$AD$13,0),1),IF(Inputs!$K51="CAL",Lookups!$Z$2:$Z$98,Lookups!$AA$2:$AA$98),0),1)=Inputs!AJ$4-1,Inputs!$Q51*(1+Inputs!AJ$6),
IF(INDEX(Lookups!$Y$2:$Y$98,MATCH(Inputs!$M51&amp;"_"&amp;INDEX(Lookups!$AC$2:$AC$13,MATCH(Inputs!$L51,Lookups!$AD$2:$AD$13,0),1),IF(Inputs!$K51="CAL",Lookups!$Z$2:$Z$98,Lookups!$AA$2:$AA$98),0),1)&lt;Inputs!AJ$4-1,Inputs!AI51*(1+Inputs!AJ$6)))))</f>
        <v>-</v>
      </c>
      <c r="AK51" s="217" t="str">
        <f>IF(OR(ISBLANK($M51),$N51="%"),"-",
IF(INDEX(Lookups!$Y$2:$Y$98,MATCH(Inputs!$M51&amp;"_"&amp;INDEX(Lookups!$AC$2:$AC$13,MATCH(Inputs!$L51,Lookups!$AD$2:$AD$13,0),1),IF(Inputs!$K51="CAL",Lookups!$Z$2:$Z$98,Lookups!$AA$2:$AA$98),0),1)&gt;=Inputs!AK$4,"-",
IF(INDEX(Lookups!$Y$2:$Y$98,MATCH(Inputs!$M51&amp;"_"&amp;INDEX(Lookups!$AC$2:$AC$13,MATCH(Inputs!$L51,Lookups!$AD$2:$AD$13,0),1),IF(Inputs!$K51="CAL",Lookups!$Z$2:$Z$98,Lookups!$AA$2:$AA$98),0),1)=Inputs!AK$4-1,Inputs!$Q51*(1+Inputs!AK$6),
IF(INDEX(Lookups!$Y$2:$Y$98,MATCH(Inputs!$M51&amp;"_"&amp;INDEX(Lookups!$AC$2:$AC$13,MATCH(Inputs!$L51,Lookups!$AD$2:$AD$13,0),1),IF(Inputs!$K51="CAL",Lookups!$Z$2:$Z$98,Lookups!$AA$2:$AA$98),0),1)&lt;Inputs!AK$4-1,Inputs!AJ51*(1+Inputs!AK$6)))))</f>
        <v>-</v>
      </c>
      <c r="AL51" s="217" t="str">
        <f>IF(OR(ISBLANK($M51),$N51="%"),"-",
IF(INDEX(Lookups!$Y$2:$Y$98,MATCH(Inputs!$M51&amp;"_"&amp;INDEX(Lookups!$AC$2:$AC$13,MATCH(Inputs!$L51,Lookups!$AD$2:$AD$13,0),1),IF(Inputs!$K51="CAL",Lookups!$Z$2:$Z$98,Lookups!$AA$2:$AA$98),0),1)&gt;=Inputs!AL$4,"-",
IF(INDEX(Lookups!$Y$2:$Y$98,MATCH(Inputs!$M51&amp;"_"&amp;INDEX(Lookups!$AC$2:$AC$13,MATCH(Inputs!$L51,Lookups!$AD$2:$AD$13,0),1),IF(Inputs!$K51="CAL",Lookups!$Z$2:$Z$98,Lookups!$AA$2:$AA$98),0),1)=Inputs!AL$4-1,Inputs!$Q51*(1+Inputs!AL$6),
IF(INDEX(Lookups!$Y$2:$Y$98,MATCH(Inputs!$M51&amp;"_"&amp;INDEX(Lookups!$AC$2:$AC$13,MATCH(Inputs!$L51,Lookups!$AD$2:$AD$13,0),1),IF(Inputs!$K51="CAL",Lookups!$Z$2:$Z$98,Lookups!$AA$2:$AA$98),0),1)&lt;Inputs!AL$4-1,Inputs!AK51*(1+Inputs!AL$6)))))</f>
        <v>-</v>
      </c>
      <c r="AM51" s="217" t="str">
        <f>IF(OR(ISBLANK($M51),$N51="%"),"-",
IF(INDEX(Lookups!$Y$2:$Y$98,MATCH(Inputs!$M51&amp;"_"&amp;INDEX(Lookups!$AC$2:$AC$13,MATCH(Inputs!$L51,Lookups!$AD$2:$AD$13,0),1),IF(Inputs!$K51="CAL",Lookups!$Z$2:$Z$98,Lookups!$AA$2:$AA$98),0),1)&gt;=Inputs!AM$4,"-",
IF(INDEX(Lookups!$Y$2:$Y$98,MATCH(Inputs!$M51&amp;"_"&amp;INDEX(Lookups!$AC$2:$AC$13,MATCH(Inputs!$L51,Lookups!$AD$2:$AD$13,0),1),IF(Inputs!$K51="CAL",Lookups!$Z$2:$Z$98,Lookups!$AA$2:$AA$98),0),1)=Inputs!AM$4-1,Inputs!$Q51*(1+Inputs!AM$6),
IF(INDEX(Lookups!$Y$2:$Y$98,MATCH(Inputs!$M51&amp;"_"&amp;INDEX(Lookups!$AC$2:$AC$13,MATCH(Inputs!$L51,Lookups!$AD$2:$AD$13,0),1),IF(Inputs!$K51="CAL",Lookups!$Z$2:$Z$98,Lookups!$AA$2:$AA$98),0),1)&lt;Inputs!AM$4-1,Inputs!AL51*(1+Inputs!AM$6)))))</f>
        <v>-</v>
      </c>
      <c r="AN51" s="217" t="str">
        <f>IF(OR(ISBLANK($M51),$N51="%"),"-",
IF(INDEX(Lookups!$Y$2:$Y$98,MATCH(Inputs!$M51&amp;"_"&amp;INDEX(Lookups!$AC$2:$AC$13,MATCH(Inputs!$L51,Lookups!$AD$2:$AD$13,0),1),IF(Inputs!$K51="CAL",Lookups!$Z$2:$Z$98,Lookups!$AA$2:$AA$98),0),1)&gt;=Inputs!AN$4,"-",
IF(INDEX(Lookups!$Y$2:$Y$98,MATCH(Inputs!$M51&amp;"_"&amp;INDEX(Lookups!$AC$2:$AC$13,MATCH(Inputs!$L51,Lookups!$AD$2:$AD$13,0),1),IF(Inputs!$K51="CAL",Lookups!$Z$2:$Z$98,Lookups!$AA$2:$AA$98),0),1)=Inputs!AN$4-1,Inputs!$Q51*(1+Inputs!AN$6),
IF(INDEX(Lookups!$Y$2:$Y$98,MATCH(Inputs!$M51&amp;"_"&amp;INDEX(Lookups!$AC$2:$AC$13,MATCH(Inputs!$L51,Lookups!$AD$2:$AD$13,0),1),IF(Inputs!$K51="CAL",Lookups!$Z$2:$Z$98,Lookups!$AA$2:$AA$98),0),1)&lt;Inputs!AN$4-1,Inputs!AM51*(1+Inputs!AN$6)))))</f>
        <v>-</v>
      </c>
      <c r="AO51" s="217" t="str">
        <f>IF(OR(ISBLANK($M51),$N51="%"),"-",
IF(INDEX(Lookups!$Y$2:$Y$98,MATCH(Inputs!$M51&amp;"_"&amp;INDEX(Lookups!$AC$2:$AC$13,MATCH(Inputs!$L51,Lookups!$AD$2:$AD$13,0),1),IF(Inputs!$K51="CAL",Lookups!$Z$2:$Z$98,Lookups!$AA$2:$AA$98),0),1)&gt;=Inputs!AO$4,"-",
IF(INDEX(Lookups!$Y$2:$Y$98,MATCH(Inputs!$M51&amp;"_"&amp;INDEX(Lookups!$AC$2:$AC$13,MATCH(Inputs!$L51,Lookups!$AD$2:$AD$13,0),1),IF(Inputs!$K51="CAL",Lookups!$Z$2:$Z$98,Lookups!$AA$2:$AA$98),0),1)=Inputs!AO$4-1,Inputs!$Q51*(1+Inputs!AO$6),
IF(INDEX(Lookups!$Y$2:$Y$98,MATCH(Inputs!$M51&amp;"_"&amp;INDEX(Lookups!$AC$2:$AC$13,MATCH(Inputs!$L51,Lookups!$AD$2:$AD$13,0),1),IF(Inputs!$K51="CAL",Lookups!$Z$2:$Z$98,Lookups!$AA$2:$AA$98),0),1)&lt;Inputs!AO$4-1,Inputs!AN51*(1+Inputs!AO$6)))))</f>
        <v>-</v>
      </c>
      <c r="AP51" s="217" t="str">
        <f>IF(OR(ISBLANK($M51),$N51="%"),"-",
IF(INDEX(Lookups!$Y$2:$Y$98,MATCH(Inputs!$M51&amp;"_"&amp;INDEX(Lookups!$AC$2:$AC$13,MATCH(Inputs!$L51,Lookups!$AD$2:$AD$13,0),1),IF(Inputs!$K51="CAL",Lookups!$Z$2:$Z$98,Lookups!$AA$2:$AA$98),0),1)&gt;=Inputs!AP$4,"-",
IF(INDEX(Lookups!$Y$2:$Y$98,MATCH(Inputs!$M51&amp;"_"&amp;INDEX(Lookups!$AC$2:$AC$13,MATCH(Inputs!$L51,Lookups!$AD$2:$AD$13,0),1),IF(Inputs!$K51="CAL",Lookups!$Z$2:$Z$98,Lookups!$AA$2:$AA$98),0),1)=Inputs!AP$4-1,Inputs!$Q51*(1+Inputs!AP$6),
IF(INDEX(Lookups!$Y$2:$Y$98,MATCH(Inputs!$M51&amp;"_"&amp;INDEX(Lookups!$AC$2:$AC$13,MATCH(Inputs!$L51,Lookups!$AD$2:$AD$13,0),1),IF(Inputs!$K51="CAL",Lookups!$Z$2:$Z$98,Lookups!$AA$2:$AA$98),0),1)&lt;Inputs!AP$4-1,Inputs!AO51*(1+Inputs!AP$6)))))</f>
        <v>-</v>
      </c>
      <c r="AQ51" s="217" t="str">
        <f>IF(OR(ISBLANK($M51),$N51="%"),"-",
IF(INDEX(Lookups!$Y$2:$Y$98,MATCH(Inputs!$M51&amp;"_"&amp;INDEX(Lookups!$AC$2:$AC$13,MATCH(Inputs!$L51,Lookups!$AD$2:$AD$13,0),1),IF(Inputs!$K51="CAL",Lookups!$Z$2:$Z$98,Lookups!$AA$2:$AA$98),0),1)&gt;=Inputs!AQ$4,"-",
IF(INDEX(Lookups!$Y$2:$Y$98,MATCH(Inputs!$M51&amp;"_"&amp;INDEX(Lookups!$AC$2:$AC$13,MATCH(Inputs!$L51,Lookups!$AD$2:$AD$13,0),1),IF(Inputs!$K51="CAL",Lookups!$Z$2:$Z$98,Lookups!$AA$2:$AA$98),0),1)=Inputs!AQ$4-1,Inputs!$Q51*(1+Inputs!AQ$6),
IF(INDEX(Lookups!$Y$2:$Y$98,MATCH(Inputs!$M51&amp;"_"&amp;INDEX(Lookups!$AC$2:$AC$13,MATCH(Inputs!$L51,Lookups!$AD$2:$AD$13,0),1),IF(Inputs!$K51="CAL",Lookups!$Z$2:$Z$98,Lookups!$AA$2:$AA$98),0),1)&lt;Inputs!AQ$4-1,Inputs!AP51*(1+Inputs!AQ$6)))))</f>
        <v>-</v>
      </c>
      <c r="AR51" s="217" t="str">
        <f>IF(OR(ISBLANK($M51),$N51="%"),"-",
IF(INDEX(Lookups!$Y$2:$Y$98,MATCH(Inputs!$M51&amp;"_"&amp;INDEX(Lookups!$AC$2:$AC$13,MATCH(Inputs!$L51,Lookups!$AD$2:$AD$13,0),1),IF(Inputs!$K51="CAL",Lookups!$Z$2:$Z$98,Lookups!$AA$2:$AA$98),0),1)&gt;=Inputs!AR$4,"-",
IF(INDEX(Lookups!$Y$2:$Y$98,MATCH(Inputs!$M51&amp;"_"&amp;INDEX(Lookups!$AC$2:$AC$13,MATCH(Inputs!$L51,Lookups!$AD$2:$AD$13,0),1),IF(Inputs!$K51="CAL",Lookups!$Z$2:$Z$98,Lookups!$AA$2:$AA$98),0),1)=Inputs!AR$4-1,Inputs!$Q51*(1+Inputs!AR$6),
IF(INDEX(Lookups!$Y$2:$Y$98,MATCH(Inputs!$M51&amp;"_"&amp;INDEX(Lookups!$AC$2:$AC$13,MATCH(Inputs!$L51,Lookups!$AD$2:$AD$13,0),1),IF(Inputs!$K51="CAL",Lookups!$Z$2:$Z$98,Lookups!$AA$2:$AA$98),0),1)&lt;Inputs!AR$4-1,Inputs!AQ51*(1+Inputs!AR$6)))))</f>
        <v>-</v>
      </c>
      <c r="AS51" s="217" t="str">
        <f>IF(OR(ISBLANK($M51),$N51="%"),"-",
IF(INDEX(Lookups!$Y$2:$Y$98,MATCH(Inputs!$M51&amp;"_"&amp;INDEX(Lookups!$AC$2:$AC$13,MATCH(Inputs!$L51,Lookups!$AD$2:$AD$13,0),1),IF(Inputs!$K51="CAL",Lookups!$Z$2:$Z$98,Lookups!$AA$2:$AA$98),0),1)&gt;=Inputs!AS$4,"-",
IF(INDEX(Lookups!$Y$2:$Y$98,MATCH(Inputs!$M51&amp;"_"&amp;INDEX(Lookups!$AC$2:$AC$13,MATCH(Inputs!$L51,Lookups!$AD$2:$AD$13,0),1),IF(Inputs!$K51="CAL",Lookups!$Z$2:$Z$98,Lookups!$AA$2:$AA$98),0),1)=Inputs!AS$4-1,Inputs!$Q51*(1+Inputs!AS$6),
IF(INDEX(Lookups!$Y$2:$Y$98,MATCH(Inputs!$M51&amp;"_"&amp;INDEX(Lookups!$AC$2:$AC$13,MATCH(Inputs!$L51,Lookups!$AD$2:$AD$13,0),1),IF(Inputs!$K51="CAL",Lookups!$Z$2:$Z$98,Lookups!$AA$2:$AA$98),0),1)&lt;Inputs!AS$4-1,Inputs!AR51*(1+Inputs!AS$6)))))</f>
        <v>-</v>
      </c>
      <c r="AT51" s="217">
        <f>IF(OR(ISBLANK($M51),$N51="%"),"-",
IF(INDEX(Lookups!$Y$2:$Y$98,MATCH(Inputs!$M51&amp;"_"&amp;INDEX(Lookups!$AC$2:$AC$13,MATCH(Inputs!$L51,Lookups!$AD$2:$AD$13,0),1),IF(Inputs!$K51="CAL",Lookups!$Z$2:$Z$98,Lookups!$AA$2:$AA$98),0),1)&gt;=Inputs!AT$4,"-",
IF(INDEX(Lookups!$Y$2:$Y$98,MATCH(Inputs!$M51&amp;"_"&amp;INDEX(Lookups!$AC$2:$AC$13,MATCH(Inputs!$L51,Lookups!$AD$2:$AD$13,0),1),IF(Inputs!$K51="CAL",Lookups!$Z$2:$Z$98,Lookups!$AA$2:$AA$98),0),1)=Inputs!AT$4-1,Inputs!$Q51*(1+Inputs!AT$6),
IF(INDEX(Lookups!$Y$2:$Y$98,MATCH(Inputs!$M51&amp;"_"&amp;INDEX(Lookups!$AC$2:$AC$13,MATCH(Inputs!$L51,Lookups!$AD$2:$AD$13,0),1),IF(Inputs!$K51="CAL",Lookups!$Z$2:$Z$98,Lookups!$AA$2:$AA$98),0),1)&lt;Inputs!AT$4-1,Inputs!AS51*(1+Inputs!AT$6)))))</f>
        <v>0.51446637168141585</v>
      </c>
      <c r="AU51" s="217">
        <f>IF(OR(ISBLANK($M51),$N51="%"),"-",
IF(INDEX(Lookups!$Y$2:$Y$98,MATCH(Inputs!$M51&amp;"_"&amp;INDEX(Lookups!$AC$2:$AC$13,MATCH(Inputs!$L51,Lookups!$AD$2:$AD$13,0),1),IF(Inputs!$K51="CAL",Lookups!$Z$2:$Z$98,Lookups!$AA$2:$AA$98),0),1)&gt;=Inputs!AU$4,"-",
IF(INDEX(Lookups!$Y$2:$Y$98,MATCH(Inputs!$M51&amp;"_"&amp;INDEX(Lookups!$AC$2:$AC$13,MATCH(Inputs!$L51,Lookups!$AD$2:$AD$13,0),1),IF(Inputs!$K51="CAL",Lookups!$Z$2:$Z$98,Lookups!$AA$2:$AA$98),0),1)=Inputs!AU$4-1,Inputs!$Q51*(1+Inputs!AU$6),
IF(INDEX(Lookups!$Y$2:$Y$98,MATCH(Inputs!$M51&amp;"_"&amp;INDEX(Lookups!$AC$2:$AC$13,MATCH(Inputs!$L51,Lookups!$AD$2:$AD$13,0),1),IF(Inputs!$K51="CAL",Lookups!$Z$2:$Z$98,Lookups!$AA$2:$AA$98),0),1)&lt;Inputs!AU$4-1,Inputs!AT51*(1+Inputs!AU$6)))))</f>
        <v>0.51718601769911487</v>
      </c>
      <c r="AW51" s="214">
        <f>INDEX($V51:$AU51,1,MATCH(AW$6&amp;"_"&amp;INDEX(Lookups!$AC$2:$AC$13,MATCH(Inputs!AW$5,Lookups!$AD$2:$AD$13,0),1),Inputs!$V$2:$AU$2,0))</f>
        <v>0.51718601769911487</v>
      </c>
    </row>
    <row r="52" spans="1:49" x14ac:dyDescent="0.25">
      <c r="A52" s="178"/>
      <c r="B52" s="209"/>
      <c r="C52" s="210" t="str">
        <f>IF(ISBLANK($B52),"-",IFERROR(INDEX(Lookups!$E$2:$E$14,MATCH($B52,Lookups!$C$2:$C$14,0),1),"-"))</f>
        <v>-</v>
      </c>
      <c r="D52" s="211" t="str">
        <f>IFERROR(IF(MATCH($I52,Lookups!$J$2:$J$6,0),INDEX(Lookups!$K$2:$K$6,MATCH(Inputs!$I52,Lookups!$J$2:$J$6,0),1)),"all DB")</f>
        <v>all DB</v>
      </c>
      <c r="E52" s="211" t="str">
        <f t="shared" si="2"/>
        <v>-</v>
      </c>
      <c r="K52" s="203"/>
      <c r="L52" s="203"/>
      <c r="M52" s="203"/>
      <c r="O52" s="237" t="s">
        <v>567</v>
      </c>
      <c r="Q52" s="162"/>
      <c r="R52" s="162"/>
      <c r="S52" s="215"/>
      <c r="U52" s="216"/>
      <c r="V52" s="217"/>
      <c r="W52" s="217"/>
      <c r="X52" s="217"/>
      <c r="Y52" s="217"/>
      <c r="Z52" s="217"/>
      <c r="AA52" s="217"/>
      <c r="AB52" s="217"/>
      <c r="AC52" s="217"/>
      <c r="AD52" s="217"/>
      <c r="AE52" s="217"/>
      <c r="AF52" s="217"/>
      <c r="AG52" s="217"/>
      <c r="AH52" s="217"/>
      <c r="AI52" s="217"/>
      <c r="AJ52" s="217"/>
      <c r="AK52" s="217"/>
      <c r="AL52" s="217"/>
      <c r="AM52" s="217"/>
      <c r="AN52" s="217"/>
      <c r="AO52" s="217"/>
      <c r="AP52" s="217"/>
      <c r="AQ52" s="217"/>
      <c r="AR52" s="217"/>
      <c r="AS52" s="217"/>
      <c r="AT52" s="217"/>
      <c r="AU52" s="217"/>
      <c r="AW52" s="214"/>
    </row>
    <row r="53" spans="1:49" x14ac:dyDescent="0.25">
      <c r="A53" s="178" t="s">
        <v>578</v>
      </c>
      <c r="B53" s="209" t="s">
        <v>119</v>
      </c>
      <c r="C53" s="210" t="str">
        <f>IF(ISBLANK($B53),"-",IFERROR(INDEX(Lookups!$E$2:$E$14,MATCH($B53,Lookups!$C$2:$C$14,0),1),"-"))</f>
        <v>NO</v>
      </c>
      <c r="D53" s="211" t="str">
        <f>IFERROR(IF(MATCH($I53,Lookups!$J$2:$J$6,0),INDEX(Lookups!$K$2:$K$6,MATCH(Inputs!$I53,Lookups!$J$2:$J$6,0),1)),"all DB")</f>
        <v>all DB</v>
      </c>
      <c r="E53" s="211" t="str">
        <f t="shared" si="2"/>
        <v>anc_f_all DB</v>
      </c>
      <c r="F53" s="160" t="s">
        <v>570</v>
      </c>
      <c r="H53" s="159" t="s">
        <v>142</v>
      </c>
      <c r="J53" s="159" t="s">
        <v>540</v>
      </c>
      <c r="K53" s="203" t="s">
        <v>332</v>
      </c>
      <c r="L53" s="203" t="s">
        <v>87</v>
      </c>
      <c r="M53" s="203">
        <v>2019</v>
      </c>
      <c r="N53" s="162" t="s">
        <v>33</v>
      </c>
      <c r="O53" s="239">
        <v>3.2</v>
      </c>
      <c r="P53" s="209"/>
      <c r="Q53" s="235">
        <f t="shared" ref="Q53" si="7">O53</f>
        <v>3.2</v>
      </c>
      <c r="R53" s="236">
        <f t="shared" ref="R53:R77" si="8">IF(ISBLANK(Q53),"-",
IF(AW53="-",Q53,AW53))</f>
        <v>3.2</v>
      </c>
      <c r="S53" s="215"/>
      <c r="U53" s="216"/>
      <c r="V53" s="217" t="str">
        <f>IF(OR(ISBLANK($M53),$N53="%"),"-",
IF(INDEX(Lookups!$Y$2:$Y$98,MATCH(Inputs!$M53&amp;"_"&amp;INDEX(Lookups!$AC$2:$AC$13,MATCH(Inputs!$L53,Lookups!$AD$2:$AD$13,0),1),IF(Inputs!$K53="CAL",Lookups!$Z$2:$Z$98,Lookups!$AA$2:$AA$98),0),1)&gt;=Inputs!V$4,"-",
IF(INDEX(Lookups!$Y$2:$Y$98,MATCH(Inputs!$M53&amp;"_"&amp;INDEX(Lookups!$AC$2:$AC$13,MATCH(Inputs!$L53,Lookups!$AD$2:$AD$13,0),1),IF(Inputs!$K53="CAL",Lookups!$Z$2:$Z$98,Lookups!$AA$2:$AA$98),0),1)=Inputs!V$4-1,Inputs!$Q53*(1+Inputs!V$6),
IF(INDEX(Lookups!$Y$2:$Y$98,MATCH(Inputs!$M53&amp;"_"&amp;INDEX(Lookups!$AC$2:$AC$13,MATCH(Inputs!$L53,Lookups!$AD$2:$AD$13,0),1),IF(Inputs!$K53="CAL",Lookups!$Z$2:$Z$98,Lookups!$AA$2:$AA$98),0),1)&lt;Inputs!V$4-1,Inputs!U53*(1+Inputs!V$6)))))</f>
        <v>-</v>
      </c>
      <c r="W53" s="217" t="str">
        <f>IF(OR(ISBLANK($M53),$N53="%"),"-",
IF(INDEX(Lookups!$Y$2:$Y$98,MATCH(Inputs!$M53&amp;"_"&amp;INDEX(Lookups!$AC$2:$AC$13,MATCH(Inputs!$L53,Lookups!$AD$2:$AD$13,0),1),IF(Inputs!$K53="CAL",Lookups!$Z$2:$Z$98,Lookups!$AA$2:$AA$98),0),1)&gt;=Inputs!W$4,"-",
IF(INDEX(Lookups!$Y$2:$Y$98,MATCH(Inputs!$M53&amp;"_"&amp;INDEX(Lookups!$AC$2:$AC$13,MATCH(Inputs!$L53,Lookups!$AD$2:$AD$13,0),1),IF(Inputs!$K53="CAL",Lookups!$Z$2:$Z$98,Lookups!$AA$2:$AA$98),0),1)=Inputs!W$4-1,Inputs!$Q53*(1+Inputs!W$6),
IF(INDEX(Lookups!$Y$2:$Y$98,MATCH(Inputs!$M53&amp;"_"&amp;INDEX(Lookups!$AC$2:$AC$13,MATCH(Inputs!$L53,Lookups!$AD$2:$AD$13,0),1),IF(Inputs!$K53="CAL",Lookups!$Z$2:$Z$98,Lookups!$AA$2:$AA$98),0),1)&lt;Inputs!W$4-1,Inputs!V53*(1+Inputs!W$6)))))</f>
        <v>-</v>
      </c>
      <c r="X53" s="217" t="str">
        <f>IF(OR(ISBLANK($M53),$N53="%"),"-",
IF(INDEX(Lookups!$Y$2:$Y$98,MATCH(Inputs!$M53&amp;"_"&amp;INDEX(Lookups!$AC$2:$AC$13,MATCH(Inputs!$L53,Lookups!$AD$2:$AD$13,0),1),IF(Inputs!$K53="CAL",Lookups!$Z$2:$Z$98,Lookups!$AA$2:$AA$98),0),1)&gt;=Inputs!X$4,"-",
IF(INDEX(Lookups!$Y$2:$Y$98,MATCH(Inputs!$M53&amp;"_"&amp;INDEX(Lookups!$AC$2:$AC$13,MATCH(Inputs!$L53,Lookups!$AD$2:$AD$13,0),1),IF(Inputs!$K53="CAL",Lookups!$Z$2:$Z$98,Lookups!$AA$2:$AA$98),0),1)=Inputs!X$4-1,Inputs!$Q53*(1+Inputs!X$6),
IF(INDEX(Lookups!$Y$2:$Y$98,MATCH(Inputs!$M53&amp;"_"&amp;INDEX(Lookups!$AC$2:$AC$13,MATCH(Inputs!$L53,Lookups!$AD$2:$AD$13,0),1),IF(Inputs!$K53="CAL",Lookups!$Z$2:$Z$98,Lookups!$AA$2:$AA$98),0),1)&lt;Inputs!X$4-1,Inputs!W53*(1+Inputs!X$6)))))</f>
        <v>-</v>
      </c>
      <c r="Y53" s="217" t="str">
        <f>IF(OR(ISBLANK($M53),$N53="%"),"-",
IF(INDEX(Lookups!$Y$2:$Y$98,MATCH(Inputs!$M53&amp;"_"&amp;INDEX(Lookups!$AC$2:$AC$13,MATCH(Inputs!$L53,Lookups!$AD$2:$AD$13,0),1),IF(Inputs!$K53="CAL",Lookups!$Z$2:$Z$98,Lookups!$AA$2:$AA$98),0),1)&gt;=Inputs!Y$4,"-",
IF(INDEX(Lookups!$Y$2:$Y$98,MATCH(Inputs!$M53&amp;"_"&amp;INDEX(Lookups!$AC$2:$AC$13,MATCH(Inputs!$L53,Lookups!$AD$2:$AD$13,0),1),IF(Inputs!$K53="CAL",Lookups!$Z$2:$Z$98,Lookups!$AA$2:$AA$98),0),1)=Inputs!Y$4-1,Inputs!$Q53*(1+Inputs!Y$6),
IF(INDEX(Lookups!$Y$2:$Y$98,MATCH(Inputs!$M53&amp;"_"&amp;INDEX(Lookups!$AC$2:$AC$13,MATCH(Inputs!$L53,Lookups!$AD$2:$AD$13,0),1),IF(Inputs!$K53="CAL",Lookups!$Z$2:$Z$98,Lookups!$AA$2:$AA$98),0),1)&lt;Inputs!Y$4-1,Inputs!X53*(1+Inputs!Y$6)))))</f>
        <v>-</v>
      </c>
      <c r="Z53" s="217" t="str">
        <f>IF(OR(ISBLANK($M53),$N53="%"),"-",
IF(INDEX(Lookups!$Y$2:$Y$98,MATCH(Inputs!$M53&amp;"_"&amp;INDEX(Lookups!$AC$2:$AC$13,MATCH(Inputs!$L53,Lookups!$AD$2:$AD$13,0),1),IF(Inputs!$K53="CAL",Lookups!$Z$2:$Z$98,Lookups!$AA$2:$AA$98),0),1)&gt;=Inputs!Z$4,"-",
IF(INDEX(Lookups!$Y$2:$Y$98,MATCH(Inputs!$M53&amp;"_"&amp;INDEX(Lookups!$AC$2:$AC$13,MATCH(Inputs!$L53,Lookups!$AD$2:$AD$13,0),1),IF(Inputs!$K53="CAL",Lookups!$Z$2:$Z$98,Lookups!$AA$2:$AA$98),0),1)=Inputs!Z$4-1,Inputs!$Q53*(1+Inputs!Z$6),
IF(INDEX(Lookups!$Y$2:$Y$98,MATCH(Inputs!$M53&amp;"_"&amp;INDEX(Lookups!$AC$2:$AC$13,MATCH(Inputs!$L53,Lookups!$AD$2:$AD$13,0),1),IF(Inputs!$K53="CAL",Lookups!$Z$2:$Z$98,Lookups!$AA$2:$AA$98),0),1)&lt;Inputs!Z$4-1,Inputs!Y53*(1+Inputs!Z$6)))))</f>
        <v>-</v>
      </c>
      <c r="AA53" s="217" t="str">
        <f>IF(OR(ISBLANK($M53),$N53="%"),"-",
IF(INDEX(Lookups!$Y$2:$Y$98,MATCH(Inputs!$M53&amp;"_"&amp;INDEX(Lookups!$AC$2:$AC$13,MATCH(Inputs!$L53,Lookups!$AD$2:$AD$13,0),1),IF(Inputs!$K53="CAL",Lookups!$Z$2:$Z$98,Lookups!$AA$2:$AA$98),0),1)&gt;=Inputs!AA$4,"-",
IF(INDEX(Lookups!$Y$2:$Y$98,MATCH(Inputs!$M53&amp;"_"&amp;INDEX(Lookups!$AC$2:$AC$13,MATCH(Inputs!$L53,Lookups!$AD$2:$AD$13,0),1),IF(Inputs!$K53="CAL",Lookups!$Z$2:$Z$98,Lookups!$AA$2:$AA$98),0),1)=Inputs!AA$4-1,Inputs!$Q53*(1+Inputs!AA$6),
IF(INDEX(Lookups!$Y$2:$Y$98,MATCH(Inputs!$M53&amp;"_"&amp;INDEX(Lookups!$AC$2:$AC$13,MATCH(Inputs!$L53,Lookups!$AD$2:$AD$13,0),1),IF(Inputs!$K53="CAL",Lookups!$Z$2:$Z$98,Lookups!$AA$2:$AA$98),0),1)&lt;Inputs!AA$4-1,Inputs!Z53*(1+Inputs!AA$6)))))</f>
        <v>-</v>
      </c>
      <c r="AB53" s="217" t="str">
        <f>IF(OR(ISBLANK($M53),$N53="%"),"-",
IF(INDEX(Lookups!$Y$2:$Y$98,MATCH(Inputs!$M53&amp;"_"&amp;INDEX(Lookups!$AC$2:$AC$13,MATCH(Inputs!$L53,Lookups!$AD$2:$AD$13,0),1),IF(Inputs!$K53="CAL",Lookups!$Z$2:$Z$98,Lookups!$AA$2:$AA$98),0),1)&gt;=Inputs!AB$4,"-",
IF(INDEX(Lookups!$Y$2:$Y$98,MATCH(Inputs!$M53&amp;"_"&amp;INDEX(Lookups!$AC$2:$AC$13,MATCH(Inputs!$L53,Lookups!$AD$2:$AD$13,0),1),IF(Inputs!$K53="CAL",Lookups!$Z$2:$Z$98,Lookups!$AA$2:$AA$98),0),1)=Inputs!AB$4-1,Inputs!$Q53*(1+Inputs!AB$6),
IF(INDEX(Lookups!$Y$2:$Y$98,MATCH(Inputs!$M53&amp;"_"&amp;INDEX(Lookups!$AC$2:$AC$13,MATCH(Inputs!$L53,Lookups!$AD$2:$AD$13,0),1),IF(Inputs!$K53="CAL",Lookups!$Z$2:$Z$98,Lookups!$AA$2:$AA$98),0),1)&lt;Inputs!AB$4-1,Inputs!AA53*(1+Inputs!AB$6)))))</f>
        <v>-</v>
      </c>
      <c r="AC53" s="217" t="str">
        <f>IF(OR(ISBLANK($M53),$N53="%"),"-",
IF(INDEX(Lookups!$Y$2:$Y$98,MATCH(Inputs!$M53&amp;"_"&amp;INDEX(Lookups!$AC$2:$AC$13,MATCH(Inputs!$L53,Lookups!$AD$2:$AD$13,0),1),IF(Inputs!$K53="CAL",Lookups!$Z$2:$Z$98,Lookups!$AA$2:$AA$98),0),1)&gt;=Inputs!AC$4,"-",
IF(INDEX(Lookups!$Y$2:$Y$98,MATCH(Inputs!$M53&amp;"_"&amp;INDEX(Lookups!$AC$2:$AC$13,MATCH(Inputs!$L53,Lookups!$AD$2:$AD$13,0),1),IF(Inputs!$K53="CAL",Lookups!$Z$2:$Z$98,Lookups!$AA$2:$AA$98),0),1)=Inputs!AC$4-1,Inputs!$Q53*(1+Inputs!AC$6),
IF(INDEX(Lookups!$Y$2:$Y$98,MATCH(Inputs!$M53&amp;"_"&amp;INDEX(Lookups!$AC$2:$AC$13,MATCH(Inputs!$L53,Lookups!$AD$2:$AD$13,0),1),IF(Inputs!$K53="CAL",Lookups!$Z$2:$Z$98,Lookups!$AA$2:$AA$98),0),1)&lt;Inputs!AC$4-1,Inputs!AB53*(1+Inputs!AC$6)))))</f>
        <v>-</v>
      </c>
      <c r="AD53" s="217" t="str">
        <f>IF(OR(ISBLANK($M53),$N53="%"),"-",
IF(INDEX(Lookups!$Y$2:$Y$98,MATCH(Inputs!$M53&amp;"_"&amp;INDEX(Lookups!$AC$2:$AC$13,MATCH(Inputs!$L53,Lookups!$AD$2:$AD$13,0),1),IF(Inputs!$K53="CAL",Lookups!$Z$2:$Z$98,Lookups!$AA$2:$AA$98),0),1)&gt;=Inputs!AD$4,"-",
IF(INDEX(Lookups!$Y$2:$Y$98,MATCH(Inputs!$M53&amp;"_"&amp;INDEX(Lookups!$AC$2:$AC$13,MATCH(Inputs!$L53,Lookups!$AD$2:$AD$13,0),1),IF(Inputs!$K53="CAL",Lookups!$Z$2:$Z$98,Lookups!$AA$2:$AA$98),0),1)=Inputs!AD$4-1,Inputs!$Q53*(1+Inputs!AD$6),
IF(INDEX(Lookups!$Y$2:$Y$98,MATCH(Inputs!$M53&amp;"_"&amp;INDEX(Lookups!$AC$2:$AC$13,MATCH(Inputs!$L53,Lookups!$AD$2:$AD$13,0),1),IF(Inputs!$K53="CAL",Lookups!$Z$2:$Z$98,Lookups!$AA$2:$AA$98),0),1)&lt;Inputs!AD$4-1,Inputs!AC53*(1+Inputs!AD$6)))))</f>
        <v>-</v>
      </c>
      <c r="AE53" s="217" t="str">
        <f>IF(OR(ISBLANK($M53),$N53="%"),"-",
IF(INDEX(Lookups!$Y$2:$Y$98,MATCH(Inputs!$M53&amp;"_"&amp;INDEX(Lookups!$AC$2:$AC$13,MATCH(Inputs!$L53,Lookups!$AD$2:$AD$13,0),1),IF(Inputs!$K53="CAL",Lookups!$Z$2:$Z$98,Lookups!$AA$2:$AA$98),0),1)&gt;=Inputs!AE$4,"-",
IF(INDEX(Lookups!$Y$2:$Y$98,MATCH(Inputs!$M53&amp;"_"&amp;INDEX(Lookups!$AC$2:$AC$13,MATCH(Inputs!$L53,Lookups!$AD$2:$AD$13,0),1),IF(Inputs!$K53="CAL",Lookups!$Z$2:$Z$98,Lookups!$AA$2:$AA$98),0),1)=Inputs!AE$4-1,Inputs!$Q53*(1+Inputs!AE$6),
IF(INDEX(Lookups!$Y$2:$Y$98,MATCH(Inputs!$M53&amp;"_"&amp;INDEX(Lookups!$AC$2:$AC$13,MATCH(Inputs!$L53,Lookups!$AD$2:$AD$13,0),1),IF(Inputs!$K53="CAL",Lookups!$Z$2:$Z$98,Lookups!$AA$2:$AA$98),0),1)&lt;Inputs!AE$4-1,Inputs!AD53*(1+Inputs!AE$6)))))</f>
        <v>-</v>
      </c>
      <c r="AF53" s="217" t="str">
        <f>IF(OR(ISBLANK($M53),$N53="%"),"-",
IF(INDEX(Lookups!$Y$2:$Y$98,MATCH(Inputs!$M53&amp;"_"&amp;INDEX(Lookups!$AC$2:$AC$13,MATCH(Inputs!$L53,Lookups!$AD$2:$AD$13,0),1),IF(Inputs!$K53="CAL",Lookups!$Z$2:$Z$98,Lookups!$AA$2:$AA$98),0),1)&gt;=Inputs!AF$4,"-",
IF(INDEX(Lookups!$Y$2:$Y$98,MATCH(Inputs!$M53&amp;"_"&amp;INDEX(Lookups!$AC$2:$AC$13,MATCH(Inputs!$L53,Lookups!$AD$2:$AD$13,0),1),IF(Inputs!$K53="CAL",Lookups!$Z$2:$Z$98,Lookups!$AA$2:$AA$98),0),1)=Inputs!AF$4-1,Inputs!$Q53*(1+Inputs!AF$6),
IF(INDEX(Lookups!$Y$2:$Y$98,MATCH(Inputs!$M53&amp;"_"&amp;INDEX(Lookups!$AC$2:$AC$13,MATCH(Inputs!$L53,Lookups!$AD$2:$AD$13,0),1),IF(Inputs!$K53="CAL",Lookups!$Z$2:$Z$98,Lookups!$AA$2:$AA$98),0),1)&lt;Inputs!AF$4-1,Inputs!AE53*(1+Inputs!AF$6)))))</f>
        <v>-</v>
      </c>
      <c r="AG53" s="217" t="str">
        <f>IF(OR(ISBLANK($M53),$N53="%"),"-",
IF(INDEX(Lookups!$Y$2:$Y$98,MATCH(Inputs!$M53&amp;"_"&amp;INDEX(Lookups!$AC$2:$AC$13,MATCH(Inputs!$L53,Lookups!$AD$2:$AD$13,0),1),IF(Inputs!$K53="CAL",Lookups!$Z$2:$Z$98,Lookups!$AA$2:$AA$98),0),1)&gt;=Inputs!AG$4,"-",
IF(INDEX(Lookups!$Y$2:$Y$98,MATCH(Inputs!$M53&amp;"_"&amp;INDEX(Lookups!$AC$2:$AC$13,MATCH(Inputs!$L53,Lookups!$AD$2:$AD$13,0),1),IF(Inputs!$K53="CAL",Lookups!$Z$2:$Z$98,Lookups!$AA$2:$AA$98),0),1)=Inputs!AG$4-1,Inputs!$Q53*(1+Inputs!AG$6),
IF(INDEX(Lookups!$Y$2:$Y$98,MATCH(Inputs!$M53&amp;"_"&amp;INDEX(Lookups!$AC$2:$AC$13,MATCH(Inputs!$L53,Lookups!$AD$2:$AD$13,0),1),IF(Inputs!$K53="CAL",Lookups!$Z$2:$Z$98,Lookups!$AA$2:$AA$98),0),1)&lt;Inputs!AG$4-1,Inputs!AF53*(1+Inputs!AG$6)))))</f>
        <v>-</v>
      </c>
      <c r="AH53" s="217" t="str">
        <f>IF(OR(ISBLANK($M53),$N53="%"),"-",
IF(INDEX(Lookups!$Y$2:$Y$98,MATCH(Inputs!$M53&amp;"_"&amp;INDEX(Lookups!$AC$2:$AC$13,MATCH(Inputs!$L53,Lookups!$AD$2:$AD$13,0),1),IF(Inputs!$K53="CAL",Lookups!$Z$2:$Z$98,Lookups!$AA$2:$AA$98),0),1)&gt;=Inputs!AH$4,"-",
IF(INDEX(Lookups!$Y$2:$Y$98,MATCH(Inputs!$M53&amp;"_"&amp;INDEX(Lookups!$AC$2:$AC$13,MATCH(Inputs!$L53,Lookups!$AD$2:$AD$13,0),1),IF(Inputs!$K53="CAL",Lookups!$Z$2:$Z$98,Lookups!$AA$2:$AA$98),0),1)=Inputs!AH$4-1,Inputs!$Q53*(1+Inputs!AH$6),
IF(INDEX(Lookups!$Y$2:$Y$98,MATCH(Inputs!$M53&amp;"_"&amp;INDEX(Lookups!$AC$2:$AC$13,MATCH(Inputs!$L53,Lookups!$AD$2:$AD$13,0),1),IF(Inputs!$K53="CAL",Lookups!$Z$2:$Z$98,Lookups!$AA$2:$AA$98),0),1)&lt;Inputs!AH$4-1,Inputs!AG53*(1+Inputs!AH$6)))))</f>
        <v>-</v>
      </c>
      <c r="AI53" s="217" t="str">
        <f>IF(OR(ISBLANK($M53),$N53="%"),"-",
IF(INDEX(Lookups!$Y$2:$Y$98,MATCH(Inputs!$M53&amp;"_"&amp;INDEX(Lookups!$AC$2:$AC$13,MATCH(Inputs!$L53,Lookups!$AD$2:$AD$13,0),1),IF(Inputs!$K53="CAL",Lookups!$Z$2:$Z$98,Lookups!$AA$2:$AA$98),0),1)&gt;=Inputs!AI$4,"-",
IF(INDEX(Lookups!$Y$2:$Y$98,MATCH(Inputs!$M53&amp;"_"&amp;INDEX(Lookups!$AC$2:$AC$13,MATCH(Inputs!$L53,Lookups!$AD$2:$AD$13,0),1),IF(Inputs!$K53="CAL",Lookups!$Z$2:$Z$98,Lookups!$AA$2:$AA$98),0),1)=Inputs!AI$4-1,Inputs!$Q53*(1+Inputs!AI$6),
IF(INDEX(Lookups!$Y$2:$Y$98,MATCH(Inputs!$M53&amp;"_"&amp;INDEX(Lookups!$AC$2:$AC$13,MATCH(Inputs!$L53,Lookups!$AD$2:$AD$13,0),1),IF(Inputs!$K53="CAL",Lookups!$Z$2:$Z$98,Lookups!$AA$2:$AA$98),0),1)&lt;Inputs!AI$4-1,Inputs!AH53*(1+Inputs!AI$6)))))</f>
        <v>-</v>
      </c>
      <c r="AJ53" s="217" t="str">
        <f>IF(OR(ISBLANK($M53),$N53="%"),"-",
IF(INDEX(Lookups!$Y$2:$Y$98,MATCH(Inputs!$M53&amp;"_"&amp;INDEX(Lookups!$AC$2:$AC$13,MATCH(Inputs!$L53,Lookups!$AD$2:$AD$13,0),1),IF(Inputs!$K53="CAL",Lookups!$Z$2:$Z$98,Lookups!$AA$2:$AA$98),0),1)&gt;=Inputs!AJ$4,"-",
IF(INDEX(Lookups!$Y$2:$Y$98,MATCH(Inputs!$M53&amp;"_"&amp;INDEX(Lookups!$AC$2:$AC$13,MATCH(Inputs!$L53,Lookups!$AD$2:$AD$13,0),1),IF(Inputs!$K53="CAL",Lookups!$Z$2:$Z$98,Lookups!$AA$2:$AA$98),0),1)=Inputs!AJ$4-1,Inputs!$Q53*(1+Inputs!AJ$6),
IF(INDEX(Lookups!$Y$2:$Y$98,MATCH(Inputs!$M53&amp;"_"&amp;INDEX(Lookups!$AC$2:$AC$13,MATCH(Inputs!$L53,Lookups!$AD$2:$AD$13,0),1),IF(Inputs!$K53="CAL",Lookups!$Z$2:$Z$98,Lookups!$AA$2:$AA$98),0),1)&lt;Inputs!AJ$4-1,Inputs!AI53*(1+Inputs!AJ$6)))))</f>
        <v>-</v>
      </c>
      <c r="AK53" s="217" t="str">
        <f>IF(OR(ISBLANK($M53),$N53="%"),"-",
IF(INDEX(Lookups!$Y$2:$Y$98,MATCH(Inputs!$M53&amp;"_"&amp;INDEX(Lookups!$AC$2:$AC$13,MATCH(Inputs!$L53,Lookups!$AD$2:$AD$13,0),1),IF(Inputs!$K53="CAL",Lookups!$Z$2:$Z$98,Lookups!$AA$2:$AA$98),0),1)&gt;=Inputs!AK$4,"-",
IF(INDEX(Lookups!$Y$2:$Y$98,MATCH(Inputs!$M53&amp;"_"&amp;INDEX(Lookups!$AC$2:$AC$13,MATCH(Inputs!$L53,Lookups!$AD$2:$AD$13,0),1),IF(Inputs!$K53="CAL",Lookups!$Z$2:$Z$98,Lookups!$AA$2:$AA$98),0),1)=Inputs!AK$4-1,Inputs!$Q53*(1+Inputs!AK$6),
IF(INDEX(Lookups!$Y$2:$Y$98,MATCH(Inputs!$M53&amp;"_"&amp;INDEX(Lookups!$AC$2:$AC$13,MATCH(Inputs!$L53,Lookups!$AD$2:$AD$13,0),1),IF(Inputs!$K53="CAL",Lookups!$Z$2:$Z$98,Lookups!$AA$2:$AA$98),0),1)&lt;Inputs!AK$4-1,Inputs!AJ53*(1+Inputs!AK$6)))))</f>
        <v>-</v>
      </c>
      <c r="AL53" s="217" t="str">
        <f>IF(OR(ISBLANK($M53),$N53="%"),"-",
IF(INDEX(Lookups!$Y$2:$Y$98,MATCH(Inputs!$M53&amp;"_"&amp;INDEX(Lookups!$AC$2:$AC$13,MATCH(Inputs!$L53,Lookups!$AD$2:$AD$13,0),1),IF(Inputs!$K53="CAL",Lookups!$Z$2:$Z$98,Lookups!$AA$2:$AA$98),0),1)&gt;=Inputs!AL$4,"-",
IF(INDEX(Lookups!$Y$2:$Y$98,MATCH(Inputs!$M53&amp;"_"&amp;INDEX(Lookups!$AC$2:$AC$13,MATCH(Inputs!$L53,Lookups!$AD$2:$AD$13,0),1),IF(Inputs!$K53="CAL",Lookups!$Z$2:$Z$98,Lookups!$AA$2:$AA$98),0),1)=Inputs!AL$4-1,Inputs!$Q53*(1+Inputs!AL$6),
IF(INDEX(Lookups!$Y$2:$Y$98,MATCH(Inputs!$M53&amp;"_"&amp;INDEX(Lookups!$AC$2:$AC$13,MATCH(Inputs!$L53,Lookups!$AD$2:$AD$13,0),1),IF(Inputs!$K53="CAL",Lookups!$Z$2:$Z$98,Lookups!$AA$2:$AA$98),0),1)&lt;Inputs!AL$4-1,Inputs!AK53*(1+Inputs!AL$6)))))</f>
        <v>-</v>
      </c>
      <c r="AM53" s="217" t="str">
        <f>IF(OR(ISBLANK($M53),$N53="%"),"-",
IF(INDEX(Lookups!$Y$2:$Y$98,MATCH(Inputs!$M53&amp;"_"&amp;INDEX(Lookups!$AC$2:$AC$13,MATCH(Inputs!$L53,Lookups!$AD$2:$AD$13,0),1),IF(Inputs!$K53="CAL",Lookups!$Z$2:$Z$98,Lookups!$AA$2:$AA$98),0),1)&gt;=Inputs!AM$4,"-",
IF(INDEX(Lookups!$Y$2:$Y$98,MATCH(Inputs!$M53&amp;"_"&amp;INDEX(Lookups!$AC$2:$AC$13,MATCH(Inputs!$L53,Lookups!$AD$2:$AD$13,0),1),IF(Inputs!$K53="CAL",Lookups!$Z$2:$Z$98,Lookups!$AA$2:$AA$98),0),1)=Inputs!AM$4-1,Inputs!$Q53*(1+Inputs!AM$6),
IF(INDEX(Lookups!$Y$2:$Y$98,MATCH(Inputs!$M53&amp;"_"&amp;INDEX(Lookups!$AC$2:$AC$13,MATCH(Inputs!$L53,Lookups!$AD$2:$AD$13,0),1),IF(Inputs!$K53="CAL",Lookups!$Z$2:$Z$98,Lookups!$AA$2:$AA$98),0),1)&lt;Inputs!AM$4-1,Inputs!AL53*(1+Inputs!AM$6)))))</f>
        <v>-</v>
      </c>
      <c r="AN53" s="217" t="str">
        <f>IF(OR(ISBLANK($M53),$N53="%"),"-",
IF(INDEX(Lookups!$Y$2:$Y$98,MATCH(Inputs!$M53&amp;"_"&amp;INDEX(Lookups!$AC$2:$AC$13,MATCH(Inputs!$L53,Lookups!$AD$2:$AD$13,0),1),IF(Inputs!$K53="CAL",Lookups!$Z$2:$Z$98,Lookups!$AA$2:$AA$98),0),1)&gt;=Inputs!AN$4,"-",
IF(INDEX(Lookups!$Y$2:$Y$98,MATCH(Inputs!$M53&amp;"_"&amp;INDEX(Lookups!$AC$2:$AC$13,MATCH(Inputs!$L53,Lookups!$AD$2:$AD$13,0),1),IF(Inputs!$K53="CAL",Lookups!$Z$2:$Z$98,Lookups!$AA$2:$AA$98),0),1)=Inputs!AN$4-1,Inputs!$Q53*(1+Inputs!AN$6),
IF(INDEX(Lookups!$Y$2:$Y$98,MATCH(Inputs!$M53&amp;"_"&amp;INDEX(Lookups!$AC$2:$AC$13,MATCH(Inputs!$L53,Lookups!$AD$2:$AD$13,0),1),IF(Inputs!$K53="CAL",Lookups!$Z$2:$Z$98,Lookups!$AA$2:$AA$98),0),1)&lt;Inputs!AN$4-1,Inputs!AM53*(1+Inputs!AN$6)))))</f>
        <v>-</v>
      </c>
      <c r="AO53" s="217" t="str">
        <f>IF(OR(ISBLANK($M53),$N53="%"),"-",
IF(INDEX(Lookups!$Y$2:$Y$98,MATCH(Inputs!$M53&amp;"_"&amp;INDEX(Lookups!$AC$2:$AC$13,MATCH(Inputs!$L53,Lookups!$AD$2:$AD$13,0),1),IF(Inputs!$K53="CAL",Lookups!$Z$2:$Z$98,Lookups!$AA$2:$AA$98),0),1)&gt;=Inputs!AO$4,"-",
IF(INDEX(Lookups!$Y$2:$Y$98,MATCH(Inputs!$M53&amp;"_"&amp;INDEX(Lookups!$AC$2:$AC$13,MATCH(Inputs!$L53,Lookups!$AD$2:$AD$13,0),1),IF(Inputs!$K53="CAL",Lookups!$Z$2:$Z$98,Lookups!$AA$2:$AA$98),0),1)=Inputs!AO$4-1,Inputs!$Q53*(1+Inputs!AO$6),
IF(INDEX(Lookups!$Y$2:$Y$98,MATCH(Inputs!$M53&amp;"_"&amp;INDEX(Lookups!$AC$2:$AC$13,MATCH(Inputs!$L53,Lookups!$AD$2:$AD$13,0),1),IF(Inputs!$K53="CAL",Lookups!$Z$2:$Z$98,Lookups!$AA$2:$AA$98),0),1)&lt;Inputs!AO$4-1,Inputs!AN53*(1+Inputs!AO$6)))))</f>
        <v>-</v>
      </c>
      <c r="AP53" s="217" t="str">
        <f>IF(OR(ISBLANK($M53),$N53="%"),"-",
IF(INDEX(Lookups!$Y$2:$Y$98,MATCH(Inputs!$M53&amp;"_"&amp;INDEX(Lookups!$AC$2:$AC$13,MATCH(Inputs!$L53,Lookups!$AD$2:$AD$13,0),1),IF(Inputs!$K53="CAL",Lookups!$Z$2:$Z$98,Lookups!$AA$2:$AA$98),0),1)&gt;=Inputs!AP$4,"-",
IF(INDEX(Lookups!$Y$2:$Y$98,MATCH(Inputs!$M53&amp;"_"&amp;INDEX(Lookups!$AC$2:$AC$13,MATCH(Inputs!$L53,Lookups!$AD$2:$AD$13,0),1),IF(Inputs!$K53="CAL",Lookups!$Z$2:$Z$98,Lookups!$AA$2:$AA$98),0),1)=Inputs!AP$4-1,Inputs!$Q53*(1+Inputs!AP$6),
IF(INDEX(Lookups!$Y$2:$Y$98,MATCH(Inputs!$M53&amp;"_"&amp;INDEX(Lookups!$AC$2:$AC$13,MATCH(Inputs!$L53,Lookups!$AD$2:$AD$13,0),1),IF(Inputs!$K53="CAL",Lookups!$Z$2:$Z$98,Lookups!$AA$2:$AA$98),0),1)&lt;Inputs!AP$4-1,Inputs!AO53*(1+Inputs!AP$6)))))</f>
        <v>-</v>
      </c>
      <c r="AQ53" s="217" t="str">
        <f>IF(OR(ISBLANK($M53),$N53="%"),"-",
IF(INDEX(Lookups!$Y$2:$Y$98,MATCH(Inputs!$M53&amp;"_"&amp;INDEX(Lookups!$AC$2:$AC$13,MATCH(Inputs!$L53,Lookups!$AD$2:$AD$13,0),1),IF(Inputs!$K53="CAL",Lookups!$Z$2:$Z$98,Lookups!$AA$2:$AA$98),0),1)&gt;=Inputs!AQ$4,"-",
IF(INDEX(Lookups!$Y$2:$Y$98,MATCH(Inputs!$M53&amp;"_"&amp;INDEX(Lookups!$AC$2:$AC$13,MATCH(Inputs!$L53,Lookups!$AD$2:$AD$13,0),1),IF(Inputs!$K53="CAL",Lookups!$Z$2:$Z$98,Lookups!$AA$2:$AA$98),0),1)=Inputs!AQ$4-1,Inputs!$Q53*(1+Inputs!AQ$6),
IF(INDEX(Lookups!$Y$2:$Y$98,MATCH(Inputs!$M53&amp;"_"&amp;INDEX(Lookups!$AC$2:$AC$13,MATCH(Inputs!$L53,Lookups!$AD$2:$AD$13,0),1),IF(Inputs!$K53="CAL",Lookups!$Z$2:$Z$98,Lookups!$AA$2:$AA$98),0),1)&lt;Inputs!AQ$4-1,Inputs!AP53*(1+Inputs!AQ$6)))))</f>
        <v>-</v>
      </c>
      <c r="AR53" s="217" t="str">
        <f>IF(OR(ISBLANK($M53),$N53="%"),"-",
IF(INDEX(Lookups!$Y$2:$Y$98,MATCH(Inputs!$M53&amp;"_"&amp;INDEX(Lookups!$AC$2:$AC$13,MATCH(Inputs!$L53,Lookups!$AD$2:$AD$13,0),1),IF(Inputs!$K53="CAL",Lookups!$Z$2:$Z$98,Lookups!$AA$2:$AA$98),0),1)&gt;=Inputs!AR$4,"-",
IF(INDEX(Lookups!$Y$2:$Y$98,MATCH(Inputs!$M53&amp;"_"&amp;INDEX(Lookups!$AC$2:$AC$13,MATCH(Inputs!$L53,Lookups!$AD$2:$AD$13,0),1),IF(Inputs!$K53="CAL",Lookups!$Z$2:$Z$98,Lookups!$AA$2:$AA$98),0),1)=Inputs!AR$4-1,Inputs!$Q53*(1+Inputs!AR$6),
IF(INDEX(Lookups!$Y$2:$Y$98,MATCH(Inputs!$M53&amp;"_"&amp;INDEX(Lookups!$AC$2:$AC$13,MATCH(Inputs!$L53,Lookups!$AD$2:$AD$13,0),1),IF(Inputs!$K53="CAL",Lookups!$Z$2:$Z$98,Lookups!$AA$2:$AA$98),0),1)&lt;Inputs!AR$4-1,Inputs!AQ53*(1+Inputs!AR$6)))))</f>
        <v>-</v>
      </c>
      <c r="AS53" s="217" t="str">
        <f>IF(OR(ISBLANK($M53),$N53="%"),"-",
IF(INDEX(Lookups!$Y$2:$Y$98,MATCH(Inputs!$M53&amp;"_"&amp;INDEX(Lookups!$AC$2:$AC$13,MATCH(Inputs!$L53,Lookups!$AD$2:$AD$13,0),1),IF(Inputs!$K53="CAL",Lookups!$Z$2:$Z$98,Lookups!$AA$2:$AA$98),0),1)&gt;=Inputs!AS$4,"-",
IF(INDEX(Lookups!$Y$2:$Y$98,MATCH(Inputs!$M53&amp;"_"&amp;INDEX(Lookups!$AC$2:$AC$13,MATCH(Inputs!$L53,Lookups!$AD$2:$AD$13,0),1),IF(Inputs!$K53="CAL",Lookups!$Z$2:$Z$98,Lookups!$AA$2:$AA$98),0),1)=Inputs!AS$4-1,Inputs!$Q53*(1+Inputs!AS$6),
IF(INDEX(Lookups!$Y$2:$Y$98,MATCH(Inputs!$M53&amp;"_"&amp;INDEX(Lookups!$AC$2:$AC$13,MATCH(Inputs!$L53,Lookups!$AD$2:$AD$13,0),1),IF(Inputs!$K53="CAL",Lookups!$Z$2:$Z$98,Lookups!$AA$2:$AA$98),0),1)&lt;Inputs!AS$4-1,Inputs!AR53*(1+Inputs!AS$6)))))</f>
        <v>-</v>
      </c>
      <c r="AT53" s="217" t="str">
        <f>IF(OR(ISBLANK($M53),$N53="%"),"-",
IF(INDEX(Lookups!$Y$2:$Y$98,MATCH(Inputs!$M53&amp;"_"&amp;INDEX(Lookups!$AC$2:$AC$13,MATCH(Inputs!$L53,Lookups!$AD$2:$AD$13,0),1),IF(Inputs!$K53="CAL",Lookups!$Z$2:$Z$98,Lookups!$AA$2:$AA$98),0),1)&gt;=Inputs!AT$4,"-",
IF(INDEX(Lookups!$Y$2:$Y$98,MATCH(Inputs!$M53&amp;"_"&amp;INDEX(Lookups!$AC$2:$AC$13,MATCH(Inputs!$L53,Lookups!$AD$2:$AD$13,0),1),IF(Inputs!$K53="CAL",Lookups!$Z$2:$Z$98,Lookups!$AA$2:$AA$98),0),1)=Inputs!AT$4-1,Inputs!$Q53*(1+Inputs!AT$6),
IF(INDEX(Lookups!$Y$2:$Y$98,MATCH(Inputs!$M53&amp;"_"&amp;INDEX(Lookups!$AC$2:$AC$13,MATCH(Inputs!$L53,Lookups!$AD$2:$AD$13,0),1),IF(Inputs!$K53="CAL",Lookups!$Z$2:$Z$98,Lookups!$AA$2:$AA$98),0),1)&lt;Inputs!AT$4-1,Inputs!AS53*(1+Inputs!AT$6)))))</f>
        <v>-</v>
      </c>
      <c r="AU53" s="217" t="str">
        <f>IF(OR(ISBLANK($M53),$N53="%"),"-",
IF(INDEX(Lookups!$Y$2:$Y$98,MATCH(Inputs!$M53&amp;"_"&amp;INDEX(Lookups!$AC$2:$AC$13,MATCH(Inputs!$L53,Lookups!$AD$2:$AD$13,0),1),IF(Inputs!$K53="CAL",Lookups!$Z$2:$Z$98,Lookups!$AA$2:$AA$98),0),1)&gt;=Inputs!AU$4,"-",
IF(INDEX(Lookups!$Y$2:$Y$98,MATCH(Inputs!$M53&amp;"_"&amp;INDEX(Lookups!$AC$2:$AC$13,MATCH(Inputs!$L53,Lookups!$AD$2:$AD$13,0),1),IF(Inputs!$K53="CAL",Lookups!$Z$2:$Z$98,Lookups!$AA$2:$AA$98),0),1)=Inputs!AU$4-1,Inputs!$Q53*(1+Inputs!AU$6),
IF(INDEX(Lookups!$Y$2:$Y$98,MATCH(Inputs!$M53&amp;"_"&amp;INDEX(Lookups!$AC$2:$AC$13,MATCH(Inputs!$L53,Lookups!$AD$2:$AD$13,0),1),IF(Inputs!$K53="CAL",Lookups!$Z$2:$Z$98,Lookups!$AA$2:$AA$98),0),1)&lt;Inputs!AU$4-1,Inputs!AT53*(1+Inputs!AU$6)))))</f>
        <v>-</v>
      </c>
      <c r="AW53" s="214" t="str">
        <f>INDEX($V53:$AU53,1,MATCH(AW$6&amp;"_"&amp;INDEX(Lookups!$AC$2:$AC$13,MATCH(Inputs!AW$5,Lookups!$AD$2:$AD$13,0),1),Inputs!$V$2:$AU$2,0))</f>
        <v>-</v>
      </c>
    </row>
    <row r="54" spans="1:49" x14ac:dyDescent="0.25">
      <c r="A54" s="178"/>
      <c r="B54" s="209"/>
      <c r="C54" s="210" t="str">
        <f>IF(ISBLANK($B54),"-",IFERROR(INDEX(Lookups!$E$2:$E$14,MATCH($B54,Lookups!$C$2:$C$14,0),1),"-"))</f>
        <v>-</v>
      </c>
      <c r="D54" s="211" t="str">
        <f>IFERROR(IF(MATCH($I54,Lookups!$J$2:$J$6,0),INDEX(Lookups!$K$2:$K$6,MATCH(Inputs!$I54,Lookups!$J$2:$J$6,0),1)),"all DB")</f>
        <v>all DB</v>
      </c>
      <c r="E54" s="211" t="str">
        <f t="shared" si="2"/>
        <v>-</v>
      </c>
      <c r="K54" s="203"/>
      <c r="L54" s="203"/>
      <c r="M54" s="203"/>
      <c r="Q54" s="162"/>
      <c r="R54" s="240"/>
      <c r="S54" s="241"/>
      <c r="T54" s="241"/>
      <c r="U54" s="216"/>
      <c r="V54" s="217" t="str">
        <f>IF(OR(ISBLANK($M54),$N54="%"),"-",
IF(INDEX(Lookups!$Y$2:$Y$98,MATCH(Inputs!$M54&amp;"_"&amp;INDEX(Lookups!$AC$2:$AC$13,MATCH(Inputs!$L54,Lookups!$AD$2:$AD$13,0),1),IF(Inputs!$K54="CAL",Lookups!$Z$2:$Z$98,Lookups!$AA$2:$AA$98),0),1)&gt;=Inputs!V$4,"-",
IF(INDEX(Lookups!$Y$2:$Y$98,MATCH(Inputs!$M54&amp;"_"&amp;INDEX(Lookups!$AC$2:$AC$13,MATCH(Inputs!$L54,Lookups!$AD$2:$AD$13,0),1),IF(Inputs!$K54="CAL",Lookups!$Z$2:$Z$98,Lookups!$AA$2:$AA$98),0),1)=Inputs!V$4-1,Inputs!$Q54*(1+Inputs!V$6),
IF(INDEX(Lookups!$Y$2:$Y$98,MATCH(Inputs!$M54&amp;"_"&amp;INDEX(Lookups!$AC$2:$AC$13,MATCH(Inputs!$L54,Lookups!$AD$2:$AD$13,0),1),IF(Inputs!$K54="CAL",Lookups!$Z$2:$Z$98,Lookups!$AA$2:$AA$98),0),1)&lt;Inputs!V$4-1,Inputs!U54*(1+Inputs!V$6)))))</f>
        <v>-</v>
      </c>
      <c r="W54" s="217" t="str">
        <f>IF(OR(ISBLANK($M54),$N54="%"),"-",
IF(INDEX(Lookups!$Y$2:$Y$98,MATCH(Inputs!$M54&amp;"_"&amp;INDEX(Lookups!$AC$2:$AC$13,MATCH(Inputs!$L54,Lookups!$AD$2:$AD$13,0),1),IF(Inputs!$K54="CAL",Lookups!$Z$2:$Z$98,Lookups!$AA$2:$AA$98),0),1)&gt;=Inputs!W$4,"-",
IF(INDEX(Lookups!$Y$2:$Y$98,MATCH(Inputs!$M54&amp;"_"&amp;INDEX(Lookups!$AC$2:$AC$13,MATCH(Inputs!$L54,Lookups!$AD$2:$AD$13,0),1),IF(Inputs!$K54="CAL",Lookups!$Z$2:$Z$98,Lookups!$AA$2:$AA$98),0),1)=Inputs!W$4-1,Inputs!$Q54*(1+Inputs!W$6),
IF(INDEX(Lookups!$Y$2:$Y$98,MATCH(Inputs!$M54&amp;"_"&amp;INDEX(Lookups!$AC$2:$AC$13,MATCH(Inputs!$L54,Lookups!$AD$2:$AD$13,0),1),IF(Inputs!$K54="CAL",Lookups!$Z$2:$Z$98,Lookups!$AA$2:$AA$98),0),1)&lt;Inputs!W$4-1,Inputs!V54*(1+Inputs!W$6)))))</f>
        <v>-</v>
      </c>
      <c r="X54" s="217" t="str">
        <f>IF(OR(ISBLANK($M54),$N54="%"),"-",
IF(INDEX(Lookups!$Y$2:$Y$98,MATCH(Inputs!$M54&amp;"_"&amp;INDEX(Lookups!$AC$2:$AC$13,MATCH(Inputs!$L54,Lookups!$AD$2:$AD$13,0),1),IF(Inputs!$K54="CAL",Lookups!$Z$2:$Z$98,Lookups!$AA$2:$AA$98),0),1)&gt;=Inputs!X$4,"-",
IF(INDEX(Lookups!$Y$2:$Y$98,MATCH(Inputs!$M54&amp;"_"&amp;INDEX(Lookups!$AC$2:$AC$13,MATCH(Inputs!$L54,Lookups!$AD$2:$AD$13,0),1),IF(Inputs!$K54="CAL",Lookups!$Z$2:$Z$98,Lookups!$AA$2:$AA$98),0),1)=Inputs!X$4-1,Inputs!$Q54*(1+Inputs!X$6),
IF(INDEX(Lookups!$Y$2:$Y$98,MATCH(Inputs!$M54&amp;"_"&amp;INDEX(Lookups!$AC$2:$AC$13,MATCH(Inputs!$L54,Lookups!$AD$2:$AD$13,0),1),IF(Inputs!$K54="CAL",Lookups!$Z$2:$Z$98,Lookups!$AA$2:$AA$98),0),1)&lt;Inputs!X$4-1,Inputs!W54*(1+Inputs!X$6)))))</f>
        <v>-</v>
      </c>
      <c r="Y54" s="217" t="str">
        <f>IF(OR(ISBLANK($M54),$N54="%"),"-",
IF(INDEX(Lookups!$Y$2:$Y$98,MATCH(Inputs!$M54&amp;"_"&amp;INDEX(Lookups!$AC$2:$AC$13,MATCH(Inputs!$L54,Lookups!$AD$2:$AD$13,0),1),IF(Inputs!$K54="CAL",Lookups!$Z$2:$Z$98,Lookups!$AA$2:$AA$98),0),1)&gt;=Inputs!Y$4,"-",
IF(INDEX(Lookups!$Y$2:$Y$98,MATCH(Inputs!$M54&amp;"_"&amp;INDEX(Lookups!$AC$2:$AC$13,MATCH(Inputs!$L54,Lookups!$AD$2:$AD$13,0),1),IF(Inputs!$K54="CAL",Lookups!$Z$2:$Z$98,Lookups!$AA$2:$AA$98),0),1)=Inputs!Y$4-1,Inputs!$Q54*(1+Inputs!Y$6),
IF(INDEX(Lookups!$Y$2:$Y$98,MATCH(Inputs!$M54&amp;"_"&amp;INDEX(Lookups!$AC$2:$AC$13,MATCH(Inputs!$L54,Lookups!$AD$2:$AD$13,0),1),IF(Inputs!$K54="CAL",Lookups!$Z$2:$Z$98,Lookups!$AA$2:$AA$98),0),1)&lt;Inputs!Y$4-1,Inputs!X54*(1+Inputs!Y$6)))))</f>
        <v>-</v>
      </c>
      <c r="Z54" s="217" t="str">
        <f>IF(OR(ISBLANK($M54),$N54="%"),"-",
IF(INDEX(Lookups!$Y$2:$Y$98,MATCH(Inputs!$M54&amp;"_"&amp;INDEX(Lookups!$AC$2:$AC$13,MATCH(Inputs!$L54,Lookups!$AD$2:$AD$13,0),1),IF(Inputs!$K54="CAL",Lookups!$Z$2:$Z$98,Lookups!$AA$2:$AA$98),0),1)&gt;=Inputs!Z$4,"-",
IF(INDEX(Lookups!$Y$2:$Y$98,MATCH(Inputs!$M54&amp;"_"&amp;INDEX(Lookups!$AC$2:$AC$13,MATCH(Inputs!$L54,Lookups!$AD$2:$AD$13,0),1),IF(Inputs!$K54="CAL",Lookups!$Z$2:$Z$98,Lookups!$AA$2:$AA$98),0),1)=Inputs!Z$4-1,Inputs!$Q54*(1+Inputs!Z$6),
IF(INDEX(Lookups!$Y$2:$Y$98,MATCH(Inputs!$M54&amp;"_"&amp;INDEX(Lookups!$AC$2:$AC$13,MATCH(Inputs!$L54,Lookups!$AD$2:$AD$13,0),1),IF(Inputs!$K54="CAL",Lookups!$Z$2:$Z$98,Lookups!$AA$2:$AA$98),0),1)&lt;Inputs!Z$4-1,Inputs!Y54*(1+Inputs!Z$6)))))</f>
        <v>-</v>
      </c>
      <c r="AA54" s="217" t="str">
        <f>IF(OR(ISBLANK($M54),$N54="%"),"-",
IF(INDEX(Lookups!$Y$2:$Y$98,MATCH(Inputs!$M54&amp;"_"&amp;INDEX(Lookups!$AC$2:$AC$13,MATCH(Inputs!$L54,Lookups!$AD$2:$AD$13,0),1),IF(Inputs!$K54="CAL",Lookups!$Z$2:$Z$98,Lookups!$AA$2:$AA$98),0),1)&gt;=Inputs!AA$4,"-",
IF(INDEX(Lookups!$Y$2:$Y$98,MATCH(Inputs!$M54&amp;"_"&amp;INDEX(Lookups!$AC$2:$AC$13,MATCH(Inputs!$L54,Lookups!$AD$2:$AD$13,0),1),IF(Inputs!$K54="CAL",Lookups!$Z$2:$Z$98,Lookups!$AA$2:$AA$98),0),1)=Inputs!AA$4-1,Inputs!$Q54*(1+Inputs!AA$6),
IF(INDEX(Lookups!$Y$2:$Y$98,MATCH(Inputs!$M54&amp;"_"&amp;INDEX(Lookups!$AC$2:$AC$13,MATCH(Inputs!$L54,Lookups!$AD$2:$AD$13,0),1),IF(Inputs!$K54="CAL",Lookups!$Z$2:$Z$98,Lookups!$AA$2:$AA$98),0),1)&lt;Inputs!AA$4-1,Inputs!Z54*(1+Inputs!AA$6)))))</f>
        <v>-</v>
      </c>
      <c r="AB54" s="217" t="str">
        <f>IF(OR(ISBLANK($M54),$N54="%"),"-",
IF(INDEX(Lookups!$Y$2:$Y$98,MATCH(Inputs!$M54&amp;"_"&amp;INDEX(Lookups!$AC$2:$AC$13,MATCH(Inputs!$L54,Lookups!$AD$2:$AD$13,0),1),IF(Inputs!$K54="CAL",Lookups!$Z$2:$Z$98,Lookups!$AA$2:$AA$98),0),1)&gt;=Inputs!AB$4,"-",
IF(INDEX(Lookups!$Y$2:$Y$98,MATCH(Inputs!$M54&amp;"_"&amp;INDEX(Lookups!$AC$2:$AC$13,MATCH(Inputs!$L54,Lookups!$AD$2:$AD$13,0),1),IF(Inputs!$K54="CAL",Lookups!$Z$2:$Z$98,Lookups!$AA$2:$AA$98),0),1)=Inputs!AB$4-1,Inputs!$Q54*(1+Inputs!AB$6),
IF(INDEX(Lookups!$Y$2:$Y$98,MATCH(Inputs!$M54&amp;"_"&amp;INDEX(Lookups!$AC$2:$AC$13,MATCH(Inputs!$L54,Lookups!$AD$2:$AD$13,0),1),IF(Inputs!$K54="CAL",Lookups!$Z$2:$Z$98,Lookups!$AA$2:$AA$98),0),1)&lt;Inputs!AB$4-1,Inputs!AA54*(1+Inputs!AB$6)))))</f>
        <v>-</v>
      </c>
      <c r="AC54" s="217" t="str">
        <f>IF(OR(ISBLANK($M54),$N54="%"),"-",
IF(INDEX(Lookups!$Y$2:$Y$98,MATCH(Inputs!$M54&amp;"_"&amp;INDEX(Lookups!$AC$2:$AC$13,MATCH(Inputs!$L54,Lookups!$AD$2:$AD$13,0),1),IF(Inputs!$K54="CAL",Lookups!$Z$2:$Z$98,Lookups!$AA$2:$AA$98),0),1)&gt;=Inputs!AC$4,"-",
IF(INDEX(Lookups!$Y$2:$Y$98,MATCH(Inputs!$M54&amp;"_"&amp;INDEX(Lookups!$AC$2:$AC$13,MATCH(Inputs!$L54,Lookups!$AD$2:$AD$13,0),1),IF(Inputs!$K54="CAL",Lookups!$Z$2:$Z$98,Lookups!$AA$2:$AA$98),0),1)=Inputs!AC$4-1,Inputs!$Q54*(1+Inputs!AC$6),
IF(INDEX(Lookups!$Y$2:$Y$98,MATCH(Inputs!$M54&amp;"_"&amp;INDEX(Lookups!$AC$2:$AC$13,MATCH(Inputs!$L54,Lookups!$AD$2:$AD$13,0),1),IF(Inputs!$K54="CAL",Lookups!$Z$2:$Z$98,Lookups!$AA$2:$AA$98),0),1)&lt;Inputs!AC$4-1,Inputs!AB54*(1+Inputs!AC$6)))))</f>
        <v>-</v>
      </c>
      <c r="AD54" s="217" t="str">
        <f>IF(OR(ISBLANK($M54),$N54="%"),"-",
IF(INDEX(Lookups!$Y$2:$Y$98,MATCH(Inputs!$M54&amp;"_"&amp;INDEX(Lookups!$AC$2:$AC$13,MATCH(Inputs!$L54,Lookups!$AD$2:$AD$13,0),1),IF(Inputs!$K54="CAL",Lookups!$Z$2:$Z$98,Lookups!$AA$2:$AA$98),0),1)&gt;=Inputs!AD$4,"-",
IF(INDEX(Lookups!$Y$2:$Y$98,MATCH(Inputs!$M54&amp;"_"&amp;INDEX(Lookups!$AC$2:$AC$13,MATCH(Inputs!$L54,Lookups!$AD$2:$AD$13,0),1),IF(Inputs!$K54="CAL",Lookups!$Z$2:$Z$98,Lookups!$AA$2:$AA$98),0),1)=Inputs!AD$4-1,Inputs!$Q54*(1+Inputs!AD$6),
IF(INDEX(Lookups!$Y$2:$Y$98,MATCH(Inputs!$M54&amp;"_"&amp;INDEX(Lookups!$AC$2:$AC$13,MATCH(Inputs!$L54,Lookups!$AD$2:$AD$13,0),1),IF(Inputs!$K54="CAL",Lookups!$Z$2:$Z$98,Lookups!$AA$2:$AA$98),0),1)&lt;Inputs!AD$4-1,Inputs!AC54*(1+Inputs!AD$6)))))</f>
        <v>-</v>
      </c>
      <c r="AE54" s="217" t="str">
        <f>IF(OR(ISBLANK($M54),$N54="%"),"-",
IF(INDEX(Lookups!$Y$2:$Y$98,MATCH(Inputs!$M54&amp;"_"&amp;INDEX(Lookups!$AC$2:$AC$13,MATCH(Inputs!$L54,Lookups!$AD$2:$AD$13,0),1),IF(Inputs!$K54="CAL",Lookups!$Z$2:$Z$98,Lookups!$AA$2:$AA$98),0),1)&gt;=Inputs!AE$4,"-",
IF(INDEX(Lookups!$Y$2:$Y$98,MATCH(Inputs!$M54&amp;"_"&amp;INDEX(Lookups!$AC$2:$AC$13,MATCH(Inputs!$L54,Lookups!$AD$2:$AD$13,0),1),IF(Inputs!$K54="CAL",Lookups!$Z$2:$Z$98,Lookups!$AA$2:$AA$98),0),1)=Inputs!AE$4-1,Inputs!$Q54*(1+Inputs!AE$6),
IF(INDEX(Lookups!$Y$2:$Y$98,MATCH(Inputs!$M54&amp;"_"&amp;INDEX(Lookups!$AC$2:$AC$13,MATCH(Inputs!$L54,Lookups!$AD$2:$AD$13,0),1),IF(Inputs!$K54="CAL",Lookups!$Z$2:$Z$98,Lookups!$AA$2:$AA$98),0),1)&lt;Inputs!AE$4-1,Inputs!AD54*(1+Inputs!AE$6)))))</f>
        <v>-</v>
      </c>
      <c r="AF54" s="217" t="str">
        <f>IF(OR(ISBLANK($M54),$N54="%"),"-",
IF(INDEX(Lookups!$Y$2:$Y$98,MATCH(Inputs!$M54&amp;"_"&amp;INDEX(Lookups!$AC$2:$AC$13,MATCH(Inputs!$L54,Lookups!$AD$2:$AD$13,0),1),IF(Inputs!$K54="CAL",Lookups!$Z$2:$Z$98,Lookups!$AA$2:$AA$98),0),1)&gt;=Inputs!AF$4,"-",
IF(INDEX(Lookups!$Y$2:$Y$98,MATCH(Inputs!$M54&amp;"_"&amp;INDEX(Lookups!$AC$2:$AC$13,MATCH(Inputs!$L54,Lookups!$AD$2:$AD$13,0),1),IF(Inputs!$K54="CAL",Lookups!$Z$2:$Z$98,Lookups!$AA$2:$AA$98),0),1)=Inputs!AF$4-1,Inputs!$Q54*(1+Inputs!AF$6),
IF(INDEX(Lookups!$Y$2:$Y$98,MATCH(Inputs!$M54&amp;"_"&amp;INDEX(Lookups!$AC$2:$AC$13,MATCH(Inputs!$L54,Lookups!$AD$2:$AD$13,0),1),IF(Inputs!$K54="CAL",Lookups!$Z$2:$Z$98,Lookups!$AA$2:$AA$98),0),1)&lt;Inputs!AF$4-1,Inputs!AE54*(1+Inputs!AF$6)))))</f>
        <v>-</v>
      </c>
      <c r="AG54" s="217" t="str">
        <f>IF(OR(ISBLANK($M54),$N54="%"),"-",
IF(INDEX(Lookups!$Y$2:$Y$98,MATCH(Inputs!$M54&amp;"_"&amp;INDEX(Lookups!$AC$2:$AC$13,MATCH(Inputs!$L54,Lookups!$AD$2:$AD$13,0),1),IF(Inputs!$K54="CAL",Lookups!$Z$2:$Z$98,Lookups!$AA$2:$AA$98),0),1)&gt;=Inputs!AG$4,"-",
IF(INDEX(Lookups!$Y$2:$Y$98,MATCH(Inputs!$M54&amp;"_"&amp;INDEX(Lookups!$AC$2:$AC$13,MATCH(Inputs!$L54,Lookups!$AD$2:$AD$13,0),1),IF(Inputs!$K54="CAL",Lookups!$Z$2:$Z$98,Lookups!$AA$2:$AA$98),0),1)=Inputs!AG$4-1,Inputs!$Q54*(1+Inputs!AG$6),
IF(INDEX(Lookups!$Y$2:$Y$98,MATCH(Inputs!$M54&amp;"_"&amp;INDEX(Lookups!$AC$2:$AC$13,MATCH(Inputs!$L54,Lookups!$AD$2:$AD$13,0),1),IF(Inputs!$K54="CAL",Lookups!$Z$2:$Z$98,Lookups!$AA$2:$AA$98),0),1)&lt;Inputs!AG$4-1,Inputs!AF54*(1+Inputs!AG$6)))))</f>
        <v>-</v>
      </c>
      <c r="AH54" s="217" t="str">
        <f>IF(OR(ISBLANK($M54),$N54="%"),"-",
IF(INDEX(Lookups!$Y$2:$Y$98,MATCH(Inputs!$M54&amp;"_"&amp;INDEX(Lookups!$AC$2:$AC$13,MATCH(Inputs!$L54,Lookups!$AD$2:$AD$13,0),1),IF(Inputs!$K54="CAL",Lookups!$Z$2:$Z$98,Lookups!$AA$2:$AA$98),0),1)&gt;=Inputs!AH$4,"-",
IF(INDEX(Lookups!$Y$2:$Y$98,MATCH(Inputs!$M54&amp;"_"&amp;INDEX(Lookups!$AC$2:$AC$13,MATCH(Inputs!$L54,Lookups!$AD$2:$AD$13,0),1),IF(Inputs!$K54="CAL",Lookups!$Z$2:$Z$98,Lookups!$AA$2:$AA$98),0),1)=Inputs!AH$4-1,Inputs!$Q54*(1+Inputs!AH$6),
IF(INDEX(Lookups!$Y$2:$Y$98,MATCH(Inputs!$M54&amp;"_"&amp;INDEX(Lookups!$AC$2:$AC$13,MATCH(Inputs!$L54,Lookups!$AD$2:$AD$13,0),1),IF(Inputs!$K54="CAL",Lookups!$Z$2:$Z$98,Lookups!$AA$2:$AA$98),0),1)&lt;Inputs!AH$4-1,Inputs!AG54*(1+Inputs!AH$6)))))</f>
        <v>-</v>
      </c>
      <c r="AI54" s="217" t="str">
        <f>IF(OR(ISBLANK($M54),$N54="%"),"-",
IF(INDEX(Lookups!$Y$2:$Y$98,MATCH(Inputs!$M54&amp;"_"&amp;INDEX(Lookups!$AC$2:$AC$13,MATCH(Inputs!$L54,Lookups!$AD$2:$AD$13,0),1),IF(Inputs!$K54="CAL",Lookups!$Z$2:$Z$98,Lookups!$AA$2:$AA$98),0),1)&gt;=Inputs!AI$4,"-",
IF(INDEX(Lookups!$Y$2:$Y$98,MATCH(Inputs!$M54&amp;"_"&amp;INDEX(Lookups!$AC$2:$AC$13,MATCH(Inputs!$L54,Lookups!$AD$2:$AD$13,0),1),IF(Inputs!$K54="CAL",Lookups!$Z$2:$Z$98,Lookups!$AA$2:$AA$98),0),1)=Inputs!AI$4-1,Inputs!$Q54*(1+Inputs!AI$6),
IF(INDEX(Lookups!$Y$2:$Y$98,MATCH(Inputs!$M54&amp;"_"&amp;INDEX(Lookups!$AC$2:$AC$13,MATCH(Inputs!$L54,Lookups!$AD$2:$AD$13,0),1),IF(Inputs!$K54="CAL",Lookups!$Z$2:$Z$98,Lookups!$AA$2:$AA$98),0),1)&lt;Inputs!AI$4-1,Inputs!AH54*(1+Inputs!AI$6)))))</f>
        <v>-</v>
      </c>
      <c r="AJ54" s="217" t="str">
        <f>IF(OR(ISBLANK($M54),$N54="%"),"-",
IF(INDEX(Lookups!$Y$2:$Y$98,MATCH(Inputs!$M54&amp;"_"&amp;INDEX(Lookups!$AC$2:$AC$13,MATCH(Inputs!$L54,Lookups!$AD$2:$AD$13,0),1),IF(Inputs!$K54="CAL",Lookups!$Z$2:$Z$98,Lookups!$AA$2:$AA$98),0),1)&gt;=Inputs!AJ$4,"-",
IF(INDEX(Lookups!$Y$2:$Y$98,MATCH(Inputs!$M54&amp;"_"&amp;INDEX(Lookups!$AC$2:$AC$13,MATCH(Inputs!$L54,Lookups!$AD$2:$AD$13,0),1),IF(Inputs!$K54="CAL",Lookups!$Z$2:$Z$98,Lookups!$AA$2:$AA$98),0),1)=Inputs!AJ$4-1,Inputs!$Q54*(1+Inputs!AJ$6),
IF(INDEX(Lookups!$Y$2:$Y$98,MATCH(Inputs!$M54&amp;"_"&amp;INDEX(Lookups!$AC$2:$AC$13,MATCH(Inputs!$L54,Lookups!$AD$2:$AD$13,0),1),IF(Inputs!$K54="CAL",Lookups!$Z$2:$Z$98,Lookups!$AA$2:$AA$98),0),1)&lt;Inputs!AJ$4-1,Inputs!AI54*(1+Inputs!AJ$6)))))</f>
        <v>-</v>
      </c>
      <c r="AK54" s="217" t="str">
        <f>IF(OR(ISBLANK($M54),$N54="%"),"-",
IF(INDEX(Lookups!$Y$2:$Y$98,MATCH(Inputs!$M54&amp;"_"&amp;INDEX(Lookups!$AC$2:$AC$13,MATCH(Inputs!$L54,Lookups!$AD$2:$AD$13,0),1),IF(Inputs!$K54="CAL",Lookups!$Z$2:$Z$98,Lookups!$AA$2:$AA$98),0),1)&gt;=Inputs!AK$4,"-",
IF(INDEX(Lookups!$Y$2:$Y$98,MATCH(Inputs!$M54&amp;"_"&amp;INDEX(Lookups!$AC$2:$AC$13,MATCH(Inputs!$L54,Lookups!$AD$2:$AD$13,0),1),IF(Inputs!$K54="CAL",Lookups!$Z$2:$Z$98,Lookups!$AA$2:$AA$98),0),1)=Inputs!AK$4-1,Inputs!$Q54*(1+Inputs!AK$6),
IF(INDEX(Lookups!$Y$2:$Y$98,MATCH(Inputs!$M54&amp;"_"&amp;INDEX(Lookups!$AC$2:$AC$13,MATCH(Inputs!$L54,Lookups!$AD$2:$AD$13,0),1),IF(Inputs!$K54="CAL",Lookups!$Z$2:$Z$98,Lookups!$AA$2:$AA$98),0),1)&lt;Inputs!AK$4-1,Inputs!AJ54*(1+Inputs!AK$6)))))</f>
        <v>-</v>
      </c>
      <c r="AL54" s="217" t="str">
        <f>IF(OR(ISBLANK($M54),$N54="%"),"-",
IF(INDEX(Lookups!$Y$2:$Y$98,MATCH(Inputs!$M54&amp;"_"&amp;INDEX(Lookups!$AC$2:$AC$13,MATCH(Inputs!$L54,Lookups!$AD$2:$AD$13,0),1),IF(Inputs!$K54="CAL",Lookups!$Z$2:$Z$98,Lookups!$AA$2:$AA$98),0),1)&gt;=Inputs!AL$4,"-",
IF(INDEX(Lookups!$Y$2:$Y$98,MATCH(Inputs!$M54&amp;"_"&amp;INDEX(Lookups!$AC$2:$AC$13,MATCH(Inputs!$L54,Lookups!$AD$2:$AD$13,0),1),IF(Inputs!$K54="CAL",Lookups!$Z$2:$Z$98,Lookups!$AA$2:$AA$98),0),1)=Inputs!AL$4-1,Inputs!$Q54*(1+Inputs!AL$6),
IF(INDEX(Lookups!$Y$2:$Y$98,MATCH(Inputs!$M54&amp;"_"&amp;INDEX(Lookups!$AC$2:$AC$13,MATCH(Inputs!$L54,Lookups!$AD$2:$AD$13,0),1),IF(Inputs!$K54="CAL",Lookups!$Z$2:$Z$98,Lookups!$AA$2:$AA$98),0),1)&lt;Inputs!AL$4-1,Inputs!AK54*(1+Inputs!AL$6)))))</f>
        <v>-</v>
      </c>
      <c r="AM54" s="217" t="str">
        <f>IF(OR(ISBLANK($M54),$N54="%"),"-",
IF(INDEX(Lookups!$Y$2:$Y$98,MATCH(Inputs!$M54&amp;"_"&amp;INDEX(Lookups!$AC$2:$AC$13,MATCH(Inputs!$L54,Lookups!$AD$2:$AD$13,0),1),IF(Inputs!$K54="CAL",Lookups!$Z$2:$Z$98,Lookups!$AA$2:$AA$98),0),1)&gt;=Inputs!AM$4,"-",
IF(INDEX(Lookups!$Y$2:$Y$98,MATCH(Inputs!$M54&amp;"_"&amp;INDEX(Lookups!$AC$2:$AC$13,MATCH(Inputs!$L54,Lookups!$AD$2:$AD$13,0),1),IF(Inputs!$K54="CAL",Lookups!$Z$2:$Z$98,Lookups!$AA$2:$AA$98),0),1)=Inputs!AM$4-1,Inputs!$Q54*(1+Inputs!AM$6),
IF(INDEX(Lookups!$Y$2:$Y$98,MATCH(Inputs!$M54&amp;"_"&amp;INDEX(Lookups!$AC$2:$AC$13,MATCH(Inputs!$L54,Lookups!$AD$2:$AD$13,0),1),IF(Inputs!$K54="CAL",Lookups!$Z$2:$Z$98,Lookups!$AA$2:$AA$98),0),1)&lt;Inputs!AM$4-1,Inputs!AL54*(1+Inputs!AM$6)))))</f>
        <v>-</v>
      </c>
      <c r="AN54" s="217" t="str">
        <f>IF(OR(ISBLANK($M54),$N54="%"),"-",
IF(INDEX(Lookups!$Y$2:$Y$98,MATCH(Inputs!$M54&amp;"_"&amp;INDEX(Lookups!$AC$2:$AC$13,MATCH(Inputs!$L54,Lookups!$AD$2:$AD$13,0),1),IF(Inputs!$K54="CAL",Lookups!$Z$2:$Z$98,Lookups!$AA$2:$AA$98),0),1)&gt;=Inputs!AN$4,"-",
IF(INDEX(Lookups!$Y$2:$Y$98,MATCH(Inputs!$M54&amp;"_"&amp;INDEX(Lookups!$AC$2:$AC$13,MATCH(Inputs!$L54,Lookups!$AD$2:$AD$13,0),1),IF(Inputs!$K54="CAL",Lookups!$Z$2:$Z$98,Lookups!$AA$2:$AA$98),0),1)=Inputs!AN$4-1,Inputs!$Q54*(1+Inputs!AN$6),
IF(INDEX(Lookups!$Y$2:$Y$98,MATCH(Inputs!$M54&amp;"_"&amp;INDEX(Lookups!$AC$2:$AC$13,MATCH(Inputs!$L54,Lookups!$AD$2:$AD$13,0),1),IF(Inputs!$K54="CAL",Lookups!$Z$2:$Z$98,Lookups!$AA$2:$AA$98),0),1)&lt;Inputs!AN$4-1,Inputs!AM54*(1+Inputs!AN$6)))))</f>
        <v>-</v>
      </c>
      <c r="AO54" s="217" t="str">
        <f>IF(OR(ISBLANK($M54),$N54="%"),"-",
IF(INDEX(Lookups!$Y$2:$Y$98,MATCH(Inputs!$M54&amp;"_"&amp;INDEX(Lookups!$AC$2:$AC$13,MATCH(Inputs!$L54,Lookups!$AD$2:$AD$13,0),1),IF(Inputs!$K54="CAL",Lookups!$Z$2:$Z$98,Lookups!$AA$2:$AA$98),0),1)&gt;=Inputs!AO$4,"-",
IF(INDEX(Lookups!$Y$2:$Y$98,MATCH(Inputs!$M54&amp;"_"&amp;INDEX(Lookups!$AC$2:$AC$13,MATCH(Inputs!$L54,Lookups!$AD$2:$AD$13,0),1),IF(Inputs!$K54="CAL",Lookups!$Z$2:$Z$98,Lookups!$AA$2:$AA$98),0),1)=Inputs!AO$4-1,Inputs!$Q54*(1+Inputs!AO$6),
IF(INDEX(Lookups!$Y$2:$Y$98,MATCH(Inputs!$M54&amp;"_"&amp;INDEX(Lookups!$AC$2:$AC$13,MATCH(Inputs!$L54,Lookups!$AD$2:$AD$13,0),1),IF(Inputs!$K54="CAL",Lookups!$Z$2:$Z$98,Lookups!$AA$2:$AA$98),0),1)&lt;Inputs!AO$4-1,Inputs!AN54*(1+Inputs!AO$6)))))</f>
        <v>-</v>
      </c>
      <c r="AP54" s="217" t="str">
        <f>IF(OR(ISBLANK($M54),$N54="%"),"-",
IF(INDEX(Lookups!$Y$2:$Y$98,MATCH(Inputs!$M54&amp;"_"&amp;INDEX(Lookups!$AC$2:$AC$13,MATCH(Inputs!$L54,Lookups!$AD$2:$AD$13,0),1),IF(Inputs!$K54="CAL",Lookups!$Z$2:$Z$98,Lookups!$AA$2:$AA$98),0),1)&gt;=Inputs!AP$4,"-",
IF(INDEX(Lookups!$Y$2:$Y$98,MATCH(Inputs!$M54&amp;"_"&amp;INDEX(Lookups!$AC$2:$AC$13,MATCH(Inputs!$L54,Lookups!$AD$2:$AD$13,0),1),IF(Inputs!$K54="CAL",Lookups!$Z$2:$Z$98,Lookups!$AA$2:$AA$98),0),1)=Inputs!AP$4-1,Inputs!$Q54*(1+Inputs!AP$6),
IF(INDEX(Lookups!$Y$2:$Y$98,MATCH(Inputs!$M54&amp;"_"&amp;INDEX(Lookups!$AC$2:$AC$13,MATCH(Inputs!$L54,Lookups!$AD$2:$AD$13,0),1),IF(Inputs!$K54="CAL",Lookups!$Z$2:$Z$98,Lookups!$AA$2:$AA$98),0),1)&lt;Inputs!AP$4-1,Inputs!AO54*(1+Inputs!AP$6)))))</f>
        <v>-</v>
      </c>
      <c r="AQ54" s="217" t="str">
        <f>IF(OR(ISBLANK($M54),$N54="%"),"-",
IF(INDEX(Lookups!$Y$2:$Y$98,MATCH(Inputs!$M54&amp;"_"&amp;INDEX(Lookups!$AC$2:$AC$13,MATCH(Inputs!$L54,Lookups!$AD$2:$AD$13,0),1),IF(Inputs!$K54="CAL",Lookups!$Z$2:$Z$98,Lookups!$AA$2:$AA$98),0),1)&gt;=Inputs!AQ$4,"-",
IF(INDEX(Lookups!$Y$2:$Y$98,MATCH(Inputs!$M54&amp;"_"&amp;INDEX(Lookups!$AC$2:$AC$13,MATCH(Inputs!$L54,Lookups!$AD$2:$AD$13,0),1),IF(Inputs!$K54="CAL",Lookups!$Z$2:$Z$98,Lookups!$AA$2:$AA$98),0),1)=Inputs!AQ$4-1,Inputs!$Q54*(1+Inputs!AQ$6),
IF(INDEX(Lookups!$Y$2:$Y$98,MATCH(Inputs!$M54&amp;"_"&amp;INDEX(Lookups!$AC$2:$AC$13,MATCH(Inputs!$L54,Lookups!$AD$2:$AD$13,0),1),IF(Inputs!$K54="CAL",Lookups!$Z$2:$Z$98,Lookups!$AA$2:$AA$98),0),1)&lt;Inputs!AQ$4-1,Inputs!AP54*(1+Inputs!AQ$6)))))</f>
        <v>-</v>
      </c>
      <c r="AR54" s="217" t="str">
        <f>IF(OR(ISBLANK($M54),$N54="%"),"-",
IF(INDEX(Lookups!$Y$2:$Y$98,MATCH(Inputs!$M54&amp;"_"&amp;INDEX(Lookups!$AC$2:$AC$13,MATCH(Inputs!$L54,Lookups!$AD$2:$AD$13,0),1),IF(Inputs!$K54="CAL",Lookups!$Z$2:$Z$98,Lookups!$AA$2:$AA$98),0),1)&gt;=Inputs!AR$4,"-",
IF(INDEX(Lookups!$Y$2:$Y$98,MATCH(Inputs!$M54&amp;"_"&amp;INDEX(Lookups!$AC$2:$AC$13,MATCH(Inputs!$L54,Lookups!$AD$2:$AD$13,0),1),IF(Inputs!$K54="CAL",Lookups!$Z$2:$Z$98,Lookups!$AA$2:$AA$98),0),1)=Inputs!AR$4-1,Inputs!$Q54*(1+Inputs!AR$6),
IF(INDEX(Lookups!$Y$2:$Y$98,MATCH(Inputs!$M54&amp;"_"&amp;INDEX(Lookups!$AC$2:$AC$13,MATCH(Inputs!$L54,Lookups!$AD$2:$AD$13,0),1),IF(Inputs!$K54="CAL",Lookups!$Z$2:$Z$98,Lookups!$AA$2:$AA$98),0),1)&lt;Inputs!AR$4-1,Inputs!AQ54*(1+Inputs!AR$6)))))</f>
        <v>-</v>
      </c>
      <c r="AS54" s="217" t="str">
        <f>IF(OR(ISBLANK($M54),$N54="%"),"-",
IF(INDEX(Lookups!$Y$2:$Y$98,MATCH(Inputs!$M54&amp;"_"&amp;INDEX(Lookups!$AC$2:$AC$13,MATCH(Inputs!$L54,Lookups!$AD$2:$AD$13,0),1),IF(Inputs!$K54="CAL",Lookups!$Z$2:$Z$98,Lookups!$AA$2:$AA$98),0),1)&gt;=Inputs!AS$4,"-",
IF(INDEX(Lookups!$Y$2:$Y$98,MATCH(Inputs!$M54&amp;"_"&amp;INDEX(Lookups!$AC$2:$AC$13,MATCH(Inputs!$L54,Lookups!$AD$2:$AD$13,0),1),IF(Inputs!$K54="CAL",Lookups!$Z$2:$Z$98,Lookups!$AA$2:$AA$98),0),1)=Inputs!AS$4-1,Inputs!$Q54*(1+Inputs!AS$6),
IF(INDEX(Lookups!$Y$2:$Y$98,MATCH(Inputs!$M54&amp;"_"&amp;INDEX(Lookups!$AC$2:$AC$13,MATCH(Inputs!$L54,Lookups!$AD$2:$AD$13,0),1),IF(Inputs!$K54="CAL",Lookups!$Z$2:$Z$98,Lookups!$AA$2:$AA$98),0),1)&lt;Inputs!AS$4-1,Inputs!AR54*(1+Inputs!AS$6)))))</f>
        <v>-</v>
      </c>
      <c r="AT54" s="217" t="str">
        <f>IF(OR(ISBLANK($M54),$N54="%"),"-",
IF(INDEX(Lookups!$Y$2:$Y$98,MATCH(Inputs!$M54&amp;"_"&amp;INDEX(Lookups!$AC$2:$AC$13,MATCH(Inputs!$L54,Lookups!$AD$2:$AD$13,0),1),IF(Inputs!$K54="CAL",Lookups!$Z$2:$Z$98,Lookups!$AA$2:$AA$98),0),1)&gt;=Inputs!AT$4,"-",
IF(INDEX(Lookups!$Y$2:$Y$98,MATCH(Inputs!$M54&amp;"_"&amp;INDEX(Lookups!$AC$2:$AC$13,MATCH(Inputs!$L54,Lookups!$AD$2:$AD$13,0),1),IF(Inputs!$K54="CAL",Lookups!$Z$2:$Z$98,Lookups!$AA$2:$AA$98),0),1)=Inputs!AT$4-1,Inputs!$Q54*(1+Inputs!AT$6),
IF(INDEX(Lookups!$Y$2:$Y$98,MATCH(Inputs!$M54&amp;"_"&amp;INDEX(Lookups!$AC$2:$AC$13,MATCH(Inputs!$L54,Lookups!$AD$2:$AD$13,0),1),IF(Inputs!$K54="CAL",Lookups!$Z$2:$Z$98,Lookups!$AA$2:$AA$98),0),1)&lt;Inputs!AT$4-1,Inputs!AS54*(1+Inputs!AT$6)))))</f>
        <v>-</v>
      </c>
      <c r="AU54" s="217" t="str">
        <f>IF(OR(ISBLANK($M54),$N54="%"),"-",
IF(INDEX(Lookups!$Y$2:$Y$98,MATCH(Inputs!$M54&amp;"_"&amp;INDEX(Lookups!$AC$2:$AC$13,MATCH(Inputs!$L54,Lookups!$AD$2:$AD$13,0),1),IF(Inputs!$K54="CAL",Lookups!$Z$2:$Z$98,Lookups!$AA$2:$AA$98),0),1)&gt;=Inputs!AU$4,"-",
IF(INDEX(Lookups!$Y$2:$Y$98,MATCH(Inputs!$M54&amp;"_"&amp;INDEX(Lookups!$AC$2:$AC$13,MATCH(Inputs!$L54,Lookups!$AD$2:$AD$13,0),1),IF(Inputs!$K54="CAL",Lookups!$Z$2:$Z$98,Lookups!$AA$2:$AA$98),0),1)=Inputs!AU$4-1,Inputs!$Q54*(1+Inputs!AU$6),
IF(INDEX(Lookups!$Y$2:$Y$98,MATCH(Inputs!$M54&amp;"_"&amp;INDEX(Lookups!$AC$2:$AC$13,MATCH(Inputs!$L54,Lookups!$AD$2:$AD$13,0),1),IF(Inputs!$K54="CAL",Lookups!$Z$2:$Z$98,Lookups!$AA$2:$AA$98),0),1)&lt;Inputs!AU$4-1,Inputs!AT54*(1+Inputs!AU$6)))))</f>
        <v>-</v>
      </c>
      <c r="AW54" s="214" t="str">
        <f>INDEX($V54:$AU54,1,MATCH(AW$6&amp;"_"&amp;INDEX(Lookups!$AC$2:$AC$13,MATCH(Inputs!AW$5,Lookups!$AD$2:$AD$13,0),1),Inputs!$V$2:$AU$2,0))</f>
        <v>-</v>
      </c>
    </row>
    <row r="55" spans="1:49" x14ac:dyDescent="0.25">
      <c r="A55" s="178"/>
      <c r="B55" s="209"/>
      <c r="C55" s="210" t="str">
        <f>IF(ISBLANK($B55),"-",IFERROR(INDEX(Lookups!$E$2:$E$14,MATCH($B55,Lookups!$C$2:$C$14,0),1),"-"))</f>
        <v>-</v>
      </c>
      <c r="D55" s="211" t="str">
        <f>IFERROR(IF(MATCH($I55,Lookups!$J$2:$J$6,0),INDEX(Lookups!$K$2:$K$6,MATCH(Inputs!$I55,Lookups!$J$2:$J$6,0),1)),"all DB")</f>
        <v>all DB</v>
      </c>
      <c r="E55" s="211" t="str">
        <f t="shared" si="2"/>
        <v>-</v>
      </c>
      <c r="H55" s="206" t="s">
        <v>13</v>
      </c>
      <c r="K55" s="203"/>
      <c r="L55" s="203"/>
      <c r="M55" s="203"/>
      <c r="O55" s="208" t="s">
        <v>566</v>
      </c>
      <c r="P55" s="208"/>
      <c r="Q55" s="162"/>
      <c r="R55" s="162"/>
      <c r="U55" s="216"/>
      <c r="V55" s="217" t="str">
        <f>IF(OR(ISBLANK($M55),$N55="%"),"-",
IF(INDEX(Lookups!$Y$2:$Y$98,MATCH(Inputs!$M55&amp;"_"&amp;INDEX(Lookups!$AC$2:$AC$13,MATCH(Inputs!$L55,Lookups!$AD$2:$AD$13,0),1),IF(Inputs!$K55="CAL",Lookups!$Z$2:$Z$98,Lookups!$AA$2:$AA$98),0),1)&gt;=Inputs!V$4,"-",
IF(INDEX(Lookups!$Y$2:$Y$98,MATCH(Inputs!$M55&amp;"_"&amp;INDEX(Lookups!$AC$2:$AC$13,MATCH(Inputs!$L55,Lookups!$AD$2:$AD$13,0),1),IF(Inputs!$K55="CAL",Lookups!$Z$2:$Z$98,Lookups!$AA$2:$AA$98),0),1)=Inputs!V$4-1,Inputs!$Q55*(1+Inputs!V$6),
IF(INDEX(Lookups!$Y$2:$Y$98,MATCH(Inputs!$M55&amp;"_"&amp;INDEX(Lookups!$AC$2:$AC$13,MATCH(Inputs!$L55,Lookups!$AD$2:$AD$13,0),1),IF(Inputs!$K55="CAL",Lookups!$Z$2:$Z$98,Lookups!$AA$2:$AA$98),0),1)&lt;Inputs!V$4-1,Inputs!U55*(1+Inputs!V$6)))))</f>
        <v>-</v>
      </c>
      <c r="W55" s="217" t="str">
        <f>IF(OR(ISBLANK($M55),$N55="%"),"-",
IF(INDEX(Lookups!$Y$2:$Y$98,MATCH(Inputs!$M55&amp;"_"&amp;INDEX(Lookups!$AC$2:$AC$13,MATCH(Inputs!$L55,Lookups!$AD$2:$AD$13,0),1),IF(Inputs!$K55="CAL",Lookups!$Z$2:$Z$98,Lookups!$AA$2:$AA$98),0),1)&gt;=Inputs!W$4,"-",
IF(INDEX(Lookups!$Y$2:$Y$98,MATCH(Inputs!$M55&amp;"_"&amp;INDEX(Lookups!$AC$2:$AC$13,MATCH(Inputs!$L55,Lookups!$AD$2:$AD$13,0),1),IF(Inputs!$K55="CAL",Lookups!$Z$2:$Z$98,Lookups!$AA$2:$AA$98),0),1)=Inputs!W$4-1,Inputs!$Q55*(1+Inputs!W$6),
IF(INDEX(Lookups!$Y$2:$Y$98,MATCH(Inputs!$M55&amp;"_"&amp;INDEX(Lookups!$AC$2:$AC$13,MATCH(Inputs!$L55,Lookups!$AD$2:$AD$13,0),1),IF(Inputs!$K55="CAL",Lookups!$Z$2:$Z$98,Lookups!$AA$2:$AA$98),0),1)&lt;Inputs!W$4-1,Inputs!V55*(1+Inputs!W$6)))))</f>
        <v>-</v>
      </c>
      <c r="X55" s="217" t="str">
        <f>IF(OR(ISBLANK($M55),$N55="%"),"-",
IF(INDEX(Lookups!$Y$2:$Y$98,MATCH(Inputs!$M55&amp;"_"&amp;INDEX(Lookups!$AC$2:$AC$13,MATCH(Inputs!$L55,Lookups!$AD$2:$AD$13,0),1),IF(Inputs!$K55="CAL",Lookups!$Z$2:$Z$98,Lookups!$AA$2:$AA$98),0),1)&gt;=Inputs!X$4,"-",
IF(INDEX(Lookups!$Y$2:$Y$98,MATCH(Inputs!$M55&amp;"_"&amp;INDEX(Lookups!$AC$2:$AC$13,MATCH(Inputs!$L55,Lookups!$AD$2:$AD$13,0),1),IF(Inputs!$K55="CAL",Lookups!$Z$2:$Z$98,Lookups!$AA$2:$AA$98),0),1)=Inputs!X$4-1,Inputs!$Q55*(1+Inputs!X$6),
IF(INDEX(Lookups!$Y$2:$Y$98,MATCH(Inputs!$M55&amp;"_"&amp;INDEX(Lookups!$AC$2:$AC$13,MATCH(Inputs!$L55,Lookups!$AD$2:$AD$13,0),1),IF(Inputs!$K55="CAL",Lookups!$Z$2:$Z$98,Lookups!$AA$2:$AA$98),0),1)&lt;Inputs!X$4-1,Inputs!W55*(1+Inputs!X$6)))))</f>
        <v>-</v>
      </c>
      <c r="Y55" s="217" t="str">
        <f>IF(OR(ISBLANK($M55),$N55="%"),"-",
IF(INDEX(Lookups!$Y$2:$Y$98,MATCH(Inputs!$M55&amp;"_"&amp;INDEX(Lookups!$AC$2:$AC$13,MATCH(Inputs!$L55,Lookups!$AD$2:$AD$13,0),1),IF(Inputs!$K55="CAL",Lookups!$Z$2:$Z$98,Lookups!$AA$2:$AA$98),0),1)&gt;=Inputs!Y$4,"-",
IF(INDEX(Lookups!$Y$2:$Y$98,MATCH(Inputs!$M55&amp;"_"&amp;INDEX(Lookups!$AC$2:$AC$13,MATCH(Inputs!$L55,Lookups!$AD$2:$AD$13,0),1),IF(Inputs!$K55="CAL",Lookups!$Z$2:$Z$98,Lookups!$AA$2:$AA$98),0),1)=Inputs!Y$4-1,Inputs!$Q55*(1+Inputs!Y$6),
IF(INDEX(Lookups!$Y$2:$Y$98,MATCH(Inputs!$M55&amp;"_"&amp;INDEX(Lookups!$AC$2:$AC$13,MATCH(Inputs!$L55,Lookups!$AD$2:$AD$13,0),1),IF(Inputs!$K55="CAL",Lookups!$Z$2:$Z$98,Lookups!$AA$2:$AA$98),0),1)&lt;Inputs!Y$4-1,Inputs!X55*(1+Inputs!Y$6)))))</f>
        <v>-</v>
      </c>
      <c r="Z55" s="217" t="str">
        <f>IF(OR(ISBLANK($M55),$N55="%"),"-",
IF(INDEX(Lookups!$Y$2:$Y$98,MATCH(Inputs!$M55&amp;"_"&amp;INDEX(Lookups!$AC$2:$AC$13,MATCH(Inputs!$L55,Lookups!$AD$2:$AD$13,0),1),IF(Inputs!$K55="CAL",Lookups!$Z$2:$Z$98,Lookups!$AA$2:$AA$98),0),1)&gt;=Inputs!Z$4,"-",
IF(INDEX(Lookups!$Y$2:$Y$98,MATCH(Inputs!$M55&amp;"_"&amp;INDEX(Lookups!$AC$2:$AC$13,MATCH(Inputs!$L55,Lookups!$AD$2:$AD$13,0),1),IF(Inputs!$K55="CAL",Lookups!$Z$2:$Z$98,Lookups!$AA$2:$AA$98),0),1)=Inputs!Z$4-1,Inputs!$Q55*(1+Inputs!Z$6),
IF(INDEX(Lookups!$Y$2:$Y$98,MATCH(Inputs!$M55&amp;"_"&amp;INDEX(Lookups!$AC$2:$AC$13,MATCH(Inputs!$L55,Lookups!$AD$2:$AD$13,0),1),IF(Inputs!$K55="CAL",Lookups!$Z$2:$Z$98,Lookups!$AA$2:$AA$98),0),1)&lt;Inputs!Z$4-1,Inputs!Y55*(1+Inputs!Z$6)))))</f>
        <v>-</v>
      </c>
      <c r="AA55" s="217" t="str">
        <f>IF(OR(ISBLANK($M55),$N55="%"),"-",
IF(INDEX(Lookups!$Y$2:$Y$98,MATCH(Inputs!$M55&amp;"_"&amp;INDEX(Lookups!$AC$2:$AC$13,MATCH(Inputs!$L55,Lookups!$AD$2:$AD$13,0),1),IF(Inputs!$K55="CAL",Lookups!$Z$2:$Z$98,Lookups!$AA$2:$AA$98),0),1)&gt;=Inputs!AA$4,"-",
IF(INDEX(Lookups!$Y$2:$Y$98,MATCH(Inputs!$M55&amp;"_"&amp;INDEX(Lookups!$AC$2:$AC$13,MATCH(Inputs!$L55,Lookups!$AD$2:$AD$13,0),1),IF(Inputs!$K55="CAL",Lookups!$Z$2:$Z$98,Lookups!$AA$2:$AA$98),0),1)=Inputs!AA$4-1,Inputs!$Q55*(1+Inputs!AA$6),
IF(INDEX(Lookups!$Y$2:$Y$98,MATCH(Inputs!$M55&amp;"_"&amp;INDEX(Lookups!$AC$2:$AC$13,MATCH(Inputs!$L55,Lookups!$AD$2:$AD$13,0),1),IF(Inputs!$K55="CAL",Lookups!$Z$2:$Z$98,Lookups!$AA$2:$AA$98),0),1)&lt;Inputs!AA$4-1,Inputs!Z55*(1+Inputs!AA$6)))))</f>
        <v>-</v>
      </c>
      <c r="AB55" s="217" t="str">
        <f>IF(OR(ISBLANK($M55),$N55="%"),"-",
IF(INDEX(Lookups!$Y$2:$Y$98,MATCH(Inputs!$M55&amp;"_"&amp;INDEX(Lookups!$AC$2:$AC$13,MATCH(Inputs!$L55,Lookups!$AD$2:$AD$13,0),1),IF(Inputs!$K55="CAL",Lookups!$Z$2:$Z$98,Lookups!$AA$2:$AA$98),0),1)&gt;=Inputs!AB$4,"-",
IF(INDEX(Lookups!$Y$2:$Y$98,MATCH(Inputs!$M55&amp;"_"&amp;INDEX(Lookups!$AC$2:$AC$13,MATCH(Inputs!$L55,Lookups!$AD$2:$AD$13,0),1),IF(Inputs!$K55="CAL",Lookups!$Z$2:$Z$98,Lookups!$AA$2:$AA$98),0),1)=Inputs!AB$4-1,Inputs!$Q55*(1+Inputs!AB$6),
IF(INDEX(Lookups!$Y$2:$Y$98,MATCH(Inputs!$M55&amp;"_"&amp;INDEX(Lookups!$AC$2:$AC$13,MATCH(Inputs!$L55,Lookups!$AD$2:$AD$13,0),1),IF(Inputs!$K55="CAL",Lookups!$Z$2:$Z$98,Lookups!$AA$2:$AA$98),0),1)&lt;Inputs!AB$4-1,Inputs!AA55*(1+Inputs!AB$6)))))</f>
        <v>-</v>
      </c>
      <c r="AC55" s="217" t="str">
        <f>IF(OR(ISBLANK($M55),$N55="%"),"-",
IF(INDEX(Lookups!$Y$2:$Y$98,MATCH(Inputs!$M55&amp;"_"&amp;INDEX(Lookups!$AC$2:$AC$13,MATCH(Inputs!$L55,Lookups!$AD$2:$AD$13,0),1),IF(Inputs!$K55="CAL",Lookups!$Z$2:$Z$98,Lookups!$AA$2:$AA$98),0),1)&gt;=Inputs!AC$4,"-",
IF(INDEX(Lookups!$Y$2:$Y$98,MATCH(Inputs!$M55&amp;"_"&amp;INDEX(Lookups!$AC$2:$AC$13,MATCH(Inputs!$L55,Lookups!$AD$2:$AD$13,0),1),IF(Inputs!$K55="CAL",Lookups!$Z$2:$Z$98,Lookups!$AA$2:$AA$98),0),1)=Inputs!AC$4-1,Inputs!$Q55*(1+Inputs!AC$6),
IF(INDEX(Lookups!$Y$2:$Y$98,MATCH(Inputs!$M55&amp;"_"&amp;INDEX(Lookups!$AC$2:$AC$13,MATCH(Inputs!$L55,Lookups!$AD$2:$AD$13,0),1),IF(Inputs!$K55="CAL",Lookups!$Z$2:$Z$98,Lookups!$AA$2:$AA$98),0),1)&lt;Inputs!AC$4-1,Inputs!AB55*(1+Inputs!AC$6)))))</f>
        <v>-</v>
      </c>
      <c r="AD55" s="217" t="str">
        <f>IF(OR(ISBLANK($M55),$N55="%"),"-",
IF(INDEX(Lookups!$Y$2:$Y$98,MATCH(Inputs!$M55&amp;"_"&amp;INDEX(Lookups!$AC$2:$AC$13,MATCH(Inputs!$L55,Lookups!$AD$2:$AD$13,0),1),IF(Inputs!$K55="CAL",Lookups!$Z$2:$Z$98,Lookups!$AA$2:$AA$98),0),1)&gt;=Inputs!AD$4,"-",
IF(INDEX(Lookups!$Y$2:$Y$98,MATCH(Inputs!$M55&amp;"_"&amp;INDEX(Lookups!$AC$2:$AC$13,MATCH(Inputs!$L55,Lookups!$AD$2:$AD$13,0),1),IF(Inputs!$K55="CAL",Lookups!$Z$2:$Z$98,Lookups!$AA$2:$AA$98),0),1)=Inputs!AD$4-1,Inputs!$Q55*(1+Inputs!AD$6),
IF(INDEX(Lookups!$Y$2:$Y$98,MATCH(Inputs!$M55&amp;"_"&amp;INDEX(Lookups!$AC$2:$AC$13,MATCH(Inputs!$L55,Lookups!$AD$2:$AD$13,0),1),IF(Inputs!$K55="CAL",Lookups!$Z$2:$Z$98,Lookups!$AA$2:$AA$98),0),1)&lt;Inputs!AD$4-1,Inputs!AC55*(1+Inputs!AD$6)))))</f>
        <v>-</v>
      </c>
      <c r="AE55" s="217" t="str">
        <f>IF(OR(ISBLANK($M55),$N55="%"),"-",
IF(INDEX(Lookups!$Y$2:$Y$98,MATCH(Inputs!$M55&amp;"_"&amp;INDEX(Lookups!$AC$2:$AC$13,MATCH(Inputs!$L55,Lookups!$AD$2:$AD$13,0),1),IF(Inputs!$K55="CAL",Lookups!$Z$2:$Z$98,Lookups!$AA$2:$AA$98),0),1)&gt;=Inputs!AE$4,"-",
IF(INDEX(Lookups!$Y$2:$Y$98,MATCH(Inputs!$M55&amp;"_"&amp;INDEX(Lookups!$AC$2:$AC$13,MATCH(Inputs!$L55,Lookups!$AD$2:$AD$13,0),1),IF(Inputs!$K55="CAL",Lookups!$Z$2:$Z$98,Lookups!$AA$2:$AA$98),0),1)=Inputs!AE$4-1,Inputs!$Q55*(1+Inputs!AE$6),
IF(INDEX(Lookups!$Y$2:$Y$98,MATCH(Inputs!$M55&amp;"_"&amp;INDEX(Lookups!$AC$2:$AC$13,MATCH(Inputs!$L55,Lookups!$AD$2:$AD$13,0),1),IF(Inputs!$K55="CAL",Lookups!$Z$2:$Z$98,Lookups!$AA$2:$AA$98),0),1)&lt;Inputs!AE$4-1,Inputs!AD55*(1+Inputs!AE$6)))))</f>
        <v>-</v>
      </c>
      <c r="AF55" s="217" t="str">
        <f>IF(OR(ISBLANK($M55),$N55="%"),"-",
IF(INDEX(Lookups!$Y$2:$Y$98,MATCH(Inputs!$M55&amp;"_"&amp;INDEX(Lookups!$AC$2:$AC$13,MATCH(Inputs!$L55,Lookups!$AD$2:$AD$13,0),1),IF(Inputs!$K55="CAL",Lookups!$Z$2:$Z$98,Lookups!$AA$2:$AA$98),0),1)&gt;=Inputs!AF$4,"-",
IF(INDEX(Lookups!$Y$2:$Y$98,MATCH(Inputs!$M55&amp;"_"&amp;INDEX(Lookups!$AC$2:$AC$13,MATCH(Inputs!$L55,Lookups!$AD$2:$AD$13,0),1),IF(Inputs!$K55="CAL",Lookups!$Z$2:$Z$98,Lookups!$AA$2:$AA$98),0),1)=Inputs!AF$4-1,Inputs!$Q55*(1+Inputs!AF$6),
IF(INDEX(Lookups!$Y$2:$Y$98,MATCH(Inputs!$M55&amp;"_"&amp;INDEX(Lookups!$AC$2:$AC$13,MATCH(Inputs!$L55,Lookups!$AD$2:$AD$13,0),1),IF(Inputs!$K55="CAL",Lookups!$Z$2:$Z$98,Lookups!$AA$2:$AA$98),0),1)&lt;Inputs!AF$4-1,Inputs!AE55*(1+Inputs!AF$6)))))</f>
        <v>-</v>
      </c>
      <c r="AG55" s="217" t="str">
        <f>IF(OR(ISBLANK($M55),$N55="%"),"-",
IF(INDEX(Lookups!$Y$2:$Y$98,MATCH(Inputs!$M55&amp;"_"&amp;INDEX(Lookups!$AC$2:$AC$13,MATCH(Inputs!$L55,Lookups!$AD$2:$AD$13,0),1),IF(Inputs!$K55="CAL",Lookups!$Z$2:$Z$98,Lookups!$AA$2:$AA$98),0),1)&gt;=Inputs!AG$4,"-",
IF(INDEX(Lookups!$Y$2:$Y$98,MATCH(Inputs!$M55&amp;"_"&amp;INDEX(Lookups!$AC$2:$AC$13,MATCH(Inputs!$L55,Lookups!$AD$2:$AD$13,0),1),IF(Inputs!$K55="CAL",Lookups!$Z$2:$Z$98,Lookups!$AA$2:$AA$98),0),1)=Inputs!AG$4-1,Inputs!$Q55*(1+Inputs!AG$6),
IF(INDEX(Lookups!$Y$2:$Y$98,MATCH(Inputs!$M55&amp;"_"&amp;INDEX(Lookups!$AC$2:$AC$13,MATCH(Inputs!$L55,Lookups!$AD$2:$AD$13,0),1),IF(Inputs!$K55="CAL",Lookups!$Z$2:$Z$98,Lookups!$AA$2:$AA$98),0),1)&lt;Inputs!AG$4-1,Inputs!AF55*(1+Inputs!AG$6)))))</f>
        <v>-</v>
      </c>
      <c r="AH55" s="217" t="str">
        <f>IF(OR(ISBLANK($M55),$N55="%"),"-",
IF(INDEX(Lookups!$Y$2:$Y$98,MATCH(Inputs!$M55&amp;"_"&amp;INDEX(Lookups!$AC$2:$AC$13,MATCH(Inputs!$L55,Lookups!$AD$2:$AD$13,0),1),IF(Inputs!$K55="CAL",Lookups!$Z$2:$Z$98,Lookups!$AA$2:$AA$98),0),1)&gt;=Inputs!AH$4,"-",
IF(INDEX(Lookups!$Y$2:$Y$98,MATCH(Inputs!$M55&amp;"_"&amp;INDEX(Lookups!$AC$2:$AC$13,MATCH(Inputs!$L55,Lookups!$AD$2:$AD$13,0),1),IF(Inputs!$K55="CAL",Lookups!$Z$2:$Z$98,Lookups!$AA$2:$AA$98),0),1)=Inputs!AH$4-1,Inputs!$Q55*(1+Inputs!AH$6),
IF(INDEX(Lookups!$Y$2:$Y$98,MATCH(Inputs!$M55&amp;"_"&amp;INDEX(Lookups!$AC$2:$AC$13,MATCH(Inputs!$L55,Lookups!$AD$2:$AD$13,0),1),IF(Inputs!$K55="CAL",Lookups!$Z$2:$Z$98,Lookups!$AA$2:$AA$98),0),1)&lt;Inputs!AH$4-1,Inputs!AG55*(1+Inputs!AH$6)))))</f>
        <v>-</v>
      </c>
      <c r="AI55" s="217" t="str">
        <f>IF(OR(ISBLANK($M55),$N55="%"),"-",
IF(INDEX(Lookups!$Y$2:$Y$98,MATCH(Inputs!$M55&amp;"_"&amp;INDEX(Lookups!$AC$2:$AC$13,MATCH(Inputs!$L55,Lookups!$AD$2:$AD$13,0),1),IF(Inputs!$K55="CAL",Lookups!$Z$2:$Z$98,Lookups!$AA$2:$AA$98),0),1)&gt;=Inputs!AI$4,"-",
IF(INDEX(Lookups!$Y$2:$Y$98,MATCH(Inputs!$M55&amp;"_"&amp;INDEX(Lookups!$AC$2:$AC$13,MATCH(Inputs!$L55,Lookups!$AD$2:$AD$13,0),1),IF(Inputs!$K55="CAL",Lookups!$Z$2:$Z$98,Lookups!$AA$2:$AA$98),0),1)=Inputs!AI$4-1,Inputs!$Q55*(1+Inputs!AI$6),
IF(INDEX(Lookups!$Y$2:$Y$98,MATCH(Inputs!$M55&amp;"_"&amp;INDEX(Lookups!$AC$2:$AC$13,MATCH(Inputs!$L55,Lookups!$AD$2:$AD$13,0),1),IF(Inputs!$K55="CAL",Lookups!$Z$2:$Z$98,Lookups!$AA$2:$AA$98),0),1)&lt;Inputs!AI$4-1,Inputs!AH55*(1+Inputs!AI$6)))))</f>
        <v>-</v>
      </c>
      <c r="AJ55" s="217" t="str">
        <f>IF(OR(ISBLANK($M55),$N55="%"),"-",
IF(INDEX(Lookups!$Y$2:$Y$98,MATCH(Inputs!$M55&amp;"_"&amp;INDEX(Lookups!$AC$2:$AC$13,MATCH(Inputs!$L55,Lookups!$AD$2:$AD$13,0),1),IF(Inputs!$K55="CAL",Lookups!$Z$2:$Z$98,Lookups!$AA$2:$AA$98),0),1)&gt;=Inputs!AJ$4,"-",
IF(INDEX(Lookups!$Y$2:$Y$98,MATCH(Inputs!$M55&amp;"_"&amp;INDEX(Lookups!$AC$2:$AC$13,MATCH(Inputs!$L55,Lookups!$AD$2:$AD$13,0),1),IF(Inputs!$K55="CAL",Lookups!$Z$2:$Z$98,Lookups!$AA$2:$AA$98),0),1)=Inputs!AJ$4-1,Inputs!$Q55*(1+Inputs!AJ$6),
IF(INDEX(Lookups!$Y$2:$Y$98,MATCH(Inputs!$M55&amp;"_"&amp;INDEX(Lookups!$AC$2:$AC$13,MATCH(Inputs!$L55,Lookups!$AD$2:$AD$13,0),1),IF(Inputs!$K55="CAL",Lookups!$Z$2:$Z$98,Lookups!$AA$2:$AA$98),0),1)&lt;Inputs!AJ$4-1,Inputs!AI55*(1+Inputs!AJ$6)))))</f>
        <v>-</v>
      </c>
      <c r="AK55" s="217" t="str">
        <f>IF(OR(ISBLANK($M55),$N55="%"),"-",
IF(INDEX(Lookups!$Y$2:$Y$98,MATCH(Inputs!$M55&amp;"_"&amp;INDEX(Lookups!$AC$2:$AC$13,MATCH(Inputs!$L55,Lookups!$AD$2:$AD$13,0),1),IF(Inputs!$K55="CAL",Lookups!$Z$2:$Z$98,Lookups!$AA$2:$AA$98),0),1)&gt;=Inputs!AK$4,"-",
IF(INDEX(Lookups!$Y$2:$Y$98,MATCH(Inputs!$M55&amp;"_"&amp;INDEX(Lookups!$AC$2:$AC$13,MATCH(Inputs!$L55,Lookups!$AD$2:$AD$13,0),1),IF(Inputs!$K55="CAL",Lookups!$Z$2:$Z$98,Lookups!$AA$2:$AA$98),0),1)=Inputs!AK$4-1,Inputs!$Q55*(1+Inputs!AK$6),
IF(INDEX(Lookups!$Y$2:$Y$98,MATCH(Inputs!$M55&amp;"_"&amp;INDEX(Lookups!$AC$2:$AC$13,MATCH(Inputs!$L55,Lookups!$AD$2:$AD$13,0),1),IF(Inputs!$K55="CAL",Lookups!$Z$2:$Z$98,Lookups!$AA$2:$AA$98),0),1)&lt;Inputs!AK$4-1,Inputs!AJ55*(1+Inputs!AK$6)))))</f>
        <v>-</v>
      </c>
      <c r="AL55" s="217" t="str">
        <f>IF(OR(ISBLANK($M55),$N55="%"),"-",
IF(INDEX(Lookups!$Y$2:$Y$98,MATCH(Inputs!$M55&amp;"_"&amp;INDEX(Lookups!$AC$2:$AC$13,MATCH(Inputs!$L55,Lookups!$AD$2:$AD$13,0),1),IF(Inputs!$K55="CAL",Lookups!$Z$2:$Z$98,Lookups!$AA$2:$AA$98),0),1)&gt;=Inputs!AL$4,"-",
IF(INDEX(Lookups!$Y$2:$Y$98,MATCH(Inputs!$M55&amp;"_"&amp;INDEX(Lookups!$AC$2:$AC$13,MATCH(Inputs!$L55,Lookups!$AD$2:$AD$13,0),1),IF(Inputs!$K55="CAL",Lookups!$Z$2:$Z$98,Lookups!$AA$2:$AA$98),0),1)=Inputs!AL$4-1,Inputs!$Q55*(1+Inputs!AL$6),
IF(INDEX(Lookups!$Y$2:$Y$98,MATCH(Inputs!$M55&amp;"_"&amp;INDEX(Lookups!$AC$2:$AC$13,MATCH(Inputs!$L55,Lookups!$AD$2:$AD$13,0),1),IF(Inputs!$K55="CAL",Lookups!$Z$2:$Z$98,Lookups!$AA$2:$AA$98),0),1)&lt;Inputs!AL$4-1,Inputs!AK55*(1+Inputs!AL$6)))))</f>
        <v>-</v>
      </c>
      <c r="AM55" s="217" t="str">
        <f>IF(OR(ISBLANK($M55),$N55="%"),"-",
IF(INDEX(Lookups!$Y$2:$Y$98,MATCH(Inputs!$M55&amp;"_"&amp;INDEX(Lookups!$AC$2:$AC$13,MATCH(Inputs!$L55,Lookups!$AD$2:$AD$13,0),1),IF(Inputs!$K55="CAL",Lookups!$Z$2:$Z$98,Lookups!$AA$2:$AA$98),0),1)&gt;=Inputs!AM$4,"-",
IF(INDEX(Lookups!$Y$2:$Y$98,MATCH(Inputs!$M55&amp;"_"&amp;INDEX(Lookups!$AC$2:$AC$13,MATCH(Inputs!$L55,Lookups!$AD$2:$AD$13,0),1),IF(Inputs!$K55="CAL",Lookups!$Z$2:$Z$98,Lookups!$AA$2:$AA$98),0),1)=Inputs!AM$4-1,Inputs!$Q55*(1+Inputs!AM$6),
IF(INDEX(Lookups!$Y$2:$Y$98,MATCH(Inputs!$M55&amp;"_"&amp;INDEX(Lookups!$AC$2:$AC$13,MATCH(Inputs!$L55,Lookups!$AD$2:$AD$13,0),1),IF(Inputs!$K55="CAL",Lookups!$Z$2:$Z$98,Lookups!$AA$2:$AA$98),0),1)&lt;Inputs!AM$4-1,Inputs!AL55*(1+Inputs!AM$6)))))</f>
        <v>-</v>
      </c>
      <c r="AN55" s="217" t="str">
        <f>IF(OR(ISBLANK($M55),$N55="%"),"-",
IF(INDEX(Lookups!$Y$2:$Y$98,MATCH(Inputs!$M55&amp;"_"&amp;INDEX(Lookups!$AC$2:$AC$13,MATCH(Inputs!$L55,Lookups!$AD$2:$AD$13,0),1),IF(Inputs!$K55="CAL",Lookups!$Z$2:$Z$98,Lookups!$AA$2:$AA$98),0),1)&gt;=Inputs!AN$4,"-",
IF(INDEX(Lookups!$Y$2:$Y$98,MATCH(Inputs!$M55&amp;"_"&amp;INDEX(Lookups!$AC$2:$AC$13,MATCH(Inputs!$L55,Lookups!$AD$2:$AD$13,0),1),IF(Inputs!$K55="CAL",Lookups!$Z$2:$Z$98,Lookups!$AA$2:$AA$98),0),1)=Inputs!AN$4-1,Inputs!$Q55*(1+Inputs!AN$6),
IF(INDEX(Lookups!$Y$2:$Y$98,MATCH(Inputs!$M55&amp;"_"&amp;INDEX(Lookups!$AC$2:$AC$13,MATCH(Inputs!$L55,Lookups!$AD$2:$AD$13,0),1),IF(Inputs!$K55="CAL",Lookups!$Z$2:$Z$98,Lookups!$AA$2:$AA$98),0),1)&lt;Inputs!AN$4-1,Inputs!AM55*(1+Inputs!AN$6)))))</f>
        <v>-</v>
      </c>
      <c r="AO55" s="217" t="str">
        <f>IF(OR(ISBLANK($M55),$N55="%"),"-",
IF(INDEX(Lookups!$Y$2:$Y$98,MATCH(Inputs!$M55&amp;"_"&amp;INDEX(Lookups!$AC$2:$AC$13,MATCH(Inputs!$L55,Lookups!$AD$2:$AD$13,0),1),IF(Inputs!$K55="CAL",Lookups!$Z$2:$Z$98,Lookups!$AA$2:$AA$98),0),1)&gt;=Inputs!AO$4,"-",
IF(INDEX(Lookups!$Y$2:$Y$98,MATCH(Inputs!$M55&amp;"_"&amp;INDEX(Lookups!$AC$2:$AC$13,MATCH(Inputs!$L55,Lookups!$AD$2:$AD$13,0),1),IF(Inputs!$K55="CAL",Lookups!$Z$2:$Z$98,Lookups!$AA$2:$AA$98),0),1)=Inputs!AO$4-1,Inputs!$Q55*(1+Inputs!AO$6),
IF(INDEX(Lookups!$Y$2:$Y$98,MATCH(Inputs!$M55&amp;"_"&amp;INDEX(Lookups!$AC$2:$AC$13,MATCH(Inputs!$L55,Lookups!$AD$2:$AD$13,0),1),IF(Inputs!$K55="CAL",Lookups!$Z$2:$Z$98,Lookups!$AA$2:$AA$98),0),1)&lt;Inputs!AO$4-1,Inputs!AN55*(1+Inputs!AO$6)))))</f>
        <v>-</v>
      </c>
      <c r="AP55" s="217" t="str">
        <f>IF(OR(ISBLANK($M55),$N55="%"),"-",
IF(INDEX(Lookups!$Y$2:$Y$98,MATCH(Inputs!$M55&amp;"_"&amp;INDEX(Lookups!$AC$2:$AC$13,MATCH(Inputs!$L55,Lookups!$AD$2:$AD$13,0),1),IF(Inputs!$K55="CAL",Lookups!$Z$2:$Z$98,Lookups!$AA$2:$AA$98),0),1)&gt;=Inputs!AP$4,"-",
IF(INDEX(Lookups!$Y$2:$Y$98,MATCH(Inputs!$M55&amp;"_"&amp;INDEX(Lookups!$AC$2:$AC$13,MATCH(Inputs!$L55,Lookups!$AD$2:$AD$13,0),1),IF(Inputs!$K55="CAL",Lookups!$Z$2:$Z$98,Lookups!$AA$2:$AA$98),0),1)=Inputs!AP$4-1,Inputs!$Q55*(1+Inputs!AP$6),
IF(INDEX(Lookups!$Y$2:$Y$98,MATCH(Inputs!$M55&amp;"_"&amp;INDEX(Lookups!$AC$2:$AC$13,MATCH(Inputs!$L55,Lookups!$AD$2:$AD$13,0),1),IF(Inputs!$K55="CAL",Lookups!$Z$2:$Z$98,Lookups!$AA$2:$AA$98),0),1)&lt;Inputs!AP$4-1,Inputs!AO55*(1+Inputs!AP$6)))))</f>
        <v>-</v>
      </c>
      <c r="AQ55" s="217" t="str">
        <f>IF(OR(ISBLANK($M55),$N55="%"),"-",
IF(INDEX(Lookups!$Y$2:$Y$98,MATCH(Inputs!$M55&amp;"_"&amp;INDEX(Lookups!$AC$2:$AC$13,MATCH(Inputs!$L55,Lookups!$AD$2:$AD$13,0),1),IF(Inputs!$K55="CAL",Lookups!$Z$2:$Z$98,Lookups!$AA$2:$AA$98),0),1)&gt;=Inputs!AQ$4,"-",
IF(INDEX(Lookups!$Y$2:$Y$98,MATCH(Inputs!$M55&amp;"_"&amp;INDEX(Lookups!$AC$2:$AC$13,MATCH(Inputs!$L55,Lookups!$AD$2:$AD$13,0),1),IF(Inputs!$K55="CAL",Lookups!$Z$2:$Z$98,Lookups!$AA$2:$AA$98),0),1)=Inputs!AQ$4-1,Inputs!$Q55*(1+Inputs!AQ$6),
IF(INDEX(Lookups!$Y$2:$Y$98,MATCH(Inputs!$M55&amp;"_"&amp;INDEX(Lookups!$AC$2:$AC$13,MATCH(Inputs!$L55,Lookups!$AD$2:$AD$13,0),1),IF(Inputs!$K55="CAL",Lookups!$Z$2:$Z$98,Lookups!$AA$2:$AA$98),0),1)&lt;Inputs!AQ$4-1,Inputs!AP55*(1+Inputs!AQ$6)))))</f>
        <v>-</v>
      </c>
      <c r="AR55" s="217" t="str">
        <f>IF(OR(ISBLANK($M55),$N55="%"),"-",
IF(INDEX(Lookups!$Y$2:$Y$98,MATCH(Inputs!$M55&amp;"_"&amp;INDEX(Lookups!$AC$2:$AC$13,MATCH(Inputs!$L55,Lookups!$AD$2:$AD$13,0),1),IF(Inputs!$K55="CAL",Lookups!$Z$2:$Z$98,Lookups!$AA$2:$AA$98),0),1)&gt;=Inputs!AR$4,"-",
IF(INDEX(Lookups!$Y$2:$Y$98,MATCH(Inputs!$M55&amp;"_"&amp;INDEX(Lookups!$AC$2:$AC$13,MATCH(Inputs!$L55,Lookups!$AD$2:$AD$13,0),1),IF(Inputs!$K55="CAL",Lookups!$Z$2:$Z$98,Lookups!$AA$2:$AA$98),0),1)=Inputs!AR$4-1,Inputs!$Q55*(1+Inputs!AR$6),
IF(INDEX(Lookups!$Y$2:$Y$98,MATCH(Inputs!$M55&amp;"_"&amp;INDEX(Lookups!$AC$2:$AC$13,MATCH(Inputs!$L55,Lookups!$AD$2:$AD$13,0),1),IF(Inputs!$K55="CAL",Lookups!$Z$2:$Z$98,Lookups!$AA$2:$AA$98),0),1)&lt;Inputs!AR$4-1,Inputs!AQ55*(1+Inputs!AR$6)))))</f>
        <v>-</v>
      </c>
      <c r="AS55" s="217" t="str">
        <f>IF(OR(ISBLANK($M55),$N55="%"),"-",
IF(INDEX(Lookups!$Y$2:$Y$98,MATCH(Inputs!$M55&amp;"_"&amp;INDEX(Lookups!$AC$2:$AC$13,MATCH(Inputs!$L55,Lookups!$AD$2:$AD$13,0),1),IF(Inputs!$K55="CAL",Lookups!$Z$2:$Z$98,Lookups!$AA$2:$AA$98),0),1)&gt;=Inputs!AS$4,"-",
IF(INDEX(Lookups!$Y$2:$Y$98,MATCH(Inputs!$M55&amp;"_"&amp;INDEX(Lookups!$AC$2:$AC$13,MATCH(Inputs!$L55,Lookups!$AD$2:$AD$13,0),1),IF(Inputs!$K55="CAL",Lookups!$Z$2:$Z$98,Lookups!$AA$2:$AA$98),0),1)=Inputs!AS$4-1,Inputs!$Q55*(1+Inputs!AS$6),
IF(INDEX(Lookups!$Y$2:$Y$98,MATCH(Inputs!$M55&amp;"_"&amp;INDEX(Lookups!$AC$2:$AC$13,MATCH(Inputs!$L55,Lookups!$AD$2:$AD$13,0),1),IF(Inputs!$K55="CAL",Lookups!$Z$2:$Z$98,Lookups!$AA$2:$AA$98),0),1)&lt;Inputs!AS$4-1,Inputs!AR55*(1+Inputs!AS$6)))))</f>
        <v>-</v>
      </c>
      <c r="AT55" s="217" t="str">
        <f>IF(OR(ISBLANK($M55),$N55="%"),"-",
IF(INDEX(Lookups!$Y$2:$Y$98,MATCH(Inputs!$M55&amp;"_"&amp;INDEX(Lookups!$AC$2:$AC$13,MATCH(Inputs!$L55,Lookups!$AD$2:$AD$13,0),1),IF(Inputs!$K55="CAL",Lookups!$Z$2:$Z$98,Lookups!$AA$2:$AA$98),0),1)&gt;=Inputs!AT$4,"-",
IF(INDEX(Lookups!$Y$2:$Y$98,MATCH(Inputs!$M55&amp;"_"&amp;INDEX(Lookups!$AC$2:$AC$13,MATCH(Inputs!$L55,Lookups!$AD$2:$AD$13,0),1),IF(Inputs!$K55="CAL",Lookups!$Z$2:$Z$98,Lookups!$AA$2:$AA$98),0),1)=Inputs!AT$4-1,Inputs!$Q55*(1+Inputs!AT$6),
IF(INDEX(Lookups!$Y$2:$Y$98,MATCH(Inputs!$M55&amp;"_"&amp;INDEX(Lookups!$AC$2:$AC$13,MATCH(Inputs!$L55,Lookups!$AD$2:$AD$13,0),1),IF(Inputs!$K55="CAL",Lookups!$Z$2:$Z$98,Lookups!$AA$2:$AA$98),0),1)&lt;Inputs!AT$4-1,Inputs!AS55*(1+Inputs!AT$6)))))</f>
        <v>-</v>
      </c>
      <c r="AU55" s="217" t="str">
        <f>IF(OR(ISBLANK($M55),$N55="%"),"-",
IF(INDEX(Lookups!$Y$2:$Y$98,MATCH(Inputs!$M55&amp;"_"&amp;INDEX(Lookups!$AC$2:$AC$13,MATCH(Inputs!$L55,Lookups!$AD$2:$AD$13,0),1),IF(Inputs!$K55="CAL",Lookups!$Z$2:$Z$98,Lookups!$AA$2:$AA$98),0),1)&gt;=Inputs!AU$4,"-",
IF(INDEX(Lookups!$Y$2:$Y$98,MATCH(Inputs!$M55&amp;"_"&amp;INDEX(Lookups!$AC$2:$AC$13,MATCH(Inputs!$L55,Lookups!$AD$2:$AD$13,0),1),IF(Inputs!$K55="CAL",Lookups!$Z$2:$Z$98,Lookups!$AA$2:$AA$98),0),1)=Inputs!AU$4-1,Inputs!$Q55*(1+Inputs!AU$6),
IF(INDEX(Lookups!$Y$2:$Y$98,MATCH(Inputs!$M55&amp;"_"&amp;INDEX(Lookups!$AC$2:$AC$13,MATCH(Inputs!$L55,Lookups!$AD$2:$AD$13,0),1),IF(Inputs!$K55="CAL",Lookups!$Z$2:$Z$98,Lookups!$AA$2:$AA$98),0),1)&lt;Inputs!AU$4-1,Inputs!AT55*(1+Inputs!AU$6)))))</f>
        <v>-</v>
      </c>
      <c r="AW55" s="214" t="str">
        <f>INDEX($V55:$AU55,1,MATCH(AW$6&amp;"_"&amp;INDEX(Lookups!$AC$2:$AC$13,MATCH(Inputs!AW$5,Lookups!$AD$2:$AD$13,0),1),Inputs!$V$2:$AU$2,0))</f>
        <v>-</v>
      </c>
    </row>
    <row r="56" spans="1:49" x14ac:dyDescent="0.25">
      <c r="A56" s="178" t="s">
        <v>291</v>
      </c>
      <c r="B56" s="209" t="s">
        <v>120</v>
      </c>
      <c r="C56" s="210" t="str">
        <f>IF(ISBLANK($B56),"-",IFERROR(INDEX(Lookups!$E$2:$E$14,MATCH($B56,Lookups!$C$2:$C$14,0),1),"-"))</f>
        <v>NO</v>
      </c>
      <c r="D56" s="211" t="str">
        <f>IFERROR(IF(MATCH($I56,Lookups!$J$2:$J$6,0),INDEX(Lookups!$K$2:$K$6,MATCH(Inputs!$I56,Lookups!$J$2:$J$6,0),1)),"all DB")</f>
        <v>all DB</v>
      </c>
      <c r="E56" s="211" t="str">
        <f t="shared" si="2"/>
        <v>anc_v_all DB</v>
      </c>
      <c r="F56" s="160" t="s">
        <v>570</v>
      </c>
      <c r="H56" s="159" t="s">
        <v>219</v>
      </c>
      <c r="J56" s="159" t="s">
        <v>537</v>
      </c>
      <c r="K56" s="203" t="s">
        <v>332</v>
      </c>
      <c r="L56" s="203" t="s">
        <v>95</v>
      </c>
      <c r="M56" s="203">
        <v>2018</v>
      </c>
      <c r="N56" s="162" t="s">
        <v>34</v>
      </c>
      <c r="O56" s="238">
        <f>0.5</f>
        <v>0.5</v>
      </c>
      <c r="P56" s="209"/>
      <c r="Q56" s="230">
        <f>O56/1000</f>
        <v>5.0000000000000001E-4</v>
      </c>
      <c r="R56" s="231">
        <f t="shared" si="8"/>
        <v>5.0000000000000001E-4</v>
      </c>
      <c r="S56" s="163"/>
      <c r="U56" s="216"/>
      <c r="V56" s="217" t="str">
        <f>IF(OR(ISBLANK($M56),$N56="%"),"-",
IF(INDEX(Lookups!$Y$2:$Y$98,MATCH(Inputs!$M56&amp;"_"&amp;INDEX(Lookups!$AC$2:$AC$13,MATCH(Inputs!$L56,Lookups!$AD$2:$AD$13,0),1),IF(Inputs!$K56="CAL",Lookups!$Z$2:$Z$98,Lookups!$AA$2:$AA$98),0),1)&gt;=Inputs!V$4,"-",
IF(INDEX(Lookups!$Y$2:$Y$98,MATCH(Inputs!$M56&amp;"_"&amp;INDEX(Lookups!$AC$2:$AC$13,MATCH(Inputs!$L56,Lookups!$AD$2:$AD$13,0),1),IF(Inputs!$K56="CAL",Lookups!$Z$2:$Z$98,Lookups!$AA$2:$AA$98),0),1)=Inputs!V$4-1,Inputs!$Q56*(1+Inputs!V$6),
IF(INDEX(Lookups!$Y$2:$Y$98,MATCH(Inputs!$M56&amp;"_"&amp;INDEX(Lookups!$AC$2:$AC$13,MATCH(Inputs!$L56,Lookups!$AD$2:$AD$13,0),1),IF(Inputs!$K56="CAL",Lookups!$Z$2:$Z$98,Lookups!$AA$2:$AA$98),0),1)&lt;Inputs!V$4-1,Inputs!U56*(1+Inputs!V$6)))))</f>
        <v>-</v>
      </c>
      <c r="W56" s="217" t="str">
        <f>IF(OR(ISBLANK($M56),$N56="%"),"-",
IF(INDEX(Lookups!$Y$2:$Y$98,MATCH(Inputs!$M56&amp;"_"&amp;INDEX(Lookups!$AC$2:$AC$13,MATCH(Inputs!$L56,Lookups!$AD$2:$AD$13,0),1),IF(Inputs!$K56="CAL",Lookups!$Z$2:$Z$98,Lookups!$AA$2:$AA$98),0),1)&gt;=Inputs!W$4,"-",
IF(INDEX(Lookups!$Y$2:$Y$98,MATCH(Inputs!$M56&amp;"_"&amp;INDEX(Lookups!$AC$2:$AC$13,MATCH(Inputs!$L56,Lookups!$AD$2:$AD$13,0),1),IF(Inputs!$K56="CAL",Lookups!$Z$2:$Z$98,Lookups!$AA$2:$AA$98),0),1)=Inputs!W$4-1,Inputs!$Q56*(1+Inputs!W$6),
IF(INDEX(Lookups!$Y$2:$Y$98,MATCH(Inputs!$M56&amp;"_"&amp;INDEX(Lookups!$AC$2:$AC$13,MATCH(Inputs!$L56,Lookups!$AD$2:$AD$13,0),1),IF(Inputs!$K56="CAL",Lookups!$Z$2:$Z$98,Lookups!$AA$2:$AA$98),0),1)&lt;Inputs!W$4-1,Inputs!V56*(1+Inputs!W$6)))))</f>
        <v>-</v>
      </c>
      <c r="X56" s="217" t="str">
        <f>IF(OR(ISBLANK($M56),$N56="%"),"-",
IF(INDEX(Lookups!$Y$2:$Y$98,MATCH(Inputs!$M56&amp;"_"&amp;INDEX(Lookups!$AC$2:$AC$13,MATCH(Inputs!$L56,Lookups!$AD$2:$AD$13,0),1),IF(Inputs!$K56="CAL",Lookups!$Z$2:$Z$98,Lookups!$AA$2:$AA$98),0),1)&gt;=Inputs!X$4,"-",
IF(INDEX(Lookups!$Y$2:$Y$98,MATCH(Inputs!$M56&amp;"_"&amp;INDEX(Lookups!$AC$2:$AC$13,MATCH(Inputs!$L56,Lookups!$AD$2:$AD$13,0),1),IF(Inputs!$K56="CAL",Lookups!$Z$2:$Z$98,Lookups!$AA$2:$AA$98),0),1)=Inputs!X$4-1,Inputs!$Q56*(1+Inputs!X$6),
IF(INDEX(Lookups!$Y$2:$Y$98,MATCH(Inputs!$M56&amp;"_"&amp;INDEX(Lookups!$AC$2:$AC$13,MATCH(Inputs!$L56,Lookups!$AD$2:$AD$13,0),1),IF(Inputs!$K56="CAL",Lookups!$Z$2:$Z$98,Lookups!$AA$2:$AA$98),0),1)&lt;Inputs!X$4-1,Inputs!W56*(1+Inputs!X$6)))))</f>
        <v>-</v>
      </c>
      <c r="Y56" s="217" t="str">
        <f>IF(OR(ISBLANK($M56),$N56="%"),"-",
IF(INDEX(Lookups!$Y$2:$Y$98,MATCH(Inputs!$M56&amp;"_"&amp;INDEX(Lookups!$AC$2:$AC$13,MATCH(Inputs!$L56,Lookups!$AD$2:$AD$13,0),1),IF(Inputs!$K56="CAL",Lookups!$Z$2:$Z$98,Lookups!$AA$2:$AA$98),0),1)&gt;=Inputs!Y$4,"-",
IF(INDEX(Lookups!$Y$2:$Y$98,MATCH(Inputs!$M56&amp;"_"&amp;INDEX(Lookups!$AC$2:$AC$13,MATCH(Inputs!$L56,Lookups!$AD$2:$AD$13,0),1),IF(Inputs!$K56="CAL",Lookups!$Z$2:$Z$98,Lookups!$AA$2:$AA$98),0),1)=Inputs!Y$4-1,Inputs!$Q56*(1+Inputs!Y$6),
IF(INDEX(Lookups!$Y$2:$Y$98,MATCH(Inputs!$M56&amp;"_"&amp;INDEX(Lookups!$AC$2:$AC$13,MATCH(Inputs!$L56,Lookups!$AD$2:$AD$13,0),1),IF(Inputs!$K56="CAL",Lookups!$Z$2:$Z$98,Lookups!$AA$2:$AA$98),0),1)&lt;Inputs!Y$4-1,Inputs!X56*(1+Inputs!Y$6)))))</f>
        <v>-</v>
      </c>
      <c r="Z56" s="217" t="str">
        <f>IF(OR(ISBLANK($M56),$N56="%"),"-",
IF(INDEX(Lookups!$Y$2:$Y$98,MATCH(Inputs!$M56&amp;"_"&amp;INDEX(Lookups!$AC$2:$AC$13,MATCH(Inputs!$L56,Lookups!$AD$2:$AD$13,0),1),IF(Inputs!$K56="CAL",Lookups!$Z$2:$Z$98,Lookups!$AA$2:$AA$98),0),1)&gt;=Inputs!Z$4,"-",
IF(INDEX(Lookups!$Y$2:$Y$98,MATCH(Inputs!$M56&amp;"_"&amp;INDEX(Lookups!$AC$2:$AC$13,MATCH(Inputs!$L56,Lookups!$AD$2:$AD$13,0),1),IF(Inputs!$K56="CAL",Lookups!$Z$2:$Z$98,Lookups!$AA$2:$AA$98),0),1)=Inputs!Z$4-1,Inputs!$Q56*(1+Inputs!Z$6),
IF(INDEX(Lookups!$Y$2:$Y$98,MATCH(Inputs!$M56&amp;"_"&amp;INDEX(Lookups!$AC$2:$AC$13,MATCH(Inputs!$L56,Lookups!$AD$2:$AD$13,0),1),IF(Inputs!$K56="CAL",Lookups!$Z$2:$Z$98,Lookups!$AA$2:$AA$98),0),1)&lt;Inputs!Z$4-1,Inputs!Y56*(1+Inputs!Z$6)))))</f>
        <v>-</v>
      </c>
      <c r="AA56" s="217" t="str">
        <f>IF(OR(ISBLANK($M56),$N56="%"),"-",
IF(INDEX(Lookups!$Y$2:$Y$98,MATCH(Inputs!$M56&amp;"_"&amp;INDEX(Lookups!$AC$2:$AC$13,MATCH(Inputs!$L56,Lookups!$AD$2:$AD$13,0),1),IF(Inputs!$K56="CAL",Lookups!$Z$2:$Z$98,Lookups!$AA$2:$AA$98),0),1)&gt;=Inputs!AA$4,"-",
IF(INDEX(Lookups!$Y$2:$Y$98,MATCH(Inputs!$M56&amp;"_"&amp;INDEX(Lookups!$AC$2:$AC$13,MATCH(Inputs!$L56,Lookups!$AD$2:$AD$13,0),1),IF(Inputs!$K56="CAL",Lookups!$Z$2:$Z$98,Lookups!$AA$2:$AA$98),0),1)=Inputs!AA$4-1,Inputs!$Q56*(1+Inputs!AA$6),
IF(INDEX(Lookups!$Y$2:$Y$98,MATCH(Inputs!$M56&amp;"_"&amp;INDEX(Lookups!$AC$2:$AC$13,MATCH(Inputs!$L56,Lookups!$AD$2:$AD$13,0),1),IF(Inputs!$K56="CAL",Lookups!$Z$2:$Z$98,Lookups!$AA$2:$AA$98),0),1)&lt;Inputs!AA$4-1,Inputs!Z56*(1+Inputs!AA$6)))))</f>
        <v>-</v>
      </c>
      <c r="AB56" s="217" t="str">
        <f>IF(OR(ISBLANK($M56),$N56="%"),"-",
IF(INDEX(Lookups!$Y$2:$Y$98,MATCH(Inputs!$M56&amp;"_"&amp;INDEX(Lookups!$AC$2:$AC$13,MATCH(Inputs!$L56,Lookups!$AD$2:$AD$13,0),1),IF(Inputs!$K56="CAL",Lookups!$Z$2:$Z$98,Lookups!$AA$2:$AA$98),0),1)&gt;=Inputs!AB$4,"-",
IF(INDEX(Lookups!$Y$2:$Y$98,MATCH(Inputs!$M56&amp;"_"&amp;INDEX(Lookups!$AC$2:$AC$13,MATCH(Inputs!$L56,Lookups!$AD$2:$AD$13,0),1),IF(Inputs!$K56="CAL",Lookups!$Z$2:$Z$98,Lookups!$AA$2:$AA$98),0),1)=Inputs!AB$4-1,Inputs!$Q56*(1+Inputs!AB$6),
IF(INDEX(Lookups!$Y$2:$Y$98,MATCH(Inputs!$M56&amp;"_"&amp;INDEX(Lookups!$AC$2:$AC$13,MATCH(Inputs!$L56,Lookups!$AD$2:$AD$13,0),1),IF(Inputs!$K56="CAL",Lookups!$Z$2:$Z$98,Lookups!$AA$2:$AA$98),0),1)&lt;Inputs!AB$4-1,Inputs!AA56*(1+Inputs!AB$6)))))</f>
        <v>-</v>
      </c>
      <c r="AC56" s="217" t="str">
        <f>IF(OR(ISBLANK($M56),$N56="%"),"-",
IF(INDEX(Lookups!$Y$2:$Y$98,MATCH(Inputs!$M56&amp;"_"&amp;INDEX(Lookups!$AC$2:$AC$13,MATCH(Inputs!$L56,Lookups!$AD$2:$AD$13,0),1),IF(Inputs!$K56="CAL",Lookups!$Z$2:$Z$98,Lookups!$AA$2:$AA$98),0),1)&gt;=Inputs!AC$4,"-",
IF(INDEX(Lookups!$Y$2:$Y$98,MATCH(Inputs!$M56&amp;"_"&amp;INDEX(Lookups!$AC$2:$AC$13,MATCH(Inputs!$L56,Lookups!$AD$2:$AD$13,0),1),IF(Inputs!$K56="CAL",Lookups!$Z$2:$Z$98,Lookups!$AA$2:$AA$98),0),1)=Inputs!AC$4-1,Inputs!$Q56*(1+Inputs!AC$6),
IF(INDEX(Lookups!$Y$2:$Y$98,MATCH(Inputs!$M56&amp;"_"&amp;INDEX(Lookups!$AC$2:$AC$13,MATCH(Inputs!$L56,Lookups!$AD$2:$AD$13,0),1),IF(Inputs!$K56="CAL",Lookups!$Z$2:$Z$98,Lookups!$AA$2:$AA$98),0),1)&lt;Inputs!AC$4-1,Inputs!AB56*(1+Inputs!AC$6)))))</f>
        <v>-</v>
      </c>
      <c r="AD56" s="217" t="str">
        <f>IF(OR(ISBLANK($M56),$N56="%"),"-",
IF(INDEX(Lookups!$Y$2:$Y$98,MATCH(Inputs!$M56&amp;"_"&amp;INDEX(Lookups!$AC$2:$AC$13,MATCH(Inputs!$L56,Lookups!$AD$2:$AD$13,0),1),IF(Inputs!$K56="CAL",Lookups!$Z$2:$Z$98,Lookups!$AA$2:$AA$98),0),1)&gt;=Inputs!AD$4,"-",
IF(INDEX(Lookups!$Y$2:$Y$98,MATCH(Inputs!$M56&amp;"_"&amp;INDEX(Lookups!$AC$2:$AC$13,MATCH(Inputs!$L56,Lookups!$AD$2:$AD$13,0),1),IF(Inputs!$K56="CAL",Lookups!$Z$2:$Z$98,Lookups!$AA$2:$AA$98),0),1)=Inputs!AD$4-1,Inputs!$Q56*(1+Inputs!AD$6),
IF(INDEX(Lookups!$Y$2:$Y$98,MATCH(Inputs!$M56&amp;"_"&amp;INDEX(Lookups!$AC$2:$AC$13,MATCH(Inputs!$L56,Lookups!$AD$2:$AD$13,0),1),IF(Inputs!$K56="CAL",Lookups!$Z$2:$Z$98,Lookups!$AA$2:$AA$98),0),1)&lt;Inputs!AD$4-1,Inputs!AC56*(1+Inputs!AD$6)))))</f>
        <v>-</v>
      </c>
      <c r="AE56" s="217" t="str">
        <f>IF(OR(ISBLANK($M56),$N56="%"),"-",
IF(INDEX(Lookups!$Y$2:$Y$98,MATCH(Inputs!$M56&amp;"_"&amp;INDEX(Lookups!$AC$2:$AC$13,MATCH(Inputs!$L56,Lookups!$AD$2:$AD$13,0),1),IF(Inputs!$K56="CAL",Lookups!$Z$2:$Z$98,Lookups!$AA$2:$AA$98),0),1)&gt;=Inputs!AE$4,"-",
IF(INDEX(Lookups!$Y$2:$Y$98,MATCH(Inputs!$M56&amp;"_"&amp;INDEX(Lookups!$AC$2:$AC$13,MATCH(Inputs!$L56,Lookups!$AD$2:$AD$13,0),1),IF(Inputs!$K56="CAL",Lookups!$Z$2:$Z$98,Lookups!$AA$2:$AA$98),0),1)=Inputs!AE$4-1,Inputs!$Q56*(1+Inputs!AE$6),
IF(INDEX(Lookups!$Y$2:$Y$98,MATCH(Inputs!$M56&amp;"_"&amp;INDEX(Lookups!$AC$2:$AC$13,MATCH(Inputs!$L56,Lookups!$AD$2:$AD$13,0),1),IF(Inputs!$K56="CAL",Lookups!$Z$2:$Z$98,Lookups!$AA$2:$AA$98),0),1)&lt;Inputs!AE$4-1,Inputs!AD56*(1+Inputs!AE$6)))))</f>
        <v>-</v>
      </c>
      <c r="AF56" s="217" t="str">
        <f>IF(OR(ISBLANK($M56),$N56="%"),"-",
IF(INDEX(Lookups!$Y$2:$Y$98,MATCH(Inputs!$M56&amp;"_"&amp;INDEX(Lookups!$AC$2:$AC$13,MATCH(Inputs!$L56,Lookups!$AD$2:$AD$13,0),1),IF(Inputs!$K56="CAL",Lookups!$Z$2:$Z$98,Lookups!$AA$2:$AA$98),0),1)&gt;=Inputs!AF$4,"-",
IF(INDEX(Lookups!$Y$2:$Y$98,MATCH(Inputs!$M56&amp;"_"&amp;INDEX(Lookups!$AC$2:$AC$13,MATCH(Inputs!$L56,Lookups!$AD$2:$AD$13,0),1),IF(Inputs!$K56="CAL",Lookups!$Z$2:$Z$98,Lookups!$AA$2:$AA$98),0),1)=Inputs!AF$4-1,Inputs!$Q56*(1+Inputs!AF$6),
IF(INDEX(Lookups!$Y$2:$Y$98,MATCH(Inputs!$M56&amp;"_"&amp;INDEX(Lookups!$AC$2:$AC$13,MATCH(Inputs!$L56,Lookups!$AD$2:$AD$13,0),1),IF(Inputs!$K56="CAL",Lookups!$Z$2:$Z$98,Lookups!$AA$2:$AA$98),0),1)&lt;Inputs!AF$4-1,Inputs!AE56*(1+Inputs!AF$6)))))</f>
        <v>-</v>
      </c>
      <c r="AG56" s="217" t="str">
        <f>IF(OR(ISBLANK($M56),$N56="%"),"-",
IF(INDEX(Lookups!$Y$2:$Y$98,MATCH(Inputs!$M56&amp;"_"&amp;INDEX(Lookups!$AC$2:$AC$13,MATCH(Inputs!$L56,Lookups!$AD$2:$AD$13,0),1),IF(Inputs!$K56="CAL",Lookups!$Z$2:$Z$98,Lookups!$AA$2:$AA$98),0),1)&gt;=Inputs!AG$4,"-",
IF(INDEX(Lookups!$Y$2:$Y$98,MATCH(Inputs!$M56&amp;"_"&amp;INDEX(Lookups!$AC$2:$AC$13,MATCH(Inputs!$L56,Lookups!$AD$2:$AD$13,0),1),IF(Inputs!$K56="CAL",Lookups!$Z$2:$Z$98,Lookups!$AA$2:$AA$98),0),1)=Inputs!AG$4-1,Inputs!$Q56*(1+Inputs!AG$6),
IF(INDEX(Lookups!$Y$2:$Y$98,MATCH(Inputs!$M56&amp;"_"&amp;INDEX(Lookups!$AC$2:$AC$13,MATCH(Inputs!$L56,Lookups!$AD$2:$AD$13,0),1),IF(Inputs!$K56="CAL",Lookups!$Z$2:$Z$98,Lookups!$AA$2:$AA$98),0),1)&lt;Inputs!AG$4-1,Inputs!AF56*(1+Inputs!AG$6)))))</f>
        <v>-</v>
      </c>
      <c r="AH56" s="217" t="str">
        <f>IF(OR(ISBLANK($M56),$N56="%"),"-",
IF(INDEX(Lookups!$Y$2:$Y$98,MATCH(Inputs!$M56&amp;"_"&amp;INDEX(Lookups!$AC$2:$AC$13,MATCH(Inputs!$L56,Lookups!$AD$2:$AD$13,0),1),IF(Inputs!$K56="CAL",Lookups!$Z$2:$Z$98,Lookups!$AA$2:$AA$98),0),1)&gt;=Inputs!AH$4,"-",
IF(INDEX(Lookups!$Y$2:$Y$98,MATCH(Inputs!$M56&amp;"_"&amp;INDEX(Lookups!$AC$2:$AC$13,MATCH(Inputs!$L56,Lookups!$AD$2:$AD$13,0),1),IF(Inputs!$K56="CAL",Lookups!$Z$2:$Z$98,Lookups!$AA$2:$AA$98),0),1)=Inputs!AH$4-1,Inputs!$Q56*(1+Inputs!AH$6),
IF(INDEX(Lookups!$Y$2:$Y$98,MATCH(Inputs!$M56&amp;"_"&amp;INDEX(Lookups!$AC$2:$AC$13,MATCH(Inputs!$L56,Lookups!$AD$2:$AD$13,0),1),IF(Inputs!$K56="CAL",Lookups!$Z$2:$Z$98,Lookups!$AA$2:$AA$98),0),1)&lt;Inputs!AH$4-1,Inputs!AG56*(1+Inputs!AH$6)))))</f>
        <v>-</v>
      </c>
      <c r="AI56" s="217" t="str">
        <f>IF(OR(ISBLANK($M56),$N56="%"),"-",
IF(INDEX(Lookups!$Y$2:$Y$98,MATCH(Inputs!$M56&amp;"_"&amp;INDEX(Lookups!$AC$2:$AC$13,MATCH(Inputs!$L56,Lookups!$AD$2:$AD$13,0),1),IF(Inputs!$K56="CAL",Lookups!$Z$2:$Z$98,Lookups!$AA$2:$AA$98),0),1)&gt;=Inputs!AI$4,"-",
IF(INDEX(Lookups!$Y$2:$Y$98,MATCH(Inputs!$M56&amp;"_"&amp;INDEX(Lookups!$AC$2:$AC$13,MATCH(Inputs!$L56,Lookups!$AD$2:$AD$13,0),1),IF(Inputs!$K56="CAL",Lookups!$Z$2:$Z$98,Lookups!$AA$2:$AA$98),0),1)=Inputs!AI$4-1,Inputs!$Q56*(1+Inputs!AI$6),
IF(INDEX(Lookups!$Y$2:$Y$98,MATCH(Inputs!$M56&amp;"_"&amp;INDEX(Lookups!$AC$2:$AC$13,MATCH(Inputs!$L56,Lookups!$AD$2:$AD$13,0),1),IF(Inputs!$K56="CAL",Lookups!$Z$2:$Z$98,Lookups!$AA$2:$AA$98),0),1)&lt;Inputs!AI$4-1,Inputs!AH56*(1+Inputs!AI$6)))))</f>
        <v>-</v>
      </c>
      <c r="AJ56" s="217" t="str">
        <f>IF(OR(ISBLANK($M56),$N56="%"),"-",
IF(INDEX(Lookups!$Y$2:$Y$98,MATCH(Inputs!$M56&amp;"_"&amp;INDEX(Lookups!$AC$2:$AC$13,MATCH(Inputs!$L56,Lookups!$AD$2:$AD$13,0),1),IF(Inputs!$K56="CAL",Lookups!$Z$2:$Z$98,Lookups!$AA$2:$AA$98),0),1)&gt;=Inputs!AJ$4,"-",
IF(INDEX(Lookups!$Y$2:$Y$98,MATCH(Inputs!$M56&amp;"_"&amp;INDEX(Lookups!$AC$2:$AC$13,MATCH(Inputs!$L56,Lookups!$AD$2:$AD$13,0),1),IF(Inputs!$K56="CAL",Lookups!$Z$2:$Z$98,Lookups!$AA$2:$AA$98),0),1)=Inputs!AJ$4-1,Inputs!$Q56*(1+Inputs!AJ$6),
IF(INDEX(Lookups!$Y$2:$Y$98,MATCH(Inputs!$M56&amp;"_"&amp;INDEX(Lookups!$AC$2:$AC$13,MATCH(Inputs!$L56,Lookups!$AD$2:$AD$13,0),1),IF(Inputs!$K56="CAL",Lookups!$Z$2:$Z$98,Lookups!$AA$2:$AA$98),0),1)&lt;Inputs!AJ$4-1,Inputs!AI56*(1+Inputs!AJ$6)))))</f>
        <v>-</v>
      </c>
      <c r="AK56" s="217" t="str">
        <f>IF(OR(ISBLANK($M56),$N56="%"),"-",
IF(INDEX(Lookups!$Y$2:$Y$98,MATCH(Inputs!$M56&amp;"_"&amp;INDEX(Lookups!$AC$2:$AC$13,MATCH(Inputs!$L56,Lookups!$AD$2:$AD$13,0),1),IF(Inputs!$K56="CAL",Lookups!$Z$2:$Z$98,Lookups!$AA$2:$AA$98),0),1)&gt;=Inputs!AK$4,"-",
IF(INDEX(Lookups!$Y$2:$Y$98,MATCH(Inputs!$M56&amp;"_"&amp;INDEX(Lookups!$AC$2:$AC$13,MATCH(Inputs!$L56,Lookups!$AD$2:$AD$13,0),1),IF(Inputs!$K56="CAL",Lookups!$Z$2:$Z$98,Lookups!$AA$2:$AA$98),0),1)=Inputs!AK$4-1,Inputs!$Q56*(1+Inputs!AK$6),
IF(INDEX(Lookups!$Y$2:$Y$98,MATCH(Inputs!$M56&amp;"_"&amp;INDEX(Lookups!$AC$2:$AC$13,MATCH(Inputs!$L56,Lookups!$AD$2:$AD$13,0),1),IF(Inputs!$K56="CAL",Lookups!$Z$2:$Z$98,Lookups!$AA$2:$AA$98),0),1)&lt;Inputs!AK$4-1,Inputs!AJ56*(1+Inputs!AK$6)))))</f>
        <v>-</v>
      </c>
      <c r="AL56" s="217" t="str">
        <f>IF(OR(ISBLANK($M56),$N56="%"),"-",
IF(INDEX(Lookups!$Y$2:$Y$98,MATCH(Inputs!$M56&amp;"_"&amp;INDEX(Lookups!$AC$2:$AC$13,MATCH(Inputs!$L56,Lookups!$AD$2:$AD$13,0),1),IF(Inputs!$K56="CAL",Lookups!$Z$2:$Z$98,Lookups!$AA$2:$AA$98),0),1)&gt;=Inputs!AL$4,"-",
IF(INDEX(Lookups!$Y$2:$Y$98,MATCH(Inputs!$M56&amp;"_"&amp;INDEX(Lookups!$AC$2:$AC$13,MATCH(Inputs!$L56,Lookups!$AD$2:$AD$13,0),1),IF(Inputs!$K56="CAL",Lookups!$Z$2:$Z$98,Lookups!$AA$2:$AA$98),0),1)=Inputs!AL$4-1,Inputs!$Q56*(1+Inputs!AL$6),
IF(INDEX(Lookups!$Y$2:$Y$98,MATCH(Inputs!$M56&amp;"_"&amp;INDEX(Lookups!$AC$2:$AC$13,MATCH(Inputs!$L56,Lookups!$AD$2:$AD$13,0),1),IF(Inputs!$K56="CAL",Lookups!$Z$2:$Z$98,Lookups!$AA$2:$AA$98),0),1)&lt;Inputs!AL$4-1,Inputs!AK56*(1+Inputs!AL$6)))))</f>
        <v>-</v>
      </c>
      <c r="AM56" s="217" t="str">
        <f>IF(OR(ISBLANK($M56),$N56="%"),"-",
IF(INDEX(Lookups!$Y$2:$Y$98,MATCH(Inputs!$M56&amp;"_"&amp;INDEX(Lookups!$AC$2:$AC$13,MATCH(Inputs!$L56,Lookups!$AD$2:$AD$13,0),1),IF(Inputs!$K56="CAL",Lookups!$Z$2:$Z$98,Lookups!$AA$2:$AA$98),0),1)&gt;=Inputs!AM$4,"-",
IF(INDEX(Lookups!$Y$2:$Y$98,MATCH(Inputs!$M56&amp;"_"&amp;INDEX(Lookups!$AC$2:$AC$13,MATCH(Inputs!$L56,Lookups!$AD$2:$AD$13,0),1),IF(Inputs!$K56="CAL",Lookups!$Z$2:$Z$98,Lookups!$AA$2:$AA$98),0),1)=Inputs!AM$4-1,Inputs!$Q56*(1+Inputs!AM$6),
IF(INDEX(Lookups!$Y$2:$Y$98,MATCH(Inputs!$M56&amp;"_"&amp;INDEX(Lookups!$AC$2:$AC$13,MATCH(Inputs!$L56,Lookups!$AD$2:$AD$13,0),1),IF(Inputs!$K56="CAL",Lookups!$Z$2:$Z$98,Lookups!$AA$2:$AA$98),0),1)&lt;Inputs!AM$4-1,Inputs!AL56*(1+Inputs!AM$6)))))</f>
        <v>-</v>
      </c>
      <c r="AN56" s="217" t="str">
        <f>IF(OR(ISBLANK($M56),$N56="%"),"-",
IF(INDEX(Lookups!$Y$2:$Y$98,MATCH(Inputs!$M56&amp;"_"&amp;INDEX(Lookups!$AC$2:$AC$13,MATCH(Inputs!$L56,Lookups!$AD$2:$AD$13,0),1),IF(Inputs!$K56="CAL",Lookups!$Z$2:$Z$98,Lookups!$AA$2:$AA$98),0),1)&gt;=Inputs!AN$4,"-",
IF(INDEX(Lookups!$Y$2:$Y$98,MATCH(Inputs!$M56&amp;"_"&amp;INDEX(Lookups!$AC$2:$AC$13,MATCH(Inputs!$L56,Lookups!$AD$2:$AD$13,0),1),IF(Inputs!$K56="CAL",Lookups!$Z$2:$Z$98,Lookups!$AA$2:$AA$98),0),1)=Inputs!AN$4-1,Inputs!$Q56*(1+Inputs!AN$6),
IF(INDEX(Lookups!$Y$2:$Y$98,MATCH(Inputs!$M56&amp;"_"&amp;INDEX(Lookups!$AC$2:$AC$13,MATCH(Inputs!$L56,Lookups!$AD$2:$AD$13,0),1),IF(Inputs!$K56="CAL",Lookups!$Z$2:$Z$98,Lookups!$AA$2:$AA$98),0),1)&lt;Inputs!AN$4-1,Inputs!AM56*(1+Inputs!AN$6)))))</f>
        <v>-</v>
      </c>
      <c r="AO56" s="217" t="str">
        <f>IF(OR(ISBLANK($M56),$N56="%"),"-",
IF(INDEX(Lookups!$Y$2:$Y$98,MATCH(Inputs!$M56&amp;"_"&amp;INDEX(Lookups!$AC$2:$AC$13,MATCH(Inputs!$L56,Lookups!$AD$2:$AD$13,0),1),IF(Inputs!$K56="CAL",Lookups!$Z$2:$Z$98,Lookups!$AA$2:$AA$98),0),1)&gt;=Inputs!AO$4,"-",
IF(INDEX(Lookups!$Y$2:$Y$98,MATCH(Inputs!$M56&amp;"_"&amp;INDEX(Lookups!$AC$2:$AC$13,MATCH(Inputs!$L56,Lookups!$AD$2:$AD$13,0),1),IF(Inputs!$K56="CAL",Lookups!$Z$2:$Z$98,Lookups!$AA$2:$AA$98),0),1)=Inputs!AO$4-1,Inputs!$Q56*(1+Inputs!AO$6),
IF(INDEX(Lookups!$Y$2:$Y$98,MATCH(Inputs!$M56&amp;"_"&amp;INDEX(Lookups!$AC$2:$AC$13,MATCH(Inputs!$L56,Lookups!$AD$2:$AD$13,0),1),IF(Inputs!$K56="CAL",Lookups!$Z$2:$Z$98,Lookups!$AA$2:$AA$98),0),1)&lt;Inputs!AO$4-1,Inputs!AN56*(1+Inputs!AO$6)))))</f>
        <v>-</v>
      </c>
      <c r="AP56" s="217" t="str">
        <f>IF(OR(ISBLANK($M56),$N56="%"),"-",
IF(INDEX(Lookups!$Y$2:$Y$98,MATCH(Inputs!$M56&amp;"_"&amp;INDEX(Lookups!$AC$2:$AC$13,MATCH(Inputs!$L56,Lookups!$AD$2:$AD$13,0),1),IF(Inputs!$K56="CAL",Lookups!$Z$2:$Z$98,Lookups!$AA$2:$AA$98),0),1)&gt;=Inputs!AP$4,"-",
IF(INDEX(Lookups!$Y$2:$Y$98,MATCH(Inputs!$M56&amp;"_"&amp;INDEX(Lookups!$AC$2:$AC$13,MATCH(Inputs!$L56,Lookups!$AD$2:$AD$13,0),1),IF(Inputs!$K56="CAL",Lookups!$Z$2:$Z$98,Lookups!$AA$2:$AA$98),0),1)=Inputs!AP$4-1,Inputs!$Q56*(1+Inputs!AP$6),
IF(INDEX(Lookups!$Y$2:$Y$98,MATCH(Inputs!$M56&amp;"_"&amp;INDEX(Lookups!$AC$2:$AC$13,MATCH(Inputs!$L56,Lookups!$AD$2:$AD$13,0),1),IF(Inputs!$K56="CAL",Lookups!$Z$2:$Z$98,Lookups!$AA$2:$AA$98),0),1)&lt;Inputs!AP$4-1,Inputs!AO56*(1+Inputs!AP$6)))))</f>
        <v>-</v>
      </c>
      <c r="AQ56" s="217" t="str">
        <f>IF(OR(ISBLANK($M56),$N56="%"),"-",
IF(INDEX(Lookups!$Y$2:$Y$98,MATCH(Inputs!$M56&amp;"_"&amp;INDEX(Lookups!$AC$2:$AC$13,MATCH(Inputs!$L56,Lookups!$AD$2:$AD$13,0),1),IF(Inputs!$K56="CAL",Lookups!$Z$2:$Z$98,Lookups!$AA$2:$AA$98),0),1)&gt;=Inputs!AQ$4,"-",
IF(INDEX(Lookups!$Y$2:$Y$98,MATCH(Inputs!$M56&amp;"_"&amp;INDEX(Lookups!$AC$2:$AC$13,MATCH(Inputs!$L56,Lookups!$AD$2:$AD$13,0),1),IF(Inputs!$K56="CAL",Lookups!$Z$2:$Z$98,Lookups!$AA$2:$AA$98),0),1)=Inputs!AQ$4-1,Inputs!$Q56*(1+Inputs!AQ$6),
IF(INDEX(Lookups!$Y$2:$Y$98,MATCH(Inputs!$M56&amp;"_"&amp;INDEX(Lookups!$AC$2:$AC$13,MATCH(Inputs!$L56,Lookups!$AD$2:$AD$13,0),1),IF(Inputs!$K56="CAL",Lookups!$Z$2:$Z$98,Lookups!$AA$2:$AA$98),0),1)&lt;Inputs!AQ$4-1,Inputs!AP56*(1+Inputs!AQ$6)))))</f>
        <v>-</v>
      </c>
      <c r="AR56" s="217" t="str">
        <f>IF(OR(ISBLANK($M56),$N56="%"),"-",
IF(INDEX(Lookups!$Y$2:$Y$98,MATCH(Inputs!$M56&amp;"_"&amp;INDEX(Lookups!$AC$2:$AC$13,MATCH(Inputs!$L56,Lookups!$AD$2:$AD$13,0),1),IF(Inputs!$K56="CAL",Lookups!$Z$2:$Z$98,Lookups!$AA$2:$AA$98),0),1)&gt;=Inputs!AR$4,"-",
IF(INDEX(Lookups!$Y$2:$Y$98,MATCH(Inputs!$M56&amp;"_"&amp;INDEX(Lookups!$AC$2:$AC$13,MATCH(Inputs!$L56,Lookups!$AD$2:$AD$13,0),1),IF(Inputs!$K56="CAL",Lookups!$Z$2:$Z$98,Lookups!$AA$2:$AA$98),0),1)=Inputs!AR$4-1,Inputs!$Q56*(1+Inputs!AR$6),
IF(INDEX(Lookups!$Y$2:$Y$98,MATCH(Inputs!$M56&amp;"_"&amp;INDEX(Lookups!$AC$2:$AC$13,MATCH(Inputs!$L56,Lookups!$AD$2:$AD$13,0),1),IF(Inputs!$K56="CAL",Lookups!$Z$2:$Z$98,Lookups!$AA$2:$AA$98),0),1)&lt;Inputs!AR$4-1,Inputs!AQ56*(1+Inputs!AR$6)))))</f>
        <v>-</v>
      </c>
      <c r="AS56" s="217" t="str">
        <f>IF(OR(ISBLANK($M56),$N56="%"),"-",
IF(INDEX(Lookups!$Y$2:$Y$98,MATCH(Inputs!$M56&amp;"_"&amp;INDEX(Lookups!$AC$2:$AC$13,MATCH(Inputs!$L56,Lookups!$AD$2:$AD$13,0),1),IF(Inputs!$K56="CAL",Lookups!$Z$2:$Z$98,Lookups!$AA$2:$AA$98),0),1)&gt;=Inputs!AS$4,"-",
IF(INDEX(Lookups!$Y$2:$Y$98,MATCH(Inputs!$M56&amp;"_"&amp;INDEX(Lookups!$AC$2:$AC$13,MATCH(Inputs!$L56,Lookups!$AD$2:$AD$13,0),1),IF(Inputs!$K56="CAL",Lookups!$Z$2:$Z$98,Lookups!$AA$2:$AA$98),0),1)=Inputs!AS$4-1,Inputs!$Q56*(1+Inputs!AS$6),
IF(INDEX(Lookups!$Y$2:$Y$98,MATCH(Inputs!$M56&amp;"_"&amp;INDEX(Lookups!$AC$2:$AC$13,MATCH(Inputs!$L56,Lookups!$AD$2:$AD$13,0),1),IF(Inputs!$K56="CAL",Lookups!$Z$2:$Z$98,Lookups!$AA$2:$AA$98),0),1)&lt;Inputs!AS$4-1,Inputs!AR56*(1+Inputs!AS$6)))))</f>
        <v>-</v>
      </c>
      <c r="AT56" s="217" t="str">
        <f>IF(OR(ISBLANK($M56),$N56="%"),"-",
IF(INDEX(Lookups!$Y$2:$Y$98,MATCH(Inputs!$M56&amp;"_"&amp;INDEX(Lookups!$AC$2:$AC$13,MATCH(Inputs!$L56,Lookups!$AD$2:$AD$13,0),1),IF(Inputs!$K56="CAL",Lookups!$Z$2:$Z$98,Lookups!$AA$2:$AA$98),0),1)&gt;=Inputs!AT$4,"-",
IF(INDEX(Lookups!$Y$2:$Y$98,MATCH(Inputs!$M56&amp;"_"&amp;INDEX(Lookups!$AC$2:$AC$13,MATCH(Inputs!$L56,Lookups!$AD$2:$AD$13,0),1),IF(Inputs!$K56="CAL",Lookups!$Z$2:$Z$98,Lookups!$AA$2:$AA$98),0),1)=Inputs!AT$4-1,Inputs!$Q56*(1+Inputs!AT$6),
IF(INDEX(Lookups!$Y$2:$Y$98,MATCH(Inputs!$M56&amp;"_"&amp;INDEX(Lookups!$AC$2:$AC$13,MATCH(Inputs!$L56,Lookups!$AD$2:$AD$13,0),1),IF(Inputs!$K56="CAL",Lookups!$Z$2:$Z$98,Lookups!$AA$2:$AA$98),0),1)&lt;Inputs!AT$4-1,Inputs!AS56*(1+Inputs!AT$6)))))</f>
        <v>-</v>
      </c>
      <c r="AU56" s="217" t="str">
        <f>IF(OR(ISBLANK($M56),$N56="%"),"-",
IF(INDEX(Lookups!$Y$2:$Y$98,MATCH(Inputs!$M56&amp;"_"&amp;INDEX(Lookups!$AC$2:$AC$13,MATCH(Inputs!$L56,Lookups!$AD$2:$AD$13,0),1),IF(Inputs!$K56="CAL",Lookups!$Z$2:$Z$98,Lookups!$AA$2:$AA$98),0),1)&gt;=Inputs!AU$4,"-",
IF(INDEX(Lookups!$Y$2:$Y$98,MATCH(Inputs!$M56&amp;"_"&amp;INDEX(Lookups!$AC$2:$AC$13,MATCH(Inputs!$L56,Lookups!$AD$2:$AD$13,0),1),IF(Inputs!$K56="CAL",Lookups!$Z$2:$Z$98,Lookups!$AA$2:$AA$98),0),1)=Inputs!AU$4-1,Inputs!$Q56*(1+Inputs!AU$6),
IF(INDEX(Lookups!$Y$2:$Y$98,MATCH(Inputs!$M56&amp;"_"&amp;INDEX(Lookups!$AC$2:$AC$13,MATCH(Inputs!$L56,Lookups!$AD$2:$AD$13,0),1),IF(Inputs!$K56="CAL",Lookups!$Z$2:$Z$98,Lookups!$AA$2:$AA$98),0),1)&lt;Inputs!AU$4-1,Inputs!AT56*(1+Inputs!AU$6)))))</f>
        <v>-</v>
      </c>
      <c r="AW56" s="214" t="str">
        <f>INDEX($V56:$AU56,1,MATCH(AW$6&amp;"_"&amp;INDEX(Lookups!$AC$2:$AC$13,MATCH(Inputs!AW$5,Lookups!$AD$2:$AD$13,0),1),Inputs!$V$2:$AU$2,0))</f>
        <v>-</v>
      </c>
    </row>
    <row r="57" spans="1:49" x14ac:dyDescent="0.25">
      <c r="A57" s="178" t="s">
        <v>289</v>
      </c>
      <c r="B57" s="209" t="s">
        <v>120</v>
      </c>
      <c r="C57" s="210" t="str">
        <f>IF(ISBLANK($B57),"-",IFERROR(INDEX(Lookups!$E$2:$E$14,MATCH($B57,Lookups!$C$2:$C$14,0),1),"-"))</f>
        <v>NO</v>
      </c>
      <c r="D57" s="211" t="str">
        <f>IFERROR(IF(MATCH($I57,Lookups!$J$2:$J$6,0),INDEX(Lookups!$K$2:$K$6,MATCH(Inputs!$I57,Lookups!$J$2:$J$6,0),1)),"all DB")</f>
        <v>all DB</v>
      </c>
      <c r="E57" s="211" t="str">
        <f t="shared" si="2"/>
        <v>anc_v_all DB</v>
      </c>
      <c r="F57" s="160" t="s">
        <v>570</v>
      </c>
      <c r="H57" s="159" t="s">
        <v>125</v>
      </c>
      <c r="J57" s="159" t="s">
        <v>537</v>
      </c>
      <c r="K57" s="203" t="s">
        <v>332</v>
      </c>
      <c r="L57" s="203" t="s">
        <v>95</v>
      </c>
      <c r="M57" s="203">
        <v>2018</v>
      </c>
      <c r="N57" s="162" t="s">
        <v>34</v>
      </c>
      <c r="O57" s="238">
        <f>0.08</f>
        <v>0.08</v>
      </c>
      <c r="P57" s="209"/>
      <c r="Q57" s="230">
        <f t="shared" ref="Q57:Q59" si="9">O57/1000</f>
        <v>8.0000000000000007E-5</v>
      </c>
      <c r="R57" s="231">
        <f t="shared" si="8"/>
        <v>8.0000000000000007E-5</v>
      </c>
      <c r="S57" s="163"/>
      <c r="U57" s="216"/>
      <c r="V57" s="217" t="str">
        <f>IF(OR(ISBLANK($M57),$N57="%"),"-",
IF(INDEX(Lookups!$Y$2:$Y$98,MATCH(Inputs!$M57&amp;"_"&amp;INDEX(Lookups!$AC$2:$AC$13,MATCH(Inputs!$L57,Lookups!$AD$2:$AD$13,0),1),IF(Inputs!$K57="CAL",Lookups!$Z$2:$Z$98,Lookups!$AA$2:$AA$98),0),1)&gt;=Inputs!V$4,"-",
IF(INDEX(Lookups!$Y$2:$Y$98,MATCH(Inputs!$M57&amp;"_"&amp;INDEX(Lookups!$AC$2:$AC$13,MATCH(Inputs!$L57,Lookups!$AD$2:$AD$13,0),1),IF(Inputs!$K57="CAL",Lookups!$Z$2:$Z$98,Lookups!$AA$2:$AA$98),0),1)=Inputs!V$4-1,Inputs!$Q57*(1+Inputs!V$6),
IF(INDEX(Lookups!$Y$2:$Y$98,MATCH(Inputs!$M57&amp;"_"&amp;INDEX(Lookups!$AC$2:$AC$13,MATCH(Inputs!$L57,Lookups!$AD$2:$AD$13,0),1),IF(Inputs!$K57="CAL",Lookups!$Z$2:$Z$98,Lookups!$AA$2:$AA$98),0),1)&lt;Inputs!V$4-1,Inputs!U57*(1+Inputs!V$6)))))</f>
        <v>-</v>
      </c>
      <c r="W57" s="217" t="str">
        <f>IF(OR(ISBLANK($M57),$N57="%"),"-",
IF(INDEX(Lookups!$Y$2:$Y$98,MATCH(Inputs!$M57&amp;"_"&amp;INDEX(Lookups!$AC$2:$AC$13,MATCH(Inputs!$L57,Lookups!$AD$2:$AD$13,0),1),IF(Inputs!$K57="CAL",Lookups!$Z$2:$Z$98,Lookups!$AA$2:$AA$98),0),1)&gt;=Inputs!W$4,"-",
IF(INDEX(Lookups!$Y$2:$Y$98,MATCH(Inputs!$M57&amp;"_"&amp;INDEX(Lookups!$AC$2:$AC$13,MATCH(Inputs!$L57,Lookups!$AD$2:$AD$13,0),1),IF(Inputs!$K57="CAL",Lookups!$Z$2:$Z$98,Lookups!$AA$2:$AA$98),0),1)=Inputs!W$4-1,Inputs!$Q57*(1+Inputs!W$6),
IF(INDEX(Lookups!$Y$2:$Y$98,MATCH(Inputs!$M57&amp;"_"&amp;INDEX(Lookups!$AC$2:$AC$13,MATCH(Inputs!$L57,Lookups!$AD$2:$AD$13,0),1),IF(Inputs!$K57="CAL",Lookups!$Z$2:$Z$98,Lookups!$AA$2:$AA$98),0),1)&lt;Inputs!W$4-1,Inputs!V57*(1+Inputs!W$6)))))</f>
        <v>-</v>
      </c>
      <c r="X57" s="217" t="str">
        <f>IF(OR(ISBLANK($M57),$N57="%"),"-",
IF(INDEX(Lookups!$Y$2:$Y$98,MATCH(Inputs!$M57&amp;"_"&amp;INDEX(Lookups!$AC$2:$AC$13,MATCH(Inputs!$L57,Lookups!$AD$2:$AD$13,0),1),IF(Inputs!$K57="CAL",Lookups!$Z$2:$Z$98,Lookups!$AA$2:$AA$98),0),1)&gt;=Inputs!X$4,"-",
IF(INDEX(Lookups!$Y$2:$Y$98,MATCH(Inputs!$M57&amp;"_"&amp;INDEX(Lookups!$AC$2:$AC$13,MATCH(Inputs!$L57,Lookups!$AD$2:$AD$13,0),1),IF(Inputs!$K57="CAL",Lookups!$Z$2:$Z$98,Lookups!$AA$2:$AA$98),0),1)=Inputs!X$4-1,Inputs!$Q57*(1+Inputs!X$6),
IF(INDEX(Lookups!$Y$2:$Y$98,MATCH(Inputs!$M57&amp;"_"&amp;INDEX(Lookups!$AC$2:$AC$13,MATCH(Inputs!$L57,Lookups!$AD$2:$AD$13,0),1),IF(Inputs!$K57="CAL",Lookups!$Z$2:$Z$98,Lookups!$AA$2:$AA$98),0),1)&lt;Inputs!X$4-1,Inputs!W57*(1+Inputs!X$6)))))</f>
        <v>-</v>
      </c>
      <c r="Y57" s="217" t="str">
        <f>IF(OR(ISBLANK($M57),$N57="%"),"-",
IF(INDEX(Lookups!$Y$2:$Y$98,MATCH(Inputs!$M57&amp;"_"&amp;INDEX(Lookups!$AC$2:$AC$13,MATCH(Inputs!$L57,Lookups!$AD$2:$AD$13,0),1),IF(Inputs!$K57="CAL",Lookups!$Z$2:$Z$98,Lookups!$AA$2:$AA$98),0),1)&gt;=Inputs!Y$4,"-",
IF(INDEX(Lookups!$Y$2:$Y$98,MATCH(Inputs!$M57&amp;"_"&amp;INDEX(Lookups!$AC$2:$AC$13,MATCH(Inputs!$L57,Lookups!$AD$2:$AD$13,0),1),IF(Inputs!$K57="CAL",Lookups!$Z$2:$Z$98,Lookups!$AA$2:$AA$98),0),1)=Inputs!Y$4-1,Inputs!$Q57*(1+Inputs!Y$6),
IF(INDEX(Lookups!$Y$2:$Y$98,MATCH(Inputs!$M57&amp;"_"&amp;INDEX(Lookups!$AC$2:$AC$13,MATCH(Inputs!$L57,Lookups!$AD$2:$AD$13,0),1),IF(Inputs!$K57="CAL",Lookups!$Z$2:$Z$98,Lookups!$AA$2:$AA$98),0),1)&lt;Inputs!Y$4-1,Inputs!X57*(1+Inputs!Y$6)))))</f>
        <v>-</v>
      </c>
      <c r="Z57" s="217" t="str">
        <f>IF(OR(ISBLANK($M57),$N57="%"),"-",
IF(INDEX(Lookups!$Y$2:$Y$98,MATCH(Inputs!$M57&amp;"_"&amp;INDEX(Lookups!$AC$2:$AC$13,MATCH(Inputs!$L57,Lookups!$AD$2:$AD$13,0),1),IF(Inputs!$K57="CAL",Lookups!$Z$2:$Z$98,Lookups!$AA$2:$AA$98),0),1)&gt;=Inputs!Z$4,"-",
IF(INDEX(Lookups!$Y$2:$Y$98,MATCH(Inputs!$M57&amp;"_"&amp;INDEX(Lookups!$AC$2:$AC$13,MATCH(Inputs!$L57,Lookups!$AD$2:$AD$13,0),1),IF(Inputs!$K57="CAL",Lookups!$Z$2:$Z$98,Lookups!$AA$2:$AA$98),0),1)=Inputs!Z$4-1,Inputs!$Q57*(1+Inputs!Z$6),
IF(INDEX(Lookups!$Y$2:$Y$98,MATCH(Inputs!$M57&amp;"_"&amp;INDEX(Lookups!$AC$2:$AC$13,MATCH(Inputs!$L57,Lookups!$AD$2:$AD$13,0),1),IF(Inputs!$K57="CAL",Lookups!$Z$2:$Z$98,Lookups!$AA$2:$AA$98),0),1)&lt;Inputs!Z$4-1,Inputs!Y57*(1+Inputs!Z$6)))))</f>
        <v>-</v>
      </c>
      <c r="AA57" s="217" t="str">
        <f>IF(OR(ISBLANK($M57),$N57="%"),"-",
IF(INDEX(Lookups!$Y$2:$Y$98,MATCH(Inputs!$M57&amp;"_"&amp;INDEX(Lookups!$AC$2:$AC$13,MATCH(Inputs!$L57,Lookups!$AD$2:$AD$13,0),1),IF(Inputs!$K57="CAL",Lookups!$Z$2:$Z$98,Lookups!$AA$2:$AA$98),0),1)&gt;=Inputs!AA$4,"-",
IF(INDEX(Lookups!$Y$2:$Y$98,MATCH(Inputs!$M57&amp;"_"&amp;INDEX(Lookups!$AC$2:$AC$13,MATCH(Inputs!$L57,Lookups!$AD$2:$AD$13,0),1),IF(Inputs!$K57="CAL",Lookups!$Z$2:$Z$98,Lookups!$AA$2:$AA$98),0),1)=Inputs!AA$4-1,Inputs!$Q57*(1+Inputs!AA$6),
IF(INDEX(Lookups!$Y$2:$Y$98,MATCH(Inputs!$M57&amp;"_"&amp;INDEX(Lookups!$AC$2:$AC$13,MATCH(Inputs!$L57,Lookups!$AD$2:$AD$13,0),1),IF(Inputs!$K57="CAL",Lookups!$Z$2:$Z$98,Lookups!$AA$2:$AA$98),0),1)&lt;Inputs!AA$4-1,Inputs!Z57*(1+Inputs!AA$6)))))</f>
        <v>-</v>
      </c>
      <c r="AB57" s="217" t="str">
        <f>IF(OR(ISBLANK($M57),$N57="%"),"-",
IF(INDEX(Lookups!$Y$2:$Y$98,MATCH(Inputs!$M57&amp;"_"&amp;INDEX(Lookups!$AC$2:$AC$13,MATCH(Inputs!$L57,Lookups!$AD$2:$AD$13,0),1),IF(Inputs!$K57="CAL",Lookups!$Z$2:$Z$98,Lookups!$AA$2:$AA$98),0),1)&gt;=Inputs!AB$4,"-",
IF(INDEX(Lookups!$Y$2:$Y$98,MATCH(Inputs!$M57&amp;"_"&amp;INDEX(Lookups!$AC$2:$AC$13,MATCH(Inputs!$L57,Lookups!$AD$2:$AD$13,0),1),IF(Inputs!$K57="CAL",Lookups!$Z$2:$Z$98,Lookups!$AA$2:$AA$98),0),1)=Inputs!AB$4-1,Inputs!$Q57*(1+Inputs!AB$6),
IF(INDEX(Lookups!$Y$2:$Y$98,MATCH(Inputs!$M57&amp;"_"&amp;INDEX(Lookups!$AC$2:$AC$13,MATCH(Inputs!$L57,Lookups!$AD$2:$AD$13,0),1),IF(Inputs!$K57="CAL",Lookups!$Z$2:$Z$98,Lookups!$AA$2:$AA$98),0),1)&lt;Inputs!AB$4-1,Inputs!AA57*(1+Inputs!AB$6)))))</f>
        <v>-</v>
      </c>
      <c r="AC57" s="217" t="str">
        <f>IF(OR(ISBLANK($M57),$N57="%"),"-",
IF(INDEX(Lookups!$Y$2:$Y$98,MATCH(Inputs!$M57&amp;"_"&amp;INDEX(Lookups!$AC$2:$AC$13,MATCH(Inputs!$L57,Lookups!$AD$2:$AD$13,0),1),IF(Inputs!$K57="CAL",Lookups!$Z$2:$Z$98,Lookups!$AA$2:$AA$98),0),1)&gt;=Inputs!AC$4,"-",
IF(INDEX(Lookups!$Y$2:$Y$98,MATCH(Inputs!$M57&amp;"_"&amp;INDEX(Lookups!$AC$2:$AC$13,MATCH(Inputs!$L57,Lookups!$AD$2:$AD$13,0),1),IF(Inputs!$K57="CAL",Lookups!$Z$2:$Z$98,Lookups!$AA$2:$AA$98),0),1)=Inputs!AC$4-1,Inputs!$Q57*(1+Inputs!AC$6),
IF(INDEX(Lookups!$Y$2:$Y$98,MATCH(Inputs!$M57&amp;"_"&amp;INDEX(Lookups!$AC$2:$AC$13,MATCH(Inputs!$L57,Lookups!$AD$2:$AD$13,0),1),IF(Inputs!$K57="CAL",Lookups!$Z$2:$Z$98,Lookups!$AA$2:$AA$98),0),1)&lt;Inputs!AC$4-1,Inputs!AB57*(1+Inputs!AC$6)))))</f>
        <v>-</v>
      </c>
      <c r="AD57" s="217" t="str">
        <f>IF(OR(ISBLANK($M57),$N57="%"),"-",
IF(INDEX(Lookups!$Y$2:$Y$98,MATCH(Inputs!$M57&amp;"_"&amp;INDEX(Lookups!$AC$2:$AC$13,MATCH(Inputs!$L57,Lookups!$AD$2:$AD$13,0),1),IF(Inputs!$K57="CAL",Lookups!$Z$2:$Z$98,Lookups!$AA$2:$AA$98),0),1)&gt;=Inputs!AD$4,"-",
IF(INDEX(Lookups!$Y$2:$Y$98,MATCH(Inputs!$M57&amp;"_"&amp;INDEX(Lookups!$AC$2:$AC$13,MATCH(Inputs!$L57,Lookups!$AD$2:$AD$13,0),1),IF(Inputs!$K57="CAL",Lookups!$Z$2:$Z$98,Lookups!$AA$2:$AA$98),0),1)=Inputs!AD$4-1,Inputs!$Q57*(1+Inputs!AD$6),
IF(INDEX(Lookups!$Y$2:$Y$98,MATCH(Inputs!$M57&amp;"_"&amp;INDEX(Lookups!$AC$2:$AC$13,MATCH(Inputs!$L57,Lookups!$AD$2:$AD$13,0),1),IF(Inputs!$K57="CAL",Lookups!$Z$2:$Z$98,Lookups!$AA$2:$AA$98),0),1)&lt;Inputs!AD$4-1,Inputs!AC57*(1+Inputs!AD$6)))))</f>
        <v>-</v>
      </c>
      <c r="AE57" s="217" t="str">
        <f>IF(OR(ISBLANK($M57),$N57="%"),"-",
IF(INDEX(Lookups!$Y$2:$Y$98,MATCH(Inputs!$M57&amp;"_"&amp;INDEX(Lookups!$AC$2:$AC$13,MATCH(Inputs!$L57,Lookups!$AD$2:$AD$13,0),1),IF(Inputs!$K57="CAL",Lookups!$Z$2:$Z$98,Lookups!$AA$2:$AA$98),0),1)&gt;=Inputs!AE$4,"-",
IF(INDEX(Lookups!$Y$2:$Y$98,MATCH(Inputs!$M57&amp;"_"&amp;INDEX(Lookups!$AC$2:$AC$13,MATCH(Inputs!$L57,Lookups!$AD$2:$AD$13,0),1),IF(Inputs!$K57="CAL",Lookups!$Z$2:$Z$98,Lookups!$AA$2:$AA$98),0),1)=Inputs!AE$4-1,Inputs!$Q57*(1+Inputs!AE$6),
IF(INDEX(Lookups!$Y$2:$Y$98,MATCH(Inputs!$M57&amp;"_"&amp;INDEX(Lookups!$AC$2:$AC$13,MATCH(Inputs!$L57,Lookups!$AD$2:$AD$13,0),1),IF(Inputs!$K57="CAL",Lookups!$Z$2:$Z$98,Lookups!$AA$2:$AA$98),0),1)&lt;Inputs!AE$4-1,Inputs!AD57*(1+Inputs!AE$6)))))</f>
        <v>-</v>
      </c>
      <c r="AF57" s="217" t="str">
        <f>IF(OR(ISBLANK($M57),$N57="%"),"-",
IF(INDEX(Lookups!$Y$2:$Y$98,MATCH(Inputs!$M57&amp;"_"&amp;INDEX(Lookups!$AC$2:$AC$13,MATCH(Inputs!$L57,Lookups!$AD$2:$AD$13,0),1),IF(Inputs!$K57="CAL",Lookups!$Z$2:$Z$98,Lookups!$AA$2:$AA$98),0),1)&gt;=Inputs!AF$4,"-",
IF(INDEX(Lookups!$Y$2:$Y$98,MATCH(Inputs!$M57&amp;"_"&amp;INDEX(Lookups!$AC$2:$AC$13,MATCH(Inputs!$L57,Lookups!$AD$2:$AD$13,0),1),IF(Inputs!$K57="CAL",Lookups!$Z$2:$Z$98,Lookups!$AA$2:$AA$98),0),1)=Inputs!AF$4-1,Inputs!$Q57*(1+Inputs!AF$6),
IF(INDEX(Lookups!$Y$2:$Y$98,MATCH(Inputs!$M57&amp;"_"&amp;INDEX(Lookups!$AC$2:$AC$13,MATCH(Inputs!$L57,Lookups!$AD$2:$AD$13,0),1),IF(Inputs!$K57="CAL",Lookups!$Z$2:$Z$98,Lookups!$AA$2:$AA$98),0),1)&lt;Inputs!AF$4-1,Inputs!AE57*(1+Inputs!AF$6)))))</f>
        <v>-</v>
      </c>
      <c r="AG57" s="217" t="str">
        <f>IF(OR(ISBLANK($M57),$N57="%"),"-",
IF(INDEX(Lookups!$Y$2:$Y$98,MATCH(Inputs!$M57&amp;"_"&amp;INDEX(Lookups!$AC$2:$AC$13,MATCH(Inputs!$L57,Lookups!$AD$2:$AD$13,0),1),IF(Inputs!$K57="CAL",Lookups!$Z$2:$Z$98,Lookups!$AA$2:$AA$98),0),1)&gt;=Inputs!AG$4,"-",
IF(INDEX(Lookups!$Y$2:$Y$98,MATCH(Inputs!$M57&amp;"_"&amp;INDEX(Lookups!$AC$2:$AC$13,MATCH(Inputs!$L57,Lookups!$AD$2:$AD$13,0),1),IF(Inputs!$K57="CAL",Lookups!$Z$2:$Z$98,Lookups!$AA$2:$AA$98),0),1)=Inputs!AG$4-1,Inputs!$Q57*(1+Inputs!AG$6),
IF(INDEX(Lookups!$Y$2:$Y$98,MATCH(Inputs!$M57&amp;"_"&amp;INDEX(Lookups!$AC$2:$AC$13,MATCH(Inputs!$L57,Lookups!$AD$2:$AD$13,0),1),IF(Inputs!$K57="CAL",Lookups!$Z$2:$Z$98,Lookups!$AA$2:$AA$98),0),1)&lt;Inputs!AG$4-1,Inputs!AF57*(1+Inputs!AG$6)))))</f>
        <v>-</v>
      </c>
      <c r="AH57" s="217" t="str">
        <f>IF(OR(ISBLANK($M57),$N57="%"),"-",
IF(INDEX(Lookups!$Y$2:$Y$98,MATCH(Inputs!$M57&amp;"_"&amp;INDEX(Lookups!$AC$2:$AC$13,MATCH(Inputs!$L57,Lookups!$AD$2:$AD$13,0),1),IF(Inputs!$K57="CAL",Lookups!$Z$2:$Z$98,Lookups!$AA$2:$AA$98),0),1)&gt;=Inputs!AH$4,"-",
IF(INDEX(Lookups!$Y$2:$Y$98,MATCH(Inputs!$M57&amp;"_"&amp;INDEX(Lookups!$AC$2:$AC$13,MATCH(Inputs!$L57,Lookups!$AD$2:$AD$13,0),1),IF(Inputs!$K57="CAL",Lookups!$Z$2:$Z$98,Lookups!$AA$2:$AA$98),0),1)=Inputs!AH$4-1,Inputs!$Q57*(1+Inputs!AH$6),
IF(INDEX(Lookups!$Y$2:$Y$98,MATCH(Inputs!$M57&amp;"_"&amp;INDEX(Lookups!$AC$2:$AC$13,MATCH(Inputs!$L57,Lookups!$AD$2:$AD$13,0),1),IF(Inputs!$K57="CAL",Lookups!$Z$2:$Z$98,Lookups!$AA$2:$AA$98),0),1)&lt;Inputs!AH$4-1,Inputs!AG57*(1+Inputs!AH$6)))))</f>
        <v>-</v>
      </c>
      <c r="AI57" s="217" t="str">
        <f>IF(OR(ISBLANK($M57),$N57="%"),"-",
IF(INDEX(Lookups!$Y$2:$Y$98,MATCH(Inputs!$M57&amp;"_"&amp;INDEX(Lookups!$AC$2:$AC$13,MATCH(Inputs!$L57,Lookups!$AD$2:$AD$13,0),1),IF(Inputs!$K57="CAL",Lookups!$Z$2:$Z$98,Lookups!$AA$2:$AA$98),0),1)&gt;=Inputs!AI$4,"-",
IF(INDEX(Lookups!$Y$2:$Y$98,MATCH(Inputs!$M57&amp;"_"&amp;INDEX(Lookups!$AC$2:$AC$13,MATCH(Inputs!$L57,Lookups!$AD$2:$AD$13,0),1),IF(Inputs!$K57="CAL",Lookups!$Z$2:$Z$98,Lookups!$AA$2:$AA$98),0),1)=Inputs!AI$4-1,Inputs!$Q57*(1+Inputs!AI$6),
IF(INDEX(Lookups!$Y$2:$Y$98,MATCH(Inputs!$M57&amp;"_"&amp;INDEX(Lookups!$AC$2:$AC$13,MATCH(Inputs!$L57,Lookups!$AD$2:$AD$13,0),1),IF(Inputs!$K57="CAL",Lookups!$Z$2:$Z$98,Lookups!$AA$2:$AA$98),0),1)&lt;Inputs!AI$4-1,Inputs!AH57*(1+Inputs!AI$6)))))</f>
        <v>-</v>
      </c>
      <c r="AJ57" s="217" t="str">
        <f>IF(OR(ISBLANK($M57),$N57="%"),"-",
IF(INDEX(Lookups!$Y$2:$Y$98,MATCH(Inputs!$M57&amp;"_"&amp;INDEX(Lookups!$AC$2:$AC$13,MATCH(Inputs!$L57,Lookups!$AD$2:$AD$13,0),1),IF(Inputs!$K57="CAL",Lookups!$Z$2:$Z$98,Lookups!$AA$2:$AA$98),0),1)&gt;=Inputs!AJ$4,"-",
IF(INDEX(Lookups!$Y$2:$Y$98,MATCH(Inputs!$M57&amp;"_"&amp;INDEX(Lookups!$AC$2:$AC$13,MATCH(Inputs!$L57,Lookups!$AD$2:$AD$13,0),1),IF(Inputs!$K57="CAL",Lookups!$Z$2:$Z$98,Lookups!$AA$2:$AA$98),0),1)=Inputs!AJ$4-1,Inputs!$Q57*(1+Inputs!AJ$6),
IF(INDEX(Lookups!$Y$2:$Y$98,MATCH(Inputs!$M57&amp;"_"&amp;INDEX(Lookups!$AC$2:$AC$13,MATCH(Inputs!$L57,Lookups!$AD$2:$AD$13,0),1),IF(Inputs!$K57="CAL",Lookups!$Z$2:$Z$98,Lookups!$AA$2:$AA$98),0),1)&lt;Inputs!AJ$4-1,Inputs!AI57*(1+Inputs!AJ$6)))))</f>
        <v>-</v>
      </c>
      <c r="AK57" s="217" t="str">
        <f>IF(OR(ISBLANK($M57),$N57="%"),"-",
IF(INDEX(Lookups!$Y$2:$Y$98,MATCH(Inputs!$M57&amp;"_"&amp;INDEX(Lookups!$AC$2:$AC$13,MATCH(Inputs!$L57,Lookups!$AD$2:$AD$13,0),1),IF(Inputs!$K57="CAL",Lookups!$Z$2:$Z$98,Lookups!$AA$2:$AA$98),0),1)&gt;=Inputs!AK$4,"-",
IF(INDEX(Lookups!$Y$2:$Y$98,MATCH(Inputs!$M57&amp;"_"&amp;INDEX(Lookups!$AC$2:$AC$13,MATCH(Inputs!$L57,Lookups!$AD$2:$AD$13,0),1),IF(Inputs!$K57="CAL",Lookups!$Z$2:$Z$98,Lookups!$AA$2:$AA$98),0),1)=Inputs!AK$4-1,Inputs!$Q57*(1+Inputs!AK$6),
IF(INDEX(Lookups!$Y$2:$Y$98,MATCH(Inputs!$M57&amp;"_"&amp;INDEX(Lookups!$AC$2:$AC$13,MATCH(Inputs!$L57,Lookups!$AD$2:$AD$13,0),1),IF(Inputs!$K57="CAL",Lookups!$Z$2:$Z$98,Lookups!$AA$2:$AA$98),0),1)&lt;Inputs!AK$4-1,Inputs!AJ57*(1+Inputs!AK$6)))))</f>
        <v>-</v>
      </c>
      <c r="AL57" s="217" t="str">
        <f>IF(OR(ISBLANK($M57),$N57="%"),"-",
IF(INDEX(Lookups!$Y$2:$Y$98,MATCH(Inputs!$M57&amp;"_"&amp;INDEX(Lookups!$AC$2:$AC$13,MATCH(Inputs!$L57,Lookups!$AD$2:$AD$13,0),1),IF(Inputs!$K57="CAL",Lookups!$Z$2:$Z$98,Lookups!$AA$2:$AA$98),0),1)&gt;=Inputs!AL$4,"-",
IF(INDEX(Lookups!$Y$2:$Y$98,MATCH(Inputs!$M57&amp;"_"&amp;INDEX(Lookups!$AC$2:$AC$13,MATCH(Inputs!$L57,Lookups!$AD$2:$AD$13,0),1),IF(Inputs!$K57="CAL",Lookups!$Z$2:$Z$98,Lookups!$AA$2:$AA$98),0),1)=Inputs!AL$4-1,Inputs!$Q57*(1+Inputs!AL$6),
IF(INDEX(Lookups!$Y$2:$Y$98,MATCH(Inputs!$M57&amp;"_"&amp;INDEX(Lookups!$AC$2:$AC$13,MATCH(Inputs!$L57,Lookups!$AD$2:$AD$13,0),1),IF(Inputs!$K57="CAL",Lookups!$Z$2:$Z$98,Lookups!$AA$2:$AA$98),0),1)&lt;Inputs!AL$4-1,Inputs!AK57*(1+Inputs!AL$6)))))</f>
        <v>-</v>
      </c>
      <c r="AM57" s="217" t="str">
        <f>IF(OR(ISBLANK($M57),$N57="%"),"-",
IF(INDEX(Lookups!$Y$2:$Y$98,MATCH(Inputs!$M57&amp;"_"&amp;INDEX(Lookups!$AC$2:$AC$13,MATCH(Inputs!$L57,Lookups!$AD$2:$AD$13,0),1),IF(Inputs!$K57="CAL",Lookups!$Z$2:$Z$98,Lookups!$AA$2:$AA$98),0),1)&gt;=Inputs!AM$4,"-",
IF(INDEX(Lookups!$Y$2:$Y$98,MATCH(Inputs!$M57&amp;"_"&amp;INDEX(Lookups!$AC$2:$AC$13,MATCH(Inputs!$L57,Lookups!$AD$2:$AD$13,0),1),IF(Inputs!$K57="CAL",Lookups!$Z$2:$Z$98,Lookups!$AA$2:$AA$98),0),1)=Inputs!AM$4-1,Inputs!$Q57*(1+Inputs!AM$6),
IF(INDEX(Lookups!$Y$2:$Y$98,MATCH(Inputs!$M57&amp;"_"&amp;INDEX(Lookups!$AC$2:$AC$13,MATCH(Inputs!$L57,Lookups!$AD$2:$AD$13,0),1),IF(Inputs!$K57="CAL",Lookups!$Z$2:$Z$98,Lookups!$AA$2:$AA$98),0),1)&lt;Inputs!AM$4-1,Inputs!AL57*(1+Inputs!AM$6)))))</f>
        <v>-</v>
      </c>
      <c r="AN57" s="217" t="str">
        <f>IF(OR(ISBLANK($M57),$N57="%"),"-",
IF(INDEX(Lookups!$Y$2:$Y$98,MATCH(Inputs!$M57&amp;"_"&amp;INDEX(Lookups!$AC$2:$AC$13,MATCH(Inputs!$L57,Lookups!$AD$2:$AD$13,0),1),IF(Inputs!$K57="CAL",Lookups!$Z$2:$Z$98,Lookups!$AA$2:$AA$98),0),1)&gt;=Inputs!AN$4,"-",
IF(INDEX(Lookups!$Y$2:$Y$98,MATCH(Inputs!$M57&amp;"_"&amp;INDEX(Lookups!$AC$2:$AC$13,MATCH(Inputs!$L57,Lookups!$AD$2:$AD$13,0),1),IF(Inputs!$K57="CAL",Lookups!$Z$2:$Z$98,Lookups!$AA$2:$AA$98),0),1)=Inputs!AN$4-1,Inputs!$Q57*(1+Inputs!AN$6),
IF(INDEX(Lookups!$Y$2:$Y$98,MATCH(Inputs!$M57&amp;"_"&amp;INDEX(Lookups!$AC$2:$AC$13,MATCH(Inputs!$L57,Lookups!$AD$2:$AD$13,0),1),IF(Inputs!$K57="CAL",Lookups!$Z$2:$Z$98,Lookups!$AA$2:$AA$98),0),1)&lt;Inputs!AN$4-1,Inputs!AM57*(1+Inputs!AN$6)))))</f>
        <v>-</v>
      </c>
      <c r="AO57" s="217" t="str">
        <f>IF(OR(ISBLANK($M57),$N57="%"),"-",
IF(INDEX(Lookups!$Y$2:$Y$98,MATCH(Inputs!$M57&amp;"_"&amp;INDEX(Lookups!$AC$2:$AC$13,MATCH(Inputs!$L57,Lookups!$AD$2:$AD$13,0),1),IF(Inputs!$K57="CAL",Lookups!$Z$2:$Z$98,Lookups!$AA$2:$AA$98),0),1)&gt;=Inputs!AO$4,"-",
IF(INDEX(Lookups!$Y$2:$Y$98,MATCH(Inputs!$M57&amp;"_"&amp;INDEX(Lookups!$AC$2:$AC$13,MATCH(Inputs!$L57,Lookups!$AD$2:$AD$13,0),1),IF(Inputs!$K57="CAL",Lookups!$Z$2:$Z$98,Lookups!$AA$2:$AA$98),0),1)=Inputs!AO$4-1,Inputs!$Q57*(1+Inputs!AO$6),
IF(INDEX(Lookups!$Y$2:$Y$98,MATCH(Inputs!$M57&amp;"_"&amp;INDEX(Lookups!$AC$2:$AC$13,MATCH(Inputs!$L57,Lookups!$AD$2:$AD$13,0),1),IF(Inputs!$K57="CAL",Lookups!$Z$2:$Z$98,Lookups!$AA$2:$AA$98),0),1)&lt;Inputs!AO$4-1,Inputs!AN57*(1+Inputs!AO$6)))))</f>
        <v>-</v>
      </c>
      <c r="AP57" s="217" t="str">
        <f>IF(OR(ISBLANK($M57),$N57="%"),"-",
IF(INDEX(Lookups!$Y$2:$Y$98,MATCH(Inputs!$M57&amp;"_"&amp;INDEX(Lookups!$AC$2:$AC$13,MATCH(Inputs!$L57,Lookups!$AD$2:$AD$13,0),1),IF(Inputs!$K57="CAL",Lookups!$Z$2:$Z$98,Lookups!$AA$2:$AA$98),0),1)&gt;=Inputs!AP$4,"-",
IF(INDEX(Lookups!$Y$2:$Y$98,MATCH(Inputs!$M57&amp;"_"&amp;INDEX(Lookups!$AC$2:$AC$13,MATCH(Inputs!$L57,Lookups!$AD$2:$AD$13,0),1),IF(Inputs!$K57="CAL",Lookups!$Z$2:$Z$98,Lookups!$AA$2:$AA$98),0),1)=Inputs!AP$4-1,Inputs!$Q57*(1+Inputs!AP$6),
IF(INDEX(Lookups!$Y$2:$Y$98,MATCH(Inputs!$M57&amp;"_"&amp;INDEX(Lookups!$AC$2:$AC$13,MATCH(Inputs!$L57,Lookups!$AD$2:$AD$13,0),1),IF(Inputs!$K57="CAL",Lookups!$Z$2:$Z$98,Lookups!$AA$2:$AA$98),0),1)&lt;Inputs!AP$4-1,Inputs!AO57*(1+Inputs!AP$6)))))</f>
        <v>-</v>
      </c>
      <c r="AQ57" s="217" t="str">
        <f>IF(OR(ISBLANK($M57),$N57="%"),"-",
IF(INDEX(Lookups!$Y$2:$Y$98,MATCH(Inputs!$M57&amp;"_"&amp;INDEX(Lookups!$AC$2:$AC$13,MATCH(Inputs!$L57,Lookups!$AD$2:$AD$13,0),1),IF(Inputs!$K57="CAL",Lookups!$Z$2:$Z$98,Lookups!$AA$2:$AA$98),0),1)&gt;=Inputs!AQ$4,"-",
IF(INDEX(Lookups!$Y$2:$Y$98,MATCH(Inputs!$M57&amp;"_"&amp;INDEX(Lookups!$AC$2:$AC$13,MATCH(Inputs!$L57,Lookups!$AD$2:$AD$13,0),1),IF(Inputs!$K57="CAL",Lookups!$Z$2:$Z$98,Lookups!$AA$2:$AA$98),0),1)=Inputs!AQ$4-1,Inputs!$Q57*(1+Inputs!AQ$6),
IF(INDEX(Lookups!$Y$2:$Y$98,MATCH(Inputs!$M57&amp;"_"&amp;INDEX(Lookups!$AC$2:$AC$13,MATCH(Inputs!$L57,Lookups!$AD$2:$AD$13,0),1),IF(Inputs!$K57="CAL",Lookups!$Z$2:$Z$98,Lookups!$AA$2:$AA$98),0),1)&lt;Inputs!AQ$4-1,Inputs!AP57*(1+Inputs!AQ$6)))))</f>
        <v>-</v>
      </c>
      <c r="AR57" s="217" t="str">
        <f>IF(OR(ISBLANK($M57),$N57="%"),"-",
IF(INDEX(Lookups!$Y$2:$Y$98,MATCH(Inputs!$M57&amp;"_"&amp;INDEX(Lookups!$AC$2:$AC$13,MATCH(Inputs!$L57,Lookups!$AD$2:$AD$13,0),1),IF(Inputs!$K57="CAL",Lookups!$Z$2:$Z$98,Lookups!$AA$2:$AA$98),0),1)&gt;=Inputs!AR$4,"-",
IF(INDEX(Lookups!$Y$2:$Y$98,MATCH(Inputs!$M57&amp;"_"&amp;INDEX(Lookups!$AC$2:$AC$13,MATCH(Inputs!$L57,Lookups!$AD$2:$AD$13,0),1),IF(Inputs!$K57="CAL",Lookups!$Z$2:$Z$98,Lookups!$AA$2:$AA$98),0),1)=Inputs!AR$4-1,Inputs!$Q57*(1+Inputs!AR$6),
IF(INDEX(Lookups!$Y$2:$Y$98,MATCH(Inputs!$M57&amp;"_"&amp;INDEX(Lookups!$AC$2:$AC$13,MATCH(Inputs!$L57,Lookups!$AD$2:$AD$13,0),1),IF(Inputs!$K57="CAL",Lookups!$Z$2:$Z$98,Lookups!$AA$2:$AA$98),0),1)&lt;Inputs!AR$4-1,Inputs!AQ57*(1+Inputs!AR$6)))))</f>
        <v>-</v>
      </c>
      <c r="AS57" s="217" t="str">
        <f>IF(OR(ISBLANK($M57),$N57="%"),"-",
IF(INDEX(Lookups!$Y$2:$Y$98,MATCH(Inputs!$M57&amp;"_"&amp;INDEX(Lookups!$AC$2:$AC$13,MATCH(Inputs!$L57,Lookups!$AD$2:$AD$13,0),1),IF(Inputs!$K57="CAL",Lookups!$Z$2:$Z$98,Lookups!$AA$2:$AA$98),0),1)&gt;=Inputs!AS$4,"-",
IF(INDEX(Lookups!$Y$2:$Y$98,MATCH(Inputs!$M57&amp;"_"&amp;INDEX(Lookups!$AC$2:$AC$13,MATCH(Inputs!$L57,Lookups!$AD$2:$AD$13,0),1),IF(Inputs!$K57="CAL",Lookups!$Z$2:$Z$98,Lookups!$AA$2:$AA$98),0),1)=Inputs!AS$4-1,Inputs!$Q57*(1+Inputs!AS$6),
IF(INDEX(Lookups!$Y$2:$Y$98,MATCH(Inputs!$M57&amp;"_"&amp;INDEX(Lookups!$AC$2:$AC$13,MATCH(Inputs!$L57,Lookups!$AD$2:$AD$13,0),1),IF(Inputs!$K57="CAL",Lookups!$Z$2:$Z$98,Lookups!$AA$2:$AA$98),0),1)&lt;Inputs!AS$4-1,Inputs!AR57*(1+Inputs!AS$6)))))</f>
        <v>-</v>
      </c>
      <c r="AT57" s="217" t="str">
        <f>IF(OR(ISBLANK($M57),$N57="%"),"-",
IF(INDEX(Lookups!$Y$2:$Y$98,MATCH(Inputs!$M57&amp;"_"&amp;INDEX(Lookups!$AC$2:$AC$13,MATCH(Inputs!$L57,Lookups!$AD$2:$AD$13,0),1),IF(Inputs!$K57="CAL",Lookups!$Z$2:$Z$98,Lookups!$AA$2:$AA$98),0),1)&gt;=Inputs!AT$4,"-",
IF(INDEX(Lookups!$Y$2:$Y$98,MATCH(Inputs!$M57&amp;"_"&amp;INDEX(Lookups!$AC$2:$AC$13,MATCH(Inputs!$L57,Lookups!$AD$2:$AD$13,0),1),IF(Inputs!$K57="CAL",Lookups!$Z$2:$Z$98,Lookups!$AA$2:$AA$98),0),1)=Inputs!AT$4-1,Inputs!$Q57*(1+Inputs!AT$6),
IF(INDEX(Lookups!$Y$2:$Y$98,MATCH(Inputs!$M57&amp;"_"&amp;INDEX(Lookups!$AC$2:$AC$13,MATCH(Inputs!$L57,Lookups!$AD$2:$AD$13,0),1),IF(Inputs!$K57="CAL",Lookups!$Z$2:$Z$98,Lookups!$AA$2:$AA$98),0),1)&lt;Inputs!AT$4-1,Inputs!AS57*(1+Inputs!AT$6)))))</f>
        <v>-</v>
      </c>
      <c r="AU57" s="217" t="str">
        <f>IF(OR(ISBLANK($M57),$N57="%"),"-",
IF(INDEX(Lookups!$Y$2:$Y$98,MATCH(Inputs!$M57&amp;"_"&amp;INDEX(Lookups!$AC$2:$AC$13,MATCH(Inputs!$L57,Lookups!$AD$2:$AD$13,0),1),IF(Inputs!$K57="CAL",Lookups!$Z$2:$Z$98,Lookups!$AA$2:$AA$98),0),1)&gt;=Inputs!AU$4,"-",
IF(INDEX(Lookups!$Y$2:$Y$98,MATCH(Inputs!$M57&amp;"_"&amp;INDEX(Lookups!$AC$2:$AC$13,MATCH(Inputs!$L57,Lookups!$AD$2:$AD$13,0),1),IF(Inputs!$K57="CAL",Lookups!$Z$2:$Z$98,Lookups!$AA$2:$AA$98),0),1)=Inputs!AU$4-1,Inputs!$Q57*(1+Inputs!AU$6),
IF(INDEX(Lookups!$Y$2:$Y$98,MATCH(Inputs!$M57&amp;"_"&amp;INDEX(Lookups!$AC$2:$AC$13,MATCH(Inputs!$L57,Lookups!$AD$2:$AD$13,0),1),IF(Inputs!$K57="CAL",Lookups!$Z$2:$Z$98,Lookups!$AA$2:$AA$98),0),1)&lt;Inputs!AU$4-1,Inputs!AT57*(1+Inputs!AU$6)))))</f>
        <v>-</v>
      </c>
      <c r="AW57" s="214" t="str">
        <f>INDEX($V57:$AU57,1,MATCH(AW$6&amp;"_"&amp;INDEX(Lookups!$AC$2:$AC$13,MATCH(Inputs!AW$5,Lookups!$AD$2:$AD$13,0),1),Inputs!$V$2:$AU$2,0))</f>
        <v>-</v>
      </c>
    </row>
    <row r="58" spans="1:49" x14ac:dyDescent="0.25">
      <c r="A58" s="178" t="s">
        <v>290</v>
      </c>
      <c r="B58" s="209" t="s">
        <v>120</v>
      </c>
      <c r="C58" s="210" t="str">
        <f>IF(ISBLANK($B58),"-",IFERROR(INDEX(Lookups!$E$2:$E$14,MATCH($B58,Lookups!$C$2:$C$14,0),1),"-"))</f>
        <v>NO</v>
      </c>
      <c r="D58" s="211" t="str">
        <f>IFERROR(IF(MATCH($I58,Lookups!$J$2:$J$6,0),INDEX(Lookups!$K$2:$K$6,MATCH(Inputs!$I58,Lookups!$J$2:$J$6,0),1)),"all DB")</f>
        <v>all DB</v>
      </c>
      <c r="E58" s="211" t="str">
        <f t="shared" si="2"/>
        <v>anc_v_all DB</v>
      </c>
      <c r="F58" s="160" t="s">
        <v>570</v>
      </c>
      <c r="H58" s="159" t="s">
        <v>126</v>
      </c>
      <c r="J58" s="159" t="s">
        <v>537</v>
      </c>
      <c r="K58" s="203" t="s">
        <v>332</v>
      </c>
      <c r="L58" s="203" t="s">
        <v>95</v>
      </c>
      <c r="M58" s="203">
        <v>2018</v>
      </c>
      <c r="N58" s="162" t="s">
        <v>34</v>
      </c>
      <c r="O58" s="238">
        <f>0.02502</f>
        <v>2.5020000000000001E-2</v>
      </c>
      <c r="P58" s="209"/>
      <c r="Q58" s="230">
        <f t="shared" si="9"/>
        <v>2.5020000000000001E-5</v>
      </c>
      <c r="R58" s="231">
        <f t="shared" si="8"/>
        <v>2.5020000000000001E-5</v>
      </c>
      <c r="S58" s="163"/>
      <c r="U58" s="216"/>
      <c r="V58" s="217" t="str">
        <f>IF(OR(ISBLANK($M58),$N58="%"),"-",
IF(INDEX(Lookups!$Y$2:$Y$98,MATCH(Inputs!$M58&amp;"_"&amp;INDEX(Lookups!$AC$2:$AC$13,MATCH(Inputs!$L58,Lookups!$AD$2:$AD$13,0),1),IF(Inputs!$K58="CAL",Lookups!$Z$2:$Z$98,Lookups!$AA$2:$AA$98),0),1)&gt;=Inputs!V$4,"-",
IF(INDEX(Lookups!$Y$2:$Y$98,MATCH(Inputs!$M58&amp;"_"&amp;INDEX(Lookups!$AC$2:$AC$13,MATCH(Inputs!$L58,Lookups!$AD$2:$AD$13,0),1),IF(Inputs!$K58="CAL",Lookups!$Z$2:$Z$98,Lookups!$AA$2:$AA$98),0),1)=Inputs!V$4-1,Inputs!$Q58*(1+Inputs!V$6),
IF(INDEX(Lookups!$Y$2:$Y$98,MATCH(Inputs!$M58&amp;"_"&amp;INDEX(Lookups!$AC$2:$AC$13,MATCH(Inputs!$L58,Lookups!$AD$2:$AD$13,0),1),IF(Inputs!$K58="CAL",Lookups!$Z$2:$Z$98,Lookups!$AA$2:$AA$98),0),1)&lt;Inputs!V$4-1,Inputs!U58*(1+Inputs!V$6)))))</f>
        <v>-</v>
      </c>
      <c r="W58" s="217" t="str">
        <f>IF(OR(ISBLANK($M58),$N58="%"),"-",
IF(INDEX(Lookups!$Y$2:$Y$98,MATCH(Inputs!$M58&amp;"_"&amp;INDEX(Lookups!$AC$2:$AC$13,MATCH(Inputs!$L58,Lookups!$AD$2:$AD$13,0),1),IF(Inputs!$K58="CAL",Lookups!$Z$2:$Z$98,Lookups!$AA$2:$AA$98),0),1)&gt;=Inputs!W$4,"-",
IF(INDEX(Lookups!$Y$2:$Y$98,MATCH(Inputs!$M58&amp;"_"&amp;INDEX(Lookups!$AC$2:$AC$13,MATCH(Inputs!$L58,Lookups!$AD$2:$AD$13,0),1),IF(Inputs!$K58="CAL",Lookups!$Z$2:$Z$98,Lookups!$AA$2:$AA$98),0),1)=Inputs!W$4-1,Inputs!$Q58*(1+Inputs!W$6),
IF(INDEX(Lookups!$Y$2:$Y$98,MATCH(Inputs!$M58&amp;"_"&amp;INDEX(Lookups!$AC$2:$AC$13,MATCH(Inputs!$L58,Lookups!$AD$2:$AD$13,0),1),IF(Inputs!$K58="CAL",Lookups!$Z$2:$Z$98,Lookups!$AA$2:$AA$98),0),1)&lt;Inputs!W$4-1,Inputs!V58*(1+Inputs!W$6)))))</f>
        <v>-</v>
      </c>
      <c r="X58" s="217" t="str">
        <f>IF(OR(ISBLANK($M58),$N58="%"),"-",
IF(INDEX(Lookups!$Y$2:$Y$98,MATCH(Inputs!$M58&amp;"_"&amp;INDEX(Lookups!$AC$2:$AC$13,MATCH(Inputs!$L58,Lookups!$AD$2:$AD$13,0),1),IF(Inputs!$K58="CAL",Lookups!$Z$2:$Z$98,Lookups!$AA$2:$AA$98),0),1)&gt;=Inputs!X$4,"-",
IF(INDEX(Lookups!$Y$2:$Y$98,MATCH(Inputs!$M58&amp;"_"&amp;INDEX(Lookups!$AC$2:$AC$13,MATCH(Inputs!$L58,Lookups!$AD$2:$AD$13,0),1),IF(Inputs!$K58="CAL",Lookups!$Z$2:$Z$98,Lookups!$AA$2:$AA$98),0),1)=Inputs!X$4-1,Inputs!$Q58*(1+Inputs!X$6),
IF(INDEX(Lookups!$Y$2:$Y$98,MATCH(Inputs!$M58&amp;"_"&amp;INDEX(Lookups!$AC$2:$AC$13,MATCH(Inputs!$L58,Lookups!$AD$2:$AD$13,0),1),IF(Inputs!$K58="CAL",Lookups!$Z$2:$Z$98,Lookups!$AA$2:$AA$98),0),1)&lt;Inputs!X$4-1,Inputs!W58*(1+Inputs!X$6)))))</f>
        <v>-</v>
      </c>
      <c r="Y58" s="217" t="str">
        <f>IF(OR(ISBLANK($M58),$N58="%"),"-",
IF(INDEX(Lookups!$Y$2:$Y$98,MATCH(Inputs!$M58&amp;"_"&amp;INDEX(Lookups!$AC$2:$AC$13,MATCH(Inputs!$L58,Lookups!$AD$2:$AD$13,0),1),IF(Inputs!$K58="CAL",Lookups!$Z$2:$Z$98,Lookups!$AA$2:$AA$98),0),1)&gt;=Inputs!Y$4,"-",
IF(INDEX(Lookups!$Y$2:$Y$98,MATCH(Inputs!$M58&amp;"_"&amp;INDEX(Lookups!$AC$2:$AC$13,MATCH(Inputs!$L58,Lookups!$AD$2:$AD$13,0),1),IF(Inputs!$K58="CAL",Lookups!$Z$2:$Z$98,Lookups!$AA$2:$AA$98),0),1)=Inputs!Y$4-1,Inputs!$Q58*(1+Inputs!Y$6),
IF(INDEX(Lookups!$Y$2:$Y$98,MATCH(Inputs!$M58&amp;"_"&amp;INDEX(Lookups!$AC$2:$AC$13,MATCH(Inputs!$L58,Lookups!$AD$2:$AD$13,0),1),IF(Inputs!$K58="CAL",Lookups!$Z$2:$Z$98,Lookups!$AA$2:$AA$98),0),1)&lt;Inputs!Y$4-1,Inputs!X58*(1+Inputs!Y$6)))))</f>
        <v>-</v>
      </c>
      <c r="Z58" s="217" t="str">
        <f>IF(OR(ISBLANK($M58),$N58="%"),"-",
IF(INDEX(Lookups!$Y$2:$Y$98,MATCH(Inputs!$M58&amp;"_"&amp;INDEX(Lookups!$AC$2:$AC$13,MATCH(Inputs!$L58,Lookups!$AD$2:$AD$13,0),1),IF(Inputs!$K58="CAL",Lookups!$Z$2:$Z$98,Lookups!$AA$2:$AA$98),0),1)&gt;=Inputs!Z$4,"-",
IF(INDEX(Lookups!$Y$2:$Y$98,MATCH(Inputs!$M58&amp;"_"&amp;INDEX(Lookups!$AC$2:$AC$13,MATCH(Inputs!$L58,Lookups!$AD$2:$AD$13,0),1),IF(Inputs!$K58="CAL",Lookups!$Z$2:$Z$98,Lookups!$AA$2:$AA$98),0),1)=Inputs!Z$4-1,Inputs!$Q58*(1+Inputs!Z$6),
IF(INDEX(Lookups!$Y$2:$Y$98,MATCH(Inputs!$M58&amp;"_"&amp;INDEX(Lookups!$AC$2:$AC$13,MATCH(Inputs!$L58,Lookups!$AD$2:$AD$13,0),1),IF(Inputs!$K58="CAL",Lookups!$Z$2:$Z$98,Lookups!$AA$2:$AA$98),0),1)&lt;Inputs!Z$4-1,Inputs!Y58*(1+Inputs!Z$6)))))</f>
        <v>-</v>
      </c>
      <c r="AA58" s="217" t="str">
        <f>IF(OR(ISBLANK($M58),$N58="%"),"-",
IF(INDEX(Lookups!$Y$2:$Y$98,MATCH(Inputs!$M58&amp;"_"&amp;INDEX(Lookups!$AC$2:$AC$13,MATCH(Inputs!$L58,Lookups!$AD$2:$AD$13,0),1),IF(Inputs!$K58="CAL",Lookups!$Z$2:$Z$98,Lookups!$AA$2:$AA$98),0),1)&gt;=Inputs!AA$4,"-",
IF(INDEX(Lookups!$Y$2:$Y$98,MATCH(Inputs!$M58&amp;"_"&amp;INDEX(Lookups!$AC$2:$AC$13,MATCH(Inputs!$L58,Lookups!$AD$2:$AD$13,0),1),IF(Inputs!$K58="CAL",Lookups!$Z$2:$Z$98,Lookups!$AA$2:$AA$98),0),1)=Inputs!AA$4-1,Inputs!$Q58*(1+Inputs!AA$6),
IF(INDEX(Lookups!$Y$2:$Y$98,MATCH(Inputs!$M58&amp;"_"&amp;INDEX(Lookups!$AC$2:$AC$13,MATCH(Inputs!$L58,Lookups!$AD$2:$AD$13,0),1),IF(Inputs!$K58="CAL",Lookups!$Z$2:$Z$98,Lookups!$AA$2:$AA$98),0),1)&lt;Inputs!AA$4-1,Inputs!Z58*(1+Inputs!AA$6)))))</f>
        <v>-</v>
      </c>
      <c r="AB58" s="217" t="str">
        <f>IF(OR(ISBLANK($M58),$N58="%"),"-",
IF(INDEX(Lookups!$Y$2:$Y$98,MATCH(Inputs!$M58&amp;"_"&amp;INDEX(Lookups!$AC$2:$AC$13,MATCH(Inputs!$L58,Lookups!$AD$2:$AD$13,0),1),IF(Inputs!$K58="CAL",Lookups!$Z$2:$Z$98,Lookups!$AA$2:$AA$98),0),1)&gt;=Inputs!AB$4,"-",
IF(INDEX(Lookups!$Y$2:$Y$98,MATCH(Inputs!$M58&amp;"_"&amp;INDEX(Lookups!$AC$2:$AC$13,MATCH(Inputs!$L58,Lookups!$AD$2:$AD$13,0),1),IF(Inputs!$K58="CAL",Lookups!$Z$2:$Z$98,Lookups!$AA$2:$AA$98),0),1)=Inputs!AB$4-1,Inputs!$Q58*(1+Inputs!AB$6),
IF(INDEX(Lookups!$Y$2:$Y$98,MATCH(Inputs!$M58&amp;"_"&amp;INDEX(Lookups!$AC$2:$AC$13,MATCH(Inputs!$L58,Lookups!$AD$2:$AD$13,0),1),IF(Inputs!$K58="CAL",Lookups!$Z$2:$Z$98,Lookups!$AA$2:$AA$98),0),1)&lt;Inputs!AB$4-1,Inputs!AA58*(1+Inputs!AB$6)))))</f>
        <v>-</v>
      </c>
      <c r="AC58" s="217" t="str">
        <f>IF(OR(ISBLANK($M58),$N58="%"),"-",
IF(INDEX(Lookups!$Y$2:$Y$98,MATCH(Inputs!$M58&amp;"_"&amp;INDEX(Lookups!$AC$2:$AC$13,MATCH(Inputs!$L58,Lookups!$AD$2:$AD$13,0),1),IF(Inputs!$K58="CAL",Lookups!$Z$2:$Z$98,Lookups!$AA$2:$AA$98),0),1)&gt;=Inputs!AC$4,"-",
IF(INDEX(Lookups!$Y$2:$Y$98,MATCH(Inputs!$M58&amp;"_"&amp;INDEX(Lookups!$AC$2:$AC$13,MATCH(Inputs!$L58,Lookups!$AD$2:$AD$13,0),1),IF(Inputs!$K58="CAL",Lookups!$Z$2:$Z$98,Lookups!$AA$2:$AA$98),0),1)=Inputs!AC$4-1,Inputs!$Q58*(1+Inputs!AC$6),
IF(INDEX(Lookups!$Y$2:$Y$98,MATCH(Inputs!$M58&amp;"_"&amp;INDEX(Lookups!$AC$2:$AC$13,MATCH(Inputs!$L58,Lookups!$AD$2:$AD$13,0),1),IF(Inputs!$K58="CAL",Lookups!$Z$2:$Z$98,Lookups!$AA$2:$AA$98),0),1)&lt;Inputs!AC$4-1,Inputs!AB58*(1+Inputs!AC$6)))))</f>
        <v>-</v>
      </c>
      <c r="AD58" s="217" t="str">
        <f>IF(OR(ISBLANK($M58),$N58="%"),"-",
IF(INDEX(Lookups!$Y$2:$Y$98,MATCH(Inputs!$M58&amp;"_"&amp;INDEX(Lookups!$AC$2:$AC$13,MATCH(Inputs!$L58,Lookups!$AD$2:$AD$13,0),1),IF(Inputs!$K58="CAL",Lookups!$Z$2:$Z$98,Lookups!$AA$2:$AA$98),0),1)&gt;=Inputs!AD$4,"-",
IF(INDEX(Lookups!$Y$2:$Y$98,MATCH(Inputs!$M58&amp;"_"&amp;INDEX(Lookups!$AC$2:$AC$13,MATCH(Inputs!$L58,Lookups!$AD$2:$AD$13,0),1),IF(Inputs!$K58="CAL",Lookups!$Z$2:$Z$98,Lookups!$AA$2:$AA$98),0),1)=Inputs!AD$4-1,Inputs!$Q58*(1+Inputs!AD$6),
IF(INDEX(Lookups!$Y$2:$Y$98,MATCH(Inputs!$M58&amp;"_"&amp;INDEX(Lookups!$AC$2:$AC$13,MATCH(Inputs!$L58,Lookups!$AD$2:$AD$13,0),1),IF(Inputs!$K58="CAL",Lookups!$Z$2:$Z$98,Lookups!$AA$2:$AA$98),0),1)&lt;Inputs!AD$4-1,Inputs!AC58*(1+Inputs!AD$6)))))</f>
        <v>-</v>
      </c>
      <c r="AE58" s="217" t="str">
        <f>IF(OR(ISBLANK($M58),$N58="%"),"-",
IF(INDEX(Lookups!$Y$2:$Y$98,MATCH(Inputs!$M58&amp;"_"&amp;INDEX(Lookups!$AC$2:$AC$13,MATCH(Inputs!$L58,Lookups!$AD$2:$AD$13,0),1),IF(Inputs!$K58="CAL",Lookups!$Z$2:$Z$98,Lookups!$AA$2:$AA$98),0),1)&gt;=Inputs!AE$4,"-",
IF(INDEX(Lookups!$Y$2:$Y$98,MATCH(Inputs!$M58&amp;"_"&amp;INDEX(Lookups!$AC$2:$AC$13,MATCH(Inputs!$L58,Lookups!$AD$2:$AD$13,0),1),IF(Inputs!$K58="CAL",Lookups!$Z$2:$Z$98,Lookups!$AA$2:$AA$98),0),1)=Inputs!AE$4-1,Inputs!$Q58*(1+Inputs!AE$6),
IF(INDEX(Lookups!$Y$2:$Y$98,MATCH(Inputs!$M58&amp;"_"&amp;INDEX(Lookups!$AC$2:$AC$13,MATCH(Inputs!$L58,Lookups!$AD$2:$AD$13,0),1),IF(Inputs!$K58="CAL",Lookups!$Z$2:$Z$98,Lookups!$AA$2:$AA$98),0),1)&lt;Inputs!AE$4-1,Inputs!AD58*(1+Inputs!AE$6)))))</f>
        <v>-</v>
      </c>
      <c r="AF58" s="217" t="str">
        <f>IF(OR(ISBLANK($M58),$N58="%"),"-",
IF(INDEX(Lookups!$Y$2:$Y$98,MATCH(Inputs!$M58&amp;"_"&amp;INDEX(Lookups!$AC$2:$AC$13,MATCH(Inputs!$L58,Lookups!$AD$2:$AD$13,0),1),IF(Inputs!$K58="CAL",Lookups!$Z$2:$Z$98,Lookups!$AA$2:$AA$98),0),1)&gt;=Inputs!AF$4,"-",
IF(INDEX(Lookups!$Y$2:$Y$98,MATCH(Inputs!$M58&amp;"_"&amp;INDEX(Lookups!$AC$2:$AC$13,MATCH(Inputs!$L58,Lookups!$AD$2:$AD$13,0),1),IF(Inputs!$K58="CAL",Lookups!$Z$2:$Z$98,Lookups!$AA$2:$AA$98),0),1)=Inputs!AF$4-1,Inputs!$Q58*(1+Inputs!AF$6),
IF(INDEX(Lookups!$Y$2:$Y$98,MATCH(Inputs!$M58&amp;"_"&amp;INDEX(Lookups!$AC$2:$AC$13,MATCH(Inputs!$L58,Lookups!$AD$2:$AD$13,0),1),IF(Inputs!$K58="CAL",Lookups!$Z$2:$Z$98,Lookups!$AA$2:$AA$98),0),1)&lt;Inputs!AF$4-1,Inputs!AE58*(1+Inputs!AF$6)))))</f>
        <v>-</v>
      </c>
      <c r="AG58" s="217" t="str">
        <f>IF(OR(ISBLANK($M58),$N58="%"),"-",
IF(INDEX(Lookups!$Y$2:$Y$98,MATCH(Inputs!$M58&amp;"_"&amp;INDEX(Lookups!$AC$2:$AC$13,MATCH(Inputs!$L58,Lookups!$AD$2:$AD$13,0),1),IF(Inputs!$K58="CAL",Lookups!$Z$2:$Z$98,Lookups!$AA$2:$AA$98),0),1)&gt;=Inputs!AG$4,"-",
IF(INDEX(Lookups!$Y$2:$Y$98,MATCH(Inputs!$M58&amp;"_"&amp;INDEX(Lookups!$AC$2:$AC$13,MATCH(Inputs!$L58,Lookups!$AD$2:$AD$13,0),1),IF(Inputs!$K58="CAL",Lookups!$Z$2:$Z$98,Lookups!$AA$2:$AA$98),0),1)=Inputs!AG$4-1,Inputs!$Q58*(1+Inputs!AG$6),
IF(INDEX(Lookups!$Y$2:$Y$98,MATCH(Inputs!$M58&amp;"_"&amp;INDEX(Lookups!$AC$2:$AC$13,MATCH(Inputs!$L58,Lookups!$AD$2:$AD$13,0),1),IF(Inputs!$K58="CAL",Lookups!$Z$2:$Z$98,Lookups!$AA$2:$AA$98),0),1)&lt;Inputs!AG$4-1,Inputs!AF58*(1+Inputs!AG$6)))))</f>
        <v>-</v>
      </c>
      <c r="AH58" s="217" t="str">
        <f>IF(OR(ISBLANK($M58),$N58="%"),"-",
IF(INDEX(Lookups!$Y$2:$Y$98,MATCH(Inputs!$M58&amp;"_"&amp;INDEX(Lookups!$AC$2:$AC$13,MATCH(Inputs!$L58,Lookups!$AD$2:$AD$13,0),1),IF(Inputs!$K58="CAL",Lookups!$Z$2:$Z$98,Lookups!$AA$2:$AA$98),0),1)&gt;=Inputs!AH$4,"-",
IF(INDEX(Lookups!$Y$2:$Y$98,MATCH(Inputs!$M58&amp;"_"&amp;INDEX(Lookups!$AC$2:$AC$13,MATCH(Inputs!$L58,Lookups!$AD$2:$AD$13,0),1),IF(Inputs!$K58="CAL",Lookups!$Z$2:$Z$98,Lookups!$AA$2:$AA$98),0),1)=Inputs!AH$4-1,Inputs!$Q58*(1+Inputs!AH$6),
IF(INDEX(Lookups!$Y$2:$Y$98,MATCH(Inputs!$M58&amp;"_"&amp;INDEX(Lookups!$AC$2:$AC$13,MATCH(Inputs!$L58,Lookups!$AD$2:$AD$13,0),1),IF(Inputs!$K58="CAL",Lookups!$Z$2:$Z$98,Lookups!$AA$2:$AA$98),0),1)&lt;Inputs!AH$4-1,Inputs!AG58*(1+Inputs!AH$6)))))</f>
        <v>-</v>
      </c>
      <c r="AI58" s="217" t="str">
        <f>IF(OR(ISBLANK($M58),$N58="%"),"-",
IF(INDEX(Lookups!$Y$2:$Y$98,MATCH(Inputs!$M58&amp;"_"&amp;INDEX(Lookups!$AC$2:$AC$13,MATCH(Inputs!$L58,Lookups!$AD$2:$AD$13,0),1),IF(Inputs!$K58="CAL",Lookups!$Z$2:$Z$98,Lookups!$AA$2:$AA$98),0),1)&gt;=Inputs!AI$4,"-",
IF(INDEX(Lookups!$Y$2:$Y$98,MATCH(Inputs!$M58&amp;"_"&amp;INDEX(Lookups!$AC$2:$AC$13,MATCH(Inputs!$L58,Lookups!$AD$2:$AD$13,0),1),IF(Inputs!$K58="CAL",Lookups!$Z$2:$Z$98,Lookups!$AA$2:$AA$98),0),1)=Inputs!AI$4-1,Inputs!$Q58*(1+Inputs!AI$6),
IF(INDEX(Lookups!$Y$2:$Y$98,MATCH(Inputs!$M58&amp;"_"&amp;INDEX(Lookups!$AC$2:$AC$13,MATCH(Inputs!$L58,Lookups!$AD$2:$AD$13,0),1),IF(Inputs!$K58="CAL",Lookups!$Z$2:$Z$98,Lookups!$AA$2:$AA$98),0),1)&lt;Inputs!AI$4-1,Inputs!AH58*(1+Inputs!AI$6)))))</f>
        <v>-</v>
      </c>
      <c r="AJ58" s="217" t="str">
        <f>IF(OR(ISBLANK($M58),$N58="%"),"-",
IF(INDEX(Lookups!$Y$2:$Y$98,MATCH(Inputs!$M58&amp;"_"&amp;INDEX(Lookups!$AC$2:$AC$13,MATCH(Inputs!$L58,Lookups!$AD$2:$AD$13,0),1),IF(Inputs!$K58="CAL",Lookups!$Z$2:$Z$98,Lookups!$AA$2:$AA$98),0),1)&gt;=Inputs!AJ$4,"-",
IF(INDEX(Lookups!$Y$2:$Y$98,MATCH(Inputs!$M58&amp;"_"&amp;INDEX(Lookups!$AC$2:$AC$13,MATCH(Inputs!$L58,Lookups!$AD$2:$AD$13,0),1),IF(Inputs!$K58="CAL",Lookups!$Z$2:$Z$98,Lookups!$AA$2:$AA$98),0),1)=Inputs!AJ$4-1,Inputs!$Q58*(1+Inputs!AJ$6),
IF(INDEX(Lookups!$Y$2:$Y$98,MATCH(Inputs!$M58&amp;"_"&amp;INDEX(Lookups!$AC$2:$AC$13,MATCH(Inputs!$L58,Lookups!$AD$2:$AD$13,0),1),IF(Inputs!$K58="CAL",Lookups!$Z$2:$Z$98,Lookups!$AA$2:$AA$98),0),1)&lt;Inputs!AJ$4-1,Inputs!AI58*(1+Inputs!AJ$6)))))</f>
        <v>-</v>
      </c>
      <c r="AK58" s="217" t="str">
        <f>IF(OR(ISBLANK($M58),$N58="%"),"-",
IF(INDEX(Lookups!$Y$2:$Y$98,MATCH(Inputs!$M58&amp;"_"&amp;INDEX(Lookups!$AC$2:$AC$13,MATCH(Inputs!$L58,Lookups!$AD$2:$AD$13,0),1),IF(Inputs!$K58="CAL",Lookups!$Z$2:$Z$98,Lookups!$AA$2:$AA$98),0),1)&gt;=Inputs!AK$4,"-",
IF(INDEX(Lookups!$Y$2:$Y$98,MATCH(Inputs!$M58&amp;"_"&amp;INDEX(Lookups!$AC$2:$AC$13,MATCH(Inputs!$L58,Lookups!$AD$2:$AD$13,0),1),IF(Inputs!$K58="CAL",Lookups!$Z$2:$Z$98,Lookups!$AA$2:$AA$98),0),1)=Inputs!AK$4-1,Inputs!$Q58*(1+Inputs!AK$6),
IF(INDEX(Lookups!$Y$2:$Y$98,MATCH(Inputs!$M58&amp;"_"&amp;INDEX(Lookups!$AC$2:$AC$13,MATCH(Inputs!$L58,Lookups!$AD$2:$AD$13,0),1),IF(Inputs!$K58="CAL",Lookups!$Z$2:$Z$98,Lookups!$AA$2:$AA$98),0),1)&lt;Inputs!AK$4-1,Inputs!AJ58*(1+Inputs!AK$6)))))</f>
        <v>-</v>
      </c>
      <c r="AL58" s="217" t="str">
        <f>IF(OR(ISBLANK($M58),$N58="%"),"-",
IF(INDEX(Lookups!$Y$2:$Y$98,MATCH(Inputs!$M58&amp;"_"&amp;INDEX(Lookups!$AC$2:$AC$13,MATCH(Inputs!$L58,Lookups!$AD$2:$AD$13,0),1),IF(Inputs!$K58="CAL",Lookups!$Z$2:$Z$98,Lookups!$AA$2:$AA$98),0),1)&gt;=Inputs!AL$4,"-",
IF(INDEX(Lookups!$Y$2:$Y$98,MATCH(Inputs!$M58&amp;"_"&amp;INDEX(Lookups!$AC$2:$AC$13,MATCH(Inputs!$L58,Lookups!$AD$2:$AD$13,0),1),IF(Inputs!$K58="CAL",Lookups!$Z$2:$Z$98,Lookups!$AA$2:$AA$98),0),1)=Inputs!AL$4-1,Inputs!$Q58*(1+Inputs!AL$6),
IF(INDEX(Lookups!$Y$2:$Y$98,MATCH(Inputs!$M58&amp;"_"&amp;INDEX(Lookups!$AC$2:$AC$13,MATCH(Inputs!$L58,Lookups!$AD$2:$AD$13,0),1),IF(Inputs!$K58="CAL",Lookups!$Z$2:$Z$98,Lookups!$AA$2:$AA$98),0),1)&lt;Inputs!AL$4-1,Inputs!AK58*(1+Inputs!AL$6)))))</f>
        <v>-</v>
      </c>
      <c r="AM58" s="217" t="str">
        <f>IF(OR(ISBLANK($M58),$N58="%"),"-",
IF(INDEX(Lookups!$Y$2:$Y$98,MATCH(Inputs!$M58&amp;"_"&amp;INDEX(Lookups!$AC$2:$AC$13,MATCH(Inputs!$L58,Lookups!$AD$2:$AD$13,0),1),IF(Inputs!$K58="CAL",Lookups!$Z$2:$Z$98,Lookups!$AA$2:$AA$98),0),1)&gt;=Inputs!AM$4,"-",
IF(INDEX(Lookups!$Y$2:$Y$98,MATCH(Inputs!$M58&amp;"_"&amp;INDEX(Lookups!$AC$2:$AC$13,MATCH(Inputs!$L58,Lookups!$AD$2:$AD$13,0),1),IF(Inputs!$K58="CAL",Lookups!$Z$2:$Z$98,Lookups!$AA$2:$AA$98),0),1)=Inputs!AM$4-1,Inputs!$Q58*(1+Inputs!AM$6),
IF(INDEX(Lookups!$Y$2:$Y$98,MATCH(Inputs!$M58&amp;"_"&amp;INDEX(Lookups!$AC$2:$AC$13,MATCH(Inputs!$L58,Lookups!$AD$2:$AD$13,0),1),IF(Inputs!$K58="CAL",Lookups!$Z$2:$Z$98,Lookups!$AA$2:$AA$98),0),1)&lt;Inputs!AM$4-1,Inputs!AL58*(1+Inputs!AM$6)))))</f>
        <v>-</v>
      </c>
      <c r="AN58" s="217" t="str">
        <f>IF(OR(ISBLANK($M58),$N58="%"),"-",
IF(INDEX(Lookups!$Y$2:$Y$98,MATCH(Inputs!$M58&amp;"_"&amp;INDEX(Lookups!$AC$2:$AC$13,MATCH(Inputs!$L58,Lookups!$AD$2:$AD$13,0),1),IF(Inputs!$K58="CAL",Lookups!$Z$2:$Z$98,Lookups!$AA$2:$AA$98),0),1)&gt;=Inputs!AN$4,"-",
IF(INDEX(Lookups!$Y$2:$Y$98,MATCH(Inputs!$M58&amp;"_"&amp;INDEX(Lookups!$AC$2:$AC$13,MATCH(Inputs!$L58,Lookups!$AD$2:$AD$13,0),1),IF(Inputs!$K58="CAL",Lookups!$Z$2:$Z$98,Lookups!$AA$2:$AA$98),0),1)=Inputs!AN$4-1,Inputs!$Q58*(1+Inputs!AN$6),
IF(INDEX(Lookups!$Y$2:$Y$98,MATCH(Inputs!$M58&amp;"_"&amp;INDEX(Lookups!$AC$2:$AC$13,MATCH(Inputs!$L58,Lookups!$AD$2:$AD$13,0),1),IF(Inputs!$K58="CAL",Lookups!$Z$2:$Z$98,Lookups!$AA$2:$AA$98),0),1)&lt;Inputs!AN$4-1,Inputs!AM58*(1+Inputs!AN$6)))))</f>
        <v>-</v>
      </c>
      <c r="AO58" s="217" t="str">
        <f>IF(OR(ISBLANK($M58),$N58="%"),"-",
IF(INDEX(Lookups!$Y$2:$Y$98,MATCH(Inputs!$M58&amp;"_"&amp;INDEX(Lookups!$AC$2:$AC$13,MATCH(Inputs!$L58,Lookups!$AD$2:$AD$13,0),1),IF(Inputs!$K58="CAL",Lookups!$Z$2:$Z$98,Lookups!$AA$2:$AA$98),0),1)&gt;=Inputs!AO$4,"-",
IF(INDEX(Lookups!$Y$2:$Y$98,MATCH(Inputs!$M58&amp;"_"&amp;INDEX(Lookups!$AC$2:$AC$13,MATCH(Inputs!$L58,Lookups!$AD$2:$AD$13,0),1),IF(Inputs!$K58="CAL",Lookups!$Z$2:$Z$98,Lookups!$AA$2:$AA$98),0),1)=Inputs!AO$4-1,Inputs!$Q58*(1+Inputs!AO$6),
IF(INDEX(Lookups!$Y$2:$Y$98,MATCH(Inputs!$M58&amp;"_"&amp;INDEX(Lookups!$AC$2:$AC$13,MATCH(Inputs!$L58,Lookups!$AD$2:$AD$13,0),1),IF(Inputs!$K58="CAL",Lookups!$Z$2:$Z$98,Lookups!$AA$2:$AA$98),0),1)&lt;Inputs!AO$4-1,Inputs!AN58*(1+Inputs!AO$6)))))</f>
        <v>-</v>
      </c>
      <c r="AP58" s="217" t="str">
        <f>IF(OR(ISBLANK($M58),$N58="%"),"-",
IF(INDEX(Lookups!$Y$2:$Y$98,MATCH(Inputs!$M58&amp;"_"&amp;INDEX(Lookups!$AC$2:$AC$13,MATCH(Inputs!$L58,Lookups!$AD$2:$AD$13,0),1),IF(Inputs!$K58="CAL",Lookups!$Z$2:$Z$98,Lookups!$AA$2:$AA$98),0),1)&gt;=Inputs!AP$4,"-",
IF(INDEX(Lookups!$Y$2:$Y$98,MATCH(Inputs!$M58&amp;"_"&amp;INDEX(Lookups!$AC$2:$AC$13,MATCH(Inputs!$L58,Lookups!$AD$2:$AD$13,0),1),IF(Inputs!$K58="CAL",Lookups!$Z$2:$Z$98,Lookups!$AA$2:$AA$98),0),1)=Inputs!AP$4-1,Inputs!$Q58*(1+Inputs!AP$6),
IF(INDEX(Lookups!$Y$2:$Y$98,MATCH(Inputs!$M58&amp;"_"&amp;INDEX(Lookups!$AC$2:$AC$13,MATCH(Inputs!$L58,Lookups!$AD$2:$AD$13,0),1),IF(Inputs!$K58="CAL",Lookups!$Z$2:$Z$98,Lookups!$AA$2:$AA$98),0),1)&lt;Inputs!AP$4-1,Inputs!AO58*(1+Inputs!AP$6)))))</f>
        <v>-</v>
      </c>
      <c r="AQ58" s="217" t="str">
        <f>IF(OR(ISBLANK($M58),$N58="%"),"-",
IF(INDEX(Lookups!$Y$2:$Y$98,MATCH(Inputs!$M58&amp;"_"&amp;INDEX(Lookups!$AC$2:$AC$13,MATCH(Inputs!$L58,Lookups!$AD$2:$AD$13,0),1),IF(Inputs!$K58="CAL",Lookups!$Z$2:$Z$98,Lookups!$AA$2:$AA$98),0),1)&gt;=Inputs!AQ$4,"-",
IF(INDEX(Lookups!$Y$2:$Y$98,MATCH(Inputs!$M58&amp;"_"&amp;INDEX(Lookups!$AC$2:$AC$13,MATCH(Inputs!$L58,Lookups!$AD$2:$AD$13,0),1),IF(Inputs!$K58="CAL",Lookups!$Z$2:$Z$98,Lookups!$AA$2:$AA$98),0),1)=Inputs!AQ$4-1,Inputs!$Q58*(1+Inputs!AQ$6),
IF(INDEX(Lookups!$Y$2:$Y$98,MATCH(Inputs!$M58&amp;"_"&amp;INDEX(Lookups!$AC$2:$AC$13,MATCH(Inputs!$L58,Lookups!$AD$2:$AD$13,0),1),IF(Inputs!$K58="CAL",Lookups!$Z$2:$Z$98,Lookups!$AA$2:$AA$98),0),1)&lt;Inputs!AQ$4-1,Inputs!AP58*(1+Inputs!AQ$6)))))</f>
        <v>-</v>
      </c>
      <c r="AR58" s="217" t="str">
        <f>IF(OR(ISBLANK($M58),$N58="%"),"-",
IF(INDEX(Lookups!$Y$2:$Y$98,MATCH(Inputs!$M58&amp;"_"&amp;INDEX(Lookups!$AC$2:$AC$13,MATCH(Inputs!$L58,Lookups!$AD$2:$AD$13,0),1),IF(Inputs!$K58="CAL",Lookups!$Z$2:$Z$98,Lookups!$AA$2:$AA$98),0),1)&gt;=Inputs!AR$4,"-",
IF(INDEX(Lookups!$Y$2:$Y$98,MATCH(Inputs!$M58&amp;"_"&amp;INDEX(Lookups!$AC$2:$AC$13,MATCH(Inputs!$L58,Lookups!$AD$2:$AD$13,0),1),IF(Inputs!$K58="CAL",Lookups!$Z$2:$Z$98,Lookups!$AA$2:$AA$98),0),1)=Inputs!AR$4-1,Inputs!$Q58*(1+Inputs!AR$6),
IF(INDEX(Lookups!$Y$2:$Y$98,MATCH(Inputs!$M58&amp;"_"&amp;INDEX(Lookups!$AC$2:$AC$13,MATCH(Inputs!$L58,Lookups!$AD$2:$AD$13,0),1),IF(Inputs!$K58="CAL",Lookups!$Z$2:$Z$98,Lookups!$AA$2:$AA$98),0),1)&lt;Inputs!AR$4-1,Inputs!AQ58*(1+Inputs!AR$6)))))</f>
        <v>-</v>
      </c>
      <c r="AS58" s="217" t="str">
        <f>IF(OR(ISBLANK($M58),$N58="%"),"-",
IF(INDEX(Lookups!$Y$2:$Y$98,MATCH(Inputs!$M58&amp;"_"&amp;INDEX(Lookups!$AC$2:$AC$13,MATCH(Inputs!$L58,Lookups!$AD$2:$AD$13,0),1),IF(Inputs!$K58="CAL",Lookups!$Z$2:$Z$98,Lookups!$AA$2:$AA$98),0),1)&gt;=Inputs!AS$4,"-",
IF(INDEX(Lookups!$Y$2:$Y$98,MATCH(Inputs!$M58&amp;"_"&amp;INDEX(Lookups!$AC$2:$AC$13,MATCH(Inputs!$L58,Lookups!$AD$2:$AD$13,0),1),IF(Inputs!$K58="CAL",Lookups!$Z$2:$Z$98,Lookups!$AA$2:$AA$98),0),1)=Inputs!AS$4-1,Inputs!$Q58*(1+Inputs!AS$6),
IF(INDEX(Lookups!$Y$2:$Y$98,MATCH(Inputs!$M58&amp;"_"&amp;INDEX(Lookups!$AC$2:$AC$13,MATCH(Inputs!$L58,Lookups!$AD$2:$AD$13,0),1),IF(Inputs!$K58="CAL",Lookups!$Z$2:$Z$98,Lookups!$AA$2:$AA$98),0),1)&lt;Inputs!AS$4-1,Inputs!AR58*(1+Inputs!AS$6)))))</f>
        <v>-</v>
      </c>
      <c r="AT58" s="217" t="str">
        <f>IF(OR(ISBLANK($M58),$N58="%"),"-",
IF(INDEX(Lookups!$Y$2:$Y$98,MATCH(Inputs!$M58&amp;"_"&amp;INDEX(Lookups!$AC$2:$AC$13,MATCH(Inputs!$L58,Lookups!$AD$2:$AD$13,0),1),IF(Inputs!$K58="CAL",Lookups!$Z$2:$Z$98,Lookups!$AA$2:$AA$98),0),1)&gt;=Inputs!AT$4,"-",
IF(INDEX(Lookups!$Y$2:$Y$98,MATCH(Inputs!$M58&amp;"_"&amp;INDEX(Lookups!$AC$2:$AC$13,MATCH(Inputs!$L58,Lookups!$AD$2:$AD$13,0),1),IF(Inputs!$K58="CAL",Lookups!$Z$2:$Z$98,Lookups!$AA$2:$AA$98),0),1)=Inputs!AT$4-1,Inputs!$Q58*(1+Inputs!AT$6),
IF(INDEX(Lookups!$Y$2:$Y$98,MATCH(Inputs!$M58&amp;"_"&amp;INDEX(Lookups!$AC$2:$AC$13,MATCH(Inputs!$L58,Lookups!$AD$2:$AD$13,0),1),IF(Inputs!$K58="CAL",Lookups!$Z$2:$Z$98,Lookups!$AA$2:$AA$98),0),1)&lt;Inputs!AT$4-1,Inputs!AS58*(1+Inputs!AT$6)))))</f>
        <v>-</v>
      </c>
      <c r="AU58" s="217" t="str">
        <f>IF(OR(ISBLANK($M58),$N58="%"),"-",
IF(INDEX(Lookups!$Y$2:$Y$98,MATCH(Inputs!$M58&amp;"_"&amp;INDEX(Lookups!$AC$2:$AC$13,MATCH(Inputs!$L58,Lookups!$AD$2:$AD$13,0),1),IF(Inputs!$K58="CAL",Lookups!$Z$2:$Z$98,Lookups!$AA$2:$AA$98),0),1)&gt;=Inputs!AU$4,"-",
IF(INDEX(Lookups!$Y$2:$Y$98,MATCH(Inputs!$M58&amp;"_"&amp;INDEX(Lookups!$AC$2:$AC$13,MATCH(Inputs!$L58,Lookups!$AD$2:$AD$13,0),1),IF(Inputs!$K58="CAL",Lookups!$Z$2:$Z$98,Lookups!$AA$2:$AA$98),0),1)=Inputs!AU$4-1,Inputs!$Q58*(1+Inputs!AU$6),
IF(INDEX(Lookups!$Y$2:$Y$98,MATCH(Inputs!$M58&amp;"_"&amp;INDEX(Lookups!$AC$2:$AC$13,MATCH(Inputs!$L58,Lookups!$AD$2:$AD$13,0),1),IF(Inputs!$K58="CAL",Lookups!$Z$2:$Z$98,Lookups!$AA$2:$AA$98),0),1)&lt;Inputs!AU$4-1,Inputs!AT58*(1+Inputs!AU$6)))))</f>
        <v>-</v>
      </c>
      <c r="AW58" s="214" t="str">
        <f>INDEX($V58:$AU58,1,MATCH(AW$6&amp;"_"&amp;INDEX(Lookups!$AC$2:$AC$13,MATCH(Inputs!AW$5,Lookups!$AD$2:$AD$13,0),1),Inputs!$V$2:$AU$2,0))</f>
        <v>-</v>
      </c>
    </row>
    <row r="59" spans="1:49" x14ac:dyDescent="0.25">
      <c r="A59" s="178" t="s">
        <v>292</v>
      </c>
      <c r="B59" s="209" t="s">
        <v>120</v>
      </c>
      <c r="C59" s="210" t="str">
        <f>IF(ISBLANK($B59),"-",IFERROR(INDEX(Lookups!$E$2:$E$14,MATCH($B59,Lookups!$C$2:$C$14,0),1),"-"))</f>
        <v>NO</v>
      </c>
      <c r="D59" s="211" t="str">
        <f>IFERROR(IF(MATCH($I59,Lookups!$J$2:$J$6,0),INDEX(Lookups!$K$2:$K$6,MATCH(Inputs!$I59,Lookups!$J$2:$J$6,0),1)),"all DB")</f>
        <v>all DB</v>
      </c>
      <c r="E59" s="211" t="str">
        <f t="shared" si="2"/>
        <v>anc_v_all DB</v>
      </c>
      <c r="F59" s="160" t="s">
        <v>570</v>
      </c>
      <c r="H59" s="178" t="s">
        <v>127</v>
      </c>
      <c r="J59" s="159" t="s">
        <v>537</v>
      </c>
      <c r="K59" s="162" t="s">
        <v>332</v>
      </c>
      <c r="L59" s="162" t="s">
        <v>95</v>
      </c>
      <c r="M59" s="162">
        <v>2018</v>
      </c>
      <c r="N59" s="162" t="s">
        <v>34</v>
      </c>
      <c r="O59" s="238">
        <f>0.36</f>
        <v>0.36</v>
      </c>
      <c r="P59" s="209"/>
      <c r="Q59" s="230">
        <f t="shared" si="9"/>
        <v>3.5999999999999997E-4</v>
      </c>
      <c r="R59" s="231">
        <f t="shared" si="8"/>
        <v>3.5999999999999997E-4</v>
      </c>
      <c r="S59" s="163"/>
      <c r="U59" s="216"/>
      <c r="V59" s="217" t="str">
        <f>IF(OR(ISBLANK($M59),$N59="%"),"-",
IF(INDEX(Lookups!$Y$2:$Y$98,MATCH(Inputs!$M59&amp;"_"&amp;INDEX(Lookups!$AC$2:$AC$13,MATCH(Inputs!$L59,Lookups!$AD$2:$AD$13,0),1),IF(Inputs!$K59="CAL",Lookups!$Z$2:$Z$98,Lookups!$AA$2:$AA$98),0),1)&gt;=Inputs!V$4,"-",
IF(INDEX(Lookups!$Y$2:$Y$98,MATCH(Inputs!$M59&amp;"_"&amp;INDEX(Lookups!$AC$2:$AC$13,MATCH(Inputs!$L59,Lookups!$AD$2:$AD$13,0),1),IF(Inputs!$K59="CAL",Lookups!$Z$2:$Z$98,Lookups!$AA$2:$AA$98),0),1)=Inputs!V$4-1,Inputs!$Q59*(1+Inputs!V$6),
IF(INDEX(Lookups!$Y$2:$Y$98,MATCH(Inputs!$M59&amp;"_"&amp;INDEX(Lookups!$AC$2:$AC$13,MATCH(Inputs!$L59,Lookups!$AD$2:$AD$13,0),1),IF(Inputs!$K59="CAL",Lookups!$Z$2:$Z$98,Lookups!$AA$2:$AA$98),0),1)&lt;Inputs!V$4-1,Inputs!U59*(1+Inputs!V$6)))))</f>
        <v>-</v>
      </c>
      <c r="W59" s="217" t="str">
        <f>IF(OR(ISBLANK($M59),$N59="%"),"-",
IF(INDEX(Lookups!$Y$2:$Y$98,MATCH(Inputs!$M59&amp;"_"&amp;INDEX(Lookups!$AC$2:$AC$13,MATCH(Inputs!$L59,Lookups!$AD$2:$AD$13,0),1),IF(Inputs!$K59="CAL",Lookups!$Z$2:$Z$98,Lookups!$AA$2:$AA$98),0),1)&gt;=Inputs!W$4,"-",
IF(INDEX(Lookups!$Y$2:$Y$98,MATCH(Inputs!$M59&amp;"_"&amp;INDEX(Lookups!$AC$2:$AC$13,MATCH(Inputs!$L59,Lookups!$AD$2:$AD$13,0),1),IF(Inputs!$K59="CAL",Lookups!$Z$2:$Z$98,Lookups!$AA$2:$AA$98),0),1)=Inputs!W$4-1,Inputs!$Q59*(1+Inputs!W$6),
IF(INDEX(Lookups!$Y$2:$Y$98,MATCH(Inputs!$M59&amp;"_"&amp;INDEX(Lookups!$AC$2:$AC$13,MATCH(Inputs!$L59,Lookups!$AD$2:$AD$13,0),1),IF(Inputs!$K59="CAL",Lookups!$Z$2:$Z$98,Lookups!$AA$2:$AA$98),0),1)&lt;Inputs!W$4-1,Inputs!V59*(1+Inputs!W$6)))))</f>
        <v>-</v>
      </c>
      <c r="X59" s="217" t="str">
        <f>IF(OR(ISBLANK($M59),$N59="%"),"-",
IF(INDEX(Lookups!$Y$2:$Y$98,MATCH(Inputs!$M59&amp;"_"&amp;INDEX(Lookups!$AC$2:$AC$13,MATCH(Inputs!$L59,Lookups!$AD$2:$AD$13,0),1),IF(Inputs!$K59="CAL",Lookups!$Z$2:$Z$98,Lookups!$AA$2:$AA$98),0),1)&gt;=Inputs!X$4,"-",
IF(INDEX(Lookups!$Y$2:$Y$98,MATCH(Inputs!$M59&amp;"_"&amp;INDEX(Lookups!$AC$2:$AC$13,MATCH(Inputs!$L59,Lookups!$AD$2:$AD$13,0),1),IF(Inputs!$K59="CAL",Lookups!$Z$2:$Z$98,Lookups!$AA$2:$AA$98),0),1)=Inputs!X$4-1,Inputs!$Q59*(1+Inputs!X$6),
IF(INDEX(Lookups!$Y$2:$Y$98,MATCH(Inputs!$M59&amp;"_"&amp;INDEX(Lookups!$AC$2:$AC$13,MATCH(Inputs!$L59,Lookups!$AD$2:$AD$13,0),1),IF(Inputs!$K59="CAL",Lookups!$Z$2:$Z$98,Lookups!$AA$2:$AA$98),0),1)&lt;Inputs!X$4-1,Inputs!W59*(1+Inputs!X$6)))))</f>
        <v>-</v>
      </c>
      <c r="Y59" s="217" t="str">
        <f>IF(OR(ISBLANK($M59),$N59="%"),"-",
IF(INDEX(Lookups!$Y$2:$Y$98,MATCH(Inputs!$M59&amp;"_"&amp;INDEX(Lookups!$AC$2:$AC$13,MATCH(Inputs!$L59,Lookups!$AD$2:$AD$13,0),1),IF(Inputs!$K59="CAL",Lookups!$Z$2:$Z$98,Lookups!$AA$2:$AA$98),0),1)&gt;=Inputs!Y$4,"-",
IF(INDEX(Lookups!$Y$2:$Y$98,MATCH(Inputs!$M59&amp;"_"&amp;INDEX(Lookups!$AC$2:$AC$13,MATCH(Inputs!$L59,Lookups!$AD$2:$AD$13,0),1),IF(Inputs!$K59="CAL",Lookups!$Z$2:$Z$98,Lookups!$AA$2:$AA$98),0),1)=Inputs!Y$4-1,Inputs!$Q59*(1+Inputs!Y$6),
IF(INDEX(Lookups!$Y$2:$Y$98,MATCH(Inputs!$M59&amp;"_"&amp;INDEX(Lookups!$AC$2:$AC$13,MATCH(Inputs!$L59,Lookups!$AD$2:$AD$13,0),1),IF(Inputs!$K59="CAL",Lookups!$Z$2:$Z$98,Lookups!$AA$2:$AA$98),0),1)&lt;Inputs!Y$4-1,Inputs!X59*(1+Inputs!Y$6)))))</f>
        <v>-</v>
      </c>
      <c r="Z59" s="217" t="str">
        <f>IF(OR(ISBLANK($M59),$N59="%"),"-",
IF(INDEX(Lookups!$Y$2:$Y$98,MATCH(Inputs!$M59&amp;"_"&amp;INDEX(Lookups!$AC$2:$AC$13,MATCH(Inputs!$L59,Lookups!$AD$2:$AD$13,0),1),IF(Inputs!$K59="CAL",Lookups!$Z$2:$Z$98,Lookups!$AA$2:$AA$98),0),1)&gt;=Inputs!Z$4,"-",
IF(INDEX(Lookups!$Y$2:$Y$98,MATCH(Inputs!$M59&amp;"_"&amp;INDEX(Lookups!$AC$2:$AC$13,MATCH(Inputs!$L59,Lookups!$AD$2:$AD$13,0),1),IF(Inputs!$K59="CAL",Lookups!$Z$2:$Z$98,Lookups!$AA$2:$AA$98),0),1)=Inputs!Z$4-1,Inputs!$Q59*(1+Inputs!Z$6),
IF(INDEX(Lookups!$Y$2:$Y$98,MATCH(Inputs!$M59&amp;"_"&amp;INDEX(Lookups!$AC$2:$AC$13,MATCH(Inputs!$L59,Lookups!$AD$2:$AD$13,0),1),IF(Inputs!$K59="CAL",Lookups!$Z$2:$Z$98,Lookups!$AA$2:$AA$98),0),1)&lt;Inputs!Z$4-1,Inputs!Y59*(1+Inputs!Z$6)))))</f>
        <v>-</v>
      </c>
      <c r="AA59" s="217" t="str">
        <f>IF(OR(ISBLANK($M59),$N59="%"),"-",
IF(INDEX(Lookups!$Y$2:$Y$98,MATCH(Inputs!$M59&amp;"_"&amp;INDEX(Lookups!$AC$2:$AC$13,MATCH(Inputs!$L59,Lookups!$AD$2:$AD$13,0),1),IF(Inputs!$K59="CAL",Lookups!$Z$2:$Z$98,Lookups!$AA$2:$AA$98),0),1)&gt;=Inputs!AA$4,"-",
IF(INDEX(Lookups!$Y$2:$Y$98,MATCH(Inputs!$M59&amp;"_"&amp;INDEX(Lookups!$AC$2:$AC$13,MATCH(Inputs!$L59,Lookups!$AD$2:$AD$13,0),1),IF(Inputs!$K59="CAL",Lookups!$Z$2:$Z$98,Lookups!$AA$2:$AA$98),0),1)=Inputs!AA$4-1,Inputs!$Q59*(1+Inputs!AA$6),
IF(INDEX(Lookups!$Y$2:$Y$98,MATCH(Inputs!$M59&amp;"_"&amp;INDEX(Lookups!$AC$2:$AC$13,MATCH(Inputs!$L59,Lookups!$AD$2:$AD$13,0),1),IF(Inputs!$K59="CAL",Lookups!$Z$2:$Z$98,Lookups!$AA$2:$AA$98),0),1)&lt;Inputs!AA$4-1,Inputs!Z59*(1+Inputs!AA$6)))))</f>
        <v>-</v>
      </c>
      <c r="AB59" s="217" t="str">
        <f>IF(OR(ISBLANK($M59),$N59="%"),"-",
IF(INDEX(Lookups!$Y$2:$Y$98,MATCH(Inputs!$M59&amp;"_"&amp;INDEX(Lookups!$AC$2:$AC$13,MATCH(Inputs!$L59,Lookups!$AD$2:$AD$13,0),1),IF(Inputs!$K59="CAL",Lookups!$Z$2:$Z$98,Lookups!$AA$2:$AA$98),0),1)&gt;=Inputs!AB$4,"-",
IF(INDEX(Lookups!$Y$2:$Y$98,MATCH(Inputs!$M59&amp;"_"&amp;INDEX(Lookups!$AC$2:$AC$13,MATCH(Inputs!$L59,Lookups!$AD$2:$AD$13,0),1),IF(Inputs!$K59="CAL",Lookups!$Z$2:$Z$98,Lookups!$AA$2:$AA$98),0),1)=Inputs!AB$4-1,Inputs!$Q59*(1+Inputs!AB$6),
IF(INDEX(Lookups!$Y$2:$Y$98,MATCH(Inputs!$M59&amp;"_"&amp;INDEX(Lookups!$AC$2:$AC$13,MATCH(Inputs!$L59,Lookups!$AD$2:$AD$13,0),1),IF(Inputs!$K59="CAL",Lookups!$Z$2:$Z$98,Lookups!$AA$2:$AA$98),0),1)&lt;Inputs!AB$4-1,Inputs!AA59*(1+Inputs!AB$6)))))</f>
        <v>-</v>
      </c>
      <c r="AC59" s="217" t="str">
        <f>IF(OR(ISBLANK($M59),$N59="%"),"-",
IF(INDEX(Lookups!$Y$2:$Y$98,MATCH(Inputs!$M59&amp;"_"&amp;INDEX(Lookups!$AC$2:$AC$13,MATCH(Inputs!$L59,Lookups!$AD$2:$AD$13,0),1),IF(Inputs!$K59="CAL",Lookups!$Z$2:$Z$98,Lookups!$AA$2:$AA$98),0),1)&gt;=Inputs!AC$4,"-",
IF(INDEX(Lookups!$Y$2:$Y$98,MATCH(Inputs!$M59&amp;"_"&amp;INDEX(Lookups!$AC$2:$AC$13,MATCH(Inputs!$L59,Lookups!$AD$2:$AD$13,0),1),IF(Inputs!$K59="CAL",Lookups!$Z$2:$Z$98,Lookups!$AA$2:$AA$98),0),1)=Inputs!AC$4-1,Inputs!$Q59*(1+Inputs!AC$6),
IF(INDEX(Lookups!$Y$2:$Y$98,MATCH(Inputs!$M59&amp;"_"&amp;INDEX(Lookups!$AC$2:$AC$13,MATCH(Inputs!$L59,Lookups!$AD$2:$AD$13,0),1),IF(Inputs!$K59="CAL",Lookups!$Z$2:$Z$98,Lookups!$AA$2:$AA$98),0),1)&lt;Inputs!AC$4-1,Inputs!AB59*(1+Inputs!AC$6)))))</f>
        <v>-</v>
      </c>
      <c r="AD59" s="217" t="str">
        <f>IF(OR(ISBLANK($M59),$N59="%"),"-",
IF(INDEX(Lookups!$Y$2:$Y$98,MATCH(Inputs!$M59&amp;"_"&amp;INDEX(Lookups!$AC$2:$AC$13,MATCH(Inputs!$L59,Lookups!$AD$2:$AD$13,0),1),IF(Inputs!$K59="CAL",Lookups!$Z$2:$Z$98,Lookups!$AA$2:$AA$98),0),1)&gt;=Inputs!AD$4,"-",
IF(INDEX(Lookups!$Y$2:$Y$98,MATCH(Inputs!$M59&amp;"_"&amp;INDEX(Lookups!$AC$2:$AC$13,MATCH(Inputs!$L59,Lookups!$AD$2:$AD$13,0),1),IF(Inputs!$K59="CAL",Lookups!$Z$2:$Z$98,Lookups!$AA$2:$AA$98),0),1)=Inputs!AD$4-1,Inputs!$Q59*(1+Inputs!AD$6),
IF(INDEX(Lookups!$Y$2:$Y$98,MATCH(Inputs!$M59&amp;"_"&amp;INDEX(Lookups!$AC$2:$AC$13,MATCH(Inputs!$L59,Lookups!$AD$2:$AD$13,0),1),IF(Inputs!$K59="CAL",Lookups!$Z$2:$Z$98,Lookups!$AA$2:$AA$98),0),1)&lt;Inputs!AD$4-1,Inputs!AC59*(1+Inputs!AD$6)))))</f>
        <v>-</v>
      </c>
      <c r="AE59" s="217" t="str">
        <f>IF(OR(ISBLANK($M59),$N59="%"),"-",
IF(INDEX(Lookups!$Y$2:$Y$98,MATCH(Inputs!$M59&amp;"_"&amp;INDEX(Lookups!$AC$2:$AC$13,MATCH(Inputs!$L59,Lookups!$AD$2:$AD$13,0),1),IF(Inputs!$K59="CAL",Lookups!$Z$2:$Z$98,Lookups!$AA$2:$AA$98),0),1)&gt;=Inputs!AE$4,"-",
IF(INDEX(Lookups!$Y$2:$Y$98,MATCH(Inputs!$M59&amp;"_"&amp;INDEX(Lookups!$AC$2:$AC$13,MATCH(Inputs!$L59,Lookups!$AD$2:$AD$13,0),1),IF(Inputs!$K59="CAL",Lookups!$Z$2:$Z$98,Lookups!$AA$2:$AA$98),0),1)=Inputs!AE$4-1,Inputs!$Q59*(1+Inputs!AE$6),
IF(INDEX(Lookups!$Y$2:$Y$98,MATCH(Inputs!$M59&amp;"_"&amp;INDEX(Lookups!$AC$2:$AC$13,MATCH(Inputs!$L59,Lookups!$AD$2:$AD$13,0),1),IF(Inputs!$K59="CAL",Lookups!$Z$2:$Z$98,Lookups!$AA$2:$AA$98),0),1)&lt;Inputs!AE$4-1,Inputs!AD59*(1+Inputs!AE$6)))))</f>
        <v>-</v>
      </c>
      <c r="AF59" s="217" t="str">
        <f>IF(OR(ISBLANK($M59),$N59="%"),"-",
IF(INDEX(Lookups!$Y$2:$Y$98,MATCH(Inputs!$M59&amp;"_"&amp;INDEX(Lookups!$AC$2:$AC$13,MATCH(Inputs!$L59,Lookups!$AD$2:$AD$13,0),1),IF(Inputs!$K59="CAL",Lookups!$Z$2:$Z$98,Lookups!$AA$2:$AA$98),0),1)&gt;=Inputs!AF$4,"-",
IF(INDEX(Lookups!$Y$2:$Y$98,MATCH(Inputs!$M59&amp;"_"&amp;INDEX(Lookups!$AC$2:$AC$13,MATCH(Inputs!$L59,Lookups!$AD$2:$AD$13,0),1),IF(Inputs!$K59="CAL",Lookups!$Z$2:$Z$98,Lookups!$AA$2:$AA$98),0),1)=Inputs!AF$4-1,Inputs!$Q59*(1+Inputs!AF$6),
IF(INDEX(Lookups!$Y$2:$Y$98,MATCH(Inputs!$M59&amp;"_"&amp;INDEX(Lookups!$AC$2:$AC$13,MATCH(Inputs!$L59,Lookups!$AD$2:$AD$13,0),1),IF(Inputs!$K59="CAL",Lookups!$Z$2:$Z$98,Lookups!$AA$2:$AA$98),0),1)&lt;Inputs!AF$4-1,Inputs!AE59*(1+Inputs!AF$6)))))</f>
        <v>-</v>
      </c>
      <c r="AG59" s="217" t="str">
        <f>IF(OR(ISBLANK($M59),$N59="%"),"-",
IF(INDEX(Lookups!$Y$2:$Y$98,MATCH(Inputs!$M59&amp;"_"&amp;INDEX(Lookups!$AC$2:$AC$13,MATCH(Inputs!$L59,Lookups!$AD$2:$AD$13,0),1),IF(Inputs!$K59="CAL",Lookups!$Z$2:$Z$98,Lookups!$AA$2:$AA$98),0),1)&gt;=Inputs!AG$4,"-",
IF(INDEX(Lookups!$Y$2:$Y$98,MATCH(Inputs!$M59&amp;"_"&amp;INDEX(Lookups!$AC$2:$AC$13,MATCH(Inputs!$L59,Lookups!$AD$2:$AD$13,0),1),IF(Inputs!$K59="CAL",Lookups!$Z$2:$Z$98,Lookups!$AA$2:$AA$98),0),1)=Inputs!AG$4-1,Inputs!$Q59*(1+Inputs!AG$6),
IF(INDEX(Lookups!$Y$2:$Y$98,MATCH(Inputs!$M59&amp;"_"&amp;INDEX(Lookups!$AC$2:$AC$13,MATCH(Inputs!$L59,Lookups!$AD$2:$AD$13,0),1),IF(Inputs!$K59="CAL",Lookups!$Z$2:$Z$98,Lookups!$AA$2:$AA$98),0),1)&lt;Inputs!AG$4-1,Inputs!AF59*(1+Inputs!AG$6)))))</f>
        <v>-</v>
      </c>
      <c r="AH59" s="217" t="str">
        <f>IF(OR(ISBLANK($M59),$N59="%"),"-",
IF(INDEX(Lookups!$Y$2:$Y$98,MATCH(Inputs!$M59&amp;"_"&amp;INDEX(Lookups!$AC$2:$AC$13,MATCH(Inputs!$L59,Lookups!$AD$2:$AD$13,0),1),IF(Inputs!$K59="CAL",Lookups!$Z$2:$Z$98,Lookups!$AA$2:$AA$98),0),1)&gt;=Inputs!AH$4,"-",
IF(INDEX(Lookups!$Y$2:$Y$98,MATCH(Inputs!$M59&amp;"_"&amp;INDEX(Lookups!$AC$2:$AC$13,MATCH(Inputs!$L59,Lookups!$AD$2:$AD$13,0),1),IF(Inputs!$K59="CAL",Lookups!$Z$2:$Z$98,Lookups!$AA$2:$AA$98),0),1)=Inputs!AH$4-1,Inputs!$Q59*(1+Inputs!AH$6),
IF(INDEX(Lookups!$Y$2:$Y$98,MATCH(Inputs!$M59&amp;"_"&amp;INDEX(Lookups!$AC$2:$AC$13,MATCH(Inputs!$L59,Lookups!$AD$2:$AD$13,0),1),IF(Inputs!$K59="CAL",Lookups!$Z$2:$Z$98,Lookups!$AA$2:$AA$98),0),1)&lt;Inputs!AH$4-1,Inputs!AG59*(1+Inputs!AH$6)))))</f>
        <v>-</v>
      </c>
      <c r="AI59" s="217" t="str">
        <f>IF(OR(ISBLANK($M59),$N59="%"),"-",
IF(INDEX(Lookups!$Y$2:$Y$98,MATCH(Inputs!$M59&amp;"_"&amp;INDEX(Lookups!$AC$2:$AC$13,MATCH(Inputs!$L59,Lookups!$AD$2:$AD$13,0),1),IF(Inputs!$K59="CAL",Lookups!$Z$2:$Z$98,Lookups!$AA$2:$AA$98),0),1)&gt;=Inputs!AI$4,"-",
IF(INDEX(Lookups!$Y$2:$Y$98,MATCH(Inputs!$M59&amp;"_"&amp;INDEX(Lookups!$AC$2:$AC$13,MATCH(Inputs!$L59,Lookups!$AD$2:$AD$13,0),1),IF(Inputs!$K59="CAL",Lookups!$Z$2:$Z$98,Lookups!$AA$2:$AA$98),0),1)=Inputs!AI$4-1,Inputs!$Q59*(1+Inputs!AI$6),
IF(INDEX(Lookups!$Y$2:$Y$98,MATCH(Inputs!$M59&amp;"_"&amp;INDEX(Lookups!$AC$2:$AC$13,MATCH(Inputs!$L59,Lookups!$AD$2:$AD$13,0),1),IF(Inputs!$K59="CAL",Lookups!$Z$2:$Z$98,Lookups!$AA$2:$AA$98),0),1)&lt;Inputs!AI$4-1,Inputs!AH59*(1+Inputs!AI$6)))))</f>
        <v>-</v>
      </c>
      <c r="AJ59" s="217" t="str">
        <f>IF(OR(ISBLANK($M59),$N59="%"),"-",
IF(INDEX(Lookups!$Y$2:$Y$98,MATCH(Inputs!$M59&amp;"_"&amp;INDEX(Lookups!$AC$2:$AC$13,MATCH(Inputs!$L59,Lookups!$AD$2:$AD$13,0),1),IF(Inputs!$K59="CAL",Lookups!$Z$2:$Z$98,Lookups!$AA$2:$AA$98),0),1)&gt;=Inputs!AJ$4,"-",
IF(INDEX(Lookups!$Y$2:$Y$98,MATCH(Inputs!$M59&amp;"_"&amp;INDEX(Lookups!$AC$2:$AC$13,MATCH(Inputs!$L59,Lookups!$AD$2:$AD$13,0),1),IF(Inputs!$K59="CAL",Lookups!$Z$2:$Z$98,Lookups!$AA$2:$AA$98),0),1)=Inputs!AJ$4-1,Inputs!$Q59*(1+Inputs!AJ$6),
IF(INDEX(Lookups!$Y$2:$Y$98,MATCH(Inputs!$M59&amp;"_"&amp;INDEX(Lookups!$AC$2:$AC$13,MATCH(Inputs!$L59,Lookups!$AD$2:$AD$13,0),1),IF(Inputs!$K59="CAL",Lookups!$Z$2:$Z$98,Lookups!$AA$2:$AA$98),0),1)&lt;Inputs!AJ$4-1,Inputs!AI59*(1+Inputs!AJ$6)))))</f>
        <v>-</v>
      </c>
      <c r="AK59" s="217" t="str">
        <f>IF(OR(ISBLANK($M59),$N59="%"),"-",
IF(INDEX(Lookups!$Y$2:$Y$98,MATCH(Inputs!$M59&amp;"_"&amp;INDEX(Lookups!$AC$2:$AC$13,MATCH(Inputs!$L59,Lookups!$AD$2:$AD$13,0),1),IF(Inputs!$K59="CAL",Lookups!$Z$2:$Z$98,Lookups!$AA$2:$AA$98),0),1)&gt;=Inputs!AK$4,"-",
IF(INDEX(Lookups!$Y$2:$Y$98,MATCH(Inputs!$M59&amp;"_"&amp;INDEX(Lookups!$AC$2:$AC$13,MATCH(Inputs!$L59,Lookups!$AD$2:$AD$13,0),1),IF(Inputs!$K59="CAL",Lookups!$Z$2:$Z$98,Lookups!$AA$2:$AA$98),0),1)=Inputs!AK$4-1,Inputs!$Q59*(1+Inputs!AK$6),
IF(INDEX(Lookups!$Y$2:$Y$98,MATCH(Inputs!$M59&amp;"_"&amp;INDEX(Lookups!$AC$2:$AC$13,MATCH(Inputs!$L59,Lookups!$AD$2:$AD$13,0),1),IF(Inputs!$K59="CAL",Lookups!$Z$2:$Z$98,Lookups!$AA$2:$AA$98),0),1)&lt;Inputs!AK$4-1,Inputs!AJ59*(1+Inputs!AK$6)))))</f>
        <v>-</v>
      </c>
      <c r="AL59" s="217" t="str">
        <f>IF(OR(ISBLANK($M59),$N59="%"),"-",
IF(INDEX(Lookups!$Y$2:$Y$98,MATCH(Inputs!$M59&amp;"_"&amp;INDEX(Lookups!$AC$2:$AC$13,MATCH(Inputs!$L59,Lookups!$AD$2:$AD$13,0),1),IF(Inputs!$K59="CAL",Lookups!$Z$2:$Z$98,Lookups!$AA$2:$AA$98),0),1)&gt;=Inputs!AL$4,"-",
IF(INDEX(Lookups!$Y$2:$Y$98,MATCH(Inputs!$M59&amp;"_"&amp;INDEX(Lookups!$AC$2:$AC$13,MATCH(Inputs!$L59,Lookups!$AD$2:$AD$13,0),1),IF(Inputs!$K59="CAL",Lookups!$Z$2:$Z$98,Lookups!$AA$2:$AA$98),0),1)=Inputs!AL$4-1,Inputs!$Q59*(1+Inputs!AL$6),
IF(INDEX(Lookups!$Y$2:$Y$98,MATCH(Inputs!$M59&amp;"_"&amp;INDEX(Lookups!$AC$2:$AC$13,MATCH(Inputs!$L59,Lookups!$AD$2:$AD$13,0),1),IF(Inputs!$K59="CAL",Lookups!$Z$2:$Z$98,Lookups!$AA$2:$AA$98),0),1)&lt;Inputs!AL$4-1,Inputs!AK59*(1+Inputs!AL$6)))))</f>
        <v>-</v>
      </c>
      <c r="AM59" s="217" t="str">
        <f>IF(OR(ISBLANK($M59),$N59="%"),"-",
IF(INDEX(Lookups!$Y$2:$Y$98,MATCH(Inputs!$M59&amp;"_"&amp;INDEX(Lookups!$AC$2:$AC$13,MATCH(Inputs!$L59,Lookups!$AD$2:$AD$13,0),1),IF(Inputs!$K59="CAL",Lookups!$Z$2:$Z$98,Lookups!$AA$2:$AA$98),0),1)&gt;=Inputs!AM$4,"-",
IF(INDEX(Lookups!$Y$2:$Y$98,MATCH(Inputs!$M59&amp;"_"&amp;INDEX(Lookups!$AC$2:$AC$13,MATCH(Inputs!$L59,Lookups!$AD$2:$AD$13,0),1),IF(Inputs!$K59="CAL",Lookups!$Z$2:$Z$98,Lookups!$AA$2:$AA$98),0),1)=Inputs!AM$4-1,Inputs!$Q59*(1+Inputs!AM$6),
IF(INDEX(Lookups!$Y$2:$Y$98,MATCH(Inputs!$M59&amp;"_"&amp;INDEX(Lookups!$AC$2:$AC$13,MATCH(Inputs!$L59,Lookups!$AD$2:$AD$13,0),1),IF(Inputs!$K59="CAL",Lookups!$Z$2:$Z$98,Lookups!$AA$2:$AA$98),0),1)&lt;Inputs!AM$4-1,Inputs!AL59*(1+Inputs!AM$6)))))</f>
        <v>-</v>
      </c>
      <c r="AN59" s="217" t="str">
        <f>IF(OR(ISBLANK($M59),$N59="%"),"-",
IF(INDEX(Lookups!$Y$2:$Y$98,MATCH(Inputs!$M59&amp;"_"&amp;INDEX(Lookups!$AC$2:$AC$13,MATCH(Inputs!$L59,Lookups!$AD$2:$AD$13,0),1),IF(Inputs!$K59="CAL",Lookups!$Z$2:$Z$98,Lookups!$AA$2:$AA$98),0),1)&gt;=Inputs!AN$4,"-",
IF(INDEX(Lookups!$Y$2:$Y$98,MATCH(Inputs!$M59&amp;"_"&amp;INDEX(Lookups!$AC$2:$AC$13,MATCH(Inputs!$L59,Lookups!$AD$2:$AD$13,0),1),IF(Inputs!$K59="CAL",Lookups!$Z$2:$Z$98,Lookups!$AA$2:$AA$98),0),1)=Inputs!AN$4-1,Inputs!$Q59*(1+Inputs!AN$6),
IF(INDEX(Lookups!$Y$2:$Y$98,MATCH(Inputs!$M59&amp;"_"&amp;INDEX(Lookups!$AC$2:$AC$13,MATCH(Inputs!$L59,Lookups!$AD$2:$AD$13,0),1),IF(Inputs!$K59="CAL",Lookups!$Z$2:$Z$98,Lookups!$AA$2:$AA$98),0),1)&lt;Inputs!AN$4-1,Inputs!AM59*(1+Inputs!AN$6)))))</f>
        <v>-</v>
      </c>
      <c r="AO59" s="217" t="str">
        <f>IF(OR(ISBLANK($M59),$N59="%"),"-",
IF(INDEX(Lookups!$Y$2:$Y$98,MATCH(Inputs!$M59&amp;"_"&amp;INDEX(Lookups!$AC$2:$AC$13,MATCH(Inputs!$L59,Lookups!$AD$2:$AD$13,0),1),IF(Inputs!$K59="CAL",Lookups!$Z$2:$Z$98,Lookups!$AA$2:$AA$98),0),1)&gt;=Inputs!AO$4,"-",
IF(INDEX(Lookups!$Y$2:$Y$98,MATCH(Inputs!$M59&amp;"_"&amp;INDEX(Lookups!$AC$2:$AC$13,MATCH(Inputs!$L59,Lookups!$AD$2:$AD$13,0),1),IF(Inputs!$K59="CAL",Lookups!$Z$2:$Z$98,Lookups!$AA$2:$AA$98),0),1)=Inputs!AO$4-1,Inputs!$Q59*(1+Inputs!AO$6),
IF(INDEX(Lookups!$Y$2:$Y$98,MATCH(Inputs!$M59&amp;"_"&amp;INDEX(Lookups!$AC$2:$AC$13,MATCH(Inputs!$L59,Lookups!$AD$2:$AD$13,0),1),IF(Inputs!$K59="CAL",Lookups!$Z$2:$Z$98,Lookups!$AA$2:$AA$98),0),1)&lt;Inputs!AO$4-1,Inputs!AN59*(1+Inputs!AO$6)))))</f>
        <v>-</v>
      </c>
      <c r="AP59" s="217" t="str">
        <f>IF(OR(ISBLANK($M59),$N59="%"),"-",
IF(INDEX(Lookups!$Y$2:$Y$98,MATCH(Inputs!$M59&amp;"_"&amp;INDEX(Lookups!$AC$2:$AC$13,MATCH(Inputs!$L59,Lookups!$AD$2:$AD$13,0),1),IF(Inputs!$K59="CAL",Lookups!$Z$2:$Z$98,Lookups!$AA$2:$AA$98),0),1)&gt;=Inputs!AP$4,"-",
IF(INDEX(Lookups!$Y$2:$Y$98,MATCH(Inputs!$M59&amp;"_"&amp;INDEX(Lookups!$AC$2:$AC$13,MATCH(Inputs!$L59,Lookups!$AD$2:$AD$13,0),1),IF(Inputs!$K59="CAL",Lookups!$Z$2:$Z$98,Lookups!$AA$2:$AA$98),0),1)=Inputs!AP$4-1,Inputs!$Q59*(1+Inputs!AP$6),
IF(INDEX(Lookups!$Y$2:$Y$98,MATCH(Inputs!$M59&amp;"_"&amp;INDEX(Lookups!$AC$2:$AC$13,MATCH(Inputs!$L59,Lookups!$AD$2:$AD$13,0),1),IF(Inputs!$K59="CAL",Lookups!$Z$2:$Z$98,Lookups!$AA$2:$AA$98),0),1)&lt;Inputs!AP$4-1,Inputs!AO59*(1+Inputs!AP$6)))))</f>
        <v>-</v>
      </c>
      <c r="AQ59" s="217" t="str">
        <f>IF(OR(ISBLANK($M59),$N59="%"),"-",
IF(INDEX(Lookups!$Y$2:$Y$98,MATCH(Inputs!$M59&amp;"_"&amp;INDEX(Lookups!$AC$2:$AC$13,MATCH(Inputs!$L59,Lookups!$AD$2:$AD$13,0),1),IF(Inputs!$K59="CAL",Lookups!$Z$2:$Z$98,Lookups!$AA$2:$AA$98),0),1)&gt;=Inputs!AQ$4,"-",
IF(INDEX(Lookups!$Y$2:$Y$98,MATCH(Inputs!$M59&amp;"_"&amp;INDEX(Lookups!$AC$2:$AC$13,MATCH(Inputs!$L59,Lookups!$AD$2:$AD$13,0),1),IF(Inputs!$K59="CAL",Lookups!$Z$2:$Z$98,Lookups!$AA$2:$AA$98),0),1)=Inputs!AQ$4-1,Inputs!$Q59*(1+Inputs!AQ$6),
IF(INDEX(Lookups!$Y$2:$Y$98,MATCH(Inputs!$M59&amp;"_"&amp;INDEX(Lookups!$AC$2:$AC$13,MATCH(Inputs!$L59,Lookups!$AD$2:$AD$13,0),1),IF(Inputs!$K59="CAL",Lookups!$Z$2:$Z$98,Lookups!$AA$2:$AA$98),0),1)&lt;Inputs!AQ$4-1,Inputs!AP59*(1+Inputs!AQ$6)))))</f>
        <v>-</v>
      </c>
      <c r="AR59" s="217" t="str">
        <f>IF(OR(ISBLANK($M59),$N59="%"),"-",
IF(INDEX(Lookups!$Y$2:$Y$98,MATCH(Inputs!$M59&amp;"_"&amp;INDEX(Lookups!$AC$2:$AC$13,MATCH(Inputs!$L59,Lookups!$AD$2:$AD$13,0),1),IF(Inputs!$K59="CAL",Lookups!$Z$2:$Z$98,Lookups!$AA$2:$AA$98),0),1)&gt;=Inputs!AR$4,"-",
IF(INDEX(Lookups!$Y$2:$Y$98,MATCH(Inputs!$M59&amp;"_"&amp;INDEX(Lookups!$AC$2:$AC$13,MATCH(Inputs!$L59,Lookups!$AD$2:$AD$13,0),1),IF(Inputs!$K59="CAL",Lookups!$Z$2:$Z$98,Lookups!$AA$2:$AA$98),0),1)=Inputs!AR$4-1,Inputs!$Q59*(1+Inputs!AR$6),
IF(INDEX(Lookups!$Y$2:$Y$98,MATCH(Inputs!$M59&amp;"_"&amp;INDEX(Lookups!$AC$2:$AC$13,MATCH(Inputs!$L59,Lookups!$AD$2:$AD$13,0),1),IF(Inputs!$K59="CAL",Lookups!$Z$2:$Z$98,Lookups!$AA$2:$AA$98),0),1)&lt;Inputs!AR$4-1,Inputs!AQ59*(1+Inputs!AR$6)))))</f>
        <v>-</v>
      </c>
      <c r="AS59" s="217" t="str">
        <f>IF(OR(ISBLANK($M59),$N59="%"),"-",
IF(INDEX(Lookups!$Y$2:$Y$98,MATCH(Inputs!$M59&amp;"_"&amp;INDEX(Lookups!$AC$2:$AC$13,MATCH(Inputs!$L59,Lookups!$AD$2:$AD$13,0),1),IF(Inputs!$K59="CAL",Lookups!$Z$2:$Z$98,Lookups!$AA$2:$AA$98),0),1)&gt;=Inputs!AS$4,"-",
IF(INDEX(Lookups!$Y$2:$Y$98,MATCH(Inputs!$M59&amp;"_"&amp;INDEX(Lookups!$AC$2:$AC$13,MATCH(Inputs!$L59,Lookups!$AD$2:$AD$13,0),1),IF(Inputs!$K59="CAL",Lookups!$Z$2:$Z$98,Lookups!$AA$2:$AA$98),0),1)=Inputs!AS$4-1,Inputs!$Q59*(1+Inputs!AS$6),
IF(INDEX(Lookups!$Y$2:$Y$98,MATCH(Inputs!$M59&amp;"_"&amp;INDEX(Lookups!$AC$2:$AC$13,MATCH(Inputs!$L59,Lookups!$AD$2:$AD$13,0),1),IF(Inputs!$K59="CAL",Lookups!$Z$2:$Z$98,Lookups!$AA$2:$AA$98),0),1)&lt;Inputs!AS$4-1,Inputs!AR59*(1+Inputs!AS$6)))))</f>
        <v>-</v>
      </c>
      <c r="AT59" s="217" t="str">
        <f>IF(OR(ISBLANK($M59),$N59="%"),"-",
IF(INDEX(Lookups!$Y$2:$Y$98,MATCH(Inputs!$M59&amp;"_"&amp;INDEX(Lookups!$AC$2:$AC$13,MATCH(Inputs!$L59,Lookups!$AD$2:$AD$13,0),1),IF(Inputs!$K59="CAL",Lookups!$Z$2:$Z$98,Lookups!$AA$2:$AA$98),0),1)&gt;=Inputs!AT$4,"-",
IF(INDEX(Lookups!$Y$2:$Y$98,MATCH(Inputs!$M59&amp;"_"&amp;INDEX(Lookups!$AC$2:$AC$13,MATCH(Inputs!$L59,Lookups!$AD$2:$AD$13,0),1),IF(Inputs!$K59="CAL",Lookups!$Z$2:$Z$98,Lookups!$AA$2:$AA$98),0),1)=Inputs!AT$4-1,Inputs!$Q59*(1+Inputs!AT$6),
IF(INDEX(Lookups!$Y$2:$Y$98,MATCH(Inputs!$M59&amp;"_"&amp;INDEX(Lookups!$AC$2:$AC$13,MATCH(Inputs!$L59,Lookups!$AD$2:$AD$13,0),1),IF(Inputs!$K59="CAL",Lookups!$Z$2:$Z$98,Lookups!$AA$2:$AA$98),0),1)&lt;Inputs!AT$4-1,Inputs!AS59*(1+Inputs!AT$6)))))</f>
        <v>-</v>
      </c>
      <c r="AU59" s="217" t="str">
        <f>IF(OR(ISBLANK($M59),$N59="%"),"-",
IF(INDEX(Lookups!$Y$2:$Y$98,MATCH(Inputs!$M59&amp;"_"&amp;INDEX(Lookups!$AC$2:$AC$13,MATCH(Inputs!$L59,Lookups!$AD$2:$AD$13,0),1),IF(Inputs!$K59="CAL",Lookups!$Z$2:$Z$98,Lookups!$AA$2:$AA$98),0),1)&gt;=Inputs!AU$4,"-",
IF(INDEX(Lookups!$Y$2:$Y$98,MATCH(Inputs!$M59&amp;"_"&amp;INDEX(Lookups!$AC$2:$AC$13,MATCH(Inputs!$L59,Lookups!$AD$2:$AD$13,0),1),IF(Inputs!$K59="CAL",Lookups!$Z$2:$Z$98,Lookups!$AA$2:$AA$98),0),1)=Inputs!AU$4-1,Inputs!$Q59*(1+Inputs!AU$6),
IF(INDEX(Lookups!$Y$2:$Y$98,MATCH(Inputs!$M59&amp;"_"&amp;INDEX(Lookups!$AC$2:$AC$13,MATCH(Inputs!$L59,Lookups!$AD$2:$AD$13,0),1),IF(Inputs!$K59="CAL",Lookups!$Z$2:$Z$98,Lookups!$AA$2:$AA$98),0),1)&lt;Inputs!AU$4-1,Inputs!AT59*(1+Inputs!AU$6)))))</f>
        <v>-</v>
      </c>
      <c r="AW59" s="214" t="str">
        <f>INDEX($V59:$AU59,1,MATCH(AW$6&amp;"_"&amp;INDEX(Lookups!$AC$2:$AC$13,MATCH(Inputs!AW$5,Lookups!$AD$2:$AD$13,0),1),Inputs!$V$2:$AU$2,0))</f>
        <v>-</v>
      </c>
    </row>
    <row r="60" spans="1:49" x14ac:dyDescent="0.25">
      <c r="A60" s="178"/>
      <c r="B60" s="209"/>
      <c r="C60" s="210" t="str">
        <f>IF(ISBLANK($B60),"-",IFERROR(INDEX(Lookups!$E$2:$E$14,MATCH($B60,Lookups!$C$2:$C$14,0),1),"-"))</f>
        <v>-</v>
      </c>
      <c r="D60" s="211" t="str">
        <f>IFERROR(IF(MATCH($I60,Lookups!$J$2:$J$6,0),INDEX(Lookups!$K$2:$K$6,MATCH(Inputs!$I60,Lookups!$J$2:$J$6,0),1)),"all DB")</f>
        <v>all DB</v>
      </c>
      <c r="E60" s="211" t="str">
        <f t="shared" si="2"/>
        <v>-</v>
      </c>
      <c r="Q60" s="162"/>
      <c r="R60" s="162"/>
      <c r="U60" s="216"/>
      <c r="V60" s="217" t="str">
        <f>IF(OR(ISBLANK($M60),$N60="%"),"-",
IF(INDEX(Lookups!$Y$2:$Y$98,MATCH(Inputs!$M60&amp;"_"&amp;INDEX(Lookups!$AC$2:$AC$13,MATCH(Inputs!$L60,Lookups!$AD$2:$AD$13,0),1),IF(Inputs!$K60="CAL",Lookups!$Z$2:$Z$98,Lookups!$AA$2:$AA$98),0),1)&gt;=Inputs!V$4,"-",
IF(INDEX(Lookups!$Y$2:$Y$98,MATCH(Inputs!$M60&amp;"_"&amp;INDEX(Lookups!$AC$2:$AC$13,MATCH(Inputs!$L60,Lookups!$AD$2:$AD$13,0),1),IF(Inputs!$K60="CAL",Lookups!$Z$2:$Z$98,Lookups!$AA$2:$AA$98),0),1)=Inputs!V$4-1,Inputs!$Q60*(1+Inputs!V$6),
IF(INDEX(Lookups!$Y$2:$Y$98,MATCH(Inputs!$M60&amp;"_"&amp;INDEX(Lookups!$AC$2:$AC$13,MATCH(Inputs!$L60,Lookups!$AD$2:$AD$13,0),1),IF(Inputs!$K60="CAL",Lookups!$Z$2:$Z$98,Lookups!$AA$2:$AA$98),0),1)&lt;Inputs!V$4-1,Inputs!U60*(1+Inputs!V$6)))))</f>
        <v>-</v>
      </c>
      <c r="W60" s="217" t="str">
        <f>IF(OR(ISBLANK($M60),$N60="%"),"-",
IF(INDEX(Lookups!$Y$2:$Y$98,MATCH(Inputs!$M60&amp;"_"&amp;INDEX(Lookups!$AC$2:$AC$13,MATCH(Inputs!$L60,Lookups!$AD$2:$AD$13,0),1),IF(Inputs!$K60="CAL",Lookups!$Z$2:$Z$98,Lookups!$AA$2:$AA$98),0),1)&gt;=Inputs!W$4,"-",
IF(INDEX(Lookups!$Y$2:$Y$98,MATCH(Inputs!$M60&amp;"_"&amp;INDEX(Lookups!$AC$2:$AC$13,MATCH(Inputs!$L60,Lookups!$AD$2:$AD$13,0),1),IF(Inputs!$K60="CAL",Lookups!$Z$2:$Z$98,Lookups!$AA$2:$AA$98),0),1)=Inputs!W$4-1,Inputs!$Q60*(1+Inputs!W$6),
IF(INDEX(Lookups!$Y$2:$Y$98,MATCH(Inputs!$M60&amp;"_"&amp;INDEX(Lookups!$AC$2:$AC$13,MATCH(Inputs!$L60,Lookups!$AD$2:$AD$13,0),1),IF(Inputs!$K60="CAL",Lookups!$Z$2:$Z$98,Lookups!$AA$2:$AA$98),0),1)&lt;Inputs!W$4-1,Inputs!V60*(1+Inputs!W$6)))))</f>
        <v>-</v>
      </c>
      <c r="X60" s="217" t="str">
        <f>IF(OR(ISBLANK($M60),$N60="%"),"-",
IF(INDEX(Lookups!$Y$2:$Y$98,MATCH(Inputs!$M60&amp;"_"&amp;INDEX(Lookups!$AC$2:$AC$13,MATCH(Inputs!$L60,Lookups!$AD$2:$AD$13,0),1),IF(Inputs!$K60="CAL",Lookups!$Z$2:$Z$98,Lookups!$AA$2:$AA$98),0),1)&gt;=Inputs!X$4,"-",
IF(INDEX(Lookups!$Y$2:$Y$98,MATCH(Inputs!$M60&amp;"_"&amp;INDEX(Lookups!$AC$2:$AC$13,MATCH(Inputs!$L60,Lookups!$AD$2:$AD$13,0),1),IF(Inputs!$K60="CAL",Lookups!$Z$2:$Z$98,Lookups!$AA$2:$AA$98),0),1)=Inputs!X$4-1,Inputs!$Q60*(1+Inputs!X$6),
IF(INDEX(Lookups!$Y$2:$Y$98,MATCH(Inputs!$M60&amp;"_"&amp;INDEX(Lookups!$AC$2:$AC$13,MATCH(Inputs!$L60,Lookups!$AD$2:$AD$13,0),1),IF(Inputs!$K60="CAL",Lookups!$Z$2:$Z$98,Lookups!$AA$2:$AA$98),0),1)&lt;Inputs!X$4-1,Inputs!W60*(1+Inputs!X$6)))))</f>
        <v>-</v>
      </c>
      <c r="Y60" s="217" t="str">
        <f>IF(OR(ISBLANK($M60),$N60="%"),"-",
IF(INDEX(Lookups!$Y$2:$Y$98,MATCH(Inputs!$M60&amp;"_"&amp;INDEX(Lookups!$AC$2:$AC$13,MATCH(Inputs!$L60,Lookups!$AD$2:$AD$13,0),1),IF(Inputs!$K60="CAL",Lookups!$Z$2:$Z$98,Lookups!$AA$2:$AA$98),0),1)&gt;=Inputs!Y$4,"-",
IF(INDEX(Lookups!$Y$2:$Y$98,MATCH(Inputs!$M60&amp;"_"&amp;INDEX(Lookups!$AC$2:$AC$13,MATCH(Inputs!$L60,Lookups!$AD$2:$AD$13,0),1),IF(Inputs!$K60="CAL",Lookups!$Z$2:$Z$98,Lookups!$AA$2:$AA$98),0),1)=Inputs!Y$4-1,Inputs!$Q60*(1+Inputs!Y$6),
IF(INDEX(Lookups!$Y$2:$Y$98,MATCH(Inputs!$M60&amp;"_"&amp;INDEX(Lookups!$AC$2:$AC$13,MATCH(Inputs!$L60,Lookups!$AD$2:$AD$13,0),1),IF(Inputs!$K60="CAL",Lookups!$Z$2:$Z$98,Lookups!$AA$2:$AA$98),0),1)&lt;Inputs!Y$4-1,Inputs!X60*(1+Inputs!Y$6)))))</f>
        <v>-</v>
      </c>
      <c r="Z60" s="217" t="str">
        <f>IF(OR(ISBLANK($M60),$N60="%"),"-",
IF(INDEX(Lookups!$Y$2:$Y$98,MATCH(Inputs!$M60&amp;"_"&amp;INDEX(Lookups!$AC$2:$AC$13,MATCH(Inputs!$L60,Lookups!$AD$2:$AD$13,0),1),IF(Inputs!$K60="CAL",Lookups!$Z$2:$Z$98,Lookups!$AA$2:$AA$98),0),1)&gt;=Inputs!Z$4,"-",
IF(INDEX(Lookups!$Y$2:$Y$98,MATCH(Inputs!$M60&amp;"_"&amp;INDEX(Lookups!$AC$2:$AC$13,MATCH(Inputs!$L60,Lookups!$AD$2:$AD$13,0),1),IF(Inputs!$K60="CAL",Lookups!$Z$2:$Z$98,Lookups!$AA$2:$AA$98),0),1)=Inputs!Z$4-1,Inputs!$Q60*(1+Inputs!Z$6),
IF(INDEX(Lookups!$Y$2:$Y$98,MATCH(Inputs!$M60&amp;"_"&amp;INDEX(Lookups!$AC$2:$AC$13,MATCH(Inputs!$L60,Lookups!$AD$2:$AD$13,0),1),IF(Inputs!$K60="CAL",Lookups!$Z$2:$Z$98,Lookups!$AA$2:$AA$98),0),1)&lt;Inputs!Z$4-1,Inputs!Y60*(1+Inputs!Z$6)))))</f>
        <v>-</v>
      </c>
      <c r="AA60" s="217" t="str">
        <f>IF(OR(ISBLANK($M60),$N60="%"),"-",
IF(INDEX(Lookups!$Y$2:$Y$98,MATCH(Inputs!$M60&amp;"_"&amp;INDEX(Lookups!$AC$2:$AC$13,MATCH(Inputs!$L60,Lookups!$AD$2:$AD$13,0),1),IF(Inputs!$K60="CAL",Lookups!$Z$2:$Z$98,Lookups!$AA$2:$AA$98),0),1)&gt;=Inputs!AA$4,"-",
IF(INDEX(Lookups!$Y$2:$Y$98,MATCH(Inputs!$M60&amp;"_"&amp;INDEX(Lookups!$AC$2:$AC$13,MATCH(Inputs!$L60,Lookups!$AD$2:$AD$13,0),1),IF(Inputs!$K60="CAL",Lookups!$Z$2:$Z$98,Lookups!$AA$2:$AA$98),0),1)=Inputs!AA$4-1,Inputs!$Q60*(1+Inputs!AA$6),
IF(INDEX(Lookups!$Y$2:$Y$98,MATCH(Inputs!$M60&amp;"_"&amp;INDEX(Lookups!$AC$2:$AC$13,MATCH(Inputs!$L60,Lookups!$AD$2:$AD$13,0),1),IF(Inputs!$K60="CAL",Lookups!$Z$2:$Z$98,Lookups!$AA$2:$AA$98),0),1)&lt;Inputs!AA$4-1,Inputs!Z60*(1+Inputs!AA$6)))))</f>
        <v>-</v>
      </c>
      <c r="AB60" s="217" t="str">
        <f>IF(OR(ISBLANK($M60),$N60="%"),"-",
IF(INDEX(Lookups!$Y$2:$Y$98,MATCH(Inputs!$M60&amp;"_"&amp;INDEX(Lookups!$AC$2:$AC$13,MATCH(Inputs!$L60,Lookups!$AD$2:$AD$13,0),1),IF(Inputs!$K60="CAL",Lookups!$Z$2:$Z$98,Lookups!$AA$2:$AA$98),0),1)&gt;=Inputs!AB$4,"-",
IF(INDEX(Lookups!$Y$2:$Y$98,MATCH(Inputs!$M60&amp;"_"&amp;INDEX(Lookups!$AC$2:$AC$13,MATCH(Inputs!$L60,Lookups!$AD$2:$AD$13,0),1),IF(Inputs!$K60="CAL",Lookups!$Z$2:$Z$98,Lookups!$AA$2:$AA$98),0),1)=Inputs!AB$4-1,Inputs!$Q60*(1+Inputs!AB$6),
IF(INDEX(Lookups!$Y$2:$Y$98,MATCH(Inputs!$M60&amp;"_"&amp;INDEX(Lookups!$AC$2:$AC$13,MATCH(Inputs!$L60,Lookups!$AD$2:$AD$13,0),1),IF(Inputs!$K60="CAL",Lookups!$Z$2:$Z$98,Lookups!$AA$2:$AA$98),0),1)&lt;Inputs!AB$4-1,Inputs!AA60*(1+Inputs!AB$6)))))</f>
        <v>-</v>
      </c>
      <c r="AC60" s="217" t="str">
        <f>IF(OR(ISBLANK($M60),$N60="%"),"-",
IF(INDEX(Lookups!$Y$2:$Y$98,MATCH(Inputs!$M60&amp;"_"&amp;INDEX(Lookups!$AC$2:$AC$13,MATCH(Inputs!$L60,Lookups!$AD$2:$AD$13,0),1),IF(Inputs!$K60="CAL",Lookups!$Z$2:$Z$98,Lookups!$AA$2:$AA$98),0),1)&gt;=Inputs!AC$4,"-",
IF(INDEX(Lookups!$Y$2:$Y$98,MATCH(Inputs!$M60&amp;"_"&amp;INDEX(Lookups!$AC$2:$AC$13,MATCH(Inputs!$L60,Lookups!$AD$2:$AD$13,0),1),IF(Inputs!$K60="CAL",Lookups!$Z$2:$Z$98,Lookups!$AA$2:$AA$98),0),1)=Inputs!AC$4-1,Inputs!$Q60*(1+Inputs!AC$6),
IF(INDEX(Lookups!$Y$2:$Y$98,MATCH(Inputs!$M60&amp;"_"&amp;INDEX(Lookups!$AC$2:$AC$13,MATCH(Inputs!$L60,Lookups!$AD$2:$AD$13,0),1),IF(Inputs!$K60="CAL",Lookups!$Z$2:$Z$98,Lookups!$AA$2:$AA$98),0),1)&lt;Inputs!AC$4-1,Inputs!AB60*(1+Inputs!AC$6)))))</f>
        <v>-</v>
      </c>
      <c r="AD60" s="217" t="str">
        <f>IF(OR(ISBLANK($M60),$N60="%"),"-",
IF(INDEX(Lookups!$Y$2:$Y$98,MATCH(Inputs!$M60&amp;"_"&amp;INDEX(Lookups!$AC$2:$AC$13,MATCH(Inputs!$L60,Lookups!$AD$2:$AD$13,0),1),IF(Inputs!$K60="CAL",Lookups!$Z$2:$Z$98,Lookups!$AA$2:$AA$98),0),1)&gt;=Inputs!AD$4,"-",
IF(INDEX(Lookups!$Y$2:$Y$98,MATCH(Inputs!$M60&amp;"_"&amp;INDEX(Lookups!$AC$2:$AC$13,MATCH(Inputs!$L60,Lookups!$AD$2:$AD$13,0),1),IF(Inputs!$K60="CAL",Lookups!$Z$2:$Z$98,Lookups!$AA$2:$AA$98),0),1)=Inputs!AD$4-1,Inputs!$Q60*(1+Inputs!AD$6),
IF(INDEX(Lookups!$Y$2:$Y$98,MATCH(Inputs!$M60&amp;"_"&amp;INDEX(Lookups!$AC$2:$AC$13,MATCH(Inputs!$L60,Lookups!$AD$2:$AD$13,0),1),IF(Inputs!$K60="CAL",Lookups!$Z$2:$Z$98,Lookups!$AA$2:$AA$98),0),1)&lt;Inputs!AD$4-1,Inputs!AC60*(1+Inputs!AD$6)))))</f>
        <v>-</v>
      </c>
      <c r="AE60" s="217" t="str">
        <f>IF(OR(ISBLANK($M60),$N60="%"),"-",
IF(INDEX(Lookups!$Y$2:$Y$98,MATCH(Inputs!$M60&amp;"_"&amp;INDEX(Lookups!$AC$2:$AC$13,MATCH(Inputs!$L60,Lookups!$AD$2:$AD$13,0),1),IF(Inputs!$K60="CAL",Lookups!$Z$2:$Z$98,Lookups!$AA$2:$AA$98),0),1)&gt;=Inputs!AE$4,"-",
IF(INDEX(Lookups!$Y$2:$Y$98,MATCH(Inputs!$M60&amp;"_"&amp;INDEX(Lookups!$AC$2:$AC$13,MATCH(Inputs!$L60,Lookups!$AD$2:$AD$13,0),1),IF(Inputs!$K60="CAL",Lookups!$Z$2:$Z$98,Lookups!$AA$2:$AA$98),0),1)=Inputs!AE$4-1,Inputs!$Q60*(1+Inputs!AE$6),
IF(INDEX(Lookups!$Y$2:$Y$98,MATCH(Inputs!$M60&amp;"_"&amp;INDEX(Lookups!$AC$2:$AC$13,MATCH(Inputs!$L60,Lookups!$AD$2:$AD$13,0),1),IF(Inputs!$K60="CAL",Lookups!$Z$2:$Z$98,Lookups!$AA$2:$AA$98),0),1)&lt;Inputs!AE$4-1,Inputs!AD60*(1+Inputs!AE$6)))))</f>
        <v>-</v>
      </c>
      <c r="AF60" s="217" t="str">
        <f>IF(OR(ISBLANK($M60),$N60="%"),"-",
IF(INDEX(Lookups!$Y$2:$Y$98,MATCH(Inputs!$M60&amp;"_"&amp;INDEX(Lookups!$AC$2:$AC$13,MATCH(Inputs!$L60,Lookups!$AD$2:$AD$13,0),1),IF(Inputs!$K60="CAL",Lookups!$Z$2:$Z$98,Lookups!$AA$2:$AA$98),0),1)&gt;=Inputs!AF$4,"-",
IF(INDEX(Lookups!$Y$2:$Y$98,MATCH(Inputs!$M60&amp;"_"&amp;INDEX(Lookups!$AC$2:$AC$13,MATCH(Inputs!$L60,Lookups!$AD$2:$AD$13,0),1),IF(Inputs!$K60="CAL",Lookups!$Z$2:$Z$98,Lookups!$AA$2:$AA$98),0),1)=Inputs!AF$4-1,Inputs!$Q60*(1+Inputs!AF$6),
IF(INDEX(Lookups!$Y$2:$Y$98,MATCH(Inputs!$M60&amp;"_"&amp;INDEX(Lookups!$AC$2:$AC$13,MATCH(Inputs!$L60,Lookups!$AD$2:$AD$13,0),1),IF(Inputs!$K60="CAL",Lookups!$Z$2:$Z$98,Lookups!$AA$2:$AA$98),0),1)&lt;Inputs!AF$4-1,Inputs!AE60*(1+Inputs!AF$6)))))</f>
        <v>-</v>
      </c>
      <c r="AG60" s="217" t="str">
        <f>IF(OR(ISBLANK($M60),$N60="%"),"-",
IF(INDEX(Lookups!$Y$2:$Y$98,MATCH(Inputs!$M60&amp;"_"&amp;INDEX(Lookups!$AC$2:$AC$13,MATCH(Inputs!$L60,Lookups!$AD$2:$AD$13,0),1),IF(Inputs!$K60="CAL",Lookups!$Z$2:$Z$98,Lookups!$AA$2:$AA$98),0),1)&gt;=Inputs!AG$4,"-",
IF(INDEX(Lookups!$Y$2:$Y$98,MATCH(Inputs!$M60&amp;"_"&amp;INDEX(Lookups!$AC$2:$AC$13,MATCH(Inputs!$L60,Lookups!$AD$2:$AD$13,0),1),IF(Inputs!$K60="CAL",Lookups!$Z$2:$Z$98,Lookups!$AA$2:$AA$98),0),1)=Inputs!AG$4-1,Inputs!$Q60*(1+Inputs!AG$6),
IF(INDEX(Lookups!$Y$2:$Y$98,MATCH(Inputs!$M60&amp;"_"&amp;INDEX(Lookups!$AC$2:$AC$13,MATCH(Inputs!$L60,Lookups!$AD$2:$AD$13,0),1),IF(Inputs!$K60="CAL",Lookups!$Z$2:$Z$98,Lookups!$AA$2:$AA$98),0),1)&lt;Inputs!AG$4-1,Inputs!AF60*(1+Inputs!AG$6)))))</f>
        <v>-</v>
      </c>
      <c r="AH60" s="217" t="str">
        <f>IF(OR(ISBLANK($M60),$N60="%"),"-",
IF(INDEX(Lookups!$Y$2:$Y$98,MATCH(Inputs!$M60&amp;"_"&amp;INDEX(Lookups!$AC$2:$AC$13,MATCH(Inputs!$L60,Lookups!$AD$2:$AD$13,0),1),IF(Inputs!$K60="CAL",Lookups!$Z$2:$Z$98,Lookups!$AA$2:$AA$98),0),1)&gt;=Inputs!AH$4,"-",
IF(INDEX(Lookups!$Y$2:$Y$98,MATCH(Inputs!$M60&amp;"_"&amp;INDEX(Lookups!$AC$2:$AC$13,MATCH(Inputs!$L60,Lookups!$AD$2:$AD$13,0),1),IF(Inputs!$K60="CAL",Lookups!$Z$2:$Z$98,Lookups!$AA$2:$AA$98),0),1)=Inputs!AH$4-1,Inputs!$Q60*(1+Inputs!AH$6),
IF(INDEX(Lookups!$Y$2:$Y$98,MATCH(Inputs!$M60&amp;"_"&amp;INDEX(Lookups!$AC$2:$AC$13,MATCH(Inputs!$L60,Lookups!$AD$2:$AD$13,0),1),IF(Inputs!$K60="CAL",Lookups!$Z$2:$Z$98,Lookups!$AA$2:$AA$98),0),1)&lt;Inputs!AH$4-1,Inputs!AG60*(1+Inputs!AH$6)))))</f>
        <v>-</v>
      </c>
      <c r="AI60" s="217" t="str">
        <f>IF(OR(ISBLANK($M60),$N60="%"),"-",
IF(INDEX(Lookups!$Y$2:$Y$98,MATCH(Inputs!$M60&amp;"_"&amp;INDEX(Lookups!$AC$2:$AC$13,MATCH(Inputs!$L60,Lookups!$AD$2:$AD$13,0),1),IF(Inputs!$K60="CAL",Lookups!$Z$2:$Z$98,Lookups!$AA$2:$AA$98),0),1)&gt;=Inputs!AI$4,"-",
IF(INDEX(Lookups!$Y$2:$Y$98,MATCH(Inputs!$M60&amp;"_"&amp;INDEX(Lookups!$AC$2:$AC$13,MATCH(Inputs!$L60,Lookups!$AD$2:$AD$13,0),1),IF(Inputs!$K60="CAL",Lookups!$Z$2:$Z$98,Lookups!$AA$2:$AA$98),0),1)=Inputs!AI$4-1,Inputs!$Q60*(1+Inputs!AI$6),
IF(INDEX(Lookups!$Y$2:$Y$98,MATCH(Inputs!$M60&amp;"_"&amp;INDEX(Lookups!$AC$2:$AC$13,MATCH(Inputs!$L60,Lookups!$AD$2:$AD$13,0),1),IF(Inputs!$K60="CAL",Lookups!$Z$2:$Z$98,Lookups!$AA$2:$AA$98),0),1)&lt;Inputs!AI$4-1,Inputs!AH60*(1+Inputs!AI$6)))))</f>
        <v>-</v>
      </c>
      <c r="AJ60" s="217" t="str">
        <f>IF(OR(ISBLANK($M60),$N60="%"),"-",
IF(INDEX(Lookups!$Y$2:$Y$98,MATCH(Inputs!$M60&amp;"_"&amp;INDEX(Lookups!$AC$2:$AC$13,MATCH(Inputs!$L60,Lookups!$AD$2:$AD$13,0),1),IF(Inputs!$K60="CAL",Lookups!$Z$2:$Z$98,Lookups!$AA$2:$AA$98),0),1)&gt;=Inputs!AJ$4,"-",
IF(INDEX(Lookups!$Y$2:$Y$98,MATCH(Inputs!$M60&amp;"_"&amp;INDEX(Lookups!$AC$2:$AC$13,MATCH(Inputs!$L60,Lookups!$AD$2:$AD$13,0),1),IF(Inputs!$K60="CAL",Lookups!$Z$2:$Z$98,Lookups!$AA$2:$AA$98),0),1)=Inputs!AJ$4-1,Inputs!$Q60*(1+Inputs!AJ$6),
IF(INDEX(Lookups!$Y$2:$Y$98,MATCH(Inputs!$M60&amp;"_"&amp;INDEX(Lookups!$AC$2:$AC$13,MATCH(Inputs!$L60,Lookups!$AD$2:$AD$13,0),1),IF(Inputs!$K60="CAL",Lookups!$Z$2:$Z$98,Lookups!$AA$2:$AA$98),0),1)&lt;Inputs!AJ$4-1,Inputs!AI60*(1+Inputs!AJ$6)))))</f>
        <v>-</v>
      </c>
      <c r="AK60" s="217" t="str">
        <f>IF(OR(ISBLANK($M60),$N60="%"),"-",
IF(INDEX(Lookups!$Y$2:$Y$98,MATCH(Inputs!$M60&amp;"_"&amp;INDEX(Lookups!$AC$2:$AC$13,MATCH(Inputs!$L60,Lookups!$AD$2:$AD$13,0),1),IF(Inputs!$K60="CAL",Lookups!$Z$2:$Z$98,Lookups!$AA$2:$AA$98),0),1)&gt;=Inputs!AK$4,"-",
IF(INDEX(Lookups!$Y$2:$Y$98,MATCH(Inputs!$M60&amp;"_"&amp;INDEX(Lookups!$AC$2:$AC$13,MATCH(Inputs!$L60,Lookups!$AD$2:$AD$13,0),1),IF(Inputs!$K60="CAL",Lookups!$Z$2:$Z$98,Lookups!$AA$2:$AA$98),0),1)=Inputs!AK$4-1,Inputs!$Q60*(1+Inputs!AK$6),
IF(INDEX(Lookups!$Y$2:$Y$98,MATCH(Inputs!$M60&amp;"_"&amp;INDEX(Lookups!$AC$2:$AC$13,MATCH(Inputs!$L60,Lookups!$AD$2:$AD$13,0),1),IF(Inputs!$K60="CAL",Lookups!$Z$2:$Z$98,Lookups!$AA$2:$AA$98),0),1)&lt;Inputs!AK$4-1,Inputs!AJ60*(1+Inputs!AK$6)))))</f>
        <v>-</v>
      </c>
      <c r="AL60" s="217" t="str">
        <f>IF(OR(ISBLANK($M60),$N60="%"),"-",
IF(INDEX(Lookups!$Y$2:$Y$98,MATCH(Inputs!$M60&amp;"_"&amp;INDEX(Lookups!$AC$2:$AC$13,MATCH(Inputs!$L60,Lookups!$AD$2:$AD$13,0),1),IF(Inputs!$K60="CAL",Lookups!$Z$2:$Z$98,Lookups!$AA$2:$AA$98),0),1)&gt;=Inputs!AL$4,"-",
IF(INDEX(Lookups!$Y$2:$Y$98,MATCH(Inputs!$M60&amp;"_"&amp;INDEX(Lookups!$AC$2:$AC$13,MATCH(Inputs!$L60,Lookups!$AD$2:$AD$13,0),1),IF(Inputs!$K60="CAL",Lookups!$Z$2:$Z$98,Lookups!$AA$2:$AA$98),0),1)=Inputs!AL$4-1,Inputs!$Q60*(1+Inputs!AL$6),
IF(INDEX(Lookups!$Y$2:$Y$98,MATCH(Inputs!$M60&amp;"_"&amp;INDEX(Lookups!$AC$2:$AC$13,MATCH(Inputs!$L60,Lookups!$AD$2:$AD$13,0),1),IF(Inputs!$K60="CAL",Lookups!$Z$2:$Z$98,Lookups!$AA$2:$AA$98),0),1)&lt;Inputs!AL$4-1,Inputs!AK60*(1+Inputs!AL$6)))))</f>
        <v>-</v>
      </c>
      <c r="AM60" s="217" t="str">
        <f>IF(OR(ISBLANK($M60),$N60="%"),"-",
IF(INDEX(Lookups!$Y$2:$Y$98,MATCH(Inputs!$M60&amp;"_"&amp;INDEX(Lookups!$AC$2:$AC$13,MATCH(Inputs!$L60,Lookups!$AD$2:$AD$13,0),1),IF(Inputs!$K60="CAL",Lookups!$Z$2:$Z$98,Lookups!$AA$2:$AA$98),0),1)&gt;=Inputs!AM$4,"-",
IF(INDEX(Lookups!$Y$2:$Y$98,MATCH(Inputs!$M60&amp;"_"&amp;INDEX(Lookups!$AC$2:$AC$13,MATCH(Inputs!$L60,Lookups!$AD$2:$AD$13,0),1),IF(Inputs!$K60="CAL",Lookups!$Z$2:$Z$98,Lookups!$AA$2:$AA$98),0),1)=Inputs!AM$4-1,Inputs!$Q60*(1+Inputs!AM$6),
IF(INDEX(Lookups!$Y$2:$Y$98,MATCH(Inputs!$M60&amp;"_"&amp;INDEX(Lookups!$AC$2:$AC$13,MATCH(Inputs!$L60,Lookups!$AD$2:$AD$13,0),1),IF(Inputs!$K60="CAL",Lookups!$Z$2:$Z$98,Lookups!$AA$2:$AA$98),0),1)&lt;Inputs!AM$4-1,Inputs!AL60*(1+Inputs!AM$6)))))</f>
        <v>-</v>
      </c>
      <c r="AN60" s="217" t="str">
        <f>IF(OR(ISBLANK($M60),$N60="%"),"-",
IF(INDEX(Lookups!$Y$2:$Y$98,MATCH(Inputs!$M60&amp;"_"&amp;INDEX(Lookups!$AC$2:$AC$13,MATCH(Inputs!$L60,Lookups!$AD$2:$AD$13,0),1),IF(Inputs!$K60="CAL",Lookups!$Z$2:$Z$98,Lookups!$AA$2:$AA$98),0),1)&gt;=Inputs!AN$4,"-",
IF(INDEX(Lookups!$Y$2:$Y$98,MATCH(Inputs!$M60&amp;"_"&amp;INDEX(Lookups!$AC$2:$AC$13,MATCH(Inputs!$L60,Lookups!$AD$2:$AD$13,0),1),IF(Inputs!$K60="CAL",Lookups!$Z$2:$Z$98,Lookups!$AA$2:$AA$98),0),1)=Inputs!AN$4-1,Inputs!$Q60*(1+Inputs!AN$6),
IF(INDEX(Lookups!$Y$2:$Y$98,MATCH(Inputs!$M60&amp;"_"&amp;INDEX(Lookups!$AC$2:$AC$13,MATCH(Inputs!$L60,Lookups!$AD$2:$AD$13,0),1),IF(Inputs!$K60="CAL",Lookups!$Z$2:$Z$98,Lookups!$AA$2:$AA$98),0),1)&lt;Inputs!AN$4-1,Inputs!AM60*(1+Inputs!AN$6)))))</f>
        <v>-</v>
      </c>
      <c r="AO60" s="217" t="str">
        <f>IF(OR(ISBLANK($M60),$N60="%"),"-",
IF(INDEX(Lookups!$Y$2:$Y$98,MATCH(Inputs!$M60&amp;"_"&amp;INDEX(Lookups!$AC$2:$AC$13,MATCH(Inputs!$L60,Lookups!$AD$2:$AD$13,0),1),IF(Inputs!$K60="CAL",Lookups!$Z$2:$Z$98,Lookups!$AA$2:$AA$98),0),1)&gt;=Inputs!AO$4,"-",
IF(INDEX(Lookups!$Y$2:$Y$98,MATCH(Inputs!$M60&amp;"_"&amp;INDEX(Lookups!$AC$2:$AC$13,MATCH(Inputs!$L60,Lookups!$AD$2:$AD$13,0),1),IF(Inputs!$K60="CAL",Lookups!$Z$2:$Z$98,Lookups!$AA$2:$AA$98),0),1)=Inputs!AO$4-1,Inputs!$Q60*(1+Inputs!AO$6),
IF(INDEX(Lookups!$Y$2:$Y$98,MATCH(Inputs!$M60&amp;"_"&amp;INDEX(Lookups!$AC$2:$AC$13,MATCH(Inputs!$L60,Lookups!$AD$2:$AD$13,0),1),IF(Inputs!$K60="CAL",Lookups!$Z$2:$Z$98,Lookups!$AA$2:$AA$98),0),1)&lt;Inputs!AO$4-1,Inputs!AN60*(1+Inputs!AO$6)))))</f>
        <v>-</v>
      </c>
      <c r="AP60" s="217" t="str">
        <f>IF(OR(ISBLANK($M60),$N60="%"),"-",
IF(INDEX(Lookups!$Y$2:$Y$98,MATCH(Inputs!$M60&amp;"_"&amp;INDEX(Lookups!$AC$2:$AC$13,MATCH(Inputs!$L60,Lookups!$AD$2:$AD$13,0),1),IF(Inputs!$K60="CAL",Lookups!$Z$2:$Z$98,Lookups!$AA$2:$AA$98),0),1)&gt;=Inputs!AP$4,"-",
IF(INDEX(Lookups!$Y$2:$Y$98,MATCH(Inputs!$M60&amp;"_"&amp;INDEX(Lookups!$AC$2:$AC$13,MATCH(Inputs!$L60,Lookups!$AD$2:$AD$13,0),1),IF(Inputs!$K60="CAL",Lookups!$Z$2:$Z$98,Lookups!$AA$2:$AA$98),0),1)=Inputs!AP$4-1,Inputs!$Q60*(1+Inputs!AP$6),
IF(INDEX(Lookups!$Y$2:$Y$98,MATCH(Inputs!$M60&amp;"_"&amp;INDEX(Lookups!$AC$2:$AC$13,MATCH(Inputs!$L60,Lookups!$AD$2:$AD$13,0),1),IF(Inputs!$K60="CAL",Lookups!$Z$2:$Z$98,Lookups!$AA$2:$AA$98),0),1)&lt;Inputs!AP$4-1,Inputs!AO60*(1+Inputs!AP$6)))))</f>
        <v>-</v>
      </c>
      <c r="AQ60" s="217" t="str">
        <f>IF(OR(ISBLANK($M60),$N60="%"),"-",
IF(INDEX(Lookups!$Y$2:$Y$98,MATCH(Inputs!$M60&amp;"_"&amp;INDEX(Lookups!$AC$2:$AC$13,MATCH(Inputs!$L60,Lookups!$AD$2:$AD$13,0),1),IF(Inputs!$K60="CAL",Lookups!$Z$2:$Z$98,Lookups!$AA$2:$AA$98),0),1)&gt;=Inputs!AQ$4,"-",
IF(INDEX(Lookups!$Y$2:$Y$98,MATCH(Inputs!$M60&amp;"_"&amp;INDEX(Lookups!$AC$2:$AC$13,MATCH(Inputs!$L60,Lookups!$AD$2:$AD$13,0),1),IF(Inputs!$K60="CAL",Lookups!$Z$2:$Z$98,Lookups!$AA$2:$AA$98),0),1)=Inputs!AQ$4-1,Inputs!$Q60*(1+Inputs!AQ$6),
IF(INDEX(Lookups!$Y$2:$Y$98,MATCH(Inputs!$M60&amp;"_"&amp;INDEX(Lookups!$AC$2:$AC$13,MATCH(Inputs!$L60,Lookups!$AD$2:$AD$13,0),1),IF(Inputs!$K60="CAL",Lookups!$Z$2:$Z$98,Lookups!$AA$2:$AA$98),0),1)&lt;Inputs!AQ$4-1,Inputs!AP60*(1+Inputs!AQ$6)))))</f>
        <v>-</v>
      </c>
      <c r="AR60" s="217" t="str">
        <f>IF(OR(ISBLANK($M60),$N60="%"),"-",
IF(INDEX(Lookups!$Y$2:$Y$98,MATCH(Inputs!$M60&amp;"_"&amp;INDEX(Lookups!$AC$2:$AC$13,MATCH(Inputs!$L60,Lookups!$AD$2:$AD$13,0),1),IF(Inputs!$K60="CAL",Lookups!$Z$2:$Z$98,Lookups!$AA$2:$AA$98),0),1)&gt;=Inputs!AR$4,"-",
IF(INDEX(Lookups!$Y$2:$Y$98,MATCH(Inputs!$M60&amp;"_"&amp;INDEX(Lookups!$AC$2:$AC$13,MATCH(Inputs!$L60,Lookups!$AD$2:$AD$13,0),1),IF(Inputs!$K60="CAL",Lookups!$Z$2:$Z$98,Lookups!$AA$2:$AA$98),0),1)=Inputs!AR$4-1,Inputs!$Q60*(1+Inputs!AR$6),
IF(INDEX(Lookups!$Y$2:$Y$98,MATCH(Inputs!$M60&amp;"_"&amp;INDEX(Lookups!$AC$2:$AC$13,MATCH(Inputs!$L60,Lookups!$AD$2:$AD$13,0),1),IF(Inputs!$K60="CAL",Lookups!$Z$2:$Z$98,Lookups!$AA$2:$AA$98),0),1)&lt;Inputs!AR$4-1,Inputs!AQ60*(1+Inputs!AR$6)))))</f>
        <v>-</v>
      </c>
      <c r="AS60" s="217" t="str">
        <f>IF(OR(ISBLANK($M60),$N60="%"),"-",
IF(INDEX(Lookups!$Y$2:$Y$98,MATCH(Inputs!$M60&amp;"_"&amp;INDEX(Lookups!$AC$2:$AC$13,MATCH(Inputs!$L60,Lookups!$AD$2:$AD$13,0),1),IF(Inputs!$K60="CAL",Lookups!$Z$2:$Z$98,Lookups!$AA$2:$AA$98),0),1)&gt;=Inputs!AS$4,"-",
IF(INDEX(Lookups!$Y$2:$Y$98,MATCH(Inputs!$M60&amp;"_"&amp;INDEX(Lookups!$AC$2:$AC$13,MATCH(Inputs!$L60,Lookups!$AD$2:$AD$13,0),1),IF(Inputs!$K60="CAL",Lookups!$Z$2:$Z$98,Lookups!$AA$2:$AA$98),0),1)=Inputs!AS$4-1,Inputs!$Q60*(1+Inputs!AS$6),
IF(INDEX(Lookups!$Y$2:$Y$98,MATCH(Inputs!$M60&amp;"_"&amp;INDEX(Lookups!$AC$2:$AC$13,MATCH(Inputs!$L60,Lookups!$AD$2:$AD$13,0),1),IF(Inputs!$K60="CAL",Lookups!$Z$2:$Z$98,Lookups!$AA$2:$AA$98),0),1)&lt;Inputs!AS$4-1,Inputs!AR60*(1+Inputs!AS$6)))))</f>
        <v>-</v>
      </c>
      <c r="AT60" s="217" t="str">
        <f>IF(OR(ISBLANK($M60),$N60="%"),"-",
IF(INDEX(Lookups!$Y$2:$Y$98,MATCH(Inputs!$M60&amp;"_"&amp;INDEX(Lookups!$AC$2:$AC$13,MATCH(Inputs!$L60,Lookups!$AD$2:$AD$13,0),1),IF(Inputs!$K60="CAL",Lookups!$Z$2:$Z$98,Lookups!$AA$2:$AA$98),0),1)&gt;=Inputs!AT$4,"-",
IF(INDEX(Lookups!$Y$2:$Y$98,MATCH(Inputs!$M60&amp;"_"&amp;INDEX(Lookups!$AC$2:$AC$13,MATCH(Inputs!$L60,Lookups!$AD$2:$AD$13,0),1),IF(Inputs!$K60="CAL",Lookups!$Z$2:$Z$98,Lookups!$AA$2:$AA$98),0),1)=Inputs!AT$4-1,Inputs!$Q60*(1+Inputs!AT$6),
IF(INDEX(Lookups!$Y$2:$Y$98,MATCH(Inputs!$M60&amp;"_"&amp;INDEX(Lookups!$AC$2:$AC$13,MATCH(Inputs!$L60,Lookups!$AD$2:$AD$13,0),1),IF(Inputs!$K60="CAL",Lookups!$Z$2:$Z$98,Lookups!$AA$2:$AA$98),0),1)&lt;Inputs!AT$4-1,Inputs!AS60*(1+Inputs!AT$6)))))</f>
        <v>-</v>
      </c>
      <c r="AU60" s="217" t="str">
        <f>IF(OR(ISBLANK($M60),$N60="%"),"-",
IF(INDEX(Lookups!$Y$2:$Y$98,MATCH(Inputs!$M60&amp;"_"&amp;INDEX(Lookups!$AC$2:$AC$13,MATCH(Inputs!$L60,Lookups!$AD$2:$AD$13,0),1),IF(Inputs!$K60="CAL",Lookups!$Z$2:$Z$98,Lookups!$AA$2:$AA$98),0),1)&gt;=Inputs!AU$4,"-",
IF(INDEX(Lookups!$Y$2:$Y$98,MATCH(Inputs!$M60&amp;"_"&amp;INDEX(Lookups!$AC$2:$AC$13,MATCH(Inputs!$L60,Lookups!$AD$2:$AD$13,0),1),IF(Inputs!$K60="CAL",Lookups!$Z$2:$Z$98,Lookups!$AA$2:$AA$98),0),1)=Inputs!AU$4-1,Inputs!$Q60*(1+Inputs!AU$6),
IF(INDEX(Lookups!$Y$2:$Y$98,MATCH(Inputs!$M60&amp;"_"&amp;INDEX(Lookups!$AC$2:$AC$13,MATCH(Inputs!$L60,Lookups!$AD$2:$AD$13,0),1),IF(Inputs!$K60="CAL",Lookups!$Z$2:$Z$98,Lookups!$AA$2:$AA$98),0),1)&lt;Inputs!AU$4-1,Inputs!AT60*(1+Inputs!AU$6)))))</f>
        <v>-</v>
      </c>
      <c r="AW60" s="214" t="str">
        <f>INDEX($V60:$AU60,1,MATCH(AW$6&amp;"_"&amp;INDEX(Lookups!$AC$2:$AC$13,MATCH(Inputs!AW$5,Lookups!$AD$2:$AD$13,0),1),Inputs!$V$2:$AU$2,0))</f>
        <v>-</v>
      </c>
    </row>
    <row r="61" spans="1:49" x14ac:dyDescent="0.25">
      <c r="A61" s="178"/>
      <c r="B61" s="209"/>
      <c r="C61" s="210" t="str">
        <f>IF(ISBLANK($B61),"-",IFERROR(INDEX(Lookups!$E$2:$E$14,MATCH($B61,Lookups!$C$2:$C$14,0),1),"-"))</f>
        <v>-</v>
      </c>
      <c r="D61" s="211" t="str">
        <f>IFERROR(IF(MATCH($I61,Lookups!$J$2:$J$6,0),INDEX(Lookups!$K$2:$K$6,MATCH(Inputs!$I61,Lookups!$J$2:$J$6,0),1)),"all DB")</f>
        <v>all DB</v>
      </c>
      <c r="E61" s="211" t="str">
        <f t="shared" si="2"/>
        <v>-</v>
      </c>
      <c r="Q61" s="162"/>
      <c r="R61" s="162"/>
      <c r="U61" s="216"/>
      <c r="V61" s="217" t="str">
        <f>IF(OR(ISBLANK($M61),$N61="%"),"-",
IF(INDEX(Lookups!$Y$2:$Y$98,MATCH(Inputs!$M61&amp;"_"&amp;INDEX(Lookups!$AC$2:$AC$13,MATCH(Inputs!$L61,Lookups!$AD$2:$AD$13,0),1),IF(Inputs!$K61="CAL",Lookups!$Z$2:$Z$98,Lookups!$AA$2:$AA$98),0),1)&gt;=Inputs!V$4,"-",
IF(INDEX(Lookups!$Y$2:$Y$98,MATCH(Inputs!$M61&amp;"_"&amp;INDEX(Lookups!$AC$2:$AC$13,MATCH(Inputs!$L61,Lookups!$AD$2:$AD$13,0),1),IF(Inputs!$K61="CAL",Lookups!$Z$2:$Z$98,Lookups!$AA$2:$AA$98),0),1)=Inputs!V$4-1,Inputs!$Q61*(1+Inputs!V$6),
IF(INDEX(Lookups!$Y$2:$Y$98,MATCH(Inputs!$M61&amp;"_"&amp;INDEX(Lookups!$AC$2:$AC$13,MATCH(Inputs!$L61,Lookups!$AD$2:$AD$13,0),1),IF(Inputs!$K61="CAL",Lookups!$Z$2:$Z$98,Lookups!$AA$2:$AA$98),0),1)&lt;Inputs!V$4-1,Inputs!U61*(1+Inputs!V$6)))))</f>
        <v>-</v>
      </c>
      <c r="W61" s="217" t="str">
        <f>IF(OR(ISBLANK($M61),$N61="%"),"-",
IF(INDEX(Lookups!$Y$2:$Y$98,MATCH(Inputs!$M61&amp;"_"&amp;INDEX(Lookups!$AC$2:$AC$13,MATCH(Inputs!$L61,Lookups!$AD$2:$AD$13,0),1),IF(Inputs!$K61="CAL",Lookups!$Z$2:$Z$98,Lookups!$AA$2:$AA$98),0),1)&gt;=Inputs!W$4,"-",
IF(INDEX(Lookups!$Y$2:$Y$98,MATCH(Inputs!$M61&amp;"_"&amp;INDEX(Lookups!$AC$2:$AC$13,MATCH(Inputs!$L61,Lookups!$AD$2:$AD$13,0),1),IF(Inputs!$K61="CAL",Lookups!$Z$2:$Z$98,Lookups!$AA$2:$AA$98),0),1)=Inputs!W$4-1,Inputs!$Q61*(1+Inputs!W$6),
IF(INDEX(Lookups!$Y$2:$Y$98,MATCH(Inputs!$M61&amp;"_"&amp;INDEX(Lookups!$AC$2:$AC$13,MATCH(Inputs!$L61,Lookups!$AD$2:$AD$13,0),1),IF(Inputs!$K61="CAL",Lookups!$Z$2:$Z$98,Lookups!$AA$2:$AA$98),0),1)&lt;Inputs!W$4-1,Inputs!V61*(1+Inputs!W$6)))))</f>
        <v>-</v>
      </c>
      <c r="X61" s="217" t="str">
        <f>IF(OR(ISBLANK($M61),$N61="%"),"-",
IF(INDEX(Lookups!$Y$2:$Y$98,MATCH(Inputs!$M61&amp;"_"&amp;INDEX(Lookups!$AC$2:$AC$13,MATCH(Inputs!$L61,Lookups!$AD$2:$AD$13,0),1),IF(Inputs!$K61="CAL",Lookups!$Z$2:$Z$98,Lookups!$AA$2:$AA$98),0),1)&gt;=Inputs!X$4,"-",
IF(INDEX(Lookups!$Y$2:$Y$98,MATCH(Inputs!$M61&amp;"_"&amp;INDEX(Lookups!$AC$2:$AC$13,MATCH(Inputs!$L61,Lookups!$AD$2:$AD$13,0),1),IF(Inputs!$K61="CAL",Lookups!$Z$2:$Z$98,Lookups!$AA$2:$AA$98),0),1)=Inputs!X$4-1,Inputs!$Q61*(1+Inputs!X$6),
IF(INDEX(Lookups!$Y$2:$Y$98,MATCH(Inputs!$M61&amp;"_"&amp;INDEX(Lookups!$AC$2:$AC$13,MATCH(Inputs!$L61,Lookups!$AD$2:$AD$13,0),1),IF(Inputs!$K61="CAL",Lookups!$Z$2:$Z$98,Lookups!$AA$2:$AA$98),0),1)&lt;Inputs!X$4-1,Inputs!W61*(1+Inputs!X$6)))))</f>
        <v>-</v>
      </c>
      <c r="Y61" s="217" t="str">
        <f>IF(OR(ISBLANK($M61),$N61="%"),"-",
IF(INDEX(Lookups!$Y$2:$Y$98,MATCH(Inputs!$M61&amp;"_"&amp;INDEX(Lookups!$AC$2:$AC$13,MATCH(Inputs!$L61,Lookups!$AD$2:$AD$13,0),1),IF(Inputs!$K61="CAL",Lookups!$Z$2:$Z$98,Lookups!$AA$2:$AA$98),0),1)&gt;=Inputs!Y$4,"-",
IF(INDEX(Lookups!$Y$2:$Y$98,MATCH(Inputs!$M61&amp;"_"&amp;INDEX(Lookups!$AC$2:$AC$13,MATCH(Inputs!$L61,Lookups!$AD$2:$AD$13,0),1),IF(Inputs!$K61="CAL",Lookups!$Z$2:$Z$98,Lookups!$AA$2:$AA$98),0),1)=Inputs!Y$4-1,Inputs!$Q61*(1+Inputs!Y$6),
IF(INDEX(Lookups!$Y$2:$Y$98,MATCH(Inputs!$M61&amp;"_"&amp;INDEX(Lookups!$AC$2:$AC$13,MATCH(Inputs!$L61,Lookups!$AD$2:$AD$13,0),1),IF(Inputs!$K61="CAL",Lookups!$Z$2:$Z$98,Lookups!$AA$2:$AA$98),0),1)&lt;Inputs!Y$4-1,Inputs!X61*(1+Inputs!Y$6)))))</f>
        <v>-</v>
      </c>
      <c r="Z61" s="217" t="str">
        <f>IF(OR(ISBLANK($M61),$N61="%"),"-",
IF(INDEX(Lookups!$Y$2:$Y$98,MATCH(Inputs!$M61&amp;"_"&amp;INDEX(Lookups!$AC$2:$AC$13,MATCH(Inputs!$L61,Lookups!$AD$2:$AD$13,0),1),IF(Inputs!$K61="CAL",Lookups!$Z$2:$Z$98,Lookups!$AA$2:$AA$98),0),1)&gt;=Inputs!Z$4,"-",
IF(INDEX(Lookups!$Y$2:$Y$98,MATCH(Inputs!$M61&amp;"_"&amp;INDEX(Lookups!$AC$2:$AC$13,MATCH(Inputs!$L61,Lookups!$AD$2:$AD$13,0),1),IF(Inputs!$K61="CAL",Lookups!$Z$2:$Z$98,Lookups!$AA$2:$AA$98),0),1)=Inputs!Z$4-1,Inputs!$Q61*(1+Inputs!Z$6),
IF(INDEX(Lookups!$Y$2:$Y$98,MATCH(Inputs!$M61&amp;"_"&amp;INDEX(Lookups!$AC$2:$AC$13,MATCH(Inputs!$L61,Lookups!$AD$2:$AD$13,0),1),IF(Inputs!$K61="CAL",Lookups!$Z$2:$Z$98,Lookups!$AA$2:$AA$98),0),1)&lt;Inputs!Z$4-1,Inputs!Y61*(1+Inputs!Z$6)))))</f>
        <v>-</v>
      </c>
      <c r="AA61" s="217" t="str">
        <f>IF(OR(ISBLANK($M61),$N61="%"),"-",
IF(INDEX(Lookups!$Y$2:$Y$98,MATCH(Inputs!$M61&amp;"_"&amp;INDEX(Lookups!$AC$2:$AC$13,MATCH(Inputs!$L61,Lookups!$AD$2:$AD$13,0),1),IF(Inputs!$K61="CAL",Lookups!$Z$2:$Z$98,Lookups!$AA$2:$AA$98),0),1)&gt;=Inputs!AA$4,"-",
IF(INDEX(Lookups!$Y$2:$Y$98,MATCH(Inputs!$M61&amp;"_"&amp;INDEX(Lookups!$AC$2:$AC$13,MATCH(Inputs!$L61,Lookups!$AD$2:$AD$13,0),1),IF(Inputs!$K61="CAL",Lookups!$Z$2:$Z$98,Lookups!$AA$2:$AA$98),0),1)=Inputs!AA$4-1,Inputs!$Q61*(1+Inputs!AA$6),
IF(INDEX(Lookups!$Y$2:$Y$98,MATCH(Inputs!$M61&amp;"_"&amp;INDEX(Lookups!$AC$2:$AC$13,MATCH(Inputs!$L61,Lookups!$AD$2:$AD$13,0),1),IF(Inputs!$K61="CAL",Lookups!$Z$2:$Z$98,Lookups!$AA$2:$AA$98),0),1)&lt;Inputs!AA$4-1,Inputs!Z61*(1+Inputs!AA$6)))))</f>
        <v>-</v>
      </c>
      <c r="AB61" s="217" t="str">
        <f>IF(OR(ISBLANK($M61),$N61="%"),"-",
IF(INDEX(Lookups!$Y$2:$Y$98,MATCH(Inputs!$M61&amp;"_"&amp;INDEX(Lookups!$AC$2:$AC$13,MATCH(Inputs!$L61,Lookups!$AD$2:$AD$13,0),1),IF(Inputs!$K61="CAL",Lookups!$Z$2:$Z$98,Lookups!$AA$2:$AA$98),0),1)&gt;=Inputs!AB$4,"-",
IF(INDEX(Lookups!$Y$2:$Y$98,MATCH(Inputs!$M61&amp;"_"&amp;INDEX(Lookups!$AC$2:$AC$13,MATCH(Inputs!$L61,Lookups!$AD$2:$AD$13,0),1),IF(Inputs!$K61="CAL",Lookups!$Z$2:$Z$98,Lookups!$AA$2:$AA$98),0),1)=Inputs!AB$4-1,Inputs!$Q61*(1+Inputs!AB$6),
IF(INDEX(Lookups!$Y$2:$Y$98,MATCH(Inputs!$M61&amp;"_"&amp;INDEX(Lookups!$AC$2:$AC$13,MATCH(Inputs!$L61,Lookups!$AD$2:$AD$13,0),1),IF(Inputs!$K61="CAL",Lookups!$Z$2:$Z$98,Lookups!$AA$2:$AA$98),0),1)&lt;Inputs!AB$4-1,Inputs!AA61*(1+Inputs!AB$6)))))</f>
        <v>-</v>
      </c>
      <c r="AC61" s="217" t="str">
        <f>IF(OR(ISBLANK($M61),$N61="%"),"-",
IF(INDEX(Lookups!$Y$2:$Y$98,MATCH(Inputs!$M61&amp;"_"&amp;INDEX(Lookups!$AC$2:$AC$13,MATCH(Inputs!$L61,Lookups!$AD$2:$AD$13,0),1),IF(Inputs!$K61="CAL",Lookups!$Z$2:$Z$98,Lookups!$AA$2:$AA$98),0),1)&gt;=Inputs!AC$4,"-",
IF(INDEX(Lookups!$Y$2:$Y$98,MATCH(Inputs!$M61&amp;"_"&amp;INDEX(Lookups!$AC$2:$AC$13,MATCH(Inputs!$L61,Lookups!$AD$2:$AD$13,0),1),IF(Inputs!$K61="CAL",Lookups!$Z$2:$Z$98,Lookups!$AA$2:$AA$98),0),1)=Inputs!AC$4-1,Inputs!$Q61*(1+Inputs!AC$6),
IF(INDEX(Lookups!$Y$2:$Y$98,MATCH(Inputs!$M61&amp;"_"&amp;INDEX(Lookups!$AC$2:$AC$13,MATCH(Inputs!$L61,Lookups!$AD$2:$AD$13,0),1),IF(Inputs!$K61="CAL",Lookups!$Z$2:$Z$98,Lookups!$AA$2:$AA$98),0),1)&lt;Inputs!AC$4-1,Inputs!AB61*(1+Inputs!AC$6)))))</f>
        <v>-</v>
      </c>
      <c r="AD61" s="217" t="str">
        <f>IF(OR(ISBLANK($M61),$N61="%"),"-",
IF(INDEX(Lookups!$Y$2:$Y$98,MATCH(Inputs!$M61&amp;"_"&amp;INDEX(Lookups!$AC$2:$AC$13,MATCH(Inputs!$L61,Lookups!$AD$2:$AD$13,0),1),IF(Inputs!$K61="CAL",Lookups!$Z$2:$Z$98,Lookups!$AA$2:$AA$98),0),1)&gt;=Inputs!AD$4,"-",
IF(INDEX(Lookups!$Y$2:$Y$98,MATCH(Inputs!$M61&amp;"_"&amp;INDEX(Lookups!$AC$2:$AC$13,MATCH(Inputs!$L61,Lookups!$AD$2:$AD$13,0),1),IF(Inputs!$K61="CAL",Lookups!$Z$2:$Z$98,Lookups!$AA$2:$AA$98),0),1)=Inputs!AD$4-1,Inputs!$Q61*(1+Inputs!AD$6),
IF(INDEX(Lookups!$Y$2:$Y$98,MATCH(Inputs!$M61&amp;"_"&amp;INDEX(Lookups!$AC$2:$AC$13,MATCH(Inputs!$L61,Lookups!$AD$2:$AD$13,0),1),IF(Inputs!$K61="CAL",Lookups!$Z$2:$Z$98,Lookups!$AA$2:$AA$98),0),1)&lt;Inputs!AD$4-1,Inputs!AC61*(1+Inputs!AD$6)))))</f>
        <v>-</v>
      </c>
      <c r="AE61" s="217" t="str">
        <f>IF(OR(ISBLANK($M61),$N61="%"),"-",
IF(INDEX(Lookups!$Y$2:$Y$98,MATCH(Inputs!$M61&amp;"_"&amp;INDEX(Lookups!$AC$2:$AC$13,MATCH(Inputs!$L61,Lookups!$AD$2:$AD$13,0),1),IF(Inputs!$K61="CAL",Lookups!$Z$2:$Z$98,Lookups!$AA$2:$AA$98),0),1)&gt;=Inputs!AE$4,"-",
IF(INDEX(Lookups!$Y$2:$Y$98,MATCH(Inputs!$M61&amp;"_"&amp;INDEX(Lookups!$AC$2:$AC$13,MATCH(Inputs!$L61,Lookups!$AD$2:$AD$13,0),1),IF(Inputs!$K61="CAL",Lookups!$Z$2:$Z$98,Lookups!$AA$2:$AA$98),0),1)=Inputs!AE$4-1,Inputs!$Q61*(1+Inputs!AE$6),
IF(INDEX(Lookups!$Y$2:$Y$98,MATCH(Inputs!$M61&amp;"_"&amp;INDEX(Lookups!$AC$2:$AC$13,MATCH(Inputs!$L61,Lookups!$AD$2:$AD$13,0),1),IF(Inputs!$K61="CAL",Lookups!$Z$2:$Z$98,Lookups!$AA$2:$AA$98),0),1)&lt;Inputs!AE$4-1,Inputs!AD61*(1+Inputs!AE$6)))))</f>
        <v>-</v>
      </c>
      <c r="AF61" s="217" t="str">
        <f>IF(OR(ISBLANK($M61),$N61="%"),"-",
IF(INDEX(Lookups!$Y$2:$Y$98,MATCH(Inputs!$M61&amp;"_"&amp;INDEX(Lookups!$AC$2:$AC$13,MATCH(Inputs!$L61,Lookups!$AD$2:$AD$13,0),1),IF(Inputs!$K61="CAL",Lookups!$Z$2:$Z$98,Lookups!$AA$2:$AA$98),0),1)&gt;=Inputs!AF$4,"-",
IF(INDEX(Lookups!$Y$2:$Y$98,MATCH(Inputs!$M61&amp;"_"&amp;INDEX(Lookups!$AC$2:$AC$13,MATCH(Inputs!$L61,Lookups!$AD$2:$AD$13,0),1),IF(Inputs!$K61="CAL",Lookups!$Z$2:$Z$98,Lookups!$AA$2:$AA$98),0),1)=Inputs!AF$4-1,Inputs!$Q61*(1+Inputs!AF$6),
IF(INDEX(Lookups!$Y$2:$Y$98,MATCH(Inputs!$M61&amp;"_"&amp;INDEX(Lookups!$AC$2:$AC$13,MATCH(Inputs!$L61,Lookups!$AD$2:$AD$13,0),1),IF(Inputs!$K61="CAL",Lookups!$Z$2:$Z$98,Lookups!$AA$2:$AA$98),0),1)&lt;Inputs!AF$4-1,Inputs!AE61*(1+Inputs!AF$6)))))</f>
        <v>-</v>
      </c>
      <c r="AG61" s="217" t="str">
        <f>IF(OR(ISBLANK($M61),$N61="%"),"-",
IF(INDEX(Lookups!$Y$2:$Y$98,MATCH(Inputs!$M61&amp;"_"&amp;INDEX(Lookups!$AC$2:$AC$13,MATCH(Inputs!$L61,Lookups!$AD$2:$AD$13,0),1),IF(Inputs!$K61="CAL",Lookups!$Z$2:$Z$98,Lookups!$AA$2:$AA$98),0),1)&gt;=Inputs!AG$4,"-",
IF(INDEX(Lookups!$Y$2:$Y$98,MATCH(Inputs!$M61&amp;"_"&amp;INDEX(Lookups!$AC$2:$AC$13,MATCH(Inputs!$L61,Lookups!$AD$2:$AD$13,0),1),IF(Inputs!$K61="CAL",Lookups!$Z$2:$Z$98,Lookups!$AA$2:$AA$98),0),1)=Inputs!AG$4-1,Inputs!$Q61*(1+Inputs!AG$6),
IF(INDEX(Lookups!$Y$2:$Y$98,MATCH(Inputs!$M61&amp;"_"&amp;INDEX(Lookups!$AC$2:$AC$13,MATCH(Inputs!$L61,Lookups!$AD$2:$AD$13,0),1),IF(Inputs!$K61="CAL",Lookups!$Z$2:$Z$98,Lookups!$AA$2:$AA$98),0),1)&lt;Inputs!AG$4-1,Inputs!AF61*(1+Inputs!AG$6)))))</f>
        <v>-</v>
      </c>
      <c r="AH61" s="217" t="str">
        <f>IF(OR(ISBLANK($M61),$N61="%"),"-",
IF(INDEX(Lookups!$Y$2:$Y$98,MATCH(Inputs!$M61&amp;"_"&amp;INDEX(Lookups!$AC$2:$AC$13,MATCH(Inputs!$L61,Lookups!$AD$2:$AD$13,0),1),IF(Inputs!$K61="CAL",Lookups!$Z$2:$Z$98,Lookups!$AA$2:$AA$98),0),1)&gt;=Inputs!AH$4,"-",
IF(INDEX(Lookups!$Y$2:$Y$98,MATCH(Inputs!$M61&amp;"_"&amp;INDEX(Lookups!$AC$2:$AC$13,MATCH(Inputs!$L61,Lookups!$AD$2:$AD$13,0),1),IF(Inputs!$K61="CAL",Lookups!$Z$2:$Z$98,Lookups!$AA$2:$AA$98),0),1)=Inputs!AH$4-1,Inputs!$Q61*(1+Inputs!AH$6),
IF(INDEX(Lookups!$Y$2:$Y$98,MATCH(Inputs!$M61&amp;"_"&amp;INDEX(Lookups!$AC$2:$AC$13,MATCH(Inputs!$L61,Lookups!$AD$2:$AD$13,0),1),IF(Inputs!$K61="CAL",Lookups!$Z$2:$Z$98,Lookups!$AA$2:$AA$98),0),1)&lt;Inputs!AH$4-1,Inputs!AG61*(1+Inputs!AH$6)))))</f>
        <v>-</v>
      </c>
      <c r="AI61" s="217" t="str">
        <f>IF(OR(ISBLANK($M61),$N61="%"),"-",
IF(INDEX(Lookups!$Y$2:$Y$98,MATCH(Inputs!$M61&amp;"_"&amp;INDEX(Lookups!$AC$2:$AC$13,MATCH(Inputs!$L61,Lookups!$AD$2:$AD$13,0),1),IF(Inputs!$K61="CAL",Lookups!$Z$2:$Z$98,Lookups!$AA$2:$AA$98),0),1)&gt;=Inputs!AI$4,"-",
IF(INDEX(Lookups!$Y$2:$Y$98,MATCH(Inputs!$M61&amp;"_"&amp;INDEX(Lookups!$AC$2:$AC$13,MATCH(Inputs!$L61,Lookups!$AD$2:$AD$13,0),1),IF(Inputs!$K61="CAL",Lookups!$Z$2:$Z$98,Lookups!$AA$2:$AA$98),0),1)=Inputs!AI$4-1,Inputs!$Q61*(1+Inputs!AI$6),
IF(INDEX(Lookups!$Y$2:$Y$98,MATCH(Inputs!$M61&amp;"_"&amp;INDEX(Lookups!$AC$2:$AC$13,MATCH(Inputs!$L61,Lookups!$AD$2:$AD$13,0),1),IF(Inputs!$K61="CAL",Lookups!$Z$2:$Z$98,Lookups!$AA$2:$AA$98),0),1)&lt;Inputs!AI$4-1,Inputs!AH61*(1+Inputs!AI$6)))))</f>
        <v>-</v>
      </c>
      <c r="AJ61" s="217" t="str">
        <f>IF(OR(ISBLANK($M61),$N61="%"),"-",
IF(INDEX(Lookups!$Y$2:$Y$98,MATCH(Inputs!$M61&amp;"_"&amp;INDEX(Lookups!$AC$2:$AC$13,MATCH(Inputs!$L61,Lookups!$AD$2:$AD$13,0),1),IF(Inputs!$K61="CAL",Lookups!$Z$2:$Z$98,Lookups!$AA$2:$AA$98),0),1)&gt;=Inputs!AJ$4,"-",
IF(INDEX(Lookups!$Y$2:$Y$98,MATCH(Inputs!$M61&amp;"_"&amp;INDEX(Lookups!$AC$2:$AC$13,MATCH(Inputs!$L61,Lookups!$AD$2:$AD$13,0),1),IF(Inputs!$K61="CAL",Lookups!$Z$2:$Z$98,Lookups!$AA$2:$AA$98),0),1)=Inputs!AJ$4-1,Inputs!$Q61*(1+Inputs!AJ$6),
IF(INDEX(Lookups!$Y$2:$Y$98,MATCH(Inputs!$M61&amp;"_"&amp;INDEX(Lookups!$AC$2:$AC$13,MATCH(Inputs!$L61,Lookups!$AD$2:$AD$13,0),1),IF(Inputs!$K61="CAL",Lookups!$Z$2:$Z$98,Lookups!$AA$2:$AA$98),0),1)&lt;Inputs!AJ$4-1,Inputs!AI61*(1+Inputs!AJ$6)))))</f>
        <v>-</v>
      </c>
      <c r="AK61" s="217" t="str">
        <f>IF(OR(ISBLANK($M61),$N61="%"),"-",
IF(INDEX(Lookups!$Y$2:$Y$98,MATCH(Inputs!$M61&amp;"_"&amp;INDEX(Lookups!$AC$2:$AC$13,MATCH(Inputs!$L61,Lookups!$AD$2:$AD$13,0),1),IF(Inputs!$K61="CAL",Lookups!$Z$2:$Z$98,Lookups!$AA$2:$AA$98),0),1)&gt;=Inputs!AK$4,"-",
IF(INDEX(Lookups!$Y$2:$Y$98,MATCH(Inputs!$M61&amp;"_"&amp;INDEX(Lookups!$AC$2:$AC$13,MATCH(Inputs!$L61,Lookups!$AD$2:$AD$13,0),1),IF(Inputs!$K61="CAL",Lookups!$Z$2:$Z$98,Lookups!$AA$2:$AA$98),0),1)=Inputs!AK$4-1,Inputs!$Q61*(1+Inputs!AK$6),
IF(INDEX(Lookups!$Y$2:$Y$98,MATCH(Inputs!$M61&amp;"_"&amp;INDEX(Lookups!$AC$2:$AC$13,MATCH(Inputs!$L61,Lookups!$AD$2:$AD$13,0),1),IF(Inputs!$K61="CAL",Lookups!$Z$2:$Z$98,Lookups!$AA$2:$AA$98),0),1)&lt;Inputs!AK$4-1,Inputs!AJ61*(1+Inputs!AK$6)))))</f>
        <v>-</v>
      </c>
      <c r="AL61" s="217" t="str">
        <f>IF(OR(ISBLANK($M61),$N61="%"),"-",
IF(INDEX(Lookups!$Y$2:$Y$98,MATCH(Inputs!$M61&amp;"_"&amp;INDEX(Lookups!$AC$2:$AC$13,MATCH(Inputs!$L61,Lookups!$AD$2:$AD$13,0),1),IF(Inputs!$K61="CAL",Lookups!$Z$2:$Z$98,Lookups!$AA$2:$AA$98),0),1)&gt;=Inputs!AL$4,"-",
IF(INDEX(Lookups!$Y$2:$Y$98,MATCH(Inputs!$M61&amp;"_"&amp;INDEX(Lookups!$AC$2:$AC$13,MATCH(Inputs!$L61,Lookups!$AD$2:$AD$13,0),1),IF(Inputs!$K61="CAL",Lookups!$Z$2:$Z$98,Lookups!$AA$2:$AA$98),0),1)=Inputs!AL$4-1,Inputs!$Q61*(1+Inputs!AL$6),
IF(INDEX(Lookups!$Y$2:$Y$98,MATCH(Inputs!$M61&amp;"_"&amp;INDEX(Lookups!$AC$2:$AC$13,MATCH(Inputs!$L61,Lookups!$AD$2:$AD$13,0),1),IF(Inputs!$K61="CAL",Lookups!$Z$2:$Z$98,Lookups!$AA$2:$AA$98),0),1)&lt;Inputs!AL$4-1,Inputs!AK61*(1+Inputs!AL$6)))))</f>
        <v>-</v>
      </c>
      <c r="AM61" s="217" t="str">
        <f>IF(OR(ISBLANK($M61),$N61="%"),"-",
IF(INDEX(Lookups!$Y$2:$Y$98,MATCH(Inputs!$M61&amp;"_"&amp;INDEX(Lookups!$AC$2:$AC$13,MATCH(Inputs!$L61,Lookups!$AD$2:$AD$13,0),1),IF(Inputs!$K61="CAL",Lookups!$Z$2:$Z$98,Lookups!$AA$2:$AA$98),0),1)&gt;=Inputs!AM$4,"-",
IF(INDEX(Lookups!$Y$2:$Y$98,MATCH(Inputs!$M61&amp;"_"&amp;INDEX(Lookups!$AC$2:$AC$13,MATCH(Inputs!$L61,Lookups!$AD$2:$AD$13,0),1),IF(Inputs!$K61="CAL",Lookups!$Z$2:$Z$98,Lookups!$AA$2:$AA$98),0),1)=Inputs!AM$4-1,Inputs!$Q61*(1+Inputs!AM$6),
IF(INDEX(Lookups!$Y$2:$Y$98,MATCH(Inputs!$M61&amp;"_"&amp;INDEX(Lookups!$AC$2:$AC$13,MATCH(Inputs!$L61,Lookups!$AD$2:$AD$13,0),1),IF(Inputs!$K61="CAL",Lookups!$Z$2:$Z$98,Lookups!$AA$2:$AA$98),0),1)&lt;Inputs!AM$4-1,Inputs!AL61*(1+Inputs!AM$6)))))</f>
        <v>-</v>
      </c>
      <c r="AN61" s="217" t="str">
        <f>IF(OR(ISBLANK($M61),$N61="%"),"-",
IF(INDEX(Lookups!$Y$2:$Y$98,MATCH(Inputs!$M61&amp;"_"&amp;INDEX(Lookups!$AC$2:$AC$13,MATCH(Inputs!$L61,Lookups!$AD$2:$AD$13,0),1),IF(Inputs!$K61="CAL",Lookups!$Z$2:$Z$98,Lookups!$AA$2:$AA$98),0),1)&gt;=Inputs!AN$4,"-",
IF(INDEX(Lookups!$Y$2:$Y$98,MATCH(Inputs!$M61&amp;"_"&amp;INDEX(Lookups!$AC$2:$AC$13,MATCH(Inputs!$L61,Lookups!$AD$2:$AD$13,0),1),IF(Inputs!$K61="CAL",Lookups!$Z$2:$Z$98,Lookups!$AA$2:$AA$98),0),1)=Inputs!AN$4-1,Inputs!$Q61*(1+Inputs!AN$6),
IF(INDEX(Lookups!$Y$2:$Y$98,MATCH(Inputs!$M61&amp;"_"&amp;INDEX(Lookups!$AC$2:$AC$13,MATCH(Inputs!$L61,Lookups!$AD$2:$AD$13,0),1),IF(Inputs!$K61="CAL",Lookups!$Z$2:$Z$98,Lookups!$AA$2:$AA$98),0),1)&lt;Inputs!AN$4-1,Inputs!AM61*(1+Inputs!AN$6)))))</f>
        <v>-</v>
      </c>
      <c r="AO61" s="217" t="str">
        <f>IF(OR(ISBLANK($M61),$N61="%"),"-",
IF(INDEX(Lookups!$Y$2:$Y$98,MATCH(Inputs!$M61&amp;"_"&amp;INDEX(Lookups!$AC$2:$AC$13,MATCH(Inputs!$L61,Lookups!$AD$2:$AD$13,0),1),IF(Inputs!$K61="CAL",Lookups!$Z$2:$Z$98,Lookups!$AA$2:$AA$98),0),1)&gt;=Inputs!AO$4,"-",
IF(INDEX(Lookups!$Y$2:$Y$98,MATCH(Inputs!$M61&amp;"_"&amp;INDEX(Lookups!$AC$2:$AC$13,MATCH(Inputs!$L61,Lookups!$AD$2:$AD$13,0),1),IF(Inputs!$K61="CAL",Lookups!$Z$2:$Z$98,Lookups!$AA$2:$AA$98),0),1)=Inputs!AO$4-1,Inputs!$Q61*(1+Inputs!AO$6),
IF(INDEX(Lookups!$Y$2:$Y$98,MATCH(Inputs!$M61&amp;"_"&amp;INDEX(Lookups!$AC$2:$AC$13,MATCH(Inputs!$L61,Lookups!$AD$2:$AD$13,0),1),IF(Inputs!$K61="CAL",Lookups!$Z$2:$Z$98,Lookups!$AA$2:$AA$98),0),1)&lt;Inputs!AO$4-1,Inputs!AN61*(1+Inputs!AO$6)))))</f>
        <v>-</v>
      </c>
      <c r="AP61" s="217" t="str">
        <f>IF(OR(ISBLANK($M61),$N61="%"),"-",
IF(INDEX(Lookups!$Y$2:$Y$98,MATCH(Inputs!$M61&amp;"_"&amp;INDEX(Lookups!$AC$2:$AC$13,MATCH(Inputs!$L61,Lookups!$AD$2:$AD$13,0),1),IF(Inputs!$K61="CAL",Lookups!$Z$2:$Z$98,Lookups!$AA$2:$AA$98),0),1)&gt;=Inputs!AP$4,"-",
IF(INDEX(Lookups!$Y$2:$Y$98,MATCH(Inputs!$M61&amp;"_"&amp;INDEX(Lookups!$AC$2:$AC$13,MATCH(Inputs!$L61,Lookups!$AD$2:$AD$13,0),1),IF(Inputs!$K61="CAL",Lookups!$Z$2:$Z$98,Lookups!$AA$2:$AA$98),0),1)=Inputs!AP$4-1,Inputs!$Q61*(1+Inputs!AP$6),
IF(INDEX(Lookups!$Y$2:$Y$98,MATCH(Inputs!$M61&amp;"_"&amp;INDEX(Lookups!$AC$2:$AC$13,MATCH(Inputs!$L61,Lookups!$AD$2:$AD$13,0),1),IF(Inputs!$K61="CAL",Lookups!$Z$2:$Z$98,Lookups!$AA$2:$AA$98),0),1)&lt;Inputs!AP$4-1,Inputs!AO61*(1+Inputs!AP$6)))))</f>
        <v>-</v>
      </c>
      <c r="AQ61" s="217" t="str">
        <f>IF(OR(ISBLANK($M61),$N61="%"),"-",
IF(INDEX(Lookups!$Y$2:$Y$98,MATCH(Inputs!$M61&amp;"_"&amp;INDEX(Lookups!$AC$2:$AC$13,MATCH(Inputs!$L61,Lookups!$AD$2:$AD$13,0),1),IF(Inputs!$K61="CAL",Lookups!$Z$2:$Z$98,Lookups!$AA$2:$AA$98),0),1)&gt;=Inputs!AQ$4,"-",
IF(INDEX(Lookups!$Y$2:$Y$98,MATCH(Inputs!$M61&amp;"_"&amp;INDEX(Lookups!$AC$2:$AC$13,MATCH(Inputs!$L61,Lookups!$AD$2:$AD$13,0),1),IF(Inputs!$K61="CAL",Lookups!$Z$2:$Z$98,Lookups!$AA$2:$AA$98),0),1)=Inputs!AQ$4-1,Inputs!$Q61*(1+Inputs!AQ$6),
IF(INDEX(Lookups!$Y$2:$Y$98,MATCH(Inputs!$M61&amp;"_"&amp;INDEX(Lookups!$AC$2:$AC$13,MATCH(Inputs!$L61,Lookups!$AD$2:$AD$13,0),1),IF(Inputs!$K61="CAL",Lookups!$Z$2:$Z$98,Lookups!$AA$2:$AA$98),0),1)&lt;Inputs!AQ$4-1,Inputs!AP61*(1+Inputs!AQ$6)))))</f>
        <v>-</v>
      </c>
      <c r="AR61" s="217" t="str">
        <f>IF(OR(ISBLANK($M61),$N61="%"),"-",
IF(INDEX(Lookups!$Y$2:$Y$98,MATCH(Inputs!$M61&amp;"_"&amp;INDEX(Lookups!$AC$2:$AC$13,MATCH(Inputs!$L61,Lookups!$AD$2:$AD$13,0),1),IF(Inputs!$K61="CAL",Lookups!$Z$2:$Z$98,Lookups!$AA$2:$AA$98),0),1)&gt;=Inputs!AR$4,"-",
IF(INDEX(Lookups!$Y$2:$Y$98,MATCH(Inputs!$M61&amp;"_"&amp;INDEX(Lookups!$AC$2:$AC$13,MATCH(Inputs!$L61,Lookups!$AD$2:$AD$13,0),1),IF(Inputs!$K61="CAL",Lookups!$Z$2:$Z$98,Lookups!$AA$2:$AA$98),0),1)=Inputs!AR$4-1,Inputs!$Q61*(1+Inputs!AR$6),
IF(INDEX(Lookups!$Y$2:$Y$98,MATCH(Inputs!$M61&amp;"_"&amp;INDEX(Lookups!$AC$2:$AC$13,MATCH(Inputs!$L61,Lookups!$AD$2:$AD$13,0),1),IF(Inputs!$K61="CAL",Lookups!$Z$2:$Z$98,Lookups!$AA$2:$AA$98),0),1)&lt;Inputs!AR$4-1,Inputs!AQ61*(1+Inputs!AR$6)))))</f>
        <v>-</v>
      </c>
      <c r="AS61" s="217" t="str">
        <f>IF(OR(ISBLANK($M61),$N61="%"),"-",
IF(INDEX(Lookups!$Y$2:$Y$98,MATCH(Inputs!$M61&amp;"_"&amp;INDEX(Lookups!$AC$2:$AC$13,MATCH(Inputs!$L61,Lookups!$AD$2:$AD$13,0),1),IF(Inputs!$K61="CAL",Lookups!$Z$2:$Z$98,Lookups!$AA$2:$AA$98),0),1)&gt;=Inputs!AS$4,"-",
IF(INDEX(Lookups!$Y$2:$Y$98,MATCH(Inputs!$M61&amp;"_"&amp;INDEX(Lookups!$AC$2:$AC$13,MATCH(Inputs!$L61,Lookups!$AD$2:$AD$13,0),1),IF(Inputs!$K61="CAL",Lookups!$Z$2:$Z$98,Lookups!$AA$2:$AA$98),0),1)=Inputs!AS$4-1,Inputs!$Q61*(1+Inputs!AS$6),
IF(INDEX(Lookups!$Y$2:$Y$98,MATCH(Inputs!$M61&amp;"_"&amp;INDEX(Lookups!$AC$2:$AC$13,MATCH(Inputs!$L61,Lookups!$AD$2:$AD$13,0),1),IF(Inputs!$K61="CAL",Lookups!$Z$2:$Z$98,Lookups!$AA$2:$AA$98),0),1)&lt;Inputs!AS$4-1,Inputs!AR61*(1+Inputs!AS$6)))))</f>
        <v>-</v>
      </c>
      <c r="AT61" s="217" t="str">
        <f>IF(OR(ISBLANK($M61),$N61="%"),"-",
IF(INDEX(Lookups!$Y$2:$Y$98,MATCH(Inputs!$M61&amp;"_"&amp;INDEX(Lookups!$AC$2:$AC$13,MATCH(Inputs!$L61,Lookups!$AD$2:$AD$13,0),1),IF(Inputs!$K61="CAL",Lookups!$Z$2:$Z$98,Lookups!$AA$2:$AA$98),0),1)&gt;=Inputs!AT$4,"-",
IF(INDEX(Lookups!$Y$2:$Y$98,MATCH(Inputs!$M61&amp;"_"&amp;INDEX(Lookups!$AC$2:$AC$13,MATCH(Inputs!$L61,Lookups!$AD$2:$AD$13,0),1),IF(Inputs!$K61="CAL",Lookups!$Z$2:$Z$98,Lookups!$AA$2:$AA$98),0),1)=Inputs!AT$4-1,Inputs!$Q61*(1+Inputs!AT$6),
IF(INDEX(Lookups!$Y$2:$Y$98,MATCH(Inputs!$M61&amp;"_"&amp;INDEX(Lookups!$AC$2:$AC$13,MATCH(Inputs!$L61,Lookups!$AD$2:$AD$13,0),1),IF(Inputs!$K61="CAL",Lookups!$Z$2:$Z$98,Lookups!$AA$2:$AA$98),0),1)&lt;Inputs!AT$4-1,Inputs!AS61*(1+Inputs!AT$6)))))</f>
        <v>-</v>
      </c>
      <c r="AU61" s="217" t="str">
        <f>IF(OR(ISBLANK($M61),$N61="%"),"-",
IF(INDEX(Lookups!$Y$2:$Y$98,MATCH(Inputs!$M61&amp;"_"&amp;INDEX(Lookups!$AC$2:$AC$13,MATCH(Inputs!$L61,Lookups!$AD$2:$AD$13,0),1),IF(Inputs!$K61="CAL",Lookups!$Z$2:$Z$98,Lookups!$AA$2:$AA$98),0),1)&gt;=Inputs!AU$4,"-",
IF(INDEX(Lookups!$Y$2:$Y$98,MATCH(Inputs!$M61&amp;"_"&amp;INDEX(Lookups!$AC$2:$AC$13,MATCH(Inputs!$L61,Lookups!$AD$2:$AD$13,0),1),IF(Inputs!$K61="CAL",Lookups!$Z$2:$Z$98,Lookups!$AA$2:$AA$98),0),1)=Inputs!AU$4-1,Inputs!$Q61*(1+Inputs!AU$6),
IF(INDEX(Lookups!$Y$2:$Y$98,MATCH(Inputs!$M61&amp;"_"&amp;INDEX(Lookups!$AC$2:$AC$13,MATCH(Inputs!$L61,Lookups!$AD$2:$AD$13,0),1),IF(Inputs!$K61="CAL",Lookups!$Z$2:$Z$98,Lookups!$AA$2:$AA$98),0),1)&lt;Inputs!AU$4-1,Inputs!AT61*(1+Inputs!AU$6)))))</f>
        <v>-</v>
      </c>
      <c r="AW61" s="214" t="str">
        <f>INDEX($V61:$AU61,1,MATCH(AW$6&amp;"_"&amp;INDEX(Lookups!$AC$2:$AC$13,MATCH(Inputs!AW$5,Lookups!$AD$2:$AD$13,0),1),Inputs!$V$2:$AU$2,0))</f>
        <v>-</v>
      </c>
    </row>
    <row r="62" spans="1:49" ht="15.75" x14ac:dyDescent="0.25">
      <c r="A62" s="178"/>
      <c r="B62" s="209"/>
      <c r="C62" s="210" t="str">
        <f>IF(ISBLANK($B62),"-",IFERROR(INDEX(Lookups!$E$2:$E$14,MATCH($B62,Lookups!$C$2:$C$14,0),1),"-"))</f>
        <v>-</v>
      </c>
      <c r="D62" s="211" t="str">
        <f>IFERROR(IF(MATCH($I62,Lookups!$J$2:$J$6,0),INDEX(Lookups!$K$2:$K$6,MATCH(Inputs!$I62,Lookups!$J$2:$J$6,0),1)),"all DB")</f>
        <v>all DB</v>
      </c>
      <c r="E62" s="211" t="str">
        <f t="shared" si="2"/>
        <v>-</v>
      </c>
      <c r="H62" s="196" t="s">
        <v>30</v>
      </c>
      <c r="I62" s="196"/>
      <c r="J62" s="196"/>
      <c r="M62" s="197"/>
      <c r="Q62" s="162"/>
      <c r="R62" s="162"/>
      <c r="U62" s="216"/>
      <c r="V62" s="217" t="str">
        <f>IF(OR(ISBLANK($M62),$N62="%"),"-",
IF(INDEX(Lookups!$Y$2:$Y$98,MATCH(Inputs!$M62&amp;"_"&amp;INDEX(Lookups!$AC$2:$AC$13,MATCH(Inputs!$L62,Lookups!$AD$2:$AD$13,0),1),IF(Inputs!$K62="CAL",Lookups!$Z$2:$Z$98,Lookups!$AA$2:$AA$98),0),1)&gt;=Inputs!V$4,"-",
IF(INDEX(Lookups!$Y$2:$Y$98,MATCH(Inputs!$M62&amp;"_"&amp;INDEX(Lookups!$AC$2:$AC$13,MATCH(Inputs!$L62,Lookups!$AD$2:$AD$13,0),1),IF(Inputs!$K62="CAL",Lookups!$Z$2:$Z$98,Lookups!$AA$2:$AA$98),0),1)=Inputs!V$4-1,Inputs!$Q62*(1+Inputs!V$6),
IF(INDEX(Lookups!$Y$2:$Y$98,MATCH(Inputs!$M62&amp;"_"&amp;INDEX(Lookups!$AC$2:$AC$13,MATCH(Inputs!$L62,Lookups!$AD$2:$AD$13,0),1),IF(Inputs!$K62="CAL",Lookups!$Z$2:$Z$98,Lookups!$AA$2:$AA$98),0),1)&lt;Inputs!V$4-1,Inputs!U62*(1+Inputs!V$6)))))</f>
        <v>-</v>
      </c>
      <c r="W62" s="217" t="str">
        <f>IF(OR(ISBLANK($M62),$N62="%"),"-",
IF(INDEX(Lookups!$Y$2:$Y$98,MATCH(Inputs!$M62&amp;"_"&amp;INDEX(Lookups!$AC$2:$AC$13,MATCH(Inputs!$L62,Lookups!$AD$2:$AD$13,0),1),IF(Inputs!$K62="CAL",Lookups!$Z$2:$Z$98,Lookups!$AA$2:$AA$98),0),1)&gt;=Inputs!W$4,"-",
IF(INDEX(Lookups!$Y$2:$Y$98,MATCH(Inputs!$M62&amp;"_"&amp;INDEX(Lookups!$AC$2:$AC$13,MATCH(Inputs!$L62,Lookups!$AD$2:$AD$13,0),1),IF(Inputs!$K62="CAL",Lookups!$Z$2:$Z$98,Lookups!$AA$2:$AA$98),0),1)=Inputs!W$4-1,Inputs!$Q62*(1+Inputs!W$6),
IF(INDEX(Lookups!$Y$2:$Y$98,MATCH(Inputs!$M62&amp;"_"&amp;INDEX(Lookups!$AC$2:$AC$13,MATCH(Inputs!$L62,Lookups!$AD$2:$AD$13,0),1),IF(Inputs!$K62="CAL",Lookups!$Z$2:$Z$98,Lookups!$AA$2:$AA$98),0),1)&lt;Inputs!W$4-1,Inputs!V62*(1+Inputs!W$6)))))</f>
        <v>-</v>
      </c>
      <c r="X62" s="217" t="str">
        <f>IF(OR(ISBLANK($M62),$N62="%"),"-",
IF(INDEX(Lookups!$Y$2:$Y$98,MATCH(Inputs!$M62&amp;"_"&amp;INDEX(Lookups!$AC$2:$AC$13,MATCH(Inputs!$L62,Lookups!$AD$2:$AD$13,0),1),IF(Inputs!$K62="CAL",Lookups!$Z$2:$Z$98,Lookups!$AA$2:$AA$98),0),1)&gt;=Inputs!X$4,"-",
IF(INDEX(Lookups!$Y$2:$Y$98,MATCH(Inputs!$M62&amp;"_"&amp;INDEX(Lookups!$AC$2:$AC$13,MATCH(Inputs!$L62,Lookups!$AD$2:$AD$13,0),1),IF(Inputs!$K62="CAL",Lookups!$Z$2:$Z$98,Lookups!$AA$2:$AA$98),0),1)=Inputs!X$4-1,Inputs!$Q62*(1+Inputs!X$6),
IF(INDEX(Lookups!$Y$2:$Y$98,MATCH(Inputs!$M62&amp;"_"&amp;INDEX(Lookups!$AC$2:$AC$13,MATCH(Inputs!$L62,Lookups!$AD$2:$AD$13,0),1),IF(Inputs!$K62="CAL",Lookups!$Z$2:$Z$98,Lookups!$AA$2:$AA$98),0),1)&lt;Inputs!X$4-1,Inputs!W62*(1+Inputs!X$6)))))</f>
        <v>-</v>
      </c>
      <c r="Y62" s="217" t="str">
        <f>IF(OR(ISBLANK($M62),$N62="%"),"-",
IF(INDEX(Lookups!$Y$2:$Y$98,MATCH(Inputs!$M62&amp;"_"&amp;INDEX(Lookups!$AC$2:$AC$13,MATCH(Inputs!$L62,Lookups!$AD$2:$AD$13,0),1),IF(Inputs!$K62="CAL",Lookups!$Z$2:$Z$98,Lookups!$AA$2:$AA$98),0),1)&gt;=Inputs!Y$4,"-",
IF(INDEX(Lookups!$Y$2:$Y$98,MATCH(Inputs!$M62&amp;"_"&amp;INDEX(Lookups!$AC$2:$AC$13,MATCH(Inputs!$L62,Lookups!$AD$2:$AD$13,0),1),IF(Inputs!$K62="CAL",Lookups!$Z$2:$Z$98,Lookups!$AA$2:$AA$98),0),1)=Inputs!Y$4-1,Inputs!$Q62*(1+Inputs!Y$6),
IF(INDEX(Lookups!$Y$2:$Y$98,MATCH(Inputs!$M62&amp;"_"&amp;INDEX(Lookups!$AC$2:$AC$13,MATCH(Inputs!$L62,Lookups!$AD$2:$AD$13,0),1),IF(Inputs!$K62="CAL",Lookups!$Z$2:$Z$98,Lookups!$AA$2:$AA$98),0),1)&lt;Inputs!Y$4-1,Inputs!X62*(1+Inputs!Y$6)))))</f>
        <v>-</v>
      </c>
      <c r="Z62" s="217" t="str">
        <f>IF(OR(ISBLANK($M62),$N62="%"),"-",
IF(INDEX(Lookups!$Y$2:$Y$98,MATCH(Inputs!$M62&amp;"_"&amp;INDEX(Lookups!$AC$2:$AC$13,MATCH(Inputs!$L62,Lookups!$AD$2:$AD$13,0),1),IF(Inputs!$K62="CAL",Lookups!$Z$2:$Z$98,Lookups!$AA$2:$AA$98),0),1)&gt;=Inputs!Z$4,"-",
IF(INDEX(Lookups!$Y$2:$Y$98,MATCH(Inputs!$M62&amp;"_"&amp;INDEX(Lookups!$AC$2:$AC$13,MATCH(Inputs!$L62,Lookups!$AD$2:$AD$13,0),1),IF(Inputs!$K62="CAL",Lookups!$Z$2:$Z$98,Lookups!$AA$2:$AA$98),0),1)=Inputs!Z$4-1,Inputs!$Q62*(1+Inputs!Z$6),
IF(INDEX(Lookups!$Y$2:$Y$98,MATCH(Inputs!$M62&amp;"_"&amp;INDEX(Lookups!$AC$2:$AC$13,MATCH(Inputs!$L62,Lookups!$AD$2:$AD$13,0),1),IF(Inputs!$K62="CAL",Lookups!$Z$2:$Z$98,Lookups!$AA$2:$AA$98),0),1)&lt;Inputs!Z$4-1,Inputs!Y62*(1+Inputs!Z$6)))))</f>
        <v>-</v>
      </c>
      <c r="AA62" s="217" t="str">
        <f>IF(OR(ISBLANK($M62),$N62="%"),"-",
IF(INDEX(Lookups!$Y$2:$Y$98,MATCH(Inputs!$M62&amp;"_"&amp;INDEX(Lookups!$AC$2:$AC$13,MATCH(Inputs!$L62,Lookups!$AD$2:$AD$13,0),1),IF(Inputs!$K62="CAL",Lookups!$Z$2:$Z$98,Lookups!$AA$2:$AA$98),0),1)&gt;=Inputs!AA$4,"-",
IF(INDEX(Lookups!$Y$2:$Y$98,MATCH(Inputs!$M62&amp;"_"&amp;INDEX(Lookups!$AC$2:$AC$13,MATCH(Inputs!$L62,Lookups!$AD$2:$AD$13,0),1),IF(Inputs!$K62="CAL",Lookups!$Z$2:$Z$98,Lookups!$AA$2:$AA$98),0),1)=Inputs!AA$4-1,Inputs!$Q62*(1+Inputs!AA$6),
IF(INDEX(Lookups!$Y$2:$Y$98,MATCH(Inputs!$M62&amp;"_"&amp;INDEX(Lookups!$AC$2:$AC$13,MATCH(Inputs!$L62,Lookups!$AD$2:$AD$13,0),1),IF(Inputs!$K62="CAL",Lookups!$Z$2:$Z$98,Lookups!$AA$2:$AA$98),0),1)&lt;Inputs!AA$4-1,Inputs!Z62*(1+Inputs!AA$6)))))</f>
        <v>-</v>
      </c>
      <c r="AB62" s="217" t="str">
        <f>IF(OR(ISBLANK($M62),$N62="%"),"-",
IF(INDEX(Lookups!$Y$2:$Y$98,MATCH(Inputs!$M62&amp;"_"&amp;INDEX(Lookups!$AC$2:$AC$13,MATCH(Inputs!$L62,Lookups!$AD$2:$AD$13,0),1),IF(Inputs!$K62="CAL",Lookups!$Z$2:$Z$98,Lookups!$AA$2:$AA$98),0),1)&gt;=Inputs!AB$4,"-",
IF(INDEX(Lookups!$Y$2:$Y$98,MATCH(Inputs!$M62&amp;"_"&amp;INDEX(Lookups!$AC$2:$AC$13,MATCH(Inputs!$L62,Lookups!$AD$2:$AD$13,0),1),IF(Inputs!$K62="CAL",Lookups!$Z$2:$Z$98,Lookups!$AA$2:$AA$98),0),1)=Inputs!AB$4-1,Inputs!$Q62*(1+Inputs!AB$6),
IF(INDEX(Lookups!$Y$2:$Y$98,MATCH(Inputs!$M62&amp;"_"&amp;INDEX(Lookups!$AC$2:$AC$13,MATCH(Inputs!$L62,Lookups!$AD$2:$AD$13,0),1),IF(Inputs!$K62="CAL",Lookups!$Z$2:$Z$98,Lookups!$AA$2:$AA$98),0),1)&lt;Inputs!AB$4-1,Inputs!AA62*(1+Inputs!AB$6)))))</f>
        <v>-</v>
      </c>
      <c r="AC62" s="217" t="str">
        <f>IF(OR(ISBLANK($M62),$N62="%"),"-",
IF(INDEX(Lookups!$Y$2:$Y$98,MATCH(Inputs!$M62&amp;"_"&amp;INDEX(Lookups!$AC$2:$AC$13,MATCH(Inputs!$L62,Lookups!$AD$2:$AD$13,0),1),IF(Inputs!$K62="CAL",Lookups!$Z$2:$Z$98,Lookups!$AA$2:$AA$98),0),1)&gt;=Inputs!AC$4,"-",
IF(INDEX(Lookups!$Y$2:$Y$98,MATCH(Inputs!$M62&amp;"_"&amp;INDEX(Lookups!$AC$2:$AC$13,MATCH(Inputs!$L62,Lookups!$AD$2:$AD$13,0),1),IF(Inputs!$K62="CAL",Lookups!$Z$2:$Z$98,Lookups!$AA$2:$AA$98),0),1)=Inputs!AC$4-1,Inputs!$Q62*(1+Inputs!AC$6),
IF(INDEX(Lookups!$Y$2:$Y$98,MATCH(Inputs!$M62&amp;"_"&amp;INDEX(Lookups!$AC$2:$AC$13,MATCH(Inputs!$L62,Lookups!$AD$2:$AD$13,0),1),IF(Inputs!$K62="CAL",Lookups!$Z$2:$Z$98,Lookups!$AA$2:$AA$98),0),1)&lt;Inputs!AC$4-1,Inputs!AB62*(1+Inputs!AC$6)))))</f>
        <v>-</v>
      </c>
      <c r="AD62" s="217" t="str">
        <f>IF(OR(ISBLANK($M62),$N62="%"),"-",
IF(INDEX(Lookups!$Y$2:$Y$98,MATCH(Inputs!$M62&amp;"_"&amp;INDEX(Lookups!$AC$2:$AC$13,MATCH(Inputs!$L62,Lookups!$AD$2:$AD$13,0),1),IF(Inputs!$K62="CAL",Lookups!$Z$2:$Z$98,Lookups!$AA$2:$AA$98),0),1)&gt;=Inputs!AD$4,"-",
IF(INDEX(Lookups!$Y$2:$Y$98,MATCH(Inputs!$M62&amp;"_"&amp;INDEX(Lookups!$AC$2:$AC$13,MATCH(Inputs!$L62,Lookups!$AD$2:$AD$13,0),1),IF(Inputs!$K62="CAL",Lookups!$Z$2:$Z$98,Lookups!$AA$2:$AA$98),0),1)=Inputs!AD$4-1,Inputs!$Q62*(1+Inputs!AD$6),
IF(INDEX(Lookups!$Y$2:$Y$98,MATCH(Inputs!$M62&amp;"_"&amp;INDEX(Lookups!$AC$2:$AC$13,MATCH(Inputs!$L62,Lookups!$AD$2:$AD$13,0),1),IF(Inputs!$K62="CAL",Lookups!$Z$2:$Z$98,Lookups!$AA$2:$AA$98),0),1)&lt;Inputs!AD$4-1,Inputs!AC62*(1+Inputs!AD$6)))))</f>
        <v>-</v>
      </c>
      <c r="AE62" s="217" t="str">
        <f>IF(OR(ISBLANK($M62),$N62="%"),"-",
IF(INDEX(Lookups!$Y$2:$Y$98,MATCH(Inputs!$M62&amp;"_"&amp;INDEX(Lookups!$AC$2:$AC$13,MATCH(Inputs!$L62,Lookups!$AD$2:$AD$13,0),1),IF(Inputs!$K62="CAL",Lookups!$Z$2:$Z$98,Lookups!$AA$2:$AA$98),0),1)&gt;=Inputs!AE$4,"-",
IF(INDEX(Lookups!$Y$2:$Y$98,MATCH(Inputs!$M62&amp;"_"&amp;INDEX(Lookups!$AC$2:$AC$13,MATCH(Inputs!$L62,Lookups!$AD$2:$AD$13,0),1),IF(Inputs!$K62="CAL",Lookups!$Z$2:$Z$98,Lookups!$AA$2:$AA$98),0),1)=Inputs!AE$4-1,Inputs!$Q62*(1+Inputs!AE$6),
IF(INDEX(Lookups!$Y$2:$Y$98,MATCH(Inputs!$M62&amp;"_"&amp;INDEX(Lookups!$AC$2:$AC$13,MATCH(Inputs!$L62,Lookups!$AD$2:$AD$13,0),1),IF(Inputs!$K62="CAL",Lookups!$Z$2:$Z$98,Lookups!$AA$2:$AA$98),0),1)&lt;Inputs!AE$4-1,Inputs!AD62*(1+Inputs!AE$6)))))</f>
        <v>-</v>
      </c>
      <c r="AF62" s="217" t="str">
        <f>IF(OR(ISBLANK($M62),$N62="%"),"-",
IF(INDEX(Lookups!$Y$2:$Y$98,MATCH(Inputs!$M62&amp;"_"&amp;INDEX(Lookups!$AC$2:$AC$13,MATCH(Inputs!$L62,Lookups!$AD$2:$AD$13,0),1),IF(Inputs!$K62="CAL",Lookups!$Z$2:$Z$98,Lookups!$AA$2:$AA$98),0),1)&gt;=Inputs!AF$4,"-",
IF(INDEX(Lookups!$Y$2:$Y$98,MATCH(Inputs!$M62&amp;"_"&amp;INDEX(Lookups!$AC$2:$AC$13,MATCH(Inputs!$L62,Lookups!$AD$2:$AD$13,0),1),IF(Inputs!$K62="CAL",Lookups!$Z$2:$Z$98,Lookups!$AA$2:$AA$98),0),1)=Inputs!AF$4-1,Inputs!$Q62*(1+Inputs!AF$6),
IF(INDEX(Lookups!$Y$2:$Y$98,MATCH(Inputs!$M62&amp;"_"&amp;INDEX(Lookups!$AC$2:$AC$13,MATCH(Inputs!$L62,Lookups!$AD$2:$AD$13,0),1),IF(Inputs!$K62="CAL",Lookups!$Z$2:$Z$98,Lookups!$AA$2:$AA$98),0),1)&lt;Inputs!AF$4-1,Inputs!AE62*(1+Inputs!AF$6)))))</f>
        <v>-</v>
      </c>
      <c r="AG62" s="217" t="str">
        <f>IF(OR(ISBLANK($M62),$N62="%"),"-",
IF(INDEX(Lookups!$Y$2:$Y$98,MATCH(Inputs!$M62&amp;"_"&amp;INDEX(Lookups!$AC$2:$AC$13,MATCH(Inputs!$L62,Lookups!$AD$2:$AD$13,0),1),IF(Inputs!$K62="CAL",Lookups!$Z$2:$Z$98,Lookups!$AA$2:$AA$98),0),1)&gt;=Inputs!AG$4,"-",
IF(INDEX(Lookups!$Y$2:$Y$98,MATCH(Inputs!$M62&amp;"_"&amp;INDEX(Lookups!$AC$2:$AC$13,MATCH(Inputs!$L62,Lookups!$AD$2:$AD$13,0),1),IF(Inputs!$K62="CAL",Lookups!$Z$2:$Z$98,Lookups!$AA$2:$AA$98),0),1)=Inputs!AG$4-1,Inputs!$Q62*(1+Inputs!AG$6),
IF(INDEX(Lookups!$Y$2:$Y$98,MATCH(Inputs!$M62&amp;"_"&amp;INDEX(Lookups!$AC$2:$AC$13,MATCH(Inputs!$L62,Lookups!$AD$2:$AD$13,0),1),IF(Inputs!$K62="CAL",Lookups!$Z$2:$Z$98,Lookups!$AA$2:$AA$98),0),1)&lt;Inputs!AG$4-1,Inputs!AF62*(1+Inputs!AG$6)))))</f>
        <v>-</v>
      </c>
      <c r="AH62" s="217" t="str">
        <f>IF(OR(ISBLANK($M62),$N62="%"),"-",
IF(INDEX(Lookups!$Y$2:$Y$98,MATCH(Inputs!$M62&amp;"_"&amp;INDEX(Lookups!$AC$2:$AC$13,MATCH(Inputs!$L62,Lookups!$AD$2:$AD$13,0),1),IF(Inputs!$K62="CAL",Lookups!$Z$2:$Z$98,Lookups!$AA$2:$AA$98),0),1)&gt;=Inputs!AH$4,"-",
IF(INDEX(Lookups!$Y$2:$Y$98,MATCH(Inputs!$M62&amp;"_"&amp;INDEX(Lookups!$AC$2:$AC$13,MATCH(Inputs!$L62,Lookups!$AD$2:$AD$13,0),1),IF(Inputs!$K62="CAL",Lookups!$Z$2:$Z$98,Lookups!$AA$2:$AA$98),0),1)=Inputs!AH$4-1,Inputs!$Q62*(1+Inputs!AH$6),
IF(INDEX(Lookups!$Y$2:$Y$98,MATCH(Inputs!$M62&amp;"_"&amp;INDEX(Lookups!$AC$2:$AC$13,MATCH(Inputs!$L62,Lookups!$AD$2:$AD$13,0),1),IF(Inputs!$K62="CAL",Lookups!$Z$2:$Z$98,Lookups!$AA$2:$AA$98),0),1)&lt;Inputs!AH$4-1,Inputs!AG62*(1+Inputs!AH$6)))))</f>
        <v>-</v>
      </c>
      <c r="AI62" s="217" t="str">
        <f>IF(OR(ISBLANK($M62),$N62="%"),"-",
IF(INDEX(Lookups!$Y$2:$Y$98,MATCH(Inputs!$M62&amp;"_"&amp;INDEX(Lookups!$AC$2:$AC$13,MATCH(Inputs!$L62,Lookups!$AD$2:$AD$13,0),1),IF(Inputs!$K62="CAL",Lookups!$Z$2:$Z$98,Lookups!$AA$2:$AA$98),0),1)&gt;=Inputs!AI$4,"-",
IF(INDEX(Lookups!$Y$2:$Y$98,MATCH(Inputs!$M62&amp;"_"&amp;INDEX(Lookups!$AC$2:$AC$13,MATCH(Inputs!$L62,Lookups!$AD$2:$AD$13,0),1),IF(Inputs!$K62="CAL",Lookups!$Z$2:$Z$98,Lookups!$AA$2:$AA$98),0),1)=Inputs!AI$4-1,Inputs!$Q62*(1+Inputs!AI$6),
IF(INDEX(Lookups!$Y$2:$Y$98,MATCH(Inputs!$M62&amp;"_"&amp;INDEX(Lookups!$AC$2:$AC$13,MATCH(Inputs!$L62,Lookups!$AD$2:$AD$13,0),1),IF(Inputs!$K62="CAL",Lookups!$Z$2:$Z$98,Lookups!$AA$2:$AA$98),0),1)&lt;Inputs!AI$4-1,Inputs!AH62*(1+Inputs!AI$6)))))</f>
        <v>-</v>
      </c>
      <c r="AJ62" s="217" t="str">
        <f>IF(OR(ISBLANK($M62),$N62="%"),"-",
IF(INDEX(Lookups!$Y$2:$Y$98,MATCH(Inputs!$M62&amp;"_"&amp;INDEX(Lookups!$AC$2:$AC$13,MATCH(Inputs!$L62,Lookups!$AD$2:$AD$13,0),1),IF(Inputs!$K62="CAL",Lookups!$Z$2:$Z$98,Lookups!$AA$2:$AA$98),0),1)&gt;=Inputs!AJ$4,"-",
IF(INDEX(Lookups!$Y$2:$Y$98,MATCH(Inputs!$M62&amp;"_"&amp;INDEX(Lookups!$AC$2:$AC$13,MATCH(Inputs!$L62,Lookups!$AD$2:$AD$13,0),1),IF(Inputs!$K62="CAL",Lookups!$Z$2:$Z$98,Lookups!$AA$2:$AA$98),0),1)=Inputs!AJ$4-1,Inputs!$Q62*(1+Inputs!AJ$6),
IF(INDEX(Lookups!$Y$2:$Y$98,MATCH(Inputs!$M62&amp;"_"&amp;INDEX(Lookups!$AC$2:$AC$13,MATCH(Inputs!$L62,Lookups!$AD$2:$AD$13,0),1),IF(Inputs!$K62="CAL",Lookups!$Z$2:$Z$98,Lookups!$AA$2:$AA$98),0),1)&lt;Inputs!AJ$4-1,Inputs!AI62*(1+Inputs!AJ$6)))))</f>
        <v>-</v>
      </c>
      <c r="AK62" s="217" t="str">
        <f>IF(OR(ISBLANK($M62),$N62="%"),"-",
IF(INDEX(Lookups!$Y$2:$Y$98,MATCH(Inputs!$M62&amp;"_"&amp;INDEX(Lookups!$AC$2:$AC$13,MATCH(Inputs!$L62,Lookups!$AD$2:$AD$13,0),1),IF(Inputs!$K62="CAL",Lookups!$Z$2:$Z$98,Lookups!$AA$2:$AA$98),0),1)&gt;=Inputs!AK$4,"-",
IF(INDEX(Lookups!$Y$2:$Y$98,MATCH(Inputs!$M62&amp;"_"&amp;INDEX(Lookups!$AC$2:$AC$13,MATCH(Inputs!$L62,Lookups!$AD$2:$AD$13,0),1),IF(Inputs!$K62="CAL",Lookups!$Z$2:$Z$98,Lookups!$AA$2:$AA$98),0),1)=Inputs!AK$4-1,Inputs!$Q62*(1+Inputs!AK$6),
IF(INDEX(Lookups!$Y$2:$Y$98,MATCH(Inputs!$M62&amp;"_"&amp;INDEX(Lookups!$AC$2:$AC$13,MATCH(Inputs!$L62,Lookups!$AD$2:$AD$13,0),1),IF(Inputs!$K62="CAL",Lookups!$Z$2:$Z$98,Lookups!$AA$2:$AA$98),0),1)&lt;Inputs!AK$4-1,Inputs!AJ62*(1+Inputs!AK$6)))))</f>
        <v>-</v>
      </c>
      <c r="AL62" s="217" t="str">
        <f>IF(OR(ISBLANK($M62),$N62="%"),"-",
IF(INDEX(Lookups!$Y$2:$Y$98,MATCH(Inputs!$M62&amp;"_"&amp;INDEX(Lookups!$AC$2:$AC$13,MATCH(Inputs!$L62,Lookups!$AD$2:$AD$13,0),1),IF(Inputs!$K62="CAL",Lookups!$Z$2:$Z$98,Lookups!$AA$2:$AA$98),0),1)&gt;=Inputs!AL$4,"-",
IF(INDEX(Lookups!$Y$2:$Y$98,MATCH(Inputs!$M62&amp;"_"&amp;INDEX(Lookups!$AC$2:$AC$13,MATCH(Inputs!$L62,Lookups!$AD$2:$AD$13,0),1),IF(Inputs!$K62="CAL",Lookups!$Z$2:$Z$98,Lookups!$AA$2:$AA$98),0),1)=Inputs!AL$4-1,Inputs!$Q62*(1+Inputs!AL$6),
IF(INDEX(Lookups!$Y$2:$Y$98,MATCH(Inputs!$M62&amp;"_"&amp;INDEX(Lookups!$AC$2:$AC$13,MATCH(Inputs!$L62,Lookups!$AD$2:$AD$13,0),1),IF(Inputs!$K62="CAL",Lookups!$Z$2:$Z$98,Lookups!$AA$2:$AA$98),0),1)&lt;Inputs!AL$4-1,Inputs!AK62*(1+Inputs!AL$6)))))</f>
        <v>-</v>
      </c>
      <c r="AM62" s="217" t="str">
        <f>IF(OR(ISBLANK($M62),$N62="%"),"-",
IF(INDEX(Lookups!$Y$2:$Y$98,MATCH(Inputs!$M62&amp;"_"&amp;INDEX(Lookups!$AC$2:$AC$13,MATCH(Inputs!$L62,Lookups!$AD$2:$AD$13,0),1),IF(Inputs!$K62="CAL",Lookups!$Z$2:$Z$98,Lookups!$AA$2:$AA$98),0),1)&gt;=Inputs!AM$4,"-",
IF(INDEX(Lookups!$Y$2:$Y$98,MATCH(Inputs!$M62&amp;"_"&amp;INDEX(Lookups!$AC$2:$AC$13,MATCH(Inputs!$L62,Lookups!$AD$2:$AD$13,0),1),IF(Inputs!$K62="CAL",Lookups!$Z$2:$Z$98,Lookups!$AA$2:$AA$98),0),1)=Inputs!AM$4-1,Inputs!$Q62*(1+Inputs!AM$6),
IF(INDEX(Lookups!$Y$2:$Y$98,MATCH(Inputs!$M62&amp;"_"&amp;INDEX(Lookups!$AC$2:$AC$13,MATCH(Inputs!$L62,Lookups!$AD$2:$AD$13,0),1),IF(Inputs!$K62="CAL",Lookups!$Z$2:$Z$98,Lookups!$AA$2:$AA$98),0),1)&lt;Inputs!AM$4-1,Inputs!AL62*(1+Inputs!AM$6)))))</f>
        <v>-</v>
      </c>
      <c r="AN62" s="217" t="str">
        <f>IF(OR(ISBLANK($M62),$N62="%"),"-",
IF(INDEX(Lookups!$Y$2:$Y$98,MATCH(Inputs!$M62&amp;"_"&amp;INDEX(Lookups!$AC$2:$AC$13,MATCH(Inputs!$L62,Lookups!$AD$2:$AD$13,0),1),IF(Inputs!$K62="CAL",Lookups!$Z$2:$Z$98,Lookups!$AA$2:$AA$98),0),1)&gt;=Inputs!AN$4,"-",
IF(INDEX(Lookups!$Y$2:$Y$98,MATCH(Inputs!$M62&amp;"_"&amp;INDEX(Lookups!$AC$2:$AC$13,MATCH(Inputs!$L62,Lookups!$AD$2:$AD$13,0),1),IF(Inputs!$K62="CAL",Lookups!$Z$2:$Z$98,Lookups!$AA$2:$AA$98),0),1)=Inputs!AN$4-1,Inputs!$Q62*(1+Inputs!AN$6),
IF(INDEX(Lookups!$Y$2:$Y$98,MATCH(Inputs!$M62&amp;"_"&amp;INDEX(Lookups!$AC$2:$AC$13,MATCH(Inputs!$L62,Lookups!$AD$2:$AD$13,0),1),IF(Inputs!$K62="CAL",Lookups!$Z$2:$Z$98,Lookups!$AA$2:$AA$98),0),1)&lt;Inputs!AN$4-1,Inputs!AM62*(1+Inputs!AN$6)))))</f>
        <v>-</v>
      </c>
      <c r="AO62" s="217" t="str">
        <f>IF(OR(ISBLANK($M62),$N62="%"),"-",
IF(INDEX(Lookups!$Y$2:$Y$98,MATCH(Inputs!$M62&amp;"_"&amp;INDEX(Lookups!$AC$2:$AC$13,MATCH(Inputs!$L62,Lookups!$AD$2:$AD$13,0),1),IF(Inputs!$K62="CAL",Lookups!$Z$2:$Z$98,Lookups!$AA$2:$AA$98),0),1)&gt;=Inputs!AO$4,"-",
IF(INDEX(Lookups!$Y$2:$Y$98,MATCH(Inputs!$M62&amp;"_"&amp;INDEX(Lookups!$AC$2:$AC$13,MATCH(Inputs!$L62,Lookups!$AD$2:$AD$13,0),1),IF(Inputs!$K62="CAL",Lookups!$Z$2:$Z$98,Lookups!$AA$2:$AA$98),0),1)=Inputs!AO$4-1,Inputs!$Q62*(1+Inputs!AO$6),
IF(INDEX(Lookups!$Y$2:$Y$98,MATCH(Inputs!$M62&amp;"_"&amp;INDEX(Lookups!$AC$2:$AC$13,MATCH(Inputs!$L62,Lookups!$AD$2:$AD$13,0),1),IF(Inputs!$K62="CAL",Lookups!$Z$2:$Z$98,Lookups!$AA$2:$AA$98),0),1)&lt;Inputs!AO$4-1,Inputs!AN62*(1+Inputs!AO$6)))))</f>
        <v>-</v>
      </c>
      <c r="AP62" s="217" t="str">
        <f>IF(OR(ISBLANK($M62),$N62="%"),"-",
IF(INDEX(Lookups!$Y$2:$Y$98,MATCH(Inputs!$M62&amp;"_"&amp;INDEX(Lookups!$AC$2:$AC$13,MATCH(Inputs!$L62,Lookups!$AD$2:$AD$13,0),1),IF(Inputs!$K62="CAL",Lookups!$Z$2:$Z$98,Lookups!$AA$2:$AA$98),0),1)&gt;=Inputs!AP$4,"-",
IF(INDEX(Lookups!$Y$2:$Y$98,MATCH(Inputs!$M62&amp;"_"&amp;INDEX(Lookups!$AC$2:$AC$13,MATCH(Inputs!$L62,Lookups!$AD$2:$AD$13,0),1),IF(Inputs!$K62="CAL",Lookups!$Z$2:$Z$98,Lookups!$AA$2:$AA$98),0),1)=Inputs!AP$4-1,Inputs!$Q62*(1+Inputs!AP$6),
IF(INDEX(Lookups!$Y$2:$Y$98,MATCH(Inputs!$M62&amp;"_"&amp;INDEX(Lookups!$AC$2:$AC$13,MATCH(Inputs!$L62,Lookups!$AD$2:$AD$13,0),1),IF(Inputs!$K62="CAL",Lookups!$Z$2:$Z$98,Lookups!$AA$2:$AA$98),0),1)&lt;Inputs!AP$4-1,Inputs!AO62*(1+Inputs!AP$6)))))</f>
        <v>-</v>
      </c>
      <c r="AQ62" s="217" t="str">
        <f>IF(OR(ISBLANK($M62),$N62="%"),"-",
IF(INDEX(Lookups!$Y$2:$Y$98,MATCH(Inputs!$M62&amp;"_"&amp;INDEX(Lookups!$AC$2:$AC$13,MATCH(Inputs!$L62,Lookups!$AD$2:$AD$13,0),1),IF(Inputs!$K62="CAL",Lookups!$Z$2:$Z$98,Lookups!$AA$2:$AA$98),0),1)&gt;=Inputs!AQ$4,"-",
IF(INDEX(Lookups!$Y$2:$Y$98,MATCH(Inputs!$M62&amp;"_"&amp;INDEX(Lookups!$AC$2:$AC$13,MATCH(Inputs!$L62,Lookups!$AD$2:$AD$13,0),1),IF(Inputs!$K62="CAL",Lookups!$Z$2:$Z$98,Lookups!$AA$2:$AA$98),0),1)=Inputs!AQ$4-1,Inputs!$Q62*(1+Inputs!AQ$6),
IF(INDEX(Lookups!$Y$2:$Y$98,MATCH(Inputs!$M62&amp;"_"&amp;INDEX(Lookups!$AC$2:$AC$13,MATCH(Inputs!$L62,Lookups!$AD$2:$AD$13,0),1),IF(Inputs!$K62="CAL",Lookups!$Z$2:$Z$98,Lookups!$AA$2:$AA$98),0),1)&lt;Inputs!AQ$4-1,Inputs!AP62*(1+Inputs!AQ$6)))))</f>
        <v>-</v>
      </c>
      <c r="AR62" s="217" t="str">
        <f>IF(OR(ISBLANK($M62),$N62="%"),"-",
IF(INDEX(Lookups!$Y$2:$Y$98,MATCH(Inputs!$M62&amp;"_"&amp;INDEX(Lookups!$AC$2:$AC$13,MATCH(Inputs!$L62,Lookups!$AD$2:$AD$13,0),1),IF(Inputs!$K62="CAL",Lookups!$Z$2:$Z$98,Lookups!$AA$2:$AA$98),0),1)&gt;=Inputs!AR$4,"-",
IF(INDEX(Lookups!$Y$2:$Y$98,MATCH(Inputs!$M62&amp;"_"&amp;INDEX(Lookups!$AC$2:$AC$13,MATCH(Inputs!$L62,Lookups!$AD$2:$AD$13,0),1),IF(Inputs!$K62="CAL",Lookups!$Z$2:$Z$98,Lookups!$AA$2:$AA$98),0),1)=Inputs!AR$4-1,Inputs!$Q62*(1+Inputs!AR$6),
IF(INDEX(Lookups!$Y$2:$Y$98,MATCH(Inputs!$M62&amp;"_"&amp;INDEX(Lookups!$AC$2:$AC$13,MATCH(Inputs!$L62,Lookups!$AD$2:$AD$13,0),1),IF(Inputs!$K62="CAL",Lookups!$Z$2:$Z$98,Lookups!$AA$2:$AA$98),0),1)&lt;Inputs!AR$4-1,Inputs!AQ62*(1+Inputs!AR$6)))))</f>
        <v>-</v>
      </c>
      <c r="AS62" s="217" t="str">
        <f>IF(OR(ISBLANK($M62),$N62="%"),"-",
IF(INDEX(Lookups!$Y$2:$Y$98,MATCH(Inputs!$M62&amp;"_"&amp;INDEX(Lookups!$AC$2:$AC$13,MATCH(Inputs!$L62,Lookups!$AD$2:$AD$13,0),1),IF(Inputs!$K62="CAL",Lookups!$Z$2:$Z$98,Lookups!$AA$2:$AA$98),0),1)&gt;=Inputs!AS$4,"-",
IF(INDEX(Lookups!$Y$2:$Y$98,MATCH(Inputs!$M62&amp;"_"&amp;INDEX(Lookups!$AC$2:$AC$13,MATCH(Inputs!$L62,Lookups!$AD$2:$AD$13,0),1),IF(Inputs!$K62="CAL",Lookups!$Z$2:$Z$98,Lookups!$AA$2:$AA$98),0),1)=Inputs!AS$4-1,Inputs!$Q62*(1+Inputs!AS$6),
IF(INDEX(Lookups!$Y$2:$Y$98,MATCH(Inputs!$M62&amp;"_"&amp;INDEX(Lookups!$AC$2:$AC$13,MATCH(Inputs!$L62,Lookups!$AD$2:$AD$13,0),1),IF(Inputs!$K62="CAL",Lookups!$Z$2:$Z$98,Lookups!$AA$2:$AA$98),0),1)&lt;Inputs!AS$4-1,Inputs!AR62*(1+Inputs!AS$6)))))</f>
        <v>-</v>
      </c>
      <c r="AT62" s="217" t="str">
        <f>IF(OR(ISBLANK($M62),$N62="%"),"-",
IF(INDEX(Lookups!$Y$2:$Y$98,MATCH(Inputs!$M62&amp;"_"&amp;INDEX(Lookups!$AC$2:$AC$13,MATCH(Inputs!$L62,Lookups!$AD$2:$AD$13,0),1),IF(Inputs!$K62="CAL",Lookups!$Z$2:$Z$98,Lookups!$AA$2:$AA$98),0),1)&gt;=Inputs!AT$4,"-",
IF(INDEX(Lookups!$Y$2:$Y$98,MATCH(Inputs!$M62&amp;"_"&amp;INDEX(Lookups!$AC$2:$AC$13,MATCH(Inputs!$L62,Lookups!$AD$2:$AD$13,0),1),IF(Inputs!$K62="CAL",Lookups!$Z$2:$Z$98,Lookups!$AA$2:$AA$98),0),1)=Inputs!AT$4-1,Inputs!$Q62*(1+Inputs!AT$6),
IF(INDEX(Lookups!$Y$2:$Y$98,MATCH(Inputs!$M62&amp;"_"&amp;INDEX(Lookups!$AC$2:$AC$13,MATCH(Inputs!$L62,Lookups!$AD$2:$AD$13,0),1),IF(Inputs!$K62="CAL",Lookups!$Z$2:$Z$98,Lookups!$AA$2:$AA$98),0),1)&lt;Inputs!AT$4-1,Inputs!AS62*(1+Inputs!AT$6)))))</f>
        <v>-</v>
      </c>
      <c r="AU62" s="217" t="str">
        <f>IF(OR(ISBLANK($M62),$N62="%"),"-",
IF(INDEX(Lookups!$Y$2:$Y$98,MATCH(Inputs!$M62&amp;"_"&amp;INDEX(Lookups!$AC$2:$AC$13,MATCH(Inputs!$L62,Lookups!$AD$2:$AD$13,0),1),IF(Inputs!$K62="CAL",Lookups!$Z$2:$Z$98,Lookups!$AA$2:$AA$98),0),1)&gt;=Inputs!AU$4,"-",
IF(INDEX(Lookups!$Y$2:$Y$98,MATCH(Inputs!$M62&amp;"_"&amp;INDEX(Lookups!$AC$2:$AC$13,MATCH(Inputs!$L62,Lookups!$AD$2:$AD$13,0),1),IF(Inputs!$K62="CAL",Lookups!$Z$2:$Z$98,Lookups!$AA$2:$AA$98),0),1)=Inputs!AU$4-1,Inputs!$Q62*(1+Inputs!AU$6),
IF(INDEX(Lookups!$Y$2:$Y$98,MATCH(Inputs!$M62&amp;"_"&amp;INDEX(Lookups!$AC$2:$AC$13,MATCH(Inputs!$L62,Lookups!$AD$2:$AD$13,0),1),IF(Inputs!$K62="CAL",Lookups!$Z$2:$Z$98,Lookups!$AA$2:$AA$98),0),1)&lt;Inputs!AU$4-1,Inputs!AT62*(1+Inputs!AU$6)))))</f>
        <v>-</v>
      </c>
      <c r="AW62" s="214" t="str">
        <f>INDEX($V62:$AU62,1,MATCH(AW$6&amp;"_"&amp;INDEX(Lookups!$AC$2:$AC$13,MATCH(Inputs!AW$5,Lookups!$AD$2:$AD$13,0),1),Inputs!$V$2:$AU$2,0))</f>
        <v>-</v>
      </c>
    </row>
    <row r="63" spans="1:49" x14ac:dyDescent="0.25">
      <c r="A63" s="178"/>
      <c r="B63" s="209"/>
      <c r="C63" s="210" t="str">
        <f>IF(ISBLANK($B63),"-",IFERROR(INDEX(Lookups!$E$2:$E$14,MATCH($B63,Lookups!$C$2:$C$14,0),1),"-"))</f>
        <v>-</v>
      </c>
      <c r="D63" s="211" t="str">
        <f>IFERROR(IF(MATCH($I63,Lookups!$J$2:$J$6,0),INDEX(Lookups!$K$2:$K$6,MATCH(Inputs!$I63,Lookups!$J$2:$J$6,0),1)),"all DB")</f>
        <v>all DB</v>
      </c>
      <c r="E63" s="211" t="str">
        <f t="shared" si="2"/>
        <v>-</v>
      </c>
      <c r="O63" s="237" t="s">
        <v>567</v>
      </c>
      <c r="P63" s="242"/>
      <c r="Q63" s="162"/>
      <c r="R63" s="162"/>
      <c r="U63" s="216"/>
      <c r="V63" s="217" t="str">
        <f>IF(OR(ISBLANK($M63),$N63="%"),"-",
IF(INDEX(Lookups!$Y$2:$Y$98,MATCH(Inputs!$M63&amp;"_"&amp;INDEX(Lookups!$AC$2:$AC$13,MATCH(Inputs!$L63,Lookups!$AD$2:$AD$13,0),1),IF(Inputs!$K63="CAL",Lookups!$Z$2:$Z$98,Lookups!$AA$2:$AA$98),0),1)&gt;=Inputs!V$4,"-",
IF(INDEX(Lookups!$Y$2:$Y$98,MATCH(Inputs!$M63&amp;"_"&amp;INDEX(Lookups!$AC$2:$AC$13,MATCH(Inputs!$L63,Lookups!$AD$2:$AD$13,0),1),IF(Inputs!$K63="CAL",Lookups!$Z$2:$Z$98,Lookups!$AA$2:$AA$98),0),1)=Inputs!V$4-1,Inputs!$Q63*(1+Inputs!V$6),
IF(INDEX(Lookups!$Y$2:$Y$98,MATCH(Inputs!$M63&amp;"_"&amp;INDEX(Lookups!$AC$2:$AC$13,MATCH(Inputs!$L63,Lookups!$AD$2:$AD$13,0),1),IF(Inputs!$K63="CAL",Lookups!$Z$2:$Z$98,Lookups!$AA$2:$AA$98),0),1)&lt;Inputs!V$4-1,Inputs!U63*(1+Inputs!V$6)))))</f>
        <v>-</v>
      </c>
      <c r="W63" s="217" t="str">
        <f>IF(OR(ISBLANK($M63),$N63="%"),"-",
IF(INDEX(Lookups!$Y$2:$Y$98,MATCH(Inputs!$M63&amp;"_"&amp;INDEX(Lookups!$AC$2:$AC$13,MATCH(Inputs!$L63,Lookups!$AD$2:$AD$13,0),1),IF(Inputs!$K63="CAL",Lookups!$Z$2:$Z$98,Lookups!$AA$2:$AA$98),0),1)&gt;=Inputs!W$4,"-",
IF(INDEX(Lookups!$Y$2:$Y$98,MATCH(Inputs!$M63&amp;"_"&amp;INDEX(Lookups!$AC$2:$AC$13,MATCH(Inputs!$L63,Lookups!$AD$2:$AD$13,0),1),IF(Inputs!$K63="CAL",Lookups!$Z$2:$Z$98,Lookups!$AA$2:$AA$98),0),1)=Inputs!W$4-1,Inputs!$Q63*(1+Inputs!W$6),
IF(INDEX(Lookups!$Y$2:$Y$98,MATCH(Inputs!$M63&amp;"_"&amp;INDEX(Lookups!$AC$2:$AC$13,MATCH(Inputs!$L63,Lookups!$AD$2:$AD$13,0),1),IF(Inputs!$K63="CAL",Lookups!$Z$2:$Z$98,Lookups!$AA$2:$AA$98),0),1)&lt;Inputs!W$4-1,Inputs!V63*(1+Inputs!W$6)))))</f>
        <v>-</v>
      </c>
      <c r="X63" s="217" t="str">
        <f>IF(OR(ISBLANK($M63),$N63="%"),"-",
IF(INDEX(Lookups!$Y$2:$Y$98,MATCH(Inputs!$M63&amp;"_"&amp;INDEX(Lookups!$AC$2:$AC$13,MATCH(Inputs!$L63,Lookups!$AD$2:$AD$13,0),1),IF(Inputs!$K63="CAL",Lookups!$Z$2:$Z$98,Lookups!$AA$2:$AA$98),0),1)&gt;=Inputs!X$4,"-",
IF(INDEX(Lookups!$Y$2:$Y$98,MATCH(Inputs!$M63&amp;"_"&amp;INDEX(Lookups!$AC$2:$AC$13,MATCH(Inputs!$L63,Lookups!$AD$2:$AD$13,0),1),IF(Inputs!$K63="CAL",Lookups!$Z$2:$Z$98,Lookups!$AA$2:$AA$98),0),1)=Inputs!X$4-1,Inputs!$Q63*(1+Inputs!X$6),
IF(INDEX(Lookups!$Y$2:$Y$98,MATCH(Inputs!$M63&amp;"_"&amp;INDEX(Lookups!$AC$2:$AC$13,MATCH(Inputs!$L63,Lookups!$AD$2:$AD$13,0),1),IF(Inputs!$K63="CAL",Lookups!$Z$2:$Z$98,Lookups!$AA$2:$AA$98),0),1)&lt;Inputs!X$4-1,Inputs!W63*(1+Inputs!X$6)))))</f>
        <v>-</v>
      </c>
      <c r="Y63" s="217" t="str">
        <f>IF(OR(ISBLANK($M63),$N63="%"),"-",
IF(INDEX(Lookups!$Y$2:$Y$98,MATCH(Inputs!$M63&amp;"_"&amp;INDEX(Lookups!$AC$2:$AC$13,MATCH(Inputs!$L63,Lookups!$AD$2:$AD$13,0),1),IF(Inputs!$K63="CAL",Lookups!$Z$2:$Z$98,Lookups!$AA$2:$AA$98),0),1)&gt;=Inputs!Y$4,"-",
IF(INDEX(Lookups!$Y$2:$Y$98,MATCH(Inputs!$M63&amp;"_"&amp;INDEX(Lookups!$AC$2:$AC$13,MATCH(Inputs!$L63,Lookups!$AD$2:$AD$13,0),1),IF(Inputs!$K63="CAL",Lookups!$Z$2:$Z$98,Lookups!$AA$2:$AA$98),0),1)=Inputs!Y$4-1,Inputs!$Q63*(1+Inputs!Y$6),
IF(INDEX(Lookups!$Y$2:$Y$98,MATCH(Inputs!$M63&amp;"_"&amp;INDEX(Lookups!$AC$2:$AC$13,MATCH(Inputs!$L63,Lookups!$AD$2:$AD$13,0),1),IF(Inputs!$K63="CAL",Lookups!$Z$2:$Z$98,Lookups!$AA$2:$AA$98),0),1)&lt;Inputs!Y$4-1,Inputs!X63*(1+Inputs!Y$6)))))</f>
        <v>-</v>
      </c>
      <c r="Z63" s="217" t="str">
        <f>IF(OR(ISBLANK($M63),$N63="%"),"-",
IF(INDEX(Lookups!$Y$2:$Y$98,MATCH(Inputs!$M63&amp;"_"&amp;INDEX(Lookups!$AC$2:$AC$13,MATCH(Inputs!$L63,Lookups!$AD$2:$AD$13,0),1),IF(Inputs!$K63="CAL",Lookups!$Z$2:$Z$98,Lookups!$AA$2:$AA$98),0),1)&gt;=Inputs!Z$4,"-",
IF(INDEX(Lookups!$Y$2:$Y$98,MATCH(Inputs!$M63&amp;"_"&amp;INDEX(Lookups!$AC$2:$AC$13,MATCH(Inputs!$L63,Lookups!$AD$2:$AD$13,0),1),IF(Inputs!$K63="CAL",Lookups!$Z$2:$Z$98,Lookups!$AA$2:$AA$98),0),1)=Inputs!Z$4-1,Inputs!$Q63*(1+Inputs!Z$6),
IF(INDEX(Lookups!$Y$2:$Y$98,MATCH(Inputs!$M63&amp;"_"&amp;INDEX(Lookups!$AC$2:$AC$13,MATCH(Inputs!$L63,Lookups!$AD$2:$AD$13,0),1),IF(Inputs!$K63="CAL",Lookups!$Z$2:$Z$98,Lookups!$AA$2:$AA$98),0),1)&lt;Inputs!Z$4-1,Inputs!Y63*(1+Inputs!Z$6)))))</f>
        <v>-</v>
      </c>
      <c r="AA63" s="217" t="str">
        <f>IF(OR(ISBLANK($M63),$N63="%"),"-",
IF(INDEX(Lookups!$Y$2:$Y$98,MATCH(Inputs!$M63&amp;"_"&amp;INDEX(Lookups!$AC$2:$AC$13,MATCH(Inputs!$L63,Lookups!$AD$2:$AD$13,0),1),IF(Inputs!$K63="CAL",Lookups!$Z$2:$Z$98,Lookups!$AA$2:$AA$98),0),1)&gt;=Inputs!AA$4,"-",
IF(INDEX(Lookups!$Y$2:$Y$98,MATCH(Inputs!$M63&amp;"_"&amp;INDEX(Lookups!$AC$2:$AC$13,MATCH(Inputs!$L63,Lookups!$AD$2:$AD$13,0),1),IF(Inputs!$K63="CAL",Lookups!$Z$2:$Z$98,Lookups!$AA$2:$AA$98),0),1)=Inputs!AA$4-1,Inputs!$Q63*(1+Inputs!AA$6),
IF(INDEX(Lookups!$Y$2:$Y$98,MATCH(Inputs!$M63&amp;"_"&amp;INDEX(Lookups!$AC$2:$AC$13,MATCH(Inputs!$L63,Lookups!$AD$2:$AD$13,0),1),IF(Inputs!$K63="CAL",Lookups!$Z$2:$Z$98,Lookups!$AA$2:$AA$98),0),1)&lt;Inputs!AA$4-1,Inputs!Z63*(1+Inputs!AA$6)))))</f>
        <v>-</v>
      </c>
      <c r="AB63" s="217" t="str">
        <f>IF(OR(ISBLANK($M63),$N63="%"),"-",
IF(INDEX(Lookups!$Y$2:$Y$98,MATCH(Inputs!$M63&amp;"_"&amp;INDEX(Lookups!$AC$2:$AC$13,MATCH(Inputs!$L63,Lookups!$AD$2:$AD$13,0),1),IF(Inputs!$K63="CAL",Lookups!$Z$2:$Z$98,Lookups!$AA$2:$AA$98),0),1)&gt;=Inputs!AB$4,"-",
IF(INDEX(Lookups!$Y$2:$Y$98,MATCH(Inputs!$M63&amp;"_"&amp;INDEX(Lookups!$AC$2:$AC$13,MATCH(Inputs!$L63,Lookups!$AD$2:$AD$13,0),1),IF(Inputs!$K63="CAL",Lookups!$Z$2:$Z$98,Lookups!$AA$2:$AA$98),0),1)=Inputs!AB$4-1,Inputs!$Q63*(1+Inputs!AB$6),
IF(INDEX(Lookups!$Y$2:$Y$98,MATCH(Inputs!$M63&amp;"_"&amp;INDEX(Lookups!$AC$2:$AC$13,MATCH(Inputs!$L63,Lookups!$AD$2:$AD$13,0),1),IF(Inputs!$K63="CAL",Lookups!$Z$2:$Z$98,Lookups!$AA$2:$AA$98),0),1)&lt;Inputs!AB$4-1,Inputs!AA63*(1+Inputs!AB$6)))))</f>
        <v>-</v>
      </c>
      <c r="AC63" s="217" t="str">
        <f>IF(OR(ISBLANK($M63),$N63="%"),"-",
IF(INDEX(Lookups!$Y$2:$Y$98,MATCH(Inputs!$M63&amp;"_"&amp;INDEX(Lookups!$AC$2:$AC$13,MATCH(Inputs!$L63,Lookups!$AD$2:$AD$13,0),1),IF(Inputs!$K63="CAL",Lookups!$Z$2:$Z$98,Lookups!$AA$2:$AA$98),0),1)&gt;=Inputs!AC$4,"-",
IF(INDEX(Lookups!$Y$2:$Y$98,MATCH(Inputs!$M63&amp;"_"&amp;INDEX(Lookups!$AC$2:$AC$13,MATCH(Inputs!$L63,Lookups!$AD$2:$AD$13,0),1),IF(Inputs!$K63="CAL",Lookups!$Z$2:$Z$98,Lookups!$AA$2:$AA$98),0),1)=Inputs!AC$4-1,Inputs!$Q63*(1+Inputs!AC$6),
IF(INDEX(Lookups!$Y$2:$Y$98,MATCH(Inputs!$M63&amp;"_"&amp;INDEX(Lookups!$AC$2:$AC$13,MATCH(Inputs!$L63,Lookups!$AD$2:$AD$13,0),1),IF(Inputs!$K63="CAL",Lookups!$Z$2:$Z$98,Lookups!$AA$2:$AA$98),0),1)&lt;Inputs!AC$4-1,Inputs!AB63*(1+Inputs!AC$6)))))</f>
        <v>-</v>
      </c>
      <c r="AD63" s="217" t="str">
        <f>IF(OR(ISBLANK($M63),$N63="%"),"-",
IF(INDEX(Lookups!$Y$2:$Y$98,MATCH(Inputs!$M63&amp;"_"&amp;INDEX(Lookups!$AC$2:$AC$13,MATCH(Inputs!$L63,Lookups!$AD$2:$AD$13,0),1),IF(Inputs!$K63="CAL",Lookups!$Z$2:$Z$98,Lookups!$AA$2:$AA$98),0),1)&gt;=Inputs!AD$4,"-",
IF(INDEX(Lookups!$Y$2:$Y$98,MATCH(Inputs!$M63&amp;"_"&amp;INDEX(Lookups!$AC$2:$AC$13,MATCH(Inputs!$L63,Lookups!$AD$2:$AD$13,0),1),IF(Inputs!$K63="CAL",Lookups!$Z$2:$Z$98,Lookups!$AA$2:$AA$98),0),1)=Inputs!AD$4-1,Inputs!$Q63*(1+Inputs!AD$6),
IF(INDEX(Lookups!$Y$2:$Y$98,MATCH(Inputs!$M63&amp;"_"&amp;INDEX(Lookups!$AC$2:$AC$13,MATCH(Inputs!$L63,Lookups!$AD$2:$AD$13,0),1),IF(Inputs!$K63="CAL",Lookups!$Z$2:$Z$98,Lookups!$AA$2:$AA$98),0),1)&lt;Inputs!AD$4-1,Inputs!AC63*(1+Inputs!AD$6)))))</f>
        <v>-</v>
      </c>
      <c r="AE63" s="217" t="str">
        <f>IF(OR(ISBLANK($M63),$N63="%"),"-",
IF(INDEX(Lookups!$Y$2:$Y$98,MATCH(Inputs!$M63&amp;"_"&amp;INDEX(Lookups!$AC$2:$AC$13,MATCH(Inputs!$L63,Lookups!$AD$2:$AD$13,0),1),IF(Inputs!$K63="CAL",Lookups!$Z$2:$Z$98,Lookups!$AA$2:$AA$98),0),1)&gt;=Inputs!AE$4,"-",
IF(INDEX(Lookups!$Y$2:$Y$98,MATCH(Inputs!$M63&amp;"_"&amp;INDEX(Lookups!$AC$2:$AC$13,MATCH(Inputs!$L63,Lookups!$AD$2:$AD$13,0),1),IF(Inputs!$K63="CAL",Lookups!$Z$2:$Z$98,Lookups!$AA$2:$AA$98),0),1)=Inputs!AE$4-1,Inputs!$Q63*(1+Inputs!AE$6),
IF(INDEX(Lookups!$Y$2:$Y$98,MATCH(Inputs!$M63&amp;"_"&amp;INDEX(Lookups!$AC$2:$AC$13,MATCH(Inputs!$L63,Lookups!$AD$2:$AD$13,0),1),IF(Inputs!$K63="CAL",Lookups!$Z$2:$Z$98,Lookups!$AA$2:$AA$98),0),1)&lt;Inputs!AE$4-1,Inputs!AD63*(1+Inputs!AE$6)))))</f>
        <v>-</v>
      </c>
      <c r="AF63" s="217" t="str">
        <f>IF(OR(ISBLANK($M63),$N63="%"),"-",
IF(INDEX(Lookups!$Y$2:$Y$98,MATCH(Inputs!$M63&amp;"_"&amp;INDEX(Lookups!$AC$2:$AC$13,MATCH(Inputs!$L63,Lookups!$AD$2:$AD$13,0),1),IF(Inputs!$K63="CAL",Lookups!$Z$2:$Z$98,Lookups!$AA$2:$AA$98),0),1)&gt;=Inputs!AF$4,"-",
IF(INDEX(Lookups!$Y$2:$Y$98,MATCH(Inputs!$M63&amp;"_"&amp;INDEX(Lookups!$AC$2:$AC$13,MATCH(Inputs!$L63,Lookups!$AD$2:$AD$13,0),1),IF(Inputs!$K63="CAL",Lookups!$Z$2:$Z$98,Lookups!$AA$2:$AA$98),0),1)=Inputs!AF$4-1,Inputs!$Q63*(1+Inputs!AF$6),
IF(INDEX(Lookups!$Y$2:$Y$98,MATCH(Inputs!$M63&amp;"_"&amp;INDEX(Lookups!$AC$2:$AC$13,MATCH(Inputs!$L63,Lookups!$AD$2:$AD$13,0),1),IF(Inputs!$K63="CAL",Lookups!$Z$2:$Z$98,Lookups!$AA$2:$AA$98),0),1)&lt;Inputs!AF$4-1,Inputs!AE63*(1+Inputs!AF$6)))))</f>
        <v>-</v>
      </c>
      <c r="AG63" s="217" t="str">
        <f>IF(OR(ISBLANK($M63),$N63="%"),"-",
IF(INDEX(Lookups!$Y$2:$Y$98,MATCH(Inputs!$M63&amp;"_"&amp;INDEX(Lookups!$AC$2:$AC$13,MATCH(Inputs!$L63,Lookups!$AD$2:$AD$13,0),1),IF(Inputs!$K63="CAL",Lookups!$Z$2:$Z$98,Lookups!$AA$2:$AA$98),0),1)&gt;=Inputs!AG$4,"-",
IF(INDEX(Lookups!$Y$2:$Y$98,MATCH(Inputs!$M63&amp;"_"&amp;INDEX(Lookups!$AC$2:$AC$13,MATCH(Inputs!$L63,Lookups!$AD$2:$AD$13,0),1),IF(Inputs!$K63="CAL",Lookups!$Z$2:$Z$98,Lookups!$AA$2:$AA$98),0),1)=Inputs!AG$4-1,Inputs!$Q63*(1+Inputs!AG$6),
IF(INDEX(Lookups!$Y$2:$Y$98,MATCH(Inputs!$M63&amp;"_"&amp;INDEX(Lookups!$AC$2:$AC$13,MATCH(Inputs!$L63,Lookups!$AD$2:$AD$13,0),1),IF(Inputs!$K63="CAL",Lookups!$Z$2:$Z$98,Lookups!$AA$2:$AA$98),0),1)&lt;Inputs!AG$4-1,Inputs!AF63*(1+Inputs!AG$6)))))</f>
        <v>-</v>
      </c>
      <c r="AH63" s="217" t="str">
        <f>IF(OR(ISBLANK($M63),$N63="%"),"-",
IF(INDEX(Lookups!$Y$2:$Y$98,MATCH(Inputs!$M63&amp;"_"&amp;INDEX(Lookups!$AC$2:$AC$13,MATCH(Inputs!$L63,Lookups!$AD$2:$AD$13,0),1),IF(Inputs!$K63="CAL",Lookups!$Z$2:$Z$98,Lookups!$AA$2:$AA$98),0),1)&gt;=Inputs!AH$4,"-",
IF(INDEX(Lookups!$Y$2:$Y$98,MATCH(Inputs!$M63&amp;"_"&amp;INDEX(Lookups!$AC$2:$AC$13,MATCH(Inputs!$L63,Lookups!$AD$2:$AD$13,0),1),IF(Inputs!$K63="CAL",Lookups!$Z$2:$Z$98,Lookups!$AA$2:$AA$98),0),1)=Inputs!AH$4-1,Inputs!$Q63*(1+Inputs!AH$6),
IF(INDEX(Lookups!$Y$2:$Y$98,MATCH(Inputs!$M63&amp;"_"&amp;INDEX(Lookups!$AC$2:$AC$13,MATCH(Inputs!$L63,Lookups!$AD$2:$AD$13,0),1),IF(Inputs!$K63="CAL",Lookups!$Z$2:$Z$98,Lookups!$AA$2:$AA$98),0),1)&lt;Inputs!AH$4-1,Inputs!AG63*(1+Inputs!AH$6)))))</f>
        <v>-</v>
      </c>
      <c r="AI63" s="217" t="str">
        <f>IF(OR(ISBLANK($M63),$N63="%"),"-",
IF(INDEX(Lookups!$Y$2:$Y$98,MATCH(Inputs!$M63&amp;"_"&amp;INDEX(Lookups!$AC$2:$AC$13,MATCH(Inputs!$L63,Lookups!$AD$2:$AD$13,0),1),IF(Inputs!$K63="CAL",Lookups!$Z$2:$Z$98,Lookups!$AA$2:$AA$98),0),1)&gt;=Inputs!AI$4,"-",
IF(INDEX(Lookups!$Y$2:$Y$98,MATCH(Inputs!$M63&amp;"_"&amp;INDEX(Lookups!$AC$2:$AC$13,MATCH(Inputs!$L63,Lookups!$AD$2:$AD$13,0),1),IF(Inputs!$K63="CAL",Lookups!$Z$2:$Z$98,Lookups!$AA$2:$AA$98),0),1)=Inputs!AI$4-1,Inputs!$Q63*(1+Inputs!AI$6),
IF(INDEX(Lookups!$Y$2:$Y$98,MATCH(Inputs!$M63&amp;"_"&amp;INDEX(Lookups!$AC$2:$AC$13,MATCH(Inputs!$L63,Lookups!$AD$2:$AD$13,0),1),IF(Inputs!$K63="CAL",Lookups!$Z$2:$Z$98,Lookups!$AA$2:$AA$98),0),1)&lt;Inputs!AI$4-1,Inputs!AH63*(1+Inputs!AI$6)))))</f>
        <v>-</v>
      </c>
      <c r="AJ63" s="217" t="str">
        <f>IF(OR(ISBLANK($M63),$N63="%"),"-",
IF(INDEX(Lookups!$Y$2:$Y$98,MATCH(Inputs!$M63&amp;"_"&amp;INDEX(Lookups!$AC$2:$AC$13,MATCH(Inputs!$L63,Lookups!$AD$2:$AD$13,0),1),IF(Inputs!$K63="CAL",Lookups!$Z$2:$Z$98,Lookups!$AA$2:$AA$98),0),1)&gt;=Inputs!AJ$4,"-",
IF(INDEX(Lookups!$Y$2:$Y$98,MATCH(Inputs!$M63&amp;"_"&amp;INDEX(Lookups!$AC$2:$AC$13,MATCH(Inputs!$L63,Lookups!$AD$2:$AD$13,0),1),IF(Inputs!$K63="CAL",Lookups!$Z$2:$Z$98,Lookups!$AA$2:$AA$98),0),1)=Inputs!AJ$4-1,Inputs!$Q63*(1+Inputs!AJ$6),
IF(INDEX(Lookups!$Y$2:$Y$98,MATCH(Inputs!$M63&amp;"_"&amp;INDEX(Lookups!$AC$2:$AC$13,MATCH(Inputs!$L63,Lookups!$AD$2:$AD$13,0),1),IF(Inputs!$K63="CAL",Lookups!$Z$2:$Z$98,Lookups!$AA$2:$AA$98),0),1)&lt;Inputs!AJ$4-1,Inputs!AI63*(1+Inputs!AJ$6)))))</f>
        <v>-</v>
      </c>
      <c r="AK63" s="217" t="str">
        <f>IF(OR(ISBLANK($M63),$N63="%"),"-",
IF(INDEX(Lookups!$Y$2:$Y$98,MATCH(Inputs!$M63&amp;"_"&amp;INDEX(Lookups!$AC$2:$AC$13,MATCH(Inputs!$L63,Lookups!$AD$2:$AD$13,0),1),IF(Inputs!$K63="CAL",Lookups!$Z$2:$Z$98,Lookups!$AA$2:$AA$98),0),1)&gt;=Inputs!AK$4,"-",
IF(INDEX(Lookups!$Y$2:$Y$98,MATCH(Inputs!$M63&amp;"_"&amp;INDEX(Lookups!$AC$2:$AC$13,MATCH(Inputs!$L63,Lookups!$AD$2:$AD$13,0),1),IF(Inputs!$K63="CAL",Lookups!$Z$2:$Z$98,Lookups!$AA$2:$AA$98),0),1)=Inputs!AK$4-1,Inputs!$Q63*(1+Inputs!AK$6),
IF(INDEX(Lookups!$Y$2:$Y$98,MATCH(Inputs!$M63&amp;"_"&amp;INDEX(Lookups!$AC$2:$AC$13,MATCH(Inputs!$L63,Lookups!$AD$2:$AD$13,0),1),IF(Inputs!$K63="CAL",Lookups!$Z$2:$Z$98,Lookups!$AA$2:$AA$98),0),1)&lt;Inputs!AK$4-1,Inputs!AJ63*(1+Inputs!AK$6)))))</f>
        <v>-</v>
      </c>
      <c r="AL63" s="217" t="str">
        <f>IF(OR(ISBLANK($M63),$N63="%"),"-",
IF(INDEX(Lookups!$Y$2:$Y$98,MATCH(Inputs!$M63&amp;"_"&amp;INDEX(Lookups!$AC$2:$AC$13,MATCH(Inputs!$L63,Lookups!$AD$2:$AD$13,0),1),IF(Inputs!$K63="CAL",Lookups!$Z$2:$Z$98,Lookups!$AA$2:$AA$98),0),1)&gt;=Inputs!AL$4,"-",
IF(INDEX(Lookups!$Y$2:$Y$98,MATCH(Inputs!$M63&amp;"_"&amp;INDEX(Lookups!$AC$2:$AC$13,MATCH(Inputs!$L63,Lookups!$AD$2:$AD$13,0),1),IF(Inputs!$K63="CAL",Lookups!$Z$2:$Z$98,Lookups!$AA$2:$AA$98),0),1)=Inputs!AL$4-1,Inputs!$Q63*(1+Inputs!AL$6),
IF(INDEX(Lookups!$Y$2:$Y$98,MATCH(Inputs!$M63&amp;"_"&amp;INDEX(Lookups!$AC$2:$AC$13,MATCH(Inputs!$L63,Lookups!$AD$2:$AD$13,0),1),IF(Inputs!$K63="CAL",Lookups!$Z$2:$Z$98,Lookups!$AA$2:$AA$98),0),1)&lt;Inputs!AL$4-1,Inputs!AK63*(1+Inputs!AL$6)))))</f>
        <v>-</v>
      </c>
      <c r="AM63" s="217" t="str">
        <f>IF(OR(ISBLANK($M63),$N63="%"),"-",
IF(INDEX(Lookups!$Y$2:$Y$98,MATCH(Inputs!$M63&amp;"_"&amp;INDEX(Lookups!$AC$2:$AC$13,MATCH(Inputs!$L63,Lookups!$AD$2:$AD$13,0),1),IF(Inputs!$K63="CAL",Lookups!$Z$2:$Z$98,Lookups!$AA$2:$AA$98),0),1)&gt;=Inputs!AM$4,"-",
IF(INDEX(Lookups!$Y$2:$Y$98,MATCH(Inputs!$M63&amp;"_"&amp;INDEX(Lookups!$AC$2:$AC$13,MATCH(Inputs!$L63,Lookups!$AD$2:$AD$13,0),1),IF(Inputs!$K63="CAL",Lookups!$Z$2:$Z$98,Lookups!$AA$2:$AA$98),0),1)=Inputs!AM$4-1,Inputs!$Q63*(1+Inputs!AM$6),
IF(INDEX(Lookups!$Y$2:$Y$98,MATCH(Inputs!$M63&amp;"_"&amp;INDEX(Lookups!$AC$2:$AC$13,MATCH(Inputs!$L63,Lookups!$AD$2:$AD$13,0),1),IF(Inputs!$K63="CAL",Lookups!$Z$2:$Z$98,Lookups!$AA$2:$AA$98),0),1)&lt;Inputs!AM$4-1,Inputs!AL63*(1+Inputs!AM$6)))))</f>
        <v>-</v>
      </c>
      <c r="AN63" s="217" t="str">
        <f>IF(OR(ISBLANK($M63),$N63="%"),"-",
IF(INDEX(Lookups!$Y$2:$Y$98,MATCH(Inputs!$M63&amp;"_"&amp;INDEX(Lookups!$AC$2:$AC$13,MATCH(Inputs!$L63,Lookups!$AD$2:$AD$13,0),1),IF(Inputs!$K63="CAL",Lookups!$Z$2:$Z$98,Lookups!$AA$2:$AA$98),0),1)&gt;=Inputs!AN$4,"-",
IF(INDEX(Lookups!$Y$2:$Y$98,MATCH(Inputs!$M63&amp;"_"&amp;INDEX(Lookups!$AC$2:$AC$13,MATCH(Inputs!$L63,Lookups!$AD$2:$AD$13,0),1),IF(Inputs!$K63="CAL",Lookups!$Z$2:$Z$98,Lookups!$AA$2:$AA$98),0),1)=Inputs!AN$4-1,Inputs!$Q63*(1+Inputs!AN$6),
IF(INDEX(Lookups!$Y$2:$Y$98,MATCH(Inputs!$M63&amp;"_"&amp;INDEX(Lookups!$AC$2:$AC$13,MATCH(Inputs!$L63,Lookups!$AD$2:$AD$13,0),1),IF(Inputs!$K63="CAL",Lookups!$Z$2:$Z$98,Lookups!$AA$2:$AA$98),0),1)&lt;Inputs!AN$4-1,Inputs!AM63*(1+Inputs!AN$6)))))</f>
        <v>-</v>
      </c>
      <c r="AO63" s="217" t="str">
        <f>IF(OR(ISBLANK($M63),$N63="%"),"-",
IF(INDEX(Lookups!$Y$2:$Y$98,MATCH(Inputs!$M63&amp;"_"&amp;INDEX(Lookups!$AC$2:$AC$13,MATCH(Inputs!$L63,Lookups!$AD$2:$AD$13,0),1),IF(Inputs!$K63="CAL",Lookups!$Z$2:$Z$98,Lookups!$AA$2:$AA$98),0),1)&gt;=Inputs!AO$4,"-",
IF(INDEX(Lookups!$Y$2:$Y$98,MATCH(Inputs!$M63&amp;"_"&amp;INDEX(Lookups!$AC$2:$AC$13,MATCH(Inputs!$L63,Lookups!$AD$2:$AD$13,0),1),IF(Inputs!$K63="CAL",Lookups!$Z$2:$Z$98,Lookups!$AA$2:$AA$98),0),1)=Inputs!AO$4-1,Inputs!$Q63*(1+Inputs!AO$6),
IF(INDEX(Lookups!$Y$2:$Y$98,MATCH(Inputs!$M63&amp;"_"&amp;INDEX(Lookups!$AC$2:$AC$13,MATCH(Inputs!$L63,Lookups!$AD$2:$AD$13,0),1),IF(Inputs!$K63="CAL",Lookups!$Z$2:$Z$98,Lookups!$AA$2:$AA$98),0),1)&lt;Inputs!AO$4-1,Inputs!AN63*(1+Inputs!AO$6)))))</f>
        <v>-</v>
      </c>
      <c r="AP63" s="217" t="str">
        <f>IF(OR(ISBLANK($M63),$N63="%"),"-",
IF(INDEX(Lookups!$Y$2:$Y$98,MATCH(Inputs!$M63&amp;"_"&amp;INDEX(Lookups!$AC$2:$AC$13,MATCH(Inputs!$L63,Lookups!$AD$2:$AD$13,0),1),IF(Inputs!$K63="CAL",Lookups!$Z$2:$Z$98,Lookups!$AA$2:$AA$98),0),1)&gt;=Inputs!AP$4,"-",
IF(INDEX(Lookups!$Y$2:$Y$98,MATCH(Inputs!$M63&amp;"_"&amp;INDEX(Lookups!$AC$2:$AC$13,MATCH(Inputs!$L63,Lookups!$AD$2:$AD$13,0),1),IF(Inputs!$K63="CAL",Lookups!$Z$2:$Z$98,Lookups!$AA$2:$AA$98),0),1)=Inputs!AP$4-1,Inputs!$Q63*(1+Inputs!AP$6),
IF(INDEX(Lookups!$Y$2:$Y$98,MATCH(Inputs!$M63&amp;"_"&amp;INDEX(Lookups!$AC$2:$AC$13,MATCH(Inputs!$L63,Lookups!$AD$2:$AD$13,0),1),IF(Inputs!$K63="CAL",Lookups!$Z$2:$Z$98,Lookups!$AA$2:$AA$98),0),1)&lt;Inputs!AP$4-1,Inputs!AO63*(1+Inputs!AP$6)))))</f>
        <v>-</v>
      </c>
      <c r="AQ63" s="217" t="str">
        <f>IF(OR(ISBLANK($M63),$N63="%"),"-",
IF(INDEX(Lookups!$Y$2:$Y$98,MATCH(Inputs!$M63&amp;"_"&amp;INDEX(Lookups!$AC$2:$AC$13,MATCH(Inputs!$L63,Lookups!$AD$2:$AD$13,0),1),IF(Inputs!$K63="CAL",Lookups!$Z$2:$Z$98,Lookups!$AA$2:$AA$98),0),1)&gt;=Inputs!AQ$4,"-",
IF(INDEX(Lookups!$Y$2:$Y$98,MATCH(Inputs!$M63&amp;"_"&amp;INDEX(Lookups!$AC$2:$AC$13,MATCH(Inputs!$L63,Lookups!$AD$2:$AD$13,0),1),IF(Inputs!$K63="CAL",Lookups!$Z$2:$Z$98,Lookups!$AA$2:$AA$98),0),1)=Inputs!AQ$4-1,Inputs!$Q63*(1+Inputs!AQ$6),
IF(INDEX(Lookups!$Y$2:$Y$98,MATCH(Inputs!$M63&amp;"_"&amp;INDEX(Lookups!$AC$2:$AC$13,MATCH(Inputs!$L63,Lookups!$AD$2:$AD$13,0),1),IF(Inputs!$K63="CAL",Lookups!$Z$2:$Z$98,Lookups!$AA$2:$AA$98),0),1)&lt;Inputs!AQ$4-1,Inputs!AP63*(1+Inputs!AQ$6)))))</f>
        <v>-</v>
      </c>
      <c r="AR63" s="217" t="str">
        <f>IF(OR(ISBLANK($M63),$N63="%"),"-",
IF(INDEX(Lookups!$Y$2:$Y$98,MATCH(Inputs!$M63&amp;"_"&amp;INDEX(Lookups!$AC$2:$AC$13,MATCH(Inputs!$L63,Lookups!$AD$2:$AD$13,0),1),IF(Inputs!$K63="CAL",Lookups!$Z$2:$Z$98,Lookups!$AA$2:$AA$98),0),1)&gt;=Inputs!AR$4,"-",
IF(INDEX(Lookups!$Y$2:$Y$98,MATCH(Inputs!$M63&amp;"_"&amp;INDEX(Lookups!$AC$2:$AC$13,MATCH(Inputs!$L63,Lookups!$AD$2:$AD$13,0),1),IF(Inputs!$K63="CAL",Lookups!$Z$2:$Z$98,Lookups!$AA$2:$AA$98),0),1)=Inputs!AR$4-1,Inputs!$Q63*(1+Inputs!AR$6),
IF(INDEX(Lookups!$Y$2:$Y$98,MATCH(Inputs!$M63&amp;"_"&amp;INDEX(Lookups!$AC$2:$AC$13,MATCH(Inputs!$L63,Lookups!$AD$2:$AD$13,0),1),IF(Inputs!$K63="CAL",Lookups!$Z$2:$Z$98,Lookups!$AA$2:$AA$98),0),1)&lt;Inputs!AR$4-1,Inputs!AQ63*(1+Inputs!AR$6)))))</f>
        <v>-</v>
      </c>
      <c r="AS63" s="217" t="str">
        <f>IF(OR(ISBLANK($M63),$N63="%"),"-",
IF(INDEX(Lookups!$Y$2:$Y$98,MATCH(Inputs!$M63&amp;"_"&amp;INDEX(Lookups!$AC$2:$AC$13,MATCH(Inputs!$L63,Lookups!$AD$2:$AD$13,0),1),IF(Inputs!$K63="CAL",Lookups!$Z$2:$Z$98,Lookups!$AA$2:$AA$98),0),1)&gt;=Inputs!AS$4,"-",
IF(INDEX(Lookups!$Y$2:$Y$98,MATCH(Inputs!$M63&amp;"_"&amp;INDEX(Lookups!$AC$2:$AC$13,MATCH(Inputs!$L63,Lookups!$AD$2:$AD$13,0),1),IF(Inputs!$K63="CAL",Lookups!$Z$2:$Z$98,Lookups!$AA$2:$AA$98),0),1)=Inputs!AS$4-1,Inputs!$Q63*(1+Inputs!AS$6),
IF(INDEX(Lookups!$Y$2:$Y$98,MATCH(Inputs!$M63&amp;"_"&amp;INDEX(Lookups!$AC$2:$AC$13,MATCH(Inputs!$L63,Lookups!$AD$2:$AD$13,0),1),IF(Inputs!$K63="CAL",Lookups!$Z$2:$Z$98,Lookups!$AA$2:$AA$98),0),1)&lt;Inputs!AS$4-1,Inputs!AR63*(1+Inputs!AS$6)))))</f>
        <v>-</v>
      </c>
      <c r="AT63" s="217" t="str">
        <f>IF(OR(ISBLANK($M63),$N63="%"),"-",
IF(INDEX(Lookups!$Y$2:$Y$98,MATCH(Inputs!$M63&amp;"_"&amp;INDEX(Lookups!$AC$2:$AC$13,MATCH(Inputs!$L63,Lookups!$AD$2:$AD$13,0),1),IF(Inputs!$K63="CAL",Lookups!$Z$2:$Z$98,Lookups!$AA$2:$AA$98),0),1)&gt;=Inputs!AT$4,"-",
IF(INDEX(Lookups!$Y$2:$Y$98,MATCH(Inputs!$M63&amp;"_"&amp;INDEX(Lookups!$AC$2:$AC$13,MATCH(Inputs!$L63,Lookups!$AD$2:$AD$13,0),1),IF(Inputs!$K63="CAL",Lookups!$Z$2:$Z$98,Lookups!$AA$2:$AA$98),0),1)=Inputs!AT$4-1,Inputs!$Q63*(1+Inputs!AT$6),
IF(INDEX(Lookups!$Y$2:$Y$98,MATCH(Inputs!$M63&amp;"_"&amp;INDEX(Lookups!$AC$2:$AC$13,MATCH(Inputs!$L63,Lookups!$AD$2:$AD$13,0),1),IF(Inputs!$K63="CAL",Lookups!$Z$2:$Z$98,Lookups!$AA$2:$AA$98),0),1)&lt;Inputs!AT$4-1,Inputs!AS63*(1+Inputs!AT$6)))))</f>
        <v>-</v>
      </c>
      <c r="AU63" s="217" t="str">
        <f>IF(OR(ISBLANK($M63),$N63="%"),"-",
IF(INDEX(Lookups!$Y$2:$Y$98,MATCH(Inputs!$M63&amp;"_"&amp;INDEX(Lookups!$AC$2:$AC$13,MATCH(Inputs!$L63,Lookups!$AD$2:$AD$13,0),1),IF(Inputs!$K63="CAL",Lookups!$Z$2:$Z$98,Lookups!$AA$2:$AA$98),0),1)&gt;=Inputs!AU$4,"-",
IF(INDEX(Lookups!$Y$2:$Y$98,MATCH(Inputs!$M63&amp;"_"&amp;INDEX(Lookups!$AC$2:$AC$13,MATCH(Inputs!$L63,Lookups!$AD$2:$AD$13,0),1),IF(Inputs!$K63="CAL",Lookups!$Z$2:$Z$98,Lookups!$AA$2:$AA$98),0),1)=Inputs!AU$4-1,Inputs!$Q63*(1+Inputs!AU$6),
IF(INDEX(Lookups!$Y$2:$Y$98,MATCH(Inputs!$M63&amp;"_"&amp;INDEX(Lookups!$AC$2:$AC$13,MATCH(Inputs!$L63,Lookups!$AD$2:$AD$13,0),1),IF(Inputs!$K63="CAL",Lookups!$Z$2:$Z$98,Lookups!$AA$2:$AA$98),0),1)&lt;Inputs!AU$4-1,Inputs!AT63*(1+Inputs!AU$6)))))</f>
        <v>-</v>
      </c>
      <c r="AW63" s="214" t="str">
        <f>INDEX($V63:$AU63,1,MATCH(AW$6&amp;"_"&amp;INDEX(Lookups!$AC$2:$AC$13,MATCH(Inputs!AW$5,Lookups!$AD$2:$AD$13,0),1),Inputs!$V$2:$AU$2,0))</f>
        <v>-</v>
      </c>
    </row>
    <row r="64" spans="1:49" x14ac:dyDescent="0.25">
      <c r="A64" s="178" t="s">
        <v>136</v>
      </c>
      <c r="B64" s="209" t="s">
        <v>193</v>
      </c>
      <c r="C64" s="210" t="str">
        <f>IF(ISBLANK($B64),"-",IFERROR(INDEX(Lookups!$E$2:$E$14,MATCH($B64,Lookups!$C$2:$C$14,0),1),"-"))</f>
        <v>NO</v>
      </c>
      <c r="D64" s="211" t="str">
        <f>IFERROR(IF(MATCH($I64,Lookups!$J$2:$J$6,0),INDEX(Lookups!$K$2:$K$6,MATCH(Inputs!$I64,Lookups!$J$2:$J$6,0),1)),"all DB")</f>
        <v>an</v>
      </c>
      <c r="E64" s="211" t="str">
        <f t="shared" si="2"/>
        <v>Met_an</v>
      </c>
      <c r="F64" s="160" t="s">
        <v>570</v>
      </c>
      <c r="H64" s="160" t="s">
        <v>218</v>
      </c>
      <c r="I64" s="206" t="s">
        <v>0</v>
      </c>
      <c r="J64" s="159" t="s">
        <v>537</v>
      </c>
      <c r="K64" s="162" t="s">
        <v>332</v>
      </c>
      <c r="L64" s="162" t="s">
        <v>95</v>
      </c>
      <c r="M64" s="162">
        <v>2018</v>
      </c>
      <c r="N64" s="162" t="s">
        <v>33</v>
      </c>
      <c r="O64" s="212">
        <v>57.8</v>
      </c>
      <c r="P64" s="209"/>
      <c r="Q64" s="213">
        <f>O64</f>
        <v>57.8</v>
      </c>
      <c r="R64" s="214">
        <f t="shared" si="8"/>
        <v>57.8</v>
      </c>
      <c r="U64" s="216"/>
      <c r="V64" s="217" t="str">
        <f>IF(OR(ISBLANK($M64),$N64="%"),"-",
IF(INDEX(Lookups!$Y$2:$Y$98,MATCH(Inputs!$M64&amp;"_"&amp;INDEX(Lookups!$AC$2:$AC$13,MATCH(Inputs!$L64,Lookups!$AD$2:$AD$13,0),1),IF(Inputs!$K64="CAL",Lookups!$Z$2:$Z$98,Lookups!$AA$2:$AA$98),0),1)&gt;=Inputs!V$4,"-",
IF(INDEX(Lookups!$Y$2:$Y$98,MATCH(Inputs!$M64&amp;"_"&amp;INDEX(Lookups!$AC$2:$AC$13,MATCH(Inputs!$L64,Lookups!$AD$2:$AD$13,0),1),IF(Inputs!$K64="CAL",Lookups!$Z$2:$Z$98,Lookups!$AA$2:$AA$98),0),1)=Inputs!V$4-1,Inputs!$Q64*(1+Inputs!V$6),
IF(INDEX(Lookups!$Y$2:$Y$98,MATCH(Inputs!$M64&amp;"_"&amp;INDEX(Lookups!$AC$2:$AC$13,MATCH(Inputs!$L64,Lookups!$AD$2:$AD$13,0),1),IF(Inputs!$K64="CAL",Lookups!$Z$2:$Z$98,Lookups!$AA$2:$AA$98),0),1)&lt;Inputs!V$4-1,Inputs!U64*(1+Inputs!V$6)))))</f>
        <v>-</v>
      </c>
      <c r="W64" s="217" t="str">
        <f>IF(OR(ISBLANK($M64),$N64="%"),"-",
IF(INDEX(Lookups!$Y$2:$Y$98,MATCH(Inputs!$M64&amp;"_"&amp;INDEX(Lookups!$AC$2:$AC$13,MATCH(Inputs!$L64,Lookups!$AD$2:$AD$13,0),1),IF(Inputs!$K64="CAL",Lookups!$Z$2:$Z$98,Lookups!$AA$2:$AA$98),0),1)&gt;=Inputs!W$4,"-",
IF(INDEX(Lookups!$Y$2:$Y$98,MATCH(Inputs!$M64&amp;"_"&amp;INDEX(Lookups!$AC$2:$AC$13,MATCH(Inputs!$L64,Lookups!$AD$2:$AD$13,0),1),IF(Inputs!$K64="CAL",Lookups!$Z$2:$Z$98,Lookups!$AA$2:$AA$98),0),1)=Inputs!W$4-1,Inputs!$Q64*(1+Inputs!W$6),
IF(INDEX(Lookups!$Y$2:$Y$98,MATCH(Inputs!$M64&amp;"_"&amp;INDEX(Lookups!$AC$2:$AC$13,MATCH(Inputs!$L64,Lookups!$AD$2:$AD$13,0),1),IF(Inputs!$K64="CAL",Lookups!$Z$2:$Z$98,Lookups!$AA$2:$AA$98),0),1)&lt;Inputs!W$4-1,Inputs!V64*(1+Inputs!W$6)))))</f>
        <v>-</v>
      </c>
      <c r="X64" s="217" t="str">
        <f>IF(OR(ISBLANK($M64),$N64="%"),"-",
IF(INDEX(Lookups!$Y$2:$Y$98,MATCH(Inputs!$M64&amp;"_"&amp;INDEX(Lookups!$AC$2:$AC$13,MATCH(Inputs!$L64,Lookups!$AD$2:$AD$13,0),1),IF(Inputs!$K64="CAL",Lookups!$Z$2:$Z$98,Lookups!$AA$2:$AA$98),0),1)&gt;=Inputs!X$4,"-",
IF(INDEX(Lookups!$Y$2:$Y$98,MATCH(Inputs!$M64&amp;"_"&amp;INDEX(Lookups!$AC$2:$AC$13,MATCH(Inputs!$L64,Lookups!$AD$2:$AD$13,0),1),IF(Inputs!$K64="CAL",Lookups!$Z$2:$Z$98,Lookups!$AA$2:$AA$98),0),1)=Inputs!X$4-1,Inputs!$Q64*(1+Inputs!X$6),
IF(INDEX(Lookups!$Y$2:$Y$98,MATCH(Inputs!$M64&amp;"_"&amp;INDEX(Lookups!$AC$2:$AC$13,MATCH(Inputs!$L64,Lookups!$AD$2:$AD$13,0),1),IF(Inputs!$K64="CAL",Lookups!$Z$2:$Z$98,Lookups!$AA$2:$AA$98),0),1)&lt;Inputs!X$4-1,Inputs!W64*(1+Inputs!X$6)))))</f>
        <v>-</v>
      </c>
      <c r="Y64" s="217" t="str">
        <f>IF(OR(ISBLANK($M64),$N64="%"),"-",
IF(INDEX(Lookups!$Y$2:$Y$98,MATCH(Inputs!$M64&amp;"_"&amp;INDEX(Lookups!$AC$2:$AC$13,MATCH(Inputs!$L64,Lookups!$AD$2:$AD$13,0),1),IF(Inputs!$K64="CAL",Lookups!$Z$2:$Z$98,Lookups!$AA$2:$AA$98),0),1)&gt;=Inputs!Y$4,"-",
IF(INDEX(Lookups!$Y$2:$Y$98,MATCH(Inputs!$M64&amp;"_"&amp;INDEX(Lookups!$AC$2:$AC$13,MATCH(Inputs!$L64,Lookups!$AD$2:$AD$13,0),1),IF(Inputs!$K64="CAL",Lookups!$Z$2:$Z$98,Lookups!$AA$2:$AA$98),0),1)=Inputs!Y$4-1,Inputs!$Q64*(1+Inputs!Y$6),
IF(INDEX(Lookups!$Y$2:$Y$98,MATCH(Inputs!$M64&amp;"_"&amp;INDEX(Lookups!$AC$2:$AC$13,MATCH(Inputs!$L64,Lookups!$AD$2:$AD$13,0),1),IF(Inputs!$K64="CAL",Lookups!$Z$2:$Z$98,Lookups!$AA$2:$AA$98),0),1)&lt;Inputs!Y$4-1,Inputs!X64*(1+Inputs!Y$6)))))</f>
        <v>-</v>
      </c>
      <c r="Z64" s="217" t="str">
        <f>IF(OR(ISBLANK($M64),$N64="%"),"-",
IF(INDEX(Lookups!$Y$2:$Y$98,MATCH(Inputs!$M64&amp;"_"&amp;INDEX(Lookups!$AC$2:$AC$13,MATCH(Inputs!$L64,Lookups!$AD$2:$AD$13,0),1),IF(Inputs!$K64="CAL",Lookups!$Z$2:$Z$98,Lookups!$AA$2:$AA$98),0),1)&gt;=Inputs!Z$4,"-",
IF(INDEX(Lookups!$Y$2:$Y$98,MATCH(Inputs!$M64&amp;"_"&amp;INDEX(Lookups!$AC$2:$AC$13,MATCH(Inputs!$L64,Lookups!$AD$2:$AD$13,0),1),IF(Inputs!$K64="CAL",Lookups!$Z$2:$Z$98,Lookups!$AA$2:$AA$98),0),1)=Inputs!Z$4-1,Inputs!$Q64*(1+Inputs!Z$6),
IF(INDEX(Lookups!$Y$2:$Y$98,MATCH(Inputs!$M64&amp;"_"&amp;INDEX(Lookups!$AC$2:$AC$13,MATCH(Inputs!$L64,Lookups!$AD$2:$AD$13,0),1),IF(Inputs!$K64="CAL",Lookups!$Z$2:$Z$98,Lookups!$AA$2:$AA$98),0),1)&lt;Inputs!Z$4-1,Inputs!Y64*(1+Inputs!Z$6)))))</f>
        <v>-</v>
      </c>
      <c r="AA64" s="217" t="str">
        <f>IF(OR(ISBLANK($M64),$N64="%"),"-",
IF(INDEX(Lookups!$Y$2:$Y$98,MATCH(Inputs!$M64&amp;"_"&amp;INDEX(Lookups!$AC$2:$AC$13,MATCH(Inputs!$L64,Lookups!$AD$2:$AD$13,0),1),IF(Inputs!$K64="CAL",Lookups!$Z$2:$Z$98,Lookups!$AA$2:$AA$98),0),1)&gt;=Inputs!AA$4,"-",
IF(INDEX(Lookups!$Y$2:$Y$98,MATCH(Inputs!$M64&amp;"_"&amp;INDEX(Lookups!$AC$2:$AC$13,MATCH(Inputs!$L64,Lookups!$AD$2:$AD$13,0),1),IF(Inputs!$K64="CAL",Lookups!$Z$2:$Z$98,Lookups!$AA$2:$AA$98),0),1)=Inputs!AA$4-1,Inputs!$Q64*(1+Inputs!AA$6),
IF(INDEX(Lookups!$Y$2:$Y$98,MATCH(Inputs!$M64&amp;"_"&amp;INDEX(Lookups!$AC$2:$AC$13,MATCH(Inputs!$L64,Lookups!$AD$2:$AD$13,0),1),IF(Inputs!$K64="CAL",Lookups!$Z$2:$Z$98,Lookups!$AA$2:$AA$98),0),1)&lt;Inputs!AA$4-1,Inputs!Z64*(1+Inputs!AA$6)))))</f>
        <v>-</v>
      </c>
      <c r="AB64" s="217" t="str">
        <f>IF(OR(ISBLANK($M64),$N64="%"),"-",
IF(INDEX(Lookups!$Y$2:$Y$98,MATCH(Inputs!$M64&amp;"_"&amp;INDEX(Lookups!$AC$2:$AC$13,MATCH(Inputs!$L64,Lookups!$AD$2:$AD$13,0),1),IF(Inputs!$K64="CAL",Lookups!$Z$2:$Z$98,Lookups!$AA$2:$AA$98),0),1)&gt;=Inputs!AB$4,"-",
IF(INDEX(Lookups!$Y$2:$Y$98,MATCH(Inputs!$M64&amp;"_"&amp;INDEX(Lookups!$AC$2:$AC$13,MATCH(Inputs!$L64,Lookups!$AD$2:$AD$13,0),1),IF(Inputs!$K64="CAL",Lookups!$Z$2:$Z$98,Lookups!$AA$2:$AA$98),0),1)=Inputs!AB$4-1,Inputs!$Q64*(1+Inputs!AB$6),
IF(INDEX(Lookups!$Y$2:$Y$98,MATCH(Inputs!$M64&amp;"_"&amp;INDEX(Lookups!$AC$2:$AC$13,MATCH(Inputs!$L64,Lookups!$AD$2:$AD$13,0),1),IF(Inputs!$K64="CAL",Lookups!$Z$2:$Z$98,Lookups!$AA$2:$AA$98),0),1)&lt;Inputs!AB$4-1,Inputs!AA64*(1+Inputs!AB$6)))))</f>
        <v>-</v>
      </c>
      <c r="AC64" s="217" t="str">
        <f>IF(OR(ISBLANK($M64),$N64="%"),"-",
IF(INDEX(Lookups!$Y$2:$Y$98,MATCH(Inputs!$M64&amp;"_"&amp;INDEX(Lookups!$AC$2:$AC$13,MATCH(Inputs!$L64,Lookups!$AD$2:$AD$13,0),1),IF(Inputs!$K64="CAL",Lookups!$Z$2:$Z$98,Lookups!$AA$2:$AA$98),0),1)&gt;=Inputs!AC$4,"-",
IF(INDEX(Lookups!$Y$2:$Y$98,MATCH(Inputs!$M64&amp;"_"&amp;INDEX(Lookups!$AC$2:$AC$13,MATCH(Inputs!$L64,Lookups!$AD$2:$AD$13,0),1),IF(Inputs!$K64="CAL",Lookups!$Z$2:$Z$98,Lookups!$AA$2:$AA$98),0),1)=Inputs!AC$4-1,Inputs!$Q64*(1+Inputs!AC$6),
IF(INDEX(Lookups!$Y$2:$Y$98,MATCH(Inputs!$M64&amp;"_"&amp;INDEX(Lookups!$AC$2:$AC$13,MATCH(Inputs!$L64,Lookups!$AD$2:$AD$13,0),1),IF(Inputs!$K64="CAL",Lookups!$Z$2:$Z$98,Lookups!$AA$2:$AA$98),0),1)&lt;Inputs!AC$4-1,Inputs!AB64*(1+Inputs!AC$6)))))</f>
        <v>-</v>
      </c>
      <c r="AD64" s="217" t="str">
        <f>IF(OR(ISBLANK($M64),$N64="%"),"-",
IF(INDEX(Lookups!$Y$2:$Y$98,MATCH(Inputs!$M64&amp;"_"&amp;INDEX(Lookups!$AC$2:$AC$13,MATCH(Inputs!$L64,Lookups!$AD$2:$AD$13,0),1),IF(Inputs!$K64="CAL",Lookups!$Z$2:$Z$98,Lookups!$AA$2:$AA$98),0),1)&gt;=Inputs!AD$4,"-",
IF(INDEX(Lookups!$Y$2:$Y$98,MATCH(Inputs!$M64&amp;"_"&amp;INDEX(Lookups!$AC$2:$AC$13,MATCH(Inputs!$L64,Lookups!$AD$2:$AD$13,0),1),IF(Inputs!$K64="CAL",Lookups!$Z$2:$Z$98,Lookups!$AA$2:$AA$98),0),1)=Inputs!AD$4-1,Inputs!$Q64*(1+Inputs!AD$6),
IF(INDEX(Lookups!$Y$2:$Y$98,MATCH(Inputs!$M64&amp;"_"&amp;INDEX(Lookups!$AC$2:$AC$13,MATCH(Inputs!$L64,Lookups!$AD$2:$AD$13,0),1),IF(Inputs!$K64="CAL",Lookups!$Z$2:$Z$98,Lookups!$AA$2:$AA$98),0),1)&lt;Inputs!AD$4-1,Inputs!AC64*(1+Inputs!AD$6)))))</f>
        <v>-</v>
      </c>
      <c r="AE64" s="217" t="str">
        <f>IF(OR(ISBLANK($M64),$N64="%"),"-",
IF(INDEX(Lookups!$Y$2:$Y$98,MATCH(Inputs!$M64&amp;"_"&amp;INDEX(Lookups!$AC$2:$AC$13,MATCH(Inputs!$L64,Lookups!$AD$2:$AD$13,0),1),IF(Inputs!$K64="CAL",Lookups!$Z$2:$Z$98,Lookups!$AA$2:$AA$98),0),1)&gt;=Inputs!AE$4,"-",
IF(INDEX(Lookups!$Y$2:$Y$98,MATCH(Inputs!$M64&amp;"_"&amp;INDEX(Lookups!$AC$2:$AC$13,MATCH(Inputs!$L64,Lookups!$AD$2:$AD$13,0),1),IF(Inputs!$K64="CAL",Lookups!$Z$2:$Z$98,Lookups!$AA$2:$AA$98),0),1)=Inputs!AE$4-1,Inputs!$Q64*(1+Inputs!AE$6),
IF(INDEX(Lookups!$Y$2:$Y$98,MATCH(Inputs!$M64&amp;"_"&amp;INDEX(Lookups!$AC$2:$AC$13,MATCH(Inputs!$L64,Lookups!$AD$2:$AD$13,0),1),IF(Inputs!$K64="CAL",Lookups!$Z$2:$Z$98,Lookups!$AA$2:$AA$98),0),1)&lt;Inputs!AE$4-1,Inputs!AD64*(1+Inputs!AE$6)))))</f>
        <v>-</v>
      </c>
      <c r="AF64" s="217" t="str">
        <f>IF(OR(ISBLANK($M64),$N64="%"),"-",
IF(INDEX(Lookups!$Y$2:$Y$98,MATCH(Inputs!$M64&amp;"_"&amp;INDEX(Lookups!$AC$2:$AC$13,MATCH(Inputs!$L64,Lookups!$AD$2:$AD$13,0),1),IF(Inputs!$K64="CAL",Lookups!$Z$2:$Z$98,Lookups!$AA$2:$AA$98),0),1)&gt;=Inputs!AF$4,"-",
IF(INDEX(Lookups!$Y$2:$Y$98,MATCH(Inputs!$M64&amp;"_"&amp;INDEX(Lookups!$AC$2:$AC$13,MATCH(Inputs!$L64,Lookups!$AD$2:$AD$13,0),1),IF(Inputs!$K64="CAL",Lookups!$Z$2:$Z$98,Lookups!$AA$2:$AA$98),0),1)=Inputs!AF$4-1,Inputs!$Q64*(1+Inputs!AF$6),
IF(INDEX(Lookups!$Y$2:$Y$98,MATCH(Inputs!$M64&amp;"_"&amp;INDEX(Lookups!$AC$2:$AC$13,MATCH(Inputs!$L64,Lookups!$AD$2:$AD$13,0),1),IF(Inputs!$K64="CAL",Lookups!$Z$2:$Z$98,Lookups!$AA$2:$AA$98),0),1)&lt;Inputs!AF$4-1,Inputs!AE64*(1+Inputs!AF$6)))))</f>
        <v>-</v>
      </c>
      <c r="AG64" s="217" t="str">
        <f>IF(OR(ISBLANK($M64),$N64="%"),"-",
IF(INDEX(Lookups!$Y$2:$Y$98,MATCH(Inputs!$M64&amp;"_"&amp;INDEX(Lookups!$AC$2:$AC$13,MATCH(Inputs!$L64,Lookups!$AD$2:$AD$13,0),1),IF(Inputs!$K64="CAL",Lookups!$Z$2:$Z$98,Lookups!$AA$2:$AA$98),0),1)&gt;=Inputs!AG$4,"-",
IF(INDEX(Lookups!$Y$2:$Y$98,MATCH(Inputs!$M64&amp;"_"&amp;INDEX(Lookups!$AC$2:$AC$13,MATCH(Inputs!$L64,Lookups!$AD$2:$AD$13,0),1),IF(Inputs!$K64="CAL",Lookups!$Z$2:$Z$98,Lookups!$AA$2:$AA$98),0),1)=Inputs!AG$4-1,Inputs!$Q64*(1+Inputs!AG$6),
IF(INDEX(Lookups!$Y$2:$Y$98,MATCH(Inputs!$M64&amp;"_"&amp;INDEX(Lookups!$AC$2:$AC$13,MATCH(Inputs!$L64,Lookups!$AD$2:$AD$13,0),1),IF(Inputs!$K64="CAL",Lookups!$Z$2:$Z$98,Lookups!$AA$2:$AA$98),0),1)&lt;Inputs!AG$4-1,Inputs!AF64*(1+Inputs!AG$6)))))</f>
        <v>-</v>
      </c>
      <c r="AH64" s="217" t="str">
        <f>IF(OR(ISBLANK($M64),$N64="%"),"-",
IF(INDEX(Lookups!$Y$2:$Y$98,MATCH(Inputs!$M64&amp;"_"&amp;INDEX(Lookups!$AC$2:$AC$13,MATCH(Inputs!$L64,Lookups!$AD$2:$AD$13,0),1),IF(Inputs!$K64="CAL",Lookups!$Z$2:$Z$98,Lookups!$AA$2:$AA$98),0),1)&gt;=Inputs!AH$4,"-",
IF(INDEX(Lookups!$Y$2:$Y$98,MATCH(Inputs!$M64&amp;"_"&amp;INDEX(Lookups!$AC$2:$AC$13,MATCH(Inputs!$L64,Lookups!$AD$2:$AD$13,0),1),IF(Inputs!$K64="CAL",Lookups!$Z$2:$Z$98,Lookups!$AA$2:$AA$98),0),1)=Inputs!AH$4-1,Inputs!$Q64*(1+Inputs!AH$6),
IF(INDEX(Lookups!$Y$2:$Y$98,MATCH(Inputs!$M64&amp;"_"&amp;INDEX(Lookups!$AC$2:$AC$13,MATCH(Inputs!$L64,Lookups!$AD$2:$AD$13,0),1),IF(Inputs!$K64="CAL",Lookups!$Z$2:$Z$98,Lookups!$AA$2:$AA$98),0),1)&lt;Inputs!AH$4-1,Inputs!AG64*(1+Inputs!AH$6)))))</f>
        <v>-</v>
      </c>
      <c r="AI64" s="217" t="str">
        <f>IF(OR(ISBLANK($M64),$N64="%"),"-",
IF(INDEX(Lookups!$Y$2:$Y$98,MATCH(Inputs!$M64&amp;"_"&amp;INDEX(Lookups!$AC$2:$AC$13,MATCH(Inputs!$L64,Lookups!$AD$2:$AD$13,0),1),IF(Inputs!$K64="CAL",Lookups!$Z$2:$Z$98,Lookups!$AA$2:$AA$98),0),1)&gt;=Inputs!AI$4,"-",
IF(INDEX(Lookups!$Y$2:$Y$98,MATCH(Inputs!$M64&amp;"_"&amp;INDEX(Lookups!$AC$2:$AC$13,MATCH(Inputs!$L64,Lookups!$AD$2:$AD$13,0),1),IF(Inputs!$K64="CAL",Lookups!$Z$2:$Z$98,Lookups!$AA$2:$AA$98),0),1)=Inputs!AI$4-1,Inputs!$Q64*(1+Inputs!AI$6),
IF(INDEX(Lookups!$Y$2:$Y$98,MATCH(Inputs!$M64&amp;"_"&amp;INDEX(Lookups!$AC$2:$AC$13,MATCH(Inputs!$L64,Lookups!$AD$2:$AD$13,0),1),IF(Inputs!$K64="CAL",Lookups!$Z$2:$Z$98,Lookups!$AA$2:$AA$98),0),1)&lt;Inputs!AI$4-1,Inputs!AH64*(1+Inputs!AI$6)))))</f>
        <v>-</v>
      </c>
      <c r="AJ64" s="217" t="str">
        <f>IF(OR(ISBLANK($M64),$N64="%"),"-",
IF(INDEX(Lookups!$Y$2:$Y$98,MATCH(Inputs!$M64&amp;"_"&amp;INDEX(Lookups!$AC$2:$AC$13,MATCH(Inputs!$L64,Lookups!$AD$2:$AD$13,0),1),IF(Inputs!$K64="CAL",Lookups!$Z$2:$Z$98,Lookups!$AA$2:$AA$98),0),1)&gt;=Inputs!AJ$4,"-",
IF(INDEX(Lookups!$Y$2:$Y$98,MATCH(Inputs!$M64&amp;"_"&amp;INDEX(Lookups!$AC$2:$AC$13,MATCH(Inputs!$L64,Lookups!$AD$2:$AD$13,0),1),IF(Inputs!$K64="CAL",Lookups!$Z$2:$Z$98,Lookups!$AA$2:$AA$98),0),1)=Inputs!AJ$4-1,Inputs!$Q64*(1+Inputs!AJ$6),
IF(INDEX(Lookups!$Y$2:$Y$98,MATCH(Inputs!$M64&amp;"_"&amp;INDEX(Lookups!$AC$2:$AC$13,MATCH(Inputs!$L64,Lookups!$AD$2:$AD$13,0),1),IF(Inputs!$K64="CAL",Lookups!$Z$2:$Z$98,Lookups!$AA$2:$AA$98),0),1)&lt;Inputs!AJ$4-1,Inputs!AI64*(1+Inputs!AJ$6)))))</f>
        <v>-</v>
      </c>
      <c r="AK64" s="217" t="str">
        <f>IF(OR(ISBLANK($M64),$N64="%"),"-",
IF(INDEX(Lookups!$Y$2:$Y$98,MATCH(Inputs!$M64&amp;"_"&amp;INDEX(Lookups!$AC$2:$AC$13,MATCH(Inputs!$L64,Lookups!$AD$2:$AD$13,0),1),IF(Inputs!$K64="CAL",Lookups!$Z$2:$Z$98,Lookups!$AA$2:$AA$98),0),1)&gt;=Inputs!AK$4,"-",
IF(INDEX(Lookups!$Y$2:$Y$98,MATCH(Inputs!$M64&amp;"_"&amp;INDEX(Lookups!$AC$2:$AC$13,MATCH(Inputs!$L64,Lookups!$AD$2:$AD$13,0),1),IF(Inputs!$K64="CAL",Lookups!$Z$2:$Z$98,Lookups!$AA$2:$AA$98),0),1)=Inputs!AK$4-1,Inputs!$Q64*(1+Inputs!AK$6),
IF(INDEX(Lookups!$Y$2:$Y$98,MATCH(Inputs!$M64&amp;"_"&amp;INDEX(Lookups!$AC$2:$AC$13,MATCH(Inputs!$L64,Lookups!$AD$2:$AD$13,0),1),IF(Inputs!$K64="CAL",Lookups!$Z$2:$Z$98,Lookups!$AA$2:$AA$98),0),1)&lt;Inputs!AK$4-1,Inputs!AJ64*(1+Inputs!AK$6)))))</f>
        <v>-</v>
      </c>
      <c r="AL64" s="217" t="str">
        <f>IF(OR(ISBLANK($M64),$N64="%"),"-",
IF(INDEX(Lookups!$Y$2:$Y$98,MATCH(Inputs!$M64&amp;"_"&amp;INDEX(Lookups!$AC$2:$AC$13,MATCH(Inputs!$L64,Lookups!$AD$2:$AD$13,0),1),IF(Inputs!$K64="CAL",Lookups!$Z$2:$Z$98,Lookups!$AA$2:$AA$98),0),1)&gt;=Inputs!AL$4,"-",
IF(INDEX(Lookups!$Y$2:$Y$98,MATCH(Inputs!$M64&amp;"_"&amp;INDEX(Lookups!$AC$2:$AC$13,MATCH(Inputs!$L64,Lookups!$AD$2:$AD$13,0),1),IF(Inputs!$K64="CAL",Lookups!$Z$2:$Z$98,Lookups!$AA$2:$AA$98),0),1)=Inputs!AL$4-1,Inputs!$Q64*(1+Inputs!AL$6),
IF(INDEX(Lookups!$Y$2:$Y$98,MATCH(Inputs!$M64&amp;"_"&amp;INDEX(Lookups!$AC$2:$AC$13,MATCH(Inputs!$L64,Lookups!$AD$2:$AD$13,0),1),IF(Inputs!$K64="CAL",Lookups!$Z$2:$Z$98,Lookups!$AA$2:$AA$98),0),1)&lt;Inputs!AL$4-1,Inputs!AK64*(1+Inputs!AL$6)))))</f>
        <v>-</v>
      </c>
      <c r="AM64" s="217" t="str">
        <f>IF(OR(ISBLANK($M64),$N64="%"),"-",
IF(INDEX(Lookups!$Y$2:$Y$98,MATCH(Inputs!$M64&amp;"_"&amp;INDEX(Lookups!$AC$2:$AC$13,MATCH(Inputs!$L64,Lookups!$AD$2:$AD$13,0),1),IF(Inputs!$K64="CAL",Lookups!$Z$2:$Z$98,Lookups!$AA$2:$AA$98),0),1)&gt;=Inputs!AM$4,"-",
IF(INDEX(Lookups!$Y$2:$Y$98,MATCH(Inputs!$M64&amp;"_"&amp;INDEX(Lookups!$AC$2:$AC$13,MATCH(Inputs!$L64,Lookups!$AD$2:$AD$13,0),1),IF(Inputs!$K64="CAL",Lookups!$Z$2:$Z$98,Lookups!$AA$2:$AA$98),0),1)=Inputs!AM$4-1,Inputs!$Q64*(1+Inputs!AM$6),
IF(INDEX(Lookups!$Y$2:$Y$98,MATCH(Inputs!$M64&amp;"_"&amp;INDEX(Lookups!$AC$2:$AC$13,MATCH(Inputs!$L64,Lookups!$AD$2:$AD$13,0),1),IF(Inputs!$K64="CAL",Lookups!$Z$2:$Z$98,Lookups!$AA$2:$AA$98),0),1)&lt;Inputs!AM$4-1,Inputs!AL64*(1+Inputs!AM$6)))))</f>
        <v>-</v>
      </c>
      <c r="AN64" s="217" t="str">
        <f>IF(OR(ISBLANK($M64),$N64="%"),"-",
IF(INDEX(Lookups!$Y$2:$Y$98,MATCH(Inputs!$M64&amp;"_"&amp;INDEX(Lookups!$AC$2:$AC$13,MATCH(Inputs!$L64,Lookups!$AD$2:$AD$13,0),1),IF(Inputs!$K64="CAL",Lookups!$Z$2:$Z$98,Lookups!$AA$2:$AA$98),0),1)&gt;=Inputs!AN$4,"-",
IF(INDEX(Lookups!$Y$2:$Y$98,MATCH(Inputs!$M64&amp;"_"&amp;INDEX(Lookups!$AC$2:$AC$13,MATCH(Inputs!$L64,Lookups!$AD$2:$AD$13,0),1),IF(Inputs!$K64="CAL",Lookups!$Z$2:$Z$98,Lookups!$AA$2:$AA$98),0),1)=Inputs!AN$4-1,Inputs!$Q64*(1+Inputs!AN$6),
IF(INDEX(Lookups!$Y$2:$Y$98,MATCH(Inputs!$M64&amp;"_"&amp;INDEX(Lookups!$AC$2:$AC$13,MATCH(Inputs!$L64,Lookups!$AD$2:$AD$13,0),1),IF(Inputs!$K64="CAL",Lookups!$Z$2:$Z$98,Lookups!$AA$2:$AA$98),0),1)&lt;Inputs!AN$4-1,Inputs!AM64*(1+Inputs!AN$6)))))</f>
        <v>-</v>
      </c>
      <c r="AO64" s="217" t="str">
        <f>IF(OR(ISBLANK($M64),$N64="%"),"-",
IF(INDEX(Lookups!$Y$2:$Y$98,MATCH(Inputs!$M64&amp;"_"&amp;INDEX(Lookups!$AC$2:$AC$13,MATCH(Inputs!$L64,Lookups!$AD$2:$AD$13,0),1),IF(Inputs!$K64="CAL",Lookups!$Z$2:$Z$98,Lookups!$AA$2:$AA$98),0),1)&gt;=Inputs!AO$4,"-",
IF(INDEX(Lookups!$Y$2:$Y$98,MATCH(Inputs!$M64&amp;"_"&amp;INDEX(Lookups!$AC$2:$AC$13,MATCH(Inputs!$L64,Lookups!$AD$2:$AD$13,0),1),IF(Inputs!$K64="CAL",Lookups!$Z$2:$Z$98,Lookups!$AA$2:$AA$98),0),1)=Inputs!AO$4-1,Inputs!$Q64*(1+Inputs!AO$6),
IF(INDEX(Lookups!$Y$2:$Y$98,MATCH(Inputs!$M64&amp;"_"&amp;INDEX(Lookups!$AC$2:$AC$13,MATCH(Inputs!$L64,Lookups!$AD$2:$AD$13,0),1),IF(Inputs!$K64="CAL",Lookups!$Z$2:$Z$98,Lookups!$AA$2:$AA$98),0),1)&lt;Inputs!AO$4-1,Inputs!AN64*(1+Inputs!AO$6)))))</f>
        <v>-</v>
      </c>
      <c r="AP64" s="217" t="str">
        <f>IF(OR(ISBLANK($M64),$N64="%"),"-",
IF(INDEX(Lookups!$Y$2:$Y$98,MATCH(Inputs!$M64&amp;"_"&amp;INDEX(Lookups!$AC$2:$AC$13,MATCH(Inputs!$L64,Lookups!$AD$2:$AD$13,0),1),IF(Inputs!$K64="CAL",Lookups!$Z$2:$Z$98,Lookups!$AA$2:$AA$98),0),1)&gt;=Inputs!AP$4,"-",
IF(INDEX(Lookups!$Y$2:$Y$98,MATCH(Inputs!$M64&amp;"_"&amp;INDEX(Lookups!$AC$2:$AC$13,MATCH(Inputs!$L64,Lookups!$AD$2:$AD$13,0),1),IF(Inputs!$K64="CAL",Lookups!$Z$2:$Z$98,Lookups!$AA$2:$AA$98),0),1)=Inputs!AP$4-1,Inputs!$Q64*(1+Inputs!AP$6),
IF(INDEX(Lookups!$Y$2:$Y$98,MATCH(Inputs!$M64&amp;"_"&amp;INDEX(Lookups!$AC$2:$AC$13,MATCH(Inputs!$L64,Lookups!$AD$2:$AD$13,0),1),IF(Inputs!$K64="CAL",Lookups!$Z$2:$Z$98,Lookups!$AA$2:$AA$98),0),1)&lt;Inputs!AP$4-1,Inputs!AO64*(1+Inputs!AP$6)))))</f>
        <v>-</v>
      </c>
      <c r="AQ64" s="217" t="str">
        <f>IF(OR(ISBLANK($M64),$N64="%"),"-",
IF(INDEX(Lookups!$Y$2:$Y$98,MATCH(Inputs!$M64&amp;"_"&amp;INDEX(Lookups!$AC$2:$AC$13,MATCH(Inputs!$L64,Lookups!$AD$2:$AD$13,0),1),IF(Inputs!$K64="CAL",Lookups!$Z$2:$Z$98,Lookups!$AA$2:$AA$98),0),1)&gt;=Inputs!AQ$4,"-",
IF(INDEX(Lookups!$Y$2:$Y$98,MATCH(Inputs!$M64&amp;"_"&amp;INDEX(Lookups!$AC$2:$AC$13,MATCH(Inputs!$L64,Lookups!$AD$2:$AD$13,0),1),IF(Inputs!$K64="CAL",Lookups!$Z$2:$Z$98,Lookups!$AA$2:$AA$98),0),1)=Inputs!AQ$4-1,Inputs!$Q64*(1+Inputs!AQ$6),
IF(INDEX(Lookups!$Y$2:$Y$98,MATCH(Inputs!$M64&amp;"_"&amp;INDEX(Lookups!$AC$2:$AC$13,MATCH(Inputs!$L64,Lookups!$AD$2:$AD$13,0),1),IF(Inputs!$K64="CAL",Lookups!$Z$2:$Z$98,Lookups!$AA$2:$AA$98),0),1)&lt;Inputs!AQ$4-1,Inputs!AP64*(1+Inputs!AQ$6)))))</f>
        <v>-</v>
      </c>
      <c r="AR64" s="217" t="str">
        <f>IF(OR(ISBLANK($M64),$N64="%"),"-",
IF(INDEX(Lookups!$Y$2:$Y$98,MATCH(Inputs!$M64&amp;"_"&amp;INDEX(Lookups!$AC$2:$AC$13,MATCH(Inputs!$L64,Lookups!$AD$2:$AD$13,0),1),IF(Inputs!$K64="CAL",Lookups!$Z$2:$Z$98,Lookups!$AA$2:$AA$98),0),1)&gt;=Inputs!AR$4,"-",
IF(INDEX(Lookups!$Y$2:$Y$98,MATCH(Inputs!$M64&amp;"_"&amp;INDEX(Lookups!$AC$2:$AC$13,MATCH(Inputs!$L64,Lookups!$AD$2:$AD$13,0),1),IF(Inputs!$K64="CAL",Lookups!$Z$2:$Z$98,Lookups!$AA$2:$AA$98),0),1)=Inputs!AR$4-1,Inputs!$Q64*(1+Inputs!AR$6),
IF(INDEX(Lookups!$Y$2:$Y$98,MATCH(Inputs!$M64&amp;"_"&amp;INDEX(Lookups!$AC$2:$AC$13,MATCH(Inputs!$L64,Lookups!$AD$2:$AD$13,0),1),IF(Inputs!$K64="CAL",Lookups!$Z$2:$Z$98,Lookups!$AA$2:$AA$98),0),1)&lt;Inputs!AR$4-1,Inputs!AQ64*(1+Inputs!AR$6)))))</f>
        <v>-</v>
      </c>
      <c r="AS64" s="217" t="str">
        <f>IF(OR(ISBLANK($M64),$N64="%"),"-",
IF(INDEX(Lookups!$Y$2:$Y$98,MATCH(Inputs!$M64&amp;"_"&amp;INDEX(Lookups!$AC$2:$AC$13,MATCH(Inputs!$L64,Lookups!$AD$2:$AD$13,0),1),IF(Inputs!$K64="CAL",Lookups!$Z$2:$Z$98,Lookups!$AA$2:$AA$98),0),1)&gt;=Inputs!AS$4,"-",
IF(INDEX(Lookups!$Y$2:$Y$98,MATCH(Inputs!$M64&amp;"_"&amp;INDEX(Lookups!$AC$2:$AC$13,MATCH(Inputs!$L64,Lookups!$AD$2:$AD$13,0),1),IF(Inputs!$K64="CAL",Lookups!$Z$2:$Z$98,Lookups!$AA$2:$AA$98),0),1)=Inputs!AS$4-1,Inputs!$Q64*(1+Inputs!AS$6),
IF(INDEX(Lookups!$Y$2:$Y$98,MATCH(Inputs!$M64&amp;"_"&amp;INDEX(Lookups!$AC$2:$AC$13,MATCH(Inputs!$L64,Lookups!$AD$2:$AD$13,0),1),IF(Inputs!$K64="CAL",Lookups!$Z$2:$Z$98,Lookups!$AA$2:$AA$98),0),1)&lt;Inputs!AS$4-1,Inputs!AR64*(1+Inputs!AS$6)))))</f>
        <v>-</v>
      </c>
      <c r="AT64" s="217" t="str">
        <f>IF(OR(ISBLANK($M64),$N64="%"),"-",
IF(INDEX(Lookups!$Y$2:$Y$98,MATCH(Inputs!$M64&amp;"_"&amp;INDEX(Lookups!$AC$2:$AC$13,MATCH(Inputs!$L64,Lookups!$AD$2:$AD$13,0),1),IF(Inputs!$K64="CAL",Lookups!$Z$2:$Z$98,Lookups!$AA$2:$AA$98),0),1)&gt;=Inputs!AT$4,"-",
IF(INDEX(Lookups!$Y$2:$Y$98,MATCH(Inputs!$M64&amp;"_"&amp;INDEX(Lookups!$AC$2:$AC$13,MATCH(Inputs!$L64,Lookups!$AD$2:$AD$13,0),1),IF(Inputs!$K64="CAL",Lookups!$Z$2:$Z$98,Lookups!$AA$2:$AA$98),0),1)=Inputs!AT$4-1,Inputs!$Q64*(1+Inputs!AT$6),
IF(INDEX(Lookups!$Y$2:$Y$98,MATCH(Inputs!$M64&amp;"_"&amp;INDEX(Lookups!$AC$2:$AC$13,MATCH(Inputs!$L64,Lookups!$AD$2:$AD$13,0),1),IF(Inputs!$K64="CAL",Lookups!$Z$2:$Z$98,Lookups!$AA$2:$AA$98),0),1)&lt;Inputs!AT$4-1,Inputs!AS64*(1+Inputs!AT$6)))))</f>
        <v>-</v>
      </c>
      <c r="AU64" s="217" t="str">
        <f>IF(OR(ISBLANK($M64),$N64="%"),"-",
IF(INDEX(Lookups!$Y$2:$Y$98,MATCH(Inputs!$M64&amp;"_"&amp;INDEX(Lookups!$AC$2:$AC$13,MATCH(Inputs!$L64,Lookups!$AD$2:$AD$13,0),1),IF(Inputs!$K64="CAL",Lookups!$Z$2:$Z$98,Lookups!$AA$2:$AA$98),0),1)&gt;=Inputs!AU$4,"-",
IF(INDEX(Lookups!$Y$2:$Y$98,MATCH(Inputs!$M64&amp;"_"&amp;INDEX(Lookups!$AC$2:$AC$13,MATCH(Inputs!$L64,Lookups!$AD$2:$AD$13,0),1),IF(Inputs!$K64="CAL",Lookups!$Z$2:$Z$98,Lookups!$AA$2:$AA$98),0),1)=Inputs!AU$4-1,Inputs!$Q64*(1+Inputs!AU$6),
IF(INDEX(Lookups!$Y$2:$Y$98,MATCH(Inputs!$M64&amp;"_"&amp;INDEX(Lookups!$AC$2:$AC$13,MATCH(Inputs!$L64,Lookups!$AD$2:$AD$13,0),1),IF(Inputs!$K64="CAL",Lookups!$Z$2:$Z$98,Lookups!$AA$2:$AA$98),0),1)&lt;Inputs!AU$4-1,Inputs!AT64*(1+Inputs!AU$6)))))</f>
        <v>-</v>
      </c>
      <c r="AW64" s="214" t="str">
        <f>INDEX($V64:$AU64,1,MATCH(AW$6&amp;"_"&amp;INDEX(Lookups!$AC$2:$AC$13,MATCH(Inputs!AW$5,Lookups!$AD$2:$AD$13,0),1),Inputs!$V$2:$AU$2,0))</f>
        <v>-</v>
      </c>
    </row>
    <row r="65" spans="1:49" x14ac:dyDescent="0.25">
      <c r="A65" s="178" t="s">
        <v>137</v>
      </c>
      <c r="B65" s="209" t="s">
        <v>193</v>
      </c>
      <c r="C65" s="210" t="str">
        <f>IF(ISBLANK($B65),"-",IFERROR(INDEX(Lookups!$E$2:$E$14,MATCH($B65,Lookups!$C$2:$C$14,0),1),"-"))</f>
        <v>NO</v>
      </c>
      <c r="D65" s="211" t="str">
        <f>IFERROR(IF(MATCH($I65,Lookups!$J$2:$J$6,0),INDEX(Lookups!$K$2:$K$6,MATCH(Inputs!$I65,Lookups!$J$2:$J$6,0),1)),"all DB")</f>
        <v>cp</v>
      </c>
      <c r="E65" s="211" t="str">
        <f t="shared" si="2"/>
        <v>Met_cp</v>
      </c>
      <c r="F65" s="160" t="s">
        <v>570</v>
      </c>
      <c r="H65" s="160" t="s">
        <v>218</v>
      </c>
      <c r="I65" s="206" t="s">
        <v>1</v>
      </c>
      <c r="J65" s="159" t="s">
        <v>537</v>
      </c>
      <c r="K65" s="162" t="s">
        <v>332</v>
      </c>
      <c r="L65" s="162" t="s">
        <v>95</v>
      </c>
      <c r="M65" s="162">
        <v>2018</v>
      </c>
      <c r="N65" s="162" t="s">
        <v>33</v>
      </c>
      <c r="O65" s="212">
        <v>73</v>
      </c>
      <c r="P65" s="209"/>
      <c r="Q65" s="213">
        <f t="shared" ref="Q65:Q68" si="10">O65</f>
        <v>73</v>
      </c>
      <c r="R65" s="214">
        <f t="shared" si="8"/>
        <v>73</v>
      </c>
      <c r="U65" s="216"/>
      <c r="V65" s="217" t="str">
        <f>IF(OR(ISBLANK($M65),$N65="%"),"-",
IF(INDEX(Lookups!$Y$2:$Y$98,MATCH(Inputs!$M65&amp;"_"&amp;INDEX(Lookups!$AC$2:$AC$13,MATCH(Inputs!$L65,Lookups!$AD$2:$AD$13,0),1),IF(Inputs!$K65="CAL",Lookups!$Z$2:$Z$98,Lookups!$AA$2:$AA$98),0),1)&gt;=Inputs!V$4,"-",
IF(INDEX(Lookups!$Y$2:$Y$98,MATCH(Inputs!$M65&amp;"_"&amp;INDEX(Lookups!$AC$2:$AC$13,MATCH(Inputs!$L65,Lookups!$AD$2:$AD$13,0),1),IF(Inputs!$K65="CAL",Lookups!$Z$2:$Z$98,Lookups!$AA$2:$AA$98),0),1)=Inputs!V$4-1,Inputs!$Q65*(1+Inputs!V$6),
IF(INDEX(Lookups!$Y$2:$Y$98,MATCH(Inputs!$M65&amp;"_"&amp;INDEX(Lookups!$AC$2:$AC$13,MATCH(Inputs!$L65,Lookups!$AD$2:$AD$13,0),1),IF(Inputs!$K65="CAL",Lookups!$Z$2:$Z$98,Lookups!$AA$2:$AA$98),0),1)&lt;Inputs!V$4-1,Inputs!U65*(1+Inputs!V$6)))))</f>
        <v>-</v>
      </c>
      <c r="W65" s="217" t="str">
        <f>IF(OR(ISBLANK($M65),$N65="%"),"-",
IF(INDEX(Lookups!$Y$2:$Y$98,MATCH(Inputs!$M65&amp;"_"&amp;INDEX(Lookups!$AC$2:$AC$13,MATCH(Inputs!$L65,Lookups!$AD$2:$AD$13,0),1),IF(Inputs!$K65="CAL",Lookups!$Z$2:$Z$98,Lookups!$AA$2:$AA$98),0),1)&gt;=Inputs!W$4,"-",
IF(INDEX(Lookups!$Y$2:$Y$98,MATCH(Inputs!$M65&amp;"_"&amp;INDEX(Lookups!$AC$2:$AC$13,MATCH(Inputs!$L65,Lookups!$AD$2:$AD$13,0),1),IF(Inputs!$K65="CAL",Lookups!$Z$2:$Z$98,Lookups!$AA$2:$AA$98),0),1)=Inputs!W$4-1,Inputs!$Q65*(1+Inputs!W$6),
IF(INDEX(Lookups!$Y$2:$Y$98,MATCH(Inputs!$M65&amp;"_"&amp;INDEX(Lookups!$AC$2:$AC$13,MATCH(Inputs!$L65,Lookups!$AD$2:$AD$13,0),1),IF(Inputs!$K65="CAL",Lookups!$Z$2:$Z$98,Lookups!$AA$2:$AA$98),0),1)&lt;Inputs!W$4-1,Inputs!V65*(1+Inputs!W$6)))))</f>
        <v>-</v>
      </c>
      <c r="X65" s="217" t="str">
        <f>IF(OR(ISBLANK($M65),$N65="%"),"-",
IF(INDEX(Lookups!$Y$2:$Y$98,MATCH(Inputs!$M65&amp;"_"&amp;INDEX(Lookups!$AC$2:$AC$13,MATCH(Inputs!$L65,Lookups!$AD$2:$AD$13,0),1),IF(Inputs!$K65="CAL",Lookups!$Z$2:$Z$98,Lookups!$AA$2:$AA$98),0),1)&gt;=Inputs!X$4,"-",
IF(INDEX(Lookups!$Y$2:$Y$98,MATCH(Inputs!$M65&amp;"_"&amp;INDEX(Lookups!$AC$2:$AC$13,MATCH(Inputs!$L65,Lookups!$AD$2:$AD$13,0),1),IF(Inputs!$K65="CAL",Lookups!$Z$2:$Z$98,Lookups!$AA$2:$AA$98),0),1)=Inputs!X$4-1,Inputs!$Q65*(1+Inputs!X$6),
IF(INDEX(Lookups!$Y$2:$Y$98,MATCH(Inputs!$M65&amp;"_"&amp;INDEX(Lookups!$AC$2:$AC$13,MATCH(Inputs!$L65,Lookups!$AD$2:$AD$13,0),1),IF(Inputs!$K65="CAL",Lookups!$Z$2:$Z$98,Lookups!$AA$2:$AA$98),0),1)&lt;Inputs!X$4-1,Inputs!W65*(1+Inputs!X$6)))))</f>
        <v>-</v>
      </c>
      <c r="Y65" s="217" t="str">
        <f>IF(OR(ISBLANK($M65),$N65="%"),"-",
IF(INDEX(Lookups!$Y$2:$Y$98,MATCH(Inputs!$M65&amp;"_"&amp;INDEX(Lookups!$AC$2:$AC$13,MATCH(Inputs!$L65,Lookups!$AD$2:$AD$13,0),1),IF(Inputs!$K65="CAL",Lookups!$Z$2:$Z$98,Lookups!$AA$2:$AA$98),0),1)&gt;=Inputs!Y$4,"-",
IF(INDEX(Lookups!$Y$2:$Y$98,MATCH(Inputs!$M65&amp;"_"&amp;INDEX(Lookups!$AC$2:$AC$13,MATCH(Inputs!$L65,Lookups!$AD$2:$AD$13,0),1),IF(Inputs!$K65="CAL",Lookups!$Z$2:$Z$98,Lookups!$AA$2:$AA$98),0),1)=Inputs!Y$4-1,Inputs!$Q65*(1+Inputs!Y$6),
IF(INDEX(Lookups!$Y$2:$Y$98,MATCH(Inputs!$M65&amp;"_"&amp;INDEX(Lookups!$AC$2:$AC$13,MATCH(Inputs!$L65,Lookups!$AD$2:$AD$13,0),1),IF(Inputs!$K65="CAL",Lookups!$Z$2:$Z$98,Lookups!$AA$2:$AA$98),0),1)&lt;Inputs!Y$4-1,Inputs!X65*(1+Inputs!Y$6)))))</f>
        <v>-</v>
      </c>
      <c r="Z65" s="217" t="str">
        <f>IF(OR(ISBLANK($M65),$N65="%"),"-",
IF(INDEX(Lookups!$Y$2:$Y$98,MATCH(Inputs!$M65&amp;"_"&amp;INDEX(Lookups!$AC$2:$AC$13,MATCH(Inputs!$L65,Lookups!$AD$2:$AD$13,0),1),IF(Inputs!$K65="CAL",Lookups!$Z$2:$Z$98,Lookups!$AA$2:$AA$98),0),1)&gt;=Inputs!Z$4,"-",
IF(INDEX(Lookups!$Y$2:$Y$98,MATCH(Inputs!$M65&amp;"_"&amp;INDEX(Lookups!$AC$2:$AC$13,MATCH(Inputs!$L65,Lookups!$AD$2:$AD$13,0),1),IF(Inputs!$K65="CAL",Lookups!$Z$2:$Z$98,Lookups!$AA$2:$AA$98),0),1)=Inputs!Z$4-1,Inputs!$Q65*(1+Inputs!Z$6),
IF(INDEX(Lookups!$Y$2:$Y$98,MATCH(Inputs!$M65&amp;"_"&amp;INDEX(Lookups!$AC$2:$AC$13,MATCH(Inputs!$L65,Lookups!$AD$2:$AD$13,0),1),IF(Inputs!$K65="CAL",Lookups!$Z$2:$Z$98,Lookups!$AA$2:$AA$98),0),1)&lt;Inputs!Z$4-1,Inputs!Y65*(1+Inputs!Z$6)))))</f>
        <v>-</v>
      </c>
      <c r="AA65" s="217" t="str">
        <f>IF(OR(ISBLANK($M65),$N65="%"),"-",
IF(INDEX(Lookups!$Y$2:$Y$98,MATCH(Inputs!$M65&amp;"_"&amp;INDEX(Lookups!$AC$2:$AC$13,MATCH(Inputs!$L65,Lookups!$AD$2:$AD$13,0),1),IF(Inputs!$K65="CAL",Lookups!$Z$2:$Z$98,Lookups!$AA$2:$AA$98),0),1)&gt;=Inputs!AA$4,"-",
IF(INDEX(Lookups!$Y$2:$Y$98,MATCH(Inputs!$M65&amp;"_"&amp;INDEX(Lookups!$AC$2:$AC$13,MATCH(Inputs!$L65,Lookups!$AD$2:$AD$13,0),1),IF(Inputs!$K65="CAL",Lookups!$Z$2:$Z$98,Lookups!$AA$2:$AA$98),0),1)=Inputs!AA$4-1,Inputs!$Q65*(1+Inputs!AA$6),
IF(INDEX(Lookups!$Y$2:$Y$98,MATCH(Inputs!$M65&amp;"_"&amp;INDEX(Lookups!$AC$2:$AC$13,MATCH(Inputs!$L65,Lookups!$AD$2:$AD$13,0),1),IF(Inputs!$K65="CAL",Lookups!$Z$2:$Z$98,Lookups!$AA$2:$AA$98),0),1)&lt;Inputs!AA$4-1,Inputs!Z65*(1+Inputs!AA$6)))))</f>
        <v>-</v>
      </c>
      <c r="AB65" s="217" t="str">
        <f>IF(OR(ISBLANK($M65),$N65="%"),"-",
IF(INDEX(Lookups!$Y$2:$Y$98,MATCH(Inputs!$M65&amp;"_"&amp;INDEX(Lookups!$AC$2:$AC$13,MATCH(Inputs!$L65,Lookups!$AD$2:$AD$13,0),1),IF(Inputs!$K65="CAL",Lookups!$Z$2:$Z$98,Lookups!$AA$2:$AA$98),0),1)&gt;=Inputs!AB$4,"-",
IF(INDEX(Lookups!$Y$2:$Y$98,MATCH(Inputs!$M65&amp;"_"&amp;INDEX(Lookups!$AC$2:$AC$13,MATCH(Inputs!$L65,Lookups!$AD$2:$AD$13,0),1),IF(Inputs!$K65="CAL",Lookups!$Z$2:$Z$98,Lookups!$AA$2:$AA$98),0),1)=Inputs!AB$4-1,Inputs!$Q65*(1+Inputs!AB$6),
IF(INDEX(Lookups!$Y$2:$Y$98,MATCH(Inputs!$M65&amp;"_"&amp;INDEX(Lookups!$AC$2:$AC$13,MATCH(Inputs!$L65,Lookups!$AD$2:$AD$13,0),1),IF(Inputs!$K65="CAL",Lookups!$Z$2:$Z$98,Lookups!$AA$2:$AA$98),0),1)&lt;Inputs!AB$4-1,Inputs!AA65*(1+Inputs!AB$6)))))</f>
        <v>-</v>
      </c>
      <c r="AC65" s="217" t="str">
        <f>IF(OR(ISBLANK($M65),$N65="%"),"-",
IF(INDEX(Lookups!$Y$2:$Y$98,MATCH(Inputs!$M65&amp;"_"&amp;INDEX(Lookups!$AC$2:$AC$13,MATCH(Inputs!$L65,Lookups!$AD$2:$AD$13,0),1),IF(Inputs!$K65="CAL",Lookups!$Z$2:$Z$98,Lookups!$AA$2:$AA$98),0),1)&gt;=Inputs!AC$4,"-",
IF(INDEX(Lookups!$Y$2:$Y$98,MATCH(Inputs!$M65&amp;"_"&amp;INDEX(Lookups!$AC$2:$AC$13,MATCH(Inputs!$L65,Lookups!$AD$2:$AD$13,0),1),IF(Inputs!$K65="CAL",Lookups!$Z$2:$Z$98,Lookups!$AA$2:$AA$98),0),1)=Inputs!AC$4-1,Inputs!$Q65*(1+Inputs!AC$6),
IF(INDEX(Lookups!$Y$2:$Y$98,MATCH(Inputs!$M65&amp;"_"&amp;INDEX(Lookups!$AC$2:$AC$13,MATCH(Inputs!$L65,Lookups!$AD$2:$AD$13,0),1),IF(Inputs!$K65="CAL",Lookups!$Z$2:$Z$98,Lookups!$AA$2:$AA$98),0),1)&lt;Inputs!AC$4-1,Inputs!AB65*(1+Inputs!AC$6)))))</f>
        <v>-</v>
      </c>
      <c r="AD65" s="217" t="str">
        <f>IF(OR(ISBLANK($M65),$N65="%"),"-",
IF(INDEX(Lookups!$Y$2:$Y$98,MATCH(Inputs!$M65&amp;"_"&amp;INDEX(Lookups!$AC$2:$AC$13,MATCH(Inputs!$L65,Lookups!$AD$2:$AD$13,0),1),IF(Inputs!$K65="CAL",Lookups!$Z$2:$Z$98,Lookups!$AA$2:$AA$98),0),1)&gt;=Inputs!AD$4,"-",
IF(INDEX(Lookups!$Y$2:$Y$98,MATCH(Inputs!$M65&amp;"_"&amp;INDEX(Lookups!$AC$2:$AC$13,MATCH(Inputs!$L65,Lookups!$AD$2:$AD$13,0),1),IF(Inputs!$K65="CAL",Lookups!$Z$2:$Z$98,Lookups!$AA$2:$AA$98),0),1)=Inputs!AD$4-1,Inputs!$Q65*(1+Inputs!AD$6),
IF(INDEX(Lookups!$Y$2:$Y$98,MATCH(Inputs!$M65&amp;"_"&amp;INDEX(Lookups!$AC$2:$AC$13,MATCH(Inputs!$L65,Lookups!$AD$2:$AD$13,0),1),IF(Inputs!$K65="CAL",Lookups!$Z$2:$Z$98,Lookups!$AA$2:$AA$98),0),1)&lt;Inputs!AD$4-1,Inputs!AC65*(1+Inputs!AD$6)))))</f>
        <v>-</v>
      </c>
      <c r="AE65" s="217" t="str">
        <f>IF(OR(ISBLANK($M65),$N65="%"),"-",
IF(INDEX(Lookups!$Y$2:$Y$98,MATCH(Inputs!$M65&amp;"_"&amp;INDEX(Lookups!$AC$2:$AC$13,MATCH(Inputs!$L65,Lookups!$AD$2:$AD$13,0),1),IF(Inputs!$K65="CAL",Lookups!$Z$2:$Z$98,Lookups!$AA$2:$AA$98),0),1)&gt;=Inputs!AE$4,"-",
IF(INDEX(Lookups!$Y$2:$Y$98,MATCH(Inputs!$M65&amp;"_"&amp;INDEX(Lookups!$AC$2:$AC$13,MATCH(Inputs!$L65,Lookups!$AD$2:$AD$13,0),1),IF(Inputs!$K65="CAL",Lookups!$Z$2:$Z$98,Lookups!$AA$2:$AA$98),0),1)=Inputs!AE$4-1,Inputs!$Q65*(1+Inputs!AE$6),
IF(INDEX(Lookups!$Y$2:$Y$98,MATCH(Inputs!$M65&amp;"_"&amp;INDEX(Lookups!$AC$2:$AC$13,MATCH(Inputs!$L65,Lookups!$AD$2:$AD$13,0),1),IF(Inputs!$K65="CAL",Lookups!$Z$2:$Z$98,Lookups!$AA$2:$AA$98),0),1)&lt;Inputs!AE$4-1,Inputs!AD65*(1+Inputs!AE$6)))))</f>
        <v>-</v>
      </c>
      <c r="AF65" s="217" t="str">
        <f>IF(OR(ISBLANK($M65),$N65="%"),"-",
IF(INDEX(Lookups!$Y$2:$Y$98,MATCH(Inputs!$M65&amp;"_"&amp;INDEX(Lookups!$AC$2:$AC$13,MATCH(Inputs!$L65,Lookups!$AD$2:$AD$13,0),1),IF(Inputs!$K65="CAL",Lookups!$Z$2:$Z$98,Lookups!$AA$2:$AA$98),0),1)&gt;=Inputs!AF$4,"-",
IF(INDEX(Lookups!$Y$2:$Y$98,MATCH(Inputs!$M65&amp;"_"&amp;INDEX(Lookups!$AC$2:$AC$13,MATCH(Inputs!$L65,Lookups!$AD$2:$AD$13,0),1),IF(Inputs!$K65="CAL",Lookups!$Z$2:$Z$98,Lookups!$AA$2:$AA$98),0),1)=Inputs!AF$4-1,Inputs!$Q65*(1+Inputs!AF$6),
IF(INDEX(Lookups!$Y$2:$Y$98,MATCH(Inputs!$M65&amp;"_"&amp;INDEX(Lookups!$AC$2:$AC$13,MATCH(Inputs!$L65,Lookups!$AD$2:$AD$13,0),1),IF(Inputs!$K65="CAL",Lookups!$Z$2:$Z$98,Lookups!$AA$2:$AA$98),0),1)&lt;Inputs!AF$4-1,Inputs!AE65*(1+Inputs!AF$6)))))</f>
        <v>-</v>
      </c>
      <c r="AG65" s="217" t="str">
        <f>IF(OR(ISBLANK($M65),$N65="%"),"-",
IF(INDEX(Lookups!$Y$2:$Y$98,MATCH(Inputs!$M65&amp;"_"&amp;INDEX(Lookups!$AC$2:$AC$13,MATCH(Inputs!$L65,Lookups!$AD$2:$AD$13,0),1),IF(Inputs!$K65="CAL",Lookups!$Z$2:$Z$98,Lookups!$AA$2:$AA$98),0),1)&gt;=Inputs!AG$4,"-",
IF(INDEX(Lookups!$Y$2:$Y$98,MATCH(Inputs!$M65&amp;"_"&amp;INDEX(Lookups!$AC$2:$AC$13,MATCH(Inputs!$L65,Lookups!$AD$2:$AD$13,0),1),IF(Inputs!$K65="CAL",Lookups!$Z$2:$Z$98,Lookups!$AA$2:$AA$98),0),1)=Inputs!AG$4-1,Inputs!$Q65*(1+Inputs!AG$6),
IF(INDEX(Lookups!$Y$2:$Y$98,MATCH(Inputs!$M65&amp;"_"&amp;INDEX(Lookups!$AC$2:$AC$13,MATCH(Inputs!$L65,Lookups!$AD$2:$AD$13,0),1),IF(Inputs!$K65="CAL",Lookups!$Z$2:$Z$98,Lookups!$AA$2:$AA$98),0),1)&lt;Inputs!AG$4-1,Inputs!AF65*(1+Inputs!AG$6)))))</f>
        <v>-</v>
      </c>
      <c r="AH65" s="217" t="str">
        <f>IF(OR(ISBLANK($M65),$N65="%"),"-",
IF(INDEX(Lookups!$Y$2:$Y$98,MATCH(Inputs!$M65&amp;"_"&amp;INDEX(Lookups!$AC$2:$AC$13,MATCH(Inputs!$L65,Lookups!$AD$2:$AD$13,0),1),IF(Inputs!$K65="CAL",Lookups!$Z$2:$Z$98,Lookups!$AA$2:$AA$98),0),1)&gt;=Inputs!AH$4,"-",
IF(INDEX(Lookups!$Y$2:$Y$98,MATCH(Inputs!$M65&amp;"_"&amp;INDEX(Lookups!$AC$2:$AC$13,MATCH(Inputs!$L65,Lookups!$AD$2:$AD$13,0),1),IF(Inputs!$K65="CAL",Lookups!$Z$2:$Z$98,Lookups!$AA$2:$AA$98),0),1)=Inputs!AH$4-1,Inputs!$Q65*(1+Inputs!AH$6),
IF(INDEX(Lookups!$Y$2:$Y$98,MATCH(Inputs!$M65&amp;"_"&amp;INDEX(Lookups!$AC$2:$AC$13,MATCH(Inputs!$L65,Lookups!$AD$2:$AD$13,0),1),IF(Inputs!$K65="CAL",Lookups!$Z$2:$Z$98,Lookups!$AA$2:$AA$98),0),1)&lt;Inputs!AH$4-1,Inputs!AG65*(1+Inputs!AH$6)))))</f>
        <v>-</v>
      </c>
      <c r="AI65" s="217" t="str">
        <f>IF(OR(ISBLANK($M65),$N65="%"),"-",
IF(INDEX(Lookups!$Y$2:$Y$98,MATCH(Inputs!$M65&amp;"_"&amp;INDEX(Lookups!$AC$2:$AC$13,MATCH(Inputs!$L65,Lookups!$AD$2:$AD$13,0),1),IF(Inputs!$K65="CAL",Lookups!$Z$2:$Z$98,Lookups!$AA$2:$AA$98),0),1)&gt;=Inputs!AI$4,"-",
IF(INDEX(Lookups!$Y$2:$Y$98,MATCH(Inputs!$M65&amp;"_"&amp;INDEX(Lookups!$AC$2:$AC$13,MATCH(Inputs!$L65,Lookups!$AD$2:$AD$13,0),1),IF(Inputs!$K65="CAL",Lookups!$Z$2:$Z$98,Lookups!$AA$2:$AA$98),0),1)=Inputs!AI$4-1,Inputs!$Q65*(1+Inputs!AI$6),
IF(INDEX(Lookups!$Y$2:$Y$98,MATCH(Inputs!$M65&amp;"_"&amp;INDEX(Lookups!$AC$2:$AC$13,MATCH(Inputs!$L65,Lookups!$AD$2:$AD$13,0),1),IF(Inputs!$K65="CAL",Lookups!$Z$2:$Z$98,Lookups!$AA$2:$AA$98),0),1)&lt;Inputs!AI$4-1,Inputs!AH65*(1+Inputs!AI$6)))))</f>
        <v>-</v>
      </c>
      <c r="AJ65" s="217" t="str">
        <f>IF(OR(ISBLANK($M65),$N65="%"),"-",
IF(INDEX(Lookups!$Y$2:$Y$98,MATCH(Inputs!$M65&amp;"_"&amp;INDEX(Lookups!$AC$2:$AC$13,MATCH(Inputs!$L65,Lookups!$AD$2:$AD$13,0),1),IF(Inputs!$K65="CAL",Lookups!$Z$2:$Z$98,Lookups!$AA$2:$AA$98),0),1)&gt;=Inputs!AJ$4,"-",
IF(INDEX(Lookups!$Y$2:$Y$98,MATCH(Inputs!$M65&amp;"_"&amp;INDEX(Lookups!$AC$2:$AC$13,MATCH(Inputs!$L65,Lookups!$AD$2:$AD$13,0),1),IF(Inputs!$K65="CAL",Lookups!$Z$2:$Z$98,Lookups!$AA$2:$AA$98),0),1)=Inputs!AJ$4-1,Inputs!$Q65*(1+Inputs!AJ$6),
IF(INDEX(Lookups!$Y$2:$Y$98,MATCH(Inputs!$M65&amp;"_"&amp;INDEX(Lookups!$AC$2:$AC$13,MATCH(Inputs!$L65,Lookups!$AD$2:$AD$13,0),1),IF(Inputs!$K65="CAL",Lookups!$Z$2:$Z$98,Lookups!$AA$2:$AA$98),0),1)&lt;Inputs!AJ$4-1,Inputs!AI65*(1+Inputs!AJ$6)))))</f>
        <v>-</v>
      </c>
      <c r="AK65" s="217" t="str">
        <f>IF(OR(ISBLANK($M65),$N65="%"),"-",
IF(INDEX(Lookups!$Y$2:$Y$98,MATCH(Inputs!$M65&amp;"_"&amp;INDEX(Lookups!$AC$2:$AC$13,MATCH(Inputs!$L65,Lookups!$AD$2:$AD$13,0),1),IF(Inputs!$K65="CAL",Lookups!$Z$2:$Z$98,Lookups!$AA$2:$AA$98),0),1)&gt;=Inputs!AK$4,"-",
IF(INDEX(Lookups!$Y$2:$Y$98,MATCH(Inputs!$M65&amp;"_"&amp;INDEX(Lookups!$AC$2:$AC$13,MATCH(Inputs!$L65,Lookups!$AD$2:$AD$13,0),1),IF(Inputs!$K65="CAL",Lookups!$Z$2:$Z$98,Lookups!$AA$2:$AA$98),0),1)=Inputs!AK$4-1,Inputs!$Q65*(1+Inputs!AK$6),
IF(INDEX(Lookups!$Y$2:$Y$98,MATCH(Inputs!$M65&amp;"_"&amp;INDEX(Lookups!$AC$2:$AC$13,MATCH(Inputs!$L65,Lookups!$AD$2:$AD$13,0),1),IF(Inputs!$K65="CAL",Lookups!$Z$2:$Z$98,Lookups!$AA$2:$AA$98),0),1)&lt;Inputs!AK$4-1,Inputs!AJ65*(1+Inputs!AK$6)))))</f>
        <v>-</v>
      </c>
      <c r="AL65" s="217" t="str">
        <f>IF(OR(ISBLANK($M65),$N65="%"),"-",
IF(INDEX(Lookups!$Y$2:$Y$98,MATCH(Inputs!$M65&amp;"_"&amp;INDEX(Lookups!$AC$2:$AC$13,MATCH(Inputs!$L65,Lookups!$AD$2:$AD$13,0),1),IF(Inputs!$K65="CAL",Lookups!$Z$2:$Z$98,Lookups!$AA$2:$AA$98),0),1)&gt;=Inputs!AL$4,"-",
IF(INDEX(Lookups!$Y$2:$Y$98,MATCH(Inputs!$M65&amp;"_"&amp;INDEX(Lookups!$AC$2:$AC$13,MATCH(Inputs!$L65,Lookups!$AD$2:$AD$13,0),1),IF(Inputs!$K65="CAL",Lookups!$Z$2:$Z$98,Lookups!$AA$2:$AA$98),0),1)=Inputs!AL$4-1,Inputs!$Q65*(1+Inputs!AL$6),
IF(INDEX(Lookups!$Y$2:$Y$98,MATCH(Inputs!$M65&amp;"_"&amp;INDEX(Lookups!$AC$2:$AC$13,MATCH(Inputs!$L65,Lookups!$AD$2:$AD$13,0),1),IF(Inputs!$K65="CAL",Lookups!$Z$2:$Z$98,Lookups!$AA$2:$AA$98),0),1)&lt;Inputs!AL$4-1,Inputs!AK65*(1+Inputs!AL$6)))))</f>
        <v>-</v>
      </c>
      <c r="AM65" s="217" t="str">
        <f>IF(OR(ISBLANK($M65),$N65="%"),"-",
IF(INDEX(Lookups!$Y$2:$Y$98,MATCH(Inputs!$M65&amp;"_"&amp;INDEX(Lookups!$AC$2:$AC$13,MATCH(Inputs!$L65,Lookups!$AD$2:$AD$13,0),1),IF(Inputs!$K65="CAL",Lookups!$Z$2:$Z$98,Lookups!$AA$2:$AA$98),0),1)&gt;=Inputs!AM$4,"-",
IF(INDEX(Lookups!$Y$2:$Y$98,MATCH(Inputs!$M65&amp;"_"&amp;INDEX(Lookups!$AC$2:$AC$13,MATCH(Inputs!$L65,Lookups!$AD$2:$AD$13,0),1),IF(Inputs!$K65="CAL",Lookups!$Z$2:$Z$98,Lookups!$AA$2:$AA$98),0),1)=Inputs!AM$4-1,Inputs!$Q65*(1+Inputs!AM$6),
IF(INDEX(Lookups!$Y$2:$Y$98,MATCH(Inputs!$M65&amp;"_"&amp;INDEX(Lookups!$AC$2:$AC$13,MATCH(Inputs!$L65,Lookups!$AD$2:$AD$13,0),1),IF(Inputs!$K65="CAL",Lookups!$Z$2:$Z$98,Lookups!$AA$2:$AA$98),0),1)&lt;Inputs!AM$4-1,Inputs!AL65*(1+Inputs!AM$6)))))</f>
        <v>-</v>
      </c>
      <c r="AN65" s="217" t="str">
        <f>IF(OR(ISBLANK($M65),$N65="%"),"-",
IF(INDEX(Lookups!$Y$2:$Y$98,MATCH(Inputs!$M65&amp;"_"&amp;INDEX(Lookups!$AC$2:$AC$13,MATCH(Inputs!$L65,Lookups!$AD$2:$AD$13,0),1),IF(Inputs!$K65="CAL",Lookups!$Z$2:$Z$98,Lookups!$AA$2:$AA$98),0),1)&gt;=Inputs!AN$4,"-",
IF(INDEX(Lookups!$Y$2:$Y$98,MATCH(Inputs!$M65&amp;"_"&amp;INDEX(Lookups!$AC$2:$AC$13,MATCH(Inputs!$L65,Lookups!$AD$2:$AD$13,0),1),IF(Inputs!$K65="CAL",Lookups!$Z$2:$Z$98,Lookups!$AA$2:$AA$98),0),1)=Inputs!AN$4-1,Inputs!$Q65*(1+Inputs!AN$6),
IF(INDEX(Lookups!$Y$2:$Y$98,MATCH(Inputs!$M65&amp;"_"&amp;INDEX(Lookups!$AC$2:$AC$13,MATCH(Inputs!$L65,Lookups!$AD$2:$AD$13,0),1),IF(Inputs!$K65="CAL",Lookups!$Z$2:$Z$98,Lookups!$AA$2:$AA$98),0),1)&lt;Inputs!AN$4-1,Inputs!AM65*(1+Inputs!AN$6)))))</f>
        <v>-</v>
      </c>
      <c r="AO65" s="217" t="str">
        <f>IF(OR(ISBLANK($M65),$N65="%"),"-",
IF(INDEX(Lookups!$Y$2:$Y$98,MATCH(Inputs!$M65&amp;"_"&amp;INDEX(Lookups!$AC$2:$AC$13,MATCH(Inputs!$L65,Lookups!$AD$2:$AD$13,0),1),IF(Inputs!$K65="CAL",Lookups!$Z$2:$Z$98,Lookups!$AA$2:$AA$98),0),1)&gt;=Inputs!AO$4,"-",
IF(INDEX(Lookups!$Y$2:$Y$98,MATCH(Inputs!$M65&amp;"_"&amp;INDEX(Lookups!$AC$2:$AC$13,MATCH(Inputs!$L65,Lookups!$AD$2:$AD$13,0),1),IF(Inputs!$K65="CAL",Lookups!$Z$2:$Z$98,Lookups!$AA$2:$AA$98),0),1)=Inputs!AO$4-1,Inputs!$Q65*(1+Inputs!AO$6),
IF(INDEX(Lookups!$Y$2:$Y$98,MATCH(Inputs!$M65&amp;"_"&amp;INDEX(Lookups!$AC$2:$AC$13,MATCH(Inputs!$L65,Lookups!$AD$2:$AD$13,0),1),IF(Inputs!$K65="CAL",Lookups!$Z$2:$Z$98,Lookups!$AA$2:$AA$98),0),1)&lt;Inputs!AO$4-1,Inputs!AN65*(1+Inputs!AO$6)))))</f>
        <v>-</v>
      </c>
      <c r="AP65" s="217" t="str">
        <f>IF(OR(ISBLANK($M65),$N65="%"),"-",
IF(INDEX(Lookups!$Y$2:$Y$98,MATCH(Inputs!$M65&amp;"_"&amp;INDEX(Lookups!$AC$2:$AC$13,MATCH(Inputs!$L65,Lookups!$AD$2:$AD$13,0),1),IF(Inputs!$K65="CAL",Lookups!$Z$2:$Z$98,Lookups!$AA$2:$AA$98),0),1)&gt;=Inputs!AP$4,"-",
IF(INDEX(Lookups!$Y$2:$Y$98,MATCH(Inputs!$M65&amp;"_"&amp;INDEX(Lookups!$AC$2:$AC$13,MATCH(Inputs!$L65,Lookups!$AD$2:$AD$13,0),1),IF(Inputs!$K65="CAL",Lookups!$Z$2:$Z$98,Lookups!$AA$2:$AA$98),0),1)=Inputs!AP$4-1,Inputs!$Q65*(1+Inputs!AP$6),
IF(INDEX(Lookups!$Y$2:$Y$98,MATCH(Inputs!$M65&amp;"_"&amp;INDEX(Lookups!$AC$2:$AC$13,MATCH(Inputs!$L65,Lookups!$AD$2:$AD$13,0),1),IF(Inputs!$K65="CAL",Lookups!$Z$2:$Z$98,Lookups!$AA$2:$AA$98),0),1)&lt;Inputs!AP$4-1,Inputs!AO65*(1+Inputs!AP$6)))))</f>
        <v>-</v>
      </c>
      <c r="AQ65" s="217" t="str">
        <f>IF(OR(ISBLANK($M65),$N65="%"),"-",
IF(INDEX(Lookups!$Y$2:$Y$98,MATCH(Inputs!$M65&amp;"_"&amp;INDEX(Lookups!$AC$2:$AC$13,MATCH(Inputs!$L65,Lookups!$AD$2:$AD$13,0),1),IF(Inputs!$K65="CAL",Lookups!$Z$2:$Z$98,Lookups!$AA$2:$AA$98),0),1)&gt;=Inputs!AQ$4,"-",
IF(INDEX(Lookups!$Y$2:$Y$98,MATCH(Inputs!$M65&amp;"_"&amp;INDEX(Lookups!$AC$2:$AC$13,MATCH(Inputs!$L65,Lookups!$AD$2:$AD$13,0),1),IF(Inputs!$K65="CAL",Lookups!$Z$2:$Z$98,Lookups!$AA$2:$AA$98),0),1)=Inputs!AQ$4-1,Inputs!$Q65*(1+Inputs!AQ$6),
IF(INDEX(Lookups!$Y$2:$Y$98,MATCH(Inputs!$M65&amp;"_"&amp;INDEX(Lookups!$AC$2:$AC$13,MATCH(Inputs!$L65,Lookups!$AD$2:$AD$13,0),1),IF(Inputs!$K65="CAL",Lookups!$Z$2:$Z$98,Lookups!$AA$2:$AA$98),0),1)&lt;Inputs!AQ$4-1,Inputs!AP65*(1+Inputs!AQ$6)))))</f>
        <v>-</v>
      </c>
      <c r="AR65" s="217" t="str">
        <f>IF(OR(ISBLANK($M65),$N65="%"),"-",
IF(INDEX(Lookups!$Y$2:$Y$98,MATCH(Inputs!$M65&amp;"_"&amp;INDEX(Lookups!$AC$2:$AC$13,MATCH(Inputs!$L65,Lookups!$AD$2:$AD$13,0),1),IF(Inputs!$K65="CAL",Lookups!$Z$2:$Z$98,Lookups!$AA$2:$AA$98),0),1)&gt;=Inputs!AR$4,"-",
IF(INDEX(Lookups!$Y$2:$Y$98,MATCH(Inputs!$M65&amp;"_"&amp;INDEX(Lookups!$AC$2:$AC$13,MATCH(Inputs!$L65,Lookups!$AD$2:$AD$13,0),1),IF(Inputs!$K65="CAL",Lookups!$Z$2:$Z$98,Lookups!$AA$2:$AA$98),0),1)=Inputs!AR$4-1,Inputs!$Q65*(1+Inputs!AR$6),
IF(INDEX(Lookups!$Y$2:$Y$98,MATCH(Inputs!$M65&amp;"_"&amp;INDEX(Lookups!$AC$2:$AC$13,MATCH(Inputs!$L65,Lookups!$AD$2:$AD$13,0),1),IF(Inputs!$K65="CAL",Lookups!$Z$2:$Z$98,Lookups!$AA$2:$AA$98),0),1)&lt;Inputs!AR$4-1,Inputs!AQ65*(1+Inputs!AR$6)))))</f>
        <v>-</v>
      </c>
      <c r="AS65" s="217" t="str">
        <f>IF(OR(ISBLANK($M65),$N65="%"),"-",
IF(INDEX(Lookups!$Y$2:$Y$98,MATCH(Inputs!$M65&amp;"_"&amp;INDEX(Lookups!$AC$2:$AC$13,MATCH(Inputs!$L65,Lookups!$AD$2:$AD$13,0),1),IF(Inputs!$K65="CAL",Lookups!$Z$2:$Z$98,Lookups!$AA$2:$AA$98),0),1)&gt;=Inputs!AS$4,"-",
IF(INDEX(Lookups!$Y$2:$Y$98,MATCH(Inputs!$M65&amp;"_"&amp;INDEX(Lookups!$AC$2:$AC$13,MATCH(Inputs!$L65,Lookups!$AD$2:$AD$13,0),1),IF(Inputs!$K65="CAL",Lookups!$Z$2:$Z$98,Lookups!$AA$2:$AA$98),0),1)=Inputs!AS$4-1,Inputs!$Q65*(1+Inputs!AS$6),
IF(INDEX(Lookups!$Y$2:$Y$98,MATCH(Inputs!$M65&amp;"_"&amp;INDEX(Lookups!$AC$2:$AC$13,MATCH(Inputs!$L65,Lookups!$AD$2:$AD$13,0),1),IF(Inputs!$K65="CAL",Lookups!$Z$2:$Z$98,Lookups!$AA$2:$AA$98),0),1)&lt;Inputs!AS$4-1,Inputs!AR65*(1+Inputs!AS$6)))))</f>
        <v>-</v>
      </c>
      <c r="AT65" s="217" t="str">
        <f>IF(OR(ISBLANK($M65),$N65="%"),"-",
IF(INDEX(Lookups!$Y$2:$Y$98,MATCH(Inputs!$M65&amp;"_"&amp;INDEX(Lookups!$AC$2:$AC$13,MATCH(Inputs!$L65,Lookups!$AD$2:$AD$13,0),1),IF(Inputs!$K65="CAL",Lookups!$Z$2:$Z$98,Lookups!$AA$2:$AA$98),0),1)&gt;=Inputs!AT$4,"-",
IF(INDEX(Lookups!$Y$2:$Y$98,MATCH(Inputs!$M65&amp;"_"&amp;INDEX(Lookups!$AC$2:$AC$13,MATCH(Inputs!$L65,Lookups!$AD$2:$AD$13,0),1),IF(Inputs!$K65="CAL",Lookups!$Z$2:$Z$98,Lookups!$AA$2:$AA$98),0),1)=Inputs!AT$4-1,Inputs!$Q65*(1+Inputs!AT$6),
IF(INDEX(Lookups!$Y$2:$Y$98,MATCH(Inputs!$M65&amp;"_"&amp;INDEX(Lookups!$AC$2:$AC$13,MATCH(Inputs!$L65,Lookups!$AD$2:$AD$13,0),1),IF(Inputs!$K65="CAL",Lookups!$Z$2:$Z$98,Lookups!$AA$2:$AA$98),0),1)&lt;Inputs!AT$4-1,Inputs!AS65*(1+Inputs!AT$6)))))</f>
        <v>-</v>
      </c>
      <c r="AU65" s="217" t="str">
        <f>IF(OR(ISBLANK($M65),$N65="%"),"-",
IF(INDEX(Lookups!$Y$2:$Y$98,MATCH(Inputs!$M65&amp;"_"&amp;INDEX(Lookups!$AC$2:$AC$13,MATCH(Inputs!$L65,Lookups!$AD$2:$AD$13,0),1),IF(Inputs!$K65="CAL",Lookups!$Z$2:$Z$98,Lookups!$AA$2:$AA$98),0),1)&gt;=Inputs!AU$4,"-",
IF(INDEX(Lookups!$Y$2:$Y$98,MATCH(Inputs!$M65&amp;"_"&amp;INDEX(Lookups!$AC$2:$AC$13,MATCH(Inputs!$L65,Lookups!$AD$2:$AD$13,0),1),IF(Inputs!$K65="CAL",Lookups!$Z$2:$Z$98,Lookups!$AA$2:$AA$98),0),1)=Inputs!AU$4-1,Inputs!$Q65*(1+Inputs!AU$6),
IF(INDEX(Lookups!$Y$2:$Y$98,MATCH(Inputs!$M65&amp;"_"&amp;INDEX(Lookups!$AC$2:$AC$13,MATCH(Inputs!$L65,Lookups!$AD$2:$AD$13,0),1),IF(Inputs!$K65="CAL",Lookups!$Z$2:$Z$98,Lookups!$AA$2:$AA$98),0),1)&lt;Inputs!AU$4-1,Inputs!AT65*(1+Inputs!AU$6)))))</f>
        <v>-</v>
      </c>
      <c r="AW65" s="214" t="str">
        <f>INDEX($V65:$AU65,1,MATCH(AW$6&amp;"_"&amp;INDEX(Lookups!$AC$2:$AC$13,MATCH(Inputs!AW$5,Lookups!$AD$2:$AD$13,0),1),Inputs!$V$2:$AU$2,0))</f>
        <v>-</v>
      </c>
    </row>
    <row r="66" spans="1:49" x14ac:dyDescent="0.25">
      <c r="A66" s="178" t="s">
        <v>140</v>
      </c>
      <c r="B66" s="209" t="s">
        <v>193</v>
      </c>
      <c r="C66" s="210" t="str">
        <f>IF(ISBLANK($B66),"-",IFERROR(INDEX(Lookups!$E$2:$E$14,MATCH($B66,Lookups!$C$2:$C$14,0),1),"-"))</f>
        <v>NO</v>
      </c>
      <c r="D66" s="211" t="str">
        <f>IFERROR(IF(MATCH($I66,Lookups!$J$2:$J$6,0),INDEX(Lookups!$K$2:$K$6,MATCH(Inputs!$I66,Lookups!$J$2:$J$6,0),1)),"all DB")</f>
        <v>je</v>
      </c>
      <c r="E66" s="211" t="str">
        <f t="shared" si="2"/>
        <v>Met_je</v>
      </c>
      <c r="F66" s="160" t="s">
        <v>570</v>
      </c>
      <c r="H66" s="160" t="s">
        <v>218</v>
      </c>
      <c r="I66" s="206" t="s">
        <v>2</v>
      </c>
      <c r="J66" s="159" t="s">
        <v>537</v>
      </c>
      <c r="K66" s="162" t="s">
        <v>332</v>
      </c>
      <c r="L66" s="162" t="s">
        <v>95</v>
      </c>
      <c r="M66" s="162">
        <v>2018</v>
      </c>
      <c r="N66" s="162" t="s">
        <v>33</v>
      </c>
      <c r="O66" s="212">
        <v>79.84</v>
      </c>
      <c r="P66" s="209"/>
      <c r="Q66" s="213">
        <f t="shared" si="10"/>
        <v>79.84</v>
      </c>
      <c r="R66" s="214">
        <f t="shared" si="8"/>
        <v>79.84</v>
      </c>
      <c r="U66" s="216"/>
      <c r="V66" s="217" t="str">
        <f>IF(OR(ISBLANK($M66),$N66="%"),"-",
IF(INDEX(Lookups!$Y$2:$Y$98,MATCH(Inputs!$M66&amp;"_"&amp;INDEX(Lookups!$AC$2:$AC$13,MATCH(Inputs!$L66,Lookups!$AD$2:$AD$13,0),1),IF(Inputs!$K66="CAL",Lookups!$Z$2:$Z$98,Lookups!$AA$2:$AA$98),0),1)&gt;=Inputs!V$4,"-",
IF(INDEX(Lookups!$Y$2:$Y$98,MATCH(Inputs!$M66&amp;"_"&amp;INDEX(Lookups!$AC$2:$AC$13,MATCH(Inputs!$L66,Lookups!$AD$2:$AD$13,0),1),IF(Inputs!$K66="CAL",Lookups!$Z$2:$Z$98,Lookups!$AA$2:$AA$98),0),1)=Inputs!V$4-1,Inputs!$Q66*(1+Inputs!V$6),
IF(INDEX(Lookups!$Y$2:$Y$98,MATCH(Inputs!$M66&amp;"_"&amp;INDEX(Lookups!$AC$2:$AC$13,MATCH(Inputs!$L66,Lookups!$AD$2:$AD$13,0),1),IF(Inputs!$K66="CAL",Lookups!$Z$2:$Z$98,Lookups!$AA$2:$AA$98),0),1)&lt;Inputs!V$4-1,Inputs!U66*(1+Inputs!V$6)))))</f>
        <v>-</v>
      </c>
      <c r="W66" s="217" t="str">
        <f>IF(OR(ISBLANK($M66),$N66="%"),"-",
IF(INDEX(Lookups!$Y$2:$Y$98,MATCH(Inputs!$M66&amp;"_"&amp;INDEX(Lookups!$AC$2:$AC$13,MATCH(Inputs!$L66,Lookups!$AD$2:$AD$13,0),1),IF(Inputs!$K66="CAL",Lookups!$Z$2:$Z$98,Lookups!$AA$2:$AA$98),0),1)&gt;=Inputs!W$4,"-",
IF(INDEX(Lookups!$Y$2:$Y$98,MATCH(Inputs!$M66&amp;"_"&amp;INDEX(Lookups!$AC$2:$AC$13,MATCH(Inputs!$L66,Lookups!$AD$2:$AD$13,0),1),IF(Inputs!$K66="CAL",Lookups!$Z$2:$Z$98,Lookups!$AA$2:$AA$98),0),1)=Inputs!W$4-1,Inputs!$Q66*(1+Inputs!W$6),
IF(INDEX(Lookups!$Y$2:$Y$98,MATCH(Inputs!$M66&amp;"_"&amp;INDEX(Lookups!$AC$2:$AC$13,MATCH(Inputs!$L66,Lookups!$AD$2:$AD$13,0),1),IF(Inputs!$K66="CAL",Lookups!$Z$2:$Z$98,Lookups!$AA$2:$AA$98),0),1)&lt;Inputs!W$4-1,Inputs!V66*(1+Inputs!W$6)))))</f>
        <v>-</v>
      </c>
      <c r="X66" s="217" t="str">
        <f>IF(OR(ISBLANK($M66),$N66="%"),"-",
IF(INDEX(Lookups!$Y$2:$Y$98,MATCH(Inputs!$M66&amp;"_"&amp;INDEX(Lookups!$AC$2:$AC$13,MATCH(Inputs!$L66,Lookups!$AD$2:$AD$13,0),1),IF(Inputs!$K66="CAL",Lookups!$Z$2:$Z$98,Lookups!$AA$2:$AA$98),0),1)&gt;=Inputs!X$4,"-",
IF(INDEX(Lookups!$Y$2:$Y$98,MATCH(Inputs!$M66&amp;"_"&amp;INDEX(Lookups!$AC$2:$AC$13,MATCH(Inputs!$L66,Lookups!$AD$2:$AD$13,0),1),IF(Inputs!$K66="CAL",Lookups!$Z$2:$Z$98,Lookups!$AA$2:$AA$98),0),1)=Inputs!X$4-1,Inputs!$Q66*(1+Inputs!X$6),
IF(INDEX(Lookups!$Y$2:$Y$98,MATCH(Inputs!$M66&amp;"_"&amp;INDEX(Lookups!$AC$2:$AC$13,MATCH(Inputs!$L66,Lookups!$AD$2:$AD$13,0),1),IF(Inputs!$K66="CAL",Lookups!$Z$2:$Z$98,Lookups!$AA$2:$AA$98),0),1)&lt;Inputs!X$4-1,Inputs!W66*(1+Inputs!X$6)))))</f>
        <v>-</v>
      </c>
      <c r="Y66" s="217" t="str">
        <f>IF(OR(ISBLANK($M66),$N66="%"),"-",
IF(INDEX(Lookups!$Y$2:$Y$98,MATCH(Inputs!$M66&amp;"_"&amp;INDEX(Lookups!$AC$2:$AC$13,MATCH(Inputs!$L66,Lookups!$AD$2:$AD$13,0),1),IF(Inputs!$K66="CAL",Lookups!$Z$2:$Z$98,Lookups!$AA$2:$AA$98),0),1)&gt;=Inputs!Y$4,"-",
IF(INDEX(Lookups!$Y$2:$Y$98,MATCH(Inputs!$M66&amp;"_"&amp;INDEX(Lookups!$AC$2:$AC$13,MATCH(Inputs!$L66,Lookups!$AD$2:$AD$13,0),1),IF(Inputs!$K66="CAL",Lookups!$Z$2:$Z$98,Lookups!$AA$2:$AA$98),0),1)=Inputs!Y$4-1,Inputs!$Q66*(1+Inputs!Y$6),
IF(INDEX(Lookups!$Y$2:$Y$98,MATCH(Inputs!$M66&amp;"_"&amp;INDEX(Lookups!$AC$2:$AC$13,MATCH(Inputs!$L66,Lookups!$AD$2:$AD$13,0),1),IF(Inputs!$K66="CAL",Lookups!$Z$2:$Z$98,Lookups!$AA$2:$AA$98),0),1)&lt;Inputs!Y$4-1,Inputs!X66*(1+Inputs!Y$6)))))</f>
        <v>-</v>
      </c>
      <c r="Z66" s="217" t="str">
        <f>IF(OR(ISBLANK($M66),$N66="%"),"-",
IF(INDEX(Lookups!$Y$2:$Y$98,MATCH(Inputs!$M66&amp;"_"&amp;INDEX(Lookups!$AC$2:$AC$13,MATCH(Inputs!$L66,Lookups!$AD$2:$AD$13,0),1),IF(Inputs!$K66="CAL",Lookups!$Z$2:$Z$98,Lookups!$AA$2:$AA$98),0),1)&gt;=Inputs!Z$4,"-",
IF(INDEX(Lookups!$Y$2:$Y$98,MATCH(Inputs!$M66&amp;"_"&amp;INDEX(Lookups!$AC$2:$AC$13,MATCH(Inputs!$L66,Lookups!$AD$2:$AD$13,0),1),IF(Inputs!$K66="CAL",Lookups!$Z$2:$Z$98,Lookups!$AA$2:$AA$98),0),1)=Inputs!Z$4-1,Inputs!$Q66*(1+Inputs!Z$6),
IF(INDEX(Lookups!$Y$2:$Y$98,MATCH(Inputs!$M66&amp;"_"&amp;INDEX(Lookups!$AC$2:$AC$13,MATCH(Inputs!$L66,Lookups!$AD$2:$AD$13,0),1),IF(Inputs!$K66="CAL",Lookups!$Z$2:$Z$98,Lookups!$AA$2:$AA$98),0),1)&lt;Inputs!Z$4-1,Inputs!Y66*(1+Inputs!Z$6)))))</f>
        <v>-</v>
      </c>
      <c r="AA66" s="217" t="str">
        <f>IF(OR(ISBLANK($M66),$N66="%"),"-",
IF(INDEX(Lookups!$Y$2:$Y$98,MATCH(Inputs!$M66&amp;"_"&amp;INDEX(Lookups!$AC$2:$AC$13,MATCH(Inputs!$L66,Lookups!$AD$2:$AD$13,0),1),IF(Inputs!$K66="CAL",Lookups!$Z$2:$Z$98,Lookups!$AA$2:$AA$98),0),1)&gt;=Inputs!AA$4,"-",
IF(INDEX(Lookups!$Y$2:$Y$98,MATCH(Inputs!$M66&amp;"_"&amp;INDEX(Lookups!$AC$2:$AC$13,MATCH(Inputs!$L66,Lookups!$AD$2:$AD$13,0),1),IF(Inputs!$K66="CAL",Lookups!$Z$2:$Z$98,Lookups!$AA$2:$AA$98),0),1)=Inputs!AA$4-1,Inputs!$Q66*(1+Inputs!AA$6),
IF(INDEX(Lookups!$Y$2:$Y$98,MATCH(Inputs!$M66&amp;"_"&amp;INDEX(Lookups!$AC$2:$AC$13,MATCH(Inputs!$L66,Lookups!$AD$2:$AD$13,0),1),IF(Inputs!$K66="CAL",Lookups!$Z$2:$Z$98,Lookups!$AA$2:$AA$98),0),1)&lt;Inputs!AA$4-1,Inputs!Z66*(1+Inputs!AA$6)))))</f>
        <v>-</v>
      </c>
      <c r="AB66" s="217" t="str">
        <f>IF(OR(ISBLANK($M66),$N66="%"),"-",
IF(INDEX(Lookups!$Y$2:$Y$98,MATCH(Inputs!$M66&amp;"_"&amp;INDEX(Lookups!$AC$2:$AC$13,MATCH(Inputs!$L66,Lookups!$AD$2:$AD$13,0),1),IF(Inputs!$K66="CAL",Lookups!$Z$2:$Z$98,Lookups!$AA$2:$AA$98),0),1)&gt;=Inputs!AB$4,"-",
IF(INDEX(Lookups!$Y$2:$Y$98,MATCH(Inputs!$M66&amp;"_"&amp;INDEX(Lookups!$AC$2:$AC$13,MATCH(Inputs!$L66,Lookups!$AD$2:$AD$13,0),1),IF(Inputs!$K66="CAL",Lookups!$Z$2:$Z$98,Lookups!$AA$2:$AA$98),0),1)=Inputs!AB$4-1,Inputs!$Q66*(1+Inputs!AB$6),
IF(INDEX(Lookups!$Y$2:$Y$98,MATCH(Inputs!$M66&amp;"_"&amp;INDEX(Lookups!$AC$2:$AC$13,MATCH(Inputs!$L66,Lookups!$AD$2:$AD$13,0),1),IF(Inputs!$K66="CAL",Lookups!$Z$2:$Z$98,Lookups!$AA$2:$AA$98),0),1)&lt;Inputs!AB$4-1,Inputs!AA66*(1+Inputs!AB$6)))))</f>
        <v>-</v>
      </c>
      <c r="AC66" s="217" t="str">
        <f>IF(OR(ISBLANK($M66),$N66="%"),"-",
IF(INDEX(Lookups!$Y$2:$Y$98,MATCH(Inputs!$M66&amp;"_"&amp;INDEX(Lookups!$AC$2:$AC$13,MATCH(Inputs!$L66,Lookups!$AD$2:$AD$13,0),1),IF(Inputs!$K66="CAL",Lookups!$Z$2:$Z$98,Lookups!$AA$2:$AA$98),0),1)&gt;=Inputs!AC$4,"-",
IF(INDEX(Lookups!$Y$2:$Y$98,MATCH(Inputs!$M66&amp;"_"&amp;INDEX(Lookups!$AC$2:$AC$13,MATCH(Inputs!$L66,Lookups!$AD$2:$AD$13,0),1),IF(Inputs!$K66="CAL",Lookups!$Z$2:$Z$98,Lookups!$AA$2:$AA$98),0),1)=Inputs!AC$4-1,Inputs!$Q66*(1+Inputs!AC$6),
IF(INDEX(Lookups!$Y$2:$Y$98,MATCH(Inputs!$M66&amp;"_"&amp;INDEX(Lookups!$AC$2:$AC$13,MATCH(Inputs!$L66,Lookups!$AD$2:$AD$13,0),1),IF(Inputs!$K66="CAL",Lookups!$Z$2:$Z$98,Lookups!$AA$2:$AA$98),0),1)&lt;Inputs!AC$4-1,Inputs!AB66*(1+Inputs!AC$6)))))</f>
        <v>-</v>
      </c>
      <c r="AD66" s="217" t="str">
        <f>IF(OR(ISBLANK($M66),$N66="%"),"-",
IF(INDEX(Lookups!$Y$2:$Y$98,MATCH(Inputs!$M66&amp;"_"&amp;INDEX(Lookups!$AC$2:$AC$13,MATCH(Inputs!$L66,Lookups!$AD$2:$AD$13,0),1),IF(Inputs!$K66="CAL",Lookups!$Z$2:$Z$98,Lookups!$AA$2:$AA$98),0),1)&gt;=Inputs!AD$4,"-",
IF(INDEX(Lookups!$Y$2:$Y$98,MATCH(Inputs!$M66&amp;"_"&amp;INDEX(Lookups!$AC$2:$AC$13,MATCH(Inputs!$L66,Lookups!$AD$2:$AD$13,0),1),IF(Inputs!$K66="CAL",Lookups!$Z$2:$Z$98,Lookups!$AA$2:$AA$98),0),1)=Inputs!AD$4-1,Inputs!$Q66*(1+Inputs!AD$6),
IF(INDEX(Lookups!$Y$2:$Y$98,MATCH(Inputs!$M66&amp;"_"&amp;INDEX(Lookups!$AC$2:$AC$13,MATCH(Inputs!$L66,Lookups!$AD$2:$AD$13,0),1),IF(Inputs!$K66="CAL",Lookups!$Z$2:$Z$98,Lookups!$AA$2:$AA$98),0),1)&lt;Inputs!AD$4-1,Inputs!AC66*(1+Inputs!AD$6)))))</f>
        <v>-</v>
      </c>
      <c r="AE66" s="217" t="str">
        <f>IF(OR(ISBLANK($M66),$N66="%"),"-",
IF(INDEX(Lookups!$Y$2:$Y$98,MATCH(Inputs!$M66&amp;"_"&amp;INDEX(Lookups!$AC$2:$AC$13,MATCH(Inputs!$L66,Lookups!$AD$2:$AD$13,0),1),IF(Inputs!$K66="CAL",Lookups!$Z$2:$Z$98,Lookups!$AA$2:$AA$98),0),1)&gt;=Inputs!AE$4,"-",
IF(INDEX(Lookups!$Y$2:$Y$98,MATCH(Inputs!$M66&amp;"_"&amp;INDEX(Lookups!$AC$2:$AC$13,MATCH(Inputs!$L66,Lookups!$AD$2:$AD$13,0),1),IF(Inputs!$K66="CAL",Lookups!$Z$2:$Z$98,Lookups!$AA$2:$AA$98),0),1)=Inputs!AE$4-1,Inputs!$Q66*(1+Inputs!AE$6),
IF(INDEX(Lookups!$Y$2:$Y$98,MATCH(Inputs!$M66&amp;"_"&amp;INDEX(Lookups!$AC$2:$AC$13,MATCH(Inputs!$L66,Lookups!$AD$2:$AD$13,0),1),IF(Inputs!$K66="CAL",Lookups!$Z$2:$Z$98,Lookups!$AA$2:$AA$98),0),1)&lt;Inputs!AE$4-1,Inputs!AD66*(1+Inputs!AE$6)))))</f>
        <v>-</v>
      </c>
      <c r="AF66" s="217" t="str">
        <f>IF(OR(ISBLANK($M66),$N66="%"),"-",
IF(INDEX(Lookups!$Y$2:$Y$98,MATCH(Inputs!$M66&amp;"_"&amp;INDEX(Lookups!$AC$2:$AC$13,MATCH(Inputs!$L66,Lookups!$AD$2:$AD$13,0),1),IF(Inputs!$K66="CAL",Lookups!$Z$2:$Z$98,Lookups!$AA$2:$AA$98),0),1)&gt;=Inputs!AF$4,"-",
IF(INDEX(Lookups!$Y$2:$Y$98,MATCH(Inputs!$M66&amp;"_"&amp;INDEX(Lookups!$AC$2:$AC$13,MATCH(Inputs!$L66,Lookups!$AD$2:$AD$13,0),1),IF(Inputs!$K66="CAL",Lookups!$Z$2:$Z$98,Lookups!$AA$2:$AA$98),0),1)=Inputs!AF$4-1,Inputs!$Q66*(1+Inputs!AF$6),
IF(INDEX(Lookups!$Y$2:$Y$98,MATCH(Inputs!$M66&amp;"_"&amp;INDEX(Lookups!$AC$2:$AC$13,MATCH(Inputs!$L66,Lookups!$AD$2:$AD$13,0),1),IF(Inputs!$K66="CAL",Lookups!$Z$2:$Z$98,Lookups!$AA$2:$AA$98),0),1)&lt;Inputs!AF$4-1,Inputs!AE66*(1+Inputs!AF$6)))))</f>
        <v>-</v>
      </c>
      <c r="AG66" s="217" t="str">
        <f>IF(OR(ISBLANK($M66),$N66="%"),"-",
IF(INDEX(Lookups!$Y$2:$Y$98,MATCH(Inputs!$M66&amp;"_"&amp;INDEX(Lookups!$AC$2:$AC$13,MATCH(Inputs!$L66,Lookups!$AD$2:$AD$13,0),1),IF(Inputs!$K66="CAL",Lookups!$Z$2:$Z$98,Lookups!$AA$2:$AA$98),0),1)&gt;=Inputs!AG$4,"-",
IF(INDEX(Lookups!$Y$2:$Y$98,MATCH(Inputs!$M66&amp;"_"&amp;INDEX(Lookups!$AC$2:$AC$13,MATCH(Inputs!$L66,Lookups!$AD$2:$AD$13,0),1),IF(Inputs!$K66="CAL",Lookups!$Z$2:$Z$98,Lookups!$AA$2:$AA$98),0),1)=Inputs!AG$4-1,Inputs!$Q66*(1+Inputs!AG$6),
IF(INDEX(Lookups!$Y$2:$Y$98,MATCH(Inputs!$M66&amp;"_"&amp;INDEX(Lookups!$AC$2:$AC$13,MATCH(Inputs!$L66,Lookups!$AD$2:$AD$13,0),1),IF(Inputs!$K66="CAL",Lookups!$Z$2:$Z$98,Lookups!$AA$2:$AA$98),0),1)&lt;Inputs!AG$4-1,Inputs!AF66*(1+Inputs!AG$6)))))</f>
        <v>-</v>
      </c>
      <c r="AH66" s="217" t="str">
        <f>IF(OR(ISBLANK($M66),$N66="%"),"-",
IF(INDEX(Lookups!$Y$2:$Y$98,MATCH(Inputs!$M66&amp;"_"&amp;INDEX(Lookups!$AC$2:$AC$13,MATCH(Inputs!$L66,Lookups!$AD$2:$AD$13,0),1),IF(Inputs!$K66="CAL",Lookups!$Z$2:$Z$98,Lookups!$AA$2:$AA$98),0),1)&gt;=Inputs!AH$4,"-",
IF(INDEX(Lookups!$Y$2:$Y$98,MATCH(Inputs!$M66&amp;"_"&amp;INDEX(Lookups!$AC$2:$AC$13,MATCH(Inputs!$L66,Lookups!$AD$2:$AD$13,0),1),IF(Inputs!$K66="CAL",Lookups!$Z$2:$Z$98,Lookups!$AA$2:$AA$98),0),1)=Inputs!AH$4-1,Inputs!$Q66*(1+Inputs!AH$6),
IF(INDEX(Lookups!$Y$2:$Y$98,MATCH(Inputs!$M66&amp;"_"&amp;INDEX(Lookups!$AC$2:$AC$13,MATCH(Inputs!$L66,Lookups!$AD$2:$AD$13,0),1),IF(Inputs!$K66="CAL",Lookups!$Z$2:$Z$98,Lookups!$AA$2:$AA$98),0),1)&lt;Inputs!AH$4-1,Inputs!AG66*(1+Inputs!AH$6)))))</f>
        <v>-</v>
      </c>
      <c r="AI66" s="217" t="str">
        <f>IF(OR(ISBLANK($M66),$N66="%"),"-",
IF(INDEX(Lookups!$Y$2:$Y$98,MATCH(Inputs!$M66&amp;"_"&amp;INDEX(Lookups!$AC$2:$AC$13,MATCH(Inputs!$L66,Lookups!$AD$2:$AD$13,0),1),IF(Inputs!$K66="CAL",Lookups!$Z$2:$Z$98,Lookups!$AA$2:$AA$98),0),1)&gt;=Inputs!AI$4,"-",
IF(INDEX(Lookups!$Y$2:$Y$98,MATCH(Inputs!$M66&amp;"_"&amp;INDEX(Lookups!$AC$2:$AC$13,MATCH(Inputs!$L66,Lookups!$AD$2:$AD$13,0),1),IF(Inputs!$K66="CAL",Lookups!$Z$2:$Z$98,Lookups!$AA$2:$AA$98),0),1)=Inputs!AI$4-1,Inputs!$Q66*(1+Inputs!AI$6),
IF(INDEX(Lookups!$Y$2:$Y$98,MATCH(Inputs!$M66&amp;"_"&amp;INDEX(Lookups!$AC$2:$AC$13,MATCH(Inputs!$L66,Lookups!$AD$2:$AD$13,0),1),IF(Inputs!$K66="CAL",Lookups!$Z$2:$Z$98,Lookups!$AA$2:$AA$98),0),1)&lt;Inputs!AI$4-1,Inputs!AH66*(1+Inputs!AI$6)))))</f>
        <v>-</v>
      </c>
      <c r="AJ66" s="217" t="str">
        <f>IF(OR(ISBLANK($M66),$N66="%"),"-",
IF(INDEX(Lookups!$Y$2:$Y$98,MATCH(Inputs!$M66&amp;"_"&amp;INDEX(Lookups!$AC$2:$AC$13,MATCH(Inputs!$L66,Lookups!$AD$2:$AD$13,0),1),IF(Inputs!$K66="CAL",Lookups!$Z$2:$Z$98,Lookups!$AA$2:$AA$98),0),1)&gt;=Inputs!AJ$4,"-",
IF(INDEX(Lookups!$Y$2:$Y$98,MATCH(Inputs!$M66&amp;"_"&amp;INDEX(Lookups!$AC$2:$AC$13,MATCH(Inputs!$L66,Lookups!$AD$2:$AD$13,0),1),IF(Inputs!$K66="CAL",Lookups!$Z$2:$Z$98,Lookups!$AA$2:$AA$98),0),1)=Inputs!AJ$4-1,Inputs!$Q66*(1+Inputs!AJ$6),
IF(INDEX(Lookups!$Y$2:$Y$98,MATCH(Inputs!$M66&amp;"_"&amp;INDEX(Lookups!$AC$2:$AC$13,MATCH(Inputs!$L66,Lookups!$AD$2:$AD$13,0),1),IF(Inputs!$K66="CAL",Lookups!$Z$2:$Z$98,Lookups!$AA$2:$AA$98),0),1)&lt;Inputs!AJ$4-1,Inputs!AI66*(1+Inputs!AJ$6)))))</f>
        <v>-</v>
      </c>
      <c r="AK66" s="217" t="str">
        <f>IF(OR(ISBLANK($M66),$N66="%"),"-",
IF(INDEX(Lookups!$Y$2:$Y$98,MATCH(Inputs!$M66&amp;"_"&amp;INDEX(Lookups!$AC$2:$AC$13,MATCH(Inputs!$L66,Lookups!$AD$2:$AD$13,0),1),IF(Inputs!$K66="CAL",Lookups!$Z$2:$Z$98,Lookups!$AA$2:$AA$98),0),1)&gt;=Inputs!AK$4,"-",
IF(INDEX(Lookups!$Y$2:$Y$98,MATCH(Inputs!$M66&amp;"_"&amp;INDEX(Lookups!$AC$2:$AC$13,MATCH(Inputs!$L66,Lookups!$AD$2:$AD$13,0),1),IF(Inputs!$K66="CAL",Lookups!$Z$2:$Z$98,Lookups!$AA$2:$AA$98),0),1)=Inputs!AK$4-1,Inputs!$Q66*(1+Inputs!AK$6),
IF(INDEX(Lookups!$Y$2:$Y$98,MATCH(Inputs!$M66&amp;"_"&amp;INDEX(Lookups!$AC$2:$AC$13,MATCH(Inputs!$L66,Lookups!$AD$2:$AD$13,0),1),IF(Inputs!$K66="CAL",Lookups!$Z$2:$Z$98,Lookups!$AA$2:$AA$98),0),1)&lt;Inputs!AK$4-1,Inputs!AJ66*(1+Inputs!AK$6)))))</f>
        <v>-</v>
      </c>
      <c r="AL66" s="217" t="str">
        <f>IF(OR(ISBLANK($M66),$N66="%"),"-",
IF(INDEX(Lookups!$Y$2:$Y$98,MATCH(Inputs!$M66&amp;"_"&amp;INDEX(Lookups!$AC$2:$AC$13,MATCH(Inputs!$L66,Lookups!$AD$2:$AD$13,0),1),IF(Inputs!$K66="CAL",Lookups!$Z$2:$Z$98,Lookups!$AA$2:$AA$98),0),1)&gt;=Inputs!AL$4,"-",
IF(INDEX(Lookups!$Y$2:$Y$98,MATCH(Inputs!$M66&amp;"_"&amp;INDEX(Lookups!$AC$2:$AC$13,MATCH(Inputs!$L66,Lookups!$AD$2:$AD$13,0),1),IF(Inputs!$K66="CAL",Lookups!$Z$2:$Z$98,Lookups!$AA$2:$AA$98),0),1)=Inputs!AL$4-1,Inputs!$Q66*(1+Inputs!AL$6),
IF(INDEX(Lookups!$Y$2:$Y$98,MATCH(Inputs!$M66&amp;"_"&amp;INDEX(Lookups!$AC$2:$AC$13,MATCH(Inputs!$L66,Lookups!$AD$2:$AD$13,0),1),IF(Inputs!$K66="CAL",Lookups!$Z$2:$Z$98,Lookups!$AA$2:$AA$98),0),1)&lt;Inputs!AL$4-1,Inputs!AK66*(1+Inputs!AL$6)))))</f>
        <v>-</v>
      </c>
      <c r="AM66" s="217" t="str">
        <f>IF(OR(ISBLANK($M66),$N66="%"),"-",
IF(INDEX(Lookups!$Y$2:$Y$98,MATCH(Inputs!$M66&amp;"_"&amp;INDEX(Lookups!$AC$2:$AC$13,MATCH(Inputs!$L66,Lookups!$AD$2:$AD$13,0),1),IF(Inputs!$K66="CAL",Lookups!$Z$2:$Z$98,Lookups!$AA$2:$AA$98),0),1)&gt;=Inputs!AM$4,"-",
IF(INDEX(Lookups!$Y$2:$Y$98,MATCH(Inputs!$M66&amp;"_"&amp;INDEX(Lookups!$AC$2:$AC$13,MATCH(Inputs!$L66,Lookups!$AD$2:$AD$13,0),1),IF(Inputs!$K66="CAL",Lookups!$Z$2:$Z$98,Lookups!$AA$2:$AA$98),0),1)=Inputs!AM$4-1,Inputs!$Q66*(1+Inputs!AM$6),
IF(INDEX(Lookups!$Y$2:$Y$98,MATCH(Inputs!$M66&amp;"_"&amp;INDEX(Lookups!$AC$2:$AC$13,MATCH(Inputs!$L66,Lookups!$AD$2:$AD$13,0),1),IF(Inputs!$K66="CAL",Lookups!$Z$2:$Z$98,Lookups!$AA$2:$AA$98),0),1)&lt;Inputs!AM$4-1,Inputs!AL66*(1+Inputs!AM$6)))))</f>
        <v>-</v>
      </c>
      <c r="AN66" s="217" t="str">
        <f>IF(OR(ISBLANK($M66),$N66="%"),"-",
IF(INDEX(Lookups!$Y$2:$Y$98,MATCH(Inputs!$M66&amp;"_"&amp;INDEX(Lookups!$AC$2:$AC$13,MATCH(Inputs!$L66,Lookups!$AD$2:$AD$13,0),1),IF(Inputs!$K66="CAL",Lookups!$Z$2:$Z$98,Lookups!$AA$2:$AA$98),0),1)&gt;=Inputs!AN$4,"-",
IF(INDEX(Lookups!$Y$2:$Y$98,MATCH(Inputs!$M66&amp;"_"&amp;INDEX(Lookups!$AC$2:$AC$13,MATCH(Inputs!$L66,Lookups!$AD$2:$AD$13,0),1),IF(Inputs!$K66="CAL",Lookups!$Z$2:$Z$98,Lookups!$AA$2:$AA$98),0),1)=Inputs!AN$4-1,Inputs!$Q66*(1+Inputs!AN$6),
IF(INDEX(Lookups!$Y$2:$Y$98,MATCH(Inputs!$M66&amp;"_"&amp;INDEX(Lookups!$AC$2:$AC$13,MATCH(Inputs!$L66,Lookups!$AD$2:$AD$13,0),1),IF(Inputs!$K66="CAL",Lookups!$Z$2:$Z$98,Lookups!$AA$2:$AA$98),0),1)&lt;Inputs!AN$4-1,Inputs!AM66*(1+Inputs!AN$6)))))</f>
        <v>-</v>
      </c>
      <c r="AO66" s="217" t="str">
        <f>IF(OR(ISBLANK($M66),$N66="%"),"-",
IF(INDEX(Lookups!$Y$2:$Y$98,MATCH(Inputs!$M66&amp;"_"&amp;INDEX(Lookups!$AC$2:$AC$13,MATCH(Inputs!$L66,Lookups!$AD$2:$AD$13,0),1),IF(Inputs!$K66="CAL",Lookups!$Z$2:$Z$98,Lookups!$AA$2:$AA$98),0),1)&gt;=Inputs!AO$4,"-",
IF(INDEX(Lookups!$Y$2:$Y$98,MATCH(Inputs!$M66&amp;"_"&amp;INDEX(Lookups!$AC$2:$AC$13,MATCH(Inputs!$L66,Lookups!$AD$2:$AD$13,0),1),IF(Inputs!$K66="CAL",Lookups!$Z$2:$Z$98,Lookups!$AA$2:$AA$98),0),1)=Inputs!AO$4-1,Inputs!$Q66*(1+Inputs!AO$6),
IF(INDEX(Lookups!$Y$2:$Y$98,MATCH(Inputs!$M66&amp;"_"&amp;INDEX(Lookups!$AC$2:$AC$13,MATCH(Inputs!$L66,Lookups!$AD$2:$AD$13,0),1),IF(Inputs!$K66="CAL",Lookups!$Z$2:$Z$98,Lookups!$AA$2:$AA$98),0),1)&lt;Inputs!AO$4-1,Inputs!AN66*(1+Inputs!AO$6)))))</f>
        <v>-</v>
      </c>
      <c r="AP66" s="217" t="str">
        <f>IF(OR(ISBLANK($M66),$N66="%"),"-",
IF(INDEX(Lookups!$Y$2:$Y$98,MATCH(Inputs!$M66&amp;"_"&amp;INDEX(Lookups!$AC$2:$AC$13,MATCH(Inputs!$L66,Lookups!$AD$2:$AD$13,0),1),IF(Inputs!$K66="CAL",Lookups!$Z$2:$Z$98,Lookups!$AA$2:$AA$98),0),1)&gt;=Inputs!AP$4,"-",
IF(INDEX(Lookups!$Y$2:$Y$98,MATCH(Inputs!$M66&amp;"_"&amp;INDEX(Lookups!$AC$2:$AC$13,MATCH(Inputs!$L66,Lookups!$AD$2:$AD$13,0),1),IF(Inputs!$K66="CAL",Lookups!$Z$2:$Z$98,Lookups!$AA$2:$AA$98),0),1)=Inputs!AP$4-1,Inputs!$Q66*(1+Inputs!AP$6),
IF(INDEX(Lookups!$Y$2:$Y$98,MATCH(Inputs!$M66&amp;"_"&amp;INDEX(Lookups!$AC$2:$AC$13,MATCH(Inputs!$L66,Lookups!$AD$2:$AD$13,0),1),IF(Inputs!$K66="CAL",Lookups!$Z$2:$Z$98,Lookups!$AA$2:$AA$98),0),1)&lt;Inputs!AP$4-1,Inputs!AO66*(1+Inputs!AP$6)))))</f>
        <v>-</v>
      </c>
      <c r="AQ66" s="217" t="str">
        <f>IF(OR(ISBLANK($M66),$N66="%"),"-",
IF(INDEX(Lookups!$Y$2:$Y$98,MATCH(Inputs!$M66&amp;"_"&amp;INDEX(Lookups!$AC$2:$AC$13,MATCH(Inputs!$L66,Lookups!$AD$2:$AD$13,0),1),IF(Inputs!$K66="CAL",Lookups!$Z$2:$Z$98,Lookups!$AA$2:$AA$98),0),1)&gt;=Inputs!AQ$4,"-",
IF(INDEX(Lookups!$Y$2:$Y$98,MATCH(Inputs!$M66&amp;"_"&amp;INDEX(Lookups!$AC$2:$AC$13,MATCH(Inputs!$L66,Lookups!$AD$2:$AD$13,0),1),IF(Inputs!$K66="CAL",Lookups!$Z$2:$Z$98,Lookups!$AA$2:$AA$98),0),1)=Inputs!AQ$4-1,Inputs!$Q66*(1+Inputs!AQ$6),
IF(INDEX(Lookups!$Y$2:$Y$98,MATCH(Inputs!$M66&amp;"_"&amp;INDEX(Lookups!$AC$2:$AC$13,MATCH(Inputs!$L66,Lookups!$AD$2:$AD$13,0),1),IF(Inputs!$K66="CAL",Lookups!$Z$2:$Z$98,Lookups!$AA$2:$AA$98),0),1)&lt;Inputs!AQ$4-1,Inputs!AP66*(1+Inputs!AQ$6)))))</f>
        <v>-</v>
      </c>
      <c r="AR66" s="217" t="str">
        <f>IF(OR(ISBLANK($M66),$N66="%"),"-",
IF(INDEX(Lookups!$Y$2:$Y$98,MATCH(Inputs!$M66&amp;"_"&amp;INDEX(Lookups!$AC$2:$AC$13,MATCH(Inputs!$L66,Lookups!$AD$2:$AD$13,0),1),IF(Inputs!$K66="CAL",Lookups!$Z$2:$Z$98,Lookups!$AA$2:$AA$98),0),1)&gt;=Inputs!AR$4,"-",
IF(INDEX(Lookups!$Y$2:$Y$98,MATCH(Inputs!$M66&amp;"_"&amp;INDEX(Lookups!$AC$2:$AC$13,MATCH(Inputs!$L66,Lookups!$AD$2:$AD$13,0),1),IF(Inputs!$K66="CAL",Lookups!$Z$2:$Z$98,Lookups!$AA$2:$AA$98),0),1)=Inputs!AR$4-1,Inputs!$Q66*(1+Inputs!AR$6),
IF(INDEX(Lookups!$Y$2:$Y$98,MATCH(Inputs!$M66&amp;"_"&amp;INDEX(Lookups!$AC$2:$AC$13,MATCH(Inputs!$L66,Lookups!$AD$2:$AD$13,0),1),IF(Inputs!$K66="CAL",Lookups!$Z$2:$Z$98,Lookups!$AA$2:$AA$98),0),1)&lt;Inputs!AR$4-1,Inputs!AQ66*(1+Inputs!AR$6)))))</f>
        <v>-</v>
      </c>
      <c r="AS66" s="217" t="str">
        <f>IF(OR(ISBLANK($M66),$N66="%"),"-",
IF(INDEX(Lookups!$Y$2:$Y$98,MATCH(Inputs!$M66&amp;"_"&amp;INDEX(Lookups!$AC$2:$AC$13,MATCH(Inputs!$L66,Lookups!$AD$2:$AD$13,0),1),IF(Inputs!$K66="CAL",Lookups!$Z$2:$Z$98,Lookups!$AA$2:$AA$98),0),1)&gt;=Inputs!AS$4,"-",
IF(INDEX(Lookups!$Y$2:$Y$98,MATCH(Inputs!$M66&amp;"_"&amp;INDEX(Lookups!$AC$2:$AC$13,MATCH(Inputs!$L66,Lookups!$AD$2:$AD$13,0),1),IF(Inputs!$K66="CAL",Lookups!$Z$2:$Z$98,Lookups!$AA$2:$AA$98),0),1)=Inputs!AS$4-1,Inputs!$Q66*(1+Inputs!AS$6),
IF(INDEX(Lookups!$Y$2:$Y$98,MATCH(Inputs!$M66&amp;"_"&amp;INDEX(Lookups!$AC$2:$AC$13,MATCH(Inputs!$L66,Lookups!$AD$2:$AD$13,0),1),IF(Inputs!$K66="CAL",Lookups!$Z$2:$Z$98,Lookups!$AA$2:$AA$98),0),1)&lt;Inputs!AS$4-1,Inputs!AR66*(1+Inputs!AS$6)))))</f>
        <v>-</v>
      </c>
      <c r="AT66" s="217" t="str">
        <f>IF(OR(ISBLANK($M66),$N66="%"),"-",
IF(INDEX(Lookups!$Y$2:$Y$98,MATCH(Inputs!$M66&amp;"_"&amp;INDEX(Lookups!$AC$2:$AC$13,MATCH(Inputs!$L66,Lookups!$AD$2:$AD$13,0),1),IF(Inputs!$K66="CAL",Lookups!$Z$2:$Z$98,Lookups!$AA$2:$AA$98),0),1)&gt;=Inputs!AT$4,"-",
IF(INDEX(Lookups!$Y$2:$Y$98,MATCH(Inputs!$M66&amp;"_"&amp;INDEX(Lookups!$AC$2:$AC$13,MATCH(Inputs!$L66,Lookups!$AD$2:$AD$13,0),1),IF(Inputs!$K66="CAL",Lookups!$Z$2:$Z$98,Lookups!$AA$2:$AA$98),0),1)=Inputs!AT$4-1,Inputs!$Q66*(1+Inputs!AT$6),
IF(INDEX(Lookups!$Y$2:$Y$98,MATCH(Inputs!$M66&amp;"_"&amp;INDEX(Lookups!$AC$2:$AC$13,MATCH(Inputs!$L66,Lookups!$AD$2:$AD$13,0),1),IF(Inputs!$K66="CAL",Lookups!$Z$2:$Z$98,Lookups!$AA$2:$AA$98),0),1)&lt;Inputs!AT$4-1,Inputs!AS66*(1+Inputs!AT$6)))))</f>
        <v>-</v>
      </c>
      <c r="AU66" s="217" t="str">
        <f>IF(OR(ISBLANK($M66),$N66="%"),"-",
IF(INDEX(Lookups!$Y$2:$Y$98,MATCH(Inputs!$M66&amp;"_"&amp;INDEX(Lookups!$AC$2:$AC$13,MATCH(Inputs!$L66,Lookups!$AD$2:$AD$13,0),1),IF(Inputs!$K66="CAL",Lookups!$Z$2:$Z$98,Lookups!$AA$2:$AA$98),0),1)&gt;=Inputs!AU$4,"-",
IF(INDEX(Lookups!$Y$2:$Y$98,MATCH(Inputs!$M66&amp;"_"&amp;INDEX(Lookups!$AC$2:$AC$13,MATCH(Inputs!$L66,Lookups!$AD$2:$AD$13,0),1),IF(Inputs!$K66="CAL",Lookups!$Z$2:$Z$98,Lookups!$AA$2:$AA$98),0),1)=Inputs!AU$4-1,Inputs!$Q66*(1+Inputs!AU$6),
IF(INDEX(Lookups!$Y$2:$Y$98,MATCH(Inputs!$M66&amp;"_"&amp;INDEX(Lookups!$AC$2:$AC$13,MATCH(Inputs!$L66,Lookups!$AD$2:$AD$13,0),1),IF(Inputs!$K66="CAL",Lookups!$Z$2:$Z$98,Lookups!$AA$2:$AA$98),0),1)&lt;Inputs!AU$4-1,Inputs!AT66*(1+Inputs!AU$6)))))</f>
        <v>-</v>
      </c>
      <c r="AW66" s="214" t="str">
        <f>INDEX($V66:$AU66,1,MATCH(AW$6&amp;"_"&amp;INDEX(Lookups!$AC$2:$AC$13,MATCH(Inputs!AW$5,Lookups!$AD$2:$AD$13,0),1),Inputs!$V$2:$AU$2,0))</f>
        <v>-</v>
      </c>
    </row>
    <row r="67" spans="1:49" x14ac:dyDescent="0.25">
      <c r="A67" s="178" t="s">
        <v>138</v>
      </c>
      <c r="B67" s="209" t="s">
        <v>193</v>
      </c>
      <c r="C67" s="210" t="str">
        <f>IF(ISBLANK($B67),"-",IFERROR(INDEX(Lookups!$E$2:$E$14,MATCH($B67,Lookups!$C$2:$C$14,0),1),"-"))</f>
        <v>NO</v>
      </c>
      <c r="D67" s="211" t="str">
        <f>IFERROR(IF(MATCH($I67,Lookups!$J$2:$J$6,0),INDEX(Lookups!$K$2:$K$6,MATCH(Inputs!$I67,Lookups!$J$2:$J$6,0),1)),"all DB")</f>
        <v>pc</v>
      </c>
      <c r="E67" s="211" t="str">
        <f t="shared" si="2"/>
        <v>Met_pc</v>
      </c>
      <c r="F67" s="160" t="s">
        <v>570</v>
      </c>
      <c r="H67" s="160" t="s">
        <v>218</v>
      </c>
      <c r="I67" s="206" t="s">
        <v>3</v>
      </c>
      <c r="J67" s="159" t="s">
        <v>537</v>
      </c>
      <c r="K67" s="162" t="s">
        <v>332</v>
      </c>
      <c r="L67" s="162" t="s">
        <v>95</v>
      </c>
      <c r="M67" s="162">
        <v>2018</v>
      </c>
      <c r="N67" s="162" t="s">
        <v>33</v>
      </c>
      <c r="O67" s="212">
        <v>73</v>
      </c>
      <c r="P67" s="209"/>
      <c r="Q67" s="213">
        <f t="shared" si="10"/>
        <v>73</v>
      </c>
      <c r="R67" s="214">
        <f t="shared" si="8"/>
        <v>73</v>
      </c>
      <c r="U67" s="216"/>
      <c r="V67" s="217" t="str">
        <f>IF(OR(ISBLANK($M67),$N67="%"),"-",
IF(INDEX(Lookups!$Y$2:$Y$98,MATCH(Inputs!$M67&amp;"_"&amp;INDEX(Lookups!$AC$2:$AC$13,MATCH(Inputs!$L67,Lookups!$AD$2:$AD$13,0),1),IF(Inputs!$K67="CAL",Lookups!$Z$2:$Z$98,Lookups!$AA$2:$AA$98),0),1)&gt;=Inputs!V$4,"-",
IF(INDEX(Lookups!$Y$2:$Y$98,MATCH(Inputs!$M67&amp;"_"&amp;INDEX(Lookups!$AC$2:$AC$13,MATCH(Inputs!$L67,Lookups!$AD$2:$AD$13,0),1),IF(Inputs!$K67="CAL",Lookups!$Z$2:$Z$98,Lookups!$AA$2:$AA$98),0),1)=Inputs!V$4-1,Inputs!$Q67*(1+Inputs!V$6),
IF(INDEX(Lookups!$Y$2:$Y$98,MATCH(Inputs!$M67&amp;"_"&amp;INDEX(Lookups!$AC$2:$AC$13,MATCH(Inputs!$L67,Lookups!$AD$2:$AD$13,0),1),IF(Inputs!$K67="CAL",Lookups!$Z$2:$Z$98,Lookups!$AA$2:$AA$98),0),1)&lt;Inputs!V$4-1,Inputs!U67*(1+Inputs!V$6)))))</f>
        <v>-</v>
      </c>
      <c r="W67" s="217" t="str">
        <f>IF(OR(ISBLANK($M67),$N67="%"),"-",
IF(INDEX(Lookups!$Y$2:$Y$98,MATCH(Inputs!$M67&amp;"_"&amp;INDEX(Lookups!$AC$2:$AC$13,MATCH(Inputs!$L67,Lookups!$AD$2:$AD$13,0),1),IF(Inputs!$K67="CAL",Lookups!$Z$2:$Z$98,Lookups!$AA$2:$AA$98),0),1)&gt;=Inputs!W$4,"-",
IF(INDEX(Lookups!$Y$2:$Y$98,MATCH(Inputs!$M67&amp;"_"&amp;INDEX(Lookups!$AC$2:$AC$13,MATCH(Inputs!$L67,Lookups!$AD$2:$AD$13,0),1),IF(Inputs!$K67="CAL",Lookups!$Z$2:$Z$98,Lookups!$AA$2:$AA$98),0),1)=Inputs!W$4-1,Inputs!$Q67*(1+Inputs!W$6),
IF(INDEX(Lookups!$Y$2:$Y$98,MATCH(Inputs!$M67&amp;"_"&amp;INDEX(Lookups!$AC$2:$AC$13,MATCH(Inputs!$L67,Lookups!$AD$2:$AD$13,0),1),IF(Inputs!$K67="CAL",Lookups!$Z$2:$Z$98,Lookups!$AA$2:$AA$98),0),1)&lt;Inputs!W$4-1,Inputs!V67*(1+Inputs!W$6)))))</f>
        <v>-</v>
      </c>
      <c r="X67" s="217" t="str">
        <f>IF(OR(ISBLANK($M67),$N67="%"),"-",
IF(INDEX(Lookups!$Y$2:$Y$98,MATCH(Inputs!$M67&amp;"_"&amp;INDEX(Lookups!$AC$2:$AC$13,MATCH(Inputs!$L67,Lookups!$AD$2:$AD$13,0),1),IF(Inputs!$K67="CAL",Lookups!$Z$2:$Z$98,Lookups!$AA$2:$AA$98),0),1)&gt;=Inputs!X$4,"-",
IF(INDEX(Lookups!$Y$2:$Y$98,MATCH(Inputs!$M67&amp;"_"&amp;INDEX(Lookups!$AC$2:$AC$13,MATCH(Inputs!$L67,Lookups!$AD$2:$AD$13,0),1),IF(Inputs!$K67="CAL",Lookups!$Z$2:$Z$98,Lookups!$AA$2:$AA$98),0),1)=Inputs!X$4-1,Inputs!$Q67*(1+Inputs!X$6),
IF(INDEX(Lookups!$Y$2:$Y$98,MATCH(Inputs!$M67&amp;"_"&amp;INDEX(Lookups!$AC$2:$AC$13,MATCH(Inputs!$L67,Lookups!$AD$2:$AD$13,0),1),IF(Inputs!$K67="CAL",Lookups!$Z$2:$Z$98,Lookups!$AA$2:$AA$98),0),1)&lt;Inputs!X$4-1,Inputs!W67*(1+Inputs!X$6)))))</f>
        <v>-</v>
      </c>
      <c r="Y67" s="217" t="str">
        <f>IF(OR(ISBLANK($M67),$N67="%"),"-",
IF(INDEX(Lookups!$Y$2:$Y$98,MATCH(Inputs!$M67&amp;"_"&amp;INDEX(Lookups!$AC$2:$AC$13,MATCH(Inputs!$L67,Lookups!$AD$2:$AD$13,0),1),IF(Inputs!$K67="CAL",Lookups!$Z$2:$Z$98,Lookups!$AA$2:$AA$98),0),1)&gt;=Inputs!Y$4,"-",
IF(INDEX(Lookups!$Y$2:$Y$98,MATCH(Inputs!$M67&amp;"_"&amp;INDEX(Lookups!$AC$2:$AC$13,MATCH(Inputs!$L67,Lookups!$AD$2:$AD$13,0),1),IF(Inputs!$K67="CAL",Lookups!$Z$2:$Z$98,Lookups!$AA$2:$AA$98),0),1)=Inputs!Y$4-1,Inputs!$Q67*(1+Inputs!Y$6),
IF(INDEX(Lookups!$Y$2:$Y$98,MATCH(Inputs!$M67&amp;"_"&amp;INDEX(Lookups!$AC$2:$AC$13,MATCH(Inputs!$L67,Lookups!$AD$2:$AD$13,0),1),IF(Inputs!$K67="CAL",Lookups!$Z$2:$Z$98,Lookups!$AA$2:$AA$98),0),1)&lt;Inputs!Y$4-1,Inputs!X67*(1+Inputs!Y$6)))))</f>
        <v>-</v>
      </c>
      <c r="Z67" s="217" t="str">
        <f>IF(OR(ISBLANK($M67),$N67="%"),"-",
IF(INDEX(Lookups!$Y$2:$Y$98,MATCH(Inputs!$M67&amp;"_"&amp;INDEX(Lookups!$AC$2:$AC$13,MATCH(Inputs!$L67,Lookups!$AD$2:$AD$13,0),1),IF(Inputs!$K67="CAL",Lookups!$Z$2:$Z$98,Lookups!$AA$2:$AA$98),0),1)&gt;=Inputs!Z$4,"-",
IF(INDEX(Lookups!$Y$2:$Y$98,MATCH(Inputs!$M67&amp;"_"&amp;INDEX(Lookups!$AC$2:$AC$13,MATCH(Inputs!$L67,Lookups!$AD$2:$AD$13,0),1),IF(Inputs!$K67="CAL",Lookups!$Z$2:$Z$98,Lookups!$AA$2:$AA$98),0),1)=Inputs!Z$4-1,Inputs!$Q67*(1+Inputs!Z$6),
IF(INDEX(Lookups!$Y$2:$Y$98,MATCH(Inputs!$M67&amp;"_"&amp;INDEX(Lookups!$AC$2:$AC$13,MATCH(Inputs!$L67,Lookups!$AD$2:$AD$13,0),1),IF(Inputs!$K67="CAL",Lookups!$Z$2:$Z$98,Lookups!$AA$2:$AA$98),0),1)&lt;Inputs!Z$4-1,Inputs!Y67*(1+Inputs!Z$6)))))</f>
        <v>-</v>
      </c>
      <c r="AA67" s="217" t="str">
        <f>IF(OR(ISBLANK($M67),$N67="%"),"-",
IF(INDEX(Lookups!$Y$2:$Y$98,MATCH(Inputs!$M67&amp;"_"&amp;INDEX(Lookups!$AC$2:$AC$13,MATCH(Inputs!$L67,Lookups!$AD$2:$AD$13,0),1),IF(Inputs!$K67="CAL",Lookups!$Z$2:$Z$98,Lookups!$AA$2:$AA$98),0),1)&gt;=Inputs!AA$4,"-",
IF(INDEX(Lookups!$Y$2:$Y$98,MATCH(Inputs!$M67&amp;"_"&amp;INDEX(Lookups!$AC$2:$AC$13,MATCH(Inputs!$L67,Lookups!$AD$2:$AD$13,0),1),IF(Inputs!$K67="CAL",Lookups!$Z$2:$Z$98,Lookups!$AA$2:$AA$98),0),1)=Inputs!AA$4-1,Inputs!$Q67*(1+Inputs!AA$6),
IF(INDEX(Lookups!$Y$2:$Y$98,MATCH(Inputs!$M67&amp;"_"&amp;INDEX(Lookups!$AC$2:$AC$13,MATCH(Inputs!$L67,Lookups!$AD$2:$AD$13,0),1),IF(Inputs!$K67="CAL",Lookups!$Z$2:$Z$98,Lookups!$AA$2:$AA$98),0),1)&lt;Inputs!AA$4-1,Inputs!Z67*(1+Inputs!AA$6)))))</f>
        <v>-</v>
      </c>
      <c r="AB67" s="217" t="str">
        <f>IF(OR(ISBLANK($M67),$N67="%"),"-",
IF(INDEX(Lookups!$Y$2:$Y$98,MATCH(Inputs!$M67&amp;"_"&amp;INDEX(Lookups!$AC$2:$AC$13,MATCH(Inputs!$L67,Lookups!$AD$2:$AD$13,0),1),IF(Inputs!$K67="CAL",Lookups!$Z$2:$Z$98,Lookups!$AA$2:$AA$98),0),1)&gt;=Inputs!AB$4,"-",
IF(INDEX(Lookups!$Y$2:$Y$98,MATCH(Inputs!$M67&amp;"_"&amp;INDEX(Lookups!$AC$2:$AC$13,MATCH(Inputs!$L67,Lookups!$AD$2:$AD$13,0),1),IF(Inputs!$K67="CAL",Lookups!$Z$2:$Z$98,Lookups!$AA$2:$AA$98),0),1)=Inputs!AB$4-1,Inputs!$Q67*(1+Inputs!AB$6),
IF(INDEX(Lookups!$Y$2:$Y$98,MATCH(Inputs!$M67&amp;"_"&amp;INDEX(Lookups!$AC$2:$AC$13,MATCH(Inputs!$L67,Lookups!$AD$2:$AD$13,0),1),IF(Inputs!$K67="CAL",Lookups!$Z$2:$Z$98,Lookups!$AA$2:$AA$98),0),1)&lt;Inputs!AB$4-1,Inputs!AA67*(1+Inputs!AB$6)))))</f>
        <v>-</v>
      </c>
      <c r="AC67" s="217" t="str">
        <f>IF(OR(ISBLANK($M67),$N67="%"),"-",
IF(INDEX(Lookups!$Y$2:$Y$98,MATCH(Inputs!$M67&amp;"_"&amp;INDEX(Lookups!$AC$2:$AC$13,MATCH(Inputs!$L67,Lookups!$AD$2:$AD$13,0),1),IF(Inputs!$K67="CAL",Lookups!$Z$2:$Z$98,Lookups!$AA$2:$AA$98),0),1)&gt;=Inputs!AC$4,"-",
IF(INDEX(Lookups!$Y$2:$Y$98,MATCH(Inputs!$M67&amp;"_"&amp;INDEX(Lookups!$AC$2:$AC$13,MATCH(Inputs!$L67,Lookups!$AD$2:$AD$13,0),1),IF(Inputs!$K67="CAL",Lookups!$Z$2:$Z$98,Lookups!$AA$2:$AA$98),0),1)=Inputs!AC$4-1,Inputs!$Q67*(1+Inputs!AC$6),
IF(INDEX(Lookups!$Y$2:$Y$98,MATCH(Inputs!$M67&amp;"_"&amp;INDEX(Lookups!$AC$2:$AC$13,MATCH(Inputs!$L67,Lookups!$AD$2:$AD$13,0),1),IF(Inputs!$K67="CAL",Lookups!$Z$2:$Z$98,Lookups!$AA$2:$AA$98),0),1)&lt;Inputs!AC$4-1,Inputs!AB67*(1+Inputs!AC$6)))))</f>
        <v>-</v>
      </c>
      <c r="AD67" s="217" t="str">
        <f>IF(OR(ISBLANK($M67),$N67="%"),"-",
IF(INDEX(Lookups!$Y$2:$Y$98,MATCH(Inputs!$M67&amp;"_"&amp;INDEX(Lookups!$AC$2:$AC$13,MATCH(Inputs!$L67,Lookups!$AD$2:$AD$13,0),1),IF(Inputs!$K67="CAL",Lookups!$Z$2:$Z$98,Lookups!$AA$2:$AA$98),0),1)&gt;=Inputs!AD$4,"-",
IF(INDEX(Lookups!$Y$2:$Y$98,MATCH(Inputs!$M67&amp;"_"&amp;INDEX(Lookups!$AC$2:$AC$13,MATCH(Inputs!$L67,Lookups!$AD$2:$AD$13,0),1),IF(Inputs!$K67="CAL",Lookups!$Z$2:$Z$98,Lookups!$AA$2:$AA$98),0),1)=Inputs!AD$4-1,Inputs!$Q67*(1+Inputs!AD$6),
IF(INDEX(Lookups!$Y$2:$Y$98,MATCH(Inputs!$M67&amp;"_"&amp;INDEX(Lookups!$AC$2:$AC$13,MATCH(Inputs!$L67,Lookups!$AD$2:$AD$13,0),1),IF(Inputs!$K67="CAL",Lookups!$Z$2:$Z$98,Lookups!$AA$2:$AA$98),0),1)&lt;Inputs!AD$4-1,Inputs!AC67*(1+Inputs!AD$6)))))</f>
        <v>-</v>
      </c>
      <c r="AE67" s="217" t="str">
        <f>IF(OR(ISBLANK($M67),$N67="%"),"-",
IF(INDEX(Lookups!$Y$2:$Y$98,MATCH(Inputs!$M67&amp;"_"&amp;INDEX(Lookups!$AC$2:$AC$13,MATCH(Inputs!$L67,Lookups!$AD$2:$AD$13,0),1),IF(Inputs!$K67="CAL",Lookups!$Z$2:$Z$98,Lookups!$AA$2:$AA$98),0),1)&gt;=Inputs!AE$4,"-",
IF(INDEX(Lookups!$Y$2:$Y$98,MATCH(Inputs!$M67&amp;"_"&amp;INDEX(Lookups!$AC$2:$AC$13,MATCH(Inputs!$L67,Lookups!$AD$2:$AD$13,0),1),IF(Inputs!$K67="CAL",Lookups!$Z$2:$Z$98,Lookups!$AA$2:$AA$98),0),1)=Inputs!AE$4-1,Inputs!$Q67*(1+Inputs!AE$6),
IF(INDEX(Lookups!$Y$2:$Y$98,MATCH(Inputs!$M67&amp;"_"&amp;INDEX(Lookups!$AC$2:$AC$13,MATCH(Inputs!$L67,Lookups!$AD$2:$AD$13,0),1),IF(Inputs!$K67="CAL",Lookups!$Z$2:$Z$98,Lookups!$AA$2:$AA$98),0),1)&lt;Inputs!AE$4-1,Inputs!AD67*(1+Inputs!AE$6)))))</f>
        <v>-</v>
      </c>
      <c r="AF67" s="217" t="str">
        <f>IF(OR(ISBLANK($M67),$N67="%"),"-",
IF(INDEX(Lookups!$Y$2:$Y$98,MATCH(Inputs!$M67&amp;"_"&amp;INDEX(Lookups!$AC$2:$AC$13,MATCH(Inputs!$L67,Lookups!$AD$2:$AD$13,0),1),IF(Inputs!$K67="CAL",Lookups!$Z$2:$Z$98,Lookups!$AA$2:$AA$98),0),1)&gt;=Inputs!AF$4,"-",
IF(INDEX(Lookups!$Y$2:$Y$98,MATCH(Inputs!$M67&amp;"_"&amp;INDEX(Lookups!$AC$2:$AC$13,MATCH(Inputs!$L67,Lookups!$AD$2:$AD$13,0),1),IF(Inputs!$K67="CAL",Lookups!$Z$2:$Z$98,Lookups!$AA$2:$AA$98),0),1)=Inputs!AF$4-1,Inputs!$Q67*(1+Inputs!AF$6),
IF(INDEX(Lookups!$Y$2:$Y$98,MATCH(Inputs!$M67&amp;"_"&amp;INDEX(Lookups!$AC$2:$AC$13,MATCH(Inputs!$L67,Lookups!$AD$2:$AD$13,0),1),IF(Inputs!$K67="CAL",Lookups!$Z$2:$Z$98,Lookups!$AA$2:$AA$98),0),1)&lt;Inputs!AF$4-1,Inputs!AE67*(1+Inputs!AF$6)))))</f>
        <v>-</v>
      </c>
      <c r="AG67" s="217" t="str">
        <f>IF(OR(ISBLANK($M67),$N67="%"),"-",
IF(INDEX(Lookups!$Y$2:$Y$98,MATCH(Inputs!$M67&amp;"_"&amp;INDEX(Lookups!$AC$2:$AC$13,MATCH(Inputs!$L67,Lookups!$AD$2:$AD$13,0),1),IF(Inputs!$K67="CAL",Lookups!$Z$2:$Z$98,Lookups!$AA$2:$AA$98),0),1)&gt;=Inputs!AG$4,"-",
IF(INDEX(Lookups!$Y$2:$Y$98,MATCH(Inputs!$M67&amp;"_"&amp;INDEX(Lookups!$AC$2:$AC$13,MATCH(Inputs!$L67,Lookups!$AD$2:$AD$13,0),1),IF(Inputs!$K67="CAL",Lookups!$Z$2:$Z$98,Lookups!$AA$2:$AA$98),0),1)=Inputs!AG$4-1,Inputs!$Q67*(1+Inputs!AG$6),
IF(INDEX(Lookups!$Y$2:$Y$98,MATCH(Inputs!$M67&amp;"_"&amp;INDEX(Lookups!$AC$2:$AC$13,MATCH(Inputs!$L67,Lookups!$AD$2:$AD$13,0),1),IF(Inputs!$K67="CAL",Lookups!$Z$2:$Z$98,Lookups!$AA$2:$AA$98),0),1)&lt;Inputs!AG$4-1,Inputs!AF67*(1+Inputs!AG$6)))))</f>
        <v>-</v>
      </c>
      <c r="AH67" s="217" t="str">
        <f>IF(OR(ISBLANK($M67),$N67="%"),"-",
IF(INDEX(Lookups!$Y$2:$Y$98,MATCH(Inputs!$M67&amp;"_"&amp;INDEX(Lookups!$AC$2:$AC$13,MATCH(Inputs!$L67,Lookups!$AD$2:$AD$13,0),1),IF(Inputs!$K67="CAL",Lookups!$Z$2:$Z$98,Lookups!$AA$2:$AA$98),0),1)&gt;=Inputs!AH$4,"-",
IF(INDEX(Lookups!$Y$2:$Y$98,MATCH(Inputs!$M67&amp;"_"&amp;INDEX(Lookups!$AC$2:$AC$13,MATCH(Inputs!$L67,Lookups!$AD$2:$AD$13,0),1),IF(Inputs!$K67="CAL",Lookups!$Z$2:$Z$98,Lookups!$AA$2:$AA$98),0),1)=Inputs!AH$4-1,Inputs!$Q67*(1+Inputs!AH$6),
IF(INDEX(Lookups!$Y$2:$Y$98,MATCH(Inputs!$M67&amp;"_"&amp;INDEX(Lookups!$AC$2:$AC$13,MATCH(Inputs!$L67,Lookups!$AD$2:$AD$13,0),1),IF(Inputs!$K67="CAL",Lookups!$Z$2:$Z$98,Lookups!$AA$2:$AA$98),0),1)&lt;Inputs!AH$4-1,Inputs!AG67*(1+Inputs!AH$6)))))</f>
        <v>-</v>
      </c>
      <c r="AI67" s="217" t="str">
        <f>IF(OR(ISBLANK($M67),$N67="%"),"-",
IF(INDEX(Lookups!$Y$2:$Y$98,MATCH(Inputs!$M67&amp;"_"&amp;INDEX(Lookups!$AC$2:$AC$13,MATCH(Inputs!$L67,Lookups!$AD$2:$AD$13,0),1),IF(Inputs!$K67="CAL",Lookups!$Z$2:$Z$98,Lookups!$AA$2:$AA$98),0),1)&gt;=Inputs!AI$4,"-",
IF(INDEX(Lookups!$Y$2:$Y$98,MATCH(Inputs!$M67&amp;"_"&amp;INDEX(Lookups!$AC$2:$AC$13,MATCH(Inputs!$L67,Lookups!$AD$2:$AD$13,0),1),IF(Inputs!$K67="CAL",Lookups!$Z$2:$Z$98,Lookups!$AA$2:$AA$98),0),1)=Inputs!AI$4-1,Inputs!$Q67*(1+Inputs!AI$6),
IF(INDEX(Lookups!$Y$2:$Y$98,MATCH(Inputs!$M67&amp;"_"&amp;INDEX(Lookups!$AC$2:$AC$13,MATCH(Inputs!$L67,Lookups!$AD$2:$AD$13,0),1),IF(Inputs!$K67="CAL",Lookups!$Z$2:$Z$98,Lookups!$AA$2:$AA$98),0),1)&lt;Inputs!AI$4-1,Inputs!AH67*(1+Inputs!AI$6)))))</f>
        <v>-</v>
      </c>
      <c r="AJ67" s="217" t="str">
        <f>IF(OR(ISBLANK($M67),$N67="%"),"-",
IF(INDEX(Lookups!$Y$2:$Y$98,MATCH(Inputs!$M67&amp;"_"&amp;INDEX(Lookups!$AC$2:$AC$13,MATCH(Inputs!$L67,Lookups!$AD$2:$AD$13,0),1),IF(Inputs!$K67="CAL",Lookups!$Z$2:$Z$98,Lookups!$AA$2:$AA$98),0),1)&gt;=Inputs!AJ$4,"-",
IF(INDEX(Lookups!$Y$2:$Y$98,MATCH(Inputs!$M67&amp;"_"&amp;INDEX(Lookups!$AC$2:$AC$13,MATCH(Inputs!$L67,Lookups!$AD$2:$AD$13,0),1),IF(Inputs!$K67="CAL",Lookups!$Z$2:$Z$98,Lookups!$AA$2:$AA$98),0),1)=Inputs!AJ$4-1,Inputs!$Q67*(1+Inputs!AJ$6),
IF(INDEX(Lookups!$Y$2:$Y$98,MATCH(Inputs!$M67&amp;"_"&amp;INDEX(Lookups!$AC$2:$AC$13,MATCH(Inputs!$L67,Lookups!$AD$2:$AD$13,0),1),IF(Inputs!$K67="CAL",Lookups!$Z$2:$Z$98,Lookups!$AA$2:$AA$98),0),1)&lt;Inputs!AJ$4-1,Inputs!AI67*(1+Inputs!AJ$6)))))</f>
        <v>-</v>
      </c>
      <c r="AK67" s="217" t="str">
        <f>IF(OR(ISBLANK($M67),$N67="%"),"-",
IF(INDEX(Lookups!$Y$2:$Y$98,MATCH(Inputs!$M67&amp;"_"&amp;INDEX(Lookups!$AC$2:$AC$13,MATCH(Inputs!$L67,Lookups!$AD$2:$AD$13,0),1),IF(Inputs!$K67="CAL",Lookups!$Z$2:$Z$98,Lookups!$AA$2:$AA$98),0),1)&gt;=Inputs!AK$4,"-",
IF(INDEX(Lookups!$Y$2:$Y$98,MATCH(Inputs!$M67&amp;"_"&amp;INDEX(Lookups!$AC$2:$AC$13,MATCH(Inputs!$L67,Lookups!$AD$2:$AD$13,0),1),IF(Inputs!$K67="CAL",Lookups!$Z$2:$Z$98,Lookups!$AA$2:$AA$98),0),1)=Inputs!AK$4-1,Inputs!$Q67*(1+Inputs!AK$6),
IF(INDEX(Lookups!$Y$2:$Y$98,MATCH(Inputs!$M67&amp;"_"&amp;INDEX(Lookups!$AC$2:$AC$13,MATCH(Inputs!$L67,Lookups!$AD$2:$AD$13,0),1),IF(Inputs!$K67="CAL",Lookups!$Z$2:$Z$98,Lookups!$AA$2:$AA$98),0),1)&lt;Inputs!AK$4-1,Inputs!AJ67*(1+Inputs!AK$6)))))</f>
        <v>-</v>
      </c>
      <c r="AL67" s="217" t="str">
        <f>IF(OR(ISBLANK($M67),$N67="%"),"-",
IF(INDEX(Lookups!$Y$2:$Y$98,MATCH(Inputs!$M67&amp;"_"&amp;INDEX(Lookups!$AC$2:$AC$13,MATCH(Inputs!$L67,Lookups!$AD$2:$AD$13,0),1),IF(Inputs!$K67="CAL",Lookups!$Z$2:$Z$98,Lookups!$AA$2:$AA$98),0),1)&gt;=Inputs!AL$4,"-",
IF(INDEX(Lookups!$Y$2:$Y$98,MATCH(Inputs!$M67&amp;"_"&amp;INDEX(Lookups!$AC$2:$AC$13,MATCH(Inputs!$L67,Lookups!$AD$2:$AD$13,0),1),IF(Inputs!$K67="CAL",Lookups!$Z$2:$Z$98,Lookups!$AA$2:$AA$98),0),1)=Inputs!AL$4-1,Inputs!$Q67*(1+Inputs!AL$6),
IF(INDEX(Lookups!$Y$2:$Y$98,MATCH(Inputs!$M67&amp;"_"&amp;INDEX(Lookups!$AC$2:$AC$13,MATCH(Inputs!$L67,Lookups!$AD$2:$AD$13,0),1),IF(Inputs!$K67="CAL",Lookups!$Z$2:$Z$98,Lookups!$AA$2:$AA$98),0),1)&lt;Inputs!AL$4-1,Inputs!AK67*(1+Inputs!AL$6)))))</f>
        <v>-</v>
      </c>
      <c r="AM67" s="217" t="str">
        <f>IF(OR(ISBLANK($M67),$N67="%"),"-",
IF(INDEX(Lookups!$Y$2:$Y$98,MATCH(Inputs!$M67&amp;"_"&amp;INDEX(Lookups!$AC$2:$AC$13,MATCH(Inputs!$L67,Lookups!$AD$2:$AD$13,0),1),IF(Inputs!$K67="CAL",Lookups!$Z$2:$Z$98,Lookups!$AA$2:$AA$98),0),1)&gt;=Inputs!AM$4,"-",
IF(INDEX(Lookups!$Y$2:$Y$98,MATCH(Inputs!$M67&amp;"_"&amp;INDEX(Lookups!$AC$2:$AC$13,MATCH(Inputs!$L67,Lookups!$AD$2:$AD$13,0),1),IF(Inputs!$K67="CAL",Lookups!$Z$2:$Z$98,Lookups!$AA$2:$AA$98),0),1)=Inputs!AM$4-1,Inputs!$Q67*(1+Inputs!AM$6),
IF(INDEX(Lookups!$Y$2:$Y$98,MATCH(Inputs!$M67&amp;"_"&amp;INDEX(Lookups!$AC$2:$AC$13,MATCH(Inputs!$L67,Lookups!$AD$2:$AD$13,0),1),IF(Inputs!$K67="CAL",Lookups!$Z$2:$Z$98,Lookups!$AA$2:$AA$98),0),1)&lt;Inputs!AM$4-1,Inputs!AL67*(1+Inputs!AM$6)))))</f>
        <v>-</v>
      </c>
      <c r="AN67" s="217" t="str">
        <f>IF(OR(ISBLANK($M67),$N67="%"),"-",
IF(INDEX(Lookups!$Y$2:$Y$98,MATCH(Inputs!$M67&amp;"_"&amp;INDEX(Lookups!$AC$2:$AC$13,MATCH(Inputs!$L67,Lookups!$AD$2:$AD$13,0),1),IF(Inputs!$K67="CAL",Lookups!$Z$2:$Z$98,Lookups!$AA$2:$AA$98),0),1)&gt;=Inputs!AN$4,"-",
IF(INDEX(Lookups!$Y$2:$Y$98,MATCH(Inputs!$M67&amp;"_"&amp;INDEX(Lookups!$AC$2:$AC$13,MATCH(Inputs!$L67,Lookups!$AD$2:$AD$13,0),1),IF(Inputs!$K67="CAL",Lookups!$Z$2:$Z$98,Lookups!$AA$2:$AA$98),0),1)=Inputs!AN$4-1,Inputs!$Q67*(1+Inputs!AN$6),
IF(INDEX(Lookups!$Y$2:$Y$98,MATCH(Inputs!$M67&amp;"_"&amp;INDEX(Lookups!$AC$2:$AC$13,MATCH(Inputs!$L67,Lookups!$AD$2:$AD$13,0),1),IF(Inputs!$K67="CAL",Lookups!$Z$2:$Z$98,Lookups!$AA$2:$AA$98),0),1)&lt;Inputs!AN$4-1,Inputs!AM67*(1+Inputs!AN$6)))))</f>
        <v>-</v>
      </c>
      <c r="AO67" s="217" t="str">
        <f>IF(OR(ISBLANK($M67),$N67="%"),"-",
IF(INDEX(Lookups!$Y$2:$Y$98,MATCH(Inputs!$M67&amp;"_"&amp;INDEX(Lookups!$AC$2:$AC$13,MATCH(Inputs!$L67,Lookups!$AD$2:$AD$13,0),1),IF(Inputs!$K67="CAL",Lookups!$Z$2:$Z$98,Lookups!$AA$2:$AA$98),0),1)&gt;=Inputs!AO$4,"-",
IF(INDEX(Lookups!$Y$2:$Y$98,MATCH(Inputs!$M67&amp;"_"&amp;INDEX(Lookups!$AC$2:$AC$13,MATCH(Inputs!$L67,Lookups!$AD$2:$AD$13,0),1),IF(Inputs!$K67="CAL",Lookups!$Z$2:$Z$98,Lookups!$AA$2:$AA$98),0),1)=Inputs!AO$4-1,Inputs!$Q67*(1+Inputs!AO$6),
IF(INDEX(Lookups!$Y$2:$Y$98,MATCH(Inputs!$M67&amp;"_"&amp;INDEX(Lookups!$AC$2:$AC$13,MATCH(Inputs!$L67,Lookups!$AD$2:$AD$13,0),1),IF(Inputs!$K67="CAL",Lookups!$Z$2:$Z$98,Lookups!$AA$2:$AA$98),0),1)&lt;Inputs!AO$4-1,Inputs!AN67*(1+Inputs!AO$6)))))</f>
        <v>-</v>
      </c>
      <c r="AP67" s="217" t="str">
        <f>IF(OR(ISBLANK($M67),$N67="%"),"-",
IF(INDEX(Lookups!$Y$2:$Y$98,MATCH(Inputs!$M67&amp;"_"&amp;INDEX(Lookups!$AC$2:$AC$13,MATCH(Inputs!$L67,Lookups!$AD$2:$AD$13,0),1),IF(Inputs!$K67="CAL",Lookups!$Z$2:$Z$98,Lookups!$AA$2:$AA$98),0),1)&gt;=Inputs!AP$4,"-",
IF(INDEX(Lookups!$Y$2:$Y$98,MATCH(Inputs!$M67&amp;"_"&amp;INDEX(Lookups!$AC$2:$AC$13,MATCH(Inputs!$L67,Lookups!$AD$2:$AD$13,0),1),IF(Inputs!$K67="CAL",Lookups!$Z$2:$Z$98,Lookups!$AA$2:$AA$98),0),1)=Inputs!AP$4-1,Inputs!$Q67*(1+Inputs!AP$6),
IF(INDEX(Lookups!$Y$2:$Y$98,MATCH(Inputs!$M67&amp;"_"&amp;INDEX(Lookups!$AC$2:$AC$13,MATCH(Inputs!$L67,Lookups!$AD$2:$AD$13,0),1),IF(Inputs!$K67="CAL",Lookups!$Z$2:$Z$98,Lookups!$AA$2:$AA$98),0),1)&lt;Inputs!AP$4-1,Inputs!AO67*(1+Inputs!AP$6)))))</f>
        <v>-</v>
      </c>
      <c r="AQ67" s="217" t="str">
        <f>IF(OR(ISBLANK($M67),$N67="%"),"-",
IF(INDEX(Lookups!$Y$2:$Y$98,MATCH(Inputs!$M67&amp;"_"&amp;INDEX(Lookups!$AC$2:$AC$13,MATCH(Inputs!$L67,Lookups!$AD$2:$AD$13,0),1),IF(Inputs!$K67="CAL",Lookups!$Z$2:$Z$98,Lookups!$AA$2:$AA$98),0),1)&gt;=Inputs!AQ$4,"-",
IF(INDEX(Lookups!$Y$2:$Y$98,MATCH(Inputs!$M67&amp;"_"&amp;INDEX(Lookups!$AC$2:$AC$13,MATCH(Inputs!$L67,Lookups!$AD$2:$AD$13,0),1),IF(Inputs!$K67="CAL",Lookups!$Z$2:$Z$98,Lookups!$AA$2:$AA$98),0),1)=Inputs!AQ$4-1,Inputs!$Q67*(1+Inputs!AQ$6),
IF(INDEX(Lookups!$Y$2:$Y$98,MATCH(Inputs!$M67&amp;"_"&amp;INDEX(Lookups!$AC$2:$AC$13,MATCH(Inputs!$L67,Lookups!$AD$2:$AD$13,0),1),IF(Inputs!$K67="CAL",Lookups!$Z$2:$Z$98,Lookups!$AA$2:$AA$98),0),1)&lt;Inputs!AQ$4-1,Inputs!AP67*(1+Inputs!AQ$6)))))</f>
        <v>-</v>
      </c>
      <c r="AR67" s="217" t="str">
        <f>IF(OR(ISBLANK($M67),$N67="%"),"-",
IF(INDEX(Lookups!$Y$2:$Y$98,MATCH(Inputs!$M67&amp;"_"&amp;INDEX(Lookups!$AC$2:$AC$13,MATCH(Inputs!$L67,Lookups!$AD$2:$AD$13,0),1),IF(Inputs!$K67="CAL",Lookups!$Z$2:$Z$98,Lookups!$AA$2:$AA$98),0),1)&gt;=Inputs!AR$4,"-",
IF(INDEX(Lookups!$Y$2:$Y$98,MATCH(Inputs!$M67&amp;"_"&amp;INDEX(Lookups!$AC$2:$AC$13,MATCH(Inputs!$L67,Lookups!$AD$2:$AD$13,0),1),IF(Inputs!$K67="CAL",Lookups!$Z$2:$Z$98,Lookups!$AA$2:$AA$98),0),1)=Inputs!AR$4-1,Inputs!$Q67*(1+Inputs!AR$6),
IF(INDEX(Lookups!$Y$2:$Y$98,MATCH(Inputs!$M67&amp;"_"&amp;INDEX(Lookups!$AC$2:$AC$13,MATCH(Inputs!$L67,Lookups!$AD$2:$AD$13,0),1),IF(Inputs!$K67="CAL",Lookups!$Z$2:$Z$98,Lookups!$AA$2:$AA$98),0),1)&lt;Inputs!AR$4-1,Inputs!AQ67*(1+Inputs!AR$6)))))</f>
        <v>-</v>
      </c>
      <c r="AS67" s="217" t="str">
        <f>IF(OR(ISBLANK($M67),$N67="%"),"-",
IF(INDEX(Lookups!$Y$2:$Y$98,MATCH(Inputs!$M67&amp;"_"&amp;INDEX(Lookups!$AC$2:$AC$13,MATCH(Inputs!$L67,Lookups!$AD$2:$AD$13,0),1),IF(Inputs!$K67="CAL",Lookups!$Z$2:$Z$98,Lookups!$AA$2:$AA$98),0),1)&gt;=Inputs!AS$4,"-",
IF(INDEX(Lookups!$Y$2:$Y$98,MATCH(Inputs!$M67&amp;"_"&amp;INDEX(Lookups!$AC$2:$AC$13,MATCH(Inputs!$L67,Lookups!$AD$2:$AD$13,0),1),IF(Inputs!$K67="CAL",Lookups!$Z$2:$Z$98,Lookups!$AA$2:$AA$98),0),1)=Inputs!AS$4-1,Inputs!$Q67*(1+Inputs!AS$6),
IF(INDEX(Lookups!$Y$2:$Y$98,MATCH(Inputs!$M67&amp;"_"&amp;INDEX(Lookups!$AC$2:$AC$13,MATCH(Inputs!$L67,Lookups!$AD$2:$AD$13,0),1),IF(Inputs!$K67="CAL",Lookups!$Z$2:$Z$98,Lookups!$AA$2:$AA$98),0),1)&lt;Inputs!AS$4-1,Inputs!AR67*(1+Inputs!AS$6)))))</f>
        <v>-</v>
      </c>
      <c r="AT67" s="217" t="str">
        <f>IF(OR(ISBLANK($M67),$N67="%"),"-",
IF(INDEX(Lookups!$Y$2:$Y$98,MATCH(Inputs!$M67&amp;"_"&amp;INDEX(Lookups!$AC$2:$AC$13,MATCH(Inputs!$L67,Lookups!$AD$2:$AD$13,0),1),IF(Inputs!$K67="CAL",Lookups!$Z$2:$Z$98,Lookups!$AA$2:$AA$98),0),1)&gt;=Inputs!AT$4,"-",
IF(INDEX(Lookups!$Y$2:$Y$98,MATCH(Inputs!$M67&amp;"_"&amp;INDEX(Lookups!$AC$2:$AC$13,MATCH(Inputs!$L67,Lookups!$AD$2:$AD$13,0),1),IF(Inputs!$K67="CAL",Lookups!$Z$2:$Z$98,Lookups!$AA$2:$AA$98),0),1)=Inputs!AT$4-1,Inputs!$Q67*(1+Inputs!AT$6),
IF(INDEX(Lookups!$Y$2:$Y$98,MATCH(Inputs!$M67&amp;"_"&amp;INDEX(Lookups!$AC$2:$AC$13,MATCH(Inputs!$L67,Lookups!$AD$2:$AD$13,0),1),IF(Inputs!$K67="CAL",Lookups!$Z$2:$Z$98,Lookups!$AA$2:$AA$98),0),1)&lt;Inputs!AT$4-1,Inputs!AS67*(1+Inputs!AT$6)))))</f>
        <v>-</v>
      </c>
      <c r="AU67" s="217" t="str">
        <f>IF(OR(ISBLANK($M67),$N67="%"),"-",
IF(INDEX(Lookups!$Y$2:$Y$98,MATCH(Inputs!$M67&amp;"_"&amp;INDEX(Lookups!$AC$2:$AC$13,MATCH(Inputs!$L67,Lookups!$AD$2:$AD$13,0),1),IF(Inputs!$K67="CAL",Lookups!$Z$2:$Z$98,Lookups!$AA$2:$AA$98),0),1)&gt;=Inputs!AU$4,"-",
IF(INDEX(Lookups!$Y$2:$Y$98,MATCH(Inputs!$M67&amp;"_"&amp;INDEX(Lookups!$AC$2:$AC$13,MATCH(Inputs!$L67,Lookups!$AD$2:$AD$13,0),1),IF(Inputs!$K67="CAL",Lookups!$Z$2:$Z$98,Lookups!$AA$2:$AA$98),0),1)=Inputs!AU$4-1,Inputs!$Q67*(1+Inputs!AU$6),
IF(INDEX(Lookups!$Y$2:$Y$98,MATCH(Inputs!$M67&amp;"_"&amp;INDEX(Lookups!$AC$2:$AC$13,MATCH(Inputs!$L67,Lookups!$AD$2:$AD$13,0),1),IF(Inputs!$K67="CAL",Lookups!$Z$2:$Z$98,Lookups!$AA$2:$AA$98),0),1)&lt;Inputs!AU$4-1,Inputs!AT67*(1+Inputs!AU$6)))))</f>
        <v>-</v>
      </c>
      <c r="AW67" s="214" t="str">
        <f>INDEX($V67:$AU67,1,MATCH(AW$6&amp;"_"&amp;INDEX(Lookups!$AC$2:$AC$13,MATCH(Inputs!AW$5,Lookups!$AD$2:$AD$13,0),1),Inputs!$V$2:$AU$2,0))</f>
        <v>-</v>
      </c>
    </row>
    <row r="68" spans="1:49" x14ac:dyDescent="0.25">
      <c r="A68" s="178" t="s">
        <v>139</v>
      </c>
      <c r="B68" s="209" t="s">
        <v>193</v>
      </c>
      <c r="C68" s="210" t="str">
        <f>IF(ISBLANK($B68),"-",IFERROR(INDEX(Lookups!$E$2:$E$14,MATCH($B68,Lookups!$C$2:$C$14,0),1),"-"))</f>
        <v>NO</v>
      </c>
      <c r="D68" s="211" t="str">
        <f>IFERROR(IF(MATCH($I68,Lookups!$J$2:$J$6,0),INDEX(Lookups!$K$2:$K$6,MATCH(Inputs!$I68,Lookups!$J$2:$J$6,0),1)),"all DB")</f>
        <v>ue</v>
      </c>
      <c r="E68" s="211" t="str">
        <f t="shared" si="2"/>
        <v>Met_ue</v>
      </c>
      <c r="F68" s="160" t="s">
        <v>570</v>
      </c>
      <c r="H68" s="160" t="s">
        <v>218</v>
      </c>
      <c r="I68" s="206" t="s">
        <v>4</v>
      </c>
      <c r="J68" s="159" t="s">
        <v>537</v>
      </c>
      <c r="K68" s="162" t="s">
        <v>332</v>
      </c>
      <c r="L68" s="162" t="s">
        <v>95</v>
      </c>
      <c r="M68" s="162">
        <v>2018</v>
      </c>
      <c r="N68" s="162" t="s">
        <v>33</v>
      </c>
      <c r="O68" s="212">
        <v>57</v>
      </c>
      <c r="P68" s="209"/>
      <c r="Q68" s="213">
        <f t="shared" si="10"/>
        <v>57</v>
      </c>
      <c r="R68" s="214">
        <f t="shared" si="8"/>
        <v>57</v>
      </c>
      <c r="U68" s="216"/>
      <c r="V68" s="217" t="str">
        <f>IF(OR(ISBLANK($M68),$N68="%"),"-",
IF(INDEX(Lookups!$Y$2:$Y$98,MATCH(Inputs!$M68&amp;"_"&amp;INDEX(Lookups!$AC$2:$AC$13,MATCH(Inputs!$L68,Lookups!$AD$2:$AD$13,0),1),IF(Inputs!$K68="CAL",Lookups!$Z$2:$Z$98,Lookups!$AA$2:$AA$98),0),1)&gt;=Inputs!V$4,"-",
IF(INDEX(Lookups!$Y$2:$Y$98,MATCH(Inputs!$M68&amp;"_"&amp;INDEX(Lookups!$AC$2:$AC$13,MATCH(Inputs!$L68,Lookups!$AD$2:$AD$13,0),1),IF(Inputs!$K68="CAL",Lookups!$Z$2:$Z$98,Lookups!$AA$2:$AA$98),0),1)=Inputs!V$4-1,Inputs!$Q68*(1+Inputs!V$6),
IF(INDEX(Lookups!$Y$2:$Y$98,MATCH(Inputs!$M68&amp;"_"&amp;INDEX(Lookups!$AC$2:$AC$13,MATCH(Inputs!$L68,Lookups!$AD$2:$AD$13,0),1),IF(Inputs!$K68="CAL",Lookups!$Z$2:$Z$98,Lookups!$AA$2:$AA$98),0),1)&lt;Inputs!V$4-1,Inputs!U68*(1+Inputs!V$6)))))</f>
        <v>-</v>
      </c>
      <c r="W68" s="217" t="str">
        <f>IF(OR(ISBLANK($M68),$N68="%"),"-",
IF(INDEX(Lookups!$Y$2:$Y$98,MATCH(Inputs!$M68&amp;"_"&amp;INDEX(Lookups!$AC$2:$AC$13,MATCH(Inputs!$L68,Lookups!$AD$2:$AD$13,0),1),IF(Inputs!$K68="CAL",Lookups!$Z$2:$Z$98,Lookups!$AA$2:$AA$98),0),1)&gt;=Inputs!W$4,"-",
IF(INDEX(Lookups!$Y$2:$Y$98,MATCH(Inputs!$M68&amp;"_"&amp;INDEX(Lookups!$AC$2:$AC$13,MATCH(Inputs!$L68,Lookups!$AD$2:$AD$13,0),1),IF(Inputs!$K68="CAL",Lookups!$Z$2:$Z$98,Lookups!$AA$2:$AA$98),0),1)=Inputs!W$4-1,Inputs!$Q68*(1+Inputs!W$6),
IF(INDEX(Lookups!$Y$2:$Y$98,MATCH(Inputs!$M68&amp;"_"&amp;INDEX(Lookups!$AC$2:$AC$13,MATCH(Inputs!$L68,Lookups!$AD$2:$AD$13,0),1),IF(Inputs!$K68="CAL",Lookups!$Z$2:$Z$98,Lookups!$AA$2:$AA$98),0),1)&lt;Inputs!W$4-1,Inputs!V68*(1+Inputs!W$6)))))</f>
        <v>-</v>
      </c>
      <c r="X68" s="217" t="str">
        <f>IF(OR(ISBLANK($M68),$N68="%"),"-",
IF(INDEX(Lookups!$Y$2:$Y$98,MATCH(Inputs!$M68&amp;"_"&amp;INDEX(Lookups!$AC$2:$AC$13,MATCH(Inputs!$L68,Lookups!$AD$2:$AD$13,0),1),IF(Inputs!$K68="CAL",Lookups!$Z$2:$Z$98,Lookups!$AA$2:$AA$98),0),1)&gt;=Inputs!X$4,"-",
IF(INDEX(Lookups!$Y$2:$Y$98,MATCH(Inputs!$M68&amp;"_"&amp;INDEX(Lookups!$AC$2:$AC$13,MATCH(Inputs!$L68,Lookups!$AD$2:$AD$13,0),1),IF(Inputs!$K68="CAL",Lookups!$Z$2:$Z$98,Lookups!$AA$2:$AA$98),0),1)=Inputs!X$4-1,Inputs!$Q68*(1+Inputs!X$6),
IF(INDEX(Lookups!$Y$2:$Y$98,MATCH(Inputs!$M68&amp;"_"&amp;INDEX(Lookups!$AC$2:$AC$13,MATCH(Inputs!$L68,Lookups!$AD$2:$AD$13,0),1),IF(Inputs!$K68="CAL",Lookups!$Z$2:$Z$98,Lookups!$AA$2:$AA$98),0),1)&lt;Inputs!X$4-1,Inputs!W68*(1+Inputs!X$6)))))</f>
        <v>-</v>
      </c>
      <c r="Y68" s="217" t="str">
        <f>IF(OR(ISBLANK($M68),$N68="%"),"-",
IF(INDEX(Lookups!$Y$2:$Y$98,MATCH(Inputs!$M68&amp;"_"&amp;INDEX(Lookups!$AC$2:$AC$13,MATCH(Inputs!$L68,Lookups!$AD$2:$AD$13,0),1),IF(Inputs!$K68="CAL",Lookups!$Z$2:$Z$98,Lookups!$AA$2:$AA$98),0),1)&gt;=Inputs!Y$4,"-",
IF(INDEX(Lookups!$Y$2:$Y$98,MATCH(Inputs!$M68&amp;"_"&amp;INDEX(Lookups!$AC$2:$AC$13,MATCH(Inputs!$L68,Lookups!$AD$2:$AD$13,0),1),IF(Inputs!$K68="CAL",Lookups!$Z$2:$Z$98,Lookups!$AA$2:$AA$98),0),1)=Inputs!Y$4-1,Inputs!$Q68*(1+Inputs!Y$6),
IF(INDEX(Lookups!$Y$2:$Y$98,MATCH(Inputs!$M68&amp;"_"&amp;INDEX(Lookups!$AC$2:$AC$13,MATCH(Inputs!$L68,Lookups!$AD$2:$AD$13,0),1),IF(Inputs!$K68="CAL",Lookups!$Z$2:$Z$98,Lookups!$AA$2:$AA$98),0),1)&lt;Inputs!Y$4-1,Inputs!X68*(1+Inputs!Y$6)))))</f>
        <v>-</v>
      </c>
      <c r="Z68" s="217" t="str">
        <f>IF(OR(ISBLANK($M68),$N68="%"),"-",
IF(INDEX(Lookups!$Y$2:$Y$98,MATCH(Inputs!$M68&amp;"_"&amp;INDEX(Lookups!$AC$2:$AC$13,MATCH(Inputs!$L68,Lookups!$AD$2:$AD$13,0),1),IF(Inputs!$K68="CAL",Lookups!$Z$2:$Z$98,Lookups!$AA$2:$AA$98),0),1)&gt;=Inputs!Z$4,"-",
IF(INDEX(Lookups!$Y$2:$Y$98,MATCH(Inputs!$M68&amp;"_"&amp;INDEX(Lookups!$AC$2:$AC$13,MATCH(Inputs!$L68,Lookups!$AD$2:$AD$13,0),1),IF(Inputs!$K68="CAL",Lookups!$Z$2:$Z$98,Lookups!$AA$2:$AA$98),0),1)=Inputs!Z$4-1,Inputs!$Q68*(1+Inputs!Z$6),
IF(INDEX(Lookups!$Y$2:$Y$98,MATCH(Inputs!$M68&amp;"_"&amp;INDEX(Lookups!$AC$2:$AC$13,MATCH(Inputs!$L68,Lookups!$AD$2:$AD$13,0),1),IF(Inputs!$K68="CAL",Lookups!$Z$2:$Z$98,Lookups!$AA$2:$AA$98),0),1)&lt;Inputs!Z$4-1,Inputs!Y68*(1+Inputs!Z$6)))))</f>
        <v>-</v>
      </c>
      <c r="AA68" s="217" t="str">
        <f>IF(OR(ISBLANK($M68),$N68="%"),"-",
IF(INDEX(Lookups!$Y$2:$Y$98,MATCH(Inputs!$M68&amp;"_"&amp;INDEX(Lookups!$AC$2:$AC$13,MATCH(Inputs!$L68,Lookups!$AD$2:$AD$13,0),1),IF(Inputs!$K68="CAL",Lookups!$Z$2:$Z$98,Lookups!$AA$2:$AA$98),0),1)&gt;=Inputs!AA$4,"-",
IF(INDEX(Lookups!$Y$2:$Y$98,MATCH(Inputs!$M68&amp;"_"&amp;INDEX(Lookups!$AC$2:$AC$13,MATCH(Inputs!$L68,Lookups!$AD$2:$AD$13,0),1),IF(Inputs!$K68="CAL",Lookups!$Z$2:$Z$98,Lookups!$AA$2:$AA$98),0),1)=Inputs!AA$4-1,Inputs!$Q68*(1+Inputs!AA$6),
IF(INDEX(Lookups!$Y$2:$Y$98,MATCH(Inputs!$M68&amp;"_"&amp;INDEX(Lookups!$AC$2:$AC$13,MATCH(Inputs!$L68,Lookups!$AD$2:$AD$13,0),1),IF(Inputs!$K68="CAL",Lookups!$Z$2:$Z$98,Lookups!$AA$2:$AA$98),0),1)&lt;Inputs!AA$4-1,Inputs!Z68*(1+Inputs!AA$6)))))</f>
        <v>-</v>
      </c>
      <c r="AB68" s="217" t="str">
        <f>IF(OR(ISBLANK($M68),$N68="%"),"-",
IF(INDEX(Lookups!$Y$2:$Y$98,MATCH(Inputs!$M68&amp;"_"&amp;INDEX(Lookups!$AC$2:$AC$13,MATCH(Inputs!$L68,Lookups!$AD$2:$AD$13,0),1),IF(Inputs!$K68="CAL",Lookups!$Z$2:$Z$98,Lookups!$AA$2:$AA$98),0),1)&gt;=Inputs!AB$4,"-",
IF(INDEX(Lookups!$Y$2:$Y$98,MATCH(Inputs!$M68&amp;"_"&amp;INDEX(Lookups!$AC$2:$AC$13,MATCH(Inputs!$L68,Lookups!$AD$2:$AD$13,0),1),IF(Inputs!$K68="CAL",Lookups!$Z$2:$Z$98,Lookups!$AA$2:$AA$98),0),1)=Inputs!AB$4-1,Inputs!$Q68*(1+Inputs!AB$6),
IF(INDEX(Lookups!$Y$2:$Y$98,MATCH(Inputs!$M68&amp;"_"&amp;INDEX(Lookups!$AC$2:$AC$13,MATCH(Inputs!$L68,Lookups!$AD$2:$AD$13,0),1),IF(Inputs!$K68="CAL",Lookups!$Z$2:$Z$98,Lookups!$AA$2:$AA$98),0),1)&lt;Inputs!AB$4-1,Inputs!AA68*(1+Inputs!AB$6)))))</f>
        <v>-</v>
      </c>
      <c r="AC68" s="217" t="str">
        <f>IF(OR(ISBLANK($M68),$N68="%"),"-",
IF(INDEX(Lookups!$Y$2:$Y$98,MATCH(Inputs!$M68&amp;"_"&amp;INDEX(Lookups!$AC$2:$AC$13,MATCH(Inputs!$L68,Lookups!$AD$2:$AD$13,0),1),IF(Inputs!$K68="CAL",Lookups!$Z$2:$Z$98,Lookups!$AA$2:$AA$98),0),1)&gt;=Inputs!AC$4,"-",
IF(INDEX(Lookups!$Y$2:$Y$98,MATCH(Inputs!$M68&amp;"_"&amp;INDEX(Lookups!$AC$2:$AC$13,MATCH(Inputs!$L68,Lookups!$AD$2:$AD$13,0),1),IF(Inputs!$K68="CAL",Lookups!$Z$2:$Z$98,Lookups!$AA$2:$AA$98),0),1)=Inputs!AC$4-1,Inputs!$Q68*(1+Inputs!AC$6),
IF(INDEX(Lookups!$Y$2:$Y$98,MATCH(Inputs!$M68&amp;"_"&amp;INDEX(Lookups!$AC$2:$AC$13,MATCH(Inputs!$L68,Lookups!$AD$2:$AD$13,0),1),IF(Inputs!$K68="CAL",Lookups!$Z$2:$Z$98,Lookups!$AA$2:$AA$98),0),1)&lt;Inputs!AC$4-1,Inputs!AB68*(1+Inputs!AC$6)))))</f>
        <v>-</v>
      </c>
      <c r="AD68" s="217" t="str">
        <f>IF(OR(ISBLANK($M68),$N68="%"),"-",
IF(INDEX(Lookups!$Y$2:$Y$98,MATCH(Inputs!$M68&amp;"_"&amp;INDEX(Lookups!$AC$2:$AC$13,MATCH(Inputs!$L68,Lookups!$AD$2:$AD$13,0),1),IF(Inputs!$K68="CAL",Lookups!$Z$2:$Z$98,Lookups!$AA$2:$AA$98),0),1)&gt;=Inputs!AD$4,"-",
IF(INDEX(Lookups!$Y$2:$Y$98,MATCH(Inputs!$M68&amp;"_"&amp;INDEX(Lookups!$AC$2:$AC$13,MATCH(Inputs!$L68,Lookups!$AD$2:$AD$13,0),1),IF(Inputs!$K68="CAL",Lookups!$Z$2:$Z$98,Lookups!$AA$2:$AA$98),0),1)=Inputs!AD$4-1,Inputs!$Q68*(1+Inputs!AD$6),
IF(INDEX(Lookups!$Y$2:$Y$98,MATCH(Inputs!$M68&amp;"_"&amp;INDEX(Lookups!$AC$2:$AC$13,MATCH(Inputs!$L68,Lookups!$AD$2:$AD$13,0),1),IF(Inputs!$K68="CAL",Lookups!$Z$2:$Z$98,Lookups!$AA$2:$AA$98),0),1)&lt;Inputs!AD$4-1,Inputs!AC68*(1+Inputs!AD$6)))))</f>
        <v>-</v>
      </c>
      <c r="AE68" s="217" t="str">
        <f>IF(OR(ISBLANK($M68),$N68="%"),"-",
IF(INDEX(Lookups!$Y$2:$Y$98,MATCH(Inputs!$M68&amp;"_"&amp;INDEX(Lookups!$AC$2:$AC$13,MATCH(Inputs!$L68,Lookups!$AD$2:$AD$13,0),1),IF(Inputs!$K68="CAL",Lookups!$Z$2:$Z$98,Lookups!$AA$2:$AA$98),0),1)&gt;=Inputs!AE$4,"-",
IF(INDEX(Lookups!$Y$2:$Y$98,MATCH(Inputs!$M68&amp;"_"&amp;INDEX(Lookups!$AC$2:$AC$13,MATCH(Inputs!$L68,Lookups!$AD$2:$AD$13,0),1),IF(Inputs!$K68="CAL",Lookups!$Z$2:$Z$98,Lookups!$AA$2:$AA$98),0),1)=Inputs!AE$4-1,Inputs!$Q68*(1+Inputs!AE$6),
IF(INDEX(Lookups!$Y$2:$Y$98,MATCH(Inputs!$M68&amp;"_"&amp;INDEX(Lookups!$AC$2:$AC$13,MATCH(Inputs!$L68,Lookups!$AD$2:$AD$13,0),1),IF(Inputs!$K68="CAL",Lookups!$Z$2:$Z$98,Lookups!$AA$2:$AA$98),0),1)&lt;Inputs!AE$4-1,Inputs!AD68*(1+Inputs!AE$6)))))</f>
        <v>-</v>
      </c>
      <c r="AF68" s="217" t="str">
        <f>IF(OR(ISBLANK($M68),$N68="%"),"-",
IF(INDEX(Lookups!$Y$2:$Y$98,MATCH(Inputs!$M68&amp;"_"&amp;INDEX(Lookups!$AC$2:$AC$13,MATCH(Inputs!$L68,Lookups!$AD$2:$AD$13,0),1),IF(Inputs!$K68="CAL",Lookups!$Z$2:$Z$98,Lookups!$AA$2:$AA$98),0),1)&gt;=Inputs!AF$4,"-",
IF(INDEX(Lookups!$Y$2:$Y$98,MATCH(Inputs!$M68&amp;"_"&amp;INDEX(Lookups!$AC$2:$AC$13,MATCH(Inputs!$L68,Lookups!$AD$2:$AD$13,0),1),IF(Inputs!$K68="CAL",Lookups!$Z$2:$Z$98,Lookups!$AA$2:$AA$98),0),1)=Inputs!AF$4-1,Inputs!$Q68*(1+Inputs!AF$6),
IF(INDEX(Lookups!$Y$2:$Y$98,MATCH(Inputs!$M68&amp;"_"&amp;INDEX(Lookups!$AC$2:$AC$13,MATCH(Inputs!$L68,Lookups!$AD$2:$AD$13,0),1),IF(Inputs!$K68="CAL",Lookups!$Z$2:$Z$98,Lookups!$AA$2:$AA$98),0),1)&lt;Inputs!AF$4-1,Inputs!AE68*(1+Inputs!AF$6)))))</f>
        <v>-</v>
      </c>
      <c r="AG68" s="217" t="str">
        <f>IF(OR(ISBLANK($M68),$N68="%"),"-",
IF(INDEX(Lookups!$Y$2:$Y$98,MATCH(Inputs!$M68&amp;"_"&amp;INDEX(Lookups!$AC$2:$AC$13,MATCH(Inputs!$L68,Lookups!$AD$2:$AD$13,0),1),IF(Inputs!$K68="CAL",Lookups!$Z$2:$Z$98,Lookups!$AA$2:$AA$98),0),1)&gt;=Inputs!AG$4,"-",
IF(INDEX(Lookups!$Y$2:$Y$98,MATCH(Inputs!$M68&amp;"_"&amp;INDEX(Lookups!$AC$2:$AC$13,MATCH(Inputs!$L68,Lookups!$AD$2:$AD$13,0),1),IF(Inputs!$K68="CAL",Lookups!$Z$2:$Z$98,Lookups!$AA$2:$AA$98),0),1)=Inputs!AG$4-1,Inputs!$Q68*(1+Inputs!AG$6),
IF(INDEX(Lookups!$Y$2:$Y$98,MATCH(Inputs!$M68&amp;"_"&amp;INDEX(Lookups!$AC$2:$AC$13,MATCH(Inputs!$L68,Lookups!$AD$2:$AD$13,0),1),IF(Inputs!$K68="CAL",Lookups!$Z$2:$Z$98,Lookups!$AA$2:$AA$98),0),1)&lt;Inputs!AG$4-1,Inputs!AF68*(1+Inputs!AG$6)))))</f>
        <v>-</v>
      </c>
      <c r="AH68" s="217" t="str">
        <f>IF(OR(ISBLANK($M68),$N68="%"),"-",
IF(INDEX(Lookups!$Y$2:$Y$98,MATCH(Inputs!$M68&amp;"_"&amp;INDEX(Lookups!$AC$2:$AC$13,MATCH(Inputs!$L68,Lookups!$AD$2:$AD$13,0),1),IF(Inputs!$K68="CAL",Lookups!$Z$2:$Z$98,Lookups!$AA$2:$AA$98),0),1)&gt;=Inputs!AH$4,"-",
IF(INDEX(Lookups!$Y$2:$Y$98,MATCH(Inputs!$M68&amp;"_"&amp;INDEX(Lookups!$AC$2:$AC$13,MATCH(Inputs!$L68,Lookups!$AD$2:$AD$13,0),1),IF(Inputs!$K68="CAL",Lookups!$Z$2:$Z$98,Lookups!$AA$2:$AA$98),0),1)=Inputs!AH$4-1,Inputs!$Q68*(1+Inputs!AH$6),
IF(INDEX(Lookups!$Y$2:$Y$98,MATCH(Inputs!$M68&amp;"_"&amp;INDEX(Lookups!$AC$2:$AC$13,MATCH(Inputs!$L68,Lookups!$AD$2:$AD$13,0),1),IF(Inputs!$K68="CAL",Lookups!$Z$2:$Z$98,Lookups!$AA$2:$AA$98),0),1)&lt;Inputs!AH$4-1,Inputs!AG68*(1+Inputs!AH$6)))))</f>
        <v>-</v>
      </c>
      <c r="AI68" s="217" t="str">
        <f>IF(OR(ISBLANK($M68),$N68="%"),"-",
IF(INDEX(Lookups!$Y$2:$Y$98,MATCH(Inputs!$M68&amp;"_"&amp;INDEX(Lookups!$AC$2:$AC$13,MATCH(Inputs!$L68,Lookups!$AD$2:$AD$13,0),1),IF(Inputs!$K68="CAL",Lookups!$Z$2:$Z$98,Lookups!$AA$2:$AA$98),0),1)&gt;=Inputs!AI$4,"-",
IF(INDEX(Lookups!$Y$2:$Y$98,MATCH(Inputs!$M68&amp;"_"&amp;INDEX(Lookups!$AC$2:$AC$13,MATCH(Inputs!$L68,Lookups!$AD$2:$AD$13,0),1),IF(Inputs!$K68="CAL",Lookups!$Z$2:$Z$98,Lookups!$AA$2:$AA$98),0),1)=Inputs!AI$4-1,Inputs!$Q68*(1+Inputs!AI$6),
IF(INDEX(Lookups!$Y$2:$Y$98,MATCH(Inputs!$M68&amp;"_"&amp;INDEX(Lookups!$AC$2:$AC$13,MATCH(Inputs!$L68,Lookups!$AD$2:$AD$13,0),1),IF(Inputs!$K68="CAL",Lookups!$Z$2:$Z$98,Lookups!$AA$2:$AA$98),0),1)&lt;Inputs!AI$4-1,Inputs!AH68*(1+Inputs!AI$6)))))</f>
        <v>-</v>
      </c>
      <c r="AJ68" s="217" t="str">
        <f>IF(OR(ISBLANK($M68),$N68="%"),"-",
IF(INDEX(Lookups!$Y$2:$Y$98,MATCH(Inputs!$M68&amp;"_"&amp;INDEX(Lookups!$AC$2:$AC$13,MATCH(Inputs!$L68,Lookups!$AD$2:$AD$13,0),1),IF(Inputs!$K68="CAL",Lookups!$Z$2:$Z$98,Lookups!$AA$2:$AA$98),0),1)&gt;=Inputs!AJ$4,"-",
IF(INDEX(Lookups!$Y$2:$Y$98,MATCH(Inputs!$M68&amp;"_"&amp;INDEX(Lookups!$AC$2:$AC$13,MATCH(Inputs!$L68,Lookups!$AD$2:$AD$13,0),1),IF(Inputs!$K68="CAL",Lookups!$Z$2:$Z$98,Lookups!$AA$2:$AA$98),0),1)=Inputs!AJ$4-1,Inputs!$Q68*(1+Inputs!AJ$6),
IF(INDEX(Lookups!$Y$2:$Y$98,MATCH(Inputs!$M68&amp;"_"&amp;INDEX(Lookups!$AC$2:$AC$13,MATCH(Inputs!$L68,Lookups!$AD$2:$AD$13,0),1),IF(Inputs!$K68="CAL",Lookups!$Z$2:$Z$98,Lookups!$AA$2:$AA$98),0),1)&lt;Inputs!AJ$4-1,Inputs!AI68*(1+Inputs!AJ$6)))))</f>
        <v>-</v>
      </c>
      <c r="AK68" s="217" t="str">
        <f>IF(OR(ISBLANK($M68),$N68="%"),"-",
IF(INDEX(Lookups!$Y$2:$Y$98,MATCH(Inputs!$M68&amp;"_"&amp;INDEX(Lookups!$AC$2:$AC$13,MATCH(Inputs!$L68,Lookups!$AD$2:$AD$13,0),1),IF(Inputs!$K68="CAL",Lookups!$Z$2:$Z$98,Lookups!$AA$2:$AA$98),0),1)&gt;=Inputs!AK$4,"-",
IF(INDEX(Lookups!$Y$2:$Y$98,MATCH(Inputs!$M68&amp;"_"&amp;INDEX(Lookups!$AC$2:$AC$13,MATCH(Inputs!$L68,Lookups!$AD$2:$AD$13,0),1),IF(Inputs!$K68="CAL",Lookups!$Z$2:$Z$98,Lookups!$AA$2:$AA$98),0),1)=Inputs!AK$4-1,Inputs!$Q68*(1+Inputs!AK$6),
IF(INDEX(Lookups!$Y$2:$Y$98,MATCH(Inputs!$M68&amp;"_"&amp;INDEX(Lookups!$AC$2:$AC$13,MATCH(Inputs!$L68,Lookups!$AD$2:$AD$13,0),1),IF(Inputs!$K68="CAL",Lookups!$Z$2:$Z$98,Lookups!$AA$2:$AA$98),0),1)&lt;Inputs!AK$4-1,Inputs!AJ68*(1+Inputs!AK$6)))))</f>
        <v>-</v>
      </c>
      <c r="AL68" s="217" t="str">
        <f>IF(OR(ISBLANK($M68),$N68="%"),"-",
IF(INDEX(Lookups!$Y$2:$Y$98,MATCH(Inputs!$M68&amp;"_"&amp;INDEX(Lookups!$AC$2:$AC$13,MATCH(Inputs!$L68,Lookups!$AD$2:$AD$13,0),1),IF(Inputs!$K68="CAL",Lookups!$Z$2:$Z$98,Lookups!$AA$2:$AA$98),0),1)&gt;=Inputs!AL$4,"-",
IF(INDEX(Lookups!$Y$2:$Y$98,MATCH(Inputs!$M68&amp;"_"&amp;INDEX(Lookups!$AC$2:$AC$13,MATCH(Inputs!$L68,Lookups!$AD$2:$AD$13,0),1),IF(Inputs!$K68="CAL",Lookups!$Z$2:$Z$98,Lookups!$AA$2:$AA$98),0),1)=Inputs!AL$4-1,Inputs!$Q68*(1+Inputs!AL$6),
IF(INDEX(Lookups!$Y$2:$Y$98,MATCH(Inputs!$M68&amp;"_"&amp;INDEX(Lookups!$AC$2:$AC$13,MATCH(Inputs!$L68,Lookups!$AD$2:$AD$13,0),1),IF(Inputs!$K68="CAL",Lookups!$Z$2:$Z$98,Lookups!$AA$2:$AA$98),0),1)&lt;Inputs!AL$4-1,Inputs!AK68*(1+Inputs!AL$6)))))</f>
        <v>-</v>
      </c>
      <c r="AM68" s="217" t="str">
        <f>IF(OR(ISBLANK($M68),$N68="%"),"-",
IF(INDEX(Lookups!$Y$2:$Y$98,MATCH(Inputs!$M68&amp;"_"&amp;INDEX(Lookups!$AC$2:$AC$13,MATCH(Inputs!$L68,Lookups!$AD$2:$AD$13,0),1),IF(Inputs!$K68="CAL",Lookups!$Z$2:$Z$98,Lookups!$AA$2:$AA$98),0),1)&gt;=Inputs!AM$4,"-",
IF(INDEX(Lookups!$Y$2:$Y$98,MATCH(Inputs!$M68&amp;"_"&amp;INDEX(Lookups!$AC$2:$AC$13,MATCH(Inputs!$L68,Lookups!$AD$2:$AD$13,0),1),IF(Inputs!$K68="CAL",Lookups!$Z$2:$Z$98,Lookups!$AA$2:$AA$98),0),1)=Inputs!AM$4-1,Inputs!$Q68*(1+Inputs!AM$6),
IF(INDEX(Lookups!$Y$2:$Y$98,MATCH(Inputs!$M68&amp;"_"&amp;INDEX(Lookups!$AC$2:$AC$13,MATCH(Inputs!$L68,Lookups!$AD$2:$AD$13,0),1),IF(Inputs!$K68="CAL",Lookups!$Z$2:$Z$98,Lookups!$AA$2:$AA$98),0),1)&lt;Inputs!AM$4-1,Inputs!AL68*(1+Inputs!AM$6)))))</f>
        <v>-</v>
      </c>
      <c r="AN68" s="217" t="str">
        <f>IF(OR(ISBLANK($M68),$N68="%"),"-",
IF(INDEX(Lookups!$Y$2:$Y$98,MATCH(Inputs!$M68&amp;"_"&amp;INDEX(Lookups!$AC$2:$AC$13,MATCH(Inputs!$L68,Lookups!$AD$2:$AD$13,0),1),IF(Inputs!$K68="CAL",Lookups!$Z$2:$Z$98,Lookups!$AA$2:$AA$98),0),1)&gt;=Inputs!AN$4,"-",
IF(INDEX(Lookups!$Y$2:$Y$98,MATCH(Inputs!$M68&amp;"_"&amp;INDEX(Lookups!$AC$2:$AC$13,MATCH(Inputs!$L68,Lookups!$AD$2:$AD$13,0),1),IF(Inputs!$K68="CAL",Lookups!$Z$2:$Z$98,Lookups!$AA$2:$AA$98),0),1)=Inputs!AN$4-1,Inputs!$Q68*(1+Inputs!AN$6),
IF(INDEX(Lookups!$Y$2:$Y$98,MATCH(Inputs!$M68&amp;"_"&amp;INDEX(Lookups!$AC$2:$AC$13,MATCH(Inputs!$L68,Lookups!$AD$2:$AD$13,0),1),IF(Inputs!$K68="CAL",Lookups!$Z$2:$Z$98,Lookups!$AA$2:$AA$98),0),1)&lt;Inputs!AN$4-1,Inputs!AM68*(1+Inputs!AN$6)))))</f>
        <v>-</v>
      </c>
      <c r="AO68" s="217" t="str">
        <f>IF(OR(ISBLANK($M68),$N68="%"),"-",
IF(INDEX(Lookups!$Y$2:$Y$98,MATCH(Inputs!$M68&amp;"_"&amp;INDEX(Lookups!$AC$2:$AC$13,MATCH(Inputs!$L68,Lookups!$AD$2:$AD$13,0),1),IF(Inputs!$K68="CAL",Lookups!$Z$2:$Z$98,Lookups!$AA$2:$AA$98),0),1)&gt;=Inputs!AO$4,"-",
IF(INDEX(Lookups!$Y$2:$Y$98,MATCH(Inputs!$M68&amp;"_"&amp;INDEX(Lookups!$AC$2:$AC$13,MATCH(Inputs!$L68,Lookups!$AD$2:$AD$13,0),1),IF(Inputs!$K68="CAL",Lookups!$Z$2:$Z$98,Lookups!$AA$2:$AA$98),0),1)=Inputs!AO$4-1,Inputs!$Q68*(1+Inputs!AO$6),
IF(INDEX(Lookups!$Y$2:$Y$98,MATCH(Inputs!$M68&amp;"_"&amp;INDEX(Lookups!$AC$2:$AC$13,MATCH(Inputs!$L68,Lookups!$AD$2:$AD$13,0),1),IF(Inputs!$K68="CAL",Lookups!$Z$2:$Z$98,Lookups!$AA$2:$AA$98),0),1)&lt;Inputs!AO$4-1,Inputs!AN68*(1+Inputs!AO$6)))))</f>
        <v>-</v>
      </c>
      <c r="AP68" s="217" t="str">
        <f>IF(OR(ISBLANK($M68),$N68="%"),"-",
IF(INDEX(Lookups!$Y$2:$Y$98,MATCH(Inputs!$M68&amp;"_"&amp;INDEX(Lookups!$AC$2:$AC$13,MATCH(Inputs!$L68,Lookups!$AD$2:$AD$13,0),1),IF(Inputs!$K68="CAL",Lookups!$Z$2:$Z$98,Lookups!$AA$2:$AA$98),0),1)&gt;=Inputs!AP$4,"-",
IF(INDEX(Lookups!$Y$2:$Y$98,MATCH(Inputs!$M68&amp;"_"&amp;INDEX(Lookups!$AC$2:$AC$13,MATCH(Inputs!$L68,Lookups!$AD$2:$AD$13,0),1),IF(Inputs!$K68="CAL",Lookups!$Z$2:$Z$98,Lookups!$AA$2:$AA$98),0),1)=Inputs!AP$4-1,Inputs!$Q68*(1+Inputs!AP$6),
IF(INDEX(Lookups!$Y$2:$Y$98,MATCH(Inputs!$M68&amp;"_"&amp;INDEX(Lookups!$AC$2:$AC$13,MATCH(Inputs!$L68,Lookups!$AD$2:$AD$13,0),1),IF(Inputs!$K68="CAL",Lookups!$Z$2:$Z$98,Lookups!$AA$2:$AA$98),0),1)&lt;Inputs!AP$4-1,Inputs!AO68*(1+Inputs!AP$6)))))</f>
        <v>-</v>
      </c>
      <c r="AQ68" s="217" t="str">
        <f>IF(OR(ISBLANK($M68),$N68="%"),"-",
IF(INDEX(Lookups!$Y$2:$Y$98,MATCH(Inputs!$M68&amp;"_"&amp;INDEX(Lookups!$AC$2:$AC$13,MATCH(Inputs!$L68,Lookups!$AD$2:$AD$13,0),1),IF(Inputs!$K68="CAL",Lookups!$Z$2:$Z$98,Lookups!$AA$2:$AA$98),0),1)&gt;=Inputs!AQ$4,"-",
IF(INDEX(Lookups!$Y$2:$Y$98,MATCH(Inputs!$M68&amp;"_"&amp;INDEX(Lookups!$AC$2:$AC$13,MATCH(Inputs!$L68,Lookups!$AD$2:$AD$13,0),1),IF(Inputs!$K68="CAL",Lookups!$Z$2:$Z$98,Lookups!$AA$2:$AA$98),0),1)=Inputs!AQ$4-1,Inputs!$Q68*(1+Inputs!AQ$6),
IF(INDEX(Lookups!$Y$2:$Y$98,MATCH(Inputs!$M68&amp;"_"&amp;INDEX(Lookups!$AC$2:$AC$13,MATCH(Inputs!$L68,Lookups!$AD$2:$AD$13,0),1),IF(Inputs!$K68="CAL",Lookups!$Z$2:$Z$98,Lookups!$AA$2:$AA$98),0),1)&lt;Inputs!AQ$4-1,Inputs!AP68*(1+Inputs!AQ$6)))))</f>
        <v>-</v>
      </c>
      <c r="AR68" s="217" t="str">
        <f>IF(OR(ISBLANK($M68),$N68="%"),"-",
IF(INDEX(Lookups!$Y$2:$Y$98,MATCH(Inputs!$M68&amp;"_"&amp;INDEX(Lookups!$AC$2:$AC$13,MATCH(Inputs!$L68,Lookups!$AD$2:$AD$13,0),1),IF(Inputs!$K68="CAL",Lookups!$Z$2:$Z$98,Lookups!$AA$2:$AA$98),0),1)&gt;=Inputs!AR$4,"-",
IF(INDEX(Lookups!$Y$2:$Y$98,MATCH(Inputs!$M68&amp;"_"&amp;INDEX(Lookups!$AC$2:$AC$13,MATCH(Inputs!$L68,Lookups!$AD$2:$AD$13,0),1),IF(Inputs!$K68="CAL",Lookups!$Z$2:$Z$98,Lookups!$AA$2:$AA$98),0),1)=Inputs!AR$4-1,Inputs!$Q68*(1+Inputs!AR$6),
IF(INDEX(Lookups!$Y$2:$Y$98,MATCH(Inputs!$M68&amp;"_"&amp;INDEX(Lookups!$AC$2:$AC$13,MATCH(Inputs!$L68,Lookups!$AD$2:$AD$13,0),1),IF(Inputs!$K68="CAL",Lookups!$Z$2:$Z$98,Lookups!$AA$2:$AA$98),0),1)&lt;Inputs!AR$4-1,Inputs!AQ68*(1+Inputs!AR$6)))))</f>
        <v>-</v>
      </c>
      <c r="AS68" s="217" t="str">
        <f>IF(OR(ISBLANK($M68),$N68="%"),"-",
IF(INDEX(Lookups!$Y$2:$Y$98,MATCH(Inputs!$M68&amp;"_"&amp;INDEX(Lookups!$AC$2:$AC$13,MATCH(Inputs!$L68,Lookups!$AD$2:$AD$13,0),1),IF(Inputs!$K68="CAL",Lookups!$Z$2:$Z$98,Lookups!$AA$2:$AA$98),0),1)&gt;=Inputs!AS$4,"-",
IF(INDEX(Lookups!$Y$2:$Y$98,MATCH(Inputs!$M68&amp;"_"&amp;INDEX(Lookups!$AC$2:$AC$13,MATCH(Inputs!$L68,Lookups!$AD$2:$AD$13,0),1),IF(Inputs!$K68="CAL",Lookups!$Z$2:$Z$98,Lookups!$AA$2:$AA$98),0),1)=Inputs!AS$4-1,Inputs!$Q68*(1+Inputs!AS$6),
IF(INDEX(Lookups!$Y$2:$Y$98,MATCH(Inputs!$M68&amp;"_"&amp;INDEX(Lookups!$AC$2:$AC$13,MATCH(Inputs!$L68,Lookups!$AD$2:$AD$13,0),1),IF(Inputs!$K68="CAL",Lookups!$Z$2:$Z$98,Lookups!$AA$2:$AA$98),0),1)&lt;Inputs!AS$4-1,Inputs!AR68*(1+Inputs!AS$6)))))</f>
        <v>-</v>
      </c>
      <c r="AT68" s="217" t="str">
        <f>IF(OR(ISBLANK($M68),$N68="%"),"-",
IF(INDEX(Lookups!$Y$2:$Y$98,MATCH(Inputs!$M68&amp;"_"&amp;INDEX(Lookups!$AC$2:$AC$13,MATCH(Inputs!$L68,Lookups!$AD$2:$AD$13,0),1),IF(Inputs!$K68="CAL",Lookups!$Z$2:$Z$98,Lookups!$AA$2:$AA$98),0),1)&gt;=Inputs!AT$4,"-",
IF(INDEX(Lookups!$Y$2:$Y$98,MATCH(Inputs!$M68&amp;"_"&amp;INDEX(Lookups!$AC$2:$AC$13,MATCH(Inputs!$L68,Lookups!$AD$2:$AD$13,0),1),IF(Inputs!$K68="CAL",Lookups!$Z$2:$Z$98,Lookups!$AA$2:$AA$98),0),1)=Inputs!AT$4-1,Inputs!$Q68*(1+Inputs!AT$6),
IF(INDEX(Lookups!$Y$2:$Y$98,MATCH(Inputs!$M68&amp;"_"&amp;INDEX(Lookups!$AC$2:$AC$13,MATCH(Inputs!$L68,Lookups!$AD$2:$AD$13,0),1),IF(Inputs!$K68="CAL",Lookups!$Z$2:$Z$98,Lookups!$AA$2:$AA$98),0),1)&lt;Inputs!AT$4-1,Inputs!AS68*(1+Inputs!AT$6)))))</f>
        <v>-</v>
      </c>
      <c r="AU68" s="217" t="str">
        <f>IF(OR(ISBLANK($M68),$N68="%"),"-",
IF(INDEX(Lookups!$Y$2:$Y$98,MATCH(Inputs!$M68&amp;"_"&amp;INDEX(Lookups!$AC$2:$AC$13,MATCH(Inputs!$L68,Lookups!$AD$2:$AD$13,0),1),IF(Inputs!$K68="CAL",Lookups!$Z$2:$Z$98,Lookups!$AA$2:$AA$98),0),1)&gt;=Inputs!AU$4,"-",
IF(INDEX(Lookups!$Y$2:$Y$98,MATCH(Inputs!$M68&amp;"_"&amp;INDEX(Lookups!$AC$2:$AC$13,MATCH(Inputs!$L68,Lookups!$AD$2:$AD$13,0),1),IF(Inputs!$K68="CAL",Lookups!$Z$2:$Z$98,Lookups!$AA$2:$AA$98),0),1)=Inputs!AU$4-1,Inputs!$Q68*(1+Inputs!AU$6),
IF(INDEX(Lookups!$Y$2:$Y$98,MATCH(Inputs!$M68&amp;"_"&amp;INDEX(Lookups!$AC$2:$AC$13,MATCH(Inputs!$L68,Lookups!$AD$2:$AD$13,0),1),IF(Inputs!$K68="CAL",Lookups!$Z$2:$Z$98,Lookups!$AA$2:$AA$98),0),1)&lt;Inputs!AU$4-1,Inputs!AT68*(1+Inputs!AU$6)))))</f>
        <v>-</v>
      </c>
      <c r="AW68" s="214" t="str">
        <f>INDEX($V68:$AU68,1,MATCH(AW$6&amp;"_"&amp;INDEX(Lookups!$AC$2:$AC$13,MATCH(Inputs!AW$5,Lookups!$AD$2:$AD$13,0),1),Inputs!$V$2:$AU$2,0))</f>
        <v>-</v>
      </c>
    </row>
    <row r="69" spans="1:49" x14ac:dyDescent="0.25">
      <c r="A69" s="178"/>
      <c r="B69" s="209"/>
      <c r="C69" s="210" t="str">
        <f>IF(ISBLANK($B69),"-",IFERROR(INDEX(Lookups!$E$2:$E$14,MATCH($B69,Lookups!$C$2:$C$14,0),1),"-"))</f>
        <v>-</v>
      </c>
      <c r="D69" s="211" t="str">
        <f>IFERROR(IF(MATCH($I69,Lookups!$J$2:$J$6,0),INDEX(Lookups!$K$2:$K$6,MATCH(Inputs!$I69,Lookups!$J$2:$J$6,0),1)),"all DB")</f>
        <v>all DB</v>
      </c>
      <c r="E69" s="211" t="str">
        <f t="shared" si="2"/>
        <v>-</v>
      </c>
      <c r="Q69" s="162"/>
      <c r="R69" s="162"/>
      <c r="U69" s="216"/>
      <c r="V69" s="217" t="str">
        <f>IF(OR(ISBLANK($M69),$N69="%"),"-",
IF(INDEX(Lookups!$Y$2:$Y$98,MATCH(Inputs!$M69&amp;"_"&amp;INDEX(Lookups!$AC$2:$AC$13,MATCH(Inputs!$L69,Lookups!$AD$2:$AD$13,0),1),IF(Inputs!$K69="CAL",Lookups!$Z$2:$Z$98,Lookups!$AA$2:$AA$98),0),1)&gt;=Inputs!V$4,"-",
IF(INDEX(Lookups!$Y$2:$Y$98,MATCH(Inputs!$M69&amp;"_"&amp;INDEX(Lookups!$AC$2:$AC$13,MATCH(Inputs!$L69,Lookups!$AD$2:$AD$13,0),1),IF(Inputs!$K69="CAL",Lookups!$Z$2:$Z$98,Lookups!$AA$2:$AA$98),0),1)=Inputs!V$4-1,Inputs!$Q69*(1+Inputs!V$6),
IF(INDEX(Lookups!$Y$2:$Y$98,MATCH(Inputs!$M69&amp;"_"&amp;INDEX(Lookups!$AC$2:$AC$13,MATCH(Inputs!$L69,Lookups!$AD$2:$AD$13,0),1),IF(Inputs!$K69="CAL",Lookups!$Z$2:$Z$98,Lookups!$AA$2:$AA$98),0),1)&lt;Inputs!V$4-1,Inputs!U69*(1+Inputs!V$6)))))</f>
        <v>-</v>
      </c>
      <c r="W69" s="217" t="str">
        <f>IF(OR(ISBLANK($M69),$N69="%"),"-",
IF(INDEX(Lookups!$Y$2:$Y$98,MATCH(Inputs!$M69&amp;"_"&amp;INDEX(Lookups!$AC$2:$AC$13,MATCH(Inputs!$L69,Lookups!$AD$2:$AD$13,0),1),IF(Inputs!$K69="CAL",Lookups!$Z$2:$Z$98,Lookups!$AA$2:$AA$98),0),1)&gt;=Inputs!W$4,"-",
IF(INDEX(Lookups!$Y$2:$Y$98,MATCH(Inputs!$M69&amp;"_"&amp;INDEX(Lookups!$AC$2:$AC$13,MATCH(Inputs!$L69,Lookups!$AD$2:$AD$13,0),1),IF(Inputs!$K69="CAL",Lookups!$Z$2:$Z$98,Lookups!$AA$2:$AA$98),0),1)=Inputs!W$4-1,Inputs!$Q69*(1+Inputs!W$6),
IF(INDEX(Lookups!$Y$2:$Y$98,MATCH(Inputs!$M69&amp;"_"&amp;INDEX(Lookups!$AC$2:$AC$13,MATCH(Inputs!$L69,Lookups!$AD$2:$AD$13,0),1),IF(Inputs!$K69="CAL",Lookups!$Z$2:$Z$98,Lookups!$AA$2:$AA$98),0),1)&lt;Inputs!W$4-1,Inputs!V69*(1+Inputs!W$6)))))</f>
        <v>-</v>
      </c>
      <c r="X69" s="217" t="str">
        <f>IF(OR(ISBLANK($M69),$N69="%"),"-",
IF(INDEX(Lookups!$Y$2:$Y$98,MATCH(Inputs!$M69&amp;"_"&amp;INDEX(Lookups!$AC$2:$AC$13,MATCH(Inputs!$L69,Lookups!$AD$2:$AD$13,0),1),IF(Inputs!$K69="CAL",Lookups!$Z$2:$Z$98,Lookups!$AA$2:$AA$98),0),1)&gt;=Inputs!X$4,"-",
IF(INDEX(Lookups!$Y$2:$Y$98,MATCH(Inputs!$M69&amp;"_"&amp;INDEX(Lookups!$AC$2:$AC$13,MATCH(Inputs!$L69,Lookups!$AD$2:$AD$13,0),1),IF(Inputs!$K69="CAL",Lookups!$Z$2:$Z$98,Lookups!$AA$2:$AA$98),0),1)=Inputs!X$4-1,Inputs!$Q69*(1+Inputs!X$6),
IF(INDEX(Lookups!$Y$2:$Y$98,MATCH(Inputs!$M69&amp;"_"&amp;INDEX(Lookups!$AC$2:$AC$13,MATCH(Inputs!$L69,Lookups!$AD$2:$AD$13,0),1),IF(Inputs!$K69="CAL",Lookups!$Z$2:$Z$98,Lookups!$AA$2:$AA$98),0),1)&lt;Inputs!X$4-1,Inputs!W69*(1+Inputs!X$6)))))</f>
        <v>-</v>
      </c>
      <c r="Y69" s="217" t="str">
        <f>IF(OR(ISBLANK($M69),$N69="%"),"-",
IF(INDEX(Lookups!$Y$2:$Y$98,MATCH(Inputs!$M69&amp;"_"&amp;INDEX(Lookups!$AC$2:$AC$13,MATCH(Inputs!$L69,Lookups!$AD$2:$AD$13,0),1),IF(Inputs!$K69="CAL",Lookups!$Z$2:$Z$98,Lookups!$AA$2:$AA$98),0),1)&gt;=Inputs!Y$4,"-",
IF(INDEX(Lookups!$Y$2:$Y$98,MATCH(Inputs!$M69&amp;"_"&amp;INDEX(Lookups!$AC$2:$AC$13,MATCH(Inputs!$L69,Lookups!$AD$2:$AD$13,0),1),IF(Inputs!$K69="CAL",Lookups!$Z$2:$Z$98,Lookups!$AA$2:$AA$98),0),1)=Inputs!Y$4-1,Inputs!$Q69*(1+Inputs!Y$6),
IF(INDEX(Lookups!$Y$2:$Y$98,MATCH(Inputs!$M69&amp;"_"&amp;INDEX(Lookups!$AC$2:$AC$13,MATCH(Inputs!$L69,Lookups!$AD$2:$AD$13,0),1),IF(Inputs!$K69="CAL",Lookups!$Z$2:$Z$98,Lookups!$AA$2:$AA$98),0),1)&lt;Inputs!Y$4-1,Inputs!X69*(1+Inputs!Y$6)))))</f>
        <v>-</v>
      </c>
      <c r="Z69" s="217" t="str">
        <f>IF(OR(ISBLANK($M69),$N69="%"),"-",
IF(INDEX(Lookups!$Y$2:$Y$98,MATCH(Inputs!$M69&amp;"_"&amp;INDEX(Lookups!$AC$2:$AC$13,MATCH(Inputs!$L69,Lookups!$AD$2:$AD$13,0),1),IF(Inputs!$K69="CAL",Lookups!$Z$2:$Z$98,Lookups!$AA$2:$AA$98),0),1)&gt;=Inputs!Z$4,"-",
IF(INDEX(Lookups!$Y$2:$Y$98,MATCH(Inputs!$M69&amp;"_"&amp;INDEX(Lookups!$AC$2:$AC$13,MATCH(Inputs!$L69,Lookups!$AD$2:$AD$13,0),1),IF(Inputs!$K69="CAL",Lookups!$Z$2:$Z$98,Lookups!$AA$2:$AA$98),0),1)=Inputs!Z$4-1,Inputs!$Q69*(1+Inputs!Z$6),
IF(INDEX(Lookups!$Y$2:$Y$98,MATCH(Inputs!$M69&amp;"_"&amp;INDEX(Lookups!$AC$2:$AC$13,MATCH(Inputs!$L69,Lookups!$AD$2:$AD$13,0),1),IF(Inputs!$K69="CAL",Lookups!$Z$2:$Z$98,Lookups!$AA$2:$AA$98),0),1)&lt;Inputs!Z$4-1,Inputs!Y69*(1+Inputs!Z$6)))))</f>
        <v>-</v>
      </c>
      <c r="AA69" s="217" t="str">
        <f>IF(OR(ISBLANK($M69),$N69="%"),"-",
IF(INDEX(Lookups!$Y$2:$Y$98,MATCH(Inputs!$M69&amp;"_"&amp;INDEX(Lookups!$AC$2:$AC$13,MATCH(Inputs!$L69,Lookups!$AD$2:$AD$13,0),1),IF(Inputs!$K69="CAL",Lookups!$Z$2:$Z$98,Lookups!$AA$2:$AA$98),0),1)&gt;=Inputs!AA$4,"-",
IF(INDEX(Lookups!$Y$2:$Y$98,MATCH(Inputs!$M69&amp;"_"&amp;INDEX(Lookups!$AC$2:$AC$13,MATCH(Inputs!$L69,Lookups!$AD$2:$AD$13,0),1),IF(Inputs!$K69="CAL",Lookups!$Z$2:$Z$98,Lookups!$AA$2:$AA$98),0),1)=Inputs!AA$4-1,Inputs!$Q69*(1+Inputs!AA$6),
IF(INDEX(Lookups!$Y$2:$Y$98,MATCH(Inputs!$M69&amp;"_"&amp;INDEX(Lookups!$AC$2:$AC$13,MATCH(Inputs!$L69,Lookups!$AD$2:$AD$13,0),1),IF(Inputs!$K69="CAL",Lookups!$Z$2:$Z$98,Lookups!$AA$2:$AA$98),0),1)&lt;Inputs!AA$4-1,Inputs!Z69*(1+Inputs!AA$6)))))</f>
        <v>-</v>
      </c>
      <c r="AB69" s="217" t="str">
        <f>IF(OR(ISBLANK($M69),$N69="%"),"-",
IF(INDEX(Lookups!$Y$2:$Y$98,MATCH(Inputs!$M69&amp;"_"&amp;INDEX(Lookups!$AC$2:$AC$13,MATCH(Inputs!$L69,Lookups!$AD$2:$AD$13,0),1),IF(Inputs!$K69="CAL",Lookups!$Z$2:$Z$98,Lookups!$AA$2:$AA$98),0),1)&gt;=Inputs!AB$4,"-",
IF(INDEX(Lookups!$Y$2:$Y$98,MATCH(Inputs!$M69&amp;"_"&amp;INDEX(Lookups!$AC$2:$AC$13,MATCH(Inputs!$L69,Lookups!$AD$2:$AD$13,0),1),IF(Inputs!$K69="CAL",Lookups!$Z$2:$Z$98,Lookups!$AA$2:$AA$98),0),1)=Inputs!AB$4-1,Inputs!$Q69*(1+Inputs!AB$6),
IF(INDEX(Lookups!$Y$2:$Y$98,MATCH(Inputs!$M69&amp;"_"&amp;INDEX(Lookups!$AC$2:$AC$13,MATCH(Inputs!$L69,Lookups!$AD$2:$AD$13,0),1),IF(Inputs!$K69="CAL",Lookups!$Z$2:$Z$98,Lookups!$AA$2:$AA$98),0),1)&lt;Inputs!AB$4-1,Inputs!AA69*(1+Inputs!AB$6)))))</f>
        <v>-</v>
      </c>
      <c r="AC69" s="217" t="str">
        <f>IF(OR(ISBLANK($M69),$N69="%"),"-",
IF(INDEX(Lookups!$Y$2:$Y$98,MATCH(Inputs!$M69&amp;"_"&amp;INDEX(Lookups!$AC$2:$AC$13,MATCH(Inputs!$L69,Lookups!$AD$2:$AD$13,0),1),IF(Inputs!$K69="CAL",Lookups!$Z$2:$Z$98,Lookups!$AA$2:$AA$98),0),1)&gt;=Inputs!AC$4,"-",
IF(INDEX(Lookups!$Y$2:$Y$98,MATCH(Inputs!$M69&amp;"_"&amp;INDEX(Lookups!$AC$2:$AC$13,MATCH(Inputs!$L69,Lookups!$AD$2:$AD$13,0),1),IF(Inputs!$K69="CAL",Lookups!$Z$2:$Z$98,Lookups!$AA$2:$AA$98),0),1)=Inputs!AC$4-1,Inputs!$Q69*(1+Inputs!AC$6),
IF(INDEX(Lookups!$Y$2:$Y$98,MATCH(Inputs!$M69&amp;"_"&amp;INDEX(Lookups!$AC$2:$AC$13,MATCH(Inputs!$L69,Lookups!$AD$2:$AD$13,0),1),IF(Inputs!$K69="CAL",Lookups!$Z$2:$Z$98,Lookups!$AA$2:$AA$98),0),1)&lt;Inputs!AC$4-1,Inputs!AB69*(1+Inputs!AC$6)))))</f>
        <v>-</v>
      </c>
      <c r="AD69" s="217" t="str">
        <f>IF(OR(ISBLANK($M69),$N69="%"),"-",
IF(INDEX(Lookups!$Y$2:$Y$98,MATCH(Inputs!$M69&amp;"_"&amp;INDEX(Lookups!$AC$2:$AC$13,MATCH(Inputs!$L69,Lookups!$AD$2:$AD$13,0),1),IF(Inputs!$K69="CAL",Lookups!$Z$2:$Z$98,Lookups!$AA$2:$AA$98),0),1)&gt;=Inputs!AD$4,"-",
IF(INDEX(Lookups!$Y$2:$Y$98,MATCH(Inputs!$M69&amp;"_"&amp;INDEX(Lookups!$AC$2:$AC$13,MATCH(Inputs!$L69,Lookups!$AD$2:$AD$13,0),1),IF(Inputs!$K69="CAL",Lookups!$Z$2:$Z$98,Lookups!$AA$2:$AA$98),0),1)=Inputs!AD$4-1,Inputs!$Q69*(1+Inputs!AD$6),
IF(INDEX(Lookups!$Y$2:$Y$98,MATCH(Inputs!$M69&amp;"_"&amp;INDEX(Lookups!$AC$2:$AC$13,MATCH(Inputs!$L69,Lookups!$AD$2:$AD$13,0),1),IF(Inputs!$K69="CAL",Lookups!$Z$2:$Z$98,Lookups!$AA$2:$AA$98),0),1)&lt;Inputs!AD$4-1,Inputs!AC69*(1+Inputs!AD$6)))))</f>
        <v>-</v>
      </c>
      <c r="AE69" s="217" t="str">
        <f>IF(OR(ISBLANK($M69),$N69="%"),"-",
IF(INDEX(Lookups!$Y$2:$Y$98,MATCH(Inputs!$M69&amp;"_"&amp;INDEX(Lookups!$AC$2:$AC$13,MATCH(Inputs!$L69,Lookups!$AD$2:$AD$13,0),1),IF(Inputs!$K69="CAL",Lookups!$Z$2:$Z$98,Lookups!$AA$2:$AA$98),0),1)&gt;=Inputs!AE$4,"-",
IF(INDEX(Lookups!$Y$2:$Y$98,MATCH(Inputs!$M69&amp;"_"&amp;INDEX(Lookups!$AC$2:$AC$13,MATCH(Inputs!$L69,Lookups!$AD$2:$AD$13,0),1),IF(Inputs!$K69="CAL",Lookups!$Z$2:$Z$98,Lookups!$AA$2:$AA$98),0),1)=Inputs!AE$4-1,Inputs!$Q69*(1+Inputs!AE$6),
IF(INDEX(Lookups!$Y$2:$Y$98,MATCH(Inputs!$M69&amp;"_"&amp;INDEX(Lookups!$AC$2:$AC$13,MATCH(Inputs!$L69,Lookups!$AD$2:$AD$13,0),1),IF(Inputs!$K69="CAL",Lookups!$Z$2:$Z$98,Lookups!$AA$2:$AA$98),0),1)&lt;Inputs!AE$4-1,Inputs!AD69*(1+Inputs!AE$6)))))</f>
        <v>-</v>
      </c>
      <c r="AF69" s="217" t="str">
        <f>IF(OR(ISBLANK($M69),$N69="%"),"-",
IF(INDEX(Lookups!$Y$2:$Y$98,MATCH(Inputs!$M69&amp;"_"&amp;INDEX(Lookups!$AC$2:$AC$13,MATCH(Inputs!$L69,Lookups!$AD$2:$AD$13,0),1),IF(Inputs!$K69="CAL",Lookups!$Z$2:$Z$98,Lookups!$AA$2:$AA$98),0),1)&gt;=Inputs!AF$4,"-",
IF(INDEX(Lookups!$Y$2:$Y$98,MATCH(Inputs!$M69&amp;"_"&amp;INDEX(Lookups!$AC$2:$AC$13,MATCH(Inputs!$L69,Lookups!$AD$2:$AD$13,0),1),IF(Inputs!$K69="CAL",Lookups!$Z$2:$Z$98,Lookups!$AA$2:$AA$98),0),1)=Inputs!AF$4-1,Inputs!$Q69*(1+Inputs!AF$6),
IF(INDEX(Lookups!$Y$2:$Y$98,MATCH(Inputs!$M69&amp;"_"&amp;INDEX(Lookups!$AC$2:$AC$13,MATCH(Inputs!$L69,Lookups!$AD$2:$AD$13,0),1),IF(Inputs!$K69="CAL",Lookups!$Z$2:$Z$98,Lookups!$AA$2:$AA$98),0),1)&lt;Inputs!AF$4-1,Inputs!AE69*(1+Inputs!AF$6)))))</f>
        <v>-</v>
      </c>
      <c r="AG69" s="217" t="str">
        <f>IF(OR(ISBLANK($M69),$N69="%"),"-",
IF(INDEX(Lookups!$Y$2:$Y$98,MATCH(Inputs!$M69&amp;"_"&amp;INDEX(Lookups!$AC$2:$AC$13,MATCH(Inputs!$L69,Lookups!$AD$2:$AD$13,0),1),IF(Inputs!$K69="CAL",Lookups!$Z$2:$Z$98,Lookups!$AA$2:$AA$98),0),1)&gt;=Inputs!AG$4,"-",
IF(INDEX(Lookups!$Y$2:$Y$98,MATCH(Inputs!$M69&amp;"_"&amp;INDEX(Lookups!$AC$2:$AC$13,MATCH(Inputs!$L69,Lookups!$AD$2:$AD$13,0),1),IF(Inputs!$K69="CAL",Lookups!$Z$2:$Z$98,Lookups!$AA$2:$AA$98),0),1)=Inputs!AG$4-1,Inputs!$Q69*(1+Inputs!AG$6),
IF(INDEX(Lookups!$Y$2:$Y$98,MATCH(Inputs!$M69&amp;"_"&amp;INDEX(Lookups!$AC$2:$AC$13,MATCH(Inputs!$L69,Lookups!$AD$2:$AD$13,0),1),IF(Inputs!$K69="CAL",Lookups!$Z$2:$Z$98,Lookups!$AA$2:$AA$98),0),1)&lt;Inputs!AG$4-1,Inputs!AF69*(1+Inputs!AG$6)))))</f>
        <v>-</v>
      </c>
      <c r="AH69" s="217" t="str">
        <f>IF(OR(ISBLANK($M69),$N69="%"),"-",
IF(INDEX(Lookups!$Y$2:$Y$98,MATCH(Inputs!$M69&amp;"_"&amp;INDEX(Lookups!$AC$2:$AC$13,MATCH(Inputs!$L69,Lookups!$AD$2:$AD$13,0),1),IF(Inputs!$K69="CAL",Lookups!$Z$2:$Z$98,Lookups!$AA$2:$AA$98),0),1)&gt;=Inputs!AH$4,"-",
IF(INDEX(Lookups!$Y$2:$Y$98,MATCH(Inputs!$M69&amp;"_"&amp;INDEX(Lookups!$AC$2:$AC$13,MATCH(Inputs!$L69,Lookups!$AD$2:$AD$13,0),1),IF(Inputs!$K69="CAL",Lookups!$Z$2:$Z$98,Lookups!$AA$2:$AA$98),0),1)=Inputs!AH$4-1,Inputs!$Q69*(1+Inputs!AH$6),
IF(INDEX(Lookups!$Y$2:$Y$98,MATCH(Inputs!$M69&amp;"_"&amp;INDEX(Lookups!$AC$2:$AC$13,MATCH(Inputs!$L69,Lookups!$AD$2:$AD$13,0),1),IF(Inputs!$K69="CAL",Lookups!$Z$2:$Z$98,Lookups!$AA$2:$AA$98),0),1)&lt;Inputs!AH$4-1,Inputs!AG69*(1+Inputs!AH$6)))))</f>
        <v>-</v>
      </c>
      <c r="AI69" s="217" t="str">
        <f>IF(OR(ISBLANK($M69),$N69="%"),"-",
IF(INDEX(Lookups!$Y$2:$Y$98,MATCH(Inputs!$M69&amp;"_"&amp;INDEX(Lookups!$AC$2:$AC$13,MATCH(Inputs!$L69,Lookups!$AD$2:$AD$13,0),1),IF(Inputs!$K69="CAL",Lookups!$Z$2:$Z$98,Lookups!$AA$2:$AA$98),0),1)&gt;=Inputs!AI$4,"-",
IF(INDEX(Lookups!$Y$2:$Y$98,MATCH(Inputs!$M69&amp;"_"&amp;INDEX(Lookups!$AC$2:$AC$13,MATCH(Inputs!$L69,Lookups!$AD$2:$AD$13,0),1),IF(Inputs!$K69="CAL",Lookups!$Z$2:$Z$98,Lookups!$AA$2:$AA$98),0),1)=Inputs!AI$4-1,Inputs!$Q69*(1+Inputs!AI$6),
IF(INDEX(Lookups!$Y$2:$Y$98,MATCH(Inputs!$M69&amp;"_"&amp;INDEX(Lookups!$AC$2:$AC$13,MATCH(Inputs!$L69,Lookups!$AD$2:$AD$13,0),1),IF(Inputs!$K69="CAL",Lookups!$Z$2:$Z$98,Lookups!$AA$2:$AA$98),0),1)&lt;Inputs!AI$4-1,Inputs!AH69*(1+Inputs!AI$6)))))</f>
        <v>-</v>
      </c>
      <c r="AJ69" s="217" t="str">
        <f>IF(OR(ISBLANK($M69),$N69="%"),"-",
IF(INDEX(Lookups!$Y$2:$Y$98,MATCH(Inputs!$M69&amp;"_"&amp;INDEX(Lookups!$AC$2:$AC$13,MATCH(Inputs!$L69,Lookups!$AD$2:$AD$13,0),1),IF(Inputs!$K69="CAL",Lookups!$Z$2:$Z$98,Lookups!$AA$2:$AA$98),0),1)&gt;=Inputs!AJ$4,"-",
IF(INDEX(Lookups!$Y$2:$Y$98,MATCH(Inputs!$M69&amp;"_"&amp;INDEX(Lookups!$AC$2:$AC$13,MATCH(Inputs!$L69,Lookups!$AD$2:$AD$13,0),1),IF(Inputs!$K69="CAL",Lookups!$Z$2:$Z$98,Lookups!$AA$2:$AA$98),0),1)=Inputs!AJ$4-1,Inputs!$Q69*(1+Inputs!AJ$6),
IF(INDEX(Lookups!$Y$2:$Y$98,MATCH(Inputs!$M69&amp;"_"&amp;INDEX(Lookups!$AC$2:$AC$13,MATCH(Inputs!$L69,Lookups!$AD$2:$AD$13,0),1),IF(Inputs!$K69="CAL",Lookups!$Z$2:$Z$98,Lookups!$AA$2:$AA$98),0),1)&lt;Inputs!AJ$4-1,Inputs!AI69*(1+Inputs!AJ$6)))))</f>
        <v>-</v>
      </c>
      <c r="AK69" s="217" t="str">
        <f>IF(OR(ISBLANK($M69),$N69="%"),"-",
IF(INDEX(Lookups!$Y$2:$Y$98,MATCH(Inputs!$M69&amp;"_"&amp;INDEX(Lookups!$AC$2:$AC$13,MATCH(Inputs!$L69,Lookups!$AD$2:$AD$13,0),1),IF(Inputs!$K69="CAL",Lookups!$Z$2:$Z$98,Lookups!$AA$2:$AA$98),0),1)&gt;=Inputs!AK$4,"-",
IF(INDEX(Lookups!$Y$2:$Y$98,MATCH(Inputs!$M69&amp;"_"&amp;INDEX(Lookups!$AC$2:$AC$13,MATCH(Inputs!$L69,Lookups!$AD$2:$AD$13,0),1),IF(Inputs!$K69="CAL",Lookups!$Z$2:$Z$98,Lookups!$AA$2:$AA$98),0),1)=Inputs!AK$4-1,Inputs!$Q69*(1+Inputs!AK$6),
IF(INDEX(Lookups!$Y$2:$Y$98,MATCH(Inputs!$M69&amp;"_"&amp;INDEX(Lookups!$AC$2:$AC$13,MATCH(Inputs!$L69,Lookups!$AD$2:$AD$13,0),1),IF(Inputs!$K69="CAL",Lookups!$Z$2:$Z$98,Lookups!$AA$2:$AA$98),0),1)&lt;Inputs!AK$4-1,Inputs!AJ69*(1+Inputs!AK$6)))))</f>
        <v>-</v>
      </c>
      <c r="AL69" s="217" t="str">
        <f>IF(OR(ISBLANK($M69),$N69="%"),"-",
IF(INDEX(Lookups!$Y$2:$Y$98,MATCH(Inputs!$M69&amp;"_"&amp;INDEX(Lookups!$AC$2:$AC$13,MATCH(Inputs!$L69,Lookups!$AD$2:$AD$13,0),1),IF(Inputs!$K69="CAL",Lookups!$Z$2:$Z$98,Lookups!$AA$2:$AA$98),0),1)&gt;=Inputs!AL$4,"-",
IF(INDEX(Lookups!$Y$2:$Y$98,MATCH(Inputs!$M69&amp;"_"&amp;INDEX(Lookups!$AC$2:$AC$13,MATCH(Inputs!$L69,Lookups!$AD$2:$AD$13,0),1),IF(Inputs!$K69="CAL",Lookups!$Z$2:$Z$98,Lookups!$AA$2:$AA$98),0),1)=Inputs!AL$4-1,Inputs!$Q69*(1+Inputs!AL$6),
IF(INDEX(Lookups!$Y$2:$Y$98,MATCH(Inputs!$M69&amp;"_"&amp;INDEX(Lookups!$AC$2:$AC$13,MATCH(Inputs!$L69,Lookups!$AD$2:$AD$13,0),1),IF(Inputs!$K69="CAL",Lookups!$Z$2:$Z$98,Lookups!$AA$2:$AA$98),0),1)&lt;Inputs!AL$4-1,Inputs!AK69*(1+Inputs!AL$6)))))</f>
        <v>-</v>
      </c>
      <c r="AM69" s="217" t="str">
        <f>IF(OR(ISBLANK($M69),$N69="%"),"-",
IF(INDEX(Lookups!$Y$2:$Y$98,MATCH(Inputs!$M69&amp;"_"&amp;INDEX(Lookups!$AC$2:$AC$13,MATCH(Inputs!$L69,Lookups!$AD$2:$AD$13,0),1),IF(Inputs!$K69="CAL",Lookups!$Z$2:$Z$98,Lookups!$AA$2:$AA$98),0),1)&gt;=Inputs!AM$4,"-",
IF(INDEX(Lookups!$Y$2:$Y$98,MATCH(Inputs!$M69&amp;"_"&amp;INDEX(Lookups!$AC$2:$AC$13,MATCH(Inputs!$L69,Lookups!$AD$2:$AD$13,0),1),IF(Inputs!$K69="CAL",Lookups!$Z$2:$Z$98,Lookups!$AA$2:$AA$98),0),1)=Inputs!AM$4-1,Inputs!$Q69*(1+Inputs!AM$6),
IF(INDEX(Lookups!$Y$2:$Y$98,MATCH(Inputs!$M69&amp;"_"&amp;INDEX(Lookups!$AC$2:$AC$13,MATCH(Inputs!$L69,Lookups!$AD$2:$AD$13,0),1),IF(Inputs!$K69="CAL",Lookups!$Z$2:$Z$98,Lookups!$AA$2:$AA$98),0),1)&lt;Inputs!AM$4-1,Inputs!AL69*(1+Inputs!AM$6)))))</f>
        <v>-</v>
      </c>
      <c r="AN69" s="217" t="str">
        <f>IF(OR(ISBLANK($M69),$N69="%"),"-",
IF(INDEX(Lookups!$Y$2:$Y$98,MATCH(Inputs!$M69&amp;"_"&amp;INDEX(Lookups!$AC$2:$AC$13,MATCH(Inputs!$L69,Lookups!$AD$2:$AD$13,0),1),IF(Inputs!$K69="CAL",Lookups!$Z$2:$Z$98,Lookups!$AA$2:$AA$98),0),1)&gt;=Inputs!AN$4,"-",
IF(INDEX(Lookups!$Y$2:$Y$98,MATCH(Inputs!$M69&amp;"_"&amp;INDEX(Lookups!$AC$2:$AC$13,MATCH(Inputs!$L69,Lookups!$AD$2:$AD$13,0),1),IF(Inputs!$K69="CAL",Lookups!$Z$2:$Z$98,Lookups!$AA$2:$AA$98),0),1)=Inputs!AN$4-1,Inputs!$Q69*(1+Inputs!AN$6),
IF(INDEX(Lookups!$Y$2:$Y$98,MATCH(Inputs!$M69&amp;"_"&amp;INDEX(Lookups!$AC$2:$AC$13,MATCH(Inputs!$L69,Lookups!$AD$2:$AD$13,0),1),IF(Inputs!$K69="CAL",Lookups!$Z$2:$Z$98,Lookups!$AA$2:$AA$98),0),1)&lt;Inputs!AN$4-1,Inputs!AM69*(1+Inputs!AN$6)))))</f>
        <v>-</v>
      </c>
      <c r="AO69" s="217" t="str">
        <f>IF(OR(ISBLANK($M69),$N69="%"),"-",
IF(INDEX(Lookups!$Y$2:$Y$98,MATCH(Inputs!$M69&amp;"_"&amp;INDEX(Lookups!$AC$2:$AC$13,MATCH(Inputs!$L69,Lookups!$AD$2:$AD$13,0),1),IF(Inputs!$K69="CAL",Lookups!$Z$2:$Z$98,Lookups!$AA$2:$AA$98),0),1)&gt;=Inputs!AO$4,"-",
IF(INDEX(Lookups!$Y$2:$Y$98,MATCH(Inputs!$M69&amp;"_"&amp;INDEX(Lookups!$AC$2:$AC$13,MATCH(Inputs!$L69,Lookups!$AD$2:$AD$13,0),1),IF(Inputs!$K69="CAL",Lookups!$Z$2:$Z$98,Lookups!$AA$2:$AA$98),0),1)=Inputs!AO$4-1,Inputs!$Q69*(1+Inputs!AO$6),
IF(INDEX(Lookups!$Y$2:$Y$98,MATCH(Inputs!$M69&amp;"_"&amp;INDEX(Lookups!$AC$2:$AC$13,MATCH(Inputs!$L69,Lookups!$AD$2:$AD$13,0),1),IF(Inputs!$K69="CAL",Lookups!$Z$2:$Z$98,Lookups!$AA$2:$AA$98),0),1)&lt;Inputs!AO$4-1,Inputs!AN69*(1+Inputs!AO$6)))))</f>
        <v>-</v>
      </c>
      <c r="AP69" s="217" t="str">
        <f>IF(OR(ISBLANK($M69),$N69="%"),"-",
IF(INDEX(Lookups!$Y$2:$Y$98,MATCH(Inputs!$M69&amp;"_"&amp;INDEX(Lookups!$AC$2:$AC$13,MATCH(Inputs!$L69,Lookups!$AD$2:$AD$13,0),1),IF(Inputs!$K69="CAL",Lookups!$Z$2:$Z$98,Lookups!$AA$2:$AA$98),0),1)&gt;=Inputs!AP$4,"-",
IF(INDEX(Lookups!$Y$2:$Y$98,MATCH(Inputs!$M69&amp;"_"&amp;INDEX(Lookups!$AC$2:$AC$13,MATCH(Inputs!$L69,Lookups!$AD$2:$AD$13,0),1),IF(Inputs!$K69="CAL",Lookups!$Z$2:$Z$98,Lookups!$AA$2:$AA$98),0),1)=Inputs!AP$4-1,Inputs!$Q69*(1+Inputs!AP$6),
IF(INDEX(Lookups!$Y$2:$Y$98,MATCH(Inputs!$M69&amp;"_"&amp;INDEX(Lookups!$AC$2:$AC$13,MATCH(Inputs!$L69,Lookups!$AD$2:$AD$13,0),1),IF(Inputs!$K69="CAL",Lookups!$Z$2:$Z$98,Lookups!$AA$2:$AA$98),0),1)&lt;Inputs!AP$4-1,Inputs!AO69*(1+Inputs!AP$6)))))</f>
        <v>-</v>
      </c>
      <c r="AQ69" s="217" t="str">
        <f>IF(OR(ISBLANK($M69),$N69="%"),"-",
IF(INDEX(Lookups!$Y$2:$Y$98,MATCH(Inputs!$M69&amp;"_"&amp;INDEX(Lookups!$AC$2:$AC$13,MATCH(Inputs!$L69,Lookups!$AD$2:$AD$13,0),1),IF(Inputs!$K69="CAL",Lookups!$Z$2:$Z$98,Lookups!$AA$2:$AA$98),0),1)&gt;=Inputs!AQ$4,"-",
IF(INDEX(Lookups!$Y$2:$Y$98,MATCH(Inputs!$M69&amp;"_"&amp;INDEX(Lookups!$AC$2:$AC$13,MATCH(Inputs!$L69,Lookups!$AD$2:$AD$13,0),1),IF(Inputs!$K69="CAL",Lookups!$Z$2:$Z$98,Lookups!$AA$2:$AA$98),0),1)=Inputs!AQ$4-1,Inputs!$Q69*(1+Inputs!AQ$6),
IF(INDEX(Lookups!$Y$2:$Y$98,MATCH(Inputs!$M69&amp;"_"&amp;INDEX(Lookups!$AC$2:$AC$13,MATCH(Inputs!$L69,Lookups!$AD$2:$AD$13,0),1),IF(Inputs!$K69="CAL",Lookups!$Z$2:$Z$98,Lookups!$AA$2:$AA$98),0),1)&lt;Inputs!AQ$4-1,Inputs!AP69*(1+Inputs!AQ$6)))))</f>
        <v>-</v>
      </c>
      <c r="AR69" s="217" t="str">
        <f>IF(OR(ISBLANK($M69),$N69="%"),"-",
IF(INDEX(Lookups!$Y$2:$Y$98,MATCH(Inputs!$M69&amp;"_"&amp;INDEX(Lookups!$AC$2:$AC$13,MATCH(Inputs!$L69,Lookups!$AD$2:$AD$13,0),1),IF(Inputs!$K69="CAL",Lookups!$Z$2:$Z$98,Lookups!$AA$2:$AA$98),0),1)&gt;=Inputs!AR$4,"-",
IF(INDEX(Lookups!$Y$2:$Y$98,MATCH(Inputs!$M69&amp;"_"&amp;INDEX(Lookups!$AC$2:$AC$13,MATCH(Inputs!$L69,Lookups!$AD$2:$AD$13,0),1),IF(Inputs!$K69="CAL",Lookups!$Z$2:$Z$98,Lookups!$AA$2:$AA$98),0),1)=Inputs!AR$4-1,Inputs!$Q69*(1+Inputs!AR$6),
IF(INDEX(Lookups!$Y$2:$Y$98,MATCH(Inputs!$M69&amp;"_"&amp;INDEX(Lookups!$AC$2:$AC$13,MATCH(Inputs!$L69,Lookups!$AD$2:$AD$13,0),1),IF(Inputs!$K69="CAL",Lookups!$Z$2:$Z$98,Lookups!$AA$2:$AA$98),0),1)&lt;Inputs!AR$4-1,Inputs!AQ69*(1+Inputs!AR$6)))))</f>
        <v>-</v>
      </c>
      <c r="AS69" s="217" t="str">
        <f>IF(OR(ISBLANK($M69),$N69="%"),"-",
IF(INDEX(Lookups!$Y$2:$Y$98,MATCH(Inputs!$M69&amp;"_"&amp;INDEX(Lookups!$AC$2:$AC$13,MATCH(Inputs!$L69,Lookups!$AD$2:$AD$13,0),1),IF(Inputs!$K69="CAL",Lookups!$Z$2:$Z$98,Lookups!$AA$2:$AA$98),0),1)&gt;=Inputs!AS$4,"-",
IF(INDEX(Lookups!$Y$2:$Y$98,MATCH(Inputs!$M69&amp;"_"&amp;INDEX(Lookups!$AC$2:$AC$13,MATCH(Inputs!$L69,Lookups!$AD$2:$AD$13,0),1),IF(Inputs!$K69="CAL",Lookups!$Z$2:$Z$98,Lookups!$AA$2:$AA$98),0),1)=Inputs!AS$4-1,Inputs!$Q69*(1+Inputs!AS$6),
IF(INDEX(Lookups!$Y$2:$Y$98,MATCH(Inputs!$M69&amp;"_"&amp;INDEX(Lookups!$AC$2:$AC$13,MATCH(Inputs!$L69,Lookups!$AD$2:$AD$13,0),1),IF(Inputs!$K69="CAL",Lookups!$Z$2:$Z$98,Lookups!$AA$2:$AA$98),0),1)&lt;Inputs!AS$4-1,Inputs!AR69*(1+Inputs!AS$6)))))</f>
        <v>-</v>
      </c>
      <c r="AT69" s="217" t="str">
        <f>IF(OR(ISBLANK($M69),$N69="%"),"-",
IF(INDEX(Lookups!$Y$2:$Y$98,MATCH(Inputs!$M69&amp;"_"&amp;INDEX(Lookups!$AC$2:$AC$13,MATCH(Inputs!$L69,Lookups!$AD$2:$AD$13,0),1),IF(Inputs!$K69="CAL",Lookups!$Z$2:$Z$98,Lookups!$AA$2:$AA$98),0),1)&gt;=Inputs!AT$4,"-",
IF(INDEX(Lookups!$Y$2:$Y$98,MATCH(Inputs!$M69&amp;"_"&amp;INDEX(Lookups!$AC$2:$AC$13,MATCH(Inputs!$L69,Lookups!$AD$2:$AD$13,0),1),IF(Inputs!$K69="CAL",Lookups!$Z$2:$Z$98,Lookups!$AA$2:$AA$98),0),1)=Inputs!AT$4-1,Inputs!$Q69*(1+Inputs!AT$6),
IF(INDEX(Lookups!$Y$2:$Y$98,MATCH(Inputs!$M69&amp;"_"&amp;INDEX(Lookups!$AC$2:$AC$13,MATCH(Inputs!$L69,Lookups!$AD$2:$AD$13,0),1),IF(Inputs!$K69="CAL",Lookups!$Z$2:$Z$98,Lookups!$AA$2:$AA$98),0),1)&lt;Inputs!AT$4-1,Inputs!AS69*(1+Inputs!AT$6)))))</f>
        <v>-</v>
      </c>
      <c r="AU69" s="217" t="str">
        <f>IF(OR(ISBLANK($M69),$N69="%"),"-",
IF(INDEX(Lookups!$Y$2:$Y$98,MATCH(Inputs!$M69&amp;"_"&amp;INDEX(Lookups!$AC$2:$AC$13,MATCH(Inputs!$L69,Lookups!$AD$2:$AD$13,0),1),IF(Inputs!$K69="CAL",Lookups!$Z$2:$Z$98,Lookups!$AA$2:$AA$98),0),1)&gt;=Inputs!AU$4,"-",
IF(INDEX(Lookups!$Y$2:$Y$98,MATCH(Inputs!$M69&amp;"_"&amp;INDEX(Lookups!$AC$2:$AC$13,MATCH(Inputs!$L69,Lookups!$AD$2:$AD$13,0),1),IF(Inputs!$K69="CAL",Lookups!$Z$2:$Z$98,Lookups!$AA$2:$AA$98),0),1)=Inputs!AU$4-1,Inputs!$Q69*(1+Inputs!AU$6),
IF(INDEX(Lookups!$Y$2:$Y$98,MATCH(Inputs!$M69&amp;"_"&amp;INDEX(Lookups!$AC$2:$AC$13,MATCH(Inputs!$L69,Lookups!$AD$2:$AD$13,0),1),IF(Inputs!$K69="CAL",Lookups!$Z$2:$Z$98,Lookups!$AA$2:$AA$98),0),1)&lt;Inputs!AU$4-1,Inputs!AT69*(1+Inputs!AU$6)))))</f>
        <v>-</v>
      </c>
      <c r="AW69" s="214" t="str">
        <f>INDEX($V69:$AU69,1,MATCH(AW$6&amp;"_"&amp;INDEX(Lookups!$AC$2:$AC$13,MATCH(Inputs!AW$5,Lookups!$AD$2:$AD$13,0),1),Inputs!$V$2:$AU$2,0))</f>
        <v>-</v>
      </c>
    </row>
    <row r="70" spans="1:49" x14ac:dyDescent="0.25">
      <c r="A70" s="178"/>
      <c r="B70" s="209"/>
      <c r="C70" s="210" t="str">
        <f>IF(ISBLANK($B70),"-",IFERROR(INDEX(Lookups!$E$2:$E$14,MATCH($B70,Lookups!$C$2:$C$14,0),1),"-"))</f>
        <v>-</v>
      </c>
      <c r="D70" s="211" t="str">
        <f>IFERROR(IF(MATCH($I70,Lookups!$J$2:$J$6,0),INDEX(Lookups!$K$2:$K$6,MATCH(Inputs!$I70,Lookups!$J$2:$J$6,0),1)),"all DB")</f>
        <v>all DB</v>
      </c>
      <c r="E70" s="211" t="str">
        <f t="shared" si="2"/>
        <v>-</v>
      </c>
      <c r="Q70" s="162"/>
      <c r="R70" s="162"/>
      <c r="U70" s="216"/>
      <c r="V70" s="217" t="str">
        <f>IF(OR(ISBLANK($M70),$N70="%"),"-",
IF(INDEX(Lookups!$Y$2:$Y$98,MATCH(Inputs!$M70&amp;"_"&amp;INDEX(Lookups!$AC$2:$AC$13,MATCH(Inputs!$L70,Lookups!$AD$2:$AD$13,0),1),IF(Inputs!$K70="CAL",Lookups!$Z$2:$Z$98,Lookups!$AA$2:$AA$98),0),1)&gt;=Inputs!V$4,"-",
IF(INDEX(Lookups!$Y$2:$Y$98,MATCH(Inputs!$M70&amp;"_"&amp;INDEX(Lookups!$AC$2:$AC$13,MATCH(Inputs!$L70,Lookups!$AD$2:$AD$13,0),1),IF(Inputs!$K70="CAL",Lookups!$Z$2:$Z$98,Lookups!$AA$2:$AA$98),0),1)=Inputs!V$4-1,Inputs!$Q70*(1+Inputs!V$6),
IF(INDEX(Lookups!$Y$2:$Y$98,MATCH(Inputs!$M70&amp;"_"&amp;INDEX(Lookups!$AC$2:$AC$13,MATCH(Inputs!$L70,Lookups!$AD$2:$AD$13,0),1),IF(Inputs!$K70="CAL",Lookups!$Z$2:$Z$98,Lookups!$AA$2:$AA$98),0),1)&lt;Inputs!V$4-1,Inputs!U70*(1+Inputs!V$6)))))</f>
        <v>-</v>
      </c>
      <c r="W70" s="217" t="str">
        <f>IF(OR(ISBLANK($M70),$N70="%"),"-",
IF(INDEX(Lookups!$Y$2:$Y$98,MATCH(Inputs!$M70&amp;"_"&amp;INDEX(Lookups!$AC$2:$AC$13,MATCH(Inputs!$L70,Lookups!$AD$2:$AD$13,0),1),IF(Inputs!$K70="CAL",Lookups!$Z$2:$Z$98,Lookups!$AA$2:$AA$98),0),1)&gt;=Inputs!W$4,"-",
IF(INDEX(Lookups!$Y$2:$Y$98,MATCH(Inputs!$M70&amp;"_"&amp;INDEX(Lookups!$AC$2:$AC$13,MATCH(Inputs!$L70,Lookups!$AD$2:$AD$13,0),1),IF(Inputs!$K70="CAL",Lookups!$Z$2:$Z$98,Lookups!$AA$2:$AA$98),0),1)=Inputs!W$4-1,Inputs!$Q70*(1+Inputs!W$6),
IF(INDEX(Lookups!$Y$2:$Y$98,MATCH(Inputs!$M70&amp;"_"&amp;INDEX(Lookups!$AC$2:$AC$13,MATCH(Inputs!$L70,Lookups!$AD$2:$AD$13,0),1),IF(Inputs!$K70="CAL",Lookups!$Z$2:$Z$98,Lookups!$AA$2:$AA$98),0),1)&lt;Inputs!W$4-1,Inputs!V70*(1+Inputs!W$6)))))</f>
        <v>-</v>
      </c>
      <c r="X70" s="217" t="str">
        <f>IF(OR(ISBLANK($M70),$N70="%"),"-",
IF(INDEX(Lookups!$Y$2:$Y$98,MATCH(Inputs!$M70&amp;"_"&amp;INDEX(Lookups!$AC$2:$AC$13,MATCH(Inputs!$L70,Lookups!$AD$2:$AD$13,0),1),IF(Inputs!$K70="CAL",Lookups!$Z$2:$Z$98,Lookups!$AA$2:$AA$98),0),1)&gt;=Inputs!X$4,"-",
IF(INDEX(Lookups!$Y$2:$Y$98,MATCH(Inputs!$M70&amp;"_"&amp;INDEX(Lookups!$AC$2:$AC$13,MATCH(Inputs!$L70,Lookups!$AD$2:$AD$13,0),1),IF(Inputs!$K70="CAL",Lookups!$Z$2:$Z$98,Lookups!$AA$2:$AA$98),0),1)=Inputs!X$4-1,Inputs!$Q70*(1+Inputs!X$6),
IF(INDEX(Lookups!$Y$2:$Y$98,MATCH(Inputs!$M70&amp;"_"&amp;INDEX(Lookups!$AC$2:$AC$13,MATCH(Inputs!$L70,Lookups!$AD$2:$AD$13,0),1),IF(Inputs!$K70="CAL",Lookups!$Z$2:$Z$98,Lookups!$AA$2:$AA$98),0),1)&lt;Inputs!X$4-1,Inputs!W70*(1+Inputs!X$6)))))</f>
        <v>-</v>
      </c>
      <c r="Y70" s="217" t="str">
        <f>IF(OR(ISBLANK($M70),$N70="%"),"-",
IF(INDEX(Lookups!$Y$2:$Y$98,MATCH(Inputs!$M70&amp;"_"&amp;INDEX(Lookups!$AC$2:$AC$13,MATCH(Inputs!$L70,Lookups!$AD$2:$AD$13,0),1),IF(Inputs!$K70="CAL",Lookups!$Z$2:$Z$98,Lookups!$AA$2:$AA$98),0),1)&gt;=Inputs!Y$4,"-",
IF(INDEX(Lookups!$Y$2:$Y$98,MATCH(Inputs!$M70&amp;"_"&amp;INDEX(Lookups!$AC$2:$AC$13,MATCH(Inputs!$L70,Lookups!$AD$2:$AD$13,0),1),IF(Inputs!$K70="CAL",Lookups!$Z$2:$Z$98,Lookups!$AA$2:$AA$98),0),1)=Inputs!Y$4-1,Inputs!$Q70*(1+Inputs!Y$6),
IF(INDEX(Lookups!$Y$2:$Y$98,MATCH(Inputs!$M70&amp;"_"&amp;INDEX(Lookups!$AC$2:$AC$13,MATCH(Inputs!$L70,Lookups!$AD$2:$AD$13,0),1),IF(Inputs!$K70="CAL",Lookups!$Z$2:$Z$98,Lookups!$AA$2:$AA$98),0),1)&lt;Inputs!Y$4-1,Inputs!X70*(1+Inputs!Y$6)))))</f>
        <v>-</v>
      </c>
      <c r="Z70" s="217" t="str">
        <f>IF(OR(ISBLANK($M70),$N70="%"),"-",
IF(INDEX(Lookups!$Y$2:$Y$98,MATCH(Inputs!$M70&amp;"_"&amp;INDEX(Lookups!$AC$2:$AC$13,MATCH(Inputs!$L70,Lookups!$AD$2:$AD$13,0),1),IF(Inputs!$K70="CAL",Lookups!$Z$2:$Z$98,Lookups!$AA$2:$AA$98),0),1)&gt;=Inputs!Z$4,"-",
IF(INDEX(Lookups!$Y$2:$Y$98,MATCH(Inputs!$M70&amp;"_"&amp;INDEX(Lookups!$AC$2:$AC$13,MATCH(Inputs!$L70,Lookups!$AD$2:$AD$13,0),1),IF(Inputs!$K70="CAL",Lookups!$Z$2:$Z$98,Lookups!$AA$2:$AA$98),0),1)=Inputs!Z$4-1,Inputs!$Q70*(1+Inputs!Z$6),
IF(INDEX(Lookups!$Y$2:$Y$98,MATCH(Inputs!$M70&amp;"_"&amp;INDEX(Lookups!$AC$2:$AC$13,MATCH(Inputs!$L70,Lookups!$AD$2:$AD$13,0),1),IF(Inputs!$K70="CAL",Lookups!$Z$2:$Z$98,Lookups!$AA$2:$AA$98),0),1)&lt;Inputs!Z$4-1,Inputs!Y70*(1+Inputs!Z$6)))))</f>
        <v>-</v>
      </c>
      <c r="AA70" s="217" t="str">
        <f>IF(OR(ISBLANK($M70),$N70="%"),"-",
IF(INDEX(Lookups!$Y$2:$Y$98,MATCH(Inputs!$M70&amp;"_"&amp;INDEX(Lookups!$AC$2:$AC$13,MATCH(Inputs!$L70,Lookups!$AD$2:$AD$13,0),1),IF(Inputs!$K70="CAL",Lookups!$Z$2:$Z$98,Lookups!$AA$2:$AA$98),0),1)&gt;=Inputs!AA$4,"-",
IF(INDEX(Lookups!$Y$2:$Y$98,MATCH(Inputs!$M70&amp;"_"&amp;INDEX(Lookups!$AC$2:$AC$13,MATCH(Inputs!$L70,Lookups!$AD$2:$AD$13,0),1),IF(Inputs!$K70="CAL",Lookups!$Z$2:$Z$98,Lookups!$AA$2:$AA$98),0),1)=Inputs!AA$4-1,Inputs!$Q70*(1+Inputs!AA$6),
IF(INDEX(Lookups!$Y$2:$Y$98,MATCH(Inputs!$M70&amp;"_"&amp;INDEX(Lookups!$AC$2:$AC$13,MATCH(Inputs!$L70,Lookups!$AD$2:$AD$13,0),1),IF(Inputs!$K70="CAL",Lookups!$Z$2:$Z$98,Lookups!$AA$2:$AA$98),0),1)&lt;Inputs!AA$4-1,Inputs!Z70*(1+Inputs!AA$6)))))</f>
        <v>-</v>
      </c>
      <c r="AB70" s="217" t="str">
        <f>IF(OR(ISBLANK($M70),$N70="%"),"-",
IF(INDEX(Lookups!$Y$2:$Y$98,MATCH(Inputs!$M70&amp;"_"&amp;INDEX(Lookups!$AC$2:$AC$13,MATCH(Inputs!$L70,Lookups!$AD$2:$AD$13,0),1),IF(Inputs!$K70="CAL",Lookups!$Z$2:$Z$98,Lookups!$AA$2:$AA$98),0),1)&gt;=Inputs!AB$4,"-",
IF(INDEX(Lookups!$Y$2:$Y$98,MATCH(Inputs!$M70&amp;"_"&amp;INDEX(Lookups!$AC$2:$AC$13,MATCH(Inputs!$L70,Lookups!$AD$2:$AD$13,0),1),IF(Inputs!$K70="CAL",Lookups!$Z$2:$Z$98,Lookups!$AA$2:$AA$98),0),1)=Inputs!AB$4-1,Inputs!$Q70*(1+Inputs!AB$6),
IF(INDEX(Lookups!$Y$2:$Y$98,MATCH(Inputs!$M70&amp;"_"&amp;INDEX(Lookups!$AC$2:$AC$13,MATCH(Inputs!$L70,Lookups!$AD$2:$AD$13,0),1),IF(Inputs!$K70="CAL",Lookups!$Z$2:$Z$98,Lookups!$AA$2:$AA$98),0),1)&lt;Inputs!AB$4-1,Inputs!AA70*(1+Inputs!AB$6)))))</f>
        <v>-</v>
      </c>
      <c r="AC70" s="217" t="str">
        <f>IF(OR(ISBLANK($M70),$N70="%"),"-",
IF(INDEX(Lookups!$Y$2:$Y$98,MATCH(Inputs!$M70&amp;"_"&amp;INDEX(Lookups!$AC$2:$AC$13,MATCH(Inputs!$L70,Lookups!$AD$2:$AD$13,0),1),IF(Inputs!$K70="CAL",Lookups!$Z$2:$Z$98,Lookups!$AA$2:$AA$98),0),1)&gt;=Inputs!AC$4,"-",
IF(INDEX(Lookups!$Y$2:$Y$98,MATCH(Inputs!$M70&amp;"_"&amp;INDEX(Lookups!$AC$2:$AC$13,MATCH(Inputs!$L70,Lookups!$AD$2:$AD$13,0),1),IF(Inputs!$K70="CAL",Lookups!$Z$2:$Z$98,Lookups!$AA$2:$AA$98),0),1)=Inputs!AC$4-1,Inputs!$Q70*(1+Inputs!AC$6),
IF(INDEX(Lookups!$Y$2:$Y$98,MATCH(Inputs!$M70&amp;"_"&amp;INDEX(Lookups!$AC$2:$AC$13,MATCH(Inputs!$L70,Lookups!$AD$2:$AD$13,0),1),IF(Inputs!$K70="CAL",Lookups!$Z$2:$Z$98,Lookups!$AA$2:$AA$98),0),1)&lt;Inputs!AC$4-1,Inputs!AB70*(1+Inputs!AC$6)))))</f>
        <v>-</v>
      </c>
      <c r="AD70" s="217" t="str">
        <f>IF(OR(ISBLANK($M70),$N70="%"),"-",
IF(INDEX(Lookups!$Y$2:$Y$98,MATCH(Inputs!$M70&amp;"_"&amp;INDEX(Lookups!$AC$2:$AC$13,MATCH(Inputs!$L70,Lookups!$AD$2:$AD$13,0),1),IF(Inputs!$K70="CAL",Lookups!$Z$2:$Z$98,Lookups!$AA$2:$AA$98),0),1)&gt;=Inputs!AD$4,"-",
IF(INDEX(Lookups!$Y$2:$Y$98,MATCH(Inputs!$M70&amp;"_"&amp;INDEX(Lookups!$AC$2:$AC$13,MATCH(Inputs!$L70,Lookups!$AD$2:$AD$13,0),1),IF(Inputs!$K70="CAL",Lookups!$Z$2:$Z$98,Lookups!$AA$2:$AA$98),0),1)=Inputs!AD$4-1,Inputs!$Q70*(1+Inputs!AD$6),
IF(INDEX(Lookups!$Y$2:$Y$98,MATCH(Inputs!$M70&amp;"_"&amp;INDEX(Lookups!$AC$2:$AC$13,MATCH(Inputs!$L70,Lookups!$AD$2:$AD$13,0),1),IF(Inputs!$K70="CAL",Lookups!$Z$2:$Z$98,Lookups!$AA$2:$AA$98),0),1)&lt;Inputs!AD$4-1,Inputs!AC70*(1+Inputs!AD$6)))))</f>
        <v>-</v>
      </c>
      <c r="AE70" s="217" t="str">
        <f>IF(OR(ISBLANK($M70),$N70="%"),"-",
IF(INDEX(Lookups!$Y$2:$Y$98,MATCH(Inputs!$M70&amp;"_"&amp;INDEX(Lookups!$AC$2:$AC$13,MATCH(Inputs!$L70,Lookups!$AD$2:$AD$13,0),1),IF(Inputs!$K70="CAL",Lookups!$Z$2:$Z$98,Lookups!$AA$2:$AA$98),0),1)&gt;=Inputs!AE$4,"-",
IF(INDEX(Lookups!$Y$2:$Y$98,MATCH(Inputs!$M70&amp;"_"&amp;INDEX(Lookups!$AC$2:$AC$13,MATCH(Inputs!$L70,Lookups!$AD$2:$AD$13,0),1),IF(Inputs!$K70="CAL",Lookups!$Z$2:$Z$98,Lookups!$AA$2:$AA$98),0),1)=Inputs!AE$4-1,Inputs!$Q70*(1+Inputs!AE$6),
IF(INDEX(Lookups!$Y$2:$Y$98,MATCH(Inputs!$M70&amp;"_"&amp;INDEX(Lookups!$AC$2:$AC$13,MATCH(Inputs!$L70,Lookups!$AD$2:$AD$13,0),1),IF(Inputs!$K70="CAL",Lookups!$Z$2:$Z$98,Lookups!$AA$2:$AA$98),0),1)&lt;Inputs!AE$4-1,Inputs!AD70*(1+Inputs!AE$6)))))</f>
        <v>-</v>
      </c>
      <c r="AF70" s="217" t="str">
        <f>IF(OR(ISBLANK($M70),$N70="%"),"-",
IF(INDEX(Lookups!$Y$2:$Y$98,MATCH(Inputs!$M70&amp;"_"&amp;INDEX(Lookups!$AC$2:$AC$13,MATCH(Inputs!$L70,Lookups!$AD$2:$AD$13,0),1),IF(Inputs!$K70="CAL",Lookups!$Z$2:$Z$98,Lookups!$AA$2:$AA$98),0),1)&gt;=Inputs!AF$4,"-",
IF(INDEX(Lookups!$Y$2:$Y$98,MATCH(Inputs!$M70&amp;"_"&amp;INDEX(Lookups!$AC$2:$AC$13,MATCH(Inputs!$L70,Lookups!$AD$2:$AD$13,0),1),IF(Inputs!$K70="CAL",Lookups!$Z$2:$Z$98,Lookups!$AA$2:$AA$98),0),1)=Inputs!AF$4-1,Inputs!$Q70*(1+Inputs!AF$6),
IF(INDEX(Lookups!$Y$2:$Y$98,MATCH(Inputs!$M70&amp;"_"&amp;INDEX(Lookups!$AC$2:$AC$13,MATCH(Inputs!$L70,Lookups!$AD$2:$AD$13,0),1),IF(Inputs!$K70="CAL",Lookups!$Z$2:$Z$98,Lookups!$AA$2:$AA$98),0),1)&lt;Inputs!AF$4-1,Inputs!AE70*(1+Inputs!AF$6)))))</f>
        <v>-</v>
      </c>
      <c r="AG70" s="217" t="str">
        <f>IF(OR(ISBLANK($M70),$N70="%"),"-",
IF(INDEX(Lookups!$Y$2:$Y$98,MATCH(Inputs!$M70&amp;"_"&amp;INDEX(Lookups!$AC$2:$AC$13,MATCH(Inputs!$L70,Lookups!$AD$2:$AD$13,0),1),IF(Inputs!$K70="CAL",Lookups!$Z$2:$Z$98,Lookups!$AA$2:$AA$98),0),1)&gt;=Inputs!AG$4,"-",
IF(INDEX(Lookups!$Y$2:$Y$98,MATCH(Inputs!$M70&amp;"_"&amp;INDEX(Lookups!$AC$2:$AC$13,MATCH(Inputs!$L70,Lookups!$AD$2:$AD$13,0),1),IF(Inputs!$K70="CAL",Lookups!$Z$2:$Z$98,Lookups!$AA$2:$AA$98),0),1)=Inputs!AG$4-1,Inputs!$Q70*(1+Inputs!AG$6),
IF(INDEX(Lookups!$Y$2:$Y$98,MATCH(Inputs!$M70&amp;"_"&amp;INDEX(Lookups!$AC$2:$AC$13,MATCH(Inputs!$L70,Lookups!$AD$2:$AD$13,0),1),IF(Inputs!$K70="CAL",Lookups!$Z$2:$Z$98,Lookups!$AA$2:$AA$98),0),1)&lt;Inputs!AG$4-1,Inputs!AF70*(1+Inputs!AG$6)))))</f>
        <v>-</v>
      </c>
      <c r="AH70" s="217" t="str">
        <f>IF(OR(ISBLANK($M70),$N70="%"),"-",
IF(INDEX(Lookups!$Y$2:$Y$98,MATCH(Inputs!$M70&amp;"_"&amp;INDEX(Lookups!$AC$2:$AC$13,MATCH(Inputs!$L70,Lookups!$AD$2:$AD$13,0),1),IF(Inputs!$K70="CAL",Lookups!$Z$2:$Z$98,Lookups!$AA$2:$AA$98),0),1)&gt;=Inputs!AH$4,"-",
IF(INDEX(Lookups!$Y$2:$Y$98,MATCH(Inputs!$M70&amp;"_"&amp;INDEX(Lookups!$AC$2:$AC$13,MATCH(Inputs!$L70,Lookups!$AD$2:$AD$13,0),1),IF(Inputs!$K70="CAL",Lookups!$Z$2:$Z$98,Lookups!$AA$2:$AA$98),0),1)=Inputs!AH$4-1,Inputs!$Q70*(1+Inputs!AH$6),
IF(INDEX(Lookups!$Y$2:$Y$98,MATCH(Inputs!$M70&amp;"_"&amp;INDEX(Lookups!$AC$2:$AC$13,MATCH(Inputs!$L70,Lookups!$AD$2:$AD$13,0),1),IF(Inputs!$K70="CAL",Lookups!$Z$2:$Z$98,Lookups!$AA$2:$AA$98),0),1)&lt;Inputs!AH$4-1,Inputs!AG70*(1+Inputs!AH$6)))))</f>
        <v>-</v>
      </c>
      <c r="AI70" s="217" t="str">
        <f>IF(OR(ISBLANK($M70),$N70="%"),"-",
IF(INDEX(Lookups!$Y$2:$Y$98,MATCH(Inputs!$M70&amp;"_"&amp;INDEX(Lookups!$AC$2:$AC$13,MATCH(Inputs!$L70,Lookups!$AD$2:$AD$13,0),1),IF(Inputs!$K70="CAL",Lookups!$Z$2:$Z$98,Lookups!$AA$2:$AA$98),0),1)&gt;=Inputs!AI$4,"-",
IF(INDEX(Lookups!$Y$2:$Y$98,MATCH(Inputs!$M70&amp;"_"&amp;INDEX(Lookups!$AC$2:$AC$13,MATCH(Inputs!$L70,Lookups!$AD$2:$AD$13,0),1),IF(Inputs!$K70="CAL",Lookups!$Z$2:$Z$98,Lookups!$AA$2:$AA$98),0),1)=Inputs!AI$4-1,Inputs!$Q70*(1+Inputs!AI$6),
IF(INDEX(Lookups!$Y$2:$Y$98,MATCH(Inputs!$M70&amp;"_"&amp;INDEX(Lookups!$AC$2:$AC$13,MATCH(Inputs!$L70,Lookups!$AD$2:$AD$13,0),1),IF(Inputs!$K70="CAL",Lookups!$Z$2:$Z$98,Lookups!$AA$2:$AA$98),0),1)&lt;Inputs!AI$4-1,Inputs!AH70*(1+Inputs!AI$6)))))</f>
        <v>-</v>
      </c>
      <c r="AJ70" s="217" t="str">
        <f>IF(OR(ISBLANK($M70),$N70="%"),"-",
IF(INDEX(Lookups!$Y$2:$Y$98,MATCH(Inputs!$M70&amp;"_"&amp;INDEX(Lookups!$AC$2:$AC$13,MATCH(Inputs!$L70,Lookups!$AD$2:$AD$13,0),1),IF(Inputs!$K70="CAL",Lookups!$Z$2:$Z$98,Lookups!$AA$2:$AA$98),0),1)&gt;=Inputs!AJ$4,"-",
IF(INDEX(Lookups!$Y$2:$Y$98,MATCH(Inputs!$M70&amp;"_"&amp;INDEX(Lookups!$AC$2:$AC$13,MATCH(Inputs!$L70,Lookups!$AD$2:$AD$13,0),1),IF(Inputs!$K70="CAL",Lookups!$Z$2:$Z$98,Lookups!$AA$2:$AA$98),0),1)=Inputs!AJ$4-1,Inputs!$Q70*(1+Inputs!AJ$6),
IF(INDEX(Lookups!$Y$2:$Y$98,MATCH(Inputs!$M70&amp;"_"&amp;INDEX(Lookups!$AC$2:$AC$13,MATCH(Inputs!$L70,Lookups!$AD$2:$AD$13,0),1),IF(Inputs!$K70="CAL",Lookups!$Z$2:$Z$98,Lookups!$AA$2:$AA$98),0),1)&lt;Inputs!AJ$4-1,Inputs!AI70*(1+Inputs!AJ$6)))))</f>
        <v>-</v>
      </c>
      <c r="AK70" s="217" t="str">
        <f>IF(OR(ISBLANK($M70),$N70="%"),"-",
IF(INDEX(Lookups!$Y$2:$Y$98,MATCH(Inputs!$M70&amp;"_"&amp;INDEX(Lookups!$AC$2:$AC$13,MATCH(Inputs!$L70,Lookups!$AD$2:$AD$13,0),1),IF(Inputs!$K70="CAL",Lookups!$Z$2:$Z$98,Lookups!$AA$2:$AA$98),0),1)&gt;=Inputs!AK$4,"-",
IF(INDEX(Lookups!$Y$2:$Y$98,MATCH(Inputs!$M70&amp;"_"&amp;INDEX(Lookups!$AC$2:$AC$13,MATCH(Inputs!$L70,Lookups!$AD$2:$AD$13,0),1),IF(Inputs!$K70="CAL",Lookups!$Z$2:$Z$98,Lookups!$AA$2:$AA$98),0),1)=Inputs!AK$4-1,Inputs!$Q70*(1+Inputs!AK$6),
IF(INDEX(Lookups!$Y$2:$Y$98,MATCH(Inputs!$M70&amp;"_"&amp;INDEX(Lookups!$AC$2:$AC$13,MATCH(Inputs!$L70,Lookups!$AD$2:$AD$13,0),1),IF(Inputs!$K70="CAL",Lookups!$Z$2:$Z$98,Lookups!$AA$2:$AA$98),0),1)&lt;Inputs!AK$4-1,Inputs!AJ70*(1+Inputs!AK$6)))))</f>
        <v>-</v>
      </c>
      <c r="AL70" s="217" t="str">
        <f>IF(OR(ISBLANK($M70),$N70="%"),"-",
IF(INDEX(Lookups!$Y$2:$Y$98,MATCH(Inputs!$M70&amp;"_"&amp;INDEX(Lookups!$AC$2:$AC$13,MATCH(Inputs!$L70,Lookups!$AD$2:$AD$13,0),1),IF(Inputs!$K70="CAL",Lookups!$Z$2:$Z$98,Lookups!$AA$2:$AA$98),0),1)&gt;=Inputs!AL$4,"-",
IF(INDEX(Lookups!$Y$2:$Y$98,MATCH(Inputs!$M70&amp;"_"&amp;INDEX(Lookups!$AC$2:$AC$13,MATCH(Inputs!$L70,Lookups!$AD$2:$AD$13,0),1),IF(Inputs!$K70="CAL",Lookups!$Z$2:$Z$98,Lookups!$AA$2:$AA$98),0),1)=Inputs!AL$4-1,Inputs!$Q70*(1+Inputs!AL$6),
IF(INDEX(Lookups!$Y$2:$Y$98,MATCH(Inputs!$M70&amp;"_"&amp;INDEX(Lookups!$AC$2:$AC$13,MATCH(Inputs!$L70,Lookups!$AD$2:$AD$13,0),1),IF(Inputs!$K70="CAL",Lookups!$Z$2:$Z$98,Lookups!$AA$2:$AA$98),0),1)&lt;Inputs!AL$4-1,Inputs!AK70*(1+Inputs!AL$6)))))</f>
        <v>-</v>
      </c>
      <c r="AM70" s="217" t="str">
        <f>IF(OR(ISBLANK($M70),$N70="%"),"-",
IF(INDEX(Lookups!$Y$2:$Y$98,MATCH(Inputs!$M70&amp;"_"&amp;INDEX(Lookups!$AC$2:$AC$13,MATCH(Inputs!$L70,Lookups!$AD$2:$AD$13,0),1),IF(Inputs!$K70="CAL",Lookups!$Z$2:$Z$98,Lookups!$AA$2:$AA$98),0),1)&gt;=Inputs!AM$4,"-",
IF(INDEX(Lookups!$Y$2:$Y$98,MATCH(Inputs!$M70&amp;"_"&amp;INDEX(Lookups!$AC$2:$AC$13,MATCH(Inputs!$L70,Lookups!$AD$2:$AD$13,0),1),IF(Inputs!$K70="CAL",Lookups!$Z$2:$Z$98,Lookups!$AA$2:$AA$98),0),1)=Inputs!AM$4-1,Inputs!$Q70*(1+Inputs!AM$6),
IF(INDEX(Lookups!$Y$2:$Y$98,MATCH(Inputs!$M70&amp;"_"&amp;INDEX(Lookups!$AC$2:$AC$13,MATCH(Inputs!$L70,Lookups!$AD$2:$AD$13,0),1),IF(Inputs!$K70="CAL",Lookups!$Z$2:$Z$98,Lookups!$AA$2:$AA$98),0),1)&lt;Inputs!AM$4-1,Inputs!AL70*(1+Inputs!AM$6)))))</f>
        <v>-</v>
      </c>
      <c r="AN70" s="217" t="str">
        <f>IF(OR(ISBLANK($M70),$N70="%"),"-",
IF(INDEX(Lookups!$Y$2:$Y$98,MATCH(Inputs!$M70&amp;"_"&amp;INDEX(Lookups!$AC$2:$AC$13,MATCH(Inputs!$L70,Lookups!$AD$2:$AD$13,0),1),IF(Inputs!$K70="CAL",Lookups!$Z$2:$Z$98,Lookups!$AA$2:$AA$98),0),1)&gt;=Inputs!AN$4,"-",
IF(INDEX(Lookups!$Y$2:$Y$98,MATCH(Inputs!$M70&amp;"_"&amp;INDEX(Lookups!$AC$2:$AC$13,MATCH(Inputs!$L70,Lookups!$AD$2:$AD$13,0),1),IF(Inputs!$K70="CAL",Lookups!$Z$2:$Z$98,Lookups!$AA$2:$AA$98),0),1)=Inputs!AN$4-1,Inputs!$Q70*(1+Inputs!AN$6),
IF(INDEX(Lookups!$Y$2:$Y$98,MATCH(Inputs!$M70&amp;"_"&amp;INDEX(Lookups!$AC$2:$AC$13,MATCH(Inputs!$L70,Lookups!$AD$2:$AD$13,0),1),IF(Inputs!$K70="CAL",Lookups!$Z$2:$Z$98,Lookups!$AA$2:$AA$98),0),1)&lt;Inputs!AN$4-1,Inputs!AM70*(1+Inputs!AN$6)))))</f>
        <v>-</v>
      </c>
      <c r="AO70" s="217" t="str">
        <f>IF(OR(ISBLANK($M70),$N70="%"),"-",
IF(INDEX(Lookups!$Y$2:$Y$98,MATCH(Inputs!$M70&amp;"_"&amp;INDEX(Lookups!$AC$2:$AC$13,MATCH(Inputs!$L70,Lookups!$AD$2:$AD$13,0),1),IF(Inputs!$K70="CAL",Lookups!$Z$2:$Z$98,Lookups!$AA$2:$AA$98),0),1)&gt;=Inputs!AO$4,"-",
IF(INDEX(Lookups!$Y$2:$Y$98,MATCH(Inputs!$M70&amp;"_"&amp;INDEX(Lookups!$AC$2:$AC$13,MATCH(Inputs!$L70,Lookups!$AD$2:$AD$13,0),1),IF(Inputs!$K70="CAL",Lookups!$Z$2:$Z$98,Lookups!$AA$2:$AA$98),0),1)=Inputs!AO$4-1,Inputs!$Q70*(1+Inputs!AO$6),
IF(INDEX(Lookups!$Y$2:$Y$98,MATCH(Inputs!$M70&amp;"_"&amp;INDEX(Lookups!$AC$2:$AC$13,MATCH(Inputs!$L70,Lookups!$AD$2:$AD$13,0),1),IF(Inputs!$K70="CAL",Lookups!$Z$2:$Z$98,Lookups!$AA$2:$AA$98),0),1)&lt;Inputs!AO$4-1,Inputs!AN70*(1+Inputs!AO$6)))))</f>
        <v>-</v>
      </c>
      <c r="AP70" s="217" t="str">
        <f>IF(OR(ISBLANK($M70),$N70="%"),"-",
IF(INDEX(Lookups!$Y$2:$Y$98,MATCH(Inputs!$M70&amp;"_"&amp;INDEX(Lookups!$AC$2:$AC$13,MATCH(Inputs!$L70,Lookups!$AD$2:$AD$13,0),1),IF(Inputs!$K70="CAL",Lookups!$Z$2:$Z$98,Lookups!$AA$2:$AA$98),0),1)&gt;=Inputs!AP$4,"-",
IF(INDEX(Lookups!$Y$2:$Y$98,MATCH(Inputs!$M70&amp;"_"&amp;INDEX(Lookups!$AC$2:$AC$13,MATCH(Inputs!$L70,Lookups!$AD$2:$AD$13,0),1),IF(Inputs!$K70="CAL",Lookups!$Z$2:$Z$98,Lookups!$AA$2:$AA$98),0),1)=Inputs!AP$4-1,Inputs!$Q70*(1+Inputs!AP$6),
IF(INDEX(Lookups!$Y$2:$Y$98,MATCH(Inputs!$M70&amp;"_"&amp;INDEX(Lookups!$AC$2:$AC$13,MATCH(Inputs!$L70,Lookups!$AD$2:$AD$13,0),1),IF(Inputs!$K70="CAL",Lookups!$Z$2:$Z$98,Lookups!$AA$2:$AA$98),0),1)&lt;Inputs!AP$4-1,Inputs!AO70*(1+Inputs!AP$6)))))</f>
        <v>-</v>
      </c>
      <c r="AQ70" s="217" t="str">
        <f>IF(OR(ISBLANK($M70),$N70="%"),"-",
IF(INDEX(Lookups!$Y$2:$Y$98,MATCH(Inputs!$M70&amp;"_"&amp;INDEX(Lookups!$AC$2:$AC$13,MATCH(Inputs!$L70,Lookups!$AD$2:$AD$13,0),1),IF(Inputs!$K70="CAL",Lookups!$Z$2:$Z$98,Lookups!$AA$2:$AA$98),0),1)&gt;=Inputs!AQ$4,"-",
IF(INDEX(Lookups!$Y$2:$Y$98,MATCH(Inputs!$M70&amp;"_"&amp;INDEX(Lookups!$AC$2:$AC$13,MATCH(Inputs!$L70,Lookups!$AD$2:$AD$13,0),1),IF(Inputs!$K70="CAL",Lookups!$Z$2:$Z$98,Lookups!$AA$2:$AA$98),0),1)=Inputs!AQ$4-1,Inputs!$Q70*(1+Inputs!AQ$6),
IF(INDEX(Lookups!$Y$2:$Y$98,MATCH(Inputs!$M70&amp;"_"&amp;INDEX(Lookups!$AC$2:$AC$13,MATCH(Inputs!$L70,Lookups!$AD$2:$AD$13,0),1),IF(Inputs!$K70="CAL",Lookups!$Z$2:$Z$98,Lookups!$AA$2:$AA$98),0),1)&lt;Inputs!AQ$4-1,Inputs!AP70*(1+Inputs!AQ$6)))))</f>
        <v>-</v>
      </c>
      <c r="AR70" s="217" t="str">
        <f>IF(OR(ISBLANK($M70),$N70="%"),"-",
IF(INDEX(Lookups!$Y$2:$Y$98,MATCH(Inputs!$M70&amp;"_"&amp;INDEX(Lookups!$AC$2:$AC$13,MATCH(Inputs!$L70,Lookups!$AD$2:$AD$13,0),1),IF(Inputs!$K70="CAL",Lookups!$Z$2:$Z$98,Lookups!$AA$2:$AA$98),0),1)&gt;=Inputs!AR$4,"-",
IF(INDEX(Lookups!$Y$2:$Y$98,MATCH(Inputs!$M70&amp;"_"&amp;INDEX(Lookups!$AC$2:$AC$13,MATCH(Inputs!$L70,Lookups!$AD$2:$AD$13,0),1),IF(Inputs!$K70="CAL",Lookups!$Z$2:$Z$98,Lookups!$AA$2:$AA$98),0),1)=Inputs!AR$4-1,Inputs!$Q70*(1+Inputs!AR$6),
IF(INDEX(Lookups!$Y$2:$Y$98,MATCH(Inputs!$M70&amp;"_"&amp;INDEX(Lookups!$AC$2:$AC$13,MATCH(Inputs!$L70,Lookups!$AD$2:$AD$13,0),1),IF(Inputs!$K70="CAL",Lookups!$Z$2:$Z$98,Lookups!$AA$2:$AA$98),0),1)&lt;Inputs!AR$4-1,Inputs!AQ70*(1+Inputs!AR$6)))))</f>
        <v>-</v>
      </c>
      <c r="AS70" s="217" t="str">
        <f>IF(OR(ISBLANK($M70),$N70="%"),"-",
IF(INDEX(Lookups!$Y$2:$Y$98,MATCH(Inputs!$M70&amp;"_"&amp;INDEX(Lookups!$AC$2:$AC$13,MATCH(Inputs!$L70,Lookups!$AD$2:$AD$13,0),1),IF(Inputs!$K70="CAL",Lookups!$Z$2:$Z$98,Lookups!$AA$2:$AA$98),0),1)&gt;=Inputs!AS$4,"-",
IF(INDEX(Lookups!$Y$2:$Y$98,MATCH(Inputs!$M70&amp;"_"&amp;INDEX(Lookups!$AC$2:$AC$13,MATCH(Inputs!$L70,Lookups!$AD$2:$AD$13,0),1),IF(Inputs!$K70="CAL",Lookups!$Z$2:$Z$98,Lookups!$AA$2:$AA$98),0),1)=Inputs!AS$4-1,Inputs!$Q70*(1+Inputs!AS$6),
IF(INDEX(Lookups!$Y$2:$Y$98,MATCH(Inputs!$M70&amp;"_"&amp;INDEX(Lookups!$AC$2:$AC$13,MATCH(Inputs!$L70,Lookups!$AD$2:$AD$13,0),1),IF(Inputs!$K70="CAL",Lookups!$Z$2:$Z$98,Lookups!$AA$2:$AA$98),0),1)&lt;Inputs!AS$4-1,Inputs!AR70*(1+Inputs!AS$6)))))</f>
        <v>-</v>
      </c>
      <c r="AT70" s="217" t="str">
        <f>IF(OR(ISBLANK($M70),$N70="%"),"-",
IF(INDEX(Lookups!$Y$2:$Y$98,MATCH(Inputs!$M70&amp;"_"&amp;INDEX(Lookups!$AC$2:$AC$13,MATCH(Inputs!$L70,Lookups!$AD$2:$AD$13,0),1),IF(Inputs!$K70="CAL",Lookups!$Z$2:$Z$98,Lookups!$AA$2:$AA$98),0),1)&gt;=Inputs!AT$4,"-",
IF(INDEX(Lookups!$Y$2:$Y$98,MATCH(Inputs!$M70&amp;"_"&amp;INDEX(Lookups!$AC$2:$AC$13,MATCH(Inputs!$L70,Lookups!$AD$2:$AD$13,0),1),IF(Inputs!$K70="CAL",Lookups!$Z$2:$Z$98,Lookups!$AA$2:$AA$98),0),1)=Inputs!AT$4-1,Inputs!$Q70*(1+Inputs!AT$6),
IF(INDEX(Lookups!$Y$2:$Y$98,MATCH(Inputs!$M70&amp;"_"&amp;INDEX(Lookups!$AC$2:$AC$13,MATCH(Inputs!$L70,Lookups!$AD$2:$AD$13,0),1),IF(Inputs!$K70="CAL",Lookups!$Z$2:$Z$98,Lookups!$AA$2:$AA$98),0),1)&lt;Inputs!AT$4-1,Inputs!AS70*(1+Inputs!AT$6)))))</f>
        <v>-</v>
      </c>
      <c r="AU70" s="217" t="str">
        <f>IF(OR(ISBLANK($M70),$N70="%"),"-",
IF(INDEX(Lookups!$Y$2:$Y$98,MATCH(Inputs!$M70&amp;"_"&amp;INDEX(Lookups!$AC$2:$AC$13,MATCH(Inputs!$L70,Lookups!$AD$2:$AD$13,0),1),IF(Inputs!$K70="CAL",Lookups!$Z$2:$Z$98,Lookups!$AA$2:$AA$98),0),1)&gt;=Inputs!AU$4,"-",
IF(INDEX(Lookups!$Y$2:$Y$98,MATCH(Inputs!$M70&amp;"_"&amp;INDEX(Lookups!$AC$2:$AC$13,MATCH(Inputs!$L70,Lookups!$AD$2:$AD$13,0),1),IF(Inputs!$K70="CAL",Lookups!$Z$2:$Z$98,Lookups!$AA$2:$AA$98),0),1)=Inputs!AU$4-1,Inputs!$Q70*(1+Inputs!AU$6),
IF(INDEX(Lookups!$Y$2:$Y$98,MATCH(Inputs!$M70&amp;"_"&amp;INDEX(Lookups!$AC$2:$AC$13,MATCH(Inputs!$L70,Lookups!$AD$2:$AD$13,0),1),IF(Inputs!$K70="CAL",Lookups!$Z$2:$Z$98,Lookups!$AA$2:$AA$98),0),1)&lt;Inputs!AU$4-1,Inputs!AT70*(1+Inputs!AU$6)))))</f>
        <v>-</v>
      </c>
      <c r="AW70" s="214" t="str">
        <f>INDEX($V70:$AU70,1,MATCH(AW$6&amp;"_"&amp;INDEX(Lookups!$AC$2:$AC$13,MATCH(Inputs!AW$5,Lookups!$AD$2:$AD$13,0),1),Inputs!$V$2:$AU$2,0))</f>
        <v>-</v>
      </c>
    </row>
    <row r="71" spans="1:49" ht="15.75" x14ac:dyDescent="0.25">
      <c r="A71" s="178"/>
      <c r="B71" s="209"/>
      <c r="C71" s="210" t="str">
        <f>IF(ISBLANK($B71),"-",IFERROR(INDEX(Lookups!$E$2:$E$14,MATCH($B71,Lookups!$C$2:$C$14,0),1),"-"))</f>
        <v>-</v>
      </c>
      <c r="D71" s="211" t="str">
        <f>IFERROR(IF(MATCH($I71,Lookups!$J$2:$J$6,0),INDEX(Lookups!$K$2:$K$6,MATCH(Inputs!$I71,Lookups!$J$2:$J$6,0),1)),"all DB")</f>
        <v>all DB</v>
      </c>
      <c r="E71" s="211" t="str">
        <f t="shared" si="2"/>
        <v>-</v>
      </c>
      <c r="H71" s="196" t="s">
        <v>31</v>
      </c>
      <c r="I71" s="196"/>
      <c r="J71" s="196"/>
      <c r="M71" s="197"/>
      <c r="Q71" s="162"/>
      <c r="R71" s="162"/>
      <c r="U71" s="216"/>
      <c r="V71" s="217" t="str">
        <f>IF(OR(ISBLANK($M71),$N71="%"),"-",
IF(INDEX(Lookups!$Y$2:$Y$98,MATCH(Inputs!$M71&amp;"_"&amp;INDEX(Lookups!$AC$2:$AC$13,MATCH(Inputs!$L71,Lookups!$AD$2:$AD$13,0),1),IF(Inputs!$K71="CAL",Lookups!$Z$2:$Z$98,Lookups!$AA$2:$AA$98),0),1)&gt;=Inputs!V$4,"-",
IF(INDEX(Lookups!$Y$2:$Y$98,MATCH(Inputs!$M71&amp;"_"&amp;INDEX(Lookups!$AC$2:$AC$13,MATCH(Inputs!$L71,Lookups!$AD$2:$AD$13,0),1),IF(Inputs!$K71="CAL",Lookups!$Z$2:$Z$98,Lookups!$AA$2:$AA$98),0),1)=Inputs!V$4-1,Inputs!$Q71*(1+Inputs!V$6),
IF(INDEX(Lookups!$Y$2:$Y$98,MATCH(Inputs!$M71&amp;"_"&amp;INDEX(Lookups!$AC$2:$AC$13,MATCH(Inputs!$L71,Lookups!$AD$2:$AD$13,0),1),IF(Inputs!$K71="CAL",Lookups!$Z$2:$Z$98,Lookups!$AA$2:$AA$98),0),1)&lt;Inputs!V$4-1,Inputs!U71*(1+Inputs!V$6)))))</f>
        <v>-</v>
      </c>
      <c r="W71" s="217" t="str">
        <f>IF(OR(ISBLANK($M71),$N71="%"),"-",
IF(INDEX(Lookups!$Y$2:$Y$98,MATCH(Inputs!$M71&amp;"_"&amp;INDEX(Lookups!$AC$2:$AC$13,MATCH(Inputs!$L71,Lookups!$AD$2:$AD$13,0),1),IF(Inputs!$K71="CAL",Lookups!$Z$2:$Z$98,Lookups!$AA$2:$AA$98),0),1)&gt;=Inputs!W$4,"-",
IF(INDEX(Lookups!$Y$2:$Y$98,MATCH(Inputs!$M71&amp;"_"&amp;INDEX(Lookups!$AC$2:$AC$13,MATCH(Inputs!$L71,Lookups!$AD$2:$AD$13,0),1),IF(Inputs!$K71="CAL",Lookups!$Z$2:$Z$98,Lookups!$AA$2:$AA$98),0),1)=Inputs!W$4-1,Inputs!$Q71*(1+Inputs!W$6),
IF(INDEX(Lookups!$Y$2:$Y$98,MATCH(Inputs!$M71&amp;"_"&amp;INDEX(Lookups!$AC$2:$AC$13,MATCH(Inputs!$L71,Lookups!$AD$2:$AD$13,0),1),IF(Inputs!$K71="CAL",Lookups!$Z$2:$Z$98,Lookups!$AA$2:$AA$98),0),1)&lt;Inputs!W$4-1,Inputs!V71*(1+Inputs!W$6)))))</f>
        <v>-</v>
      </c>
      <c r="X71" s="217" t="str">
        <f>IF(OR(ISBLANK($M71),$N71="%"),"-",
IF(INDEX(Lookups!$Y$2:$Y$98,MATCH(Inputs!$M71&amp;"_"&amp;INDEX(Lookups!$AC$2:$AC$13,MATCH(Inputs!$L71,Lookups!$AD$2:$AD$13,0),1),IF(Inputs!$K71="CAL",Lookups!$Z$2:$Z$98,Lookups!$AA$2:$AA$98),0),1)&gt;=Inputs!X$4,"-",
IF(INDEX(Lookups!$Y$2:$Y$98,MATCH(Inputs!$M71&amp;"_"&amp;INDEX(Lookups!$AC$2:$AC$13,MATCH(Inputs!$L71,Lookups!$AD$2:$AD$13,0),1),IF(Inputs!$K71="CAL",Lookups!$Z$2:$Z$98,Lookups!$AA$2:$AA$98),0),1)=Inputs!X$4-1,Inputs!$Q71*(1+Inputs!X$6),
IF(INDEX(Lookups!$Y$2:$Y$98,MATCH(Inputs!$M71&amp;"_"&amp;INDEX(Lookups!$AC$2:$AC$13,MATCH(Inputs!$L71,Lookups!$AD$2:$AD$13,0),1),IF(Inputs!$K71="CAL",Lookups!$Z$2:$Z$98,Lookups!$AA$2:$AA$98),0),1)&lt;Inputs!X$4-1,Inputs!W71*(1+Inputs!X$6)))))</f>
        <v>-</v>
      </c>
      <c r="Y71" s="217" t="str">
        <f>IF(OR(ISBLANK($M71),$N71="%"),"-",
IF(INDEX(Lookups!$Y$2:$Y$98,MATCH(Inputs!$M71&amp;"_"&amp;INDEX(Lookups!$AC$2:$AC$13,MATCH(Inputs!$L71,Lookups!$AD$2:$AD$13,0),1),IF(Inputs!$K71="CAL",Lookups!$Z$2:$Z$98,Lookups!$AA$2:$AA$98),0),1)&gt;=Inputs!Y$4,"-",
IF(INDEX(Lookups!$Y$2:$Y$98,MATCH(Inputs!$M71&amp;"_"&amp;INDEX(Lookups!$AC$2:$AC$13,MATCH(Inputs!$L71,Lookups!$AD$2:$AD$13,0),1),IF(Inputs!$K71="CAL",Lookups!$Z$2:$Z$98,Lookups!$AA$2:$AA$98),0),1)=Inputs!Y$4-1,Inputs!$Q71*(1+Inputs!Y$6),
IF(INDEX(Lookups!$Y$2:$Y$98,MATCH(Inputs!$M71&amp;"_"&amp;INDEX(Lookups!$AC$2:$AC$13,MATCH(Inputs!$L71,Lookups!$AD$2:$AD$13,0),1),IF(Inputs!$K71="CAL",Lookups!$Z$2:$Z$98,Lookups!$AA$2:$AA$98),0),1)&lt;Inputs!Y$4-1,Inputs!X71*(1+Inputs!Y$6)))))</f>
        <v>-</v>
      </c>
      <c r="Z71" s="217" t="str">
        <f>IF(OR(ISBLANK($M71),$N71="%"),"-",
IF(INDEX(Lookups!$Y$2:$Y$98,MATCH(Inputs!$M71&amp;"_"&amp;INDEX(Lookups!$AC$2:$AC$13,MATCH(Inputs!$L71,Lookups!$AD$2:$AD$13,0),1),IF(Inputs!$K71="CAL",Lookups!$Z$2:$Z$98,Lookups!$AA$2:$AA$98),0),1)&gt;=Inputs!Z$4,"-",
IF(INDEX(Lookups!$Y$2:$Y$98,MATCH(Inputs!$M71&amp;"_"&amp;INDEX(Lookups!$AC$2:$AC$13,MATCH(Inputs!$L71,Lookups!$AD$2:$AD$13,0),1),IF(Inputs!$K71="CAL",Lookups!$Z$2:$Z$98,Lookups!$AA$2:$AA$98),0),1)=Inputs!Z$4-1,Inputs!$Q71*(1+Inputs!Z$6),
IF(INDEX(Lookups!$Y$2:$Y$98,MATCH(Inputs!$M71&amp;"_"&amp;INDEX(Lookups!$AC$2:$AC$13,MATCH(Inputs!$L71,Lookups!$AD$2:$AD$13,0),1),IF(Inputs!$K71="CAL",Lookups!$Z$2:$Z$98,Lookups!$AA$2:$AA$98),0),1)&lt;Inputs!Z$4-1,Inputs!Y71*(1+Inputs!Z$6)))))</f>
        <v>-</v>
      </c>
      <c r="AA71" s="217" t="str">
        <f>IF(OR(ISBLANK($M71),$N71="%"),"-",
IF(INDEX(Lookups!$Y$2:$Y$98,MATCH(Inputs!$M71&amp;"_"&amp;INDEX(Lookups!$AC$2:$AC$13,MATCH(Inputs!$L71,Lookups!$AD$2:$AD$13,0),1),IF(Inputs!$K71="CAL",Lookups!$Z$2:$Z$98,Lookups!$AA$2:$AA$98),0),1)&gt;=Inputs!AA$4,"-",
IF(INDEX(Lookups!$Y$2:$Y$98,MATCH(Inputs!$M71&amp;"_"&amp;INDEX(Lookups!$AC$2:$AC$13,MATCH(Inputs!$L71,Lookups!$AD$2:$AD$13,0),1),IF(Inputs!$K71="CAL",Lookups!$Z$2:$Z$98,Lookups!$AA$2:$AA$98),0),1)=Inputs!AA$4-1,Inputs!$Q71*(1+Inputs!AA$6),
IF(INDEX(Lookups!$Y$2:$Y$98,MATCH(Inputs!$M71&amp;"_"&amp;INDEX(Lookups!$AC$2:$AC$13,MATCH(Inputs!$L71,Lookups!$AD$2:$AD$13,0),1),IF(Inputs!$K71="CAL",Lookups!$Z$2:$Z$98,Lookups!$AA$2:$AA$98),0),1)&lt;Inputs!AA$4-1,Inputs!Z71*(1+Inputs!AA$6)))))</f>
        <v>-</v>
      </c>
      <c r="AB71" s="217" t="str">
        <f>IF(OR(ISBLANK($M71),$N71="%"),"-",
IF(INDEX(Lookups!$Y$2:$Y$98,MATCH(Inputs!$M71&amp;"_"&amp;INDEX(Lookups!$AC$2:$AC$13,MATCH(Inputs!$L71,Lookups!$AD$2:$AD$13,0),1),IF(Inputs!$K71="CAL",Lookups!$Z$2:$Z$98,Lookups!$AA$2:$AA$98),0),1)&gt;=Inputs!AB$4,"-",
IF(INDEX(Lookups!$Y$2:$Y$98,MATCH(Inputs!$M71&amp;"_"&amp;INDEX(Lookups!$AC$2:$AC$13,MATCH(Inputs!$L71,Lookups!$AD$2:$AD$13,0),1),IF(Inputs!$K71="CAL",Lookups!$Z$2:$Z$98,Lookups!$AA$2:$AA$98),0),1)=Inputs!AB$4-1,Inputs!$Q71*(1+Inputs!AB$6),
IF(INDEX(Lookups!$Y$2:$Y$98,MATCH(Inputs!$M71&amp;"_"&amp;INDEX(Lookups!$AC$2:$AC$13,MATCH(Inputs!$L71,Lookups!$AD$2:$AD$13,0),1),IF(Inputs!$K71="CAL",Lookups!$Z$2:$Z$98,Lookups!$AA$2:$AA$98),0),1)&lt;Inputs!AB$4-1,Inputs!AA71*(1+Inputs!AB$6)))))</f>
        <v>-</v>
      </c>
      <c r="AC71" s="217" t="str">
        <f>IF(OR(ISBLANK($M71),$N71="%"),"-",
IF(INDEX(Lookups!$Y$2:$Y$98,MATCH(Inputs!$M71&amp;"_"&amp;INDEX(Lookups!$AC$2:$AC$13,MATCH(Inputs!$L71,Lookups!$AD$2:$AD$13,0),1),IF(Inputs!$K71="CAL",Lookups!$Z$2:$Z$98,Lookups!$AA$2:$AA$98),0),1)&gt;=Inputs!AC$4,"-",
IF(INDEX(Lookups!$Y$2:$Y$98,MATCH(Inputs!$M71&amp;"_"&amp;INDEX(Lookups!$AC$2:$AC$13,MATCH(Inputs!$L71,Lookups!$AD$2:$AD$13,0),1),IF(Inputs!$K71="CAL",Lookups!$Z$2:$Z$98,Lookups!$AA$2:$AA$98),0),1)=Inputs!AC$4-1,Inputs!$Q71*(1+Inputs!AC$6),
IF(INDEX(Lookups!$Y$2:$Y$98,MATCH(Inputs!$M71&amp;"_"&amp;INDEX(Lookups!$AC$2:$AC$13,MATCH(Inputs!$L71,Lookups!$AD$2:$AD$13,0),1),IF(Inputs!$K71="CAL",Lookups!$Z$2:$Z$98,Lookups!$AA$2:$AA$98),0),1)&lt;Inputs!AC$4-1,Inputs!AB71*(1+Inputs!AC$6)))))</f>
        <v>-</v>
      </c>
      <c r="AD71" s="217" t="str">
        <f>IF(OR(ISBLANK($M71),$N71="%"),"-",
IF(INDEX(Lookups!$Y$2:$Y$98,MATCH(Inputs!$M71&amp;"_"&amp;INDEX(Lookups!$AC$2:$AC$13,MATCH(Inputs!$L71,Lookups!$AD$2:$AD$13,0),1),IF(Inputs!$K71="CAL",Lookups!$Z$2:$Z$98,Lookups!$AA$2:$AA$98),0),1)&gt;=Inputs!AD$4,"-",
IF(INDEX(Lookups!$Y$2:$Y$98,MATCH(Inputs!$M71&amp;"_"&amp;INDEX(Lookups!$AC$2:$AC$13,MATCH(Inputs!$L71,Lookups!$AD$2:$AD$13,0),1),IF(Inputs!$K71="CAL",Lookups!$Z$2:$Z$98,Lookups!$AA$2:$AA$98),0),1)=Inputs!AD$4-1,Inputs!$Q71*(1+Inputs!AD$6),
IF(INDEX(Lookups!$Y$2:$Y$98,MATCH(Inputs!$M71&amp;"_"&amp;INDEX(Lookups!$AC$2:$AC$13,MATCH(Inputs!$L71,Lookups!$AD$2:$AD$13,0),1),IF(Inputs!$K71="CAL",Lookups!$Z$2:$Z$98,Lookups!$AA$2:$AA$98),0),1)&lt;Inputs!AD$4-1,Inputs!AC71*(1+Inputs!AD$6)))))</f>
        <v>-</v>
      </c>
      <c r="AE71" s="217" t="str">
        <f>IF(OR(ISBLANK($M71),$N71="%"),"-",
IF(INDEX(Lookups!$Y$2:$Y$98,MATCH(Inputs!$M71&amp;"_"&amp;INDEX(Lookups!$AC$2:$AC$13,MATCH(Inputs!$L71,Lookups!$AD$2:$AD$13,0),1),IF(Inputs!$K71="CAL",Lookups!$Z$2:$Z$98,Lookups!$AA$2:$AA$98),0),1)&gt;=Inputs!AE$4,"-",
IF(INDEX(Lookups!$Y$2:$Y$98,MATCH(Inputs!$M71&amp;"_"&amp;INDEX(Lookups!$AC$2:$AC$13,MATCH(Inputs!$L71,Lookups!$AD$2:$AD$13,0),1),IF(Inputs!$K71="CAL",Lookups!$Z$2:$Z$98,Lookups!$AA$2:$AA$98),0),1)=Inputs!AE$4-1,Inputs!$Q71*(1+Inputs!AE$6),
IF(INDEX(Lookups!$Y$2:$Y$98,MATCH(Inputs!$M71&amp;"_"&amp;INDEX(Lookups!$AC$2:$AC$13,MATCH(Inputs!$L71,Lookups!$AD$2:$AD$13,0),1),IF(Inputs!$K71="CAL",Lookups!$Z$2:$Z$98,Lookups!$AA$2:$AA$98),0),1)&lt;Inputs!AE$4-1,Inputs!AD71*(1+Inputs!AE$6)))))</f>
        <v>-</v>
      </c>
      <c r="AF71" s="217" t="str">
        <f>IF(OR(ISBLANK($M71),$N71="%"),"-",
IF(INDEX(Lookups!$Y$2:$Y$98,MATCH(Inputs!$M71&amp;"_"&amp;INDEX(Lookups!$AC$2:$AC$13,MATCH(Inputs!$L71,Lookups!$AD$2:$AD$13,0),1),IF(Inputs!$K71="CAL",Lookups!$Z$2:$Z$98,Lookups!$AA$2:$AA$98),0),1)&gt;=Inputs!AF$4,"-",
IF(INDEX(Lookups!$Y$2:$Y$98,MATCH(Inputs!$M71&amp;"_"&amp;INDEX(Lookups!$AC$2:$AC$13,MATCH(Inputs!$L71,Lookups!$AD$2:$AD$13,0),1),IF(Inputs!$K71="CAL",Lookups!$Z$2:$Z$98,Lookups!$AA$2:$AA$98),0),1)=Inputs!AF$4-1,Inputs!$Q71*(1+Inputs!AF$6),
IF(INDEX(Lookups!$Y$2:$Y$98,MATCH(Inputs!$M71&amp;"_"&amp;INDEX(Lookups!$AC$2:$AC$13,MATCH(Inputs!$L71,Lookups!$AD$2:$AD$13,0),1),IF(Inputs!$K71="CAL",Lookups!$Z$2:$Z$98,Lookups!$AA$2:$AA$98),0),1)&lt;Inputs!AF$4-1,Inputs!AE71*(1+Inputs!AF$6)))))</f>
        <v>-</v>
      </c>
      <c r="AG71" s="217" t="str">
        <f>IF(OR(ISBLANK($M71),$N71="%"),"-",
IF(INDEX(Lookups!$Y$2:$Y$98,MATCH(Inputs!$M71&amp;"_"&amp;INDEX(Lookups!$AC$2:$AC$13,MATCH(Inputs!$L71,Lookups!$AD$2:$AD$13,0),1),IF(Inputs!$K71="CAL",Lookups!$Z$2:$Z$98,Lookups!$AA$2:$AA$98),0),1)&gt;=Inputs!AG$4,"-",
IF(INDEX(Lookups!$Y$2:$Y$98,MATCH(Inputs!$M71&amp;"_"&amp;INDEX(Lookups!$AC$2:$AC$13,MATCH(Inputs!$L71,Lookups!$AD$2:$AD$13,0),1),IF(Inputs!$K71="CAL",Lookups!$Z$2:$Z$98,Lookups!$AA$2:$AA$98),0),1)=Inputs!AG$4-1,Inputs!$Q71*(1+Inputs!AG$6),
IF(INDEX(Lookups!$Y$2:$Y$98,MATCH(Inputs!$M71&amp;"_"&amp;INDEX(Lookups!$AC$2:$AC$13,MATCH(Inputs!$L71,Lookups!$AD$2:$AD$13,0),1),IF(Inputs!$K71="CAL",Lookups!$Z$2:$Z$98,Lookups!$AA$2:$AA$98),0),1)&lt;Inputs!AG$4-1,Inputs!AF71*(1+Inputs!AG$6)))))</f>
        <v>-</v>
      </c>
      <c r="AH71" s="217" t="str">
        <f>IF(OR(ISBLANK($M71),$N71="%"),"-",
IF(INDEX(Lookups!$Y$2:$Y$98,MATCH(Inputs!$M71&amp;"_"&amp;INDEX(Lookups!$AC$2:$AC$13,MATCH(Inputs!$L71,Lookups!$AD$2:$AD$13,0),1),IF(Inputs!$K71="CAL",Lookups!$Z$2:$Z$98,Lookups!$AA$2:$AA$98),0),1)&gt;=Inputs!AH$4,"-",
IF(INDEX(Lookups!$Y$2:$Y$98,MATCH(Inputs!$M71&amp;"_"&amp;INDEX(Lookups!$AC$2:$AC$13,MATCH(Inputs!$L71,Lookups!$AD$2:$AD$13,0),1),IF(Inputs!$K71="CAL",Lookups!$Z$2:$Z$98,Lookups!$AA$2:$AA$98),0),1)=Inputs!AH$4-1,Inputs!$Q71*(1+Inputs!AH$6),
IF(INDEX(Lookups!$Y$2:$Y$98,MATCH(Inputs!$M71&amp;"_"&amp;INDEX(Lookups!$AC$2:$AC$13,MATCH(Inputs!$L71,Lookups!$AD$2:$AD$13,0),1),IF(Inputs!$K71="CAL",Lookups!$Z$2:$Z$98,Lookups!$AA$2:$AA$98),0),1)&lt;Inputs!AH$4-1,Inputs!AG71*(1+Inputs!AH$6)))))</f>
        <v>-</v>
      </c>
      <c r="AI71" s="217" t="str">
        <f>IF(OR(ISBLANK($M71),$N71="%"),"-",
IF(INDEX(Lookups!$Y$2:$Y$98,MATCH(Inputs!$M71&amp;"_"&amp;INDEX(Lookups!$AC$2:$AC$13,MATCH(Inputs!$L71,Lookups!$AD$2:$AD$13,0),1),IF(Inputs!$K71="CAL",Lookups!$Z$2:$Z$98,Lookups!$AA$2:$AA$98),0),1)&gt;=Inputs!AI$4,"-",
IF(INDEX(Lookups!$Y$2:$Y$98,MATCH(Inputs!$M71&amp;"_"&amp;INDEX(Lookups!$AC$2:$AC$13,MATCH(Inputs!$L71,Lookups!$AD$2:$AD$13,0),1),IF(Inputs!$K71="CAL",Lookups!$Z$2:$Z$98,Lookups!$AA$2:$AA$98),0),1)=Inputs!AI$4-1,Inputs!$Q71*(1+Inputs!AI$6),
IF(INDEX(Lookups!$Y$2:$Y$98,MATCH(Inputs!$M71&amp;"_"&amp;INDEX(Lookups!$AC$2:$AC$13,MATCH(Inputs!$L71,Lookups!$AD$2:$AD$13,0),1),IF(Inputs!$K71="CAL",Lookups!$Z$2:$Z$98,Lookups!$AA$2:$AA$98),0),1)&lt;Inputs!AI$4-1,Inputs!AH71*(1+Inputs!AI$6)))))</f>
        <v>-</v>
      </c>
      <c r="AJ71" s="217" t="str">
        <f>IF(OR(ISBLANK($M71),$N71="%"),"-",
IF(INDEX(Lookups!$Y$2:$Y$98,MATCH(Inputs!$M71&amp;"_"&amp;INDEX(Lookups!$AC$2:$AC$13,MATCH(Inputs!$L71,Lookups!$AD$2:$AD$13,0),1),IF(Inputs!$K71="CAL",Lookups!$Z$2:$Z$98,Lookups!$AA$2:$AA$98),0),1)&gt;=Inputs!AJ$4,"-",
IF(INDEX(Lookups!$Y$2:$Y$98,MATCH(Inputs!$M71&amp;"_"&amp;INDEX(Lookups!$AC$2:$AC$13,MATCH(Inputs!$L71,Lookups!$AD$2:$AD$13,0),1),IF(Inputs!$K71="CAL",Lookups!$Z$2:$Z$98,Lookups!$AA$2:$AA$98),0),1)=Inputs!AJ$4-1,Inputs!$Q71*(1+Inputs!AJ$6),
IF(INDEX(Lookups!$Y$2:$Y$98,MATCH(Inputs!$M71&amp;"_"&amp;INDEX(Lookups!$AC$2:$AC$13,MATCH(Inputs!$L71,Lookups!$AD$2:$AD$13,0),1),IF(Inputs!$K71="CAL",Lookups!$Z$2:$Z$98,Lookups!$AA$2:$AA$98),0),1)&lt;Inputs!AJ$4-1,Inputs!AI71*(1+Inputs!AJ$6)))))</f>
        <v>-</v>
      </c>
      <c r="AK71" s="217" t="str">
        <f>IF(OR(ISBLANK($M71),$N71="%"),"-",
IF(INDEX(Lookups!$Y$2:$Y$98,MATCH(Inputs!$M71&amp;"_"&amp;INDEX(Lookups!$AC$2:$AC$13,MATCH(Inputs!$L71,Lookups!$AD$2:$AD$13,0),1),IF(Inputs!$K71="CAL",Lookups!$Z$2:$Z$98,Lookups!$AA$2:$AA$98),0),1)&gt;=Inputs!AK$4,"-",
IF(INDEX(Lookups!$Y$2:$Y$98,MATCH(Inputs!$M71&amp;"_"&amp;INDEX(Lookups!$AC$2:$AC$13,MATCH(Inputs!$L71,Lookups!$AD$2:$AD$13,0),1),IF(Inputs!$K71="CAL",Lookups!$Z$2:$Z$98,Lookups!$AA$2:$AA$98),0),1)=Inputs!AK$4-1,Inputs!$Q71*(1+Inputs!AK$6),
IF(INDEX(Lookups!$Y$2:$Y$98,MATCH(Inputs!$M71&amp;"_"&amp;INDEX(Lookups!$AC$2:$AC$13,MATCH(Inputs!$L71,Lookups!$AD$2:$AD$13,0),1),IF(Inputs!$K71="CAL",Lookups!$Z$2:$Z$98,Lookups!$AA$2:$AA$98),0),1)&lt;Inputs!AK$4-1,Inputs!AJ71*(1+Inputs!AK$6)))))</f>
        <v>-</v>
      </c>
      <c r="AL71" s="217" t="str">
        <f>IF(OR(ISBLANK($M71),$N71="%"),"-",
IF(INDEX(Lookups!$Y$2:$Y$98,MATCH(Inputs!$M71&amp;"_"&amp;INDEX(Lookups!$AC$2:$AC$13,MATCH(Inputs!$L71,Lookups!$AD$2:$AD$13,0),1),IF(Inputs!$K71="CAL",Lookups!$Z$2:$Z$98,Lookups!$AA$2:$AA$98),0),1)&gt;=Inputs!AL$4,"-",
IF(INDEX(Lookups!$Y$2:$Y$98,MATCH(Inputs!$M71&amp;"_"&amp;INDEX(Lookups!$AC$2:$AC$13,MATCH(Inputs!$L71,Lookups!$AD$2:$AD$13,0),1),IF(Inputs!$K71="CAL",Lookups!$Z$2:$Z$98,Lookups!$AA$2:$AA$98),0),1)=Inputs!AL$4-1,Inputs!$Q71*(1+Inputs!AL$6),
IF(INDEX(Lookups!$Y$2:$Y$98,MATCH(Inputs!$M71&amp;"_"&amp;INDEX(Lookups!$AC$2:$AC$13,MATCH(Inputs!$L71,Lookups!$AD$2:$AD$13,0),1),IF(Inputs!$K71="CAL",Lookups!$Z$2:$Z$98,Lookups!$AA$2:$AA$98),0),1)&lt;Inputs!AL$4-1,Inputs!AK71*(1+Inputs!AL$6)))))</f>
        <v>-</v>
      </c>
      <c r="AM71" s="217" t="str">
        <f>IF(OR(ISBLANK($M71),$N71="%"),"-",
IF(INDEX(Lookups!$Y$2:$Y$98,MATCH(Inputs!$M71&amp;"_"&amp;INDEX(Lookups!$AC$2:$AC$13,MATCH(Inputs!$L71,Lookups!$AD$2:$AD$13,0),1),IF(Inputs!$K71="CAL",Lookups!$Z$2:$Z$98,Lookups!$AA$2:$AA$98),0),1)&gt;=Inputs!AM$4,"-",
IF(INDEX(Lookups!$Y$2:$Y$98,MATCH(Inputs!$M71&amp;"_"&amp;INDEX(Lookups!$AC$2:$AC$13,MATCH(Inputs!$L71,Lookups!$AD$2:$AD$13,0),1),IF(Inputs!$K71="CAL",Lookups!$Z$2:$Z$98,Lookups!$AA$2:$AA$98),0),1)=Inputs!AM$4-1,Inputs!$Q71*(1+Inputs!AM$6),
IF(INDEX(Lookups!$Y$2:$Y$98,MATCH(Inputs!$M71&amp;"_"&amp;INDEX(Lookups!$AC$2:$AC$13,MATCH(Inputs!$L71,Lookups!$AD$2:$AD$13,0),1),IF(Inputs!$K71="CAL",Lookups!$Z$2:$Z$98,Lookups!$AA$2:$AA$98),0),1)&lt;Inputs!AM$4-1,Inputs!AL71*(1+Inputs!AM$6)))))</f>
        <v>-</v>
      </c>
      <c r="AN71" s="217" t="str">
        <f>IF(OR(ISBLANK($M71),$N71="%"),"-",
IF(INDEX(Lookups!$Y$2:$Y$98,MATCH(Inputs!$M71&amp;"_"&amp;INDEX(Lookups!$AC$2:$AC$13,MATCH(Inputs!$L71,Lookups!$AD$2:$AD$13,0),1),IF(Inputs!$K71="CAL",Lookups!$Z$2:$Z$98,Lookups!$AA$2:$AA$98),0),1)&gt;=Inputs!AN$4,"-",
IF(INDEX(Lookups!$Y$2:$Y$98,MATCH(Inputs!$M71&amp;"_"&amp;INDEX(Lookups!$AC$2:$AC$13,MATCH(Inputs!$L71,Lookups!$AD$2:$AD$13,0),1),IF(Inputs!$K71="CAL",Lookups!$Z$2:$Z$98,Lookups!$AA$2:$AA$98),0),1)=Inputs!AN$4-1,Inputs!$Q71*(1+Inputs!AN$6),
IF(INDEX(Lookups!$Y$2:$Y$98,MATCH(Inputs!$M71&amp;"_"&amp;INDEX(Lookups!$AC$2:$AC$13,MATCH(Inputs!$L71,Lookups!$AD$2:$AD$13,0),1),IF(Inputs!$K71="CAL",Lookups!$Z$2:$Z$98,Lookups!$AA$2:$AA$98),0),1)&lt;Inputs!AN$4-1,Inputs!AM71*(1+Inputs!AN$6)))))</f>
        <v>-</v>
      </c>
      <c r="AO71" s="217" t="str">
        <f>IF(OR(ISBLANK($M71),$N71="%"),"-",
IF(INDEX(Lookups!$Y$2:$Y$98,MATCH(Inputs!$M71&amp;"_"&amp;INDEX(Lookups!$AC$2:$AC$13,MATCH(Inputs!$L71,Lookups!$AD$2:$AD$13,0),1),IF(Inputs!$K71="CAL",Lookups!$Z$2:$Z$98,Lookups!$AA$2:$AA$98),0),1)&gt;=Inputs!AO$4,"-",
IF(INDEX(Lookups!$Y$2:$Y$98,MATCH(Inputs!$M71&amp;"_"&amp;INDEX(Lookups!$AC$2:$AC$13,MATCH(Inputs!$L71,Lookups!$AD$2:$AD$13,0),1),IF(Inputs!$K71="CAL",Lookups!$Z$2:$Z$98,Lookups!$AA$2:$AA$98),0),1)=Inputs!AO$4-1,Inputs!$Q71*(1+Inputs!AO$6),
IF(INDEX(Lookups!$Y$2:$Y$98,MATCH(Inputs!$M71&amp;"_"&amp;INDEX(Lookups!$AC$2:$AC$13,MATCH(Inputs!$L71,Lookups!$AD$2:$AD$13,0),1),IF(Inputs!$K71="CAL",Lookups!$Z$2:$Z$98,Lookups!$AA$2:$AA$98),0),1)&lt;Inputs!AO$4-1,Inputs!AN71*(1+Inputs!AO$6)))))</f>
        <v>-</v>
      </c>
      <c r="AP71" s="217" t="str">
        <f>IF(OR(ISBLANK($M71),$N71="%"),"-",
IF(INDEX(Lookups!$Y$2:$Y$98,MATCH(Inputs!$M71&amp;"_"&amp;INDEX(Lookups!$AC$2:$AC$13,MATCH(Inputs!$L71,Lookups!$AD$2:$AD$13,0),1),IF(Inputs!$K71="CAL",Lookups!$Z$2:$Z$98,Lookups!$AA$2:$AA$98),0),1)&gt;=Inputs!AP$4,"-",
IF(INDEX(Lookups!$Y$2:$Y$98,MATCH(Inputs!$M71&amp;"_"&amp;INDEX(Lookups!$AC$2:$AC$13,MATCH(Inputs!$L71,Lookups!$AD$2:$AD$13,0),1),IF(Inputs!$K71="CAL",Lookups!$Z$2:$Z$98,Lookups!$AA$2:$AA$98),0),1)=Inputs!AP$4-1,Inputs!$Q71*(1+Inputs!AP$6),
IF(INDEX(Lookups!$Y$2:$Y$98,MATCH(Inputs!$M71&amp;"_"&amp;INDEX(Lookups!$AC$2:$AC$13,MATCH(Inputs!$L71,Lookups!$AD$2:$AD$13,0),1),IF(Inputs!$K71="CAL",Lookups!$Z$2:$Z$98,Lookups!$AA$2:$AA$98),0),1)&lt;Inputs!AP$4-1,Inputs!AO71*(1+Inputs!AP$6)))))</f>
        <v>-</v>
      </c>
      <c r="AQ71" s="217" t="str">
        <f>IF(OR(ISBLANK($M71),$N71="%"),"-",
IF(INDEX(Lookups!$Y$2:$Y$98,MATCH(Inputs!$M71&amp;"_"&amp;INDEX(Lookups!$AC$2:$AC$13,MATCH(Inputs!$L71,Lookups!$AD$2:$AD$13,0),1),IF(Inputs!$K71="CAL",Lookups!$Z$2:$Z$98,Lookups!$AA$2:$AA$98),0),1)&gt;=Inputs!AQ$4,"-",
IF(INDEX(Lookups!$Y$2:$Y$98,MATCH(Inputs!$M71&amp;"_"&amp;INDEX(Lookups!$AC$2:$AC$13,MATCH(Inputs!$L71,Lookups!$AD$2:$AD$13,0),1),IF(Inputs!$K71="CAL",Lookups!$Z$2:$Z$98,Lookups!$AA$2:$AA$98),0),1)=Inputs!AQ$4-1,Inputs!$Q71*(1+Inputs!AQ$6),
IF(INDEX(Lookups!$Y$2:$Y$98,MATCH(Inputs!$M71&amp;"_"&amp;INDEX(Lookups!$AC$2:$AC$13,MATCH(Inputs!$L71,Lookups!$AD$2:$AD$13,0),1),IF(Inputs!$K71="CAL",Lookups!$Z$2:$Z$98,Lookups!$AA$2:$AA$98),0),1)&lt;Inputs!AQ$4-1,Inputs!AP71*(1+Inputs!AQ$6)))))</f>
        <v>-</v>
      </c>
      <c r="AR71" s="217" t="str">
        <f>IF(OR(ISBLANK($M71),$N71="%"),"-",
IF(INDEX(Lookups!$Y$2:$Y$98,MATCH(Inputs!$M71&amp;"_"&amp;INDEX(Lookups!$AC$2:$AC$13,MATCH(Inputs!$L71,Lookups!$AD$2:$AD$13,0),1),IF(Inputs!$K71="CAL",Lookups!$Z$2:$Z$98,Lookups!$AA$2:$AA$98),0),1)&gt;=Inputs!AR$4,"-",
IF(INDEX(Lookups!$Y$2:$Y$98,MATCH(Inputs!$M71&amp;"_"&amp;INDEX(Lookups!$AC$2:$AC$13,MATCH(Inputs!$L71,Lookups!$AD$2:$AD$13,0),1),IF(Inputs!$K71="CAL",Lookups!$Z$2:$Z$98,Lookups!$AA$2:$AA$98),0),1)=Inputs!AR$4-1,Inputs!$Q71*(1+Inputs!AR$6),
IF(INDEX(Lookups!$Y$2:$Y$98,MATCH(Inputs!$M71&amp;"_"&amp;INDEX(Lookups!$AC$2:$AC$13,MATCH(Inputs!$L71,Lookups!$AD$2:$AD$13,0),1),IF(Inputs!$K71="CAL",Lookups!$Z$2:$Z$98,Lookups!$AA$2:$AA$98),0),1)&lt;Inputs!AR$4-1,Inputs!AQ71*(1+Inputs!AR$6)))))</f>
        <v>-</v>
      </c>
      <c r="AS71" s="217" t="str">
        <f>IF(OR(ISBLANK($M71),$N71="%"),"-",
IF(INDEX(Lookups!$Y$2:$Y$98,MATCH(Inputs!$M71&amp;"_"&amp;INDEX(Lookups!$AC$2:$AC$13,MATCH(Inputs!$L71,Lookups!$AD$2:$AD$13,0),1),IF(Inputs!$K71="CAL",Lookups!$Z$2:$Z$98,Lookups!$AA$2:$AA$98),0),1)&gt;=Inputs!AS$4,"-",
IF(INDEX(Lookups!$Y$2:$Y$98,MATCH(Inputs!$M71&amp;"_"&amp;INDEX(Lookups!$AC$2:$AC$13,MATCH(Inputs!$L71,Lookups!$AD$2:$AD$13,0),1),IF(Inputs!$K71="CAL",Lookups!$Z$2:$Z$98,Lookups!$AA$2:$AA$98),0),1)=Inputs!AS$4-1,Inputs!$Q71*(1+Inputs!AS$6),
IF(INDEX(Lookups!$Y$2:$Y$98,MATCH(Inputs!$M71&amp;"_"&amp;INDEX(Lookups!$AC$2:$AC$13,MATCH(Inputs!$L71,Lookups!$AD$2:$AD$13,0),1),IF(Inputs!$K71="CAL",Lookups!$Z$2:$Z$98,Lookups!$AA$2:$AA$98),0),1)&lt;Inputs!AS$4-1,Inputs!AR71*(1+Inputs!AS$6)))))</f>
        <v>-</v>
      </c>
      <c r="AT71" s="217" t="str">
        <f>IF(OR(ISBLANK($M71),$N71="%"),"-",
IF(INDEX(Lookups!$Y$2:$Y$98,MATCH(Inputs!$M71&amp;"_"&amp;INDEX(Lookups!$AC$2:$AC$13,MATCH(Inputs!$L71,Lookups!$AD$2:$AD$13,0),1),IF(Inputs!$K71="CAL",Lookups!$Z$2:$Z$98,Lookups!$AA$2:$AA$98),0),1)&gt;=Inputs!AT$4,"-",
IF(INDEX(Lookups!$Y$2:$Y$98,MATCH(Inputs!$M71&amp;"_"&amp;INDEX(Lookups!$AC$2:$AC$13,MATCH(Inputs!$L71,Lookups!$AD$2:$AD$13,0),1),IF(Inputs!$K71="CAL",Lookups!$Z$2:$Z$98,Lookups!$AA$2:$AA$98),0),1)=Inputs!AT$4-1,Inputs!$Q71*(1+Inputs!AT$6),
IF(INDEX(Lookups!$Y$2:$Y$98,MATCH(Inputs!$M71&amp;"_"&amp;INDEX(Lookups!$AC$2:$AC$13,MATCH(Inputs!$L71,Lookups!$AD$2:$AD$13,0),1),IF(Inputs!$K71="CAL",Lookups!$Z$2:$Z$98,Lookups!$AA$2:$AA$98),0),1)&lt;Inputs!AT$4-1,Inputs!AS71*(1+Inputs!AT$6)))))</f>
        <v>-</v>
      </c>
      <c r="AU71" s="217" t="str">
        <f>IF(OR(ISBLANK($M71),$N71="%"),"-",
IF(INDEX(Lookups!$Y$2:$Y$98,MATCH(Inputs!$M71&amp;"_"&amp;INDEX(Lookups!$AC$2:$AC$13,MATCH(Inputs!$L71,Lookups!$AD$2:$AD$13,0),1),IF(Inputs!$K71="CAL",Lookups!$Z$2:$Z$98,Lookups!$AA$2:$AA$98),0),1)&gt;=Inputs!AU$4,"-",
IF(INDEX(Lookups!$Y$2:$Y$98,MATCH(Inputs!$M71&amp;"_"&amp;INDEX(Lookups!$AC$2:$AC$13,MATCH(Inputs!$L71,Lookups!$AD$2:$AD$13,0),1),IF(Inputs!$K71="CAL",Lookups!$Z$2:$Z$98,Lookups!$AA$2:$AA$98),0),1)=Inputs!AU$4-1,Inputs!$Q71*(1+Inputs!AU$6),
IF(INDEX(Lookups!$Y$2:$Y$98,MATCH(Inputs!$M71&amp;"_"&amp;INDEX(Lookups!$AC$2:$AC$13,MATCH(Inputs!$L71,Lookups!$AD$2:$AD$13,0),1),IF(Inputs!$K71="CAL",Lookups!$Z$2:$Z$98,Lookups!$AA$2:$AA$98),0),1)&lt;Inputs!AU$4-1,Inputs!AT71*(1+Inputs!AU$6)))))</f>
        <v>-</v>
      </c>
      <c r="AW71" s="214" t="str">
        <f>INDEX($V71:$AU71,1,MATCH(AW$6&amp;"_"&amp;INDEX(Lookups!$AC$2:$AC$13,MATCH(Inputs!AW$5,Lookups!$AD$2:$AD$13,0),1),Inputs!$V$2:$AU$2,0))</f>
        <v>-</v>
      </c>
    </row>
    <row r="72" spans="1:49" x14ac:dyDescent="0.25">
      <c r="A72" s="178"/>
      <c r="B72" s="209"/>
      <c r="C72" s="210" t="str">
        <f>IF(ISBLANK($B72),"-",IFERROR(INDEX(Lookups!$E$2:$E$14,MATCH($B72,Lookups!$C$2:$C$14,0),1),"-"))</f>
        <v>-</v>
      </c>
      <c r="D72" s="211" t="str">
        <f>IFERROR(IF(MATCH($I72,Lookups!$J$2:$J$6,0),INDEX(Lookups!$K$2:$K$6,MATCH(Inputs!$I72,Lookups!$J$2:$J$6,0),1)),"all DB")</f>
        <v>all DB</v>
      </c>
      <c r="E72" s="211" t="str">
        <f t="shared" ref="E72:E77" si="11">IF(ISBLANK($B72),"-",$B72&amp;"_"&amp;$D72)</f>
        <v>-</v>
      </c>
      <c r="O72" s="208" t="s">
        <v>32</v>
      </c>
      <c r="P72" s="208" t="s">
        <v>577</v>
      </c>
      <c r="Q72" s="162"/>
      <c r="R72" s="162"/>
      <c r="U72" s="216"/>
      <c r="V72" s="217" t="str">
        <f>IF(OR(ISBLANK($M72),$N72="%"),"-",
IF(INDEX(Lookups!$Y$2:$Y$98,MATCH(Inputs!$M72&amp;"_"&amp;INDEX(Lookups!$AC$2:$AC$13,MATCH(Inputs!$L72,Lookups!$AD$2:$AD$13,0),1),IF(Inputs!$K72="CAL",Lookups!$Z$2:$Z$98,Lookups!$AA$2:$AA$98),0),1)&gt;=Inputs!V$4,"-",
IF(INDEX(Lookups!$Y$2:$Y$98,MATCH(Inputs!$M72&amp;"_"&amp;INDEX(Lookups!$AC$2:$AC$13,MATCH(Inputs!$L72,Lookups!$AD$2:$AD$13,0),1),IF(Inputs!$K72="CAL",Lookups!$Z$2:$Z$98,Lookups!$AA$2:$AA$98),0),1)=Inputs!V$4-1,Inputs!$Q72*(1+Inputs!V$6),
IF(INDEX(Lookups!$Y$2:$Y$98,MATCH(Inputs!$M72&amp;"_"&amp;INDEX(Lookups!$AC$2:$AC$13,MATCH(Inputs!$L72,Lookups!$AD$2:$AD$13,0),1),IF(Inputs!$K72="CAL",Lookups!$Z$2:$Z$98,Lookups!$AA$2:$AA$98),0),1)&lt;Inputs!V$4-1,Inputs!U72*(1+Inputs!V$6)))))</f>
        <v>-</v>
      </c>
      <c r="W72" s="217" t="str">
        <f>IF(OR(ISBLANK($M72),$N72="%"),"-",
IF(INDEX(Lookups!$Y$2:$Y$98,MATCH(Inputs!$M72&amp;"_"&amp;INDEX(Lookups!$AC$2:$AC$13,MATCH(Inputs!$L72,Lookups!$AD$2:$AD$13,0),1),IF(Inputs!$K72="CAL",Lookups!$Z$2:$Z$98,Lookups!$AA$2:$AA$98),0),1)&gt;=Inputs!W$4,"-",
IF(INDEX(Lookups!$Y$2:$Y$98,MATCH(Inputs!$M72&amp;"_"&amp;INDEX(Lookups!$AC$2:$AC$13,MATCH(Inputs!$L72,Lookups!$AD$2:$AD$13,0),1),IF(Inputs!$K72="CAL",Lookups!$Z$2:$Z$98,Lookups!$AA$2:$AA$98),0),1)=Inputs!W$4-1,Inputs!$Q72*(1+Inputs!W$6),
IF(INDEX(Lookups!$Y$2:$Y$98,MATCH(Inputs!$M72&amp;"_"&amp;INDEX(Lookups!$AC$2:$AC$13,MATCH(Inputs!$L72,Lookups!$AD$2:$AD$13,0),1),IF(Inputs!$K72="CAL",Lookups!$Z$2:$Z$98,Lookups!$AA$2:$AA$98),0),1)&lt;Inputs!W$4-1,Inputs!V72*(1+Inputs!W$6)))))</f>
        <v>-</v>
      </c>
      <c r="X72" s="217" t="str">
        <f>IF(OR(ISBLANK($M72),$N72="%"),"-",
IF(INDEX(Lookups!$Y$2:$Y$98,MATCH(Inputs!$M72&amp;"_"&amp;INDEX(Lookups!$AC$2:$AC$13,MATCH(Inputs!$L72,Lookups!$AD$2:$AD$13,0),1),IF(Inputs!$K72="CAL",Lookups!$Z$2:$Z$98,Lookups!$AA$2:$AA$98),0),1)&gt;=Inputs!X$4,"-",
IF(INDEX(Lookups!$Y$2:$Y$98,MATCH(Inputs!$M72&amp;"_"&amp;INDEX(Lookups!$AC$2:$AC$13,MATCH(Inputs!$L72,Lookups!$AD$2:$AD$13,0),1),IF(Inputs!$K72="CAL",Lookups!$Z$2:$Z$98,Lookups!$AA$2:$AA$98),0),1)=Inputs!X$4-1,Inputs!$Q72*(1+Inputs!X$6),
IF(INDEX(Lookups!$Y$2:$Y$98,MATCH(Inputs!$M72&amp;"_"&amp;INDEX(Lookups!$AC$2:$AC$13,MATCH(Inputs!$L72,Lookups!$AD$2:$AD$13,0),1),IF(Inputs!$K72="CAL",Lookups!$Z$2:$Z$98,Lookups!$AA$2:$AA$98),0),1)&lt;Inputs!X$4-1,Inputs!W72*(1+Inputs!X$6)))))</f>
        <v>-</v>
      </c>
      <c r="Y72" s="217" t="str">
        <f>IF(OR(ISBLANK($M72),$N72="%"),"-",
IF(INDEX(Lookups!$Y$2:$Y$98,MATCH(Inputs!$M72&amp;"_"&amp;INDEX(Lookups!$AC$2:$AC$13,MATCH(Inputs!$L72,Lookups!$AD$2:$AD$13,0),1),IF(Inputs!$K72="CAL",Lookups!$Z$2:$Z$98,Lookups!$AA$2:$AA$98),0),1)&gt;=Inputs!Y$4,"-",
IF(INDEX(Lookups!$Y$2:$Y$98,MATCH(Inputs!$M72&amp;"_"&amp;INDEX(Lookups!$AC$2:$AC$13,MATCH(Inputs!$L72,Lookups!$AD$2:$AD$13,0),1),IF(Inputs!$K72="CAL",Lookups!$Z$2:$Z$98,Lookups!$AA$2:$AA$98),0),1)=Inputs!Y$4-1,Inputs!$Q72*(1+Inputs!Y$6),
IF(INDEX(Lookups!$Y$2:$Y$98,MATCH(Inputs!$M72&amp;"_"&amp;INDEX(Lookups!$AC$2:$AC$13,MATCH(Inputs!$L72,Lookups!$AD$2:$AD$13,0),1),IF(Inputs!$K72="CAL",Lookups!$Z$2:$Z$98,Lookups!$AA$2:$AA$98),0),1)&lt;Inputs!Y$4-1,Inputs!X72*(1+Inputs!Y$6)))))</f>
        <v>-</v>
      </c>
      <c r="Z72" s="217" t="str">
        <f>IF(OR(ISBLANK($M72),$N72="%"),"-",
IF(INDEX(Lookups!$Y$2:$Y$98,MATCH(Inputs!$M72&amp;"_"&amp;INDEX(Lookups!$AC$2:$AC$13,MATCH(Inputs!$L72,Lookups!$AD$2:$AD$13,0),1),IF(Inputs!$K72="CAL",Lookups!$Z$2:$Z$98,Lookups!$AA$2:$AA$98),0),1)&gt;=Inputs!Z$4,"-",
IF(INDEX(Lookups!$Y$2:$Y$98,MATCH(Inputs!$M72&amp;"_"&amp;INDEX(Lookups!$AC$2:$AC$13,MATCH(Inputs!$L72,Lookups!$AD$2:$AD$13,0),1),IF(Inputs!$K72="CAL",Lookups!$Z$2:$Z$98,Lookups!$AA$2:$AA$98),0),1)=Inputs!Z$4-1,Inputs!$Q72*(1+Inputs!Z$6),
IF(INDEX(Lookups!$Y$2:$Y$98,MATCH(Inputs!$M72&amp;"_"&amp;INDEX(Lookups!$AC$2:$AC$13,MATCH(Inputs!$L72,Lookups!$AD$2:$AD$13,0),1),IF(Inputs!$K72="CAL",Lookups!$Z$2:$Z$98,Lookups!$AA$2:$AA$98),0),1)&lt;Inputs!Z$4-1,Inputs!Y72*(1+Inputs!Z$6)))))</f>
        <v>-</v>
      </c>
      <c r="AA72" s="217" t="str">
        <f>IF(OR(ISBLANK($M72),$N72="%"),"-",
IF(INDEX(Lookups!$Y$2:$Y$98,MATCH(Inputs!$M72&amp;"_"&amp;INDEX(Lookups!$AC$2:$AC$13,MATCH(Inputs!$L72,Lookups!$AD$2:$AD$13,0),1),IF(Inputs!$K72="CAL",Lookups!$Z$2:$Z$98,Lookups!$AA$2:$AA$98),0),1)&gt;=Inputs!AA$4,"-",
IF(INDEX(Lookups!$Y$2:$Y$98,MATCH(Inputs!$M72&amp;"_"&amp;INDEX(Lookups!$AC$2:$AC$13,MATCH(Inputs!$L72,Lookups!$AD$2:$AD$13,0),1),IF(Inputs!$K72="CAL",Lookups!$Z$2:$Z$98,Lookups!$AA$2:$AA$98),0),1)=Inputs!AA$4-1,Inputs!$Q72*(1+Inputs!AA$6),
IF(INDEX(Lookups!$Y$2:$Y$98,MATCH(Inputs!$M72&amp;"_"&amp;INDEX(Lookups!$AC$2:$AC$13,MATCH(Inputs!$L72,Lookups!$AD$2:$AD$13,0),1),IF(Inputs!$K72="CAL",Lookups!$Z$2:$Z$98,Lookups!$AA$2:$AA$98),0),1)&lt;Inputs!AA$4-1,Inputs!Z72*(1+Inputs!AA$6)))))</f>
        <v>-</v>
      </c>
      <c r="AB72" s="217" t="str">
        <f>IF(OR(ISBLANK($M72),$N72="%"),"-",
IF(INDEX(Lookups!$Y$2:$Y$98,MATCH(Inputs!$M72&amp;"_"&amp;INDEX(Lookups!$AC$2:$AC$13,MATCH(Inputs!$L72,Lookups!$AD$2:$AD$13,0),1),IF(Inputs!$K72="CAL",Lookups!$Z$2:$Z$98,Lookups!$AA$2:$AA$98),0),1)&gt;=Inputs!AB$4,"-",
IF(INDEX(Lookups!$Y$2:$Y$98,MATCH(Inputs!$M72&amp;"_"&amp;INDEX(Lookups!$AC$2:$AC$13,MATCH(Inputs!$L72,Lookups!$AD$2:$AD$13,0),1),IF(Inputs!$K72="CAL",Lookups!$Z$2:$Z$98,Lookups!$AA$2:$AA$98),0),1)=Inputs!AB$4-1,Inputs!$Q72*(1+Inputs!AB$6),
IF(INDEX(Lookups!$Y$2:$Y$98,MATCH(Inputs!$M72&amp;"_"&amp;INDEX(Lookups!$AC$2:$AC$13,MATCH(Inputs!$L72,Lookups!$AD$2:$AD$13,0),1),IF(Inputs!$K72="CAL",Lookups!$Z$2:$Z$98,Lookups!$AA$2:$AA$98),0),1)&lt;Inputs!AB$4-1,Inputs!AA72*(1+Inputs!AB$6)))))</f>
        <v>-</v>
      </c>
      <c r="AC72" s="217" t="str">
        <f>IF(OR(ISBLANK($M72),$N72="%"),"-",
IF(INDEX(Lookups!$Y$2:$Y$98,MATCH(Inputs!$M72&amp;"_"&amp;INDEX(Lookups!$AC$2:$AC$13,MATCH(Inputs!$L72,Lookups!$AD$2:$AD$13,0),1),IF(Inputs!$K72="CAL",Lookups!$Z$2:$Z$98,Lookups!$AA$2:$AA$98),0),1)&gt;=Inputs!AC$4,"-",
IF(INDEX(Lookups!$Y$2:$Y$98,MATCH(Inputs!$M72&amp;"_"&amp;INDEX(Lookups!$AC$2:$AC$13,MATCH(Inputs!$L72,Lookups!$AD$2:$AD$13,0),1),IF(Inputs!$K72="CAL",Lookups!$Z$2:$Z$98,Lookups!$AA$2:$AA$98),0),1)=Inputs!AC$4-1,Inputs!$Q72*(1+Inputs!AC$6),
IF(INDEX(Lookups!$Y$2:$Y$98,MATCH(Inputs!$M72&amp;"_"&amp;INDEX(Lookups!$AC$2:$AC$13,MATCH(Inputs!$L72,Lookups!$AD$2:$AD$13,0),1),IF(Inputs!$K72="CAL",Lookups!$Z$2:$Z$98,Lookups!$AA$2:$AA$98),0),1)&lt;Inputs!AC$4-1,Inputs!AB72*(1+Inputs!AC$6)))))</f>
        <v>-</v>
      </c>
      <c r="AD72" s="217" t="str">
        <f>IF(OR(ISBLANK($M72),$N72="%"),"-",
IF(INDEX(Lookups!$Y$2:$Y$98,MATCH(Inputs!$M72&amp;"_"&amp;INDEX(Lookups!$AC$2:$AC$13,MATCH(Inputs!$L72,Lookups!$AD$2:$AD$13,0),1),IF(Inputs!$K72="CAL",Lookups!$Z$2:$Z$98,Lookups!$AA$2:$AA$98),0),1)&gt;=Inputs!AD$4,"-",
IF(INDEX(Lookups!$Y$2:$Y$98,MATCH(Inputs!$M72&amp;"_"&amp;INDEX(Lookups!$AC$2:$AC$13,MATCH(Inputs!$L72,Lookups!$AD$2:$AD$13,0),1),IF(Inputs!$K72="CAL",Lookups!$Z$2:$Z$98,Lookups!$AA$2:$AA$98),0),1)=Inputs!AD$4-1,Inputs!$Q72*(1+Inputs!AD$6),
IF(INDEX(Lookups!$Y$2:$Y$98,MATCH(Inputs!$M72&amp;"_"&amp;INDEX(Lookups!$AC$2:$AC$13,MATCH(Inputs!$L72,Lookups!$AD$2:$AD$13,0),1),IF(Inputs!$K72="CAL",Lookups!$Z$2:$Z$98,Lookups!$AA$2:$AA$98),0),1)&lt;Inputs!AD$4-1,Inputs!AC72*(1+Inputs!AD$6)))))</f>
        <v>-</v>
      </c>
      <c r="AE72" s="217" t="str">
        <f>IF(OR(ISBLANK($M72),$N72="%"),"-",
IF(INDEX(Lookups!$Y$2:$Y$98,MATCH(Inputs!$M72&amp;"_"&amp;INDEX(Lookups!$AC$2:$AC$13,MATCH(Inputs!$L72,Lookups!$AD$2:$AD$13,0),1),IF(Inputs!$K72="CAL",Lookups!$Z$2:$Z$98,Lookups!$AA$2:$AA$98),0),1)&gt;=Inputs!AE$4,"-",
IF(INDEX(Lookups!$Y$2:$Y$98,MATCH(Inputs!$M72&amp;"_"&amp;INDEX(Lookups!$AC$2:$AC$13,MATCH(Inputs!$L72,Lookups!$AD$2:$AD$13,0),1),IF(Inputs!$K72="CAL",Lookups!$Z$2:$Z$98,Lookups!$AA$2:$AA$98),0),1)=Inputs!AE$4-1,Inputs!$Q72*(1+Inputs!AE$6),
IF(INDEX(Lookups!$Y$2:$Y$98,MATCH(Inputs!$M72&amp;"_"&amp;INDEX(Lookups!$AC$2:$AC$13,MATCH(Inputs!$L72,Lookups!$AD$2:$AD$13,0),1),IF(Inputs!$K72="CAL",Lookups!$Z$2:$Z$98,Lookups!$AA$2:$AA$98),0),1)&lt;Inputs!AE$4-1,Inputs!AD72*(1+Inputs!AE$6)))))</f>
        <v>-</v>
      </c>
      <c r="AF72" s="217" t="str">
        <f>IF(OR(ISBLANK($M72),$N72="%"),"-",
IF(INDEX(Lookups!$Y$2:$Y$98,MATCH(Inputs!$M72&amp;"_"&amp;INDEX(Lookups!$AC$2:$AC$13,MATCH(Inputs!$L72,Lookups!$AD$2:$AD$13,0),1),IF(Inputs!$K72="CAL",Lookups!$Z$2:$Z$98,Lookups!$AA$2:$AA$98),0),1)&gt;=Inputs!AF$4,"-",
IF(INDEX(Lookups!$Y$2:$Y$98,MATCH(Inputs!$M72&amp;"_"&amp;INDEX(Lookups!$AC$2:$AC$13,MATCH(Inputs!$L72,Lookups!$AD$2:$AD$13,0),1),IF(Inputs!$K72="CAL",Lookups!$Z$2:$Z$98,Lookups!$AA$2:$AA$98),0),1)=Inputs!AF$4-1,Inputs!$Q72*(1+Inputs!AF$6),
IF(INDEX(Lookups!$Y$2:$Y$98,MATCH(Inputs!$M72&amp;"_"&amp;INDEX(Lookups!$AC$2:$AC$13,MATCH(Inputs!$L72,Lookups!$AD$2:$AD$13,0),1),IF(Inputs!$K72="CAL",Lookups!$Z$2:$Z$98,Lookups!$AA$2:$AA$98),0),1)&lt;Inputs!AF$4-1,Inputs!AE72*(1+Inputs!AF$6)))))</f>
        <v>-</v>
      </c>
      <c r="AG72" s="217" t="str">
        <f>IF(OR(ISBLANK($M72),$N72="%"),"-",
IF(INDEX(Lookups!$Y$2:$Y$98,MATCH(Inputs!$M72&amp;"_"&amp;INDEX(Lookups!$AC$2:$AC$13,MATCH(Inputs!$L72,Lookups!$AD$2:$AD$13,0),1),IF(Inputs!$K72="CAL",Lookups!$Z$2:$Z$98,Lookups!$AA$2:$AA$98),0),1)&gt;=Inputs!AG$4,"-",
IF(INDEX(Lookups!$Y$2:$Y$98,MATCH(Inputs!$M72&amp;"_"&amp;INDEX(Lookups!$AC$2:$AC$13,MATCH(Inputs!$L72,Lookups!$AD$2:$AD$13,0),1),IF(Inputs!$K72="CAL",Lookups!$Z$2:$Z$98,Lookups!$AA$2:$AA$98),0),1)=Inputs!AG$4-1,Inputs!$Q72*(1+Inputs!AG$6),
IF(INDEX(Lookups!$Y$2:$Y$98,MATCH(Inputs!$M72&amp;"_"&amp;INDEX(Lookups!$AC$2:$AC$13,MATCH(Inputs!$L72,Lookups!$AD$2:$AD$13,0),1),IF(Inputs!$K72="CAL",Lookups!$Z$2:$Z$98,Lookups!$AA$2:$AA$98),0),1)&lt;Inputs!AG$4-1,Inputs!AF72*(1+Inputs!AG$6)))))</f>
        <v>-</v>
      </c>
      <c r="AH72" s="217" t="str">
        <f>IF(OR(ISBLANK($M72),$N72="%"),"-",
IF(INDEX(Lookups!$Y$2:$Y$98,MATCH(Inputs!$M72&amp;"_"&amp;INDEX(Lookups!$AC$2:$AC$13,MATCH(Inputs!$L72,Lookups!$AD$2:$AD$13,0),1),IF(Inputs!$K72="CAL",Lookups!$Z$2:$Z$98,Lookups!$AA$2:$AA$98),0),1)&gt;=Inputs!AH$4,"-",
IF(INDEX(Lookups!$Y$2:$Y$98,MATCH(Inputs!$M72&amp;"_"&amp;INDEX(Lookups!$AC$2:$AC$13,MATCH(Inputs!$L72,Lookups!$AD$2:$AD$13,0),1),IF(Inputs!$K72="CAL",Lookups!$Z$2:$Z$98,Lookups!$AA$2:$AA$98),0),1)=Inputs!AH$4-1,Inputs!$Q72*(1+Inputs!AH$6),
IF(INDEX(Lookups!$Y$2:$Y$98,MATCH(Inputs!$M72&amp;"_"&amp;INDEX(Lookups!$AC$2:$AC$13,MATCH(Inputs!$L72,Lookups!$AD$2:$AD$13,0),1),IF(Inputs!$K72="CAL",Lookups!$Z$2:$Z$98,Lookups!$AA$2:$AA$98),0),1)&lt;Inputs!AH$4-1,Inputs!AG72*(1+Inputs!AH$6)))))</f>
        <v>-</v>
      </c>
      <c r="AI72" s="217" t="str">
        <f>IF(OR(ISBLANK($M72),$N72="%"),"-",
IF(INDEX(Lookups!$Y$2:$Y$98,MATCH(Inputs!$M72&amp;"_"&amp;INDEX(Lookups!$AC$2:$AC$13,MATCH(Inputs!$L72,Lookups!$AD$2:$AD$13,0),1),IF(Inputs!$K72="CAL",Lookups!$Z$2:$Z$98,Lookups!$AA$2:$AA$98),0),1)&gt;=Inputs!AI$4,"-",
IF(INDEX(Lookups!$Y$2:$Y$98,MATCH(Inputs!$M72&amp;"_"&amp;INDEX(Lookups!$AC$2:$AC$13,MATCH(Inputs!$L72,Lookups!$AD$2:$AD$13,0),1),IF(Inputs!$K72="CAL",Lookups!$Z$2:$Z$98,Lookups!$AA$2:$AA$98),0),1)=Inputs!AI$4-1,Inputs!$Q72*(1+Inputs!AI$6),
IF(INDEX(Lookups!$Y$2:$Y$98,MATCH(Inputs!$M72&amp;"_"&amp;INDEX(Lookups!$AC$2:$AC$13,MATCH(Inputs!$L72,Lookups!$AD$2:$AD$13,0),1),IF(Inputs!$K72="CAL",Lookups!$Z$2:$Z$98,Lookups!$AA$2:$AA$98),0),1)&lt;Inputs!AI$4-1,Inputs!AH72*(1+Inputs!AI$6)))))</f>
        <v>-</v>
      </c>
      <c r="AJ72" s="217" t="str">
        <f>IF(OR(ISBLANK($M72),$N72="%"),"-",
IF(INDEX(Lookups!$Y$2:$Y$98,MATCH(Inputs!$M72&amp;"_"&amp;INDEX(Lookups!$AC$2:$AC$13,MATCH(Inputs!$L72,Lookups!$AD$2:$AD$13,0),1),IF(Inputs!$K72="CAL",Lookups!$Z$2:$Z$98,Lookups!$AA$2:$AA$98),0),1)&gt;=Inputs!AJ$4,"-",
IF(INDEX(Lookups!$Y$2:$Y$98,MATCH(Inputs!$M72&amp;"_"&amp;INDEX(Lookups!$AC$2:$AC$13,MATCH(Inputs!$L72,Lookups!$AD$2:$AD$13,0),1),IF(Inputs!$K72="CAL",Lookups!$Z$2:$Z$98,Lookups!$AA$2:$AA$98),0),1)=Inputs!AJ$4-1,Inputs!$Q72*(1+Inputs!AJ$6),
IF(INDEX(Lookups!$Y$2:$Y$98,MATCH(Inputs!$M72&amp;"_"&amp;INDEX(Lookups!$AC$2:$AC$13,MATCH(Inputs!$L72,Lookups!$AD$2:$AD$13,0),1),IF(Inputs!$K72="CAL",Lookups!$Z$2:$Z$98,Lookups!$AA$2:$AA$98),0),1)&lt;Inputs!AJ$4-1,Inputs!AI72*(1+Inputs!AJ$6)))))</f>
        <v>-</v>
      </c>
      <c r="AK72" s="217" t="str">
        <f>IF(OR(ISBLANK($M72),$N72="%"),"-",
IF(INDEX(Lookups!$Y$2:$Y$98,MATCH(Inputs!$M72&amp;"_"&amp;INDEX(Lookups!$AC$2:$AC$13,MATCH(Inputs!$L72,Lookups!$AD$2:$AD$13,0),1),IF(Inputs!$K72="CAL",Lookups!$Z$2:$Z$98,Lookups!$AA$2:$AA$98),0),1)&gt;=Inputs!AK$4,"-",
IF(INDEX(Lookups!$Y$2:$Y$98,MATCH(Inputs!$M72&amp;"_"&amp;INDEX(Lookups!$AC$2:$AC$13,MATCH(Inputs!$L72,Lookups!$AD$2:$AD$13,0),1),IF(Inputs!$K72="CAL",Lookups!$Z$2:$Z$98,Lookups!$AA$2:$AA$98),0),1)=Inputs!AK$4-1,Inputs!$Q72*(1+Inputs!AK$6),
IF(INDEX(Lookups!$Y$2:$Y$98,MATCH(Inputs!$M72&amp;"_"&amp;INDEX(Lookups!$AC$2:$AC$13,MATCH(Inputs!$L72,Lookups!$AD$2:$AD$13,0),1),IF(Inputs!$K72="CAL",Lookups!$Z$2:$Z$98,Lookups!$AA$2:$AA$98),0),1)&lt;Inputs!AK$4-1,Inputs!AJ72*(1+Inputs!AK$6)))))</f>
        <v>-</v>
      </c>
      <c r="AL72" s="217" t="str">
        <f>IF(OR(ISBLANK($M72),$N72="%"),"-",
IF(INDEX(Lookups!$Y$2:$Y$98,MATCH(Inputs!$M72&amp;"_"&amp;INDEX(Lookups!$AC$2:$AC$13,MATCH(Inputs!$L72,Lookups!$AD$2:$AD$13,0),1),IF(Inputs!$K72="CAL",Lookups!$Z$2:$Z$98,Lookups!$AA$2:$AA$98),0),1)&gt;=Inputs!AL$4,"-",
IF(INDEX(Lookups!$Y$2:$Y$98,MATCH(Inputs!$M72&amp;"_"&amp;INDEX(Lookups!$AC$2:$AC$13,MATCH(Inputs!$L72,Lookups!$AD$2:$AD$13,0),1),IF(Inputs!$K72="CAL",Lookups!$Z$2:$Z$98,Lookups!$AA$2:$AA$98),0),1)=Inputs!AL$4-1,Inputs!$Q72*(1+Inputs!AL$6),
IF(INDEX(Lookups!$Y$2:$Y$98,MATCH(Inputs!$M72&amp;"_"&amp;INDEX(Lookups!$AC$2:$AC$13,MATCH(Inputs!$L72,Lookups!$AD$2:$AD$13,0),1),IF(Inputs!$K72="CAL",Lookups!$Z$2:$Z$98,Lookups!$AA$2:$AA$98),0),1)&lt;Inputs!AL$4-1,Inputs!AK72*(1+Inputs!AL$6)))))</f>
        <v>-</v>
      </c>
      <c r="AM72" s="217" t="str">
        <f>IF(OR(ISBLANK($M72),$N72="%"),"-",
IF(INDEX(Lookups!$Y$2:$Y$98,MATCH(Inputs!$M72&amp;"_"&amp;INDEX(Lookups!$AC$2:$AC$13,MATCH(Inputs!$L72,Lookups!$AD$2:$AD$13,0),1),IF(Inputs!$K72="CAL",Lookups!$Z$2:$Z$98,Lookups!$AA$2:$AA$98),0),1)&gt;=Inputs!AM$4,"-",
IF(INDEX(Lookups!$Y$2:$Y$98,MATCH(Inputs!$M72&amp;"_"&amp;INDEX(Lookups!$AC$2:$AC$13,MATCH(Inputs!$L72,Lookups!$AD$2:$AD$13,0),1),IF(Inputs!$K72="CAL",Lookups!$Z$2:$Z$98,Lookups!$AA$2:$AA$98),0),1)=Inputs!AM$4-1,Inputs!$Q72*(1+Inputs!AM$6),
IF(INDEX(Lookups!$Y$2:$Y$98,MATCH(Inputs!$M72&amp;"_"&amp;INDEX(Lookups!$AC$2:$AC$13,MATCH(Inputs!$L72,Lookups!$AD$2:$AD$13,0),1),IF(Inputs!$K72="CAL",Lookups!$Z$2:$Z$98,Lookups!$AA$2:$AA$98),0),1)&lt;Inputs!AM$4-1,Inputs!AL72*(1+Inputs!AM$6)))))</f>
        <v>-</v>
      </c>
      <c r="AN72" s="217" t="str">
        <f>IF(OR(ISBLANK($M72),$N72="%"),"-",
IF(INDEX(Lookups!$Y$2:$Y$98,MATCH(Inputs!$M72&amp;"_"&amp;INDEX(Lookups!$AC$2:$AC$13,MATCH(Inputs!$L72,Lookups!$AD$2:$AD$13,0),1),IF(Inputs!$K72="CAL",Lookups!$Z$2:$Z$98,Lookups!$AA$2:$AA$98),0),1)&gt;=Inputs!AN$4,"-",
IF(INDEX(Lookups!$Y$2:$Y$98,MATCH(Inputs!$M72&amp;"_"&amp;INDEX(Lookups!$AC$2:$AC$13,MATCH(Inputs!$L72,Lookups!$AD$2:$AD$13,0),1),IF(Inputs!$K72="CAL",Lookups!$Z$2:$Z$98,Lookups!$AA$2:$AA$98),0),1)=Inputs!AN$4-1,Inputs!$Q72*(1+Inputs!AN$6),
IF(INDEX(Lookups!$Y$2:$Y$98,MATCH(Inputs!$M72&amp;"_"&amp;INDEX(Lookups!$AC$2:$AC$13,MATCH(Inputs!$L72,Lookups!$AD$2:$AD$13,0),1),IF(Inputs!$K72="CAL",Lookups!$Z$2:$Z$98,Lookups!$AA$2:$AA$98),0),1)&lt;Inputs!AN$4-1,Inputs!AM72*(1+Inputs!AN$6)))))</f>
        <v>-</v>
      </c>
      <c r="AO72" s="217" t="str">
        <f>IF(OR(ISBLANK($M72),$N72="%"),"-",
IF(INDEX(Lookups!$Y$2:$Y$98,MATCH(Inputs!$M72&amp;"_"&amp;INDEX(Lookups!$AC$2:$AC$13,MATCH(Inputs!$L72,Lookups!$AD$2:$AD$13,0),1),IF(Inputs!$K72="CAL",Lookups!$Z$2:$Z$98,Lookups!$AA$2:$AA$98),0),1)&gt;=Inputs!AO$4,"-",
IF(INDEX(Lookups!$Y$2:$Y$98,MATCH(Inputs!$M72&amp;"_"&amp;INDEX(Lookups!$AC$2:$AC$13,MATCH(Inputs!$L72,Lookups!$AD$2:$AD$13,0),1),IF(Inputs!$K72="CAL",Lookups!$Z$2:$Z$98,Lookups!$AA$2:$AA$98),0),1)=Inputs!AO$4-1,Inputs!$Q72*(1+Inputs!AO$6),
IF(INDEX(Lookups!$Y$2:$Y$98,MATCH(Inputs!$M72&amp;"_"&amp;INDEX(Lookups!$AC$2:$AC$13,MATCH(Inputs!$L72,Lookups!$AD$2:$AD$13,0),1),IF(Inputs!$K72="CAL",Lookups!$Z$2:$Z$98,Lookups!$AA$2:$AA$98),0),1)&lt;Inputs!AO$4-1,Inputs!AN72*(1+Inputs!AO$6)))))</f>
        <v>-</v>
      </c>
      <c r="AP72" s="217" t="str">
        <f>IF(OR(ISBLANK($M72),$N72="%"),"-",
IF(INDEX(Lookups!$Y$2:$Y$98,MATCH(Inputs!$M72&amp;"_"&amp;INDEX(Lookups!$AC$2:$AC$13,MATCH(Inputs!$L72,Lookups!$AD$2:$AD$13,0),1),IF(Inputs!$K72="CAL",Lookups!$Z$2:$Z$98,Lookups!$AA$2:$AA$98),0),1)&gt;=Inputs!AP$4,"-",
IF(INDEX(Lookups!$Y$2:$Y$98,MATCH(Inputs!$M72&amp;"_"&amp;INDEX(Lookups!$AC$2:$AC$13,MATCH(Inputs!$L72,Lookups!$AD$2:$AD$13,0),1),IF(Inputs!$K72="CAL",Lookups!$Z$2:$Z$98,Lookups!$AA$2:$AA$98),0),1)=Inputs!AP$4-1,Inputs!$Q72*(1+Inputs!AP$6),
IF(INDEX(Lookups!$Y$2:$Y$98,MATCH(Inputs!$M72&amp;"_"&amp;INDEX(Lookups!$AC$2:$AC$13,MATCH(Inputs!$L72,Lookups!$AD$2:$AD$13,0),1),IF(Inputs!$K72="CAL",Lookups!$Z$2:$Z$98,Lookups!$AA$2:$AA$98),0),1)&lt;Inputs!AP$4-1,Inputs!AO72*(1+Inputs!AP$6)))))</f>
        <v>-</v>
      </c>
      <c r="AQ72" s="217" t="str">
        <f>IF(OR(ISBLANK($M72),$N72="%"),"-",
IF(INDEX(Lookups!$Y$2:$Y$98,MATCH(Inputs!$M72&amp;"_"&amp;INDEX(Lookups!$AC$2:$AC$13,MATCH(Inputs!$L72,Lookups!$AD$2:$AD$13,0),1),IF(Inputs!$K72="CAL",Lookups!$Z$2:$Z$98,Lookups!$AA$2:$AA$98),0),1)&gt;=Inputs!AQ$4,"-",
IF(INDEX(Lookups!$Y$2:$Y$98,MATCH(Inputs!$M72&amp;"_"&amp;INDEX(Lookups!$AC$2:$AC$13,MATCH(Inputs!$L72,Lookups!$AD$2:$AD$13,0),1),IF(Inputs!$K72="CAL",Lookups!$Z$2:$Z$98,Lookups!$AA$2:$AA$98),0),1)=Inputs!AQ$4-1,Inputs!$Q72*(1+Inputs!AQ$6),
IF(INDEX(Lookups!$Y$2:$Y$98,MATCH(Inputs!$M72&amp;"_"&amp;INDEX(Lookups!$AC$2:$AC$13,MATCH(Inputs!$L72,Lookups!$AD$2:$AD$13,0),1),IF(Inputs!$K72="CAL",Lookups!$Z$2:$Z$98,Lookups!$AA$2:$AA$98),0),1)&lt;Inputs!AQ$4-1,Inputs!AP72*(1+Inputs!AQ$6)))))</f>
        <v>-</v>
      </c>
      <c r="AR72" s="217" t="str">
        <f>IF(OR(ISBLANK($M72),$N72="%"),"-",
IF(INDEX(Lookups!$Y$2:$Y$98,MATCH(Inputs!$M72&amp;"_"&amp;INDEX(Lookups!$AC$2:$AC$13,MATCH(Inputs!$L72,Lookups!$AD$2:$AD$13,0),1),IF(Inputs!$K72="CAL",Lookups!$Z$2:$Z$98,Lookups!$AA$2:$AA$98),0),1)&gt;=Inputs!AR$4,"-",
IF(INDEX(Lookups!$Y$2:$Y$98,MATCH(Inputs!$M72&amp;"_"&amp;INDEX(Lookups!$AC$2:$AC$13,MATCH(Inputs!$L72,Lookups!$AD$2:$AD$13,0),1),IF(Inputs!$K72="CAL",Lookups!$Z$2:$Z$98,Lookups!$AA$2:$AA$98),0),1)=Inputs!AR$4-1,Inputs!$Q72*(1+Inputs!AR$6),
IF(INDEX(Lookups!$Y$2:$Y$98,MATCH(Inputs!$M72&amp;"_"&amp;INDEX(Lookups!$AC$2:$AC$13,MATCH(Inputs!$L72,Lookups!$AD$2:$AD$13,0),1),IF(Inputs!$K72="CAL",Lookups!$Z$2:$Z$98,Lookups!$AA$2:$AA$98),0),1)&lt;Inputs!AR$4-1,Inputs!AQ72*(1+Inputs!AR$6)))))</f>
        <v>-</v>
      </c>
      <c r="AS72" s="217" t="str">
        <f>IF(OR(ISBLANK($M72),$N72="%"),"-",
IF(INDEX(Lookups!$Y$2:$Y$98,MATCH(Inputs!$M72&amp;"_"&amp;INDEX(Lookups!$AC$2:$AC$13,MATCH(Inputs!$L72,Lookups!$AD$2:$AD$13,0),1),IF(Inputs!$K72="CAL",Lookups!$Z$2:$Z$98,Lookups!$AA$2:$AA$98),0),1)&gt;=Inputs!AS$4,"-",
IF(INDEX(Lookups!$Y$2:$Y$98,MATCH(Inputs!$M72&amp;"_"&amp;INDEX(Lookups!$AC$2:$AC$13,MATCH(Inputs!$L72,Lookups!$AD$2:$AD$13,0),1),IF(Inputs!$K72="CAL",Lookups!$Z$2:$Z$98,Lookups!$AA$2:$AA$98),0),1)=Inputs!AS$4-1,Inputs!$Q72*(1+Inputs!AS$6),
IF(INDEX(Lookups!$Y$2:$Y$98,MATCH(Inputs!$M72&amp;"_"&amp;INDEX(Lookups!$AC$2:$AC$13,MATCH(Inputs!$L72,Lookups!$AD$2:$AD$13,0),1),IF(Inputs!$K72="CAL",Lookups!$Z$2:$Z$98,Lookups!$AA$2:$AA$98),0),1)&lt;Inputs!AS$4-1,Inputs!AR72*(1+Inputs!AS$6)))))</f>
        <v>-</v>
      </c>
      <c r="AT72" s="217" t="str">
        <f>IF(OR(ISBLANK($M72),$N72="%"),"-",
IF(INDEX(Lookups!$Y$2:$Y$98,MATCH(Inputs!$M72&amp;"_"&amp;INDEX(Lookups!$AC$2:$AC$13,MATCH(Inputs!$L72,Lookups!$AD$2:$AD$13,0),1),IF(Inputs!$K72="CAL",Lookups!$Z$2:$Z$98,Lookups!$AA$2:$AA$98),0),1)&gt;=Inputs!AT$4,"-",
IF(INDEX(Lookups!$Y$2:$Y$98,MATCH(Inputs!$M72&amp;"_"&amp;INDEX(Lookups!$AC$2:$AC$13,MATCH(Inputs!$L72,Lookups!$AD$2:$AD$13,0),1),IF(Inputs!$K72="CAL",Lookups!$Z$2:$Z$98,Lookups!$AA$2:$AA$98),0),1)=Inputs!AT$4-1,Inputs!$Q72*(1+Inputs!AT$6),
IF(INDEX(Lookups!$Y$2:$Y$98,MATCH(Inputs!$M72&amp;"_"&amp;INDEX(Lookups!$AC$2:$AC$13,MATCH(Inputs!$L72,Lookups!$AD$2:$AD$13,0),1),IF(Inputs!$K72="CAL",Lookups!$Z$2:$Z$98,Lookups!$AA$2:$AA$98),0),1)&lt;Inputs!AT$4-1,Inputs!AS72*(1+Inputs!AT$6)))))</f>
        <v>-</v>
      </c>
      <c r="AU72" s="217" t="str">
        <f>IF(OR(ISBLANK($M72),$N72="%"),"-",
IF(INDEX(Lookups!$Y$2:$Y$98,MATCH(Inputs!$M72&amp;"_"&amp;INDEX(Lookups!$AC$2:$AC$13,MATCH(Inputs!$L72,Lookups!$AD$2:$AD$13,0),1),IF(Inputs!$K72="CAL",Lookups!$Z$2:$Z$98,Lookups!$AA$2:$AA$98),0),1)&gt;=Inputs!AU$4,"-",
IF(INDEX(Lookups!$Y$2:$Y$98,MATCH(Inputs!$M72&amp;"_"&amp;INDEX(Lookups!$AC$2:$AC$13,MATCH(Inputs!$L72,Lookups!$AD$2:$AD$13,0),1),IF(Inputs!$K72="CAL",Lookups!$Z$2:$Z$98,Lookups!$AA$2:$AA$98),0),1)=Inputs!AU$4-1,Inputs!$Q72*(1+Inputs!AU$6),
IF(INDEX(Lookups!$Y$2:$Y$98,MATCH(Inputs!$M72&amp;"_"&amp;INDEX(Lookups!$AC$2:$AC$13,MATCH(Inputs!$L72,Lookups!$AD$2:$AD$13,0),1),IF(Inputs!$K72="CAL",Lookups!$Z$2:$Z$98,Lookups!$AA$2:$AA$98),0),1)&lt;Inputs!AU$4-1,Inputs!AT72*(1+Inputs!AU$6)))))</f>
        <v>-</v>
      </c>
      <c r="AW72" s="214" t="str">
        <f>INDEX($V72:$AU72,1,MATCH(AW$6&amp;"_"&amp;INDEX(Lookups!$AC$2:$AC$13,MATCH(Inputs!AW$5,Lookups!$AD$2:$AD$13,0),1),Inputs!$V$2:$AU$2,0))</f>
        <v>-</v>
      </c>
    </row>
    <row r="73" spans="1:49" x14ac:dyDescent="0.25">
      <c r="A73" s="178" t="s">
        <v>572</v>
      </c>
      <c r="B73" s="243" t="s">
        <v>195</v>
      </c>
      <c r="C73" s="210" t="str">
        <f>IF(ISBLANK($B73),"-",IFERROR(INDEX(Lookups!$E$2:$E$14,MATCH($B73,Lookups!$C$2:$C$14,0),1),"-"))</f>
        <v>NO</v>
      </c>
      <c r="D73" s="211" t="str">
        <f>IFERROR(IF(MATCH($I73,Lookups!$J$2:$J$6,0),INDEX(Lookups!$K$2:$K$6,MATCH(Inputs!$I73,Lookups!$J$2:$J$6,0),1)),"all DB")</f>
        <v>an</v>
      </c>
      <c r="E73" s="211" t="str">
        <f t="shared" si="11"/>
        <v>LF_an</v>
      </c>
      <c r="F73" s="160" t="s">
        <v>560</v>
      </c>
      <c r="H73" s="160" t="s">
        <v>135</v>
      </c>
      <c r="I73" s="206" t="s">
        <v>0</v>
      </c>
      <c r="J73" s="160" t="s">
        <v>546</v>
      </c>
      <c r="K73" s="203" t="s">
        <v>542</v>
      </c>
      <c r="L73" s="203" t="s">
        <v>542</v>
      </c>
      <c r="M73" s="203" t="s">
        <v>542</v>
      </c>
      <c r="N73" s="162" t="s">
        <v>36</v>
      </c>
      <c r="O73" s="209">
        <v>1.0583</v>
      </c>
      <c r="P73" s="244">
        <v>0.99152105263157908</v>
      </c>
      <c r="Q73" s="223">
        <f>(O73*P73)-1</f>
        <v>4.9326730000000207E-2</v>
      </c>
      <c r="R73" s="223">
        <f t="shared" si="8"/>
        <v>4.9326730000000207E-2</v>
      </c>
      <c r="S73" s="245"/>
      <c r="U73" s="216"/>
      <c r="V73" s="217" t="str">
        <f>IF(OR(ISBLANK($M73),$N73="%"),"-",
IF(INDEX(Lookups!$Y$2:$Y$98,MATCH(Inputs!$M73&amp;"_"&amp;INDEX(Lookups!$AC$2:$AC$13,MATCH(Inputs!$L73,Lookups!$AD$2:$AD$13,0),1),IF(Inputs!$K73="CAL",Lookups!$Z$2:$Z$98,Lookups!$AA$2:$AA$98),0),1)&gt;=Inputs!V$4,"-",
IF(INDEX(Lookups!$Y$2:$Y$98,MATCH(Inputs!$M73&amp;"_"&amp;INDEX(Lookups!$AC$2:$AC$13,MATCH(Inputs!$L73,Lookups!$AD$2:$AD$13,0),1),IF(Inputs!$K73="CAL",Lookups!$Z$2:$Z$98,Lookups!$AA$2:$AA$98),0),1)=Inputs!V$4-1,Inputs!$Q73*(1+Inputs!V$6),
IF(INDEX(Lookups!$Y$2:$Y$98,MATCH(Inputs!$M73&amp;"_"&amp;INDEX(Lookups!$AC$2:$AC$13,MATCH(Inputs!$L73,Lookups!$AD$2:$AD$13,0),1),IF(Inputs!$K73="CAL",Lookups!$Z$2:$Z$98,Lookups!$AA$2:$AA$98),0),1)&lt;Inputs!V$4-1,Inputs!U73*(1+Inputs!V$6)))))</f>
        <v>-</v>
      </c>
      <c r="W73" s="217" t="str">
        <f>IF(OR(ISBLANK($M73),$N73="%"),"-",
IF(INDEX(Lookups!$Y$2:$Y$98,MATCH(Inputs!$M73&amp;"_"&amp;INDEX(Lookups!$AC$2:$AC$13,MATCH(Inputs!$L73,Lookups!$AD$2:$AD$13,0),1),IF(Inputs!$K73="CAL",Lookups!$Z$2:$Z$98,Lookups!$AA$2:$AA$98),0),1)&gt;=Inputs!W$4,"-",
IF(INDEX(Lookups!$Y$2:$Y$98,MATCH(Inputs!$M73&amp;"_"&amp;INDEX(Lookups!$AC$2:$AC$13,MATCH(Inputs!$L73,Lookups!$AD$2:$AD$13,0),1),IF(Inputs!$K73="CAL",Lookups!$Z$2:$Z$98,Lookups!$AA$2:$AA$98),0),1)=Inputs!W$4-1,Inputs!$Q73*(1+Inputs!W$6),
IF(INDEX(Lookups!$Y$2:$Y$98,MATCH(Inputs!$M73&amp;"_"&amp;INDEX(Lookups!$AC$2:$AC$13,MATCH(Inputs!$L73,Lookups!$AD$2:$AD$13,0),1),IF(Inputs!$K73="CAL",Lookups!$Z$2:$Z$98,Lookups!$AA$2:$AA$98),0),1)&lt;Inputs!W$4-1,Inputs!V73*(1+Inputs!W$6)))))</f>
        <v>-</v>
      </c>
      <c r="X73" s="217" t="str">
        <f>IF(OR(ISBLANK($M73),$N73="%"),"-",
IF(INDEX(Lookups!$Y$2:$Y$98,MATCH(Inputs!$M73&amp;"_"&amp;INDEX(Lookups!$AC$2:$AC$13,MATCH(Inputs!$L73,Lookups!$AD$2:$AD$13,0),1),IF(Inputs!$K73="CAL",Lookups!$Z$2:$Z$98,Lookups!$AA$2:$AA$98),0),1)&gt;=Inputs!X$4,"-",
IF(INDEX(Lookups!$Y$2:$Y$98,MATCH(Inputs!$M73&amp;"_"&amp;INDEX(Lookups!$AC$2:$AC$13,MATCH(Inputs!$L73,Lookups!$AD$2:$AD$13,0),1),IF(Inputs!$K73="CAL",Lookups!$Z$2:$Z$98,Lookups!$AA$2:$AA$98),0),1)=Inputs!X$4-1,Inputs!$Q73*(1+Inputs!X$6),
IF(INDEX(Lookups!$Y$2:$Y$98,MATCH(Inputs!$M73&amp;"_"&amp;INDEX(Lookups!$AC$2:$AC$13,MATCH(Inputs!$L73,Lookups!$AD$2:$AD$13,0),1),IF(Inputs!$K73="CAL",Lookups!$Z$2:$Z$98,Lookups!$AA$2:$AA$98),0),1)&lt;Inputs!X$4-1,Inputs!W73*(1+Inputs!X$6)))))</f>
        <v>-</v>
      </c>
      <c r="Y73" s="217" t="str">
        <f>IF(OR(ISBLANK($M73),$N73="%"),"-",
IF(INDEX(Lookups!$Y$2:$Y$98,MATCH(Inputs!$M73&amp;"_"&amp;INDEX(Lookups!$AC$2:$AC$13,MATCH(Inputs!$L73,Lookups!$AD$2:$AD$13,0),1),IF(Inputs!$K73="CAL",Lookups!$Z$2:$Z$98,Lookups!$AA$2:$AA$98),0),1)&gt;=Inputs!Y$4,"-",
IF(INDEX(Lookups!$Y$2:$Y$98,MATCH(Inputs!$M73&amp;"_"&amp;INDEX(Lookups!$AC$2:$AC$13,MATCH(Inputs!$L73,Lookups!$AD$2:$AD$13,0),1),IF(Inputs!$K73="CAL",Lookups!$Z$2:$Z$98,Lookups!$AA$2:$AA$98),0),1)=Inputs!Y$4-1,Inputs!$Q73*(1+Inputs!Y$6),
IF(INDEX(Lookups!$Y$2:$Y$98,MATCH(Inputs!$M73&amp;"_"&amp;INDEX(Lookups!$AC$2:$AC$13,MATCH(Inputs!$L73,Lookups!$AD$2:$AD$13,0),1),IF(Inputs!$K73="CAL",Lookups!$Z$2:$Z$98,Lookups!$AA$2:$AA$98),0),1)&lt;Inputs!Y$4-1,Inputs!X73*(1+Inputs!Y$6)))))</f>
        <v>-</v>
      </c>
      <c r="Z73" s="217" t="str">
        <f>IF(OR(ISBLANK($M73),$N73="%"),"-",
IF(INDEX(Lookups!$Y$2:$Y$98,MATCH(Inputs!$M73&amp;"_"&amp;INDEX(Lookups!$AC$2:$AC$13,MATCH(Inputs!$L73,Lookups!$AD$2:$AD$13,0),1),IF(Inputs!$K73="CAL",Lookups!$Z$2:$Z$98,Lookups!$AA$2:$AA$98),0),1)&gt;=Inputs!Z$4,"-",
IF(INDEX(Lookups!$Y$2:$Y$98,MATCH(Inputs!$M73&amp;"_"&amp;INDEX(Lookups!$AC$2:$AC$13,MATCH(Inputs!$L73,Lookups!$AD$2:$AD$13,0),1),IF(Inputs!$K73="CAL",Lookups!$Z$2:$Z$98,Lookups!$AA$2:$AA$98),0),1)=Inputs!Z$4-1,Inputs!$Q73*(1+Inputs!Z$6),
IF(INDEX(Lookups!$Y$2:$Y$98,MATCH(Inputs!$M73&amp;"_"&amp;INDEX(Lookups!$AC$2:$AC$13,MATCH(Inputs!$L73,Lookups!$AD$2:$AD$13,0),1),IF(Inputs!$K73="CAL",Lookups!$Z$2:$Z$98,Lookups!$AA$2:$AA$98),0),1)&lt;Inputs!Z$4-1,Inputs!Y73*(1+Inputs!Z$6)))))</f>
        <v>-</v>
      </c>
      <c r="AA73" s="217" t="str">
        <f>IF(OR(ISBLANK($M73),$N73="%"),"-",
IF(INDEX(Lookups!$Y$2:$Y$98,MATCH(Inputs!$M73&amp;"_"&amp;INDEX(Lookups!$AC$2:$AC$13,MATCH(Inputs!$L73,Lookups!$AD$2:$AD$13,0),1),IF(Inputs!$K73="CAL",Lookups!$Z$2:$Z$98,Lookups!$AA$2:$AA$98),0),1)&gt;=Inputs!AA$4,"-",
IF(INDEX(Lookups!$Y$2:$Y$98,MATCH(Inputs!$M73&amp;"_"&amp;INDEX(Lookups!$AC$2:$AC$13,MATCH(Inputs!$L73,Lookups!$AD$2:$AD$13,0),1),IF(Inputs!$K73="CAL",Lookups!$Z$2:$Z$98,Lookups!$AA$2:$AA$98),0),1)=Inputs!AA$4-1,Inputs!$Q73*(1+Inputs!AA$6),
IF(INDEX(Lookups!$Y$2:$Y$98,MATCH(Inputs!$M73&amp;"_"&amp;INDEX(Lookups!$AC$2:$AC$13,MATCH(Inputs!$L73,Lookups!$AD$2:$AD$13,0),1),IF(Inputs!$K73="CAL",Lookups!$Z$2:$Z$98,Lookups!$AA$2:$AA$98),0),1)&lt;Inputs!AA$4-1,Inputs!Z73*(1+Inputs!AA$6)))))</f>
        <v>-</v>
      </c>
      <c r="AB73" s="217" t="str">
        <f>IF(OR(ISBLANK($M73),$N73="%"),"-",
IF(INDEX(Lookups!$Y$2:$Y$98,MATCH(Inputs!$M73&amp;"_"&amp;INDEX(Lookups!$AC$2:$AC$13,MATCH(Inputs!$L73,Lookups!$AD$2:$AD$13,0),1),IF(Inputs!$K73="CAL",Lookups!$Z$2:$Z$98,Lookups!$AA$2:$AA$98),0),1)&gt;=Inputs!AB$4,"-",
IF(INDEX(Lookups!$Y$2:$Y$98,MATCH(Inputs!$M73&amp;"_"&amp;INDEX(Lookups!$AC$2:$AC$13,MATCH(Inputs!$L73,Lookups!$AD$2:$AD$13,0),1),IF(Inputs!$K73="CAL",Lookups!$Z$2:$Z$98,Lookups!$AA$2:$AA$98),0),1)=Inputs!AB$4-1,Inputs!$Q73*(1+Inputs!AB$6),
IF(INDEX(Lookups!$Y$2:$Y$98,MATCH(Inputs!$M73&amp;"_"&amp;INDEX(Lookups!$AC$2:$AC$13,MATCH(Inputs!$L73,Lookups!$AD$2:$AD$13,0),1),IF(Inputs!$K73="CAL",Lookups!$Z$2:$Z$98,Lookups!$AA$2:$AA$98),0),1)&lt;Inputs!AB$4-1,Inputs!AA73*(1+Inputs!AB$6)))))</f>
        <v>-</v>
      </c>
      <c r="AC73" s="217" t="str">
        <f>IF(OR(ISBLANK($M73),$N73="%"),"-",
IF(INDEX(Lookups!$Y$2:$Y$98,MATCH(Inputs!$M73&amp;"_"&amp;INDEX(Lookups!$AC$2:$AC$13,MATCH(Inputs!$L73,Lookups!$AD$2:$AD$13,0),1),IF(Inputs!$K73="CAL",Lookups!$Z$2:$Z$98,Lookups!$AA$2:$AA$98),0),1)&gt;=Inputs!AC$4,"-",
IF(INDEX(Lookups!$Y$2:$Y$98,MATCH(Inputs!$M73&amp;"_"&amp;INDEX(Lookups!$AC$2:$AC$13,MATCH(Inputs!$L73,Lookups!$AD$2:$AD$13,0),1),IF(Inputs!$K73="CAL",Lookups!$Z$2:$Z$98,Lookups!$AA$2:$AA$98),0),1)=Inputs!AC$4-1,Inputs!$Q73*(1+Inputs!AC$6),
IF(INDEX(Lookups!$Y$2:$Y$98,MATCH(Inputs!$M73&amp;"_"&amp;INDEX(Lookups!$AC$2:$AC$13,MATCH(Inputs!$L73,Lookups!$AD$2:$AD$13,0),1),IF(Inputs!$K73="CAL",Lookups!$Z$2:$Z$98,Lookups!$AA$2:$AA$98),0),1)&lt;Inputs!AC$4-1,Inputs!AB73*(1+Inputs!AC$6)))))</f>
        <v>-</v>
      </c>
      <c r="AD73" s="217" t="str">
        <f>IF(OR(ISBLANK($M73),$N73="%"),"-",
IF(INDEX(Lookups!$Y$2:$Y$98,MATCH(Inputs!$M73&amp;"_"&amp;INDEX(Lookups!$AC$2:$AC$13,MATCH(Inputs!$L73,Lookups!$AD$2:$AD$13,0),1),IF(Inputs!$K73="CAL",Lookups!$Z$2:$Z$98,Lookups!$AA$2:$AA$98),0),1)&gt;=Inputs!AD$4,"-",
IF(INDEX(Lookups!$Y$2:$Y$98,MATCH(Inputs!$M73&amp;"_"&amp;INDEX(Lookups!$AC$2:$AC$13,MATCH(Inputs!$L73,Lookups!$AD$2:$AD$13,0),1),IF(Inputs!$K73="CAL",Lookups!$Z$2:$Z$98,Lookups!$AA$2:$AA$98),0),1)=Inputs!AD$4-1,Inputs!$Q73*(1+Inputs!AD$6),
IF(INDEX(Lookups!$Y$2:$Y$98,MATCH(Inputs!$M73&amp;"_"&amp;INDEX(Lookups!$AC$2:$AC$13,MATCH(Inputs!$L73,Lookups!$AD$2:$AD$13,0),1),IF(Inputs!$K73="CAL",Lookups!$Z$2:$Z$98,Lookups!$AA$2:$AA$98),0),1)&lt;Inputs!AD$4-1,Inputs!AC73*(1+Inputs!AD$6)))))</f>
        <v>-</v>
      </c>
      <c r="AE73" s="217" t="str">
        <f>IF(OR(ISBLANK($M73),$N73="%"),"-",
IF(INDEX(Lookups!$Y$2:$Y$98,MATCH(Inputs!$M73&amp;"_"&amp;INDEX(Lookups!$AC$2:$AC$13,MATCH(Inputs!$L73,Lookups!$AD$2:$AD$13,0),1),IF(Inputs!$K73="CAL",Lookups!$Z$2:$Z$98,Lookups!$AA$2:$AA$98),0),1)&gt;=Inputs!AE$4,"-",
IF(INDEX(Lookups!$Y$2:$Y$98,MATCH(Inputs!$M73&amp;"_"&amp;INDEX(Lookups!$AC$2:$AC$13,MATCH(Inputs!$L73,Lookups!$AD$2:$AD$13,0),1),IF(Inputs!$K73="CAL",Lookups!$Z$2:$Z$98,Lookups!$AA$2:$AA$98),0),1)=Inputs!AE$4-1,Inputs!$Q73*(1+Inputs!AE$6),
IF(INDEX(Lookups!$Y$2:$Y$98,MATCH(Inputs!$M73&amp;"_"&amp;INDEX(Lookups!$AC$2:$AC$13,MATCH(Inputs!$L73,Lookups!$AD$2:$AD$13,0),1),IF(Inputs!$K73="CAL",Lookups!$Z$2:$Z$98,Lookups!$AA$2:$AA$98),0),1)&lt;Inputs!AE$4-1,Inputs!AD73*(1+Inputs!AE$6)))))</f>
        <v>-</v>
      </c>
      <c r="AF73" s="217" t="str">
        <f>IF(OR(ISBLANK($M73),$N73="%"),"-",
IF(INDEX(Lookups!$Y$2:$Y$98,MATCH(Inputs!$M73&amp;"_"&amp;INDEX(Lookups!$AC$2:$AC$13,MATCH(Inputs!$L73,Lookups!$AD$2:$AD$13,0),1),IF(Inputs!$K73="CAL",Lookups!$Z$2:$Z$98,Lookups!$AA$2:$AA$98),0),1)&gt;=Inputs!AF$4,"-",
IF(INDEX(Lookups!$Y$2:$Y$98,MATCH(Inputs!$M73&amp;"_"&amp;INDEX(Lookups!$AC$2:$AC$13,MATCH(Inputs!$L73,Lookups!$AD$2:$AD$13,0),1),IF(Inputs!$K73="CAL",Lookups!$Z$2:$Z$98,Lookups!$AA$2:$AA$98),0),1)=Inputs!AF$4-1,Inputs!$Q73*(1+Inputs!AF$6),
IF(INDEX(Lookups!$Y$2:$Y$98,MATCH(Inputs!$M73&amp;"_"&amp;INDEX(Lookups!$AC$2:$AC$13,MATCH(Inputs!$L73,Lookups!$AD$2:$AD$13,0),1),IF(Inputs!$K73="CAL",Lookups!$Z$2:$Z$98,Lookups!$AA$2:$AA$98),0),1)&lt;Inputs!AF$4-1,Inputs!AE73*(1+Inputs!AF$6)))))</f>
        <v>-</v>
      </c>
      <c r="AG73" s="217" t="str">
        <f>IF(OR(ISBLANK($M73),$N73="%"),"-",
IF(INDEX(Lookups!$Y$2:$Y$98,MATCH(Inputs!$M73&amp;"_"&amp;INDEX(Lookups!$AC$2:$AC$13,MATCH(Inputs!$L73,Lookups!$AD$2:$AD$13,0),1),IF(Inputs!$K73="CAL",Lookups!$Z$2:$Z$98,Lookups!$AA$2:$AA$98),0),1)&gt;=Inputs!AG$4,"-",
IF(INDEX(Lookups!$Y$2:$Y$98,MATCH(Inputs!$M73&amp;"_"&amp;INDEX(Lookups!$AC$2:$AC$13,MATCH(Inputs!$L73,Lookups!$AD$2:$AD$13,0),1),IF(Inputs!$K73="CAL",Lookups!$Z$2:$Z$98,Lookups!$AA$2:$AA$98),0),1)=Inputs!AG$4-1,Inputs!$Q73*(1+Inputs!AG$6),
IF(INDEX(Lookups!$Y$2:$Y$98,MATCH(Inputs!$M73&amp;"_"&amp;INDEX(Lookups!$AC$2:$AC$13,MATCH(Inputs!$L73,Lookups!$AD$2:$AD$13,0),1),IF(Inputs!$K73="CAL",Lookups!$Z$2:$Z$98,Lookups!$AA$2:$AA$98),0),1)&lt;Inputs!AG$4-1,Inputs!AF73*(1+Inputs!AG$6)))))</f>
        <v>-</v>
      </c>
      <c r="AH73" s="217" t="str">
        <f>IF(OR(ISBLANK($M73),$N73="%"),"-",
IF(INDEX(Lookups!$Y$2:$Y$98,MATCH(Inputs!$M73&amp;"_"&amp;INDEX(Lookups!$AC$2:$AC$13,MATCH(Inputs!$L73,Lookups!$AD$2:$AD$13,0),1),IF(Inputs!$K73="CAL",Lookups!$Z$2:$Z$98,Lookups!$AA$2:$AA$98),0),1)&gt;=Inputs!AH$4,"-",
IF(INDEX(Lookups!$Y$2:$Y$98,MATCH(Inputs!$M73&amp;"_"&amp;INDEX(Lookups!$AC$2:$AC$13,MATCH(Inputs!$L73,Lookups!$AD$2:$AD$13,0),1),IF(Inputs!$K73="CAL",Lookups!$Z$2:$Z$98,Lookups!$AA$2:$AA$98),0),1)=Inputs!AH$4-1,Inputs!$Q73*(1+Inputs!AH$6),
IF(INDEX(Lookups!$Y$2:$Y$98,MATCH(Inputs!$M73&amp;"_"&amp;INDEX(Lookups!$AC$2:$AC$13,MATCH(Inputs!$L73,Lookups!$AD$2:$AD$13,0),1),IF(Inputs!$K73="CAL",Lookups!$Z$2:$Z$98,Lookups!$AA$2:$AA$98),0),1)&lt;Inputs!AH$4-1,Inputs!AG73*(1+Inputs!AH$6)))))</f>
        <v>-</v>
      </c>
      <c r="AI73" s="217" t="str">
        <f>IF(OR(ISBLANK($M73),$N73="%"),"-",
IF(INDEX(Lookups!$Y$2:$Y$98,MATCH(Inputs!$M73&amp;"_"&amp;INDEX(Lookups!$AC$2:$AC$13,MATCH(Inputs!$L73,Lookups!$AD$2:$AD$13,0),1),IF(Inputs!$K73="CAL",Lookups!$Z$2:$Z$98,Lookups!$AA$2:$AA$98),0),1)&gt;=Inputs!AI$4,"-",
IF(INDEX(Lookups!$Y$2:$Y$98,MATCH(Inputs!$M73&amp;"_"&amp;INDEX(Lookups!$AC$2:$AC$13,MATCH(Inputs!$L73,Lookups!$AD$2:$AD$13,0),1),IF(Inputs!$K73="CAL",Lookups!$Z$2:$Z$98,Lookups!$AA$2:$AA$98),0),1)=Inputs!AI$4-1,Inputs!$Q73*(1+Inputs!AI$6),
IF(INDEX(Lookups!$Y$2:$Y$98,MATCH(Inputs!$M73&amp;"_"&amp;INDEX(Lookups!$AC$2:$AC$13,MATCH(Inputs!$L73,Lookups!$AD$2:$AD$13,0),1),IF(Inputs!$K73="CAL",Lookups!$Z$2:$Z$98,Lookups!$AA$2:$AA$98),0),1)&lt;Inputs!AI$4-1,Inputs!AH73*(1+Inputs!AI$6)))))</f>
        <v>-</v>
      </c>
      <c r="AJ73" s="217" t="str">
        <f>IF(OR(ISBLANK($M73),$N73="%"),"-",
IF(INDEX(Lookups!$Y$2:$Y$98,MATCH(Inputs!$M73&amp;"_"&amp;INDEX(Lookups!$AC$2:$AC$13,MATCH(Inputs!$L73,Lookups!$AD$2:$AD$13,0),1),IF(Inputs!$K73="CAL",Lookups!$Z$2:$Z$98,Lookups!$AA$2:$AA$98),0),1)&gt;=Inputs!AJ$4,"-",
IF(INDEX(Lookups!$Y$2:$Y$98,MATCH(Inputs!$M73&amp;"_"&amp;INDEX(Lookups!$AC$2:$AC$13,MATCH(Inputs!$L73,Lookups!$AD$2:$AD$13,0),1),IF(Inputs!$K73="CAL",Lookups!$Z$2:$Z$98,Lookups!$AA$2:$AA$98),0),1)=Inputs!AJ$4-1,Inputs!$Q73*(1+Inputs!AJ$6),
IF(INDEX(Lookups!$Y$2:$Y$98,MATCH(Inputs!$M73&amp;"_"&amp;INDEX(Lookups!$AC$2:$AC$13,MATCH(Inputs!$L73,Lookups!$AD$2:$AD$13,0),1),IF(Inputs!$K73="CAL",Lookups!$Z$2:$Z$98,Lookups!$AA$2:$AA$98),0),1)&lt;Inputs!AJ$4-1,Inputs!AI73*(1+Inputs!AJ$6)))))</f>
        <v>-</v>
      </c>
      <c r="AK73" s="217" t="str">
        <f>IF(OR(ISBLANK($M73),$N73="%"),"-",
IF(INDEX(Lookups!$Y$2:$Y$98,MATCH(Inputs!$M73&amp;"_"&amp;INDEX(Lookups!$AC$2:$AC$13,MATCH(Inputs!$L73,Lookups!$AD$2:$AD$13,0),1),IF(Inputs!$K73="CAL",Lookups!$Z$2:$Z$98,Lookups!$AA$2:$AA$98),0),1)&gt;=Inputs!AK$4,"-",
IF(INDEX(Lookups!$Y$2:$Y$98,MATCH(Inputs!$M73&amp;"_"&amp;INDEX(Lookups!$AC$2:$AC$13,MATCH(Inputs!$L73,Lookups!$AD$2:$AD$13,0),1),IF(Inputs!$K73="CAL",Lookups!$Z$2:$Z$98,Lookups!$AA$2:$AA$98),0),1)=Inputs!AK$4-1,Inputs!$Q73*(1+Inputs!AK$6),
IF(INDEX(Lookups!$Y$2:$Y$98,MATCH(Inputs!$M73&amp;"_"&amp;INDEX(Lookups!$AC$2:$AC$13,MATCH(Inputs!$L73,Lookups!$AD$2:$AD$13,0),1),IF(Inputs!$K73="CAL",Lookups!$Z$2:$Z$98,Lookups!$AA$2:$AA$98),0),1)&lt;Inputs!AK$4-1,Inputs!AJ73*(1+Inputs!AK$6)))))</f>
        <v>-</v>
      </c>
      <c r="AL73" s="217" t="str">
        <f>IF(OR(ISBLANK($M73),$N73="%"),"-",
IF(INDEX(Lookups!$Y$2:$Y$98,MATCH(Inputs!$M73&amp;"_"&amp;INDEX(Lookups!$AC$2:$AC$13,MATCH(Inputs!$L73,Lookups!$AD$2:$AD$13,0),1),IF(Inputs!$K73="CAL",Lookups!$Z$2:$Z$98,Lookups!$AA$2:$AA$98),0),1)&gt;=Inputs!AL$4,"-",
IF(INDEX(Lookups!$Y$2:$Y$98,MATCH(Inputs!$M73&amp;"_"&amp;INDEX(Lookups!$AC$2:$AC$13,MATCH(Inputs!$L73,Lookups!$AD$2:$AD$13,0),1),IF(Inputs!$K73="CAL",Lookups!$Z$2:$Z$98,Lookups!$AA$2:$AA$98),0),1)=Inputs!AL$4-1,Inputs!$Q73*(1+Inputs!AL$6),
IF(INDEX(Lookups!$Y$2:$Y$98,MATCH(Inputs!$M73&amp;"_"&amp;INDEX(Lookups!$AC$2:$AC$13,MATCH(Inputs!$L73,Lookups!$AD$2:$AD$13,0),1),IF(Inputs!$K73="CAL",Lookups!$Z$2:$Z$98,Lookups!$AA$2:$AA$98),0),1)&lt;Inputs!AL$4-1,Inputs!AK73*(1+Inputs!AL$6)))))</f>
        <v>-</v>
      </c>
      <c r="AM73" s="217" t="str">
        <f>IF(OR(ISBLANK($M73),$N73="%"),"-",
IF(INDEX(Lookups!$Y$2:$Y$98,MATCH(Inputs!$M73&amp;"_"&amp;INDEX(Lookups!$AC$2:$AC$13,MATCH(Inputs!$L73,Lookups!$AD$2:$AD$13,0),1),IF(Inputs!$K73="CAL",Lookups!$Z$2:$Z$98,Lookups!$AA$2:$AA$98),0),1)&gt;=Inputs!AM$4,"-",
IF(INDEX(Lookups!$Y$2:$Y$98,MATCH(Inputs!$M73&amp;"_"&amp;INDEX(Lookups!$AC$2:$AC$13,MATCH(Inputs!$L73,Lookups!$AD$2:$AD$13,0),1),IF(Inputs!$K73="CAL",Lookups!$Z$2:$Z$98,Lookups!$AA$2:$AA$98),0),1)=Inputs!AM$4-1,Inputs!$Q73*(1+Inputs!AM$6),
IF(INDEX(Lookups!$Y$2:$Y$98,MATCH(Inputs!$M73&amp;"_"&amp;INDEX(Lookups!$AC$2:$AC$13,MATCH(Inputs!$L73,Lookups!$AD$2:$AD$13,0),1),IF(Inputs!$K73="CAL",Lookups!$Z$2:$Z$98,Lookups!$AA$2:$AA$98),0),1)&lt;Inputs!AM$4-1,Inputs!AL73*(1+Inputs!AM$6)))))</f>
        <v>-</v>
      </c>
      <c r="AN73" s="217" t="str">
        <f>IF(OR(ISBLANK($M73),$N73="%"),"-",
IF(INDEX(Lookups!$Y$2:$Y$98,MATCH(Inputs!$M73&amp;"_"&amp;INDEX(Lookups!$AC$2:$AC$13,MATCH(Inputs!$L73,Lookups!$AD$2:$AD$13,0),1),IF(Inputs!$K73="CAL",Lookups!$Z$2:$Z$98,Lookups!$AA$2:$AA$98),0),1)&gt;=Inputs!AN$4,"-",
IF(INDEX(Lookups!$Y$2:$Y$98,MATCH(Inputs!$M73&amp;"_"&amp;INDEX(Lookups!$AC$2:$AC$13,MATCH(Inputs!$L73,Lookups!$AD$2:$AD$13,0),1),IF(Inputs!$K73="CAL",Lookups!$Z$2:$Z$98,Lookups!$AA$2:$AA$98),0),1)=Inputs!AN$4-1,Inputs!$Q73*(1+Inputs!AN$6),
IF(INDEX(Lookups!$Y$2:$Y$98,MATCH(Inputs!$M73&amp;"_"&amp;INDEX(Lookups!$AC$2:$AC$13,MATCH(Inputs!$L73,Lookups!$AD$2:$AD$13,0),1),IF(Inputs!$K73="CAL",Lookups!$Z$2:$Z$98,Lookups!$AA$2:$AA$98),0),1)&lt;Inputs!AN$4-1,Inputs!AM73*(1+Inputs!AN$6)))))</f>
        <v>-</v>
      </c>
      <c r="AO73" s="217" t="str">
        <f>IF(OR(ISBLANK($M73),$N73="%"),"-",
IF(INDEX(Lookups!$Y$2:$Y$98,MATCH(Inputs!$M73&amp;"_"&amp;INDEX(Lookups!$AC$2:$AC$13,MATCH(Inputs!$L73,Lookups!$AD$2:$AD$13,0),1),IF(Inputs!$K73="CAL",Lookups!$Z$2:$Z$98,Lookups!$AA$2:$AA$98),0),1)&gt;=Inputs!AO$4,"-",
IF(INDEX(Lookups!$Y$2:$Y$98,MATCH(Inputs!$M73&amp;"_"&amp;INDEX(Lookups!$AC$2:$AC$13,MATCH(Inputs!$L73,Lookups!$AD$2:$AD$13,0),1),IF(Inputs!$K73="CAL",Lookups!$Z$2:$Z$98,Lookups!$AA$2:$AA$98),0),1)=Inputs!AO$4-1,Inputs!$Q73*(1+Inputs!AO$6),
IF(INDEX(Lookups!$Y$2:$Y$98,MATCH(Inputs!$M73&amp;"_"&amp;INDEX(Lookups!$AC$2:$AC$13,MATCH(Inputs!$L73,Lookups!$AD$2:$AD$13,0),1),IF(Inputs!$K73="CAL",Lookups!$Z$2:$Z$98,Lookups!$AA$2:$AA$98),0),1)&lt;Inputs!AO$4-1,Inputs!AN73*(1+Inputs!AO$6)))))</f>
        <v>-</v>
      </c>
      <c r="AP73" s="217" t="str">
        <f>IF(OR(ISBLANK($M73),$N73="%"),"-",
IF(INDEX(Lookups!$Y$2:$Y$98,MATCH(Inputs!$M73&amp;"_"&amp;INDEX(Lookups!$AC$2:$AC$13,MATCH(Inputs!$L73,Lookups!$AD$2:$AD$13,0),1),IF(Inputs!$K73="CAL",Lookups!$Z$2:$Z$98,Lookups!$AA$2:$AA$98),0),1)&gt;=Inputs!AP$4,"-",
IF(INDEX(Lookups!$Y$2:$Y$98,MATCH(Inputs!$M73&amp;"_"&amp;INDEX(Lookups!$AC$2:$AC$13,MATCH(Inputs!$L73,Lookups!$AD$2:$AD$13,0),1),IF(Inputs!$K73="CAL",Lookups!$Z$2:$Z$98,Lookups!$AA$2:$AA$98),0),1)=Inputs!AP$4-1,Inputs!$Q73*(1+Inputs!AP$6),
IF(INDEX(Lookups!$Y$2:$Y$98,MATCH(Inputs!$M73&amp;"_"&amp;INDEX(Lookups!$AC$2:$AC$13,MATCH(Inputs!$L73,Lookups!$AD$2:$AD$13,0),1),IF(Inputs!$K73="CAL",Lookups!$Z$2:$Z$98,Lookups!$AA$2:$AA$98),0),1)&lt;Inputs!AP$4-1,Inputs!AO73*(1+Inputs!AP$6)))))</f>
        <v>-</v>
      </c>
      <c r="AQ73" s="217" t="str">
        <f>IF(OR(ISBLANK($M73),$N73="%"),"-",
IF(INDEX(Lookups!$Y$2:$Y$98,MATCH(Inputs!$M73&amp;"_"&amp;INDEX(Lookups!$AC$2:$AC$13,MATCH(Inputs!$L73,Lookups!$AD$2:$AD$13,0),1),IF(Inputs!$K73="CAL",Lookups!$Z$2:$Z$98,Lookups!$AA$2:$AA$98),0),1)&gt;=Inputs!AQ$4,"-",
IF(INDEX(Lookups!$Y$2:$Y$98,MATCH(Inputs!$M73&amp;"_"&amp;INDEX(Lookups!$AC$2:$AC$13,MATCH(Inputs!$L73,Lookups!$AD$2:$AD$13,0),1),IF(Inputs!$K73="CAL",Lookups!$Z$2:$Z$98,Lookups!$AA$2:$AA$98),0),1)=Inputs!AQ$4-1,Inputs!$Q73*(1+Inputs!AQ$6),
IF(INDEX(Lookups!$Y$2:$Y$98,MATCH(Inputs!$M73&amp;"_"&amp;INDEX(Lookups!$AC$2:$AC$13,MATCH(Inputs!$L73,Lookups!$AD$2:$AD$13,0),1),IF(Inputs!$K73="CAL",Lookups!$Z$2:$Z$98,Lookups!$AA$2:$AA$98),0),1)&lt;Inputs!AQ$4-1,Inputs!AP73*(1+Inputs!AQ$6)))))</f>
        <v>-</v>
      </c>
      <c r="AR73" s="217" t="str">
        <f>IF(OR(ISBLANK($M73),$N73="%"),"-",
IF(INDEX(Lookups!$Y$2:$Y$98,MATCH(Inputs!$M73&amp;"_"&amp;INDEX(Lookups!$AC$2:$AC$13,MATCH(Inputs!$L73,Lookups!$AD$2:$AD$13,0),1),IF(Inputs!$K73="CAL",Lookups!$Z$2:$Z$98,Lookups!$AA$2:$AA$98),0),1)&gt;=Inputs!AR$4,"-",
IF(INDEX(Lookups!$Y$2:$Y$98,MATCH(Inputs!$M73&amp;"_"&amp;INDEX(Lookups!$AC$2:$AC$13,MATCH(Inputs!$L73,Lookups!$AD$2:$AD$13,0),1),IF(Inputs!$K73="CAL",Lookups!$Z$2:$Z$98,Lookups!$AA$2:$AA$98),0),1)=Inputs!AR$4-1,Inputs!$Q73*(1+Inputs!AR$6),
IF(INDEX(Lookups!$Y$2:$Y$98,MATCH(Inputs!$M73&amp;"_"&amp;INDEX(Lookups!$AC$2:$AC$13,MATCH(Inputs!$L73,Lookups!$AD$2:$AD$13,0),1),IF(Inputs!$K73="CAL",Lookups!$Z$2:$Z$98,Lookups!$AA$2:$AA$98),0),1)&lt;Inputs!AR$4-1,Inputs!AQ73*(1+Inputs!AR$6)))))</f>
        <v>-</v>
      </c>
      <c r="AS73" s="217" t="str">
        <f>IF(OR(ISBLANK($M73),$N73="%"),"-",
IF(INDEX(Lookups!$Y$2:$Y$98,MATCH(Inputs!$M73&amp;"_"&amp;INDEX(Lookups!$AC$2:$AC$13,MATCH(Inputs!$L73,Lookups!$AD$2:$AD$13,0),1),IF(Inputs!$K73="CAL",Lookups!$Z$2:$Z$98,Lookups!$AA$2:$AA$98),0),1)&gt;=Inputs!AS$4,"-",
IF(INDEX(Lookups!$Y$2:$Y$98,MATCH(Inputs!$M73&amp;"_"&amp;INDEX(Lookups!$AC$2:$AC$13,MATCH(Inputs!$L73,Lookups!$AD$2:$AD$13,0),1),IF(Inputs!$K73="CAL",Lookups!$Z$2:$Z$98,Lookups!$AA$2:$AA$98),0),1)=Inputs!AS$4-1,Inputs!$Q73*(1+Inputs!AS$6),
IF(INDEX(Lookups!$Y$2:$Y$98,MATCH(Inputs!$M73&amp;"_"&amp;INDEX(Lookups!$AC$2:$AC$13,MATCH(Inputs!$L73,Lookups!$AD$2:$AD$13,0),1),IF(Inputs!$K73="CAL",Lookups!$Z$2:$Z$98,Lookups!$AA$2:$AA$98),0),1)&lt;Inputs!AS$4-1,Inputs!AR73*(1+Inputs!AS$6)))))</f>
        <v>-</v>
      </c>
      <c r="AT73" s="217" t="str">
        <f>IF(OR(ISBLANK($M73),$N73="%"),"-",
IF(INDEX(Lookups!$Y$2:$Y$98,MATCH(Inputs!$M73&amp;"_"&amp;INDEX(Lookups!$AC$2:$AC$13,MATCH(Inputs!$L73,Lookups!$AD$2:$AD$13,0),1),IF(Inputs!$K73="CAL",Lookups!$Z$2:$Z$98,Lookups!$AA$2:$AA$98),0),1)&gt;=Inputs!AT$4,"-",
IF(INDEX(Lookups!$Y$2:$Y$98,MATCH(Inputs!$M73&amp;"_"&amp;INDEX(Lookups!$AC$2:$AC$13,MATCH(Inputs!$L73,Lookups!$AD$2:$AD$13,0),1),IF(Inputs!$K73="CAL",Lookups!$Z$2:$Z$98,Lookups!$AA$2:$AA$98),0),1)=Inputs!AT$4-1,Inputs!$Q73*(1+Inputs!AT$6),
IF(INDEX(Lookups!$Y$2:$Y$98,MATCH(Inputs!$M73&amp;"_"&amp;INDEX(Lookups!$AC$2:$AC$13,MATCH(Inputs!$L73,Lookups!$AD$2:$AD$13,0),1),IF(Inputs!$K73="CAL",Lookups!$Z$2:$Z$98,Lookups!$AA$2:$AA$98),0),1)&lt;Inputs!AT$4-1,Inputs!AS73*(1+Inputs!AT$6)))))</f>
        <v>-</v>
      </c>
      <c r="AU73" s="217" t="str">
        <f>IF(OR(ISBLANK($M73),$N73="%"),"-",
IF(INDEX(Lookups!$Y$2:$Y$98,MATCH(Inputs!$M73&amp;"_"&amp;INDEX(Lookups!$AC$2:$AC$13,MATCH(Inputs!$L73,Lookups!$AD$2:$AD$13,0),1),IF(Inputs!$K73="CAL",Lookups!$Z$2:$Z$98,Lookups!$AA$2:$AA$98),0),1)&gt;=Inputs!AU$4,"-",
IF(INDEX(Lookups!$Y$2:$Y$98,MATCH(Inputs!$M73&amp;"_"&amp;INDEX(Lookups!$AC$2:$AC$13,MATCH(Inputs!$L73,Lookups!$AD$2:$AD$13,0),1),IF(Inputs!$K73="CAL",Lookups!$Z$2:$Z$98,Lookups!$AA$2:$AA$98),0),1)=Inputs!AU$4-1,Inputs!$Q73*(1+Inputs!AU$6),
IF(INDEX(Lookups!$Y$2:$Y$98,MATCH(Inputs!$M73&amp;"_"&amp;INDEX(Lookups!$AC$2:$AC$13,MATCH(Inputs!$L73,Lookups!$AD$2:$AD$13,0),1),IF(Inputs!$K73="CAL",Lookups!$Z$2:$Z$98,Lookups!$AA$2:$AA$98),0),1)&lt;Inputs!AU$4-1,Inputs!AT73*(1+Inputs!AU$6)))))</f>
        <v>-</v>
      </c>
      <c r="AW73" s="214" t="str">
        <f>INDEX($V73:$AU73,1,MATCH(AW$6&amp;"_"&amp;INDEX(Lookups!$AC$2:$AC$13,MATCH(Inputs!AW$5,Lookups!$AD$2:$AD$13,0),1),Inputs!$V$2:$AU$2,0))</f>
        <v>-</v>
      </c>
    </row>
    <row r="74" spans="1:49" x14ac:dyDescent="0.25">
      <c r="A74" s="178" t="s">
        <v>572</v>
      </c>
      <c r="B74" s="243" t="s">
        <v>195</v>
      </c>
      <c r="C74" s="210" t="str">
        <f>IF(ISBLANK($B74),"-",IFERROR(INDEX(Lookups!$E$2:$E$14,MATCH($B74,Lookups!$C$2:$C$14,0),1),"-"))</f>
        <v>NO</v>
      </c>
      <c r="D74" s="211" t="str">
        <f>IFERROR(IF(MATCH($I74,Lookups!$J$2:$J$6,0),INDEX(Lookups!$K$2:$K$6,MATCH(Inputs!$I74,Lookups!$J$2:$J$6,0),1)),"all DB")</f>
        <v>cp</v>
      </c>
      <c r="E74" s="211" t="str">
        <f t="shared" si="11"/>
        <v>LF_cp</v>
      </c>
      <c r="F74" s="160" t="s">
        <v>560</v>
      </c>
      <c r="H74" s="160" t="s">
        <v>135</v>
      </c>
      <c r="I74" s="206" t="s">
        <v>1</v>
      </c>
      <c r="J74" s="160" t="s">
        <v>546</v>
      </c>
      <c r="K74" s="203" t="s">
        <v>542</v>
      </c>
      <c r="L74" s="203" t="s">
        <v>542</v>
      </c>
      <c r="M74" s="203" t="s">
        <v>542</v>
      </c>
      <c r="N74" s="162" t="s">
        <v>36</v>
      </c>
      <c r="O74" s="209">
        <v>1.0474000000000001</v>
      </c>
      <c r="P74" s="244">
        <v>0.99791999999999992</v>
      </c>
      <c r="Q74" s="223">
        <f>(O74*P74)-1</f>
        <v>4.5221407999999963E-2</v>
      </c>
      <c r="R74" s="223">
        <f t="shared" si="8"/>
        <v>4.5221407999999963E-2</v>
      </c>
      <c r="S74" s="245"/>
      <c r="U74" s="216"/>
      <c r="V74" s="217" t="str">
        <f>IF(OR(ISBLANK($M74),$N74="%"),"-",
IF(INDEX(Lookups!$Y$2:$Y$98,MATCH(Inputs!$M74&amp;"_"&amp;INDEX(Lookups!$AC$2:$AC$13,MATCH(Inputs!$L74,Lookups!$AD$2:$AD$13,0),1),IF(Inputs!$K74="CAL",Lookups!$Z$2:$Z$98,Lookups!$AA$2:$AA$98),0),1)&gt;=Inputs!V$4,"-",
IF(INDEX(Lookups!$Y$2:$Y$98,MATCH(Inputs!$M74&amp;"_"&amp;INDEX(Lookups!$AC$2:$AC$13,MATCH(Inputs!$L74,Lookups!$AD$2:$AD$13,0),1),IF(Inputs!$K74="CAL",Lookups!$Z$2:$Z$98,Lookups!$AA$2:$AA$98),0),1)=Inputs!V$4-1,Inputs!$Q74*(1+Inputs!V$6),
IF(INDEX(Lookups!$Y$2:$Y$98,MATCH(Inputs!$M74&amp;"_"&amp;INDEX(Lookups!$AC$2:$AC$13,MATCH(Inputs!$L74,Lookups!$AD$2:$AD$13,0),1),IF(Inputs!$K74="CAL",Lookups!$Z$2:$Z$98,Lookups!$AA$2:$AA$98),0),1)&lt;Inputs!V$4-1,Inputs!U74*(1+Inputs!V$6)))))</f>
        <v>-</v>
      </c>
      <c r="W74" s="217" t="str">
        <f>IF(OR(ISBLANK($M74),$N74="%"),"-",
IF(INDEX(Lookups!$Y$2:$Y$98,MATCH(Inputs!$M74&amp;"_"&amp;INDEX(Lookups!$AC$2:$AC$13,MATCH(Inputs!$L74,Lookups!$AD$2:$AD$13,0),1),IF(Inputs!$K74="CAL",Lookups!$Z$2:$Z$98,Lookups!$AA$2:$AA$98),0),1)&gt;=Inputs!W$4,"-",
IF(INDEX(Lookups!$Y$2:$Y$98,MATCH(Inputs!$M74&amp;"_"&amp;INDEX(Lookups!$AC$2:$AC$13,MATCH(Inputs!$L74,Lookups!$AD$2:$AD$13,0),1),IF(Inputs!$K74="CAL",Lookups!$Z$2:$Z$98,Lookups!$AA$2:$AA$98),0),1)=Inputs!W$4-1,Inputs!$Q74*(1+Inputs!W$6),
IF(INDEX(Lookups!$Y$2:$Y$98,MATCH(Inputs!$M74&amp;"_"&amp;INDEX(Lookups!$AC$2:$AC$13,MATCH(Inputs!$L74,Lookups!$AD$2:$AD$13,0),1),IF(Inputs!$K74="CAL",Lookups!$Z$2:$Z$98,Lookups!$AA$2:$AA$98),0),1)&lt;Inputs!W$4-1,Inputs!V74*(1+Inputs!W$6)))))</f>
        <v>-</v>
      </c>
      <c r="X74" s="217" t="str">
        <f>IF(OR(ISBLANK($M74),$N74="%"),"-",
IF(INDEX(Lookups!$Y$2:$Y$98,MATCH(Inputs!$M74&amp;"_"&amp;INDEX(Lookups!$AC$2:$AC$13,MATCH(Inputs!$L74,Lookups!$AD$2:$AD$13,0),1),IF(Inputs!$K74="CAL",Lookups!$Z$2:$Z$98,Lookups!$AA$2:$AA$98),0),1)&gt;=Inputs!X$4,"-",
IF(INDEX(Lookups!$Y$2:$Y$98,MATCH(Inputs!$M74&amp;"_"&amp;INDEX(Lookups!$AC$2:$AC$13,MATCH(Inputs!$L74,Lookups!$AD$2:$AD$13,0),1),IF(Inputs!$K74="CAL",Lookups!$Z$2:$Z$98,Lookups!$AA$2:$AA$98),0),1)=Inputs!X$4-1,Inputs!$Q74*(1+Inputs!X$6),
IF(INDEX(Lookups!$Y$2:$Y$98,MATCH(Inputs!$M74&amp;"_"&amp;INDEX(Lookups!$AC$2:$AC$13,MATCH(Inputs!$L74,Lookups!$AD$2:$AD$13,0),1),IF(Inputs!$K74="CAL",Lookups!$Z$2:$Z$98,Lookups!$AA$2:$AA$98),0),1)&lt;Inputs!X$4-1,Inputs!W74*(1+Inputs!X$6)))))</f>
        <v>-</v>
      </c>
      <c r="Y74" s="217" t="str">
        <f>IF(OR(ISBLANK($M74),$N74="%"),"-",
IF(INDEX(Lookups!$Y$2:$Y$98,MATCH(Inputs!$M74&amp;"_"&amp;INDEX(Lookups!$AC$2:$AC$13,MATCH(Inputs!$L74,Lookups!$AD$2:$AD$13,0),1),IF(Inputs!$K74="CAL",Lookups!$Z$2:$Z$98,Lookups!$AA$2:$AA$98),0),1)&gt;=Inputs!Y$4,"-",
IF(INDEX(Lookups!$Y$2:$Y$98,MATCH(Inputs!$M74&amp;"_"&amp;INDEX(Lookups!$AC$2:$AC$13,MATCH(Inputs!$L74,Lookups!$AD$2:$AD$13,0),1),IF(Inputs!$K74="CAL",Lookups!$Z$2:$Z$98,Lookups!$AA$2:$AA$98),0),1)=Inputs!Y$4-1,Inputs!$Q74*(1+Inputs!Y$6),
IF(INDEX(Lookups!$Y$2:$Y$98,MATCH(Inputs!$M74&amp;"_"&amp;INDEX(Lookups!$AC$2:$AC$13,MATCH(Inputs!$L74,Lookups!$AD$2:$AD$13,0),1),IF(Inputs!$K74="CAL",Lookups!$Z$2:$Z$98,Lookups!$AA$2:$AA$98),0),1)&lt;Inputs!Y$4-1,Inputs!X74*(1+Inputs!Y$6)))))</f>
        <v>-</v>
      </c>
      <c r="Z74" s="217" t="str">
        <f>IF(OR(ISBLANK($M74),$N74="%"),"-",
IF(INDEX(Lookups!$Y$2:$Y$98,MATCH(Inputs!$M74&amp;"_"&amp;INDEX(Lookups!$AC$2:$AC$13,MATCH(Inputs!$L74,Lookups!$AD$2:$AD$13,0),1),IF(Inputs!$K74="CAL",Lookups!$Z$2:$Z$98,Lookups!$AA$2:$AA$98),0),1)&gt;=Inputs!Z$4,"-",
IF(INDEX(Lookups!$Y$2:$Y$98,MATCH(Inputs!$M74&amp;"_"&amp;INDEX(Lookups!$AC$2:$AC$13,MATCH(Inputs!$L74,Lookups!$AD$2:$AD$13,0),1),IF(Inputs!$K74="CAL",Lookups!$Z$2:$Z$98,Lookups!$AA$2:$AA$98),0),1)=Inputs!Z$4-1,Inputs!$Q74*(1+Inputs!Z$6),
IF(INDEX(Lookups!$Y$2:$Y$98,MATCH(Inputs!$M74&amp;"_"&amp;INDEX(Lookups!$AC$2:$AC$13,MATCH(Inputs!$L74,Lookups!$AD$2:$AD$13,0),1),IF(Inputs!$K74="CAL",Lookups!$Z$2:$Z$98,Lookups!$AA$2:$AA$98),0),1)&lt;Inputs!Z$4-1,Inputs!Y74*(1+Inputs!Z$6)))))</f>
        <v>-</v>
      </c>
      <c r="AA74" s="217" t="str">
        <f>IF(OR(ISBLANK($M74),$N74="%"),"-",
IF(INDEX(Lookups!$Y$2:$Y$98,MATCH(Inputs!$M74&amp;"_"&amp;INDEX(Lookups!$AC$2:$AC$13,MATCH(Inputs!$L74,Lookups!$AD$2:$AD$13,0),1),IF(Inputs!$K74="CAL",Lookups!$Z$2:$Z$98,Lookups!$AA$2:$AA$98),0),1)&gt;=Inputs!AA$4,"-",
IF(INDEX(Lookups!$Y$2:$Y$98,MATCH(Inputs!$M74&amp;"_"&amp;INDEX(Lookups!$AC$2:$AC$13,MATCH(Inputs!$L74,Lookups!$AD$2:$AD$13,0),1),IF(Inputs!$K74="CAL",Lookups!$Z$2:$Z$98,Lookups!$AA$2:$AA$98),0),1)=Inputs!AA$4-1,Inputs!$Q74*(1+Inputs!AA$6),
IF(INDEX(Lookups!$Y$2:$Y$98,MATCH(Inputs!$M74&amp;"_"&amp;INDEX(Lookups!$AC$2:$AC$13,MATCH(Inputs!$L74,Lookups!$AD$2:$AD$13,0),1),IF(Inputs!$K74="CAL",Lookups!$Z$2:$Z$98,Lookups!$AA$2:$AA$98),0),1)&lt;Inputs!AA$4-1,Inputs!Z74*(1+Inputs!AA$6)))))</f>
        <v>-</v>
      </c>
      <c r="AB74" s="217" t="str">
        <f>IF(OR(ISBLANK($M74),$N74="%"),"-",
IF(INDEX(Lookups!$Y$2:$Y$98,MATCH(Inputs!$M74&amp;"_"&amp;INDEX(Lookups!$AC$2:$AC$13,MATCH(Inputs!$L74,Lookups!$AD$2:$AD$13,0),1),IF(Inputs!$K74="CAL",Lookups!$Z$2:$Z$98,Lookups!$AA$2:$AA$98),0),1)&gt;=Inputs!AB$4,"-",
IF(INDEX(Lookups!$Y$2:$Y$98,MATCH(Inputs!$M74&amp;"_"&amp;INDEX(Lookups!$AC$2:$AC$13,MATCH(Inputs!$L74,Lookups!$AD$2:$AD$13,0),1),IF(Inputs!$K74="CAL",Lookups!$Z$2:$Z$98,Lookups!$AA$2:$AA$98),0),1)=Inputs!AB$4-1,Inputs!$Q74*(1+Inputs!AB$6),
IF(INDEX(Lookups!$Y$2:$Y$98,MATCH(Inputs!$M74&amp;"_"&amp;INDEX(Lookups!$AC$2:$AC$13,MATCH(Inputs!$L74,Lookups!$AD$2:$AD$13,0),1),IF(Inputs!$K74="CAL",Lookups!$Z$2:$Z$98,Lookups!$AA$2:$AA$98),0),1)&lt;Inputs!AB$4-1,Inputs!AA74*(1+Inputs!AB$6)))))</f>
        <v>-</v>
      </c>
      <c r="AC74" s="217" t="str">
        <f>IF(OR(ISBLANK($M74),$N74="%"),"-",
IF(INDEX(Lookups!$Y$2:$Y$98,MATCH(Inputs!$M74&amp;"_"&amp;INDEX(Lookups!$AC$2:$AC$13,MATCH(Inputs!$L74,Lookups!$AD$2:$AD$13,0),1),IF(Inputs!$K74="CAL",Lookups!$Z$2:$Z$98,Lookups!$AA$2:$AA$98),0),1)&gt;=Inputs!AC$4,"-",
IF(INDEX(Lookups!$Y$2:$Y$98,MATCH(Inputs!$M74&amp;"_"&amp;INDEX(Lookups!$AC$2:$AC$13,MATCH(Inputs!$L74,Lookups!$AD$2:$AD$13,0),1),IF(Inputs!$K74="CAL",Lookups!$Z$2:$Z$98,Lookups!$AA$2:$AA$98),0),1)=Inputs!AC$4-1,Inputs!$Q74*(1+Inputs!AC$6),
IF(INDEX(Lookups!$Y$2:$Y$98,MATCH(Inputs!$M74&amp;"_"&amp;INDEX(Lookups!$AC$2:$AC$13,MATCH(Inputs!$L74,Lookups!$AD$2:$AD$13,0),1),IF(Inputs!$K74="CAL",Lookups!$Z$2:$Z$98,Lookups!$AA$2:$AA$98),0),1)&lt;Inputs!AC$4-1,Inputs!AB74*(1+Inputs!AC$6)))))</f>
        <v>-</v>
      </c>
      <c r="AD74" s="217" t="str">
        <f>IF(OR(ISBLANK($M74),$N74="%"),"-",
IF(INDEX(Lookups!$Y$2:$Y$98,MATCH(Inputs!$M74&amp;"_"&amp;INDEX(Lookups!$AC$2:$AC$13,MATCH(Inputs!$L74,Lookups!$AD$2:$AD$13,0),1),IF(Inputs!$K74="CAL",Lookups!$Z$2:$Z$98,Lookups!$AA$2:$AA$98),0),1)&gt;=Inputs!AD$4,"-",
IF(INDEX(Lookups!$Y$2:$Y$98,MATCH(Inputs!$M74&amp;"_"&amp;INDEX(Lookups!$AC$2:$AC$13,MATCH(Inputs!$L74,Lookups!$AD$2:$AD$13,0),1),IF(Inputs!$K74="CAL",Lookups!$Z$2:$Z$98,Lookups!$AA$2:$AA$98),0),1)=Inputs!AD$4-1,Inputs!$Q74*(1+Inputs!AD$6),
IF(INDEX(Lookups!$Y$2:$Y$98,MATCH(Inputs!$M74&amp;"_"&amp;INDEX(Lookups!$AC$2:$AC$13,MATCH(Inputs!$L74,Lookups!$AD$2:$AD$13,0),1),IF(Inputs!$K74="CAL",Lookups!$Z$2:$Z$98,Lookups!$AA$2:$AA$98),0),1)&lt;Inputs!AD$4-1,Inputs!AC74*(1+Inputs!AD$6)))))</f>
        <v>-</v>
      </c>
      <c r="AE74" s="217" t="str">
        <f>IF(OR(ISBLANK($M74),$N74="%"),"-",
IF(INDEX(Lookups!$Y$2:$Y$98,MATCH(Inputs!$M74&amp;"_"&amp;INDEX(Lookups!$AC$2:$AC$13,MATCH(Inputs!$L74,Lookups!$AD$2:$AD$13,0),1),IF(Inputs!$K74="CAL",Lookups!$Z$2:$Z$98,Lookups!$AA$2:$AA$98),0),1)&gt;=Inputs!AE$4,"-",
IF(INDEX(Lookups!$Y$2:$Y$98,MATCH(Inputs!$M74&amp;"_"&amp;INDEX(Lookups!$AC$2:$AC$13,MATCH(Inputs!$L74,Lookups!$AD$2:$AD$13,0),1),IF(Inputs!$K74="CAL",Lookups!$Z$2:$Z$98,Lookups!$AA$2:$AA$98),0),1)=Inputs!AE$4-1,Inputs!$Q74*(1+Inputs!AE$6),
IF(INDEX(Lookups!$Y$2:$Y$98,MATCH(Inputs!$M74&amp;"_"&amp;INDEX(Lookups!$AC$2:$AC$13,MATCH(Inputs!$L74,Lookups!$AD$2:$AD$13,0),1),IF(Inputs!$K74="CAL",Lookups!$Z$2:$Z$98,Lookups!$AA$2:$AA$98),0),1)&lt;Inputs!AE$4-1,Inputs!AD74*(1+Inputs!AE$6)))))</f>
        <v>-</v>
      </c>
      <c r="AF74" s="217" t="str">
        <f>IF(OR(ISBLANK($M74),$N74="%"),"-",
IF(INDEX(Lookups!$Y$2:$Y$98,MATCH(Inputs!$M74&amp;"_"&amp;INDEX(Lookups!$AC$2:$AC$13,MATCH(Inputs!$L74,Lookups!$AD$2:$AD$13,0),1),IF(Inputs!$K74="CAL",Lookups!$Z$2:$Z$98,Lookups!$AA$2:$AA$98),0),1)&gt;=Inputs!AF$4,"-",
IF(INDEX(Lookups!$Y$2:$Y$98,MATCH(Inputs!$M74&amp;"_"&amp;INDEX(Lookups!$AC$2:$AC$13,MATCH(Inputs!$L74,Lookups!$AD$2:$AD$13,0),1),IF(Inputs!$K74="CAL",Lookups!$Z$2:$Z$98,Lookups!$AA$2:$AA$98),0),1)=Inputs!AF$4-1,Inputs!$Q74*(1+Inputs!AF$6),
IF(INDEX(Lookups!$Y$2:$Y$98,MATCH(Inputs!$M74&amp;"_"&amp;INDEX(Lookups!$AC$2:$AC$13,MATCH(Inputs!$L74,Lookups!$AD$2:$AD$13,0),1),IF(Inputs!$K74="CAL",Lookups!$Z$2:$Z$98,Lookups!$AA$2:$AA$98),0),1)&lt;Inputs!AF$4-1,Inputs!AE74*(1+Inputs!AF$6)))))</f>
        <v>-</v>
      </c>
      <c r="AG74" s="217" t="str">
        <f>IF(OR(ISBLANK($M74),$N74="%"),"-",
IF(INDEX(Lookups!$Y$2:$Y$98,MATCH(Inputs!$M74&amp;"_"&amp;INDEX(Lookups!$AC$2:$AC$13,MATCH(Inputs!$L74,Lookups!$AD$2:$AD$13,0),1),IF(Inputs!$K74="CAL",Lookups!$Z$2:$Z$98,Lookups!$AA$2:$AA$98),0),1)&gt;=Inputs!AG$4,"-",
IF(INDEX(Lookups!$Y$2:$Y$98,MATCH(Inputs!$M74&amp;"_"&amp;INDEX(Lookups!$AC$2:$AC$13,MATCH(Inputs!$L74,Lookups!$AD$2:$AD$13,0),1),IF(Inputs!$K74="CAL",Lookups!$Z$2:$Z$98,Lookups!$AA$2:$AA$98),0),1)=Inputs!AG$4-1,Inputs!$Q74*(1+Inputs!AG$6),
IF(INDEX(Lookups!$Y$2:$Y$98,MATCH(Inputs!$M74&amp;"_"&amp;INDEX(Lookups!$AC$2:$AC$13,MATCH(Inputs!$L74,Lookups!$AD$2:$AD$13,0),1),IF(Inputs!$K74="CAL",Lookups!$Z$2:$Z$98,Lookups!$AA$2:$AA$98),0),1)&lt;Inputs!AG$4-1,Inputs!AF74*(1+Inputs!AG$6)))))</f>
        <v>-</v>
      </c>
      <c r="AH74" s="217" t="str">
        <f>IF(OR(ISBLANK($M74),$N74="%"),"-",
IF(INDEX(Lookups!$Y$2:$Y$98,MATCH(Inputs!$M74&amp;"_"&amp;INDEX(Lookups!$AC$2:$AC$13,MATCH(Inputs!$L74,Lookups!$AD$2:$AD$13,0),1),IF(Inputs!$K74="CAL",Lookups!$Z$2:$Z$98,Lookups!$AA$2:$AA$98),0),1)&gt;=Inputs!AH$4,"-",
IF(INDEX(Lookups!$Y$2:$Y$98,MATCH(Inputs!$M74&amp;"_"&amp;INDEX(Lookups!$AC$2:$AC$13,MATCH(Inputs!$L74,Lookups!$AD$2:$AD$13,0),1),IF(Inputs!$K74="CAL",Lookups!$Z$2:$Z$98,Lookups!$AA$2:$AA$98),0),1)=Inputs!AH$4-1,Inputs!$Q74*(1+Inputs!AH$6),
IF(INDEX(Lookups!$Y$2:$Y$98,MATCH(Inputs!$M74&amp;"_"&amp;INDEX(Lookups!$AC$2:$AC$13,MATCH(Inputs!$L74,Lookups!$AD$2:$AD$13,0),1),IF(Inputs!$K74="CAL",Lookups!$Z$2:$Z$98,Lookups!$AA$2:$AA$98),0),1)&lt;Inputs!AH$4-1,Inputs!AG74*(1+Inputs!AH$6)))))</f>
        <v>-</v>
      </c>
      <c r="AI74" s="217" t="str">
        <f>IF(OR(ISBLANK($M74),$N74="%"),"-",
IF(INDEX(Lookups!$Y$2:$Y$98,MATCH(Inputs!$M74&amp;"_"&amp;INDEX(Lookups!$AC$2:$AC$13,MATCH(Inputs!$L74,Lookups!$AD$2:$AD$13,0),1),IF(Inputs!$K74="CAL",Lookups!$Z$2:$Z$98,Lookups!$AA$2:$AA$98),0),1)&gt;=Inputs!AI$4,"-",
IF(INDEX(Lookups!$Y$2:$Y$98,MATCH(Inputs!$M74&amp;"_"&amp;INDEX(Lookups!$AC$2:$AC$13,MATCH(Inputs!$L74,Lookups!$AD$2:$AD$13,0),1),IF(Inputs!$K74="CAL",Lookups!$Z$2:$Z$98,Lookups!$AA$2:$AA$98),0),1)=Inputs!AI$4-1,Inputs!$Q74*(1+Inputs!AI$6),
IF(INDEX(Lookups!$Y$2:$Y$98,MATCH(Inputs!$M74&amp;"_"&amp;INDEX(Lookups!$AC$2:$AC$13,MATCH(Inputs!$L74,Lookups!$AD$2:$AD$13,0),1),IF(Inputs!$K74="CAL",Lookups!$Z$2:$Z$98,Lookups!$AA$2:$AA$98),0),1)&lt;Inputs!AI$4-1,Inputs!AH74*(1+Inputs!AI$6)))))</f>
        <v>-</v>
      </c>
      <c r="AJ74" s="217" t="str">
        <f>IF(OR(ISBLANK($M74),$N74="%"),"-",
IF(INDEX(Lookups!$Y$2:$Y$98,MATCH(Inputs!$M74&amp;"_"&amp;INDEX(Lookups!$AC$2:$AC$13,MATCH(Inputs!$L74,Lookups!$AD$2:$AD$13,0),1),IF(Inputs!$K74="CAL",Lookups!$Z$2:$Z$98,Lookups!$AA$2:$AA$98),0),1)&gt;=Inputs!AJ$4,"-",
IF(INDEX(Lookups!$Y$2:$Y$98,MATCH(Inputs!$M74&amp;"_"&amp;INDEX(Lookups!$AC$2:$AC$13,MATCH(Inputs!$L74,Lookups!$AD$2:$AD$13,0),1),IF(Inputs!$K74="CAL",Lookups!$Z$2:$Z$98,Lookups!$AA$2:$AA$98),0),1)=Inputs!AJ$4-1,Inputs!$Q74*(1+Inputs!AJ$6),
IF(INDEX(Lookups!$Y$2:$Y$98,MATCH(Inputs!$M74&amp;"_"&amp;INDEX(Lookups!$AC$2:$AC$13,MATCH(Inputs!$L74,Lookups!$AD$2:$AD$13,0),1),IF(Inputs!$K74="CAL",Lookups!$Z$2:$Z$98,Lookups!$AA$2:$AA$98),0),1)&lt;Inputs!AJ$4-1,Inputs!AI74*(1+Inputs!AJ$6)))))</f>
        <v>-</v>
      </c>
      <c r="AK74" s="217" t="str">
        <f>IF(OR(ISBLANK($M74),$N74="%"),"-",
IF(INDEX(Lookups!$Y$2:$Y$98,MATCH(Inputs!$M74&amp;"_"&amp;INDEX(Lookups!$AC$2:$AC$13,MATCH(Inputs!$L74,Lookups!$AD$2:$AD$13,0),1),IF(Inputs!$K74="CAL",Lookups!$Z$2:$Z$98,Lookups!$AA$2:$AA$98),0),1)&gt;=Inputs!AK$4,"-",
IF(INDEX(Lookups!$Y$2:$Y$98,MATCH(Inputs!$M74&amp;"_"&amp;INDEX(Lookups!$AC$2:$AC$13,MATCH(Inputs!$L74,Lookups!$AD$2:$AD$13,0),1),IF(Inputs!$K74="CAL",Lookups!$Z$2:$Z$98,Lookups!$AA$2:$AA$98),0),1)=Inputs!AK$4-1,Inputs!$Q74*(1+Inputs!AK$6),
IF(INDEX(Lookups!$Y$2:$Y$98,MATCH(Inputs!$M74&amp;"_"&amp;INDEX(Lookups!$AC$2:$AC$13,MATCH(Inputs!$L74,Lookups!$AD$2:$AD$13,0),1),IF(Inputs!$K74="CAL",Lookups!$Z$2:$Z$98,Lookups!$AA$2:$AA$98),0),1)&lt;Inputs!AK$4-1,Inputs!AJ74*(1+Inputs!AK$6)))))</f>
        <v>-</v>
      </c>
      <c r="AL74" s="217" t="str">
        <f>IF(OR(ISBLANK($M74),$N74="%"),"-",
IF(INDEX(Lookups!$Y$2:$Y$98,MATCH(Inputs!$M74&amp;"_"&amp;INDEX(Lookups!$AC$2:$AC$13,MATCH(Inputs!$L74,Lookups!$AD$2:$AD$13,0),1),IF(Inputs!$K74="CAL",Lookups!$Z$2:$Z$98,Lookups!$AA$2:$AA$98),0),1)&gt;=Inputs!AL$4,"-",
IF(INDEX(Lookups!$Y$2:$Y$98,MATCH(Inputs!$M74&amp;"_"&amp;INDEX(Lookups!$AC$2:$AC$13,MATCH(Inputs!$L74,Lookups!$AD$2:$AD$13,0),1),IF(Inputs!$K74="CAL",Lookups!$Z$2:$Z$98,Lookups!$AA$2:$AA$98),0),1)=Inputs!AL$4-1,Inputs!$Q74*(1+Inputs!AL$6),
IF(INDEX(Lookups!$Y$2:$Y$98,MATCH(Inputs!$M74&amp;"_"&amp;INDEX(Lookups!$AC$2:$AC$13,MATCH(Inputs!$L74,Lookups!$AD$2:$AD$13,0),1),IF(Inputs!$K74="CAL",Lookups!$Z$2:$Z$98,Lookups!$AA$2:$AA$98),0),1)&lt;Inputs!AL$4-1,Inputs!AK74*(1+Inputs!AL$6)))))</f>
        <v>-</v>
      </c>
      <c r="AM74" s="217" t="str">
        <f>IF(OR(ISBLANK($M74),$N74="%"),"-",
IF(INDEX(Lookups!$Y$2:$Y$98,MATCH(Inputs!$M74&amp;"_"&amp;INDEX(Lookups!$AC$2:$AC$13,MATCH(Inputs!$L74,Lookups!$AD$2:$AD$13,0),1),IF(Inputs!$K74="CAL",Lookups!$Z$2:$Z$98,Lookups!$AA$2:$AA$98),0),1)&gt;=Inputs!AM$4,"-",
IF(INDEX(Lookups!$Y$2:$Y$98,MATCH(Inputs!$M74&amp;"_"&amp;INDEX(Lookups!$AC$2:$AC$13,MATCH(Inputs!$L74,Lookups!$AD$2:$AD$13,0),1),IF(Inputs!$K74="CAL",Lookups!$Z$2:$Z$98,Lookups!$AA$2:$AA$98),0),1)=Inputs!AM$4-1,Inputs!$Q74*(1+Inputs!AM$6),
IF(INDEX(Lookups!$Y$2:$Y$98,MATCH(Inputs!$M74&amp;"_"&amp;INDEX(Lookups!$AC$2:$AC$13,MATCH(Inputs!$L74,Lookups!$AD$2:$AD$13,0),1),IF(Inputs!$K74="CAL",Lookups!$Z$2:$Z$98,Lookups!$AA$2:$AA$98),0),1)&lt;Inputs!AM$4-1,Inputs!AL74*(1+Inputs!AM$6)))))</f>
        <v>-</v>
      </c>
      <c r="AN74" s="217" t="str">
        <f>IF(OR(ISBLANK($M74),$N74="%"),"-",
IF(INDEX(Lookups!$Y$2:$Y$98,MATCH(Inputs!$M74&amp;"_"&amp;INDEX(Lookups!$AC$2:$AC$13,MATCH(Inputs!$L74,Lookups!$AD$2:$AD$13,0),1),IF(Inputs!$K74="CAL",Lookups!$Z$2:$Z$98,Lookups!$AA$2:$AA$98),0),1)&gt;=Inputs!AN$4,"-",
IF(INDEX(Lookups!$Y$2:$Y$98,MATCH(Inputs!$M74&amp;"_"&amp;INDEX(Lookups!$AC$2:$AC$13,MATCH(Inputs!$L74,Lookups!$AD$2:$AD$13,0),1),IF(Inputs!$K74="CAL",Lookups!$Z$2:$Z$98,Lookups!$AA$2:$AA$98),0),1)=Inputs!AN$4-1,Inputs!$Q74*(1+Inputs!AN$6),
IF(INDEX(Lookups!$Y$2:$Y$98,MATCH(Inputs!$M74&amp;"_"&amp;INDEX(Lookups!$AC$2:$AC$13,MATCH(Inputs!$L74,Lookups!$AD$2:$AD$13,0),1),IF(Inputs!$K74="CAL",Lookups!$Z$2:$Z$98,Lookups!$AA$2:$AA$98),0),1)&lt;Inputs!AN$4-1,Inputs!AM74*(1+Inputs!AN$6)))))</f>
        <v>-</v>
      </c>
      <c r="AO74" s="217" t="str">
        <f>IF(OR(ISBLANK($M74),$N74="%"),"-",
IF(INDEX(Lookups!$Y$2:$Y$98,MATCH(Inputs!$M74&amp;"_"&amp;INDEX(Lookups!$AC$2:$AC$13,MATCH(Inputs!$L74,Lookups!$AD$2:$AD$13,0),1),IF(Inputs!$K74="CAL",Lookups!$Z$2:$Z$98,Lookups!$AA$2:$AA$98),0),1)&gt;=Inputs!AO$4,"-",
IF(INDEX(Lookups!$Y$2:$Y$98,MATCH(Inputs!$M74&amp;"_"&amp;INDEX(Lookups!$AC$2:$AC$13,MATCH(Inputs!$L74,Lookups!$AD$2:$AD$13,0),1),IF(Inputs!$K74="CAL",Lookups!$Z$2:$Z$98,Lookups!$AA$2:$AA$98),0),1)=Inputs!AO$4-1,Inputs!$Q74*(1+Inputs!AO$6),
IF(INDEX(Lookups!$Y$2:$Y$98,MATCH(Inputs!$M74&amp;"_"&amp;INDEX(Lookups!$AC$2:$AC$13,MATCH(Inputs!$L74,Lookups!$AD$2:$AD$13,0),1),IF(Inputs!$K74="CAL",Lookups!$Z$2:$Z$98,Lookups!$AA$2:$AA$98),0),1)&lt;Inputs!AO$4-1,Inputs!AN74*(1+Inputs!AO$6)))))</f>
        <v>-</v>
      </c>
      <c r="AP74" s="217" t="str">
        <f>IF(OR(ISBLANK($M74),$N74="%"),"-",
IF(INDEX(Lookups!$Y$2:$Y$98,MATCH(Inputs!$M74&amp;"_"&amp;INDEX(Lookups!$AC$2:$AC$13,MATCH(Inputs!$L74,Lookups!$AD$2:$AD$13,0),1),IF(Inputs!$K74="CAL",Lookups!$Z$2:$Z$98,Lookups!$AA$2:$AA$98),0),1)&gt;=Inputs!AP$4,"-",
IF(INDEX(Lookups!$Y$2:$Y$98,MATCH(Inputs!$M74&amp;"_"&amp;INDEX(Lookups!$AC$2:$AC$13,MATCH(Inputs!$L74,Lookups!$AD$2:$AD$13,0),1),IF(Inputs!$K74="CAL",Lookups!$Z$2:$Z$98,Lookups!$AA$2:$AA$98),0),1)=Inputs!AP$4-1,Inputs!$Q74*(1+Inputs!AP$6),
IF(INDEX(Lookups!$Y$2:$Y$98,MATCH(Inputs!$M74&amp;"_"&amp;INDEX(Lookups!$AC$2:$AC$13,MATCH(Inputs!$L74,Lookups!$AD$2:$AD$13,0),1),IF(Inputs!$K74="CAL",Lookups!$Z$2:$Z$98,Lookups!$AA$2:$AA$98),0),1)&lt;Inputs!AP$4-1,Inputs!AO74*(1+Inputs!AP$6)))))</f>
        <v>-</v>
      </c>
      <c r="AQ74" s="217" t="str">
        <f>IF(OR(ISBLANK($M74),$N74="%"),"-",
IF(INDEX(Lookups!$Y$2:$Y$98,MATCH(Inputs!$M74&amp;"_"&amp;INDEX(Lookups!$AC$2:$AC$13,MATCH(Inputs!$L74,Lookups!$AD$2:$AD$13,0),1),IF(Inputs!$K74="CAL",Lookups!$Z$2:$Z$98,Lookups!$AA$2:$AA$98),0),1)&gt;=Inputs!AQ$4,"-",
IF(INDEX(Lookups!$Y$2:$Y$98,MATCH(Inputs!$M74&amp;"_"&amp;INDEX(Lookups!$AC$2:$AC$13,MATCH(Inputs!$L74,Lookups!$AD$2:$AD$13,0),1),IF(Inputs!$K74="CAL",Lookups!$Z$2:$Z$98,Lookups!$AA$2:$AA$98),0),1)=Inputs!AQ$4-1,Inputs!$Q74*(1+Inputs!AQ$6),
IF(INDEX(Lookups!$Y$2:$Y$98,MATCH(Inputs!$M74&amp;"_"&amp;INDEX(Lookups!$AC$2:$AC$13,MATCH(Inputs!$L74,Lookups!$AD$2:$AD$13,0),1),IF(Inputs!$K74="CAL",Lookups!$Z$2:$Z$98,Lookups!$AA$2:$AA$98),0),1)&lt;Inputs!AQ$4-1,Inputs!AP74*(1+Inputs!AQ$6)))))</f>
        <v>-</v>
      </c>
      <c r="AR74" s="217" t="str">
        <f>IF(OR(ISBLANK($M74),$N74="%"),"-",
IF(INDEX(Lookups!$Y$2:$Y$98,MATCH(Inputs!$M74&amp;"_"&amp;INDEX(Lookups!$AC$2:$AC$13,MATCH(Inputs!$L74,Lookups!$AD$2:$AD$13,0),1),IF(Inputs!$K74="CAL",Lookups!$Z$2:$Z$98,Lookups!$AA$2:$AA$98),0),1)&gt;=Inputs!AR$4,"-",
IF(INDEX(Lookups!$Y$2:$Y$98,MATCH(Inputs!$M74&amp;"_"&amp;INDEX(Lookups!$AC$2:$AC$13,MATCH(Inputs!$L74,Lookups!$AD$2:$AD$13,0),1),IF(Inputs!$K74="CAL",Lookups!$Z$2:$Z$98,Lookups!$AA$2:$AA$98),0),1)=Inputs!AR$4-1,Inputs!$Q74*(1+Inputs!AR$6),
IF(INDEX(Lookups!$Y$2:$Y$98,MATCH(Inputs!$M74&amp;"_"&amp;INDEX(Lookups!$AC$2:$AC$13,MATCH(Inputs!$L74,Lookups!$AD$2:$AD$13,0),1),IF(Inputs!$K74="CAL",Lookups!$Z$2:$Z$98,Lookups!$AA$2:$AA$98),0),1)&lt;Inputs!AR$4-1,Inputs!AQ74*(1+Inputs!AR$6)))))</f>
        <v>-</v>
      </c>
      <c r="AS74" s="217" t="str">
        <f>IF(OR(ISBLANK($M74),$N74="%"),"-",
IF(INDEX(Lookups!$Y$2:$Y$98,MATCH(Inputs!$M74&amp;"_"&amp;INDEX(Lookups!$AC$2:$AC$13,MATCH(Inputs!$L74,Lookups!$AD$2:$AD$13,0),1),IF(Inputs!$K74="CAL",Lookups!$Z$2:$Z$98,Lookups!$AA$2:$AA$98),0),1)&gt;=Inputs!AS$4,"-",
IF(INDEX(Lookups!$Y$2:$Y$98,MATCH(Inputs!$M74&amp;"_"&amp;INDEX(Lookups!$AC$2:$AC$13,MATCH(Inputs!$L74,Lookups!$AD$2:$AD$13,0),1),IF(Inputs!$K74="CAL",Lookups!$Z$2:$Z$98,Lookups!$AA$2:$AA$98),0),1)=Inputs!AS$4-1,Inputs!$Q74*(1+Inputs!AS$6),
IF(INDEX(Lookups!$Y$2:$Y$98,MATCH(Inputs!$M74&amp;"_"&amp;INDEX(Lookups!$AC$2:$AC$13,MATCH(Inputs!$L74,Lookups!$AD$2:$AD$13,0),1),IF(Inputs!$K74="CAL",Lookups!$Z$2:$Z$98,Lookups!$AA$2:$AA$98),0),1)&lt;Inputs!AS$4-1,Inputs!AR74*(1+Inputs!AS$6)))))</f>
        <v>-</v>
      </c>
      <c r="AT74" s="217" t="str">
        <f>IF(OR(ISBLANK($M74),$N74="%"),"-",
IF(INDEX(Lookups!$Y$2:$Y$98,MATCH(Inputs!$M74&amp;"_"&amp;INDEX(Lookups!$AC$2:$AC$13,MATCH(Inputs!$L74,Lookups!$AD$2:$AD$13,0),1),IF(Inputs!$K74="CAL",Lookups!$Z$2:$Z$98,Lookups!$AA$2:$AA$98),0),1)&gt;=Inputs!AT$4,"-",
IF(INDEX(Lookups!$Y$2:$Y$98,MATCH(Inputs!$M74&amp;"_"&amp;INDEX(Lookups!$AC$2:$AC$13,MATCH(Inputs!$L74,Lookups!$AD$2:$AD$13,0),1),IF(Inputs!$K74="CAL",Lookups!$Z$2:$Z$98,Lookups!$AA$2:$AA$98),0),1)=Inputs!AT$4-1,Inputs!$Q74*(1+Inputs!AT$6),
IF(INDEX(Lookups!$Y$2:$Y$98,MATCH(Inputs!$M74&amp;"_"&amp;INDEX(Lookups!$AC$2:$AC$13,MATCH(Inputs!$L74,Lookups!$AD$2:$AD$13,0),1),IF(Inputs!$K74="CAL",Lookups!$Z$2:$Z$98,Lookups!$AA$2:$AA$98),0),1)&lt;Inputs!AT$4-1,Inputs!AS74*(1+Inputs!AT$6)))))</f>
        <v>-</v>
      </c>
      <c r="AU74" s="217" t="str">
        <f>IF(OR(ISBLANK($M74),$N74="%"),"-",
IF(INDEX(Lookups!$Y$2:$Y$98,MATCH(Inputs!$M74&amp;"_"&amp;INDEX(Lookups!$AC$2:$AC$13,MATCH(Inputs!$L74,Lookups!$AD$2:$AD$13,0),1),IF(Inputs!$K74="CAL",Lookups!$Z$2:$Z$98,Lookups!$AA$2:$AA$98),0),1)&gt;=Inputs!AU$4,"-",
IF(INDEX(Lookups!$Y$2:$Y$98,MATCH(Inputs!$M74&amp;"_"&amp;INDEX(Lookups!$AC$2:$AC$13,MATCH(Inputs!$L74,Lookups!$AD$2:$AD$13,0),1),IF(Inputs!$K74="CAL",Lookups!$Z$2:$Z$98,Lookups!$AA$2:$AA$98),0),1)=Inputs!AU$4-1,Inputs!$Q74*(1+Inputs!AU$6),
IF(INDEX(Lookups!$Y$2:$Y$98,MATCH(Inputs!$M74&amp;"_"&amp;INDEX(Lookups!$AC$2:$AC$13,MATCH(Inputs!$L74,Lookups!$AD$2:$AD$13,0),1),IF(Inputs!$K74="CAL",Lookups!$Z$2:$Z$98,Lookups!$AA$2:$AA$98),0),1)&lt;Inputs!AU$4-1,Inputs!AT74*(1+Inputs!AU$6)))))</f>
        <v>-</v>
      </c>
      <c r="AW74" s="214" t="str">
        <f>INDEX($V74:$AU74,1,MATCH(AW$6&amp;"_"&amp;INDEX(Lookups!$AC$2:$AC$13,MATCH(Inputs!AW$5,Lookups!$AD$2:$AD$13,0),1),Inputs!$V$2:$AU$2,0))</f>
        <v>-</v>
      </c>
    </row>
    <row r="75" spans="1:49" x14ac:dyDescent="0.25">
      <c r="A75" s="178" t="s">
        <v>572</v>
      </c>
      <c r="B75" s="243" t="s">
        <v>195</v>
      </c>
      <c r="C75" s="210" t="str">
        <f>IF(ISBLANK($B75),"-",IFERROR(INDEX(Lookups!$E$2:$E$14,MATCH($B75,Lookups!$C$2:$C$14,0),1),"-"))</f>
        <v>NO</v>
      </c>
      <c r="D75" s="211" t="str">
        <f>IFERROR(IF(MATCH($I75,Lookups!$J$2:$J$6,0),INDEX(Lookups!$K$2:$K$6,MATCH(Inputs!$I75,Lookups!$J$2:$J$6,0),1)),"all DB")</f>
        <v>je</v>
      </c>
      <c r="E75" s="211" t="str">
        <f t="shared" si="11"/>
        <v>LF_je</v>
      </c>
      <c r="F75" s="160" t="s">
        <v>560</v>
      </c>
      <c r="H75" s="160" t="s">
        <v>135</v>
      </c>
      <c r="I75" s="206" t="s">
        <v>2</v>
      </c>
      <c r="J75" s="160" t="s">
        <v>546</v>
      </c>
      <c r="K75" s="203" t="s">
        <v>542</v>
      </c>
      <c r="L75" s="203" t="s">
        <v>542</v>
      </c>
      <c r="M75" s="203" t="s">
        <v>542</v>
      </c>
      <c r="N75" s="162" t="s">
        <v>36</v>
      </c>
      <c r="O75" s="209">
        <v>1.0418000000000001</v>
      </c>
      <c r="P75" s="244">
        <v>0.99927777777777771</v>
      </c>
      <c r="Q75" s="223">
        <f t="shared" ref="Q75:Q77" si="12">(O75*P75)-1</f>
        <v>4.104758888888882E-2</v>
      </c>
      <c r="R75" s="223">
        <f t="shared" si="8"/>
        <v>4.104758888888882E-2</v>
      </c>
      <c r="S75" s="245"/>
      <c r="T75" s="246"/>
      <c r="U75" s="216"/>
      <c r="V75" s="217" t="str">
        <f>IF(OR(ISBLANK($M75),$N75="%"),"-",
IF(INDEX(Lookups!$Y$2:$Y$98,MATCH(Inputs!$M75&amp;"_"&amp;INDEX(Lookups!$AC$2:$AC$13,MATCH(Inputs!$L75,Lookups!$AD$2:$AD$13,0),1),IF(Inputs!$K75="CAL",Lookups!$Z$2:$Z$98,Lookups!$AA$2:$AA$98),0),1)&gt;=Inputs!V$4,"-",
IF(INDEX(Lookups!$Y$2:$Y$98,MATCH(Inputs!$M75&amp;"_"&amp;INDEX(Lookups!$AC$2:$AC$13,MATCH(Inputs!$L75,Lookups!$AD$2:$AD$13,0),1),IF(Inputs!$K75="CAL",Lookups!$Z$2:$Z$98,Lookups!$AA$2:$AA$98),0),1)=Inputs!V$4-1,Inputs!$Q75*(1+Inputs!V$6),
IF(INDEX(Lookups!$Y$2:$Y$98,MATCH(Inputs!$M75&amp;"_"&amp;INDEX(Lookups!$AC$2:$AC$13,MATCH(Inputs!$L75,Lookups!$AD$2:$AD$13,0),1),IF(Inputs!$K75="CAL",Lookups!$Z$2:$Z$98,Lookups!$AA$2:$AA$98),0),1)&lt;Inputs!V$4-1,Inputs!U75*(1+Inputs!V$6)))))</f>
        <v>-</v>
      </c>
      <c r="W75" s="217" t="str">
        <f>IF(OR(ISBLANK($M75),$N75="%"),"-",
IF(INDEX(Lookups!$Y$2:$Y$98,MATCH(Inputs!$M75&amp;"_"&amp;INDEX(Lookups!$AC$2:$AC$13,MATCH(Inputs!$L75,Lookups!$AD$2:$AD$13,0),1),IF(Inputs!$K75="CAL",Lookups!$Z$2:$Z$98,Lookups!$AA$2:$AA$98),0),1)&gt;=Inputs!W$4,"-",
IF(INDEX(Lookups!$Y$2:$Y$98,MATCH(Inputs!$M75&amp;"_"&amp;INDEX(Lookups!$AC$2:$AC$13,MATCH(Inputs!$L75,Lookups!$AD$2:$AD$13,0),1),IF(Inputs!$K75="CAL",Lookups!$Z$2:$Z$98,Lookups!$AA$2:$AA$98),0),1)=Inputs!W$4-1,Inputs!$Q75*(1+Inputs!W$6),
IF(INDEX(Lookups!$Y$2:$Y$98,MATCH(Inputs!$M75&amp;"_"&amp;INDEX(Lookups!$AC$2:$AC$13,MATCH(Inputs!$L75,Lookups!$AD$2:$AD$13,0),1),IF(Inputs!$K75="CAL",Lookups!$Z$2:$Z$98,Lookups!$AA$2:$AA$98),0),1)&lt;Inputs!W$4-1,Inputs!V75*(1+Inputs!W$6)))))</f>
        <v>-</v>
      </c>
      <c r="X75" s="217" t="str">
        <f>IF(OR(ISBLANK($M75),$N75="%"),"-",
IF(INDEX(Lookups!$Y$2:$Y$98,MATCH(Inputs!$M75&amp;"_"&amp;INDEX(Lookups!$AC$2:$AC$13,MATCH(Inputs!$L75,Lookups!$AD$2:$AD$13,0),1),IF(Inputs!$K75="CAL",Lookups!$Z$2:$Z$98,Lookups!$AA$2:$AA$98),0),1)&gt;=Inputs!X$4,"-",
IF(INDEX(Lookups!$Y$2:$Y$98,MATCH(Inputs!$M75&amp;"_"&amp;INDEX(Lookups!$AC$2:$AC$13,MATCH(Inputs!$L75,Lookups!$AD$2:$AD$13,0),1),IF(Inputs!$K75="CAL",Lookups!$Z$2:$Z$98,Lookups!$AA$2:$AA$98),0),1)=Inputs!X$4-1,Inputs!$Q75*(1+Inputs!X$6),
IF(INDEX(Lookups!$Y$2:$Y$98,MATCH(Inputs!$M75&amp;"_"&amp;INDEX(Lookups!$AC$2:$AC$13,MATCH(Inputs!$L75,Lookups!$AD$2:$AD$13,0),1),IF(Inputs!$K75="CAL",Lookups!$Z$2:$Z$98,Lookups!$AA$2:$AA$98),0),1)&lt;Inputs!X$4-1,Inputs!W75*(1+Inputs!X$6)))))</f>
        <v>-</v>
      </c>
      <c r="Y75" s="217" t="str">
        <f>IF(OR(ISBLANK($M75),$N75="%"),"-",
IF(INDEX(Lookups!$Y$2:$Y$98,MATCH(Inputs!$M75&amp;"_"&amp;INDEX(Lookups!$AC$2:$AC$13,MATCH(Inputs!$L75,Lookups!$AD$2:$AD$13,0),1),IF(Inputs!$K75="CAL",Lookups!$Z$2:$Z$98,Lookups!$AA$2:$AA$98),0),1)&gt;=Inputs!Y$4,"-",
IF(INDEX(Lookups!$Y$2:$Y$98,MATCH(Inputs!$M75&amp;"_"&amp;INDEX(Lookups!$AC$2:$AC$13,MATCH(Inputs!$L75,Lookups!$AD$2:$AD$13,0),1),IF(Inputs!$K75="CAL",Lookups!$Z$2:$Z$98,Lookups!$AA$2:$AA$98),0),1)=Inputs!Y$4-1,Inputs!$Q75*(1+Inputs!Y$6),
IF(INDEX(Lookups!$Y$2:$Y$98,MATCH(Inputs!$M75&amp;"_"&amp;INDEX(Lookups!$AC$2:$AC$13,MATCH(Inputs!$L75,Lookups!$AD$2:$AD$13,0),1),IF(Inputs!$K75="CAL",Lookups!$Z$2:$Z$98,Lookups!$AA$2:$AA$98),0),1)&lt;Inputs!Y$4-1,Inputs!X75*(1+Inputs!Y$6)))))</f>
        <v>-</v>
      </c>
      <c r="Z75" s="217" t="str">
        <f>IF(OR(ISBLANK($M75),$N75="%"),"-",
IF(INDEX(Lookups!$Y$2:$Y$98,MATCH(Inputs!$M75&amp;"_"&amp;INDEX(Lookups!$AC$2:$AC$13,MATCH(Inputs!$L75,Lookups!$AD$2:$AD$13,0),1),IF(Inputs!$K75="CAL",Lookups!$Z$2:$Z$98,Lookups!$AA$2:$AA$98),0),1)&gt;=Inputs!Z$4,"-",
IF(INDEX(Lookups!$Y$2:$Y$98,MATCH(Inputs!$M75&amp;"_"&amp;INDEX(Lookups!$AC$2:$AC$13,MATCH(Inputs!$L75,Lookups!$AD$2:$AD$13,0),1),IF(Inputs!$K75="CAL",Lookups!$Z$2:$Z$98,Lookups!$AA$2:$AA$98),0),1)=Inputs!Z$4-1,Inputs!$Q75*(1+Inputs!Z$6),
IF(INDEX(Lookups!$Y$2:$Y$98,MATCH(Inputs!$M75&amp;"_"&amp;INDEX(Lookups!$AC$2:$AC$13,MATCH(Inputs!$L75,Lookups!$AD$2:$AD$13,0),1),IF(Inputs!$K75="CAL",Lookups!$Z$2:$Z$98,Lookups!$AA$2:$AA$98),0),1)&lt;Inputs!Z$4-1,Inputs!Y75*(1+Inputs!Z$6)))))</f>
        <v>-</v>
      </c>
      <c r="AA75" s="217" t="str">
        <f>IF(OR(ISBLANK($M75),$N75="%"),"-",
IF(INDEX(Lookups!$Y$2:$Y$98,MATCH(Inputs!$M75&amp;"_"&amp;INDEX(Lookups!$AC$2:$AC$13,MATCH(Inputs!$L75,Lookups!$AD$2:$AD$13,0),1),IF(Inputs!$K75="CAL",Lookups!$Z$2:$Z$98,Lookups!$AA$2:$AA$98),0),1)&gt;=Inputs!AA$4,"-",
IF(INDEX(Lookups!$Y$2:$Y$98,MATCH(Inputs!$M75&amp;"_"&amp;INDEX(Lookups!$AC$2:$AC$13,MATCH(Inputs!$L75,Lookups!$AD$2:$AD$13,0),1),IF(Inputs!$K75="CAL",Lookups!$Z$2:$Z$98,Lookups!$AA$2:$AA$98),0),1)=Inputs!AA$4-1,Inputs!$Q75*(1+Inputs!AA$6),
IF(INDEX(Lookups!$Y$2:$Y$98,MATCH(Inputs!$M75&amp;"_"&amp;INDEX(Lookups!$AC$2:$AC$13,MATCH(Inputs!$L75,Lookups!$AD$2:$AD$13,0),1),IF(Inputs!$K75="CAL",Lookups!$Z$2:$Z$98,Lookups!$AA$2:$AA$98),0),1)&lt;Inputs!AA$4-1,Inputs!Z75*(1+Inputs!AA$6)))))</f>
        <v>-</v>
      </c>
      <c r="AB75" s="217" t="str">
        <f>IF(OR(ISBLANK($M75),$N75="%"),"-",
IF(INDEX(Lookups!$Y$2:$Y$98,MATCH(Inputs!$M75&amp;"_"&amp;INDEX(Lookups!$AC$2:$AC$13,MATCH(Inputs!$L75,Lookups!$AD$2:$AD$13,0),1),IF(Inputs!$K75="CAL",Lookups!$Z$2:$Z$98,Lookups!$AA$2:$AA$98),0),1)&gt;=Inputs!AB$4,"-",
IF(INDEX(Lookups!$Y$2:$Y$98,MATCH(Inputs!$M75&amp;"_"&amp;INDEX(Lookups!$AC$2:$AC$13,MATCH(Inputs!$L75,Lookups!$AD$2:$AD$13,0),1),IF(Inputs!$K75="CAL",Lookups!$Z$2:$Z$98,Lookups!$AA$2:$AA$98),0),1)=Inputs!AB$4-1,Inputs!$Q75*(1+Inputs!AB$6),
IF(INDEX(Lookups!$Y$2:$Y$98,MATCH(Inputs!$M75&amp;"_"&amp;INDEX(Lookups!$AC$2:$AC$13,MATCH(Inputs!$L75,Lookups!$AD$2:$AD$13,0),1),IF(Inputs!$K75="CAL",Lookups!$Z$2:$Z$98,Lookups!$AA$2:$AA$98),0),1)&lt;Inputs!AB$4-1,Inputs!AA75*(1+Inputs!AB$6)))))</f>
        <v>-</v>
      </c>
      <c r="AC75" s="217" t="str">
        <f>IF(OR(ISBLANK($M75),$N75="%"),"-",
IF(INDEX(Lookups!$Y$2:$Y$98,MATCH(Inputs!$M75&amp;"_"&amp;INDEX(Lookups!$AC$2:$AC$13,MATCH(Inputs!$L75,Lookups!$AD$2:$AD$13,0),1),IF(Inputs!$K75="CAL",Lookups!$Z$2:$Z$98,Lookups!$AA$2:$AA$98),0),1)&gt;=Inputs!AC$4,"-",
IF(INDEX(Lookups!$Y$2:$Y$98,MATCH(Inputs!$M75&amp;"_"&amp;INDEX(Lookups!$AC$2:$AC$13,MATCH(Inputs!$L75,Lookups!$AD$2:$AD$13,0),1),IF(Inputs!$K75="CAL",Lookups!$Z$2:$Z$98,Lookups!$AA$2:$AA$98),0),1)=Inputs!AC$4-1,Inputs!$Q75*(1+Inputs!AC$6),
IF(INDEX(Lookups!$Y$2:$Y$98,MATCH(Inputs!$M75&amp;"_"&amp;INDEX(Lookups!$AC$2:$AC$13,MATCH(Inputs!$L75,Lookups!$AD$2:$AD$13,0),1),IF(Inputs!$K75="CAL",Lookups!$Z$2:$Z$98,Lookups!$AA$2:$AA$98),0),1)&lt;Inputs!AC$4-1,Inputs!AB75*(1+Inputs!AC$6)))))</f>
        <v>-</v>
      </c>
      <c r="AD75" s="217" t="str">
        <f>IF(OR(ISBLANK($M75),$N75="%"),"-",
IF(INDEX(Lookups!$Y$2:$Y$98,MATCH(Inputs!$M75&amp;"_"&amp;INDEX(Lookups!$AC$2:$AC$13,MATCH(Inputs!$L75,Lookups!$AD$2:$AD$13,0),1),IF(Inputs!$K75="CAL",Lookups!$Z$2:$Z$98,Lookups!$AA$2:$AA$98),0),1)&gt;=Inputs!AD$4,"-",
IF(INDEX(Lookups!$Y$2:$Y$98,MATCH(Inputs!$M75&amp;"_"&amp;INDEX(Lookups!$AC$2:$AC$13,MATCH(Inputs!$L75,Lookups!$AD$2:$AD$13,0),1),IF(Inputs!$K75="CAL",Lookups!$Z$2:$Z$98,Lookups!$AA$2:$AA$98),0),1)=Inputs!AD$4-1,Inputs!$Q75*(1+Inputs!AD$6),
IF(INDEX(Lookups!$Y$2:$Y$98,MATCH(Inputs!$M75&amp;"_"&amp;INDEX(Lookups!$AC$2:$AC$13,MATCH(Inputs!$L75,Lookups!$AD$2:$AD$13,0),1),IF(Inputs!$K75="CAL",Lookups!$Z$2:$Z$98,Lookups!$AA$2:$AA$98),0),1)&lt;Inputs!AD$4-1,Inputs!AC75*(1+Inputs!AD$6)))))</f>
        <v>-</v>
      </c>
      <c r="AE75" s="217" t="str">
        <f>IF(OR(ISBLANK($M75),$N75="%"),"-",
IF(INDEX(Lookups!$Y$2:$Y$98,MATCH(Inputs!$M75&amp;"_"&amp;INDEX(Lookups!$AC$2:$AC$13,MATCH(Inputs!$L75,Lookups!$AD$2:$AD$13,0),1),IF(Inputs!$K75="CAL",Lookups!$Z$2:$Z$98,Lookups!$AA$2:$AA$98),0),1)&gt;=Inputs!AE$4,"-",
IF(INDEX(Lookups!$Y$2:$Y$98,MATCH(Inputs!$M75&amp;"_"&amp;INDEX(Lookups!$AC$2:$AC$13,MATCH(Inputs!$L75,Lookups!$AD$2:$AD$13,0),1),IF(Inputs!$K75="CAL",Lookups!$Z$2:$Z$98,Lookups!$AA$2:$AA$98),0),1)=Inputs!AE$4-1,Inputs!$Q75*(1+Inputs!AE$6),
IF(INDEX(Lookups!$Y$2:$Y$98,MATCH(Inputs!$M75&amp;"_"&amp;INDEX(Lookups!$AC$2:$AC$13,MATCH(Inputs!$L75,Lookups!$AD$2:$AD$13,0),1),IF(Inputs!$K75="CAL",Lookups!$Z$2:$Z$98,Lookups!$AA$2:$AA$98),0),1)&lt;Inputs!AE$4-1,Inputs!AD75*(1+Inputs!AE$6)))))</f>
        <v>-</v>
      </c>
      <c r="AF75" s="217" t="str">
        <f>IF(OR(ISBLANK($M75),$N75="%"),"-",
IF(INDEX(Lookups!$Y$2:$Y$98,MATCH(Inputs!$M75&amp;"_"&amp;INDEX(Lookups!$AC$2:$AC$13,MATCH(Inputs!$L75,Lookups!$AD$2:$AD$13,0),1),IF(Inputs!$K75="CAL",Lookups!$Z$2:$Z$98,Lookups!$AA$2:$AA$98),0),1)&gt;=Inputs!AF$4,"-",
IF(INDEX(Lookups!$Y$2:$Y$98,MATCH(Inputs!$M75&amp;"_"&amp;INDEX(Lookups!$AC$2:$AC$13,MATCH(Inputs!$L75,Lookups!$AD$2:$AD$13,0),1),IF(Inputs!$K75="CAL",Lookups!$Z$2:$Z$98,Lookups!$AA$2:$AA$98),0),1)=Inputs!AF$4-1,Inputs!$Q75*(1+Inputs!AF$6),
IF(INDEX(Lookups!$Y$2:$Y$98,MATCH(Inputs!$M75&amp;"_"&amp;INDEX(Lookups!$AC$2:$AC$13,MATCH(Inputs!$L75,Lookups!$AD$2:$AD$13,0),1),IF(Inputs!$K75="CAL",Lookups!$Z$2:$Z$98,Lookups!$AA$2:$AA$98),0),1)&lt;Inputs!AF$4-1,Inputs!AE75*(1+Inputs!AF$6)))))</f>
        <v>-</v>
      </c>
      <c r="AG75" s="217" t="str">
        <f>IF(OR(ISBLANK($M75),$N75="%"),"-",
IF(INDEX(Lookups!$Y$2:$Y$98,MATCH(Inputs!$M75&amp;"_"&amp;INDEX(Lookups!$AC$2:$AC$13,MATCH(Inputs!$L75,Lookups!$AD$2:$AD$13,0),1),IF(Inputs!$K75="CAL",Lookups!$Z$2:$Z$98,Lookups!$AA$2:$AA$98),0),1)&gt;=Inputs!AG$4,"-",
IF(INDEX(Lookups!$Y$2:$Y$98,MATCH(Inputs!$M75&amp;"_"&amp;INDEX(Lookups!$AC$2:$AC$13,MATCH(Inputs!$L75,Lookups!$AD$2:$AD$13,0),1),IF(Inputs!$K75="CAL",Lookups!$Z$2:$Z$98,Lookups!$AA$2:$AA$98),0),1)=Inputs!AG$4-1,Inputs!$Q75*(1+Inputs!AG$6),
IF(INDEX(Lookups!$Y$2:$Y$98,MATCH(Inputs!$M75&amp;"_"&amp;INDEX(Lookups!$AC$2:$AC$13,MATCH(Inputs!$L75,Lookups!$AD$2:$AD$13,0),1),IF(Inputs!$K75="CAL",Lookups!$Z$2:$Z$98,Lookups!$AA$2:$AA$98),0),1)&lt;Inputs!AG$4-1,Inputs!AF75*(1+Inputs!AG$6)))))</f>
        <v>-</v>
      </c>
      <c r="AH75" s="217" t="str">
        <f>IF(OR(ISBLANK($M75),$N75="%"),"-",
IF(INDEX(Lookups!$Y$2:$Y$98,MATCH(Inputs!$M75&amp;"_"&amp;INDEX(Lookups!$AC$2:$AC$13,MATCH(Inputs!$L75,Lookups!$AD$2:$AD$13,0),1),IF(Inputs!$K75="CAL",Lookups!$Z$2:$Z$98,Lookups!$AA$2:$AA$98),0),1)&gt;=Inputs!AH$4,"-",
IF(INDEX(Lookups!$Y$2:$Y$98,MATCH(Inputs!$M75&amp;"_"&amp;INDEX(Lookups!$AC$2:$AC$13,MATCH(Inputs!$L75,Lookups!$AD$2:$AD$13,0),1),IF(Inputs!$K75="CAL",Lookups!$Z$2:$Z$98,Lookups!$AA$2:$AA$98),0),1)=Inputs!AH$4-1,Inputs!$Q75*(1+Inputs!AH$6),
IF(INDEX(Lookups!$Y$2:$Y$98,MATCH(Inputs!$M75&amp;"_"&amp;INDEX(Lookups!$AC$2:$AC$13,MATCH(Inputs!$L75,Lookups!$AD$2:$AD$13,0),1),IF(Inputs!$K75="CAL",Lookups!$Z$2:$Z$98,Lookups!$AA$2:$AA$98),0),1)&lt;Inputs!AH$4-1,Inputs!AG75*(1+Inputs!AH$6)))))</f>
        <v>-</v>
      </c>
      <c r="AI75" s="217" t="str">
        <f>IF(OR(ISBLANK($M75),$N75="%"),"-",
IF(INDEX(Lookups!$Y$2:$Y$98,MATCH(Inputs!$M75&amp;"_"&amp;INDEX(Lookups!$AC$2:$AC$13,MATCH(Inputs!$L75,Lookups!$AD$2:$AD$13,0),1),IF(Inputs!$K75="CAL",Lookups!$Z$2:$Z$98,Lookups!$AA$2:$AA$98),0),1)&gt;=Inputs!AI$4,"-",
IF(INDEX(Lookups!$Y$2:$Y$98,MATCH(Inputs!$M75&amp;"_"&amp;INDEX(Lookups!$AC$2:$AC$13,MATCH(Inputs!$L75,Lookups!$AD$2:$AD$13,0),1),IF(Inputs!$K75="CAL",Lookups!$Z$2:$Z$98,Lookups!$AA$2:$AA$98),0),1)=Inputs!AI$4-1,Inputs!$Q75*(1+Inputs!AI$6),
IF(INDEX(Lookups!$Y$2:$Y$98,MATCH(Inputs!$M75&amp;"_"&amp;INDEX(Lookups!$AC$2:$AC$13,MATCH(Inputs!$L75,Lookups!$AD$2:$AD$13,0),1),IF(Inputs!$K75="CAL",Lookups!$Z$2:$Z$98,Lookups!$AA$2:$AA$98),0),1)&lt;Inputs!AI$4-1,Inputs!AH75*(1+Inputs!AI$6)))))</f>
        <v>-</v>
      </c>
      <c r="AJ75" s="217" t="str">
        <f>IF(OR(ISBLANK($M75),$N75="%"),"-",
IF(INDEX(Lookups!$Y$2:$Y$98,MATCH(Inputs!$M75&amp;"_"&amp;INDEX(Lookups!$AC$2:$AC$13,MATCH(Inputs!$L75,Lookups!$AD$2:$AD$13,0),1),IF(Inputs!$K75="CAL",Lookups!$Z$2:$Z$98,Lookups!$AA$2:$AA$98),0),1)&gt;=Inputs!AJ$4,"-",
IF(INDEX(Lookups!$Y$2:$Y$98,MATCH(Inputs!$M75&amp;"_"&amp;INDEX(Lookups!$AC$2:$AC$13,MATCH(Inputs!$L75,Lookups!$AD$2:$AD$13,0),1),IF(Inputs!$K75="CAL",Lookups!$Z$2:$Z$98,Lookups!$AA$2:$AA$98),0),1)=Inputs!AJ$4-1,Inputs!$Q75*(1+Inputs!AJ$6),
IF(INDEX(Lookups!$Y$2:$Y$98,MATCH(Inputs!$M75&amp;"_"&amp;INDEX(Lookups!$AC$2:$AC$13,MATCH(Inputs!$L75,Lookups!$AD$2:$AD$13,0),1),IF(Inputs!$K75="CAL",Lookups!$Z$2:$Z$98,Lookups!$AA$2:$AA$98),0),1)&lt;Inputs!AJ$4-1,Inputs!AI75*(1+Inputs!AJ$6)))))</f>
        <v>-</v>
      </c>
      <c r="AK75" s="217" t="str">
        <f>IF(OR(ISBLANK($M75),$N75="%"),"-",
IF(INDEX(Lookups!$Y$2:$Y$98,MATCH(Inputs!$M75&amp;"_"&amp;INDEX(Lookups!$AC$2:$AC$13,MATCH(Inputs!$L75,Lookups!$AD$2:$AD$13,0),1),IF(Inputs!$K75="CAL",Lookups!$Z$2:$Z$98,Lookups!$AA$2:$AA$98),0),1)&gt;=Inputs!AK$4,"-",
IF(INDEX(Lookups!$Y$2:$Y$98,MATCH(Inputs!$M75&amp;"_"&amp;INDEX(Lookups!$AC$2:$AC$13,MATCH(Inputs!$L75,Lookups!$AD$2:$AD$13,0),1),IF(Inputs!$K75="CAL",Lookups!$Z$2:$Z$98,Lookups!$AA$2:$AA$98),0),1)=Inputs!AK$4-1,Inputs!$Q75*(1+Inputs!AK$6),
IF(INDEX(Lookups!$Y$2:$Y$98,MATCH(Inputs!$M75&amp;"_"&amp;INDEX(Lookups!$AC$2:$AC$13,MATCH(Inputs!$L75,Lookups!$AD$2:$AD$13,0),1),IF(Inputs!$K75="CAL",Lookups!$Z$2:$Z$98,Lookups!$AA$2:$AA$98),0),1)&lt;Inputs!AK$4-1,Inputs!AJ75*(1+Inputs!AK$6)))))</f>
        <v>-</v>
      </c>
      <c r="AL75" s="217" t="str">
        <f>IF(OR(ISBLANK($M75),$N75="%"),"-",
IF(INDEX(Lookups!$Y$2:$Y$98,MATCH(Inputs!$M75&amp;"_"&amp;INDEX(Lookups!$AC$2:$AC$13,MATCH(Inputs!$L75,Lookups!$AD$2:$AD$13,0),1),IF(Inputs!$K75="CAL",Lookups!$Z$2:$Z$98,Lookups!$AA$2:$AA$98),0),1)&gt;=Inputs!AL$4,"-",
IF(INDEX(Lookups!$Y$2:$Y$98,MATCH(Inputs!$M75&amp;"_"&amp;INDEX(Lookups!$AC$2:$AC$13,MATCH(Inputs!$L75,Lookups!$AD$2:$AD$13,0),1),IF(Inputs!$K75="CAL",Lookups!$Z$2:$Z$98,Lookups!$AA$2:$AA$98),0),1)=Inputs!AL$4-1,Inputs!$Q75*(1+Inputs!AL$6),
IF(INDEX(Lookups!$Y$2:$Y$98,MATCH(Inputs!$M75&amp;"_"&amp;INDEX(Lookups!$AC$2:$AC$13,MATCH(Inputs!$L75,Lookups!$AD$2:$AD$13,0),1),IF(Inputs!$K75="CAL",Lookups!$Z$2:$Z$98,Lookups!$AA$2:$AA$98),0),1)&lt;Inputs!AL$4-1,Inputs!AK75*(1+Inputs!AL$6)))))</f>
        <v>-</v>
      </c>
      <c r="AM75" s="217" t="str">
        <f>IF(OR(ISBLANK($M75),$N75="%"),"-",
IF(INDEX(Lookups!$Y$2:$Y$98,MATCH(Inputs!$M75&amp;"_"&amp;INDEX(Lookups!$AC$2:$AC$13,MATCH(Inputs!$L75,Lookups!$AD$2:$AD$13,0),1),IF(Inputs!$K75="CAL",Lookups!$Z$2:$Z$98,Lookups!$AA$2:$AA$98),0),1)&gt;=Inputs!AM$4,"-",
IF(INDEX(Lookups!$Y$2:$Y$98,MATCH(Inputs!$M75&amp;"_"&amp;INDEX(Lookups!$AC$2:$AC$13,MATCH(Inputs!$L75,Lookups!$AD$2:$AD$13,0),1),IF(Inputs!$K75="CAL",Lookups!$Z$2:$Z$98,Lookups!$AA$2:$AA$98),0),1)=Inputs!AM$4-1,Inputs!$Q75*(1+Inputs!AM$6),
IF(INDEX(Lookups!$Y$2:$Y$98,MATCH(Inputs!$M75&amp;"_"&amp;INDEX(Lookups!$AC$2:$AC$13,MATCH(Inputs!$L75,Lookups!$AD$2:$AD$13,0),1),IF(Inputs!$K75="CAL",Lookups!$Z$2:$Z$98,Lookups!$AA$2:$AA$98),0),1)&lt;Inputs!AM$4-1,Inputs!AL75*(1+Inputs!AM$6)))))</f>
        <v>-</v>
      </c>
      <c r="AN75" s="217" t="str">
        <f>IF(OR(ISBLANK($M75),$N75="%"),"-",
IF(INDEX(Lookups!$Y$2:$Y$98,MATCH(Inputs!$M75&amp;"_"&amp;INDEX(Lookups!$AC$2:$AC$13,MATCH(Inputs!$L75,Lookups!$AD$2:$AD$13,0),1),IF(Inputs!$K75="CAL",Lookups!$Z$2:$Z$98,Lookups!$AA$2:$AA$98),0),1)&gt;=Inputs!AN$4,"-",
IF(INDEX(Lookups!$Y$2:$Y$98,MATCH(Inputs!$M75&amp;"_"&amp;INDEX(Lookups!$AC$2:$AC$13,MATCH(Inputs!$L75,Lookups!$AD$2:$AD$13,0),1),IF(Inputs!$K75="CAL",Lookups!$Z$2:$Z$98,Lookups!$AA$2:$AA$98),0),1)=Inputs!AN$4-1,Inputs!$Q75*(1+Inputs!AN$6),
IF(INDEX(Lookups!$Y$2:$Y$98,MATCH(Inputs!$M75&amp;"_"&amp;INDEX(Lookups!$AC$2:$AC$13,MATCH(Inputs!$L75,Lookups!$AD$2:$AD$13,0),1),IF(Inputs!$K75="CAL",Lookups!$Z$2:$Z$98,Lookups!$AA$2:$AA$98),0),1)&lt;Inputs!AN$4-1,Inputs!AM75*(1+Inputs!AN$6)))))</f>
        <v>-</v>
      </c>
      <c r="AO75" s="217" t="str">
        <f>IF(OR(ISBLANK($M75),$N75="%"),"-",
IF(INDEX(Lookups!$Y$2:$Y$98,MATCH(Inputs!$M75&amp;"_"&amp;INDEX(Lookups!$AC$2:$AC$13,MATCH(Inputs!$L75,Lookups!$AD$2:$AD$13,0),1),IF(Inputs!$K75="CAL",Lookups!$Z$2:$Z$98,Lookups!$AA$2:$AA$98),0),1)&gt;=Inputs!AO$4,"-",
IF(INDEX(Lookups!$Y$2:$Y$98,MATCH(Inputs!$M75&amp;"_"&amp;INDEX(Lookups!$AC$2:$AC$13,MATCH(Inputs!$L75,Lookups!$AD$2:$AD$13,0),1),IF(Inputs!$K75="CAL",Lookups!$Z$2:$Z$98,Lookups!$AA$2:$AA$98),0),1)=Inputs!AO$4-1,Inputs!$Q75*(1+Inputs!AO$6),
IF(INDEX(Lookups!$Y$2:$Y$98,MATCH(Inputs!$M75&amp;"_"&amp;INDEX(Lookups!$AC$2:$AC$13,MATCH(Inputs!$L75,Lookups!$AD$2:$AD$13,0),1),IF(Inputs!$K75="CAL",Lookups!$Z$2:$Z$98,Lookups!$AA$2:$AA$98),0),1)&lt;Inputs!AO$4-1,Inputs!AN75*(1+Inputs!AO$6)))))</f>
        <v>-</v>
      </c>
      <c r="AP75" s="217" t="str">
        <f>IF(OR(ISBLANK($M75),$N75="%"),"-",
IF(INDEX(Lookups!$Y$2:$Y$98,MATCH(Inputs!$M75&amp;"_"&amp;INDEX(Lookups!$AC$2:$AC$13,MATCH(Inputs!$L75,Lookups!$AD$2:$AD$13,0),1),IF(Inputs!$K75="CAL",Lookups!$Z$2:$Z$98,Lookups!$AA$2:$AA$98),0),1)&gt;=Inputs!AP$4,"-",
IF(INDEX(Lookups!$Y$2:$Y$98,MATCH(Inputs!$M75&amp;"_"&amp;INDEX(Lookups!$AC$2:$AC$13,MATCH(Inputs!$L75,Lookups!$AD$2:$AD$13,0),1),IF(Inputs!$K75="CAL",Lookups!$Z$2:$Z$98,Lookups!$AA$2:$AA$98),0),1)=Inputs!AP$4-1,Inputs!$Q75*(1+Inputs!AP$6),
IF(INDEX(Lookups!$Y$2:$Y$98,MATCH(Inputs!$M75&amp;"_"&amp;INDEX(Lookups!$AC$2:$AC$13,MATCH(Inputs!$L75,Lookups!$AD$2:$AD$13,0),1),IF(Inputs!$K75="CAL",Lookups!$Z$2:$Z$98,Lookups!$AA$2:$AA$98),0),1)&lt;Inputs!AP$4-1,Inputs!AO75*(1+Inputs!AP$6)))))</f>
        <v>-</v>
      </c>
      <c r="AQ75" s="217" t="str">
        <f>IF(OR(ISBLANK($M75),$N75="%"),"-",
IF(INDEX(Lookups!$Y$2:$Y$98,MATCH(Inputs!$M75&amp;"_"&amp;INDEX(Lookups!$AC$2:$AC$13,MATCH(Inputs!$L75,Lookups!$AD$2:$AD$13,0),1),IF(Inputs!$K75="CAL",Lookups!$Z$2:$Z$98,Lookups!$AA$2:$AA$98),0),1)&gt;=Inputs!AQ$4,"-",
IF(INDEX(Lookups!$Y$2:$Y$98,MATCH(Inputs!$M75&amp;"_"&amp;INDEX(Lookups!$AC$2:$AC$13,MATCH(Inputs!$L75,Lookups!$AD$2:$AD$13,0),1),IF(Inputs!$K75="CAL",Lookups!$Z$2:$Z$98,Lookups!$AA$2:$AA$98),0),1)=Inputs!AQ$4-1,Inputs!$Q75*(1+Inputs!AQ$6),
IF(INDEX(Lookups!$Y$2:$Y$98,MATCH(Inputs!$M75&amp;"_"&amp;INDEX(Lookups!$AC$2:$AC$13,MATCH(Inputs!$L75,Lookups!$AD$2:$AD$13,0),1),IF(Inputs!$K75="CAL",Lookups!$Z$2:$Z$98,Lookups!$AA$2:$AA$98),0),1)&lt;Inputs!AQ$4-1,Inputs!AP75*(1+Inputs!AQ$6)))))</f>
        <v>-</v>
      </c>
      <c r="AR75" s="217" t="str">
        <f>IF(OR(ISBLANK($M75),$N75="%"),"-",
IF(INDEX(Lookups!$Y$2:$Y$98,MATCH(Inputs!$M75&amp;"_"&amp;INDEX(Lookups!$AC$2:$AC$13,MATCH(Inputs!$L75,Lookups!$AD$2:$AD$13,0),1),IF(Inputs!$K75="CAL",Lookups!$Z$2:$Z$98,Lookups!$AA$2:$AA$98),0),1)&gt;=Inputs!AR$4,"-",
IF(INDEX(Lookups!$Y$2:$Y$98,MATCH(Inputs!$M75&amp;"_"&amp;INDEX(Lookups!$AC$2:$AC$13,MATCH(Inputs!$L75,Lookups!$AD$2:$AD$13,0),1),IF(Inputs!$K75="CAL",Lookups!$Z$2:$Z$98,Lookups!$AA$2:$AA$98),0),1)=Inputs!AR$4-1,Inputs!$Q75*(1+Inputs!AR$6),
IF(INDEX(Lookups!$Y$2:$Y$98,MATCH(Inputs!$M75&amp;"_"&amp;INDEX(Lookups!$AC$2:$AC$13,MATCH(Inputs!$L75,Lookups!$AD$2:$AD$13,0),1),IF(Inputs!$K75="CAL",Lookups!$Z$2:$Z$98,Lookups!$AA$2:$AA$98),0),1)&lt;Inputs!AR$4-1,Inputs!AQ75*(1+Inputs!AR$6)))))</f>
        <v>-</v>
      </c>
      <c r="AS75" s="217" t="str">
        <f>IF(OR(ISBLANK($M75),$N75="%"),"-",
IF(INDEX(Lookups!$Y$2:$Y$98,MATCH(Inputs!$M75&amp;"_"&amp;INDEX(Lookups!$AC$2:$AC$13,MATCH(Inputs!$L75,Lookups!$AD$2:$AD$13,0),1),IF(Inputs!$K75="CAL",Lookups!$Z$2:$Z$98,Lookups!$AA$2:$AA$98),0),1)&gt;=Inputs!AS$4,"-",
IF(INDEX(Lookups!$Y$2:$Y$98,MATCH(Inputs!$M75&amp;"_"&amp;INDEX(Lookups!$AC$2:$AC$13,MATCH(Inputs!$L75,Lookups!$AD$2:$AD$13,0),1),IF(Inputs!$K75="CAL",Lookups!$Z$2:$Z$98,Lookups!$AA$2:$AA$98),0),1)=Inputs!AS$4-1,Inputs!$Q75*(1+Inputs!AS$6),
IF(INDEX(Lookups!$Y$2:$Y$98,MATCH(Inputs!$M75&amp;"_"&amp;INDEX(Lookups!$AC$2:$AC$13,MATCH(Inputs!$L75,Lookups!$AD$2:$AD$13,0),1),IF(Inputs!$K75="CAL",Lookups!$Z$2:$Z$98,Lookups!$AA$2:$AA$98),0),1)&lt;Inputs!AS$4-1,Inputs!AR75*(1+Inputs!AS$6)))))</f>
        <v>-</v>
      </c>
      <c r="AT75" s="217" t="str">
        <f>IF(OR(ISBLANK($M75),$N75="%"),"-",
IF(INDEX(Lookups!$Y$2:$Y$98,MATCH(Inputs!$M75&amp;"_"&amp;INDEX(Lookups!$AC$2:$AC$13,MATCH(Inputs!$L75,Lookups!$AD$2:$AD$13,0),1),IF(Inputs!$K75="CAL",Lookups!$Z$2:$Z$98,Lookups!$AA$2:$AA$98),0),1)&gt;=Inputs!AT$4,"-",
IF(INDEX(Lookups!$Y$2:$Y$98,MATCH(Inputs!$M75&amp;"_"&amp;INDEX(Lookups!$AC$2:$AC$13,MATCH(Inputs!$L75,Lookups!$AD$2:$AD$13,0),1),IF(Inputs!$K75="CAL",Lookups!$Z$2:$Z$98,Lookups!$AA$2:$AA$98),0),1)=Inputs!AT$4-1,Inputs!$Q75*(1+Inputs!AT$6),
IF(INDEX(Lookups!$Y$2:$Y$98,MATCH(Inputs!$M75&amp;"_"&amp;INDEX(Lookups!$AC$2:$AC$13,MATCH(Inputs!$L75,Lookups!$AD$2:$AD$13,0),1),IF(Inputs!$K75="CAL",Lookups!$Z$2:$Z$98,Lookups!$AA$2:$AA$98),0),1)&lt;Inputs!AT$4-1,Inputs!AS75*(1+Inputs!AT$6)))))</f>
        <v>-</v>
      </c>
      <c r="AU75" s="217" t="str">
        <f>IF(OR(ISBLANK($M75),$N75="%"),"-",
IF(INDEX(Lookups!$Y$2:$Y$98,MATCH(Inputs!$M75&amp;"_"&amp;INDEX(Lookups!$AC$2:$AC$13,MATCH(Inputs!$L75,Lookups!$AD$2:$AD$13,0),1),IF(Inputs!$K75="CAL",Lookups!$Z$2:$Z$98,Lookups!$AA$2:$AA$98),0),1)&gt;=Inputs!AU$4,"-",
IF(INDEX(Lookups!$Y$2:$Y$98,MATCH(Inputs!$M75&amp;"_"&amp;INDEX(Lookups!$AC$2:$AC$13,MATCH(Inputs!$L75,Lookups!$AD$2:$AD$13,0),1),IF(Inputs!$K75="CAL",Lookups!$Z$2:$Z$98,Lookups!$AA$2:$AA$98),0),1)=Inputs!AU$4-1,Inputs!$Q75*(1+Inputs!AU$6),
IF(INDEX(Lookups!$Y$2:$Y$98,MATCH(Inputs!$M75&amp;"_"&amp;INDEX(Lookups!$AC$2:$AC$13,MATCH(Inputs!$L75,Lookups!$AD$2:$AD$13,0),1),IF(Inputs!$K75="CAL",Lookups!$Z$2:$Z$98,Lookups!$AA$2:$AA$98),0),1)&lt;Inputs!AU$4-1,Inputs!AT75*(1+Inputs!AU$6)))))</f>
        <v>-</v>
      </c>
      <c r="AW75" s="214" t="str">
        <f>INDEX($V75:$AU75,1,MATCH(AW$6&amp;"_"&amp;INDEX(Lookups!$AC$2:$AC$13,MATCH(Inputs!AW$5,Lookups!$AD$2:$AD$13,0),1),Inputs!$V$2:$AU$2,0))</f>
        <v>-</v>
      </c>
    </row>
    <row r="76" spans="1:49" x14ac:dyDescent="0.25">
      <c r="A76" s="178" t="s">
        <v>572</v>
      </c>
      <c r="B76" s="243" t="s">
        <v>195</v>
      </c>
      <c r="C76" s="210" t="str">
        <f>IF(ISBLANK($B76),"-",IFERROR(INDEX(Lookups!$E$2:$E$14,MATCH($B76,Lookups!$C$2:$C$14,0),1),"-"))</f>
        <v>NO</v>
      </c>
      <c r="D76" s="211" t="str">
        <f>IFERROR(IF(MATCH($I76,Lookups!$J$2:$J$6,0),INDEX(Lookups!$K$2:$K$6,MATCH(Inputs!$I76,Lookups!$J$2:$J$6,0),1)),"all DB")</f>
        <v>pc</v>
      </c>
      <c r="E76" s="211" t="str">
        <f t="shared" si="11"/>
        <v>LF_pc</v>
      </c>
      <c r="F76" s="160" t="s">
        <v>560</v>
      </c>
      <c r="H76" s="160" t="s">
        <v>135</v>
      </c>
      <c r="I76" s="206" t="s">
        <v>3</v>
      </c>
      <c r="J76" s="160" t="s">
        <v>546</v>
      </c>
      <c r="K76" s="203" t="s">
        <v>542</v>
      </c>
      <c r="L76" s="203" t="s">
        <v>542</v>
      </c>
      <c r="M76" s="203" t="s">
        <v>542</v>
      </c>
      <c r="N76" s="162" t="s">
        <v>36</v>
      </c>
      <c r="O76" s="209">
        <v>1.0682</v>
      </c>
      <c r="P76" s="244">
        <v>0.97721249999999993</v>
      </c>
      <c r="Q76" s="223">
        <f t="shared" si="12"/>
        <v>4.385839250000001E-2</v>
      </c>
      <c r="R76" s="223">
        <f t="shared" si="8"/>
        <v>4.385839250000001E-2</v>
      </c>
      <c r="S76" s="245"/>
      <c r="U76" s="216"/>
      <c r="V76" s="217" t="str">
        <f>IF(OR(ISBLANK($M76),$N76="%"),"-",
IF(INDEX(Lookups!$Y$2:$Y$98,MATCH(Inputs!$M76&amp;"_"&amp;INDEX(Lookups!$AC$2:$AC$13,MATCH(Inputs!$L76,Lookups!$AD$2:$AD$13,0),1),IF(Inputs!$K76="CAL",Lookups!$Z$2:$Z$98,Lookups!$AA$2:$AA$98),0),1)&gt;=Inputs!V$4,"-",
IF(INDEX(Lookups!$Y$2:$Y$98,MATCH(Inputs!$M76&amp;"_"&amp;INDEX(Lookups!$AC$2:$AC$13,MATCH(Inputs!$L76,Lookups!$AD$2:$AD$13,0),1),IF(Inputs!$K76="CAL",Lookups!$Z$2:$Z$98,Lookups!$AA$2:$AA$98),0),1)=Inputs!V$4-1,Inputs!$Q76*(1+Inputs!V$6),
IF(INDEX(Lookups!$Y$2:$Y$98,MATCH(Inputs!$M76&amp;"_"&amp;INDEX(Lookups!$AC$2:$AC$13,MATCH(Inputs!$L76,Lookups!$AD$2:$AD$13,0),1),IF(Inputs!$K76="CAL",Lookups!$Z$2:$Z$98,Lookups!$AA$2:$AA$98),0),1)&lt;Inputs!V$4-1,Inputs!U76*(1+Inputs!V$6)))))</f>
        <v>-</v>
      </c>
      <c r="W76" s="217" t="str">
        <f>IF(OR(ISBLANK($M76),$N76="%"),"-",
IF(INDEX(Lookups!$Y$2:$Y$98,MATCH(Inputs!$M76&amp;"_"&amp;INDEX(Lookups!$AC$2:$AC$13,MATCH(Inputs!$L76,Lookups!$AD$2:$AD$13,0),1),IF(Inputs!$K76="CAL",Lookups!$Z$2:$Z$98,Lookups!$AA$2:$AA$98),0),1)&gt;=Inputs!W$4,"-",
IF(INDEX(Lookups!$Y$2:$Y$98,MATCH(Inputs!$M76&amp;"_"&amp;INDEX(Lookups!$AC$2:$AC$13,MATCH(Inputs!$L76,Lookups!$AD$2:$AD$13,0),1),IF(Inputs!$K76="CAL",Lookups!$Z$2:$Z$98,Lookups!$AA$2:$AA$98),0),1)=Inputs!W$4-1,Inputs!$Q76*(1+Inputs!W$6),
IF(INDEX(Lookups!$Y$2:$Y$98,MATCH(Inputs!$M76&amp;"_"&amp;INDEX(Lookups!$AC$2:$AC$13,MATCH(Inputs!$L76,Lookups!$AD$2:$AD$13,0),1),IF(Inputs!$K76="CAL",Lookups!$Z$2:$Z$98,Lookups!$AA$2:$AA$98),0),1)&lt;Inputs!W$4-1,Inputs!V76*(1+Inputs!W$6)))))</f>
        <v>-</v>
      </c>
      <c r="X76" s="217" t="str">
        <f>IF(OR(ISBLANK($M76),$N76="%"),"-",
IF(INDEX(Lookups!$Y$2:$Y$98,MATCH(Inputs!$M76&amp;"_"&amp;INDEX(Lookups!$AC$2:$AC$13,MATCH(Inputs!$L76,Lookups!$AD$2:$AD$13,0),1),IF(Inputs!$K76="CAL",Lookups!$Z$2:$Z$98,Lookups!$AA$2:$AA$98),0),1)&gt;=Inputs!X$4,"-",
IF(INDEX(Lookups!$Y$2:$Y$98,MATCH(Inputs!$M76&amp;"_"&amp;INDEX(Lookups!$AC$2:$AC$13,MATCH(Inputs!$L76,Lookups!$AD$2:$AD$13,0),1),IF(Inputs!$K76="CAL",Lookups!$Z$2:$Z$98,Lookups!$AA$2:$AA$98),0),1)=Inputs!X$4-1,Inputs!$Q76*(1+Inputs!X$6),
IF(INDEX(Lookups!$Y$2:$Y$98,MATCH(Inputs!$M76&amp;"_"&amp;INDEX(Lookups!$AC$2:$AC$13,MATCH(Inputs!$L76,Lookups!$AD$2:$AD$13,0),1),IF(Inputs!$K76="CAL",Lookups!$Z$2:$Z$98,Lookups!$AA$2:$AA$98),0),1)&lt;Inputs!X$4-1,Inputs!W76*(1+Inputs!X$6)))))</f>
        <v>-</v>
      </c>
      <c r="Y76" s="217" t="str">
        <f>IF(OR(ISBLANK($M76),$N76="%"),"-",
IF(INDEX(Lookups!$Y$2:$Y$98,MATCH(Inputs!$M76&amp;"_"&amp;INDEX(Lookups!$AC$2:$AC$13,MATCH(Inputs!$L76,Lookups!$AD$2:$AD$13,0),1),IF(Inputs!$K76="CAL",Lookups!$Z$2:$Z$98,Lookups!$AA$2:$AA$98),0),1)&gt;=Inputs!Y$4,"-",
IF(INDEX(Lookups!$Y$2:$Y$98,MATCH(Inputs!$M76&amp;"_"&amp;INDEX(Lookups!$AC$2:$AC$13,MATCH(Inputs!$L76,Lookups!$AD$2:$AD$13,0),1),IF(Inputs!$K76="CAL",Lookups!$Z$2:$Z$98,Lookups!$AA$2:$AA$98),0),1)=Inputs!Y$4-1,Inputs!$Q76*(1+Inputs!Y$6),
IF(INDEX(Lookups!$Y$2:$Y$98,MATCH(Inputs!$M76&amp;"_"&amp;INDEX(Lookups!$AC$2:$AC$13,MATCH(Inputs!$L76,Lookups!$AD$2:$AD$13,0),1),IF(Inputs!$K76="CAL",Lookups!$Z$2:$Z$98,Lookups!$AA$2:$AA$98),0),1)&lt;Inputs!Y$4-1,Inputs!X76*(1+Inputs!Y$6)))))</f>
        <v>-</v>
      </c>
      <c r="Z76" s="217" t="str">
        <f>IF(OR(ISBLANK($M76),$N76="%"),"-",
IF(INDEX(Lookups!$Y$2:$Y$98,MATCH(Inputs!$M76&amp;"_"&amp;INDEX(Lookups!$AC$2:$AC$13,MATCH(Inputs!$L76,Lookups!$AD$2:$AD$13,0),1),IF(Inputs!$K76="CAL",Lookups!$Z$2:$Z$98,Lookups!$AA$2:$AA$98),0),1)&gt;=Inputs!Z$4,"-",
IF(INDEX(Lookups!$Y$2:$Y$98,MATCH(Inputs!$M76&amp;"_"&amp;INDEX(Lookups!$AC$2:$AC$13,MATCH(Inputs!$L76,Lookups!$AD$2:$AD$13,0),1),IF(Inputs!$K76="CAL",Lookups!$Z$2:$Z$98,Lookups!$AA$2:$AA$98),0),1)=Inputs!Z$4-1,Inputs!$Q76*(1+Inputs!Z$6),
IF(INDEX(Lookups!$Y$2:$Y$98,MATCH(Inputs!$M76&amp;"_"&amp;INDEX(Lookups!$AC$2:$AC$13,MATCH(Inputs!$L76,Lookups!$AD$2:$AD$13,0),1),IF(Inputs!$K76="CAL",Lookups!$Z$2:$Z$98,Lookups!$AA$2:$AA$98),0),1)&lt;Inputs!Z$4-1,Inputs!Y76*(1+Inputs!Z$6)))))</f>
        <v>-</v>
      </c>
      <c r="AA76" s="217" t="str">
        <f>IF(OR(ISBLANK($M76),$N76="%"),"-",
IF(INDEX(Lookups!$Y$2:$Y$98,MATCH(Inputs!$M76&amp;"_"&amp;INDEX(Lookups!$AC$2:$AC$13,MATCH(Inputs!$L76,Lookups!$AD$2:$AD$13,0),1),IF(Inputs!$K76="CAL",Lookups!$Z$2:$Z$98,Lookups!$AA$2:$AA$98),0),1)&gt;=Inputs!AA$4,"-",
IF(INDEX(Lookups!$Y$2:$Y$98,MATCH(Inputs!$M76&amp;"_"&amp;INDEX(Lookups!$AC$2:$AC$13,MATCH(Inputs!$L76,Lookups!$AD$2:$AD$13,0),1),IF(Inputs!$K76="CAL",Lookups!$Z$2:$Z$98,Lookups!$AA$2:$AA$98),0),1)=Inputs!AA$4-1,Inputs!$Q76*(1+Inputs!AA$6),
IF(INDEX(Lookups!$Y$2:$Y$98,MATCH(Inputs!$M76&amp;"_"&amp;INDEX(Lookups!$AC$2:$AC$13,MATCH(Inputs!$L76,Lookups!$AD$2:$AD$13,0),1),IF(Inputs!$K76="CAL",Lookups!$Z$2:$Z$98,Lookups!$AA$2:$AA$98),0),1)&lt;Inputs!AA$4-1,Inputs!Z76*(1+Inputs!AA$6)))))</f>
        <v>-</v>
      </c>
      <c r="AB76" s="217" t="str">
        <f>IF(OR(ISBLANK($M76),$N76="%"),"-",
IF(INDEX(Lookups!$Y$2:$Y$98,MATCH(Inputs!$M76&amp;"_"&amp;INDEX(Lookups!$AC$2:$AC$13,MATCH(Inputs!$L76,Lookups!$AD$2:$AD$13,0),1),IF(Inputs!$K76="CAL",Lookups!$Z$2:$Z$98,Lookups!$AA$2:$AA$98),0),1)&gt;=Inputs!AB$4,"-",
IF(INDEX(Lookups!$Y$2:$Y$98,MATCH(Inputs!$M76&amp;"_"&amp;INDEX(Lookups!$AC$2:$AC$13,MATCH(Inputs!$L76,Lookups!$AD$2:$AD$13,0),1),IF(Inputs!$K76="CAL",Lookups!$Z$2:$Z$98,Lookups!$AA$2:$AA$98),0),1)=Inputs!AB$4-1,Inputs!$Q76*(1+Inputs!AB$6),
IF(INDEX(Lookups!$Y$2:$Y$98,MATCH(Inputs!$M76&amp;"_"&amp;INDEX(Lookups!$AC$2:$AC$13,MATCH(Inputs!$L76,Lookups!$AD$2:$AD$13,0),1),IF(Inputs!$K76="CAL",Lookups!$Z$2:$Z$98,Lookups!$AA$2:$AA$98),0),1)&lt;Inputs!AB$4-1,Inputs!AA76*(1+Inputs!AB$6)))))</f>
        <v>-</v>
      </c>
      <c r="AC76" s="217" t="str">
        <f>IF(OR(ISBLANK($M76),$N76="%"),"-",
IF(INDEX(Lookups!$Y$2:$Y$98,MATCH(Inputs!$M76&amp;"_"&amp;INDEX(Lookups!$AC$2:$AC$13,MATCH(Inputs!$L76,Lookups!$AD$2:$AD$13,0),1),IF(Inputs!$K76="CAL",Lookups!$Z$2:$Z$98,Lookups!$AA$2:$AA$98),0),1)&gt;=Inputs!AC$4,"-",
IF(INDEX(Lookups!$Y$2:$Y$98,MATCH(Inputs!$M76&amp;"_"&amp;INDEX(Lookups!$AC$2:$AC$13,MATCH(Inputs!$L76,Lookups!$AD$2:$AD$13,0),1),IF(Inputs!$K76="CAL",Lookups!$Z$2:$Z$98,Lookups!$AA$2:$AA$98),0),1)=Inputs!AC$4-1,Inputs!$Q76*(1+Inputs!AC$6),
IF(INDEX(Lookups!$Y$2:$Y$98,MATCH(Inputs!$M76&amp;"_"&amp;INDEX(Lookups!$AC$2:$AC$13,MATCH(Inputs!$L76,Lookups!$AD$2:$AD$13,0),1),IF(Inputs!$K76="CAL",Lookups!$Z$2:$Z$98,Lookups!$AA$2:$AA$98),0),1)&lt;Inputs!AC$4-1,Inputs!AB76*(1+Inputs!AC$6)))))</f>
        <v>-</v>
      </c>
      <c r="AD76" s="217" t="str">
        <f>IF(OR(ISBLANK($M76),$N76="%"),"-",
IF(INDEX(Lookups!$Y$2:$Y$98,MATCH(Inputs!$M76&amp;"_"&amp;INDEX(Lookups!$AC$2:$AC$13,MATCH(Inputs!$L76,Lookups!$AD$2:$AD$13,0),1),IF(Inputs!$K76="CAL",Lookups!$Z$2:$Z$98,Lookups!$AA$2:$AA$98),0),1)&gt;=Inputs!AD$4,"-",
IF(INDEX(Lookups!$Y$2:$Y$98,MATCH(Inputs!$M76&amp;"_"&amp;INDEX(Lookups!$AC$2:$AC$13,MATCH(Inputs!$L76,Lookups!$AD$2:$AD$13,0),1),IF(Inputs!$K76="CAL",Lookups!$Z$2:$Z$98,Lookups!$AA$2:$AA$98),0),1)=Inputs!AD$4-1,Inputs!$Q76*(1+Inputs!AD$6),
IF(INDEX(Lookups!$Y$2:$Y$98,MATCH(Inputs!$M76&amp;"_"&amp;INDEX(Lookups!$AC$2:$AC$13,MATCH(Inputs!$L76,Lookups!$AD$2:$AD$13,0),1),IF(Inputs!$K76="CAL",Lookups!$Z$2:$Z$98,Lookups!$AA$2:$AA$98),0),1)&lt;Inputs!AD$4-1,Inputs!AC76*(1+Inputs!AD$6)))))</f>
        <v>-</v>
      </c>
      <c r="AE76" s="217" t="str">
        <f>IF(OR(ISBLANK($M76),$N76="%"),"-",
IF(INDEX(Lookups!$Y$2:$Y$98,MATCH(Inputs!$M76&amp;"_"&amp;INDEX(Lookups!$AC$2:$AC$13,MATCH(Inputs!$L76,Lookups!$AD$2:$AD$13,0),1),IF(Inputs!$K76="CAL",Lookups!$Z$2:$Z$98,Lookups!$AA$2:$AA$98),0),1)&gt;=Inputs!AE$4,"-",
IF(INDEX(Lookups!$Y$2:$Y$98,MATCH(Inputs!$M76&amp;"_"&amp;INDEX(Lookups!$AC$2:$AC$13,MATCH(Inputs!$L76,Lookups!$AD$2:$AD$13,0),1),IF(Inputs!$K76="CAL",Lookups!$Z$2:$Z$98,Lookups!$AA$2:$AA$98),0),1)=Inputs!AE$4-1,Inputs!$Q76*(1+Inputs!AE$6),
IF(INDEX(Lookups!$Y$2:$Y$98,MATCH(Inputs!$M76&amp;"_"&amp;INDEX(Lookups!$AC$2:$AC$13,MATCH(Inputs!$L76,Lookups!$AD$2:$AD$13,0),1),IF(Inputs!$K76="CAL",Lookups!$Z$2:$Z$98,Lookups!$AA$2:$AA$98),0),1)&lt;Inputs!AE$4-1,Inputs!AD76*(1+Inputs!AE$6)))))</f>
        <v>-</v>
      </c>
      <c r="AF76" s="217" t="str">
        <f>IF(OR(ISBLANK($M76),$N76="%"),"-",
IF(INDEX(Lookups!$Y$2:$Y$98,MATCH(Inputs!$M76&amp;"_"&amp;INDEX(Lookups!$AC$2:$AC$13,MATCH(Inputs!$L76,Lookups!$AD$2:$AD$13,0),1),IF(Inputs!$K76="CAL",Lookups!$Z$2:$Z$98,Lookups!$AA$2:$AA$98),0),1)&gt;=Inputs!AF$4,"-",
IF(INDEX(Lookups!$Y$2:$Y$98,MATCH(Inputs!$M76&amp;"_"&amp;INDEX(Lookups!$AC$2:$AC$13,MATCH(Inputs!$L76,Lookups!$AD$2:$AD$13,0),1),IF(Inputs!$K76="CAL",Lookups!$Z$2:$Z$98,Lookups!$AA$2:$AA$98),0),1)=Inputs!AF$4-1,Inputs!$Q76*(1+Inputs!AF$6),
IF(INDEX(Lookups!$Y$2:$Y$98,MATCH(Inputs!$M76&amp;"_"&amp;INDEX(Lookups!$AC$2:$AC$13,MATCH(Inputs!$L76,Lookups!$AD$2:$AD$13,0),1),IF(Inputs!$K76="CAL",Lookups!$Z$2:$Z$98,Lookups!$AA$2:$AA$98),0),1)&lt;Inputs!AF$4-1,Inputs!AE76*(1+Inputs!AF$6)))))</f>
        <v>-</v>
      </c>
      <c r="AG76" s="217" t="str">
        <f>IF(OR(ISBLANK($M76),$N76="%"),"-",
IF(INDEX(Lookups!$Y$2:$Y$98,MATCH(Inputs!$M76&amp;"_"&amp;INDEX(Lookups!$AC$2:$AC$13,MATCH(Inputs!$L76,Lookups!$AD$2:$AD$13,0),1),IF(Inputs!$K76="CAL",Lookups!$Z$2:$Z$98,Lookups!$AA$2:$AA$98),0),1)&gt;=Inputs!AG$4,"-",
IF(INDEX(Lookups!$Y$2:$Y$98,MATCH(Inputs!$M76&amp;"_"&amp;INDEX(Lookups!$AC$2:$AC$13,MATCH(Inputs!$L76,Lookups!$AD$2:$AD$13,0),1),IF(Inputs!$K76="CAL",Lookups!$Z$2:$Z$98,Lookups!$AA$2:$AA$98),0),1)=Inputs!AG$4-1,Inputs!$Q76*(1+Inputs!AG$6),
IF(INDEX(Lookups!$Y$2:$Y$98,MATCH(Inputs!$M76&amp;"_"&amp;INDEX(Lookups!$AC$2:$AC$13,MATCH(Inputs!$L76,Lookups!$AD$2:$AD$13,0),1),IF(Inputs!$K76="CAL",Lookups!$Z$2:$Z$98,Lookups!$AA$2:$AA$98),0),1)&lt;Inputs!AG$4-1,Inputs!AF76*(1+Inputs!AG$6)))))</f>
        <v>-</v>
      </c>
      <c r="AH76" s="217" t="str">
        <f>IF(OR(ISBLANK($M76),$N76="%"),"-",
IF(INDEX(Lookups!$Y$2:$Y$98,MATCH(Inputs!$M76&amp;"_"&amp;INDEX(Lookups!$AC$2:$AC$13,MATCH(Inputs!$L76,Lookups!$AD$2:$AD$13,0),1),IF(Inputs!$K76="CAL",Lookups!$Z$2:$Z$98,Lookups!$AA$2:$AA$98),0),1)&gt;=Inputs!AH$4,"-",
IF(INDEX(Lookups!$Y$2:$Y$98,MATCH(Inputs!$M76&amp;"_"&amp;INDEX(Lookups!$AC$2:$AC$13,MATCH(Inputs!$L76,Lookups!$AD$2:$AD$13,0),1),IF(Inputs!$K76="CAL",Lookups!$Z$2:$Z$98,Lookups!$AA$2:$AA$98),0),1)=Inputs!AH$4-1,Inputs!$Q76*(1+Inputs!AH$6),
IF(INDEX(Lookups!$Y$2:$Y$98,MATCH(Inputs!$M76&amp;"_"&amp;INDEX(Lookups!$AC$2:$AC$13,MATCH(Inputs!$L76,Lookups!$AD$2:$AD$13,0),1),IF(Inputs!$K76="CAL",Lookups!$Z$2:$Z$98,Lookups!$AA$2:$AA$98),0),1)&lt;Inputs!AH$4-1,Inputs!AG76*(1+Inputs!AH$6)))))</f>
        <v>-</v>
      </c>
      <c r="AI76" s="217" t="str">
        <f>IF(OR(ISBLANK($M76),$N76="%"),"-",
IF(INDEX(Lookups!$Y$2:$Y$98,MATCH(Inputs!$M76&amp;"_"&amp;INDEX(Lookups!$AC$2:$AC$13,MATCH(Inputs!$L76,Lookups!$AD$2:$AD$13,0),1),IF(Inputs!$K76="CAL",Lookups!$Z$2:$Z$98,Lookups!$AA$2:$AA$98),0),1)&gt;=Inputs!AI$4,"-",
IF(INDEX(Lookups!$Y$2:$Y$98,MATCH(Inputs!$M76&amp;"_"&amp;INDEX(Lookups!$AC$2:$AC$13,MATCH(Inputs!$L76,Lookups!$AD$2:$AD$13,0),1),IF(Inputs!$K76="CAL",Lookups!$Z$2:$Z$98,Lookups!$AA$2:$AA$98),0),1)=Inputs!AI$4-1,Inputs!$Q76*(1+Inputs!AI$6),
IF(INDEX(Lookups!$Y$2:$Y$98,MATCH(Inputs!$M76&amp;"_"&amp;INDEX(Lookups!$AC$2:$AC$13,MATCH(Inputs!$L76,Lookups!$AD$2:$AD$13,0),1),IF(Inputs!$K76="CAL",Lookups!$Z$2:$Z$98,Lookups!$AA$2:$AA$98),0),1)&lt;Inputs!AI$4-1,Inputs!AH76*(1+Inputs!AI$6)))))</f>
        <v>-</v>
      </c>
      <c r="AJ76" s="217" t="str">
        <f>IF(OR(ISBLANK($M76),$N76="%"),"-",
IF(INDEX(Lookups!$Y$2:$Y$98,MATCH(Inputs!$M76&amp;"_"&amp;INDEX(Lookups!$AC$2:$AC$13,MATCH(Inputs!$L76,Lookups!$AD$2:$AD$13,0),1),IF(Inputs!$K76="CAL",Lookups!$Z$2:$Z$98,Lookups!$AA$2:$AA$98),0),1)&gt;=Inputs!AJ$4,"-",
IF(INDEX(Lookups!$Y$2:$Y$98,MATCH(Inputs!$M76&amp;"_"&amp;INDEX(Lookups!$AC$2:$AC$13,MATCH(Inputs!$L76,Lookups!$AD$2:$AD$13,0),1),IF(Inputs!$K76="CAL",Lookups!$Z$2:$Z$98,Lookups!$AA$2:$AA$98),0),1)=Inputs!AJ$4-1,Inputs!$Q76*(1+Inputs!AJ$6),
IF(INDEX(Lookups!$Y$2:$Y$98,MATCH(Inputs!$M76&amp;"_"&amp;INDEX(Lookups!$AC$2:$AC$13,MATCH(Inputs!$L76,Lookups!$AD$2:$AD$13,0),1),IF(Inputs!$K76="CAL",Lookups!$Z$2:$Z$98,Lookups!$AA$2:$AA$98),0),1)&lt;Inputs!AJ$4-1,Inputs!AI76*(1+Inputs!AJ$6)))))</f>
        <v>-</v>
      </c>
      <c r="AK76" s="217" t="str">
        <f>IF(OR(ISBLANK($M76),$N76="%"),"-",
IF(INDEX(Lookups!$Y$2:$Y$98,MATCH(Inputs!$M76&amp;"_"&amp;INDEX(Lookups!$AC$2:$AC$13,MATCH(Inputs!$L76,Lookups!$AD$2:$AD$13,0),1),IF(Inputs!$K76="CAL",Lookups!$Z$2:$Z$98,Lookups!$AA$2:$AA$98),0),1)&gt;=Inputs!AK$4,"-",
IF(INDEX(Lookups!$Y$2:$Y$98,MATCH(Inputs!$M76&amp;"_"&amp;INDEX(Lookups!$AC$2:$AC$13,MATCH(Inputs!$L76,Lookups!$AD$2:$AD$13,0),1),IF(Inputs!$K76="CAL",Lookups!$Z$2:$Z$98,Lookups!$AA$2:$AA$98),0),1)=Inputs!AK$4-1,Inputs!$Q76*(1+Inputs!AK$6),
IF(INDEX(Lookups!$Y$2:$Y$98,MATCH(Inputs!$M76&amp;"_"&amp;INDEX(Lookups!$AC$2:$AC$13,MATCH(Inputs!$L76,Lookups!$AD$2:$AD$13,0),1),IF(Inputs!$K76="CAL",Lookups!$Z$2:$Z$98,Lookups!$AA$2:$AA$98),0),1)&lt;Inputs!AK$4-1,Inputs!AJ76*(1+Inputs!AK$6)))))</f>
        <v>-</v>
      </c>
      <c r="AL76" s="217" t="str">
        <f>IF(OR(ISBLANK($M76),$N76="%"),"-",
IF(INDEX(Lookups!$Y$2:$Y$98,MATCH(Inputs!$M76&amp;"_"&amp;INDEX(Lookups!$AC$2:$AC$13,MATCH(Inputs!$L76,Lookups!$AD$2:$AD$13,0),1),IF(Inputs!$K76="CAL",Lookups!$Z$2:$Z$98,Lookups!$AA$2:$AA$98),0),1)&gt;=Inputs!AL$4,"-",
IF(INDEX(Lookups!$Y$2:$Y$98,MATCH(Inputs!$M76&amp;"_"&amp;INDEX(Lookups!$AC$2:$AC$13,MATCH(Inputs!$L76,Lookups!$AD$2:$AD$13,0),1),IF(Inputs!$K76="CAL",Lookups!$Z$2:$Z$98,Lookups!$AA$2:$AA$98),0),1)=Inputs!AL$4-1,Inputs!$Q76*(1+Inputs!AL$6),
IF(INDEX(Lookups!$Y$2:$Y$98,MATCH(Inputs!$M76&amp;"_"&amp;INDEX(Lookups!$AC$2:$AC$13,MATCH(Inputs!$L76,Lookups!$AD$2:$AD$13,0),1),IF(Inputs!$K76="CAL",Lookups!$Z$2:$Z$98,Lookups!$AA$2:$AA$98),0),1)&lt;Inputs!AL$4-1,Inputs!AK76*(1+Inputs!AL$6)))))</f>
        <v>-</v>
      </c>
      <c r="AM76" s="217" t="str">
        <f>IF(OR(ISBLANK($M76),$N76="%"),"-",
IF(INDEX(Lookups!$Y$2:$Y$98,MATCH(Inputs!$M76&amp;"_"&amp;INDEX(Lookups!$AC$2:$AC$13,MATCH(Inputs!$L76,Lookups!$AD$2:$AD$13,0),1),IF(Inputs!$K76="CAL",Lookups!$Z$2:$Z$98,Lookups!$AA$2:$AA$98),0),1)&gt;=Inputs!AM$4,"-",
IF(INDEX(Lookups!$Y$2:$Y$98,MATCH(Inputs!$M76&amp;"_"&amp;INDEX(Lookups!$AC$2:$AC$13,MATCH(Inputs!$L76,Lookups!$AD$2:$AD$13,0),1),IF(Inputs!$K76="CAL",Lookups!$Z$2:$Z$98,Lookups!$AA$2:$AA$98),0),1)=Inputs!AM$4-1,Inputs!$Q76*(1+Inputs!AM$6),
IF(INDEX(Lookups!$Y$2:$Y$98,MATCH(Inputs!$M76&amp;"_"&amp;INDEX(Lookups!$AC$2:$AC$13,MATCH(Inputs!$L76,Lookups!$AD$2:$AD$13,0),1),IF(Inputs!$K76="CAL",Lookups!$Z$2:$Z$98,Lookups!$AA$2:$AA$98),0),1)&lt;Inputs!AM$4-1,Inputs!AL76*(1+Inputs!AM$6)))))</f>
        <v>-</v>
      </c>
      <c r="AN76" s="217" t="str">
        <f>IF(OR(ISBLANK($M76),$N76="%"),"-",
IF(INDEX(Lookups!$Y$2:$Y$98,MATCH(Inputs!$M76&amp;"_"&amp;INDEX(Lookups!$AC$2:$AC$13,MATCH(Inputs!$L76,Lookups!$AD$2:$AD$13,0),1),IF(Inputs!$K76="CAL",Lookups!$Z$2:$Z$98,Lookups!$AA$2:$AA$98),0),1)&gt;=Inputs!AN$4,"-",
IF(INDEX(Lookups!$Y$2:$Y$98,MATCH(Inputs!$M76&amp;"_"&amp;INDEX(Lookups!$AC$2:$AC$13,MATCH(Inputs!$L76,Lookups!$AD$2:$AD$13,0),1),IF(Inputs!$K76="CAL",Lookups!$Z$2:$Z$98,Lookups!$AA$2:$AA$98),0),1)=Inputs!AN$4-1,Inputs!$Q76*(1+Inputs!AN$6),
IF(INDEX(Lookups!$Y$2:$Y$98,MATCH(Inputs!$M76&amp;"_"&amp;INDEX(Lookups!$AC$2:$AC$13,MATCH(Inputs!$L76,Lookups!$AD$2:$AD$13,0),1),IF(Inputs!$K76="CAL",Lookups!$Z$2:$Z$98,Lookups!$AA$2:$AA$98),0),1)&lt;Inputs!AN$4-1,Inputs!AM76*(1+Inputs!AN$6)))))</f>
        <v>-</v>
      </c>
      <c r="AO76" s="217" t="str">
        <f>IF(OR(ISBLANK($M76),$N76="%"),"-",
IF(INDEX(Lookups!$Y$2:$Y$98,MATCH(Inputs!$M76&amp;"_"&amp;INDEX(Lookups!$AC$2:$AC$13,MATCH(Inputs!$L76,Lookups!$AD$2:$AD$13,0),1),IF(Inputs!$K76="CAL",Lookups!$Z$2:$Z$98,Lookups!$AA$2:$AA$98),0),1)&gt;=Inputs!AO$4,"-",
IF(INDEX(Lookups!$Y$2:$Y$98,MATCH(Inputs!$M76&amp;"_"&amp;INDEX(Lookups!$AC$2:$AC$13,MATCH(Inputs!$L76,Lookups!$AD$2:$AD$13,0),1),IF(Inputs!$K76="CAL",Lookups!$Z$2:$Z$98,Lookups!$AA$2:$AA$98),0),1)=Inputs!AO$4-1,Inputs!$Q76*(1+Inputs!AO$6),
IF(INDEX(Lookups!$Y$2:$Y$98,MATCH(Inputs!$M76&amp;"_"&amp;INDEX(Lookups!$AC$2:$AC$13,MATCH(Inputs!$L76,Lookups!$AD$2:$AD$13,0),1),IF(Inputs!$K76="CAL",Lookups!$Z$2:$Z$98,Lookups!$AA$2:$AA$98),0),1)&lt;Inputs!AO$4-1,Inputs!AN76*(1+Inputs!AO$6)))))</f>
        <v>-</v>
      </c>
      <c r="AP76" s="217" t="str">
        <f>IF(OR(ISBLANK($M76),$N76="%"),"-",
IF(INDEX(Lookups!$Y$2:$Y$98,MATCH(Inputs!$M76&amp;"_"&amp;INDEX(Lookups!$AC$2:$AC$13,MATCH(Inputs!$L76,Lookups!$AD$2:$AD$13,0),1),IF(Inputs!$K76="CAL",Lookups!$Z$2:$Z$98,Lookups!$AA$2:$AA$98),0),1)&gt;=Inputs!AP$4,"-",
IF(INDEX(Lookups!$Y$2:$Y$98,MATCH(Inputs!$M76&amp;"_"&amp;INDEX(Lookups!$AC$2:$AC$13,MATCH(Inputs!$L76,Lookups!$AD$2:$AD$13,0),1),IF(Inputs!$K76="CAL",Lookups!$Z$2:$Z$98,Lookups!$AA$2:$AA$98),0),1)=Inputs!AP$4-1,Inputs!$Q76*(1+Inputs!AP$6),
IF(INDEX(Lookups!$Y$2:$Y$98,MATCH(Inputs!$M76&amp;"_"&amp;INDEX(Lookups!$AC$2:$AC$13,MATCH(Inputs!$L76,Lookups!$AD$2:$AD$13,0),1),IF(Inputs!$K76="CAL",Lookups!$Z$2:$Z$98,Lookups!$AA$2:$AA$98),0),1)&lt;Inputs!AP$4-1,Inputs!AO76*(1+Inputs!AP$6)))))</f>
        <v>-</v>
      </c>
      <c r="AQ76" s="217" t="str">
        <f>IF(OR(ISBLANK($M76),$N76="%"),"-",
IF(INDEX(Lookups!$Y$2:$Y$98,MATCH(Inputs!$M76&amp;"_"&amp;INDEX(Lookups!$AC$2:$AC$13,MATCH(Inputs!$L76,Lookups!$AD$2:$AD$13,0),1),IF(Inputs!$K76="CAL",Lookups!$Z$2:$Z$98,Lookups!$AA$2:$AA$98),0),1)&gt;=Inputs!AQ$4,"-",
IF(INDEX(Lookups!$Y$2:$Y$98,MATCH(Inputs!$M76&amp;"_"&amp;INDEX(Lookups!$AC$2:$AC$13,MATCH(Inputs!$L76,Lookups!$AD$2:$AD$13,0),1),IF(Inputs!$K76="CAL",Lookups!$Z$2:$Z$98,Lookups!$AA$2:$AA$98),0),1)=Inputs!AQ$4-1,Inputs!$Q76*(1+Inputs!AQ$6),
IF(INDEX(Lookups!$Y$2:$Y$98,MATCH(Inputs!$M76&amp;"_"&amp;INDEX(Lookups!$AC$2:$AC$13,MATCH(Inputs!$L76,Lookups!$AD$2:$AD$13,0),1),IF(Inputs!$K76="CAL",Lookups!$Z$2:$Z$98,Lookups!$AA$2:$AA$98),0),1)&lt;Inputs!AQ$4-1,Inputs!AP76*(1+Inputs!AQ$6)))))</f>
        <v>-</v>
      </c>
      <c r="AR76" s="217" t="str">
        <f>IF(OR(ISBLANK($M76),$N76="%"),"-",
IF(INDEX(Lookups!$Y$2:$Y$98,MATCH(Inputs!$M76&amp;"_"&amp;INDEX(Lookups!$AC$2:$AC$13,MATCH(Inputs!$L76,Lookups!$AD$2:$AD$13,0),1),IF(Inputs!$K76="CAL",Lookups!$Z$2:$Z$98,Lookups!$AA$2:$AA$98),0),1)&gt;=Inputs!AR$4,"-",
IF(INDEX(Lookups!$Y$2:$Y$98,MATCH(Inputs!$M76&amp;"_"&amp;INDEX(Lookups!$AC$2:$AC$13,MATCH(Inputs!$L76,Lookups!$AD$2:$AD$13,0),1),IF(Inputs!$K76="CAL",Lookups!$Z$2:$Z$98,Lookups!$AA$2:$AA$98),0),1)=Inputs!AR$4-1,Inputs!$Q76*(1+Inputs!AR$6),
IF(INDEX(Lookups!$Y$2:$Y$98,MATCH(Inputs!$M76&amp;"_"&amp;INDEX(Lookups!$AC$2:$AC$13,MATCH(Inputs!$L76,Lookups!$AD$2:$AD$13,0),1),IF(Inputs!$K76="CAL",Lookups!$Z$2:$Z$98,Lookups!$AA$2:$AA$98),0),1)&lt;Inputs!AR$4-1,Inputs!AQ76*(1+Inputs!AR$6)))))</f>
        <v>-</v>
      </c>
      <c r="AS76" s="217" t="str">
        <f>IF(OR(ISBLANK($M76),$N76="%"),"-",
IF(INDEX(Lookups!$Y$2:$Y$98,MATCH(Inputs!$M76&amp;"_"&amp;INDEX(Lookups!$AC$2:$AC$13,MATCH(Inputs!$L76,Lookups!$AD$2:$AD$13,0),1),IF(Inputs!$K76="CAL",Lookups!$Z$2:$Z$98,Lookups!$AA$2:$AA$98),0),1)&gt;=Inputs!AS$4,"-",
IF(INDEX(Lookups!$Y$2:$Y$98,MATCH(Inputs!$M76&amp;"_"&amp;INDEX(Lookups!$AC$2:$AC$13,MATCH(Inputs!$L76,Lookups!$AD$2:$AD$13,0),1),IF(Inputs!$K76="CAL",Lookups!$Z$2:$Z$98,Lookups!$AA$2:$AA$98),0),1)=Inputs!AS$4-1,Inputs!$Q76*(1+Inputs!AS$6),
IF(INDEX(Lookups!$Y$2:$Y$98,MATCH(Inputs!$M76&amp;"_"&amp;INDEX(Lookups!$AC$2:$AC$13,MATCH(Inputs!$L76,Lookups!$AD$2:$AD$13,0),1),IF(Inputs!$K76="CAL",Lookups!$Z$2:$Z$98,Lookups!$AA$2:$AA$98),0),1)&lt;Inputs!AS$4-1,Inputs!AR76*(1+Inputs!AS$6)))))</f>
        <v>-</v>
      </c>
      <c r="AT76" s="217" t="str">
        <f>IF(OR(ISBLANK($M76),$N76="%"),"-",
IF(INDEX(Lookups!$Y$2:$Y$98,MATCH(Inputs!$M76&amp;"_"&amp;INDEX(Lookups!$AC$2:$AC$13,MATCH(Inputs!$L76,Lookups!$AD$2:$AD$13,0),1),IF(Inputs!$K76="CAL",Lookups!$Z$2:$Z$98,Lookups!$AA$2:$AA$98),0),1)&gt;=Inputs!AT$4,"-",
IF(INDEX(Lookups!$Y$2:$Y$98,MATCH(Inputs!$M76&amp;"_"&amp;INDEX(Lookups!$AC$2:$AC$13,MATCH(Inputs!$L76,Lookups!$AD$2:$AD$13,0),1),IF(Inputs!$K76="CAL",Lookups!$Z$2:$Z$98,Lookups!$AA$2:$AA$98),0),1)=Inputs!AT$4-1,Inputs!$Q76*(1+Inputs!AT$6),
IF(INDEX(Lookups!$Y$2:$Y$98,MATCH(Inputs!$M76&amp;"_"&amp;INDEX(Lookups!$AC$2:$AC$13,MATCH(Inputs!$L76,Lookups!$AD$2:$AD$13,0),1),IF(Inputs!$K76="CAL",Lookups!$Z$2:$Z$98,Lookups!$AA$2:$AA$98),0),1)&lt;Inputs!AT$4-1,Inputs!AS76*(1+Inputs!AT$6)))))</f>
        <v>-</v>
      </c>
      <c r="AU76" s="217" t="str">
        <f>IF(OR(ISBLANK($M76),$N76="%"),"-",
IF(INDEX(Lookups!$Y$2:$Y$98,MATCH(Inputs!$M76&amp;"_"&amp;INDEX(Lookups!$AC$2:$AC$13,MATCH(Inputs!$L76,Lookups!$AD$2:$AD$13,0),1),IF(Inputs!$K76="CAL",Lookups!$Z$2:$Z$98,Lookups!$AA$2:$AA$98),0),1)&gt;=Inputs!AU$4,"-",
IF(INDEX(Lookups!$Y$2:$Y$98,MATCH(Inputs!$M76&amp;"_"&amp;INDEX(Lookups!$AC$2:$AC$13,MATCH(Inputs!$L76,Lookups!$AD$2:$AD$13,0),1),IF(Inputs!$K76="CAL",Lookups!$Z$2:$Z$98,Lookups!$AA$2:$AA$98),0),1)=Inputs!AU$4-1,Inputs!$Q76*(1+Inputs!AU$6),
IF(INDEX(Lookups!$Y$2:$Y$98,MATCH(Inputs!$M76&amp;"_"&amp;INDEX(Lookups!$AC$2:$AC$13,MATCH(Inputs!$L76,Lookups!$AD$2:$AD$13,0),1),IF(Inputs!$K76="CAL",Lookups!$Z$2:$Z$98,Lookups!$AA$2:$AA$98),0),1)&lt;Inputs!AU$4-1,Inputs!AT76*(1+Inputs!AU$6)))))</f>
        <v>-</v>
      </c>
      <c r="AW76" s="214" t="str">
        <f>INDEX($V76:$AU76,1,MATCH(AW$6&amp;"_"&amp;INDEX(Lookups!$AC$2:$AC$13,MATCH(Inputs!AW$5,Lookups!$AD$2:$AD$13,0),1),Inputs!$V$2:$AU$2,0))</f>
        <v>-</v>
      </c>
    </row>
    <row r="77" spans="1:49" x14ac:dyDescent="0.25">
      <c r="A77" s="178" t="s">
        <v>572</v>
      </c>
      <c r="B77" s="243" t="s">
        <v>195</v>
      </c>
      <c r="C77" s="210" t="str">
        <f>IF(ISBLANK($B77),"-",IFERROR(INDEX(Lookups!$E$2:$E$14,MATCH($B77,Lookups!$C$2:$C$14,0),1),"-"))</f>
        <v>NO</v>
      </c>
      <c r="D77" s="211" t="str">
        <f>IFERROR(IF(MATCH($I77,Lookups!$J$2:$J$6,0),INDEX(Lookups!$K$2:$K$6,MATCH(Inputs!$I77,Lookups!$J$2:$J$6,0),1)),"all DB")</f>
        <v>ue</v>
      </c>
      <c r="E77" s="211" t="str">
        <f t="shared" si="11"/>
        <v>LF_ue</v>
      </c>
      <c r="F77" s="160" t="s">
        <v>560</v>
      </c>
      <c r="H77" s="160" t="s">
        <v>135</v>
      </c>
      <c r="I77" s="206" t="s">
        <v>4</v>
      </c>
      <c r="J77" s="160" t="s">
        <v>546</v>
      </c>
      <c r="K77" s="203" t="s">
        <v>542</v>
      </c>
      <c r="L77" s="203" t="s">
        <v>542</v>
      </c>
      <c r="M77" s="203" t="s">
        <v>542</v>
      </c>
      <c r="N77" s="162" t="s">
        <v>36</v>
      </c>
      <c r="O77" s="244">
        <v>1.0569999999999999</v>
      </c>
      <c r="P77" s="244">
        <v>0.99634999999999996</v>
      </c>
      <c r="Q77" s="223">
        <f t="shared" si="12"/>
        <v>5.3141949999999882E-2</v>
      </c>
      <c r="R77" s="223">
        <f t="shared" si="8"/>
        <v>5.3141949999999882E-2</v>
      </c>
      <c r="S77" s="245"/>
      <c r="U77" s="216"/>
      <c r="V77" s="217" t="str">
        <f>IF(OR(ISBLANK($M77),$N77="%"),"-",
IF(INDEX(Lookups!$Y$2:$Y$98,MATCH(Inputs!$M77&amp;"_"&amp;INDEX(Lookups!$AC$2:$AC$13,MATCH(Inputs!$L77,Lookups!$AD$2:$AD$13,0),1),IF(Inputs!$K77="CAL",Lookups!$Z$2:$Z$98,Lookups!$AA$2:$AA$98),0),1)&gt;=Inputs!V$4,"-",
IF(INDEX(Lookups!$Y$2:$Y$98,MATCH(Inputs!$M77&amp;"_"&amp;INDEX(Lookups!$AC$2:$AC$13,MATCH(Inputs!$L77,Lookups!$AD$2:$AD$13,0),1),IF(Inputs!$K77="CAL",Lookups!$Z$2:$Z$98,Lookups!$AA$2:$AA$98),0),1)=Inputs!V$4-1,Inputs!$Q77*(1+Inputs!V$6),
IF(INDEX(Lookups!$Y$2:$Y$98,MATCH(Inputs!$M77&amp;"_"&amp;INDEX(Lookups!$AC$2:$AC$13,MATCH(Inputs!$L77,Lookups!$AD$2:$AD$13,0),1),IF(Inputs!$K77="CAL",Lookups!$Z$2:$Z$98,Lookups!$AA$2:$AA$98),0),1)&lt;Inputs!V$4-1,Inputs!U77*(1+Inputs!V$6)))))</f>
        <v>-</v>
      </c>
      <c r="W77" s="217" t="str">
        <f>IF(OR(ISBLANK($M77),$N77="%"),"-",
IF(INDEX(Lookups!$Y$2:$Y$98,MATCH(Inputs!$M77&amp;"_"&amp;INDEX(Lookups!$AC$2:$AC$13,MATCH(Inputs!$L77,Lookups!$AD$2:$AD$13,0),1),IF(Inputs!$K77="CAL",Lookups!$Z$2:$Z$98,Lookups!$AA$2:$AA$98),0),1)&gt;=Inputs!W$4,"-",
IF(INDEX(Lookups!$Y$2:$Y$98,MATCH(Inputs!$M77&amp;"_"&amp;INDEX(Lookups!$AC$2:$AC$13,MATCH(Inputs!$L77,Lookups!$AD$2:$AD$13,0),1),IF(Inputs!$K77="CAL",Lookups!$Z$2:$Z$98,Lookups!$AA$2:$AA$98),0),1)=Inputs!W$4-1,Inputs!$Q77*(1+Inputs!W$6),
IF(INDEX(Lookups!$Y$2:$Y$98,MATCH(Inputs!$M77&amp;"_"&amp;INDEX(Lookups!$AC$2:$AC$13,MATCH(Inputs!$L77,Lookups!$AD$2:$AD$13,0),1),IF(Inputs!$K77="CAL",Lookups!$Z$2:$Z$98,Lookups!$AA$2:$AA$98),0),1)&lt;Inputs!W$4-1,Inputs!V77*(1+Inputs!W$6)))))</f>
        <v>-</v>
      </c>
      <c r="X77" s="217" t="str">
        <f>IF(OR(ISBLANK($M77),$N77="%"),"-",
IF(INDEX(Lookups!$Y$2:$Y$98,MATCH(Inputs!$M77&amp;"_"&amp;INDEX(Lookups!$AC$2:$AC$13,MATCH(Inputs!$L77,Lookups!$AD$2:$AD$13,0),1),IF(Inputs!$K77="CAL",Lookups!$Z$2:$Z$98,Lookups!$AA$2:$AA$98),0),1)&gt;=Inputs!X$4,"-",
IF(INDEX(Lookups!$Y$2:$Y$98,MATCH(Inputs!$M77&amp;"_"&amp;INDEX(Lookups!$AC$2:$AC$13,MATCH(Inputs!$L77,Lookups!$AD$2:$AD$13,0),1),IF(Inputs!$K77="CAL",Lookups!$Z$2:$Z$98,Lookups!$AA$2:$AA$98),0),1)=Inputs!X$4-1,Inputs!$Q77*(1+Inputs!X$6),
IF(INDEX(Lookups!$Y$2:$Y$98,MATCH(Inputs!$M77&amp;"_"&amp;INDEX(Lookups!$AC$2:$AC$13,MATCH(Inputs!$L77,Lookups!$AD$2:$AD$13,0),1),IF(Inputs!$K77="CAL",Lookups!$Z$2:$Z$98,Lookups!$AA$2:$AA$98),0),1)&lt;Inputs!X$4-1,Inputs!W77*(1+Inputs!X$6)))))</f>
        <v>-</v>
      </c>
      <c r="Y77" s="217" t="str">
        <f>IF(OR(ISBLANK($M77),$N77="%"),"-",
IF(INDEX(Lookups!$Y$2:$Y$98,MATCH(Inputs!$M77&amp;"_"&amp;INDEX(Lookups!$AC$2:$AC$13,MATCH(Inputs!$L77,Lookups!$AD$2:$AD$13,0),1),IF(Inputs!$K77="CAL",Lookups!$Z$2:$Z$98,Lookups!$AA$2:$AA$98),0),1)&gt;=Inputs!Y$4,"-",
IF(INDEX(Lookups!$Y$2:$Y$98,MATCH(Inputs!$M77&amp;"_"&amp;INDEX(Lookups!$AC$2:$AC$13,MATCH(Inputs!$L77,Lookups!$AD$2:$AD$13,0),1),IF(Inputs!$K77="CAL",Lookups!$Z$2:$Z$98,Lookups!$AA$2:$AA$98),0),1)=Inputs!Y$4-1,Inputs!$Q77*(1+Inputs!Y$6),
IF(INDEX(Lookups!$Y$2:$Y$98,MATCH(Inputs!$M77&amp;"_"&amp;INDEX(Lookups!$AC$2:$AC$13,MATCH(Inputs!$L77,Lookups!$AD$2:$AD$13,0),1),IF(Inputs!$K77="CAL",Lookups!$Z$2:$Z$98,Lookups!$AA$2:$AA$98),0),1)&lt;Inputs!Y$4-1,Inputs!X77*(1+Inputs!Y$6)))))</f>
        <v>-</v>
      </c>
      <c r="Z77" s="217" t="str">
        <f>IF(OR(ISBLANK($M77),$N77="%"),"-",
IF(INDEX(Lookups!$Y$2:$Y$98,MATCH(Inputs!$M77&amp;"_"&amp;INDEX(Lookups!$AC$2:$AC$13,MATCH(Inputs!$L77,Lookups!$AD$2:$AD$13,0),1),IF(Inputs!$K77="CAL",Lookups!$Z$2:$Z$98,Lookups!$AA$2:$AA$98),0),1)&gt;=Inputs!Z$4,"-",
IF(INDEX(Lookups!$Y$2:$Y$98,MATCH(Inputs!$M77&amp;"_"&amp;INDEX(Lookups!$AC$2:$AC$13,MATCH(Inputs!$L77,Lookups!$AD$2:$AD$13,0),1),IF(Inputs!$K77="CAL",Lookups!$Z$2:$Z$98,Lookups!$AA$2:$AA$98),0),1)=Inputs!Z$4-1,Inputs!$Q77*(1+Inputs!Z$6),
IF(INDEX(Lookups!$Y$2:$Y$98,MATCH(Inputs!$M77&amp;"_"&amp;INDEX(Lookups!$AC$2:$AC$13,MATCH(Inputs!$L77,Lookups!$AD$2:$AD$13,0),1),IF(Inputs!$K77="CAL",Lookups!$Z$2:$Z$98,Lookups!$AA$2:$AA$98),0),1)&lt;Inputs!Z$4-1,Inputs!Y77*(1+Inputs!Z$6)))))</f>
        <v>-</v>
      </c>
      <c r="AA77" s="217" t="str">
        <f>IF(OR(ISBLANK($M77),$N77="%"),"-",
IF(INDEX(Lookups!$Y$2:$Y$98,MATCH(Inputs!$M77&amp;"_"&amp;INDEX(Lookups!$AC$2:$AC$13,MATCH(Inputs!$L77,Lookups!$AD$2:$AD$13,0),1),IF(Inputs!$K77="CAL",Lookups!$Z$2:$Z$98,Lookups!$AA$2:$AA$98),0),1)&gt;=Inputs!AA$4,"-",
IF(INDEX(Lookups!$Y$2:$Y$98,MATCH(Inputs!$M77&amp;"_"&amp;INDEX(Lookups!$AC$2:$AC$13,MATCH(Inputs!$L77,Lookups!$AD$2:$AD$13,0),1),IF(Inputs!$K77="CAL",Lookups!$Z$2:$Z$98,Lookups!$AA$2:$AA$98),0),1)=Inputs!AA$4-1,Inputs!$Q77*(1+Inputs!AA$6),
IF(INDEX(Lookups!$Y$2:$Y$98,MATCH(Inputs!$M77&amp;"_"&amp;INDEX(Lookups!$AC$2:$AC$13,MATCH(Inputs!$L77,Lookups!$AD$2:$AD$13,0),1),IF(Inputs!$K77="CAL",Lookups!$Z$2:$Z$98,Lookups!$AA$2:$AA$98),0),1)&lt;Inputs!AA$4-1,Inputs!Z77*(1+Inputs!AA$6)))))</f>
        <v>-</v>
      </c>
      <c r="AB77" s="217" t="str">
        <f>IF(OR(ISBLANK($M77),$N77="%"),"-",
IF(INDEX(Lookups!$Y$2:$Y$98,MATCH(Inputs!$M77&amp;"_"&amp;INDEX(Lookups!$AC$2:$AC$13,MATCH(Inputs!$L77,Lookups!$AD$2:$AD$13,0),1),IF(Inputs!$K77="CAL",Lookups!$Z$2:$Z$98,Lookups!$AA$2:$AA$98),0),1)&gt;=Inputs!AB$4,"-",
IF(INDEX(Lookups!$Y$2:$Y$98,MATCH(Inputs!$M77&amp;"_"&amp;INDEX(Lookups!$AC$2:$AC$13,MATCH(Inputs!$L77,Lookups!$AD$2:$AD$13,0),1),IF(Inputs!$K77="CAL",Lookups!$Z$2:$Z$98,Lookups!$AA$2:$AA$98),0),1)=Inputs!AB$4-1,Inputs!$Q77*(1+Inputs!AB$6),
IF(INDEX(Lookups!$Y$2:$Y$98,MATCH(Inputs!$M77&amp;"_"&amp;INDEX(Lookups!$AC$2:$AC$13,MATCH(Inputs!$L77,Lookups!$AD$2:$AD$13,0),1),IF(Inputs!$K77="CAL",Lookups!$Z$2:$Z$98,Lookups!$AA$2:$AA$98),0),1)&lt;Inputs!AB$4-1,Inputs!AA77*(1+Inputs!AB$6)))))</f>
        <v>-</v>
      </c>
      <c r="AC77" s="217" t="str">
        <f>IF(OR(ISBLANK($M77),$N77="%"),"-",
IF(INDEX(Lookups!$Y$2:$Y$98,MATCH(Inputs!$M77&amp;"_"&amp;INDEX(Lookups!$AC$2:$AC$13,MATCH(Inputs!$L77,Lookups!$AD$2:$AD$13,0),1),IF(Inputs!$K77="CAL",Lookups!$Z$2:$Z$98,Lookups!$AA$2:$AA$98),0),1)&gt;=Inputs!AC$4,"-",
IF(INDEX(Lookups!$Y$2:$Y$98,MATCH(Inputs!$M77&amp;"_"&amp;INDEX(Lookups!$AC$2:$AC$13,MATCH(Inputs!$L77,Lookups!$AD$2:$AD$13,0),1),IF(Inputs!$K77="CAL",Lookups!$Z$2:$Z$98,Lookups!$AA$2:$AA$98),0),1)=Inputs!AC$4-1,Inputs!$Q77*(1+Inputs!AC$6),
IF(INDEX(Lookups!$Y$2:$Y$98,MATCH(Inputs!$M77&amp;"_"&amp;INDEX(Lookups!$AC$2:$AC$13,MATCH(Inputs!$L77,Lookups!$AD$2:$AD$13,0),1),IF(Inputs!$K77="CAL",Lookups!$Z$2:$Z$98,Lookups!$AA$2:$AA$98),0),1)&lt;Inputs!AC$4-1,Inputs!AB77*(1+Inputs!AC$6)))))</f>
        <v>-</v>
      </c>
      <c r="AD77" s="217" t="str">
        <f>IF(OR(ISBLANK($M77),$N77="%"),"-",
IF(INDEX(Lookups!$Y$2:$Y$98,MATCH(Inputs!$M77&amp;"_"&amp;INDEX(Lookups!$AC$2:$AC$13,MATCH(Inputs!$L77,Lookups!$AD$2:$AD$13,0),1),IF(Inputs!$K77="CAL",Lookups!$Z$2:$Z$98,Lookups!$AA$2:$AA$98),0),1)&gt;=Inputs!AD$4,"-",
IF(INDEX(Lookups!$Y$2:$Y$98,MATCH(Inputs!$M77&amp;"_"&amp;INDEX(Lookups!$AC$2:$AC$13,MATCH(Inputs!$L77,Lookups!$AD$2:$AD$13,0),1),IF(Inputs!$K77="CAL",Lookups!$Z$2:$Z$98,Lookups!$AA$2:$AA$98),0),1)=Inputs!AD$4-1,Inputs!$Q77*(1+Inputs!AD$6),
IF(INDEX(Lookups!$Y$2:$Y$98,MATCH(Inputs!$M77&amp;"_"&amp;INDEX(Lookups!$AC$2:$AC$13,MATCH(Inputs!$L77,Lookups!$AD$2:$AD$13,0),1),IF(Inputs!$K77="CAL",Lookups!$Z$2:$Z$98,Lookups!$AA$2:$AA$98),0),1)&lt;Inputs!AD$4-1,Inputs!AC77*(1+Inputs!AD$6)))))</f>
        <v>-</v>
      </c>
      <c r="AE77" s="217" t="str">
        <f>IF(OR(ISBLANK($M77),$N77="%"),"-",
IF(INDEX(Lookups!$Y$2:$Y$98,MATCH(Inputs!$M77&amp;"_"&amp;INDEX(Lookups!$AC$2:$AC$13,MATCH(Inputs!$L77,Lookups!$AD$2:$AD$13,0),1),IF(Inputs!$K77="CAL",Lookups!$Z$2:$Z$98,Lookups!$AA$2:$AA$98),0),1)&gt;=Inputs!AE$4,"-",
IF(INDEX(Lookups!$Y$2:$Y$98,MATCH(Inputs!$M77&amp;"_"&amp;INDEX(Lookups!$AC$2:$AC$13,MATCH(Inputs!$L77,Lookups!$AD$2:$AD$13,0),1),IF(Inputs!$K77="CAL",Lookups!$Z$2:$Z$98,Lookups!$AA$2:$AA$98),0),1)=Inputs!AE$4-1,Inputs!$Q77*(1+Inputs!AE$6),
IF(INDEX(Lookups!$Y$2:$Y$98,MATCH(Inputs!$M77&amp;"_"&amp;INDEX(Lookups!$AC$2:$AC$13,MATCH(Inputs!$L77,Lookups!$AD$2:$AD$13,0),1),IF(Inputs!$K77="CAL",Lookups!$Z$2:$Z$98,Lookups!$AA$2:$AA$98),0),1)&lt;Inputs!AE$4-1,Inputs!AD77*(1+Inputs!AE$6)))))</f>
        <v>-</v>
      </c>
      <c r="AF77" s="217" t="str">
        <f>IF(OR(ISBLANK($M77),$N77="%"),"-",
IF(INDEX(Lookups!$Y$2:$Y$98,MATCH(Inputs!$M77&amp;"_"&amp;INDEX(Lookups!$AC$2:$AC$13,MATCH(Inputs!$L77,Lookups!$AD$2:$AD$13,0),1),IF(Inputs!$K77="CAL",Lookups!$Z$2:$Z$98,Lookups!$AA$2:$AA$98),0),1)&gt;=Inputs!AF$4,"-",
IF(INDEX(Lookups!$Y$2:$Y$98,MATCH(Inputs!$M77&amp;"_"&amp;INDEX(Lookups!$AC$2:$AC$13,MATCH(Inputs!$L77,Lookups!$AD$2:$AD$13,0),1),IF(Inputs!$K77="CAL",Lookups!$Z$2:$Z$98,Lookups!$AA$2:$AA$98),0),1)=Inputs!AF$4-1,Inputs!$Q77*(1+Inputs!AF$6),
IF(INDEX(Lookups!$Y$2:$Y$98,MATCH(Inputs!$M77&amp;"_"&amp;INDEX(Lookups!$AC$2:$AC$13,MATCH(Inputs!$L77,Lookups!$AD$2:$AD$13,0),1),IF(Inputs!$K77="CAL",Lookups!$Z$2:$Z$98,Lookups!$AA$2:$AA$98),0),1)&lt;Inputs!AF$4-1,Inputs!AE77*(1+Inputs!AF$6)))))</f>
        <v>-</v>
      </c>
      <c r="AG77" s="217" t="str">
        <f>IF(OR(ISBLANK($M77),$N77="%"),"-",
IF(INDEX(Lookups!$Y$2:$Y$98,MATCH(Inputs!$M77&amp;"_"&amp;INDEX(Lookups!$AC$2:$AC$13,MATCH(Inputs!$L77,Lookups!$AD$2:$AD$13,0),1),IF(Inputs!$K77="CAL",Lookups!$Z$2:$Z$98,Lookups!$AA$2:$AA$98),0),1)&gt;=Inputs!AG$4,"-",
IF(INDEX(Lookups!$Y$2:$Y$98,MATCH(Inputs!$M77&amp;"_"&amp;INDEX(Lookups!$AC$2:$AC$13,MATCH(Inputs!$L77,Lookups!$AD$2:$AD$13,0),1),IF(Inputs!$K77="CAL",Lookups!$Z$2:$Z$98,Lookups!$AA$2:$AA$98),0),1)=Inputs!AG$4-1,Inputs!$Q77*(1+Inputs!AG$6),
IF(INDEX(Lookups!$Y$2:$Y$98,MATCH(Inputs!$M77&amp;"_"&amp;INDEX(Lookups!$AC$2:$AC$13,MATCH(Inputs!$L77,Lookups!$AD$2:$AD$13,0),1),IF(Inputs!$K77="CAL",Lookups!$Z$2:$Z$98,Lookups!$AA$2:$AA$98),0),1)&lt;Inputs!AG$4-1,Inputs!AF77*(1+Inputs!AG$6)))))</f>
        <v>-</v>
      </c>
      <c r="AH77" s="217" t="str">
        <f>IF(OR(ISBLANK($M77),$N77="%"),"-",
IF(INDEX(Lookups!$Y$2:$Y$98,MATCH(Inputs!$M77&amp;"_"&amp;INDEX(Lookups!$AC$2:$AC$13,MATCH(Inputs!$L77,Lookups!$AD$2:$AD$13,0),1),IF(Inputs!$K77="CAL",Lookups!$Z$2:$Z$98,Lookups!$AA$2:$AA$98),0),1)&gt;=Inputs!AH$4,"-",
IF(INDEX(Lookups!$Y$2:$Y$98,MATCH(Inputs!$M77&amp;"_"&amp;INDEX(Lookups!$AC$2:$AC$13,MATCH(Inputs!$L77,Lookups!$AD$2:$AD$13,0),1),IF(Inputs!$K77="CAL",Lookups!$Z$2:$Z$98,Lookups!$AA$2:$AA$98),0),1)=Inputs!AH$4-1,Inputs!$Q77*(1+Inputs!AH$6),
IF(INDEX(Lookups!$Y$2:$Y$98,MATCH(Inputs!$M77&amp;"_"&amp;INDEX(Lookups!$AC$2:$AC$13,MATCH(Inputs!$L77,Lookups!$AD$2:$AD$13,0),1),IF(Inputs!$K77="CAL",Lookups!$Z$2:$Z$98,Lookups!$AA$2:$AA$98),0),1)&lt;Inputs!AH$4-1,Inputs!AG77*(1+Inputs!AH$6)))))</f>
        <v>-</v>
      </c>
      <c r="AI77" s="217" t="str">
        <f>IF(OR(ISBLANK($M77),$N77="%"),"-",
IF(INDEX(Lookups!$Y$2:$Y$98,MATCH(Inputs!$M77&amp;"_"&amp;INDEX(Lookups!$AC$2:$AC$13,MATCH(Inputs!$L77,Lookups!$AD$2:$AD$13,0),1),IF(Inputs!$K77="CAL",Lookups!$Z$2:$Z$98,Lookups!$AA$2:$AA$98),0),1)&gt;=Inputs!AI$4,"-",
IF(INDEX(Lookups!$Y$2:$Y$98,MATCH(Inputs!$M77&amp;"_"&amp;INDEX(Lookups!$AC$2:$AC$13,MATCH(Inputs!$L77,Lookups!$AD$2:$AD$13,0),1),IF(Inputs!$K77="CAL",Lookups!$Z$2:$Z$98,Lookups!$AA$2:$AA$98),0),1)=Inputs!AI$4-1,Inputs!$Q77*(1+Inputs!AI$6),
IF(INDEX(Lookups!$Y$2:$Y$98,MATCH(Inputs!$M77&amp;"_"&amp;INDEX(Lookups!$AC$2:$AC$13,MATCH(Inputs!$L77,Lookups!$AD$2:$AD$13,0),1),IF(Inputs!$K77="CAL",Lookups!$Z$2:$Z$98,Lookups!$AA$2:$AA$98),0),1)&lt;Inputs!AI$4-1,Inputs!AH77*(1+Inputs!AI$6)))))</f>
        <v>-</v>
      </c>
      <c r="AJ77" s="217" t="str">
        <f>IF(OR(ISBLANK($M77),$N77="%"),"-",
IF(INDEX(Lookups!$Y$2:$Y$98,MATCH(Inputs!$M77&amp;"_"&amp;INDEX(Lookups!$AC$2:$AC$13,MATCH(Inputs!$L77,Lookups!$AD$2:$AD$13,0),1),IF(Inputs!$K77="CAL",Lookups!$Z$2:$Z$98,Lookups!$AA$2:$AA$98),0),1)&gt;=Inputs!AJ$4,"-",
IF(INDEX(Lookups!$Y$2:$Y$98,MATCH(Inputs!$M77&amp;"_"&amp;INDEX(Lookups!$AC$2:$AC$13,MATCH(Inputs!$L77,Lookups!$AD$2:$AD$13,0),1),IF(Inputs!$K77="CAL",Lookups!$Z$2:$Z$98,Lookups!$AA$2:$AA$98),0),1)=Inputs!AJ$4-1,Inputs!$Q77*(1+Inputs!AJ$6),
IF(INDEX(Lookups!$Y$2:$Y$98,MATCH(Inputs!$M77&amp;"_"&amp;INDEX(Lookups!$AC$2:$AC$13,MATCH(Inputs!$L77,Lookups!$AD$2:$AD$13,0),1),IF(Inputs!$K77="CAL",Lookups!$Z$2:$Z$98,Lookups!$AA$2:$AA$98),0),1)&lt;Inputs!AJ$4-1,Inputs!AI77*(1+Inputs!AJ$6)))))</f>
        <v>-</v>
      </c>
      <c r="AK77" s="217" t="str">
        <f>IF(OR(ISBLANK($M77),$N77="%"),"-",
IF(INDEX(Lookups!$Y$2:$Y$98,MATCH(Inputs!$M77&amp;"_"&amp;INDEX(Lookups!$AC$2:$AC$13,MATCH(Inputs!$L77,Lookups!$AD$2:$AD$13,0),1),IF(Inputs!$K77="CAL",Lookups!$Z$2:$Z$98,Lookups!$AA$2:$AA$98),0),1)&gt;=Inputs!AK$4,"-",
IF(INDEX(Lookups!$Y$2:$Y$98,MATCH(Inputs!$M77&amp;"_"&amp;INDEX(Lookups!$AC$2:$AC$13,MATCH(Inputs!$L77,Lookups!$AD$2:$AD$13,0),1),IF(Inputs!$K77="CAL",Lookups!$Z$2:$Z$98,Lookups!$AA$2:$AA$98),0),1)=Inputs!AK$4-1,Inputs!$Q77*(1+Inputs!AK$6),
IF(INDEX(Lookups!$Y$2:$Y$98,MATCH(Inputs!$M77&amp;"_"&amp;INDEX(Lookups!$AC$2:$AC$13,MATCH(Inputs!$L77,Lookups!$AD$2:$AD$13,0),1),IF(Inputs!$K77="CAL",Lookups!$Z$2:$Z$98,Lookups!$AA$2:$AA$98),0),1)&lt;Inputs!AK$4-1,Inputs!AJ77*(1+Inputs!AK$6)))))</f>
        <v>-</v>
      </c>
      <c r="AL77" s="217" t="str">
        <f>IF(OR(ISBLANK($M77),$N77="%"),"-",
IF(INDEX(Lookups!$Y$2:$Y$98,MATCH(Inputs!$M77&amp;"_"&amp;INDEX(Lookups!$AC$2:$AC$13,MATCH(Inputs!$L77,Lookups!$AD$2:$AD$13,0),1),IF(Inputs!$K77="CAL",Lookups!$Z$2:$Z$98,Lookups!$AA$2:$AA$98),0),1)&gt;=Inputs!AL$4,"-",
IF(INDEX(Lookups!$Y$2:$Y$98,MATCH(Inputs!$M77&amp;"_"&amp;INDEX(Lookups!$AC$2:$AC$13,MATCH(Inputs!$L77,Lookups!$AD$2:$AD$13,0),1),IF(Inputs!$K77="CAL",Lookups!$Z$2:$Z$98,Lookups!$AA$2:$AA$98),0),1)=Inputs!AL$4-1,Inputs!$Q77*(1+Inputs!AL$6),
IF(INDEX(Lookups!$Y$2:$Y$98,MATCH(Inputs!$M77&amp;"_"&amp;INDEX(Lookups!$AC$2:$AC$13,MATCH(Inputs!$L77,Lookups!$AD$2:$AD$13,0),1),IF(Inputs!$K77="CAL",Lookups!$Z$2:$Z$98,Lookups!$AA$2:$AA$98),0),1)&lt;Inputs!AL$4-1,Inputs!AK77*(1+Inputs!AL$6)))))</f>
        <v>-</v>
      </c>
      <c r="AM77" s="217" t="str">
        <f>IF(OR(ISBLANK($M77),$N77="%"),"-",
IF(INDEX(Lookups!$Y$2:$Y$98,MATCH(Inputs!$M77&amp;"_"&amp;INDEX(Lookups!$AC$2:$AC$13,MATCH(Inputs!$L77,Lookups!$AD$2:$AD$13,0),1),IF(Inputs!$K77="CAL",Lookups!$Z$2:$Z$98,Lookups!$AA$2:$AA$98),0),1)&gt;=Inputs!AM$4,"-",
IF(INDEX(Lookups!$Y$2:$Y$98,MATCH(Inputs!$M77&amp;"_"&amp;INDEX(Lookups!$AC$2:$AC$13,MATCH(Inputs!$L77,Lookups!$AD$2:$AD$13,0),1),IF(Inputs!$K77="CAL",Lookups!$Z$2:$Z$98,Lookups!$AA$2:$AA$98),0),1)=Inputs!AM$4-1,Inputs!$Q77*(1+Inputs!AM$6),
IF(INDEX(Lookups!$Y$2:$Y$98,MATCH(Inputs!$M77&amp;"_"&amp;INDEX(Lookups!$AC$2:$AC$13,MATCH(Inputs!$L77,Lookups!$AD$2:$AD$13,0),1),IF(Inputs!$K77="CAL",Lookups!$Z$2:$Z$98,Lookups!$AA$2:$AA$98),0),1)&lt;Inputs!AM$4-1,Inputs!AL77*(1+Inputs!AM$6)))))</f>
        <v>-</v>
      </c>
      <c r="AN77" s="217" t="str">
        <f>IF(OR(ISBLANK($M77),$N77="%"),"-",
IF(INDEX(Lookups!$Y$2:$Y$98,MATCH(Inputs!$M77&amp;"_"&amp;INDEX(Lookups!$AC$2:$AC$13,MATCH(Inputs!$L77,Lookups!$AD$2:$AD$13,0),1),IF(Inputs!$K77="CAL",Lookups!$Z$2:$Z$98,Lookups!$AA$2:$AA$98),0),1)&gt;=Inputs!AN$4,"-",
IF(INDEX(Lookups!$Y$2:$Y$98,MATCH(Inputs!$M77&amp;"_"&amp;INDEX(Lookups!$AC$2:$AC$13,MATCH(Inputs!$L77,Lookups!$AD$2:$AD$13,0),1),IF(Inputs!$K77="CAL",Lookups!$Z$2:$Z$98,Lookups!$AA$2:$AA$98),0),1)=Inputs!AN$4-1,Inputs!$Q77*(1+Inputs!AN$6),
IF(INDEX(Lookups!$Y$2:$Y$98,MATCH(Inputs!$M77&amp;"_"&amp;INDEX(Lookups!$AC$2:$AC$13,MATCH(Inputs!$L77,Lookups!$AD$2:$AD$13,0),1),IF(Inputs!$K77="CAL",Lookups!$Z$2:$Z$98,Lookups!$AA$2:$AA$98),0),1)&lt;Inputs!AN$4-1,Inputs!AM77*(1+Inputs!AN$6)))))</f>
        <v>-</v>
      </c>
      <c r="AO77" s="217" t="str">
        <f>IF(OR(ISBLANK($M77),$N77="%"),"-",
IF(INDEX(Lookups!$Y$2:$Y$98,MATCH(Inputs!$M77&amp;"_"&amp;INDEX(Lookups!$AC$2:$AC$13,MATCH(Inputs!$L77,Lookups!$AD$2:$AD$13,0),1),IF(Inputs!$K77="CAL",Lookups!$Z$2:$Z$98,Lookups!$AA$2:$AA$98),0),1)&gt;=Inputs!AO$4,"-",
IF(INDEX(Lookups!$Y$2:$Y$98,MATCH(Inputs!$M77&amp;"_"&amp;INDEX(Lookups!$AC$2:$AC$13,MATCH(Inputs!$L77,Lookups!$AD$2:$AD$13,0),1),IF(Inputs!$K77="CAL",Lookups!$Z$2:$Z$98,Lookups!$AA$2:$AA$98),0),1)=Inputs!AO$4-1,Inputs!$Q77*(1+Inputs!AO$6),
IF(INDEX(Lookups!$Y$2:$Y$98,MATCH(Inputs!$M77&amp;"_"&amp;INDEX(Lookups!$AC$2:$AC$13,MATCH(Inputs!$L77,Lookups!$AD$2:$AD$13,0),1),IF(Inputs!$K77="CAL",Lookups!$Z$2:$Z$98,Lookups!$AA$2:$AA$98),0),1)&lt;Inputs!AO$4-1,Inputs!AN77*(1+Inputs!AO$6)))))</f>
        <v>-</v>
      </c>
      <c r="AP77" s="217" t="str">
        <f>IF(OR(ISBLANK($M77),$N77="%"),"-",
IF(INDEX(Lookups!$Y$2:$Y$98,MATCH(Inputs!$M77&amp;"_"&amp;INDEX(Lookups!$AC$2:$AC$13,MATCH(Inputs!$L77,Lookups!$AD$2:$AD$13,0),1),IF(Inputs!$K77="CAL",Lookups!$Z$2:$Z$98,Lookups!$AA$2:$AA$98),0),1)&gt;=Inputs!AP$4,"-",
IF(INDEX(Lookups!$Y$2:$Y$98,MATCH(Inputs!$M77&amp;"_"&amp;INDEX(Lookups!$AC$2:$AC$13,MATCH(Inputs!$L77,Lookups!$AD$2:$AD$13,0),1),IF(Inputs!$K77="CAL",Lookups!$Z$2:$Z$98,Lookups!$AA$2:$AA$98),0),1)=Inputs!AP$4-1,Inputs!$Q77*(1+Inputs!AP$6),
IF(INDEX(Lookups!$Y$2:$Y$98,MATCH(Inputs!$M77&amp;"_"&amp;INDEX(Lookups!$AC$2:$AC$13,MATCH(Inputs!$L77,Lookups!$AD$2:$AD$13,0),1),IF(Inputs!$K77="CAL",Lookups!$Z$2:$Z$98,Lookups!$AA$2:$AA$98),0),1)&lt;Inputs!AP$4-1,Inputs!AO77*(1+Inputs!AP$6)))))</f>
        <v>-</v>
      </c>
      <c r="AQ77" s="217" t="str">
        <f>IF(OR(ISBLANK($M77),$N77="%"),"-",
IF(INDEX(Lookups!$Y$2:$Y$98,MATCH(Inputs!$M77&amp;"_"&amp;INDEX(Lookups!$AC$2:$AC$13,MATCH(Inputs!$L77,Lookups!$AD$2:$AD$13,0),1),IF(Inputs!$K77="CAL",Lookups!$Z$2:$Z$98,Lookups!$AA$2:$AA$98),0),1)&gt;=Inputs!AQ$4,"-",
IF(INDEX(Lookups!$Y$2:$Y$98,MATCH(Inputs!$M77&amp;"_"&amp;INDEX(Lookups!$AC$2:$AC$13,MATCH(Inputs!$L77,Lookups!$AD$2:$AD$13,0),1),IF(Inputs!$K77="CAL",Lookups!$Z$2:$Z$98,Lookups!$AA$2:$AA$98),0),1)=Inputs!AQ$4-1,Inputs!$Q77*(1+Inputs!AQ$6),
IF(INDEX(Lookups!$Y$2:$Y$98,MATCH(Inputs!$M77&amp;"_"&amp;INDEX(Lookups!$AC$2:$AC$13,MATCH(Inputs!$L77,Lookups!$AD$2:$AD$13,0),1),IF(Inputs!$K77="CAL",Lookups!$Z$2:$Z$98,Lookups!$AA$2:$AA$98),0),1)&lt;Inputs!AQ$4-1,Inputs!AP77*(1+Inputs!AQ$6)))))</f>
        <v>-</v>
      </c>
      <c r="AR77" s="217" t="str">
        <f>IF(OR(ISBLANK($M77),$N77="%"),"-",
IF(INDEX(Lookups!$Y$2:$Y$98,MATCH(Inputs!$M77&amp;"_"&amp;INDEX(Lookups!$AC$2:$AC$13,MATCH(Inputs!$L77,Lookups!$AD$2:$AD$13,0),1),IF(Inputs!$K77="CAL",Lookups!$Z$2:$Z$98,Lookups!$AA$2:$AA$98),0),1)&gt;=Inputs!AR$4,"-",
IF(INDEX(Lookups!$Y$2:$Y$98,MATCH(Inputs!$M77&amp;"_"&amp;INDEX(Lookups!$AC$2:$AC$13,MATCH(Inputs!$L77,Lookups!$AD$2:$AD$13,0),1),IF(Inputs!$K77="CAL",Lookups!$Z$2:$Z$98,Lookups!$AA$2:$AA$98),0),1)=Inputs!AR$4-1,Inputs!$Q77*(1+Inputs!AR$6),
IF(INDEX(Lookups!$Y$2:$Y$98,MATCH(Inputs!$M77&amp;"_"&amp;INDEX(Lookups!$AC$2:$AC$13,MATCH(Inputs!$L77,Lookups!$AD$2:$AD$13,0),1),IF(Inputs!$K77="CAL",Lookups!$Z$2:$Z$98,Lookups!$AA$2:$AA$98),0),1)&lt;Inputs!AR$4-1,Inputs!AQ77*(1+Inputs!AR$6)))))</f>
        <v>-</v>
      </c>
      <c r="AS77" s="217" t="str">
        <f>IF(OR(ISBLANK($M77),$N77="%"),"-",
IF(INDEX(Lookups!$Y$2:$Y$98,MATCH(Inputs!$M77&amp;"_"&amp;INDEX(Lookups!$AC$2:$AC$13,MATCH(Inputs!$L77,Lookups!$AD$2:$AD$13,0),1),IF(Inputs!$K77="CAL",Lookups!$Z$2:$Z$98,Lookups!$AA$2:$AA$98),0),1)&gt;=Inputs!AS$4,"-",
IF(INDEX(Lookups!$Y$2:$Y$98,MATCH(Inputs!$M77&amp;"_"&amp;INDEX(Lookups!$AC$2:$AC$13,MATCH(Inputs!$L77,Lookups!$AD$2:$AD$13,0),1),IF(Inputs!$K77="CAL",Lookups!$Z$2:$Z$98,Lookups!$AA$2:$AA$98),0),1)=Inputs!AS$4-1,Inputs!$Q77*(1+Inputs!AS$6),
IF(INDEX(Lookups!$Y$2:$Y$98,MATCH(Inputs!$M77&amp;"_"&amp;INDEX(Lookups!$AC$2:$AC$13,MATCH(Inputs!$L77,Lookups!$AD$2:$AD$13,0),1),IF(Inputs!$K77="CAL",Lookups!$Z$2:$Z$98,Lookups!$AA$2:$AA$98),0),1)&lt;Inputs!AS$4-1,Inputs!AR77*(1+Inputs!AS$6)))))</f>
        <v>-</v>
      </c>
      <c r="AT77" s="217" t="str">
        <f>IF(OR(ISBLANK($M77),$N77="%"),"-",
IF(INDEX(Lookups!$Y$2:$Y$98,MATCH(Inputs!$M77&amp;"_"&amp;INDEX(Lookups!$AC$2:$AC$13,MATCH(Inputs!$L77,Lookups!$AD$2:$AD$13,0),1),IF(Inputs!$K77="CAL",Lookups!$Z$2:$Z$98,Lookups!$AA$2:$AA$98),0),1)&gt;=Inputs!AT$4,"-",
IF(INDEX(Lookups!$Y$2:$Y$98,MATCH(Inputs!$M77&amp;"_"&amp;INDEX(Lookups!$AC$2:$AC$13,MATCH(Inputs!$L77,Lookups!$AD$2:$AD$13,0),1),IF(Inputs!$K77="CAL",Lookups!$Z$2:$Z$98,Lookups!$AA$2:$AA$98),0),1)=Inputs!AT$4-1,Inputs!$Q77*(1+Inputs!AT$6),
IF(INDEX(Lookups!$Y$2:$Y$98,MATCH(Inputs!$M77&amp;"_"&amp;INDEX(Lookups!$AC$2:$AC$13,MATCH(Inputs!$L77,Lookups!$AD$2:$AD$13,0),1),IF(Inputs!$K77="CAL",Lookups!$Z$2:$Z$98,Lookups!$AA$2:$AA$98),0),1)&lt;Inputs!AT$4-1,Inputs!AS77*(1+Inputs!AT$6)))))</f>
        <v>-</v>
      </c>
      <c r="AU77" s="217" t="str">
        <f>IF(OR(ISBLANK($M77),$N77="%"),"-",
IF(INDEX(Lookups!$Y$2:$Y$98,MATCH(Inputs!$M77&amp;"_"&amp;INDEX(Lookups!$AC$2:$AC$13,MATCH(Inputs!$L77,Lookups!$AD$2:$AD$13,0),1),IF(Inputs!$K77="CAL",Lookups!$Z$2:$Z$98,Lookups!$AA$2:$AA$98),0),1)&gt;=Inputs!AU$4,"-",
IF(INDEX(Lookups!$Y$2:$Y$98,MATCH(Inputs!$M77&amp;"_"&amp;INDEX(Lookups!$AC$2:$AC$13,MATCH(Inputs!$L77,Lookups!$AD$2:$AD$13,0),1),IF(Inputs!$K77="CAL",Lookups!$Z$2:$Z$98,Lookups!$AA$2:$AA$98),0),1)=Inputs!AU$4-1,Inputs!$Q77*(1+Inputs!AU$6),
IF(INDEX(Lookups!$Y$2:$Y$98,MATCH(Inputs!$M77&amp;"_"&amp;INDEX(Lookups!$AC$2:$AC$13,MATCH(Inputs!$L77,Lookups!$AD$2:$AD$13,0),1),IF(Inputs!$K77="CAL",Lookups!$Z$2:$Z$98,Lookups!$AA$2:$AA$98),0),1)&lt;Inputs!AU$4-1,Inputs!AT77*(1+Inputs!AU$6)))))</f>
        <v>-</v>
      </c>
      <c r="AW77" s="214" t="str">
        <f>INDEX($V77:$AU77,1,MATCH(AW$6&amp;"_"&amp;INDEX(Lookups!$AC$2:$AC$13,MATCH(Inputs!AW$5,Lookups!$AD$2:$AD$13,0),1),Inputs!$V$2:$AU$2,0))</f>
        <v>-</v>
      </c>
    </row>
    <row r="79" spans="1:49" x14ac:dyDescent="0.25">
      <c r="S79" s="215"/>
    </row>
  </sheetData>
  <sheetProtection algorithmName="SHA-512" hashValue="IihgpJRepTnDERrzKNJY1DAVuaXOYZ3GJ/imCV52TWYEGVx+Qg+svz/igP4ntZmQw52obMZerZ7rtqaZFIVdyA==" saltValue="A8HRg0jCmWNkRIC43us3ug==" spinCount="100000" sheet="1" objects="1" scenarios="1"/>
  <dataConsolidate/>
  <pageMargins left="0.7" right="0.7" top="0.75" bottom="0.75" header="0.3" footer="0.3"/>
  <pageSetup paperSize="8" scale="73" orientation="landscape" r:id="rId1"/>
  <ignoredErrors>
    <ignoredError sqref="AW6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7E3D00B-71A8-4498-8787-9CD28D53365C}">
          <x14:formula1>
            <xm:f>Lookups!$M$2:$M$4</xm:f>
          </x14:formula1>
          <xm:sqref>K12:K77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986A0"/>
    <pageSetUpPr fitToPage="1"/>
  </sheetPr>
  <dimension ref="A1:N35"/>
  <sheetViews>
    <sheetView showGridLines="0" topLeftCell="D1" zoomScale="85" zoomScaleNormal="85" workbookViewId="0">
      <pane ySplit="1" topLeftCell="A2" activePane="bottomLeft" state="frozen"/>
      <selection pane="bottomLeft" activeCell="H36" sqref="H36"/>
    </sheetView>
  </sheetViews>
  <sheetFormatPr defaultRowHeight="15" outlineLevelCol="1" x14ac:dyDescent="0.25"/>
  <cols>
    <col min="1" max="1" width="212.42578125" hidden="1" customWidth="1" outlineLevel="1"/>
    <col min="2" max="3" width="16.7109375" hidden="1" customWidth="1" outlineLevel="1"/>
    <col min="4" max="4" width="5.7109375" style="32" customWidth="1" collapsed="1"/>
    <col min="5" max="5" width="34.5703125" customWidth="1"/>
    <col min="6" max="10" width="26.140625" customWidth="1"/>
    <col min="11" max="11" width="10.5703125" bestFit="1" customWidth="1"/>
    <col min="12" max="12" width="29.42578125" bestFit="1" customWidth="1"/>
    <col min="13" max="13" width="26.140625" customWidth="1"/>
    <col min="14" max="14" width="8.140625" bestFit="1" customWidth="1"/>
  </cols>
  <sheetData>
    <row r="1" spans="1:14" ht="15.75" x14ac:dyDescent="0.25">
      <c r="A1" t="s">
        <v>20</v>
      </c>
      <c r="B1" t="s">
        <v>81</v>
      </c>
      <c r="C1" t="s">
        <v>134</v>
      </c>
      <c r="E1" s="137" t="s">
        <v>51</v>
      </c>
      <c r="F1" s="137" t="s">
        <v>7</v>
      </c>
      <c r="G1" s="137" t="s">
        <v>8</v>
      </c>
      <c r="H1" s="137" t="s">
        <v>42</v>
      </c>
      <c r="I1" s="137" t="s">
        <v>48</v>
      </c>
      <c r="J1" s="137" t="s">
        <v>49</v>
      </c>
      <c r="K1" s="137" t="s">
        <v>50</v>
      </c>
      <c r="L1" s="137" t="s">
        <v>557</v>
      </c>
      <c r="M1" s="137" t="s">
        <v>72</v>
      </c>
    </row>
    <row r="2" spans="1:14" x14ac:dyDescent="0.25">
      <c r="A2" t="s">
        <v>143</v>
      </c>
      <c r="B2" s="2" t="str">
        <f>INDEX(Lookups!$K$2:$K$6,MATCH('Network tariffs'!$F2,Lookups!$J$2:$J$6,0),1)</f>
        <v>an</v>
      </c>
      <c r="C2" s="2" t="str">
        <f>B2&amp;"_"&amp;IF(H2="residential","res",IF(H2="small business","sme"))</f>
        <v>an_res</v>
      </c>
      <c r="E2" t="s">
        <v>52</v>
      </c>
      <c r="F2" t="s">
        <v>0</v>
      </c>
      <c r="G2" t="s">
        <v>53</v>
      </c>
      <c r="H2" t="s">
        <v>22</v>
      </c>
      <c r="I2" t="s">
        <v>54</v>
      </c>
      <c r="J2" t="s">
        <v>71</v>
      </c>
      <c r="K2" t="s">
        <v>35</v>
      </c>
      <c r="L2" t="s">
        <v>74</v>
      </c>
      <c r="M2" s="149">
        <v>115</v>
      </c>
    </row>
    <row r="3" spans="1:14" x14ac:dyDescent="0.25">
      <c r="A3" t="s">
        <v>143</v>
      </c>
      <c r="B3" s="2" t="str">
        <f>INDEX(Lookups!$K$2:$K$6,MATCH('Network tariffs'!$F3,Lookups!$J$2:$J$6,0),1)</f>
        <v>an</v>
      </c>
      <c r="C3" s="2" t="str">
        <f t="shared" ref="C3:C32" si="0">B3&amp;"_"&amp;IF(H3="residential","res",IF(H3="small business","sme"))</f>
        <v>an_res</v>
      </c>
      <c r="E3" t="s">
        <v>52</v>
      </c>
      <c r="F3" t="s">
        <v>0</v>
      </c>
      <c r="G3" t="s">
        <v>53</v>
      </c>
      <c r="H3" t="s">
        <v>22</v>
      </c>
      <c r="I3" t="s">
        <v>54</v>
      </c>
      <c r="J3" t="s">
        <v>73</v>
      </c>
      <c r="K3" t="s">
        <v>34</v>
      </c>
      <c r="L3" t="s">
        <v>14</v>
      </c>
      <c r="M3" s="149">
        <f>10.0603/100</f>
        <v>0.100603</v>
      </c>
    </row>
    <row r="4" spans="1:14" x14ac:dyDescent="0.25">
      <c r="A4" t="s">
        <v>143</v>
      </c>
      <c r="B4" s="2" t="str">
        <f>INDEX(Lookups!$K$2:$K$6,MATCH('Network tariffs'!$F4,Lookups!$J$2:$J$6,0),1)</f>
        <v>an</v>
      </c>
      <c r="C4" s="2" t="str">
        <f t="shared" si="0"/>
        <v>an_res</v>
      </c>
      <c r="E4" t="s">
        <v>52</v>
      </c>
      <c r="F4" t="s">
        <v>0</v>
      </c>
      <c r="G4" t="s">
        <v>53</v>
      </c>
      <c r="H4" t="s">
        <v>22</v>
      </c>
      <c r="I4" t="s">
        <v>54</v>
      </c>
      <c r="J4" t="s">
        <v>73</v>
      </c>
      <c r="K4" t="s">
        <v>34</v>
      </c>
      <c r="L4" t="s">
        <v>15</v>
      </c>
      <c r="M4" s="149">
        <f>13.0609/100</f>
        <v>0.130609</v>
      </c>
    </row>
    <row r="5" spans="1:14" x14ac:dyDescent="0.25">
      <c r="A5" t="s">
        <v>145</v>
      </c>
      <c r="B5" s="2" t="str">
        <f>INDEX(Lookups!$K$2:$K$6,MATCH('Network tariffs'!$F5,Lookups!$J$2:$J$6,0),1)</f>
        <v>cp</v>
      </c>
      <c r="C5" s="2" t="str">
        <f t="shared" si="0"/>
        <v>cp_res</v>
      </c>
      <c r="E5" t="s">
        <v>1</v>
      </c>
      <c r="F5" t="s">
        <v>1</v>
      </c>
      <c r="G5" t="s">
        <v>76</v>
      </c>
      <c r="H5" t="s">
        <v>22</v>
      </c>
      <c r="I5" t="s">
        <v>54</v>
      </c>
      <c r="J5" t="s">
        <v>71</v>
      </c>
      <c r="K5" t="s">
        <v>35</v>
      </c>
      <c r="L5" t="s">
        <v>74</v>
      </c>
      <c r="M5" s="149">
        <v>90</v>
      </c>
    </row>
    <row r="6" spans="1:14" x14ac:dyDescent="0.25">
      <c r="A6" t="s">
        <v>145</v>
      </c>
      <c r="B6" s="2" t="str">
        <f>INDEX(Lookups!$K$2:$K$6,MATCH('Network tariffs'!$F6,Lookups!$J$2:$J$6,0),1)</f>
        <v>cp</v>
      </c>
      <c r="C6" s="2" t="str">
        <f t="shared" si="0"/>
        <v>cp_res</v>
      </c>
      <c r="E6" t="s">
        <v>1</v>
      </c>
      <c r="F6" t="s">
        <v>1</v>
      </c>
      <c r="G6" t="s">
        <v>76</v>
      </c>
      <c r="H6" t="s">
        <v>22</v>
      </c>
      <c r="I6" t="s">
        <v>54</v>
      </c>
      <c r="J6" t="s">
        <v>73</v>
      </c>
      <c r="K6" t="s">
        <v>34</v>
      </c>
      <c r="L6" t="s">
        <v>78</v>
      </c>
      <c r="M6" s="149">
        <f>6.59/100</f>
        <v>6.59E-2</v>
      </c>
    </row>
    <row r="7" spans="1:14" x14ac:dyDescent="0.25">
      <c r="A7" t="s">
        <v>146</v>
      </c>
      <c r="B7" s="2" t="str">
        <f>INDEX(Lookups!$K$2:$K$6,MATCH('Network tariffs'!$F7,Lookups!$J$2:$J$6,0),1)</f>
        <v>je</v>
      </c>
      <c r="C7" s="2" t="str">
        <f t="shared" si="0"/>
        <v>je_res</v>
      </c>
      <c r="E7" t="s">
        <v>2</v>
      </c>
      <c r="F7" t="s">
        <v>2</v>
      </c>
      <c r="G7" t="s">
        <v>77</v>
      </c>
      <c r="H7" t="s">
        <v>22</v>
      </c>
      <c r="I7" t="s">
        <v>54</v>
      </c>
      <c r="J7" t="s">
        <v>71</v>
      </c>
      <c r="K7" t="s">
        <v>35</v>
      </c>
      <c r="L7" t="s">
        <v>74</v>
      </c>
      <c r="M7" s="149">
        <v>51.308</v>
      </c>
    </row>
    <row r="8" spans="1:14" x14ac:dyDescent="0.25">
      <c r="A8" t="s">
        <v>146</v>
      </c>
      <c r="B8" s="2" t="str">
        <f>INDEX(Lookups!$K$2:$K$6,MATCH('Network tariffs'!$F8,Lookups!$J$2:$J$6,0),1)</f>
        <v>je</v>
      </c>
      <c r="C8" s="2" t="str">
        <f t="shared" si="0"/>
        <v>je_res</v>
      </c>
      <c r="E8" t="s">
        <v>2</v>
      </c>
      <c r="F8" t="s">
        <v>2</v>
      </c>
      <c r="G8" t="s">
        <v>77</v>
      </c>
      <c r="H8" t="s">
        <v>22</v>
      </c>
      <c r="I8" t="s">
        <v>54</v>
      </c>
      <c r="J8" t="s">
        <v>73</v>
      </c>
      <c r="K8" t="s">
        <v>34</v>
      </c>
      <c r="L8" t="s">
        <v>78</v>
      </c>
      <c r="M8" s="149">
        <f>7.97/100</f>
        <v>7.9699999999999993E-2</v>
      </c>
    </row>
    <row r="9" spans="1:14" x14ac:dyDescent="0.25">
      <c r="A9" t="s">
        <v>147</v>
      </c>
      <c r="B9" s="2" t="str">
        <f>INDEX(Lookups!$K$2:$K$6,MATCH('Network tariffs'!$F9,Lookups!$J$2:$J$6,0),1)</f>
        <v>pc</v>
      </c>
      <c r="C9" s="2" t="str">
        <f t="shared" si="0"/>
        <v>pc_res</v>
      </c>
      <c r="E9" t="s">
        <v>3</v>
      </c>
      <c r="F9" t="s">
        <v>3</v>
      </c>
      <c r="G9" t="s">
        <v>79</v>
      </c>
      <c r="H9" t="s">
        <v>22</v>
      </c>
      <c r="I9" t="s">
        <v>54</v>
      </c>
      <c r="J9" t="s">
        <v>71</v>
      </c>
      <c r="K9" t="s">
        <v>35</v>
      </c>
      <c r="L9" t="s">
        <v>74</v>
      </c>
      <c r="M9" s="149">
        <v>130</v>
      </c>
    </row>
    <row r="10" spans="1:14" x14ac:dyDescent="0.25">
      <c r="A10" t="s">
        <v>147</v>
      </c>
      <c r="B10" s="2" t="str">
        <f>INDEX(Lookups!$K$2:$K$6,MATCH('Network tariffs'!$F10,Lookups!$J$2:$J$6,0),1)</f>
        <v>pc</v>
      </c>
      <c r="C10" s="2" t="str">
        <f t="shared" si="0"/>
        <v>pc_res</v>
      </c>
      <c r="E10" t="s">
        <v>3</v>
      </c>
      <c r="F10" t="s">
        <v>3</v>
      </c>
      <c r="G10" t="s">
        <v>79</v>
      </c>
      <c r="H10" t="s">
        <v>22</v>
      </c>
      <c r="I10" t="s">
        <v>54</v>
      </c>
      <c r="J10" t="s">
        <v>73</v>
      </c>
      <c r="K10" t="s">
        <v>34</v>
      </c>
      <c r="L10" t="s">
        <v>78</v>
      </c>
      <c r="M10" s="149">
        <f>7.22/100</f>
        <v>7.22E-2</v>
      </c>
    </row>
    <row r="11" spans="1:14" x14ac:dyDescent="0.25">
      <c r="A11" t="s">
        <v>561</v>
      </c>
      <c r="B11" s="2" t="str">
        <f>INDEX(Lookups!$K$2:$K$6,MATCH('Network tariffs'!$F11,Lookups!$J$2:$J$6,0),1)</f>
        <v>ue</v>
      </c>
      <c r="C11" s="2" t="str">
        <f t="shared" si="0"/>
        <v>ue_res</v>
      </c>
      <c r="E11" t="s">
        <v>4</v>
      </c>
      <c r="F11" t="s">
        <v>4</v>
      </c>
      <c r="G11" t="s">
        <v>80</v>
      </c>
      <c r="H11" t="s">
        <v>22</v>
      </c>
      <c r="I11" t="s">
        <v>54</v>
      </c>
      <c r="J11" t="s">
        <v>71</v>
      </c>
      <c r="K11" t="s">
        <v>35</v>
      </c>
      <c r="L11" t="s">
        <v>74</v>
      </c>
      <c r="M11" s="157">
        <f>((7.09+5.32)*365)/100</f>
        <v>45.296499999999995</v>
      </c>
    </row>
    <row r="12" spans="1:14" x14ac:dyDescent="0.25">
      <c r="A12" t="s">
        <v>561</v>
      </c>
      <c r="B12" s="2" t="str">
        <f>INDEX(Lookups!$K$2:$K$6,MATCH('Network tariffs'!$F12,Lookups!$J$2:$J$6,0),1)</f>
        <v>ue</v>
      </c>
      <c r="C12" s="2" t="str">
        <f t="shared" si="0"/>
        <v>ue_res</v>
      </c>
      <c r="E12" t="s">
        <v>4</v>
      </c>
      <c r="F12" t="s">
        <v>4</v>
      </c>
      <c r="G12" t="s">
        <v>80</v>
      </c>
      <c r="H12" t="s">
        <v>22</v>
      </c>
      <c r="I12" t="s">
        <v>54</v>
      </c>
      <c r="J12" t="s">
        <v>555</v>
      </c>
      <c r="K12" t="s">
        <v>34</v>
      </c>
      <c r="L12" t="s">
        <v>106</v>
      </c>
      <c r="M12" s="149">
        <f>9.36/100</f>
        <v>9.3599999999999989E-2</v>
      </c>
    </row>
    <row r="13" spans="1:14" x14ac:dyDescent="0.25">
      <c r="A13" t="s">
        <v>561</v>
      </c>
      <c r="B13" s="2" t="str">
        <f>INDEX(Lookups!$K$2:$K$6,MATCH('Network tariffs'!$F13,Lookups!$J$2:$J$6,0),1)</f>
        <v>ue</v>
      </c>
      <c r="C13" s="2" t="str">
        <f t="shared" si="0"/>
        <v>ue_res</v>
      </c>
      <c r="E13" t="s">
        <v>4</v>
      </c>
      <c r="F13" t="s">
        <v>4</v>
      </c>
      <c r="G13" t="s">
        <v>80</v>
      </c>
      <c r="H13" t="s">
        <v>22</v>
      </c>
      <c r="I13" t="s">
        <v>54</v>
      </c>
      <c r="J13" t="s">
        <v>555</v>
      </c>
      <c r="K13" t="s">
        <v>34</v>
      </c>
      <c r="L13" t="s">
        <v>107</v>
      </c>
      <c r="M13" s="149">
        <f>7.83/100</f>
        <v>7.8299999999999995E-2</v>
      </c>
    </row>
    <row r="14" spans="1:14" x14ac:dyDescent="0.25">
      <c r="A14" t="s">
        <v>554</v>
      </c>
      <c r="B14" s="2" t="s">
        <v>59</v>
      </c>
      <c r="C14" s="2" t="s">
        <v>556</v>
      </c>
      <c r="E14" t="s">
        <v>4</v>
      </c>
      <c r="F14" t="s">
        <v>4</v>
      </c>
      <c r="G14" t="s">
        <v>555</v>
      </c>
      <c r="H14" t="s">
        <v>22</v>
      </c>
      <c r="I14" t="s">
        <v>54</v>
      </c>
      <c r="J14" t="s">
        <v>73</v>
      </c>
      <c r="K14" t="s">
        <v>34</v>
      </c>
      <c r="L14" t="s">
        <v>78</v>
      </c>
      <c r="M14" s="157">
        <v>8.3927728334283649E-2</v>
      </c>
    </row>
    <row r="15" spans="1:14" x14ac:dyDescent="0.25">
      <c r="A15" t="s">
        <v>144</v>
      </c>
      <c r="B15" s="2" t="str">
        <f>INDEX(Lookups!$K$2:$K$6,MATCH('Network tariffs'!$F15,Lookups!$J$2:$J$6,0),1)</f>
        <v>an</v>
      </c>
      <c r="C15" s="2" t="str">
        <f t="shared" si="0"/>
        <v>an_sme</v>
      </c>
      <c r="E15" t="s">
        <v>52</v>
      </c>
      <c r="F15" t="s">
        <v>0</v>
      </c>
      <c r="G15" t="s">
        <v>129</v>
      </c>
      <c r="H15" t="s">
        <v>23</v>
      </c>
      <c r="I15" t="s">
        <v>54</v>
      </c>
      <c r="J15" t="s">
        <v>71</v>
      </c>
      <c r="K15" t="s">
        <v>35</v>
      </c>
      <c r="L15" t="s">
        <v>74</v>
      </c>
      <c r="M15" s="149">
        <v>115</v>
      </c>
    </row>
    <row r="16" spans="1:14" x14ac:dyDescent="0.25">
      <c r="A16" t="s">
        <v>144</v>
      </c>
      <c r="B16" s="2" t="str">
        <f>INDEX(Lookups!$K$2:$K$6,MATCH('Network tariffs'!$F16,Lookups!$J$2:$J$6,0),1)</f>
        <v>an</v>
      </c>
      <c r="C16" s="2" t="str">
        <f t="shared" si="0"/>
        <v>an_sme</v>
      </c>
      <c r="E16" t="s">
        <v>52</v>
      </c>
      <c r="F16" t="s">
        <v>0</v>
      </c>
      <c r="G16" t="s">
        <v>129</v>
      </c>
      <c r="H16" t="s">
        <v>23</v>
      </c>
      <c r="I16" t="s">
        <v>54</v>
      </c>
      <c r="J16" t="s">
        <v>73</v>
      </c>
      <c r="K16" t="s">
        <v>34</v>
      </c>
      <c r="L16" t="s">
        <v>14</v>
      </c>
      <c r="M16" s="149">
        <f>14.021/100</f>
        <v>0.14021</v>
      </c>
      <c r="N16" s="31"/>
    </row>
    <row r="17" spans="1:14" x14ac:dyDescent="0.25">
      <c r="A17" t="s">
        <v>144</v>
      </c>
      <c r="B17" s="2" t="str">
        <f>INDEX(Lookups!$K$2:$K$6,MATCH('Network tariffs'!$F17,Lookups!$J$2:$J$6,0),1)</f>
        <v>an</v>
      </c>
      <c r="C17" s="2" t="str">
        <f t="shared" si="0"/>
        <v>an_sme</v>
      </c>
      <c r="E17" t="s">
        <v>52</v>
      </c>
      <c r="F17" t="s">
        <v>0</v>
      </c>
      <c r="G17" t="s">
        <v>129</v>
      </c>
      <c r="H17" t="s">
        <v>23</v>
      </c>
      <c r="I17" t="s">
        <v>54</v>
      </c>
      <c r="J17" t="s">
        <v>73</v>
      </c>
      <c r="K17" t="s">
        <v>34</v>
      </c>
      <c r="L17" t="s">
        <v>15</v>
      </c>
      <c r="M17" s="149">
        <f>17.8832/100</f>
        <v>0.17883199999999999</v>
      </c>
      <c r="N17" s="31"/>
    </row>
    <row r="18" spans="1:14" x14ac:dyDescent="0.25">
      <c r="A18" t="s">
        <v>145</v>
      </c>
      <c r="B18" s="2" t="str">
        <f>INDEX(Lookups!$K$2:$K$6,MATCH('Network tariffs'!$F18,Lookups!$J$2:$J$6,0),1)</f>
        <v>cp</v>
      </c>
      <c r="C18" s="2" t="str">
        <f t="shared" si="0"/>
        <v>cp_sme</v>
      </c>
      <c r="E18" t="s">
        <v>1</v>
      </c>
      <c r="F18" t="s">
        <v>1</v>
      </c>
      <c r="G18" t="s">
        <v>130</v>
      </c>
      <c r="H18" t="s">
        <v>23</v>
      </c>
      <c r="I18" t="s">
        <v>54</v>
      </c>
      <c r="J18" t="s">
        <v>71</v>
      </c>
      <c r="K18" t="s">
        <v>35</v>
      </c>
      <c r="L18" t="s">
        <v>74</v>
      </c>
      <c r="M18" s="149">
        <v>150</v>
      </c>
    </row>
    <row r="19" spans="1:14" x14ac:dyDescent="0.25">
      <c r="A19" t="s">
        <v>145</v>
      </c>
      <c r="B19" s="2" t="str">
        <f>INDEX(Lookups!$K$2:$K$6,MATCH('Network tariffs'!$F19,Lookups!$J$2:$J$6,0),1)</f>
        <v>cp</v>
      </c>
      <c r="C19" s="2" t="str">
        <f t="shared" si="0"/>
        <v>cp_sme</v>
      </c>
      <c r="E19" t="s">
        <v>1</v>
      </c>
      <c r="F19" t="s">
        <v>1</v>
      </c>
      <c r="G19" t="s">
        <v>130</v>
      </c>
      <c r="H19" t="s">
        <v>23</v>
      </c>
      <c r="I19" t="s">
        <v>54</v>
      </c>
      <c r="J19" t="s">
        <v>73</v>
      </c>
      <c r="K19" t="s">
        <v>34</v>
      </c>
      <c r="L19" t="s">
        <v>78</v>
      </c>
      <c r="M19" s="149">
        <f>8/100</f>
        <v>0.08</v>
      </c>
      <c r="N19" s="31"/>
    </row>
    <row r="20" spans="1:14" x14ac:dyDescent="0.25">
      <c r="A20" t="s">
        <v>146</v>
      </c>
      <c r="B20" s="2" t="str">
        <f>INDEX(Lookups!$K$2:$K$6,MATCH('Network tariffs'!$F20,Lookups!$J$2:$J$6,0),1)</f>
        <v>je</v>
      </c>
      <c r="C20" s="2" t="str">
        <f t="shared" si="0"/>
        <v>je_sme</v>
      </c>
      <c r="E20" t="s">
        <v>2</v>
      </c>
      <c r="F20" t="s">
        <v>2</v>
      </c>
      <c r="G20" t="s">
        <v>131</v>
      </c>
      <c r="H20" t="s">
        <v>23</v>
      </c>
      <c r="I20" t="s">
        <v>54</v>
      </c>
      <c r="J20" t="s">
        <v>71</v>
      </c>
      <c r="K20" t="s">
        <v>35</v>
      </c>
      <c r="L20" t="s">
        <v>74</v>
      </c>
      <c r="M20" s="149">
        <v>95.534000000000006</v>
      </c>
    </row>
    <row r="21" spans="1:14" x14ac:dyDescent="0.25">
      <c r="A21" t="s">
        <v>146</v>
      </c>
      <c r="B21" s="2" t="str">
        <f>INDEX(Lookups!$K$2:$K$6,MATCH('Network tariffs'!$F21,Lookups!$J$2:$J$6,0),1)</f>
        <v>je</v>
      </c>
      <c r="C21" s="2" t="str">
        <f t="shared" si="0"/>
        <v>je_sme</v>
      </c>
      <c r="E21" t="s">
        <v>2</v>
      </c>
      <c r="F21" t="s">
        <v>2</v>
      </c>
      <c r="G21" t="s">
        <v>131</v>
      </c>
      <c r="H21" t="s">
        <v>23</v>
      </c>
      <c r="I21" t="s">
        <v>54</v>
      </c>
      <c r="J21" t="s">
        <v>73</v>
      </c>
      <c r="K21" t="s">
        <v>34</v>
      </c>
      <c r="L21" t="s">
        <v>78</v>
      </c>
      <c r="M21" s="149">
        <f>9.905/100</f>
        <v>9.9049999999999999E-2</v>
      </c>
      <c r="N21" s="31"/>
    </row>
    <row r="22" spans="1:14" x14ac:dyDescent="0.25">
      <c r="A22" t="s">
        <v>147</v>
      </c>
      <c r="B22" s="2" t="str">
        <f>INDEX(Lookups!$K$2:$K$6,MATCH('Network tariffs'!$F22,Lookups!$J$2:$J$6,0),1)</f>
        <v>pc</v>
      </c>
      <c r="C22" s="2" t="str">
        <f t="shared" si="0"/>
        <v>pc_sme</v>
      </c>
      <c r="E22" t="s">
        <v>3</v>
      </c>
      <c r="F22" t="s">
        <v>3</v>
      </c>
      <c r="G22" t="s">
        <v>132</v>
      </c>
      <c r="H22" t="s">
        <v>23</v>
      </c>
      <c r="I22" t="s">
        <v>54</v>
      </c>
      <c r="J22" t="s">
        <v>71</v>
      </c>
      <c r="K22" t="s">
        <v>35</v>
      </c>
      <c r="L22" t="s">
        <v>74</v>
      </c>
      <c r="M22" s="149">
        <v>170</v>
      </c>
    </row>
    <row r="23" spans="1:14" x14ac:dyDescent="0.25">
      <c r="A23" t="s">
        <v>147</v>
      </c>
      <c r="B23" s="2" t="str">
        <f>INDEX(Lookups!$K$2:$K$6,MATCH('Network tariffs'!$F23,Lookups!$J$2:$J$6,0),1)</f>
        <v>pc</v>
      </c>
      <c r="C23" s="2" t="str">
        <f t="shared" si="0"/>
        <v>pc_sme</v>
      </c>
      <c r="E23" t="s">
        <v>3</v>
      </c>
      <c r="F23" t="s">
        <v>3</v>
      </c>
      <c r="G23" t="s">
        <v>132</v>
      </c>
      <c r="H23" t="s">
        <v>23</v>
      </c>
      <c r="I23" t="s">
        <v>54</v>
      </c>
      <c r="J23" t="s">
        <v>73</v>
      </c>
      <c r="K23" t="s">
        <v>34</v>
      </c>
      <c r="L23" t="s">
        <v>78</v>
      </c>
      <c r="M23" s="149">
        <f>7.9/100</f>
        <v>7.9000000000000001E-2</v>
      </c>
      <c r="N23" s="31"/>
    </row>
    <row r="24" spans="1:14" x14ac:dyDescent="0.25">
      <c r="A24" t="s">
        <v>561</v>
      </c>
      <c r="B24" s="2" t="str">
        <f>INDEX(Lookups!$K$2:$K$6,MATCH('Network tariffs'!$F24,Lookups!$J$2:$J$6,0),1)</f>
        <v>ue</v>
      </c>
      <c r="C24" s="2" t="str">
        <f t="shared" si="0"/>
        <v>ue_sme</v>
      </c>
      <c r="E24" t="s">
        <v>4</v>
      </c>
      <c r="F24" t="s">
        <v>4</v>
      </c>
      <c r="G24" t="s">
        <v>133</v>
      </c>
      <c r="H24" t="s">
        <v>23</v>
      </c>
      <c r="I24" t="s">
        <v>54</v>
      </c>
      <c r="J24" t="s">
        <v>71</v>
      </c>
      <c r="K24" t="s">
        <v>35</v>
      </c>
      <c r="L24" t="s">
        <v>74</v>
      </c>
      <c r="M24" s="149">
        <f>((12.03+5.32)*365)/100</f>
        <v>63.327500000000008</v>
      </c>
    </row>
    <row r="25" spans="1:14" x14ac:dyDescent="0.25">
      <c r="A25" t="s">
        <v>561</v>
      </c>
      <c r="B25" s="2" t="str">
        <f>INDEX(Lookups!$K$2:$K$6,MATCH('Network tariffs'!$F25,Lookups!$J$2:$J$6,0),1)</f>
        <v>ue</v>
      </c>
      <c r="C25" s="2" t="str">
        <f t="shared" si="0"/>
        <v>ue_sme</v>
      </c>
      <c r="E25" t="s">
        <v>4</v>
      </c>
      <c r="F25" t="s">
        <v>4</v>
      </c>
      <c r="G25" t="s">
        <v>133</v>
      </c>
      <c r="H25" t="s">
        <v>23</v>
      </c>
      <c r="I25" t="s">
        <v>54</v>
      </c>
      <c r="J25" t="s">
        <v>555</v>
      </c>
      <c r="K25" t="s">
        <v>34</v>
      </c>
      <c r="L25" t="s">
        <v>106</v>
      </c>
      <c r="M25" s="149">
        <f>11.32/100</f>
        <v>0.11320000000000001</v>
      </c>
      <c r="N25" s="31"/>
    </row>
    <row r="26" spans="1:14" x14ac:dyDescent="0.25">
      <c r="A26" t="s">
        <v>561</v>
      </c>
      <c r="B26" s="2" t="str">
        <f>INDEX(Lookups!$K$2:$K$6,MATCH('Network tariffs'!$F26,Lookups!$J$2:$J$6,0),1)</f>
        <v>ue</v>
      </c>
      <c r="C26" s="2" t="str">
        <f t="shared" si="0"/>
        <v>ue_sme</v>
      </c>
      <c r="E26" t="s">
        <v>4</v>
      </c>
      <c r="F26" t="s">
        <v>4</v>
      </c>
      <c r="G26" t="s">
        <v>133</v>
      </c>
      <c r="H26" t="s">
        <v>23</v>
      </c>
      <c r="I26" t="s">
        <v>54</v>
      </c>
      <c r="J26" t="s">
        <v>555</v>
      </c>
      <c r="K26" t="s">
        <v>34</v>
      </c>
      <c r="L26" t="s">
        <v>107</v>
      </c>
      <c r="M26" s="149">
        <f>9.05/100</f>
        <v>9.0500000000000011E-2</v>
      </c>
      <c r="N26" s="31"/>
    </row>
    <row r="27" spans="1:14" x14ac:dyDescent="0.25">
      <c r="A27" t="s">
        <v>554</v>
      </c>
      <c r="B27" s="2" t="s">
        <v>59</v>
      </c>
      <c r="C27" s="2" t="s">
        <v>558</v>
      </c>
      <c r="E27" t="s">
        <v>4</v>
      </c>
      <c r="F27" t="s">
        <v>4</v>
      </c>
      <c r="G27" t="s">
        <v>555</v>
      </c>
      <c r="H27" t="s">
        <v>23</v>
      </c>
      <c r="I27" t="s">
        <v>54</v>
      </c>
      <c r="J27" t="s">
        <v>73</v>
      </c>
      <c r="K27" t="s">
        <v>34</v>
      </c>
      <c r="L27" t="s">
        <v>78</v>
      </c>
      <c r="M27" s="157">
        <v>9.9407674700491902E-2</v>
      </c>
      <c r="N27" s="31"/>
    </row>
    <row r="28" spans="1:14" x14ac:dyDescent="0.25">
      <c r="A28" t="s">
        <v>143</v>
      </c>
      <c r="B28" s="2" t="str">
        <f>INDEX(Lookups!$K$2:$K$6,MATCH('Network tariffs'!$F28,Lookups!$J$2:$J$6,0),1)</f>
        <v>an</v>
      </c>
      <c r="C28" s="2" t="str">
        <f t="shared" si="0"/>
        <v>an_res</v>
      </c>
      <c r="E28" t="s">
        <v>52</v>
      </c>
      <c r="F28" t="s">
        <v>0</v>
      </c>
      <c r="G28" t="s">
        <v>307</v>
      </c>
      <c r="H28" t="s">
        <v>22</v>
      </c>
      <c r="I28" t="s">
        <v>54</v>
      </c>
      <c r="J28" t="s">
        <v>308</v>
      </c>
      <c r="K28" t="s">
        <v>34</v>
      </c>
      <c r="L28" t="s">
        <v>309</v>
      </c>
      <c r="M28" s="149">
        <f>3.7201/100</f>
        <v>3.7200999999999998E-2</v>
      </c>
    </row>
    <row r="29" spans="1:14" x14ac:dyDescent="0.25">
      <c r="A29" t="s">
        <v>145</v>
      </c>
      <c r="B29" s="2" t="str">
        <f>INDEX(Lookups!$K$2:$K$6,MATCH('Network tariffs'!$F29,Lookups!$J$2:$J$6,0),1)</f>
        <v>cp</v>
      </c>
      <c r="C29" s="2" t="str">
        <f t="shared" si="0"/>
        <v>cp_res</v>
      </c>
      <c r="E29" t="s">
        <v>1</v>
      </c>
      <c r="F29" t="s">
        <v>1</v>
      </c>
      <c r="G29" t="s">
        <v>310</v>
      </c>
      <c r="H29" t="s">
        <v>22</v>
      </c>
      <c r="I29" t="s">
        <v>54</v>
      </c>
      <c r="J29" t="s">
        <v>308</v>
      </c>
      <c r="K29" t="s">
        <v>34</v>
      </c>
      <c r="L29" t="s">
        <v>309</v>
      </c>
      <c r="M29" s="149">
        <f>2.16/100</f>
        <v>2.1600000000000001E-2</v>
      </c>
    </row>
    <row r="30" spans="1:14" x14ac:dyDescent="0.25">
      <c r="A30" t="s">
        <v>147</v>
      </c>
      <c r="B30" s="2" t="str">
        <f>INDEX(Lookups!$K$2:$K$6,MATCH('Network tariffs'!$F30,Lookups!$J$2:$J$6,0),1)</f>
        <v>pc</v>
      </c>
      <c r="C30" s="2" t="str">
        <f t="shared" si="0"/>
        <v>pc_res</v>
      </c>
      <c r="E30" t="s">
        <v>3</v>
      </c>
      <c r="F30" t="s">
        <v>3</v>
      </c>
      <c r="G30" t="s">
        <v>311</v>
      </c>
      <c r="H30" t="s">
        <v>22</v>
      </c>
      <c r="I30" t="s">
        <v>54</v>
      </c>
      <c r="J30" t="s">
        <v>308</v>
      </c>
      <c r="K30" t="s">
        <v>34</v>
      </c>
      <c r="L30" t="s">
        <v>309</v>
      </c>
      <c r="M30" s="149">
        <f>2.32/100</f>
        <v>2.3199999999999998E-2</v>
      </c>
    </row>
    <row r="31" spans="1:14" x14ac:dyDescent="0.25">
      <c r="A31" t="s">
        <v>148</v>
      </c>
      <c r="B31" s="2" t="str">
        <f>INDEX(Lookups!$K$2:$K$6,MATCH('Network tariffs'!$F31,Lookups!$J$2:$J$6,0),1)</f>
        <v>ue</v>
      </c>
      <c r="C31" s="2" t="str">
        <f t="shared" si="0"/>
        <v>ue_res</v>
      </c>
      <c r="E31" t="s">
        <v>4</v>
      </c>
      <c r="F31" t="s">
        <v>4</v>
      </c>
      <c r="G31" t="s">
        <v>312</v>
      </c>
      <c r="H31" t="s">
        <v>22</v>
      </c>
      <c r="I31" t="s">
        <v>54</v>
      </c>
      <c r="J31" t="s">
        <v>308</v>
      </c>
      <c r="K31" t="s">
        <v>34</v>
      </c>
      <c r="L31" t="s">
        <v>309</v>
      </c>
      <c r="M31" s="149">
        <f>1.99/100</f>
        <v>1.9900000000000001E-2</v>
      </c>
    </row>
    <row r="32" spans="1:14" x14ac:dyDescent="0.25">
      <c r="A32" t="s">
        <v>314</v>
      </c>
      <c r="B32" s="2" t="str">
        <f>INDEX(Lookups!$K$2:$K$6,MATCH('Network tariffs'!$F32,Lookups!$J$2:$J$6,0),1)</f>
        <v>je</v>
      </c>
      <c r="C32" s="2" t="str">
        <f t="shared" si="0"/>
        <v>je_res</v>
      </c>
      <c r="E32" t="s">
        <v>2</v>
      </c>
      <c r="F32" t="s">
        <v>2</v>
      </c>
      <c r="G32" t="s">
        <v>313</v>
      </c>
      <c r="H32" t="s">
        <v>22</v>
      </c>
      <c r="I32" t="s">
        <v>54</v>
      </c>
      <c r="J32" t="s">
        <v>308</v>
      </c>
      <c r="K32" t="s">
        <v>34</v>
      </c>
      <c r="L32" t="s">
        <v>309</v>
      </c>
      <c r="M32" s="149">
        <f>2.568/100</f>
        <v>2.5680000000000001E-2</v>
      </c>
    </row>
    <row r="33" spans="13:14" x14ac:dyDescent="0.25">
      <c r="M33" s="149"/>
      <c r="N33" s="31"/>
    </row>
    <row r="34" spans="13:14" x14ac:dyDescent="0.25">
      <c r="M34" s="30"/>
      <c r="N34" s="31"/>
    </row>
    <row r="35" spans="13:14" x14ac:dyDescent="0.25">
      <c r="M35" s="30"/>
      <c r="N35" s="31"/>
    </row>
  </sheetData>
  <sheetProtection algorithmName="SHA-512" hashValue="bJka5yto4gTI/aoyqLliIftSYMg7Z4BlAmdAepadndpwdel8TULY1ZKZ6doRjOJHWAY2SrbfxnYihCOGJBDz/Q==" saltValue="EOVQx3SOhjVSaLRCCOUwOA==" spinCount="100000" sheet="1" objects="1" scenarios="1"/>
  <autoFilter ref="B1:M32" xr:uid="{5213669D-A89C-4FC8-AF34-68829FF0B32A}"/>
  <pageMargins left="0.7" right="0.7" top="0.75" bottom="0.75" header="0.3" footer="0.3"/>
  <pageSetup paperSize="9" scale="56" orientation="landscape" r:id="rId1"/>
  <ignoredErrors>
    <ignoredError sqref="M32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92F10-FAED-411C-8199-E1A29760ED1A}">
  <sheetPr>
    <tabColor theme="0" tint="-0.14999847407452621"/>
  </sheetPr>
  <dimension ref="A1:BL2882"/>
  <sheetViews>
    <sheetView showGridLines="0" zoomScale="85" zoomScaleNormal="85" workbookViewId="0">
      <pane xSplit="8" ySplit="14" topLeftCell="I15" activePane="bottomRight" state="frozen"/>
      <selection activeCell="K15" sqref="K15"/>
      <selection pane="topRight" activeCell="K15" sqref="K15"/>
      <selection pane="bottomLeft" activeCell="K15" sqref="K15"/>
      <selection pane="bottomRight" activeCell="K15" sqref="K15"/>
    </sheetView>
  </sheetViews>
  <sheetFormatPr defaultRowHeight="15" outlineLevelCol="1" x14ac:dyDescent="0.25"/>
  <cols>
    <col min="1" max="1" width="9.85546875" hidden="1" customWidth="1" outlineLevel="1"/>
    <col min="2" max="2" width="9.140625" hidden="1" customWidth="1" outlineLevel="1"/>
    <col min="3" max="3" width="5.7109375" style="32" customWidth="1" collapsed="1"/>
    <col min="4" max="7" width="20.7109375" customWidth="1"/>
    <col min="8" max="8" width="10.85546875" customWidth="1"/>
    <col min="9" max="21" width="10.7109375" customWidth="1"/>
    <col min="22" max="22" width="12.42578125" bestFit="1" customWidth="1"/>
    <col min="23" max="57" width="10.7109375" customWidth="1"/>
  </cols>
  <sheetData>
    <row r="1" spans="1:64" s="28" customFormat="1" ht="30" x14ac:dyDescent="0.25">
      <c r="C1" s="37"/>
      <c r="D1" s="46" t="s">
        <v>161</v>
      </c>
      <c r="E1" s="46" t="s">
        <v>162</v>
      </c>
      <c r="F1" s="46" t="s">
        <v>163</v>
      </c>
      <c r="G1" s="46" t="s">
        <v>164</v>
      </c>
    </row>
    <row r="2" spans="1:64" x14ac:dyDescent="0.25">
      <c r="D2" s="36">
        <f>2.5/100</f>
        <v>2.5000000000000001E-2</v>
      </c>
      <c r="E2" s="38">
        <f>H12</f>
        <v>750465912.02732098</v>
      </c>
      <c r="F2" s="39">
        <f>E6+E7</f>
        <v>2821921</v>
      </c>
      <c r="G2" s="40">
        <f>(E2/F2)*D2</f>
        <v>6.6485375744689605</v>
      </c>
      <c r="J2" s="31"/>
      <c r="L2" s="158"/>
    </row>
    <row r="5" spans="1:64" x14ac:dyDescent="0.25">
      <c r="D5" s="47" t="s">
        <v>160</v>
      </c>
      <c r="E5" s="48">
        <v>43281</v>
      </c>
      <c r="G5" s="47" t="s">
        <v>51</v>
      </c>
      <c r="H5" s="43" t="s">
        <v>158</v>
      </c>
      <c r="I5" s="44">
        <v>2.0833333333333332E-2</v>
      </c>
      <c r="J5" s="44">
        <v>4.1666666666666664E-2</v>
      </c>
      <c r="K5" s="44">
        <v>6.25E-2</v>
      </c>
      <c r="L5" s="44">
        <v>8.3333333333333329E-2</v>
      </c>
      <c r="M5" s="44">
        <v>0.10416666666666667</v>
      </c>
      <c r="N5" s="44">
        <v>0.125</v>
      </c>
      <c r="O5" s="44">
        <v>0.14583333333333334</v>
      </c>
      <c r="P5" s="44">
        <v>0.16666666666666666</v>
      </c>
      <c r="Q5" s="44">
        <v>0.1875</v>
      </c>
      <c r="R5" s="44">
        <v>0.20833333333333334</v>
      </c>
      <c r="S5" s="44">
        <v>0.22916666666666666</v>
      </c>
      <c r="T5" s="44">
        <v>0.25</v>
      </c>
      <c r="U5" s="44">
        <v>0.27083333333333331</v>
      </c>
      <c r="V5" s="44">
        <v>0.29166666666666669</v>
      </c>
      <c r="W5" s="44">
        <v>0.3125</v>
      </c>
      <c r="X5" s="44">
        <v>0.33333333333333331</v>
      </c>
      <c r="Y5" s="44">
        <v>0.35416666666666669</v>
      </c>
      <c r="Z5" s="44">
        <v>0.375</v>
      </c>
      <c r="AA5" s="44">
        <v>0.39583333333333331</v>
      </c>
      <c r="AB5" s="44">
        <v>0.41666666666666669</v>
      </c>
      <c r="AC5" s="44">
        <v>0.4375</v>
      </c>
      <c r="AD5" s="44">
        <v>0.45833333333333331</v>
      </c>
      <c r="AE5" s="44">
        <v>0.47916666666666669</v>
      </c>
      <c r="AF5" s="44">
        <v>0.5</v>
      </c>
      <c r="AG5" s="44">
        <v>0.52083333333333337</v>
      </c>
      <c r="AH5" s="44">
        <v>0.54166666666666663</v>
      </c>
      <c r="AI5" s="44">
        <v>0.5625</v>
      </c>
      <c r="AJ5" s="44">
        <v>0.58333333333333337</v>
      </c>
      <c r="AK5" s="44">
        <v>0.60416666666666663</v>
      </c>
      <c r="AL5" s="44">
        <v>0.625</v>
      </c>
      <c r="AM5" s="44">
        <v>0.64583333333333337</v>
      </c>
      <c r="AN5" s="44">
        <v>0.66666666666666663</v>
      </c>
      <c r="AO5" s="44">
        <v>0.6875</v>
      </c>
      <c r="AP5" s="44">
        <v>0.70833333333333337</v>
      </c>
      <c r="AQ5" s="44">
        <v>0.72916666666666663</v>
      </c>
      <c r="AR5" s="44">
        <v>0.75</v>
      </c>
      <c r="AS5" s="44">
        <v>0.77083333333333337</v>
      </c>
      <c r="AT5" s="44">
        <v>0.79166666666666663</v>
      </c>
      <c r="AU5" s="44">
        <v>0.8125</v>
      </c>
      <c r="AV5" s="44">
        <v>0.83333333333333337</v>
      </c>
      <c r="AW5" s="44">
        <v>0.85416666666666663</v>
      </c>
      <c r="AX5" s="44">
        <v>0.875</v>
      </c>
      <c r="AY5" s="44">
        <v>0.89583333333333337</v>
      </c>
      <c r="AZ5" s="44">
        <v>0.91666666666666663</v>
      </c>
      <c r="BA5" s="44">
        <v>0.9375</v>
      </c>
      <c r="BB5" s="44">
        <v>0.95833333333333337</v>
      </c>
      <c r="BC5" s="44">
        <v>0.97916666666666663</v>
      </c>
      <c r="BD5" s="45">
        <v>0</v>
      </c>
    </row>
    <row r="6" spans="1:64" x14ac:dyDescent="0.25">
      <c r="A6" t="s">
        <v>324</v>
      </c>
      <c r="D6" t="s">
        <v>22</v>
      </c>
      <c r="E6" s="26">
        <v>2549004</v>
      </c>
      <c r="G6" t="s">
        <v>0</v>
      </c>
      <c r="H6" s="49">
        <f>SUMIFS($H$15:$H$2882,$D$15:$D$2882,$G6)</f>
        <v>241369613.22000006</v>
      </c>
      <c r="I6" s="50">
        <f t="shared" ref="I6:R10" si="0">IF($G6="Jemena",
IF(SUMIFS(I$15:I$2882,$D$15:$D$2882,$G6,$F$15:$F$2882,"Jemena Residential")+SUMIFS(I$15:I$2882,$D$15:$D$2882,$G6,$F$15:$F$2882,"Jemena Small business")&gt;0,SUMIFS(I$15:I$2882,$D$15:$D$2882,$G6,$F$15:$F$2882,"Jemena Residential")+SUMIFS(I$15:I$2882,$D$15:$D$2882,$G6,$F$15:$F$2882,"Jemena Small business"),(SUMIFS(I$15:I$2882,$D$15:$D$2882,$G6,$F$15:$F$2882,"Jemena Residential")+SUMIFS(I$15:I$2882,$D$15:$D$2882,$G6,$F$15:$F$2882,"Jemena Small business"))*-1),
IF(SUMIFS(I$15:I$2882,$D$15:$D$2882,$G6)&gt;0,SUMIFS(I$15:I$2882,$D$15:$D$2882,$G6),SUMIFS(I$15:I$2882,$D$15:$D$2882,$G6)*-1))</f>
        <v>3699.3930000000037</v>
      </c>
      <c r="J6" s="50">
        <f t="shared" si="0"/>
        <v>3913.329000000002</v>
      </c>
      <c r="K6" s="50">
        <f t="shared" si="0"/>
        <v>3738.7799999999993</v>
      </c>
      <c r="L6" s="50">
        <f t="shared" si="0"/>
        <v>3289.9979999999991</v>
      </c>
      <c r="M6" s="50">
        <f t="shared" si="0"/>
        <v>2886.3360000000016</v>
      </c>
      <c r="N6" s="50">
        <f t="shared" si="0"/>
        <v>2590.0279999999971</v>
      </c>
      <c r="O6" s="50">
        <f t="shared" si="0"/>
        <v>2492.1839999999993</v>
      </c>
      <c r="P6" s="50">
        <f t="shared" si="0"/>
        <v>2461.3889999999997</v>
      </c>
      <c r="Q6" s="50">
        <f t="shared" si="0"/>
        <v>2510.1849999999999</v>
      </c>
      <c r="R6" s="50">
        <f t="shared" si="0"/>
        <v>2483.4939999999983</v>
      </c>
      <c r="S6" s="50">
        <f t="shared" ref="S6:AB10" si="1">IF($G6="Jemena",
IF(SUMIFS(S$15:S$2882,$D$15:$D$2882,$G6,$F$15:$F$2882,"Jemena Residential")+SUMIFS(S$15:S$2882,$D$15:$D$2882,$G6,$F$15:$F$2882,"Jemena Small business")&gt;0,SUMIFS(S$15:S$2882,$D$15:$D$2882,$G6,$F$15:$F$2882,"Jemena Residential")+SUMIFS(S$15:S$2882,$D$15:$D$2882,$G6,$F$15:$F$2882,"Jemena Small business"),(SUMIFS(S$15:S$2882,$D$15:$D$2882,$G6,$F$15:$F$2882,"Jemena Residential")+SUMIFS(S$15:S$2882,$D$15:$D$2882,$G6,$F$15:$F$2882,"Jemena Small business"))*-1),
IF(SUMIFS(S$15:S$2882,$D$15:$D$2882,$G6)&gt;0,SUMIFS(S$15:S$2882,$D$15:$D$2882,$G6),SUMIFS(S$15:S$2882,$D$15:$D$2882,$G6)*-1))</f>
        <v>5278.3989999999958</v>
      </c>
      <c r="T6" s="50">
        <f t="shared" si="1"/>
        <v>46908.364999999954</v>
      </c>
      <c r="U6" s="50">
        <f t="shared" si="1"/>
        <v>229615.28000000009</v>
      </c>
      <c r="V6" s="50">
        <f t="shared" si="1"/>
        <v>703360.81399999931</v>
      </c>
      <c r="W6" s="50">
        <f t="shared" si="1"/>
        <v>1644840.0080000011</v>
      </c>
      <c r="X6" s="50">
        <f t="shared" si="1"/>
        <v>3149295.7680000025</v>
      </c>
      <c r="Y6" s="50">
        <f t="shared" si="1"/>
        <v>5185385.2310000015</v>
      </c>
      <c r="Z6" s="50">
        <f t="shared" si="1"/>
        <v>7672504.6369999954</v>
      </c>
      <c r="AA6" s="50">
        <f t="shared" si="1"/>
        <v>10149016.333999991</v>
      </c>
      <c r="AB6" s="50">
        <f t="shared" si="1"/>
        <v>12592899.031000003</v>
      </c>
      <c r="AC6" s="50">
        <f t="shared" ref="AC6:AL10" si="2">IF($G6="Jemena",
IF(SUMIFS(AC$15:AC$2882,$D$15:$D$2882,$G6,$F$15:$F$2882,"Jemena Residential")+SUMIFS(AC$15:AC$2882,$D$15:$D$2882,$G6,$F$15:$F$2882,"Jemena Small business")&gt;0,SUMIFS(AC$15:AC$2882,$D$15:$D$2882,$G6,$F$15:$F$2882,"Jemena Residential")+SUMIFS(AC$15:AC$2882,$D$15:$D$2882,$G6,$F$15:$F$2882,"Jemena Small business"),(SUMIFS(AC$15:AC$2882,$D$15:$D$2882,$G6,$F$15:$F$2882,"Jemena Residential")+SUMIFS(AC$15:AC$2882,$D$15:$D$2882,$G6,$F$15:$F$2882,"Jemena Small business"))*-1),
IF(SUMIFS(AC$15:AC$2882,$D$15:$D$2882,$G6)&gt;0,SUMIFS(AC$15:AC$2882,$D$15:$D$2882,$G6),SUMIFS(AC$15:AC$2882,$D$15:$D$2882,$G6)*-1))</f>
        <v>14808832.042999998</v>
      </c>
      <c r="AD6" s="50">
        <f t="shared" si="2"/>
        <v>16693180.415999994</v>
      </c>
      <c r="AE6" s="50">
        <f t="shared" si="2"/>
        <v>18001527.332000006</v>
      </c>
      <c r="AF6" s="50">
        <f t="shared" si="2"/>
        <v>18776100.685000006</v>
      </c>
      <c r="AG6" s="50">
        <f t="shared" si="2"/>
        <v>18936643.198999997</v>
      </c>
      <c r="AH6" s="50">
        <f t="shared" si="2"/>
        <v>18585502.713000007</v>
      </c>
      <c r="AI6" s="50">
        <f t="shared" si="2"/>
        <v>17997297.757000003</v>
      </c>
      <c r="AJ6" s="50">
        <f t="shared" si="2"/>
        <v>16913448.824999992</v>
      </c>
      <c r="AK6" s="50">
        <f t="shared" si="2"/>
        <v>15427852.171000002</v>
      </c>
      <c r="AL6" s="50">
        <f t="shared" si="2"/>
        <v>13327034.322999995</v>
      </c>
      <c r="AM6" s="50">
        <f t="shared" ref="AM6:AV10" si="3">IF($G6="Jemena",
IF(SUMIFS(AM$15:AM$2882,$D$15:$D$2882,$G6,$F$15:$F$2882,"Jemena Residential")+SUMIFS(AM$15:AM$2882,$D$15:$D$2882,$G6,$F$15:$F$2882,"Jemena Small business")&gt;0,SUMIFS(AM$15:AM$2882,$D$15:$D$2882,$G6,$F$15:$F$2882,"Jemena Residential")+SUMIFS(AM$15:AM$2882,$D$15:$D$2882,$G6,$F$15:$F$2882,"Jemena Small business"),(SUMIFS(AM$15:AM$2882,$D$15:$D$2882,$G6,$F$15:$F$2882,"Jemena Residential")+SUMIFS(AM$15:AM$2882,$D$15:$D$2882,$G6,$F$15:$F$2882,"Jemena Small business"))*-1),
IF(SUMIFS(AM$15:AM$2882,$D$15:$D$2882,$G6)&gt;0,SUMIFS(AM$15:AM$2882,$D$15:$D$2882,$G6),SUMIFS(AM$15:AM$2882,$D$15:$D$2882,$G6)*-1))</f>
        <v>10879928.334999992</v>
      </c>
      <c r="AN6" s="50">
        <f t="shared" si="3"/>
        <v>8128796.4549999991</v>
      </c>
      <c r="AO6" s="50">
        <f t="shared" si="3"/>
        <v>5496751.4949999973</v>
      </c>
      <c r="AP6" s="50">
        <f t="shared" si="3"/>
        <v>3240500.6409999998</v>
      </c>
      <c r="AQ6" s="50">
        <f t="shared" si="3"/>
        <v>1668874.1920000003</v>
      </c>
      <c r="AR6" s="50">
        <f t="shared" si="3"/>
        <v>728691.5840000012</v>
      </c>
      <c r="AS6" s="50">
        <f t="shared" si="3"/>
        <v>260006.25499999998</v>
      </c>
      <c r="AT6" s="50">
        <f t="shared" si="3"/>
        <v>58192.142000000007</v>
      </c>
      <c r="AU6" s="50">
        <f t="shared" si="3"/>
        <v>6996.3119999999999</v>
      </c>
      <c r="AV6" s="50">
        <f t="shared" si="3"/>
        <v>3033.2940000000003</v>
      </c>
      <c r="AW6" s="50">
        <f t="shared" ref="AW6:BD10" si="4">IF($G6="Jemena",
IF(SUMIFS(AW$15:AW$2882,$D$15:$D$2882,$G6,$F$15:$F$2882,"Jemena Residential")+SUMIFS(AW$15:AW$2882,$D$15:$D$2882,$G6,$F$15:$F$2882,"Jemena Small business")&gt;0,SUMIFS(AW$15:AW$2882,$D$15:$D$2882,$G6,$F$15:$F$2882,"Jemena Residential")+SUMIFS(AW$15:AW$2882,$D$15:$D$2882,$G6,$F$15:$F$2882,"Jemena Small business"),(SUMIFS(AW$15:AW$2882,$D$15:$D$2882,$G6,$F$15:$F$2882,"Jemena Residential")+SUMIFS(AW$15:AW$2882,$D$15:$D$2882,$G6,$F$15:$F$2882,"Jemena Small business"))*-1),
IF(SUMIFS(AW$15:AW$2882,$D$15:$D$2882,$G6)&gt;0,SUMIFS(AW$15:AW$2882,$D$15:$D$2882,$G6),SUMIFS(AW$15:AW$2882,$D$15:$D$2882,$G6)*-1))</f>
        <v>2882.5999999999995</v>
      </c>
      <c r="AX6" s="50">
        <f t="shared" si="4"/>
        <v>2639.2220000000007</v>
      </c>
      <c r="AY6" s="50">
        <f t="shared" si="4"/>
        <v>2479.65</v>
      </c>
      <c r="AZ6" s="50">
        <f t="shared" si="4"/>
        <v>2413.748000000001</v>
      </c>
      <c r="BA6" s="50">
        <f t="shared" si="4"/>
        <v>2348.0970000000011</v>
      </c>
      <c r="BB6" s="50">
        <f t="shared" si="4"/>
        <v>2392.612999999998</v>
      </c>
      <c r="BC6" s="50">
        <f t="shared" si="4"/>
        <v>2789.632000000001</v>
      </c>
      <c r="BD6" s="50">
        <f t="shared" si="4"/>
        <v>3308.5059999999989</v>
      </c>
    </row>
    <row r="7" spans="1:64" x14ac:dyDescent="0.25">
      <c r="A7" t="s">
        <v>324</v>
      </c>
      <c r="D7" t="s">
        <v>23</v>
      </c>
      <c r="E7" s="26">
        <v>272917</v>
      </c>
      <c r="G7" t="s">
        <v>1</v>
      </c>
      <c r="H7" s="39">
        <f>SUMIFS($H$15:$H$2882,$D$15:$D$2882,$G7)</f>
        <v>19157801.835215982</v>
      </c>
      <c r="I7" s="50">
        <f t="shared" si="0"/>
        <v>0</v>
      </c>
      <c r="J7" s="50">
        <f t="shared" si="0"/>
        <v>0</v>
      </c>
      <c r="K7" s="50">
        <f t="shared" si="0"/>
        <v>0</v>
      </c>
      <c r="L7" s="50">
        <f t="shared" si="0"/>
        <v>0</v>
      </c>
      <c r="M7" s="50">
        <f t="shared" si="0"/>
        <v>0</v>
      </c>
      <c r="N7" s="50">
        <f t="shared" si="0"/>
        <v>0</v>
      </c>
      <c r="O7" s="50">
        <f t="shared" si="0"/>
        <v>0</v>
      </c>
      <c r="P7" s="50">
        <f t="shared" si="0"/>
        <v>0</v>
      </c>
      <c r="Q7" s="50">
        <f t="shared" si="0"/>
        <v>0</v>
      </c>
      <c r="R7" s="50">
        <f t="shared" si="0"/>
        <v>0</v>
      </c>
      <c r="S7" s="50">
        <f t="shared" si="1"/>
        <v>0</v>
      </c>
      <c r="T7" s="50">
        <f t="shared" si="1"/>
        <v>0</v>
      </c>
      <c r="U7" s="50">
        <f t="shared" si="1"/>
        <v>2070.0012960000013</v>
      </c>
      <c r="V7" s="50">
        <f t="shared" si="1"/>
        <v>11403.345965000002</v>
      </c>
      <c r="W7" s="50">
        <f t="shared" si="1"/>
        <v>41031.273407999943</v>
      </c>
      <c r="X7" s="50">
        <f t="shared" si="1"/>
        <v>104327.84600300004</v>
      </c>
      <c r="Y7" s="50">
        <f t="shared" si="1"/>
        <v>211668.73608200002</v>
      </c>
      <c r="Z7" s="50">
        <f t="shared" si="1"/>
        <v>362250.2547109999</v>
      </c>
      <c r="AA7" s="50">
        <f t="shared" si="1"/>
        <v>548564.6933900005</v>
      </c>
      <c r="AB7" s="50">
        <f t="shared" si="1"/>
        <v>737748.06842300075</v>
      </c>
      <c r="AC7" s="50">
        <f t="shared" si="2"/>
        <v>928292.8868399997</v>
      </c>
      <c r="AD7" s="50">
        <f t="shared" si="2"/>
        <v>1132768.2281279997</v>
      </c>
      <c r="AE7" s="50">
        <f t="shared" si="2"/>
        <v>1316616.8995920003</v>
      </c>
      <c r="AF7" s="50">
        <f t="shared" si="2"/>
        <v>1436053.0254850006</v>
      </c>
      <c r="AG7" s="50">
        <f t="shared" si="2"/>
        <v>1486725.6907150003</v>
      </c>
      <c r="AH7" s="50">
        <f t="shared" si="2"/>
        <v>1493529.3795900005</v>
      </c>
      <c r="AI7" s="50">
        <f t="shared" si="2"/>
        <v>1487006.9089330011</v>
      </c>
      <c r="AJ7" s="50">
        <f t="shared" si="2"/>
        <v>1459234.2492769996</v>
      </c>
      <c r="AK7" s="50">
        <f t="shared" si="2"/>
        <v>1386648.4615250004</v>
      </c>
      <c r="AL7" s="50">
        <f t="shared" si="2"/>
        <v>1283492.3957719996</v>
      </c>
      <c r="AM7" s="50">
        <f t="shared" si="3"/>
        <v>1134348.0243140005</v>
      </c>
      <c r="AN7" s="50">
        <f t="shared" si="3"/>
        <v>919105.84508100047</v>
      </c>
      <c r="AO7" s="50">
        <f t="shared" si="3"/>
        <v>692673.18494199915</v>
      </c>
      <c r="AP7" s="50">
        <f t="shared" si="3"/>
        <v>473213.08694200014</v>
      </c>
      <c r="AQ7" s="50">
        <f t="shared" si="3"/>
        <v>279629.78188599995</v>
      </c>
      <c r="AR7" s="50">
        <f t="shared" si="3"/>
        <v>142328.63673400009</v>
      </c>
      <c r="AS7" s="50">
        <f t="shared" si="3"/>
        <v>60944.745567999991</v>
      </c>
      <c r="AT7" s="50">
        <f t="shared" si="3"/>
        <v>20814.473454999996</v>
      </c>
      <c r="AU7" s="50">
        <f t="shared" si="3"/>
        <v>4586.120477000004</v>
      </c>
      <c r="AV7" s="50">
        <f t="shared" si="3"/>
        <v>725.59068199999956</v>
      </c>
      <c r="AW7" s="50">
        <f t="shared" si="4"/>
        <v>0</v>
      </c>
      <c r="AX7" s="50">
        <f t="shared" si="4"/>
        <v>0</v>
      </c>
      <c r="AY7" s="50">
        <f t="shared" si="4"/>
        <v>0</v>
      </c>
      <c r="AZ7" s="50">
        <f t="shared" si="4"/>
        <v>0</v>
      </c>
      <c r="BA7" s="50">
        <f t="shared" si="4"/>
        <v>0</v>
      </c>
      <c r="BB7" s="50">
        <f t="shared" si="4"/>
        <v>0</v>
      </c>
      <c r="BC7" s="50">
        <f t="shared" si="4"/>
        <v>0</v>
      </c>
      <c r="BD7" s="50">
        <f t="shared" si="4"/>
        <v>0</v>
      </c>
    </row>
    <row r="8" spans="1:64" x14ac:dyDescent="0.25">
      <c r="G8" t="s">
        <v>2</v>
      </c>
      <c r="H8" s="39">
        <f>SUMIFS($H$15:$H$2882,$D$15:$D$2882,$G8)</f>
        <v>73115591.833999962</v>
      </c>
      <c r="I8" s="50">
        <f t="shared" si="0"/>
        <v>99554.566000000079</v>
      </c>
      <c r="J8" s="50">
        <f t="shared" si="0"/>
        <v>99135.6890000001</v>
      </c>
      <c r="K8" s="50">
        <f t="shared" si="0"/>
        <v>99053.790999999983</v>
      </c>
      <c r="L8" s="50">
        <f t="shared" si="0"/>
        <v>99156.856000000087</v>
      </c>
      <c r="M8" s="50">
        <f t="shared" si="0"/>
        <v>99546.87</v>
      </c>
      <c r="N8" s="50">
        <f t="shared" si="0"/>
        <v>99475.32000000008</v>
      </c>
      <c r="O8" s="50">
        <f t="shared" si="0"/>
        <v>99500.271000000052</v>
      </c>
      <c r="P8" s="50">
        <f t="shared" si="0"/>
        <v>99552.182999999946</v>
      </c>
      <c r="Q8" s="50">
        <f t="shared" si="0"/>
        <v>99330.392999999909</v>
      </c>
      <c r="R8" s="50">
        <f t="shared" si="0"/>
        <v>99190.680000000139</v>
      </c>
      <c r="S8" s="50">
        <f t="shared" si="1"/>
        <v>99320.630000000063</v>
      </c>
      <c r="T8" s="50">
        <f t="shared" si="1"/>
        <v>108174.95000000003</v>
      </c>
      <c r="U8" s="50">
        <f t="shared" si="1"/>
        <v>151826.864</v>
      </c>
      <c r="V8" s="50">
        <f t="shared" si="1"/>
        <v>270982.54400000029</v>
      </c>
      <c r="W8" s="50">
        <f t="shared" si="1"/>
        <v>513652.16800000018</v>
      </c>
      <c r="X8" s="50">
        <f t="shared" si="1"/>
        <v>904291.73200000031</v>
      </c>
      <c r="Y8" s="50">
        <f t="shared" si="1"/>
        <v>1473994.4980000008</v>
      </c>
      <c r="Z8" s="50">
        <f t="shared" si="1"/>
        <v>2130414.6969999988</v>
      </c>
      <c r="AA8" s="50">
        <f t="shared" si="1"/>
        <v>2800186.0100000016</v>
      </c>
      <c r="AB8" s="50">
        <f t="shared" si="1"/>
        <v>3486696.9950000001</v>
      </c>
      <c r="AC8" s="50">
        <f t="shared" si="2"/>
        <v>4195870.0760000022</v>
      </c>
      <c r="AD8" s="50">
        <f t="shared" si="2"/>
        <v>4767951.7750000041</v>
      </c>
      <c r="AE8" s="50">
        <f t="shared" si="2"/>
        <v>5099542.082999995</v>
      </c>
      <c r="AF8" s="50">
        <f t="shared" si="2"/>
        <v>5295776.6810000036</v>
      </c>
      <c r="AG8" s="50">
        <f t="shared" si="2"/>
        <v>5322014.1139999945</v>
      </c>
      <c r="AH8" s="50">
        <f t="shared" si="2"/>
        <v>5293932.4679999985</v>
      </c>
      <c r="AI8" s="50">
        <f t="shared" si="2"/>
        <v>5213000.5779999997</v>
      </c>
      <c r="AJ8" s="50">
        <f t="shared" si="2"/>
        <v>4964878.3800000018</v>
      </c>
      <c r="AK8" s="50">
        <f t="shared" si="2"/>
        <v>4638444.489000001</v>
      </c>
      <c r="AL8" s="50">
        <f t="shared" si="2"/>
        <v>4086274.6829999983</v>
      </c>
      <c r="AM8" s="50">
        <f t="shared" si="3"/>
        <v>3405949.284</v>
      </c>
      <c r="AN8" s="50">
        <f t="shared" si="3"/>
        <v>2599890.5759999999</v>
      </c>
      <c r="AO8" s="50">
        <f t="shared" si="3"/>
        <v>1828220.9969999993</v>
      </c>
      <c r="AP8" s="50">
        <f t="shared" si="3"/>
        <v>1157854.5989999999</v>
      </c>
      <c r="AQ8" s="50">
        <f t="shared" si="3"/>
        <v>656406.17099999986</v>
      </c>
      <c r="AR8" s="50">
        <f t="shared" si="3"/>
        <v>358103.91</v>
      </c>
      <c r="AS8" s="50">
        <f t="shared" si="3"/>
        <v>192332.24400000001</v>
      </c>
      <c r="AT8" s="50">
        <f t="shared" si="3"/>
        <v>120426.77300000004</v>
      </c>
      <c r="AU8" s="50">
        <f t="shared" si="3"/>
        <v>100047.22500000003</v>
      </c>
      <c r="AV8" s="50">
        <f t="shared" si="3"/>
        <v>98396.755000000092</v>
      </c>
      <c r="AW8" s="50">
        <f t="shared" si="4"/>
        <v>97634.208000000115</v>
      </c>
      <c r="AX8" s="50">
        <f t="shared" si="4"/>
        <v>98189.16800000018</v>
      </c>
      <c r="AY8" s="50">
        <f t="shared" si="4"/>
        <v>98142.609000000026</v>
      </c>
      <c r="AZ8" s="50">
        <f t="shared" si="4"/>
        <v>97823.380000000019</v>
      </c>
      <c r="BA8" s="50">
        <f t="shared" si="4"/>
        <v>97997.536000000066</v>
      </c>
      <c r="BB8" s="50">
        <f t="shared" si="4"/>
        <v>98835.610000000117</v>
      </c>
      <c r="BC8" s="50">
        <f t="shared" si="4"/>
        <v>99372.820000000051</v>
      </c>
      <c r="BD8" s="50">
        <f t="shared" si="4"/>
        <v>99244.93500000007</v>
      </c>
    </row>
    <row r="9" spans="1:64" x14ac:dyDescent="0.25">
      <c r="G9" t="s">
        <v>3</v>
      </c>
      <c r="H9" s="39">
        <f>SUMIFS($H$15:$H$2882,$D$15:$D$2882,$G9)</f>
        <v>291420177.32910502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1"/>
        <v>0</v>
      </c>
      <c r="T9" s="50">
        <f t="shared" si="1"/>
        <v>0</v>
      </c>
      <c r="U9" s="50">
        <f t="shared" si="1"/>
        <v>41926.421047999982</v>
      </c>
      <c r="V9" s="50">
        <f t="shared" si="1"/>
        <v>215700.38939299999</v>
      </c>
      <c r="W9" s="50">
        <f t="shared" si="1"/>
        <v>706727.22556199925</v>
      </c>
      <c r="X9" s="50">
        <f t="shared" si="1"/>
        <v>1735246.3854250007</v>
      </c>
      <c r="Y9" s="50">
        <f t="shared" si="1"/>
        <v>3487204.8599599991</v>
      </c>
      <c r="Z9" s="50">
        <f t="shared" si="1"/>
        <v>5915071.1274619978</v>
      </c>
      <c r="AA9" s="50">
        <f t="shared" si="1"/>
        <v>8811485.569941001</v>
      </c>
      <c r="AB9" s="50">
        <f t="shared" si="1"/>
        <v>11872038.895495003</v>
      </c>
      <c r="AC9" s="50">
        <f t="shared" si="2"/>
        <v>14901665.943256995</v>
      </c>
      <c r="AD9" s="50">
        <f t="shared" si="2"/>
        <v>17593285.324489012</v>
      </c>
      <c r="AE9" s="50">
        <f t="shared" si="2"/>
        <v>19732799.400883988</v>
      </c>
      <c r="AF9" s="50">
        <f t="shared" si="2"/>
        <v>21191525.899497021</v>
      </c>
      <c r="AG9" s="50">
        <f t="shared" si="2"/>
        <v>22113475.984934997</v>
      </c>
      <c r="AH9" s="50">
        <f t="shared" si="2"/>
        <v>22540149.597480979</v>
      </c>
      <c r="AI9" s="50">
        <f t="shared" si="2"/>
        <v>22424139.859495003</v>
      </c>
      <c r="AJ9" s="50">
        <f t="shared" si="2"/>
        <v>21859906.474390991</v>
      </c>
      <c r="AK9" s="50">
        <f t="shared" si="2"/>
        <v>20682692.233103007</v>
      </c>
      <c r="AL9" s="50">
        <f t="shared" si="2"/>
        <v>18942166.435397018</v>
      </c>
      <c r="AM9" s="50">
        <f t="shared" si="3"/>
        <v>16633446.468598992</v>
      </c>
      <c r="AN9" s="50">
        <f t="shared" si="3"/>
        <v>13729065.939459007</v>
      </c>
      <c r="AO9" s="50">
        <f t="shared" si="3"/>
        <v>10522277.349040996</v>
      </c>
      <c r="AP9" s="50">
        <f t="shared" si="3"/>
        <v>7300432.254733</v>
      </c>
      <c r="AQ9" s="50">
        <f t="shared" si="3"/>
        <v>4460594.4377270052</v>
      </c>
      <c r="AR9" s="50">
        <f t="shared" si="3"/>
        <v>2381933.893501997</v>
      </c>
      <c r="AS9" s="50">
        <f t="shared" si="3"/>
        <v>1091131.8786539987</v>
      </c>
      <c r="AT9" s="50">
        <f t="shared" si="3"/>
        <v>406550.3033320001</v>
      </c>
      <c r="AU9" s="50">
        <f t="shared" si="3"/>
        <v>108307.00868099993</v>
      </c>
      <c r="AV9" s="50">
        <f t="shared" si="3"/>
        <v>19229.768162</v>
      </c>
      <c r="AW9" s="50">
        <f t="shared" si="4"/>
        <v>0</v>
      </c>
      <c r="AX9" s="50">
        <f t="shared" si="4"/>
        <v>0</v>
      </c>
      <c r="AY9" s="50">
        <f t="shared" si="4"/>
        <v>0</v>
      </c>
      <c r="AZ9" s="50">
        <f t="shared" si="4"/>
        <v>0</v>
      </c>
      <c r="BA9" s="50">
        <f t="shared" si="4"/>
        <v>0</v>
      </c>
      <c r="BB9" s="50">
        <f t="shared" si="4"/>
        <v>0</v>
      </c>
      <c r="BC9" s="50">
        <f t="shared" si="4"/>
        <v>0</v>
      </c>
      <c r="BD9" s="50">
        <f t="shared" si="4"/>
        <v>0</v>
      </c>
    </row>
    <row r="10" spans="1:64" x14ac:dyDescent="0.25">
      <c r="G10" t="s">
        <v>4</v>
      </c>
      <c r="H10" s="39">
        <f>SUMIFS($H$15:$H$2882,$D$15:$D$2882,$G10)</f>
        <v>125402727.80899991</v>
      </c>
      <c r="I10" s="50">
        <f t="shared" si="0"/>
        <v>0</v>
      </c>
      <c r="J10" s="50">
        <f t="shared" si="0"/>
        <v>0</v>
      </c>
      <c r="K10" s="50">
        <f t="shared" si="0"/>
        <v>0</v>
      </c>
      <c r="L10" s="50">
        <f t="shared" si="0"/>
        <v>0</v>
      </c>
      <c r="M10" s="50">
        <f t="shared" si="0"/>
        <v>0</v>
      </c>
      <c r="N10" s="50">
        <f t="shared" si="0"/>
        <v>0</v>
      </c>
      <c r="O10" s="50">
        <f t="shared" si="0"/>
        <v>0</v>
      </c>
      <c r="P10" s="50">
        <f t="shared" si="0"/>
        <v>0</v>
      </c>
      <c r="Q10" s="50">
        <f t="shared" si="0"/>
        <v>0</v>
      </c>
      <c r="R10" s="50">
        <f t="shared" si="0"/>
        <v>0</v>
      </c>
      <c r="S10" s="50">
        <f t="shared" si="1"/>
        <v>0</v>
      </c>
      <c r="T10" s="50">
        <f t="shared" si="1"/>
        <v>0</v>
      </c>
      <c r="U10" s="50">
        <f t="shared" si="1"/>
        <v>18991.330000000002</v>
      </c>
      <c r="V10" s="50">
        <f t="shared" si="1"/>
        <v>97864.694999999992</v>
      </c>
      <c r="W10" s="50">
        <f t="shared" si="1"/>
        <v>320685.54800000001</v>
      </c>
      <c r="X10" s="50">
        <f t="shared" si="1"/>
        <v>768156.45399999921</v>
      </c>
      <c r="Y10" s="50">
        <f t="shared" si="1"/>
        <v>1495806.9840000011</v>
      </c>
      <c r="Z10" s="50">
        <f t="shared" si="1"/>
        <v>2476356.6219999995</v>
      </c>
      <c r="AA10" s="50">
        <f t="shared" si="1"/>
        <v>3679833.3860000013</v>
      </c>
      <c r="AB10" s="50">
        <f t="shared" si="1"/>
        <v>4923810.1719999993</v>
      </c>
      <c r="AC10" s="50">
        <f t="shared" si="2"/>
        <v>6174389.0639999993</v>
      </c>
      <c r="AD10" s="50">
        <f t="shared" si="2"/>
        <v>7363296.3820000021</v>
      </c>
      <c r="AE10" s="50">
        <f t="shared" si="2"/>
        <v>8444297.2440000065</v>
      </c>
      <c r="AF10" s="50">
        <f t="shared" si="2"/>
        <v>9206166.2970000003</v>
      </c>
      <c r="AG10" s="50">
        <f t="shared" si="2"/>
        <v>9670305.2050000113</v>
      </c>
      <c r="AH10" s="50">
        <f t="shared" si="2"/>
        <v>9776693.0480000097</v>
      </c>
      <c r="AI10" s="50">
        <f t="shared" si="2"/>
        <v>9668589.9779999927</v>
      </c>
      <c r="AJ10" s="50">
        <f t="shared" si="2"/>
        <v>9464059.6769999955</v>
      </c>
      <c r="AK10" s="50">
        <f t="shared" si="2"/>
        <v>9039370.5570000019</v>
      </c>
      <c r="AL10" s="50">
        <f t="shared" si="2"/>
        <v>8314925.5960000036</v>
      </c>
      <c r="AM10" s="50">
        <f t="shared" si="3"/>
        <v>7219796.3219999922</v>
      </c>
      <c r="AN10" s="50">
        <f t="shared" si="3"/>
        <v>5977163.9039999936</v>
      </c>
      <c r="AO10" s="50">
        <f t="shared" si="3"/>
        <v>4583578.6000000015</v>
      </c>
      <c r="AP10" s="50">
        <f t="shared" si="3"/>
        <v>3151728.9719999991</v>
      </c>
      <c r="AQ10" s="50">
        <f t="shared" si="3"/>
        <v>1894758.3639999994</v>
      </c>
      <c r="AR10" s="50">
        <f t="shared" si="3"/>
        <v>1006442.7729999998</v>
      </c>
      <c r="AS10" s="50">
        <f t="shared" si="3"/>
        <v>458215.89400000009</v>
      </c>
      <c r="AT10" s="50">
        <f t="shared" si="3"/>
        <v>162315.73500000007</v>
      </c>
      <c r="AU10" s="50">
        <f t="shared" si="3"/>
        <v>39295.706999999988</v>
      </c>
      <c r="AV10" s="50">
        <f t="shared" si="3"/>
        <v>5833.2990000000045</v>
      </c>
      <c r="AW10" s="50">
        <f t="shared" si="4"/>
        <v>0</v>
      </c>
      <c r="AX10" s="50">
        <f t="shared" si="4"/>
        <v>0</v>
      </c>
      <c r="AY10" s="50">
        <f t="shared" si="4"/>
        <v>0</v>
      </c>
      <c r="AZ10" s="50">
        <f t="shared" si="4"/>
        <v>0</v>
      </c>
      <c r="BA10" s="50">
        <f t="shared" si="4"/>
        <v>0</v>
      </c>
      <c r="BB10" s="50">
        <f t="shared" si="4"/>
        <v>0</v>
      </c>
      <c r="BC10" s="50">
        <f t="shared" si="4"/>
        <v>0</v>
      </c>
      <c r="BD10" s="50">
        <f t="shared" si="4"/>
        <v>0</v>
      </c>
    </row>
    <row r="11" spans="1:64" x14ac:dyDescent="0.25">
      <c r="D11" s="35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</row>
    <row r="12" spans="1:64" x14ac:dyDescent="0.25">
      <c r="G12" s="2" t="s">
        <v>159</v>
      </c>
      <c r="H12" s="39">
        <f>SUM(H6:H10)</f>
        <v>750465912.02732098</v>
      </c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</row>
    <row r="14" spans="1:64" x14ac:dyDescent="0.25">
      <c r="D14" s="47" t="s">
        <v>51</v>
      </c>
      <c r="E14" s="47" t="s">
        <v>20</v>
      </c>
      <c r="F14" s="47" t="s">
        <v>150</v>
      </c>
      <c r="G14" s="47" t="s">
        <v>151</v>
      </c>
      <c r="H14" s="43" t="s">
        <v>158</v>
      </c>
      <c r="I14" s="44">
        <v>2.0833333333333332E-2</v>
      </c>
      <c r="J14" s="44">
        <v>4.1666666666666664E-2</v>
      </c>
      <c r="K14" s="44">
        <v>6.25E-2</v>
      </c>
      <c r="L14" s="44">
        <v>8.3333333333333329E-2</v>
      </c>
      <c r="M14" s="44">
        <v>0.10416666666666667</v>
      </c>
      <c r="N14" s="44">
        <v>0.125</v>
      </c>
      <c r="O14" s="44">
        <v>0.14583333333333334</v>
      </c>
      <c r="P14" s="44">
        <v>0.16666666666666666</v>
      </c>
      <c r="Q14" s="44">
        <v>0.1875</v>
      </c>
      <c r="R14" s="44">
        <v>0.20833333333333334</v>
      </c>
      <c r="S14" s="44">
        <v>0.22916666666666666</v>
      </c>
      <c r="T14" s="44">
        <v>0.25</v>
      </c>
      <c r="U14" s="44">
        <v>0.27083333333333331</v>
      </c>
      <c r="V14" s="44">
        <v>0.29166666666666669</v>
      </c>
      <c r="W14" s="44">
        <v>0.3125</v>
      </c>
      <c r="X14" s="44">
        <v>0.33333333333333331</v>
      </c>
      <c r="Y14" s="44">
        <v>0.35416666666666669</v>
      </c>
      <c r="Z14" s="44">
        <v>0.375</v>
      </c>
      <c r="AA14" s="44">
        <v>0.39583333333333331</v>
      </c>
      <c r="AB14" s="44">
        <v>0.41666666666666669</v>
      </c>
      <c r="AC14" s="44">
        <v>0.4375</v>
      </c>
      <c r="AD14" s="44">
        <v>0.45833333333333331</v>
      </c>
      <c r="AE14" s="44">
        <v>0.47916666666666669</v>
      </c>
      <c r="AF14" s="44">
        <v>0.5</v>
      </c>
      <c r="AG14" s="44">
        <v>0.52083333333333337</v>
      </c>
      <c r="AH14" s="44">
        <v>0.54166666666666663</v>
      </c>
      <c r="AI14" s="44">
        <v>0.5625</v>
      </c>
      <c r="AJ14" s="44">
        <v>0.58333333333333337</v>
      </c>
      <c r="AK14" s="44">
        <v>0.60416666666666663</v>
      </c>
      <c r="AL14" s="44">
        <v>0.625</v>
      </c>
      <c r="AM14" s="44">
        <v>0.64583333333333337</v>
      </c>
      <c r="AN14" s="44">
        <v>0.66666666666666663</v>
      </c>
      <c r="AO14" s="44">
        <v>0.6875</v>
      </c>
      <c r="AP14" s="44">
        <v>0.70833333333333337</v>
      </c>
      <c r="AQ14" s="44">
        <v>0.72916666666666663</v>
      </c>
      <c r="AR14" s="44">
        <v>0.75</v>
      </c>
      <c r="AS14" s="44">
        <v>0.77083333333333337</v>
      </c>
      <c r="AT14" s="44">
        <v>0.79166666666666663</v>
      </c>
      <c r="AU14" s="44">
        <v>0.8125</v>
      </c>
      <c r="AV14" s="44">
        <v>0.83333333333333337</v>
      </c>
      <c r="AW14" s="44">
        <v>0.85416666666666663</v>
      </c>
      <c r="AX14" s="44">
        <v>0.875</v>
      </c>
      <c r="AY14" s="44">
        <v>0.89583333333333337</v>
      </c>
      <c r="AZ14" s="44">
        <v>0.91666666666666663</v>
      </c>
      <c r="BA14" s="44">
        <v>0.9375</v>
      </c>
      <c r="BB14" s="44">
        <v>0.95833333333333337</v>
      </c>
      <c r="BC14" s="44">
        <v>0.97916666666666663</v>
      </c>
      <c r="BD14" s="45">
        <v>0</v>
      </c>
    </row>
    <row r="15" spans="1:64" x14ac:dyDescent="0.25">
      <c r="A15" t="s">
        <v>323</v>
      </c>
      <c r="D15" t="s">
        <v>0</v>
      </c>
      <c r="E15" s="2" t="s">
        <v>152</v>
      </c>
      <c r="G15" s="33">
        <v>42917</v>
      </c>
      <c r="H15" s="42">
        <f t="shared" ref="H15:H78" si="5">IF(D15&lt;&gt;"Jemena",
IF(SUM(I15:BD15)&gt;0,SUM(I15:BD15),SUM(I15:BD15)*-1),
IF(AND(F15&lt;&gt;"Jemena residential",F15&lt;&gt;"Jemena small business"),0,IF(SUM(I15:BD15)&gt;0,SUM(I15:BD15),SUM(I15:BD15)*-1)))</f>
        <v>455484.49700000003</v>
      </c>
      <c r="I15" s="34">
        <v>8.6080000000000005</v>
      </c>
      <c r="J15" s="34">
        <v>8.1210000000000004</v>
      </c>
      <c r="K15" s="34">
        <v>8.7989999999999995</v>
      </c>
      <c r="L15" s="34">
        <v>8.8970000000000002</v>
      </c>
      <c r="M15" s="34">
        <v>7.7149999999999999</v>
      </c>
      <c r="N15" s="34">
        <v>6.0549999999999997</v>
      </c>
      <c r="O15" s="34">
        <v>4.4859999999999998</v>
      </c>
      <c r="P15" s="34">
        <v>4.7080000000000002</v>
      </c>
      <c r="Q15" s="34">
        <v>5.0309999999999997</v>
      </c>
      <c r="R15" s="34">
        <v>3.9750000000000001</v>
      </c>
      <c r="S15" s="34">
        <v>5.1219999999999999</v>
      </c>
      <c r="T15" s="34">
        <v>7.5880000000000001</v>
      </c>
      <c r="U15" s="34">
        <v>10.202</v>
      </c>
      <c r="V15" s="34">
        <v>6.7050000000000001</v>
      </c>
      <c r="W15" s="34">
        <v>8.0760000000000005</v>
      </c>
      <c r="X15" s="34">
        <v>84.284000000000006</v>
      </c>
      <c r="Y15" s="34">
        <v>1543.1030000000001</v>
      </c>
      <c r="Z15" s="34">
        <v>5836.8410000000003</v>
      </c>
      <c r="AA15" s="34">
        <v>11038.347</v>
      </c>
      <c r="AB15" s="34">
        <v>17759.582999999999</v>
      </c>
      <c r="AC15" s="34">
        <v>25645.752</v>
      </c>
      <c r="AD15" s="34">
        <v>32783.873</v>
      </c>
      <c r="AE15" s="34">
        <v>38983.563999999998</v>
      </c>
      <c r="AF15" s="34">
        <v>43400.807000000001</v>
      </c>
      <c r="AG15" s="34">
        <v>46082.281000000003</v>
      </c>
      <c r="AH15" s="34">
        <v>46749.735999999997</v>
      </c>
      <c r="AI15" s="34">
        <v>45405.779000000002</v>
      </c>
      <c r="AJ15" s="34">
        <v>41671.392999999996</v>
      </c>
      <c r="AK15" s="34">
        <v>35452.97</v>
      </c>
      <c r="AL15" s="34">
        <v>28263.456999999999</v>
      </c>
      <c r="AM15" s="34">
        <v>19617.848999999998</v>
      </c>
      <c r="AN15" s="34">
        <v>10834.584999999999</v>
      </c>
      <c r="AO15" s="34">
        <v>3700.2939999999999</v>
      </c>
      <c r="AP15" s="34">
        <v>408.70400000000001</v>
      </c>
      <c r="AQ15" s="34">
        <v>8.7629999999999999</v>
      </c>
      <c r="AR15" s="34">
        <v>10.028</v>
      </c>
      <c r="AS15" s="34">
        <v>9.77</v>
      </c>
      <c r="AT15" s="34">
        <v>8.5169999999999995</v>
      </c>
      <c r="AU15" s="34">
        <v>8.0020000000000007</v>
      </c>
      <c r="AV15" s="34">
        <v>7.9820000000000002</v>
      </c>
      <c r="AW15" s="34">
        <v>7.43</v>
      </c>
      <c r="AX15" s="34">
        <v>7.9779999999999998</v>
      </c>
      <c r="AY15" s="34">
        <v>8.2430000000000003</v>
      </c>
      <c r="AZ15" s="34">
        <v>7.2149999999999999</v>
      </c>
      <c r="BA15" s="34">
        <v>6.843</v>
      </c>
      <c r="BB15" s="34">
        <v>7.2169999999999996</v>
      </c>
      <c r="BC15" s="34">
        <v>10.362</v>
      </c>
      <c r="BD15" s="34">
        <v>8.8569999999999993</v>
      </c>
    </row>
    <row r="16" spans="1:64" x14ac:dyDescent="0.25">
      <c r="A16" t="s">
        <v>323</v>
      </c>
      <c r="D16" t="s">
        <v>0</v>
      </c>
      <c r="E16" s="2" t="s">
        <v>152</v>
      </c>
      <c r="G16" s="33">
        <v>42918</v>
      </c>
      <c r="H16" s="41">
        <f t="shared" si="5"/>
        <v>395154.05499999999</v>
      </c>
      <c r="I16" s="34">
        <v>9.59</v>
      </c>
      <c r="J16" s="34">
        <v>8.2490000000000006</v>
      </c>
      <c r="K16" s="34">
        <v>9.0909999999999993</v>
      </c>
      <c r="L16" s="34">
        <v>8.7159999999999993</v>
      </c>
      <c r="M16" s="34">
        <v>8.0640000000000001</v>
      </c>
      <c r="N16" s="34">
        <v>7.2009999999999996</v>
      </c>
      <c r="O16" s="34">
        <v>6.2</v>
      </c>
      <c r="P16" s="34">
        <v>5.5789999999999997</v>
      </c>
      <c r="Q16" s="34">
        <v>4.8689999999999998</v>
      </c>
      <c r="R16" s="34">
        <v>6.617</v>
      </c>
      <c r="S16" s="34">
        <v>4.82</v>
      </c>
      <c r="T16" s="34">
        <v>5.319</v>
      </c>
      <c r="U16" s="34">
        <v>7.69</v>
      </c>
      <c r="V16" s="34">
        <v>6.7140000000000004</v>
      </c>
      <c r="W16" s="34">
        <v>6.8890000000000002</v>
      </c>
      <c r="X16" s="34">
        <v>85.566999999999993</v>
      </c>
      <c r="Y16" s="34">
        <v>1483.2550000000001</v>
      </c>
      <c r="Z16" s="34">
        <v>5323.3549999999996</v>
      </c>
      <c r="AA16" s="34">
        <v>10053.879999999999</v>
      </c>
      <c r="AB16" s="34">
        <v>15898.17</v>
      </c>
      <c r="AC16" s="34">
        <v>21358.737000000001</v>
      </c>
      <c r="AD16" s="34">
        <v>24721.54</v>
      </c>
      <c r="AE16" s="34">
        <v>30835.952000000001</v>
      </c>
      <c r="AF16" s="34">
        <v>34439.158000000003</v>
      </c>
      <c r="AG16" s="34">
        <v>35936.239999999998</v>
      </c>
      <c r="AH16" s="34">
        <v>38356.175000000003</v>
      </c>
      <c r="AI16" s="34">
        <v>40218.107000000004</v>
      </c>
      <c r="AJ16" s="34">
        <v>39810.694000000003</v>
      </c>
      <c r="AK16" s="34">
        <v>34636.269</v>
      </c>
      <c r="AL16" s="34">
        <v>27608.611000000001</v>
      </c>
      <c r="AM16" s="34">
        <v>19174.633999999998</v>
      </c>
      <c r="AN16" s="34">
        <v>10706.56</v>
      </c>
      <c r="AO16" s="34">
        <v>3817.3409999999999</v>
      </c>
      <c r="AP16" s="34">
        <v>461.68599999999998</v>
      </c>
      <c r="AQ16" s="34">
        <v>13.262</v>
      </c>
      <c r="AR16" s="34">
        <v>10.464</v>
      </c>
      <c r="AS16" s="34">
        <v>9.1280000000000001</v>
      </c>
      <c r="AT16" s="34">
        <v>8.9030000000000005</v>
      </c>
      <c r="AU16" s="34">
        <v>9.1479999999999997</v>
      </c>
      <c r="AV16" s="34">
        <v>8.6440000000000001</v>
      </c>
      <c r="AW16" s="34">
        <v>6.8310000000000004</v>
      </c>
      <c r="AX16" s="34">
        <v>7.3529999999999998</v>
      </c>
      <c r="AY16" s="34">
        <v>8.0719999999999992</v>
      </c>
      <c r="AZ16" s="34">
        <v>6.7880000000000003</v>
      </c>
      <c r="BA16" s="34">
        <v>6.5060000000000002</v>
      </c>
      <c r="BB16" s="34">
        <v>6.992</v>
      </c>
      <c r="BC16" s="34">
        <v>10.5</v>
      </c>
      <c r="BD16" s="34">
        <v>9.9250000000000007</v>
      </c>
      <c r="BE16" s="25"/>
      <c r="BF16" s="25"/>
      <c r="BG16" s="25"/>
      <c r="BH16" s="25"/>
      <c r="BI16" s="25"/>
      <c r="BJ16" s="25"/>
      <c r="BK16" s="25"/>
      <c r="BL16" s="25"/>
    </row>
    <row r="17" spans="1:64" x14ac:dyDescent="0.25">
      <c r="A17" t="s">
        <v>323</v>
      </c>
      <c r="D17" t="s">
        <v>0</v>
      </c>
      <c r="E17" s="2" t="s">
        <v>152</v>
      </c>
      <c r="G17" s="33">
        <v>42919</v>
      </c>
      <c r="H17" s="41">
        <f t="shared" si="5"/>
        <v>99910.873999999982</v>
      </c>
      <c r="I17" s="34">
        <v>11.598000000000001</v>
      </c>
      <c r="J17" s="34">
        <v>9.5329999999999995</v>
      </c>
      <c r="K17" s="34">
        <v>9.4640000000000004</v>
      </c>
      <c r="L17" s="34">
        <v>8.5299999999999994</v>
      </c>
      <c r="M17" s="34">
        <v>8.1780000000000008</v>
      </c>
      <c r="N17" s="34">
        <v>8.5039999999999996</v>
      </c>
      <c r="O17" s="34">
        <v>8.2569999999999997</v>
      </c>
      <c r="P17" s="34">
        <v>6.0380000000000003</v>
      </c>
      <c r="Q17" s="34">
        <v>5.6950000000000003</v>
      </c>
      <c r="R17" s="34">
        <v>5.5019999999999998</v>
      </c>
      <c r="S17" s="34">
        <v>6.327</v>
      </c>
      <c r="T17" s="34">
        <v>6.51</v>
      </c>
      <c r="U17" s="34">
        <v>8.7690000000000001</v>
      </c>
      <c r="V17" s="34">
        <v>9.5329999999999995</v>
      </c>
      <c r="W17" s="34">
        <v>7.0220000000000002</v>
      </c>
      <c r="X17" s="34">
        <v>40.313000000000002</v>
      </c>
      <c r="Y17" s="34">
        <v>976.18399999999997</v>
      </c>
      <c r="Z17" s="34">
        <v>4272.8789999999999</v>
      </c>
      <c r="AA17" s="34">
        <v>9578.1679999999997</v>
      </c>
      <c r="AB17" s="34">
        <v>14387.397000000001</v>
      </c>
      <c r="AC17" s="34">
        <v>15718.208000000001</v>
      </c>
      <c r="AD17" s="34">
        <v>12004.373</v>
      </c>
      <c r="AE17" s="34">
        <v>9163.8719999999994</v>
      </c>
      <c r="AF17" s="34">
        <v>6407.7209999999995</v>
      </c>
      <c r="AG17" s="34">
        <v>4207.9070000000002</v>
      </c>
      <c r="AH17" s="34">
        <v>3770.9140000000002</v>
      </c>
      <c r="AI17" s="34">
        <v>3458.62</v>
      </c>
      <c r="AJ17" s="34">
        <v>1983.146</v>
      </c>
      <c r="AK17" s="34">
        <v>2187.2570000000001</v>
      </c>
      <c r="AL17" s="34">
        <v>1583.2629999999999</v>
      </c>
      <c r="AM17" s="34">
        <v>2667.1320000000001</v>
      </c>
      <c r="AN17" s="34">
        <v>5285.1049999999996</v>
      </c>
      <c r="AO17" s="34">
        <v>1839.0740000000001</v>
      </c>
      <c r="AP17" s="34">
        <v>176.77099999999999</v>
      </c>
      <c r="AQ17" s="34">
        <v>7.2119999999999997</v>
      </c>
      <c r="AR17" s="34">
        <v>7.532</v>
      </c>
      <c r="AS17" s="34">
        <v>8.8130000000000006</v>
      </c>
      <c r="AT17" s="34">
        <v>7.2060000000000004</v>
      </c>
      <c r="AU17" s="34">
        <v>6.2880000000000003</v>
      </c>
      <c r="AV17" s="34">
        <v>4.8049999999999997</v>
      </c>
      <c r="AW17" s="34">
        <v>5.9420000000000002</v>
      </c>
      <c r="AX17" s="34">
        <v>4.1029999999999998</v>
      </c>
      <c r="AY17" s="34">
        <v>4.8330000000000002</v>
      </c>
      <c r="AZ17" s="34">
        <v>4.6130000000000004</v>
      </c>
      <c r="BA17" s="34">
        <v>4.38</v>
      </c>
      <c r="BB17" s="34">
        <v>5.0389999999999997</v>
      </c>
      <c r="BC17" s="34">
        <v>5.593</v>
      </c>
      <c r="BD17" s="34">
        <v>6.7510000000000003</v>
      </c>
      <c r="BE17" s="25"/>
      <c r="BF17" s="25"/>
      <c r="BG17" s="25"/>
      <c r="BH17" s="25"/>
      <c r="BI17" s="25"/>
      <c r="BJ17" s="25"/>
      <c r="BK17" s="25"/>
      <c r="BL17" s="25"/>
    </row>
    <row r="18" spans="1:64" x14ac:dyDescent="0.25">
      <c r="A18" t="s">
        <v>323</v>
      </c>
      <c r="D18" t="s">
        <v>0</v>
      </c>
      <c r="E18" s="2" t="s">
        <v>152</v>
      </c>
      <c r="G18" s="33">
        <v>42920</v>
      </c>
      <c r="H18" s="41">
        <f t="shared" si="5"/>
        <v>243262.00100000002</v>
      </c>
      <c r="I18" s="34">
        <v>5.952</v>
      </c>
      <c r="J18" s="34">
        <v>8.0120000000000005</v>
      </c>
      <c r="K18" s="34">
        <v>7.8609999999999998</v>
      </c>
      <c r="L18" s="34">
        <v>7.49</v>
      </c>
      <c r="M18" s="34">
        <v>7.359</v>
      </c>
      <c r="N18" s="34">
        <v>5.4690000000000003</v>
      </c>
      <c r="O18" s="34">
        <v>6.1310000000000002</v>
      </c>
      <c r="P18" s="34">
        <v>4.375</v>
      </c>
      <c r="Q18" s="34">
        <v>4.569</v>
      </c>
      <c r="R18" s="34">
        <v>4.6630000000000003</v>
      </c>
      <c r="S18" s="34">
        <v>4.9450000000000003</v>
      </c>
      <c r="T18" s="34">
        <v>6.11</v>
      </c>
      <c r="U18" s="34">
        <v>5.1639999999999997</v>
      </c>
      <c r="V18" s="34">
        <v>5.6859999999999999</v>
      </c>
      <c r="W18" s="34">
        <v>4.8849999999999998</v>
      </c>
      <c r="X18" s="34">
        <v>32.179000000000002</v>
      </c>
      <c r="Y18" s="34">
        <v>486.28</v>
      </c>
      <c r="Z18" s="34">
        <v>2089.9470000000001</v>
      </c>
      <c r="AA18" s="34">
        <v>5693.8289999999997</v>
      </c>
      <c r="AB18" s="34">
        <v>12150.007</v>
      </c>
      <c r="AC18" s="34">
        <v>18263.634999999998</v>
      </c>
      <c r="AD18" s="34">
        <v>24700.481</v>
      </c>
      <c r="AE18" s="34">
        <v>27875.66</v>
      </c>
      <c r="AF18" s="34">
        <v>29543.254000000001</v>
      </c>
      <c r="AG18" s="34">
        <v>26808.544999999998</v>
      </c>
      <c r="AH18" s="34">
        <v>21908.929</v>
      </c>
      <c r="AI18" s="34">
        <v>20544.766</v>
      </c>
      <c r="AJ18" s="34">
        <v>19186.757000000001</v>
      </c>
      <c r="AK18" s="34">
        <v>15598.166999999999</v>
      </c>
      <c r="AL18" s="34">
        <v>9507.8320000000003</v>
      </c>
      <c r="AM18" s="34">
        <v>4692.8329999999996</v>
      </c>
      <c r="AN18" s="34">
        <v>3201.6239999999998</v>
      </c>
      <c r="AO18" s="34">
        <v>724.98900000000003</v>
      </c>
      <c r="AP18" s="34">
        <v>69.215000000000003</v>
      </c>
      <c r="AQ18" s="34">
        <v>8.1300000000000008</v>
      </c>
      <c r="AR18" s="34">
        <v>7.8890000000000002</v>
      </c>
      <c r="AS18" s="34">
        <v>7.6970000000000001</v>
      </c>
      <c r="AT18" s="34">
        <v>6.782</v>
      </c>
      <c r="AU18" s="34">
        <v>6.7130000000000001</v>
      </c>
      <c r="AV18" s="34">
        <v>5.2869999999999999</v>
      </c>
      <c r="AW18" s="34">
        <v>5.7320000000000002</v>
      </c>
      <c r="AX18" s="34">
        <v>5.335</v>
      </c>
      <c r="AY18" s="34">
        <v>5.1109999999999998</v>
      </c>
      <c r="AZ18" s="34">
        <v>4.3239999999999998</v>
      </c>
      <c r="BA18" s="34">
        <v>4.84</v>
      </c>
      <c r="BB18" s="34">
        <v>5.7629999999999999</v>
      </c>
      <c r="BC18" s="34">
        <v>10.722</v>
      </c>
      <c r="BD18" s="34">
        <v>10.076000000000001</v>
      </c>
      <c r="BE18" s="26"/>
    </row>
    <row r="19" spans="1:64" x14ac:dyDescent="0.25">
      <c r="A19" t="s">
        <v>323</v>
      </c>
      <c r="D19" t="s">
        <v>0</v>
      </c>
      <c r="E19" s="2" t="s">
        <v>152</v>
      </c>
      <c r="G19" s="33">
        <v>42921</v>
      </c>
      <c r="H19" s="41">
        <f t="shared" si="5"/>
        <v>194112.98500000002</v>
      </c>
      <c r="I19" s="34">
        <v>7.72</v>
      </c>
      <c r="J19" s="34">
        <v>8.77</v>
      </c>
      <c r="K19" s="34">
        <v>7.5519999999999996</v>
      </c>
      <c r="L19" s="34">
        <v>7.8639999999999999</v>
      </c>
      <c r="M19" s="34">
        <v>7.3479999999999999</v>
      </c>
      <c r="N19" s="34">
        <v>7.13</v>
      </c>
      <c r="O19" s="34">
        <v>6.4820000000000002</v>
      </c>
      <c r="P19" s="34">
        <v>5.883</v>
      </c>
      <c r="Q19" s="34">
        <v>5.117</v>
      </c>
      <c r="R19" s="34">
        <v>4.1959999999999997</v>
      </c>
      <c r="S19" s="34">
        <v>4.6079999999999997</v>
      </c>
      <c r="T19" s="34">
        <v>5.7160000000000002</v>
      </c>
      <c r="U19" s="34">
        <v>7.6920000000000002</v>
      </c>
      <c r="V19" s="34">
        <v>6.2110000000000003</v>
      </c>
      <c r="W19" s="34">
        <v>6.5469999999999997</v>
      </c>
      <c r="X19" s="34">
        <v>13.355</v>
      </c>
      <c r="Y19" s="34">
        <v>174.66499999999999</v>
      </c>
      <c r="Z19" s="34">
        <v>1208.9649999999999</v>
      </c>
      <c r="AA19" s="34">
        <v>4643.835</v>
      </c>
      <c r="AB19" s="34">
        <v>10025.924999999999</v>
      </c>
      <c r="AC19" s="34">
        <v>14211.906000000001</v>
      </c>
      <c r="AD19" s="34">
        <v>16055.401</v>
      </c>
      <c r="AE19" s="34">
        <v>18309.891</v>
      </c>
      <c r="AF19" s="34">
        <v>19089.636999999999</v>
      </c>
      <c r="AG19" s="34">
        <v>17196.562000000002</v>
      </c>
      <c r="AH19" s="34">
        <v>18039.576000000001</v>
      </c>
      <c r="AI19" s="34">
        <v>18717.625</v>
      </c>
      <c r="AJ19" s="34">
        <v>18526.221000000001</v>
      </c>
      <c r="AK19" s="34">
        <v>16242.221</v>
      </c>
      <c r="AL19" s="34">
        <v>11022.421</v>
      </c>
      <c r="AM19" s="34">
        <v>6272.683</v>
      </c>
      <c r="AN19" s="34">
        <v>3072.8719999999998</v>
      </c>
      <c r="AO19" s="34">
        <v>997.64</v>
      </c>
      <c r="AP19" s="34">
        <v>103.193</v>
      </c>
      <c r="AQ19" s="34">
        <v>9.0489999999999995</v>
      </c>
      <c r="AR19" s="34">
        <v>6.2469999999999999</v>
      </c>
      <c r="AS19" s="34">
        <v>6.4969999999999999</v>
      </c>
      <c r="AT19" s="34">
        <v>5.7590000000000003</v>
      </c>
      <c r="AU19" s="34">
        <v>5.5350000000000001</v>
      </c>
      <c r="AV19" s="34">
        <v>5.641</v>
      </c>
      <c r="AW19" s="34">
        <v>6.0339999999999998</v>
      </c>
      <c r="AX19" s="34">
        <v>5.71</v>
      </c>
      <c r="AY19" s="34">
        <v>5.4160000000000004</v>
      </c>
      <c r="AZ19" s="34">
        <v>4.8259999999999996</v>
      </c>
      <c r="BA19" s="34">
        <v>3.5449999999999999</v>
      </c>
      <c r="BB19" s="34">
        <v>5.1239999999999997</v>
      </c>
      <c r="BC19" s="34">
        <v>8.2010000000000005</v>
      </c>
      <c r="BD19" s="34">
        <v>11.971</v>
      </c>
    </row>
    <row r="20" spans="1:64" x14ac:dyDescent="0.25">
      <c r="A20" t="s">
        <v>323</v>
      </c>
      <c r="D20" t="s">
        <v>0</v>
      </c>
      <c r="E20" s="2" t="s">
        <v>152</v>
      </c>
      <c r="G20" s="33">
        <v>42922</v>
      </c>
      <c r="H20" s="41">
        <f t="shared" si="5"/>
        <v>350291.14799999987</v>
      </c>
      <c r="I20" s="34">
        <v>10.491</v>
      </c>
      <c r="J20" s="34">
        <v>10.581</v>
      </c>
      <c r="K20" s="34">
        <v>10.272</v>
      </c>
      <c r="L20" s="34">
        <v>9.0690000000000008</v>
      </c>
      <c r="M20" s="34">
        <v>7.3090000000000002</v>
      </c>
      <c r="N20" s="34">
        <v>6.258</v>
      </c>
      <c r="O20" s="34">
        <v>7.1280000000000001</v>
      </c>
      <c r="P20" s="34">
        <v>6.0910000000000002</v>
      </c>
      <c r="Q20" s="34">
        <v>6.5529999999999999</v>
      </c>
      <c r="R20" s="34">
        <v>6.4180000000000001</v>
      </c>
      <c r="S20" s="34">
        <v>5.8849999999999998</v>
      </c>
      <c r="T20" s="34">
        <v>7.1429999999999998</v>
      </c>
      <c r="U20" s="34">
        <v>9.2579999999999991</v>
      </c>
      <c r="V20" s="34">
        <v>8.9060000000000006</v>
      </c>
      <c r="W20" s="34">
        <v>7.56</v>
      </c>
      <c r="X20" s="34">
        <v>61.499000000000002</v>
      </c>
      <c r="Y20" s="34">
        <v>1187.6969999999999</v>
      </c>
      <c r="Z20" s="34">
        <v>4681.57</v>
      </c>
      <c r="AA20" s="34">
        <v>9203.1450000000004</v>
      </c>
      <c r="AB20" s="34">
        <v>15097.776</v>
      </c>
      <c r="AC20" s="34">
        <v>22041.556</v>
      </c>
      <c r="AD20" s="34">
        <v>29180.678</v>
      </c>
      <c r="AE20" s="34">
        <v>35219.425999999999</v>
      </c>
      <c r="AF20" s="34">
        <v>37015.574999999997</v>
      </c>
      <c r="AG20" s="34">
        <v>35452.555999999997</v>
      </c>
      <c r="AH20" s="34">
        <v>36357.815000000002</v>
      </c>
      <c r="AI20" s="34">
        <v>32196.54</v>
      </c>
      <c r="AJ20" s="34">
        <v>28557.873</v>
      </c>
      <c r="AK20" s="34">
        <v>23648.973000000002</v>
      </c>
      <c r="AL20" s="34">
        <v>17901.984</v>
      </c>
      <c r="AM20" s="34">
        <v>12348.694</v>
      </c>
      <c r="AN20" s="34">
        <v>6993.71</v>
      </c>
      <c r="AO20" s="34">
        <v>2639.0450000000001</v>
      </c>
      <c r="AP20" s="34">
        <v>293.19</v>
      </c>
      <c r="AQ20" s="34">
        <v>7.93</v>
      </c>
      <c r="AR20" s="34">
        <v>7.7759999999999998</v>
      </c>
      <c r="AS20" s="34">
        <v>7.2949999999999999</v>
      </c>
      <c r="AT20" s="34">
        <v>7.0549999999999997</v>
      </c>
      <c r="AU20" s="34">
        <v>6.8940000000000001</v>
      </c>
      <c r="AV20" s="34">
        <v>7.6589999999999998</v>
      </c>
      <c r="AW20" s="34">
        <v>7.2130000000000001</v>
      </c>
      <c r="AX20" s="34">
        <v>6.6029999999999998</v>
      </c>
      <c r="AY20" s="34">
        <v>5.234</v>
      </c>
      <c r="AZ20" s="34">
        <v>4.9710000000000001</v>
      </c>
      <c r="BA20" s="34">
        <v>5.4640000000000004</v>
      </c>
      <c r="BB20" s="34">
        <v>4.9340000000000002</v>
      </c>
      <c r="BC20" s="34">
        <v>6.3120000000000003</v>
      </c>
      <c r="BD20" s="34">
        <v>7.5839999999999996</v>
      </c>
      <c r="BE20" s="26"/>
    </row>
    <row r="21" spans="1:64" x14ac:dyDescent="0.25">
      <c r="A21" t="s">
        <v>323</v>
      </c>
      <c r="D21" t="s">
        <v>0</v>
      </c>
      <c r="E21" s="2" t="s">
        <v>152</v>
      </c>
      <c r="G21" s="33">
        <v>42923</v>
      </c>
      <c r="H21" s="41">
        <f t="shared" si="5"/>
        <v>341441.39000000007</v>
      </c>
      <c r="I21" s="34">
        <v>9.1929999999999996</v>
      </c>
      <c r="J21" s="34">
        <v>11.881</v>
      </c>
      <c r="K21" s="34">
        <v>11.957000000000001</v>
      </c>
      <c r="L21" s="34">
        <v>11.505000000000001</v>
      </c>
      <c r="M21" s="34">
        <v>10.807</v>
      </c>
      <c r="N21" s="34">
        <v>7.6539999999999999</v>
      </c>
      <c r="O21" s="34">
        <v>7.3179999999999996</v>
      </c>
      <c r="P21" s="34">
        <v>5.8730000000000002</v>
      </c>
      <c r="Q21" s="34">
        <v>5.609</v>
      </c>
      <c r="R21" s="34">
        <v>5.9690000000000003</v>
      </c>
      <c r="S21" s="34">
        <v>4.8209999999999997</v>
      </c>
      <c r="T21" s="34">
        <v>7.6420000000000003</v>
      </c>
      <c r="U21" s="34">
        <v>10.457000000000001</v>
      </c>
      <c r="V21" s="34">
        <v>9.8689999999999998</v>
      </c>
      <c r="W21" s="34">
        <v>8.6059999999999999</v>
      </c>
      <c r="X21" s="34">
        <v>50.051000000000002</v>
      </c>
      <c r="Y21" s="34">
        <v>544.39800000000002</v>
      </c>
      <c r="Z21" s="34">
        <v>1708.4659999999999</v>
      </c>
      <c r="AA21" s="34">
        <v>3780.45</v>
      </c>
      <c r="AB21" s="34">
        <v>7895.7039999999997</v>
      </c>
      <c r="AC21" s="34">
        <v>14751.532999999999</v>
      </c>
      <c r="AD21" s="34">
        <v>24684.317999999999</v>
      </c>
      <c r="AE21" s="34">
        <v>29787.055</v>
      </c>
      <c r="AF21" s="34">
        <v>33423.212</v>
      </c>
      <c r="AG21" s="34">
        <v>36531.703000000001</v>
      </c>
      <c r="AH21" s="34">
        <v>36933.35</v>
      </c>
      <c r="AI21" s="34">
        <v>36423.089999999997</v>
      </c>
      <c r="AJ21" s="34">
        <v>33335.464999999997</v>
      </c>
      <c r="AK21" s="34">
        <v>28960.576000000001</v>
      </c>
      <c r="AL21" s="34">
        <v>23350.297999999999</v>
      </c>
      <c r="AM21" s="34">
        <v>16467.077000000001</v>
      </c>
      <c r="AN21" s="34">
        <v>9191.9869999999992</v>
      </c>
      <c r="AO21" s="34">
        <v>3071.6239999999998</v>
      </c>
      <c r="AP21" s="34">
        <v>315.65300000000002</v>
      </c>
      <c r="AQ21" s="34">
        <v>9.1489999999999991</v>
      </c>
      <c r="AR21" s="34">
        <v>7.7640000000000002</v>
      </c>
      <c r="AS21" s="34">
        <v>8.7910000000000004</v>
      </c>
      <c r="AT21" s="34">
        <v>7.0339999999999998</v>
      </c>
      <c r="AU21" s="34">
        <v>6.5519999999999996</v>
      </c>
      <c r="AV21" s="34">
        <v>7.1189999999999998</v>
      </c>
      <c r="AW21" s="34">
        <v>7.0410000000000004</v>
      </c>
      <c r="AX21" s="34">
        <v>6.5679999999999996</v>
      </c>
      <c r="AY21" s="34">
        <v>5.6349999999999998</v>
      </c>
      <c r="AZ21" s="34">
        <v>5.2089999999999996</v>
      </c>
      <c r="BA21" s="34">
        <v>5.4279999999999999</v>
      </c>
      <c r="BB21" s="34">
        <v>6.3979999999999997</v>
      </c>
      <c r="BC21" s="34">
        <v>11.371</v>
      </c>
      <c r="BD21" s="34">
        <v>12.16</v>
      </c>
    </row>
    <row r="22" spans="1:64" x14ac:dyDescent="0.25">
      <c r="A22" t="s">
        <v>323</v>
      </c>
      <c r="D22" t="s">
        <v>0</v>
      </c>
      <c r="E22" s="2" t="s">
        <v>152</v>
      </c>
      <c r="G22" s="33">
        <v>42924</v>
      </c>
      <c r="H22" s="41">
        <f t="shared" si="5"/>
        <v>136782.66499999998</v>
      </c>
      <c r="I22" s="34">
        <v>10.435</v>
      </c>
      <c r="J22" s="34">
        <v>9.0579999999999998</v>
      </c>
      <c r="K22" s="34">
        <v>8.4250000000000007</v>
      </c>
      <c r="L22" s="34">
        <v>7.0049999999999999</v>
      </c>
      <c r="M22" s="34">
        <v>6.7469999999999999</v>
      </c>
      <c r="N22" s="34">
        <v>7.1369999999999996</v>
      </c>
      <c r="O22" s="34">
        <v>5.8369999999999997</v>
      </c>
      <c r="P22" s="34">
        <v>5.8390000000000004</v>
      </c>
      <c r="Q22" s="34">
        <v>6.0869999999999997</v>
      </c>
      <c r="R22" s="34">
        <v>6.399</v>
      </c>
      <c r="S22" s="34">
        <v>6.54</v>
      </c>
      <c r="T22" s="34">
        <v>7.0839999999999996</v>
      </c>
      <c r="U22" s="34">
        <v>9.157</v>
      </c>
      <c r="V22" s="34">
        <v>9.3670000000000009</v>
      </c>
      <c r="W22" s="34">
        <v>9.3539999999999992</v>
      </c>
      <c r="X22" s="34">
        <v>73.906999999999996</v>
      </c>
      <c r="Y22" s="34">
        <v>1027.7080000000001</v>
      </c>
      <c r="Z22" s="34">
        <v>3007.1979999999999</v>
      </c>
      <c r="AA22" s="34">
        <v>6277.3720000000003</v>
      </c>
      <c r="AB22" s="34">
        <v>9697.7489999999998</v>
      </c>
      <c r="AC22" s="34">
        <v>10491.772000000001</v>
      </c>
      <c r="AD22" s="34">
        <v>12022.251</v>
      </c>
      <c r="AE22" s="34">
        <v>14829.503000000001</v>
      </c>
      <c r="AF22" s="34">
        <v>15802.798000000001</v>
      </c>
      <c r="AG22" s="34">
        <v>15763.319</v>
      </c>
      <c r="AH22" s="34">
        <v>12936.319</v>
      </c>
      <c r="AI22" s="34">
        <v>11578.983</v>
      </c>
      <c r="AJ22" s="34">
        <v>8331.4110000000001</v>
      </c>
      <c r="AK22" s="34">
        <v>6126.3329999999996</v>
      </c>
      <c r="AL22" s="34">
        <v>4864.4719999999998</v>
      </c>
      <c r="AM22" s="34">
        <v>2460.5329999999999</v>
      </c>
      <c r="AN22" s="34">
        <v>955.13499999999999</v>
      </c>
      <c r="AO22" s="34">
        <v>283.31299999999999</v>
      </c>
      <c r="AP22" s="34">
        <v>58.274999999999999</v>
      </c>
      <c r="AQ22" s="34">
        <v>9.7560000000000002</v>
      </c>
      <c r="AR22" s="34">
        <v>8.5730000000000004</v>
      </c>
      <c r="AS22" s="34">
        <v>6.7290000000000001</v>
      </c>
      <c r="AT22" s="34">
        <v>5.3369999999999997</v>
      </c>
      <c r="AU22" s="34">
        <v>5.202</v>
      </c>
      <c r="AV22" s="34">
        <v>4.7190000000000003</v>
      </c>
      <c r="AW22" s="34">
        <v>4.1909999999999998</v>
      </c>
      <c r="AX22" s="34">
        <v>4.359</v>
      </c>
      <c r="AY22" s="34">
        <v>5.6210000000000004</v>
      </c>
      <c r="AZ22" s="34">
        <v>4.3570000000000002</v>
      </c>
      <c r="BA22" s="34">
        <v>3.613</v>
      </c>
      <c r="BB22" s="34">
        <v>3.6440000000000001</v>
      </c>
      <c r="BC22" s="34">
        <v>5.165</v>
      </c>
      <c r="BD22" s="34">
        <v>8.577</v>
      </c>
    </row>
    <row r="23" spans="1:64" x14ac:dyDescent="0.25">
      <c r="A23" t="s">
        <v>323</v>
      </c>
      <c r="D23" t="s">
        <v>0</v>
      </c>
      <c r="E23" s="2" t="s">
        <v>152</v>
      </c>
      <c r="G23" s="33">
        <v>42925</v>
      </c>
      <c r="H23" s="41">
        <f t="shared" si="5"/>
        <v>215235.0719999999</v>
      </c>
      <c r="I23" s="34">
        <v>10.417999999999999</v>
      </c>
      <c r="J23" s="34">
        <v>10.09</v>
      </c>
      <c r="K23" s="34">
        <v>8.0069999999999997</v>
      </c>
      <c r="L23" s="34">
        <v>8.8710000000000004</v>
      </c>
      <c r="M23" s="34">
        <v>7.9820000000000002</v>
      </c>
      <c r="N23" s="34">
        <v>6.4610000000000003</v>
      </c>
      <c r="O23" s="34">
        <v>5.9059999999999997</v>
      </c>
      <c r="P23" s="34">
        <v>6.7640000000000002</v>
      </c>
      <c r="Q23" s="34">
        <v>5.3579999999999997</v>
      </c>
      <c r="R23" s="34">
        <v>4.8070000000000004</v>
      </c>
      <c r="S23" s="34">
        <v>4.8259999999999996</v>
      </c>
      <c r="T23" s="34">
        <v>5.8579999999999997</v>
      </c>
      <c r="U23" s="34">
        <v>6.2460000000000004</v>
      </c>
      <c r="V23" s="34">
        <v>7.8449999999999998</v>
      </c>
      <c r="W23" s="34">
        <v>6.7389999999999999</v>
      </c>
      <c r="X23" s="34">
        <v>82.712999999999994</v>
      </c>
      <c r="Y23" s="34">
        <v>1276.2929999999999</v>
      </c>
      <c r="Z23" s="34">
        <v>3574.9079999999999</v>
      </c>
      <c r="AA23" s="34">
        <v>7221.1729999999998</v>
      </c>
      <c r="AB23" s="34">
        <v>12219.365</v>
      </c>
      <c r="AC23" s="34">
        <v>18212.595000000001</v>
      </c>
      <c r="AD23" s="34">
        <v>22721.550999999999</v>
      </c>
      <c r="AE23" s="34">
        <v>23042.671999999999</v>
      </c>
      <c r="AF23" s="34">
        <v>21672.794999999998</v>
      </c>
      <c r="AG23" s="34">
        <v>23834.011999999999</v>
      </c>
      <c r="AH23" s="34">
        <v>20472.591</v>
      </c>
      <c r="AI23" s="34">
        <v>16129.072</v>
      </c>
      <c r="AJ23" s="34">
        <v>14419.332</v>
      </c>
      <c r="AK23" s="34">
        <v>12761.084999999999</v>
      </c>
      <c r="AL23" s="34">
        <v>8784.3979999999992</v>
      </c>
      <c r="AM23" s="34">
        <v>5113.817</v>
      </c>
      <c r="AN23" s="34">
        <v>2376.1990000000001</v>
      </c>
      <c r="AO23" s="34">
        <v>923.00099999999998</v>
      </c>
      <c r="AP23" s="34">
        <v>196.81100000000001</v>
      </c>
      <c r="AQ23" s="34">
        <v>9.43</v>
      </c>
      <c r="AR23" s="34">
        <v>9.3019999999999996</v>
      </c>
      <c r="AS23" s="34">
        <v>6.94</v>
      </c>
      <c r="AT23" s="34">
        <v>6.1470000000000002</v>
      </c>
      <c r="AU23" s="34">
        <v>6.327</v>
      </c>
      <c r="AV23" s="34">
        <v>8.4849999999999994</v>
      </c>
      <c r="AW23" s="34">
        <v>7.0730000000000004</v>
      </c>
      <c r="AX23" s="34">
        <v>6.06</v>
      </c>
      <c r="AY23" s="34">
        <v>5.7060000000000004</v>
      </c>
      <c r="AZ23" s="34">
        <v>5.4950000000000001</v>
      </c>
      <c r="BA23" s="34">
        <v>5.093</v>
      </c>
      <c r="BB23" s="34">
        <v>5.3179999999999996</v>
      </c>
      <c r="BC23" s="34">
        <v>5.444</v>
      </c>
      <c r="BD23" s="34">
        <v>7.6909999999999998</v>
      </c>
    </row>
    <row r="24" spans="1:64" x14ac:dyDescent="0.25">
      <c r="A24" t="s">
        <v>323</v>
      </c>
      <c r="D24" t="s">
        <v>0</v>
      </c>
      <c r="E24" s="2" t="s">
        <v>152</v>
      </c>
      <c r="G24" s="33">
        <v>42926</v>
      </c>
      <c r="H24" s="41">
        <f t="shared" si="5"/>
        <v>325093.35000000009</v>
      </c>
      <c r="I24" s="34">
        <v>9.35</v>
      </c>
      <c r="J24" s="34">
        <v>11.192</v>
      </c>
      <c r="K24" s="34">
        <v>11.5</v>
      </c>
      <c r="L24" s="34">
        <v>11.654</v>
      </c>
      <c r="M24" s="34">
        <v>10.018000000000001</v>
      </c>
      <c r="N24" s="34">
        <v>9.7579999999999991</v>
      </c>
      <c r="O24" s="34">
        <v>9.9060000000000006</v>
      </c>
      <c r="P24" s="34">
        <v>8.6379999999999999</v>
      </c>
      <c r="Q24" s="34">
        <v>8.4489999999999998</v>
      </c>
      <c r="R24" s="34">
        <v>8.4499999999999993</v>
      </c>
      <c r="S24" s="34">
        <v>8.468</v>
      </c>
      <c r="T24" s="34">
        <v>7.9619999999999997</v>
      </c>
      <c r="U24" s="34">
        <v>8.9700000000000006</v>
      </c>
      <c r="V24" s="34">
        <v>6.5350000000000001</v>
      </c>
      <c r="W24" s="34">
        <v>7.6840000000000002</v>
      </c>
      <c r="X24" s="34">
        <v>84.183999999999997</v>
      </c>
      <c r="Y24" s="34">
        <v>1258.3</v>
      </c>
      <c r="Z24" s="34">
        <v>5161.9530000000004</v>
      </c>
      <c r="AA24" s="34">
        <v>11379.668</v>
      </c>
      <c r="AB24" s="34">
        <v>18793.914000000001</v>
      </c>
      <c r="AC24" s="34">
        <v>26400.945</v>
      </c>
      <c r="AD24" s="34">
        <v>32154.44</v>
      </c>
      <c r="AE24" s="34">
        <v>37995.546999999999</v>
      </c>
      <c r="AF24" s="34">
        <v>40160.796999999999</v>
      </c>
      <c r="AG24" s="34">
        <v>37341.961000000003</v>
      </c>
      <c r="AH24" s="34">
        <v>31305.834999999999</v>
      </c>
      <c r="AI24" s="34">
        <v>25724.554</v>
      </c>
      <c r="AJ24" s="34">
        <v>21346.375</v>
      </c>
      <c r="AK24" s="34">
        <v>12857.431</v>
      </c>
      <c r="AL24" s="34">
        <v>10290.043</v>
      </c>
      <c r="AM24" s="34">
        <v>7600.0150000000003</v>
      </c>
      <c r="AN24" s="34">
        <v>3943.32</v>
      </c>
      <c r="AO24" s="34">
        <v>956.65499999999997</v>
      </c>
      <c r="AP24" s="34">
        <v>101.455</v>
      </c>
      <c r="AQ24" s="34">
        <v>10.99</v>
      </c>
      <c r="AR24" s="34">
        <v>8.7609999999999992</v>
      </c>
      <c r="AS24" s="34">
        <v>7.4770000000000003</v>
      </c>
      <c r="AT24" s="34">
        <v>6.4370000000000003</v>
      </c>
      <c r="AU24" s="34">
        <v>6.4189999999999996</v>
      </c>
      <c r="AV24" s="34">
        <v>7.4450000000000003</v>
      </c>
      <c r="AW24" s="34">
        <v>5.45</v>
      </c>
      <c r="AX24" s="34">
        <v>5.3150000000000004</v>
      </c>
      <c r="AY24" s="34">
        <v>5.5330000000000004</v>
      </c>
      <c r="AZ24" s="34">
        <v>5.9809999999999999</v>
      </c>
      <c r="BA24" s="34">
        <v>5.859</v>
      </c>
      <c r="BB24" s="34">
        <v>5.9809999999999999</v>
      </c>
      <c r="BC24" s="34">
        <v>7.5869999999999997</v>
      </c>
      <c r="BD24" s="34">
        <v>8.1890000000000001</v>
      </c>
      <c r="BE24" s="27"/>
    </row>
    <row r="25" spans="1:64" x14ac:dyDescent="0.25">
      <c r="A25" t="s">
        <v>323</v>
      </c>
      <c r="D25" t="s">
        <v>0</v>
      </c>
      <c r="E25" s="2" t="s">
        <v>152</v>
      </c>
      <c r="G25" s="33">
        <v>42927</v>
      </c>
      <c r="H25" s="41">
        <f t="shared" si="5"/>
        <v>325308.58899999986</v>
      </c>
      <c r="I25" s="34">
        <v>8.6839999999999993</v>
      </c>
      <c r="J25" s="34">
        <v>10.512</v>
      </c>
      <c r="K25" s="34">
        <v>13.109</v>
      </c>
      <c r="L25" s="34">
        <v>11.714</v>
      </c>
      <c r="M25" s="34">
        <v>9.6769999999999996</v>
      </c>
      <c r="N25" s="34">
        <v>8.7520000000000007</v>
      </c>
      <c r="O25" s="34">
        <v>7.6970000000000001</v>
      </c>
      <c r="P25" s="34">
        <v>7.21</v>
      </c>
      <c r="Q25" s="34">
        <v>5.78</v>
      </c>
      <c r="R25" s="34">
        <v>6.1</v>
      </c>
      <c r="S25" s="34">
        <v>8.5619999999999994</v>
      </c>
      <c r="T25" s="34">
        <v>7.5620000000000003</v>
      </c>
      <c r="U25" s="34">
        <v>9.2590000000000003</v>
      </c>
      <c r="V25" s="34">
        <v>9.657</v>
      </c>
      <c r="W25" s="34">
        <v>9.0640000000000001</v>
      </c>
      <c r="X25" s="34">
        <v>26.452000000000002</v>
      </c>
      <c r="Y25" s="34">
        <v>418.34800000000001</v>
      </c>
      <c r="Z25" s="34">
        <v>2221.239</v>
      </c>
      <c r="AA25" s="34">
        <v>5259.7889999999998</v>
      </c>
      <c r="AB25" s="34">
        <v>9461.0010000000002</v>
      </c>
      <c r="AC25" s="34">
        <v>16548.425999999999</v>
      </c>
      <c r="AD25" s="34">
        <v>24532.359</v>
      </c>
      <c r="AE25" s="34">
        <v>30444.638999999999</v>
      </c>
      <c r="AF25" s="34">
        <v>35990.012999999999</v>
      </c>
      <c r="AG25" s="34">
        <v>37347.451000000001</v>
      </c>
      <c r="AH25" s="34">
        <v>33324.856</v>
      </c>
      <c r="AI25" s="34">
        <v>27675.702000000001</v>
      </c>
      <c r="AJ25" s="34">
        <v>26295.993999999999</v>
      </c>
      <c r="AK25" s="34">
        <v>24495.204000000002</v>
      </c>
      <c r="AL25" s="34">
        <v>19935.338</v>
      </c>
      <c r="AM25" s="34">
        <v>15850.993</v>
      </c>
      <c r="AN25" s="34">
        <v>10537.728999999999</v>
      </c>
      <c r="AO25" s="34">
        <v>4142.6239999999998</v>
      </c>
      <c r="AP25" s="34">
        <v>560.99599999999998</v>
      </c>
      <c r="AQ25" s="34">
        <v>11.702</v>
      </c>
      <c r="AR25" s="34">
        <v>7.8970000000000002</v>
      </c>
      <c r="AS25" s="34">
        <v>7.9109999999999996</v>
      </c>
      <c r="AT25" s="34">
        <v>8.1959999999999997</v>
      </c>
      <c r="AU25" s="34">
        <v>6.8369999999999997</v>
      </c>
      <c r="AV25" s="34">
        <v>7.2380000000000004</v>
      </c>
      <c r="AW25" s="34">
        <v>7.0730000000000004</v>
      </c>
      <c r="AX25" s="34">
        <v>7.6509999999999998</v>
      </c>
      <c r="AY25" s="34">
        <v>7.0670000000000002</v>
      </c>
      <c r="AZ25" s="34">
        <v>5.9370000000000003</v>
      </c>
      <c r="BA25" s="34">
        <v>6.2190000000000003</v>
      </c>
      <c r="BB25" s="34">
        <v>5.1379999999999999</v>
      </c>
      <c r="BC25" s="34">
        <v>7.9640000000000004</v>
      </c>
      <c r="BD25" s="34">
        <v>9.2669999999999995</v>
      </c>
      <c r="BE25" s="27"/>
    </row>
    <row r="26" spans="1:64" x14ac:dyDescent="0.25">
      <c r="A26" t="s">
        <v>323</v>
      </c>
      <c r="D26" t="s">
        <v>0</v>
      </c>
      <c r="E26" s="2" t="s">
        <v>152</v>
      </c>
      <c r="G26" s="33">
        <v>42928</v>
      </c>
      <c r="H26" s="41">
        <f t="shared" si="5"/>
        <v>428702.64700000006</v>
      </c>
      <c r="I26" s="34">
        <v>12.031000000000001</v>
      </c>
      <c r="J26" s="34">
        <v>12.731</v>
      </c>
      <c r="K26" s="34">
        <v>10.271000000000001</v>
      </c>
      <c r="L26" s="34">
        <v>9.5530000000000008</v>
      </c>
      <c r="M26" s="34">
        <v>7.4420000000000002</v>
      </c>
      <c r="N26" s="34">
        <v>6.7869999999999999</v>
      </c>
      <c r="O26" s="34">
        <v>7.048</v>
      </c>
      <c r="P26" s="34">
        <v>7.2220000000000004</v>
      </c>
      <c r="Q26" s="34">
        <v>6.7530000000000001</v>
      </c>
      <c r="R26" s="34">
        <v>6.4669999999999996</v>
      </c>
      <c r="S26" s="34">
        <v>8.0399999999999991</v>
      </c>
      <c r="T26" s="34">
        <v>8.2260000000000009</v>
      </c>
      <c r="U26" s="34">
        <v>11.86</v>
      </c>
      <c r="V26" s="34">
        <v>13.608000000000001</v>
      </c>
      <c r="W26" s="34">
        <v>9.9930000000000003</v>
      </c>
      <c r="X26" s="34">
        <v>137.81200000000001</v>
      </c>
      <c r="Y26" s="34">
        <v>1665.5429999999999</v>
      </c>
      <c r="Z26" s="34">
        <v>5656.82</v>
      </c>
      <c r="AA26" s="34">
        <v>10155.079</v>
      </c>
      <c r="AB26" s="34">
        <v>16161.593000000001</v>
      </c>
      <c r="AC26" s="34">
        <v>22407.54</v>
      </c>
      <c r="AD26" s="34">
        <v>27679.525000000001</v>
      </c>
      <c r="AE26" s="34">
        <v>34431.917000000001</v>
      </c>
      <c r="AF26" s="34">
        <v>39940.559000000001</v>
      </c>
      <c r="AG26" s="34">
        <v>42688.428999999996</v>
      </c>
      <c r="AH26" s="34">
        <v>42184.161</v>
      </c>
      <c r="AI26" s="34">
        <v>41834.296999999999</v>
      </c>
      <c r="AJ26" s="34">
        <v>39778.762999999999</v>
      </c>
      <c r="AK26" s="34">
        <v>36056.517</v>
      </c>
      <c r="AL26" s="34">
        <v>29465.536</v>
      </c>
      <c r="AM26" s="34">
        <v>20635.319</v>
      </c>
      <c r="AN26" s="34">
        <v>11925.611000000001</v>
      </c>
      <c r="AO26" s="34">
        <v>4940.0820000000003</v>
      </c>
      <c r="AP26" s="34">
        <v>696.67200000000003</v>
      </c>
      <c r="AQ26" s="34">
        <v>14.468999999999999</v>
      </c>
      <c r="AR26" s="34">
        <v>9.3040000000000003</v>
      </c>
      <c r="AS26" s="34">
        <v>8.7479999999999993</v>
      </c>
      <c r="AT26" s="34">
        <v>8.7569999999999997</v>
      </c>
      <c r="AU26" s="34">
        <v>8.3650000000000002</v>
      </c>
      <c r="AV26" s="34">
        <v>8.3529999999999998</v>
      </c>
      <c r="AW26" s="34">
        <v>8.3970000000000002</v>
      </c>
      <c r="AX26" s="34">
        <v>7.516</v>
      </c>
      <c r="AY26" s="34">
        <v>7.3019999999999996</v>
      </c>
      <c r="AZ26" s="34">
        <v>6.8040000000000003</v>
      </c>
      <c r="BA26" s="34">
        <v>7.5490000000000004</v>
      </c>
      <c r="BB26" s="34">
        <v>6.673</v>
      </c>
      <c r="BC26" s="34">
        <v>7.4880000000000004</v>
      </c>
      <c r="BD26" s="34">
        <v>13.115</v>
      </c>
      <c r="BE26" s="27"/>
    </row>
    <row r="27" spans="1:64" x14ac:dyDescent="0.25">
      <c r="A27" t="s">
        <v>323</v>
      </c>
      <c r="D27" t="s">
        <v>0</v>
      </c>
      <c r="E27" s="2" t="s">
        <v>152</v>
      </c>
      <c r="G27" s="33">
        <v>42929</v>
      </c>
      <c r="H27" s="41">
        <f t="shared" si="5"/>
        <v>245030.11300000001</v>
      </c>
      <c r="I27" s="34">
        <v>12.114000000000001</v>
      </c>
      <c r="J27" s="34">
        <v>12.314</v>
      </c>
      <c r="K27" s="34">
        <v>12.295999999999999</v>
      </c>
      <c r="L27" s="34">
        <v>9.3339999999999996</v>
      </c>
      <c r="M27" s="34">
        <v>8.5559999999999992</v>
      </c>
      <c r="N27" s="34">
        <v>8.0619999999999994</v>
      </c>
      <c r="O27" s="34">
        <v>7.4950000000000001</v>
      </c>
      <c r="P27" s="34">
        <v>6.6280000000000001</v>
      </c>
      <c r="Q27" s="34">
        <v>7.5030000000000001</v>
      </c>
      <c r="R27" s="34">
        <v>7.5019999999999998</v>
      </c>
      <c r="S27" s="34">
        <v>8.1</v>
      </c>
      <c r="T27" s="34">
        <v>8.7210000000000001</v>
      </c>
      <c r="U27" s="34">
        <v>10.007999999999999</v>
      </c>
      <c r="V27" s="34">
        <v>11.704000000000001</v>
      </c>
      <c r="W27" s="34">
        <v>10.699</v>
      </c>
      <c r="X27" s="34">
        <v>76.742000000000004</v>
      </c>
      <c r="Y27" s="34">
        <v>1258.6110000000001</v>
      </c>
      <c r="Z27" s="34">
        <v>5206.03</v>
      </c>
      <c r="AA27" s="34">
        <v>9224.375</v>
      </c>
      <c r="AB27" s="34">
        <v>13869.388999999999</v>
      </c>
      <c r="AC27" s="34">
        <v>21886.141</v>
      </c>
      <c r="AD27" s="34">
        <v>25441.366999999998</v>
      </c>
      <c r="AE27" s="34">
        <v>29470.072</v>
      </c>
      <c r="AF27" s="34">
        <v>31081.963</v>
      </c>
      <c r="AG27" s="34">
        <v>29056.682000000001</v>
      </c>
      <c r="AH27" s="34">
        <v>24861.739000000001</v>
      </c>
      <c r="AI27" s="34">
        <v>19287.958999999999</v>
      </c>
      <c r="AJ27" s="34">
        <v>14063.844999999999</v>
      </c>
      <c r="AK27" s="34">
        <v>9002.5079999999998</v>
      </c>
      <c r="AL27" s="34">
        <v>4943.2929999999997</v>
      </c>
      <c r="AM27" s="34">
        <v>3155.9189999999999</v>
      </c>
      <c r="AN27" s="34">
        <v>1313.0509999999999</v>
      </c>
      <c r="AO27" s="34">
        <v>1146.048</v>
      </c>
      <c r="AP27" s="34">
        <v>452.90499999999997</v>
      </c>
      <c r="AQ27" s="34">
        <v>10.467000000000001</v>
      </c>
      <c r="AR27" s="34">
        <v>8.7070000000000007</v>
      </c>
      <c r="AS27" s="34">
        <v>7.6349999999999998</v>
      </c>
      <c r="AT27" s="34">
        <v>6.8440000000000003</v>
      </c>
      <c r="AU27" s="34">
        <v>6.399</v>
      </c>
      <c r="AV27" s="34">
        <v>7.0380000000000003</v>
      </c>
      <c r="AW27" s="34">
        <v>6.5910000000000002</v>
      </c>
      <c r="AX27" s="34">
        <v>5.1639999999999997</v>
      </c>
      <c r="AY27" s="34">
        <v>4.9710000000000001</v>
      </c>
      <c r="AZ27" s="34">
        <v>4.1580000000000004</v>
      </c>
      <c r="BA27" s="34">
        <v>3.9489999999999998</v>
      </c>
      <c r="BB27" s="34">
        <v>3.8690000000000002</v>
      </c>
      <c r="BC27" s="34">
        <v>5.0529999999999999</v>
      </c>
      <c r="BD27" s="34">
        <v>9.593</v>
      </c>
      <c r="BE27" s="27"/>
    </row>
    <row r="28" spans="1:64" x14ac:dyDescent="0.25">
      <c r="A28" t="s">
        <v>323</v>
      </c>
      <c r="D28" t="s">
        <v>0</v>
      </c>
      <c r="E28" s="2" t="s">
        <v>152</v>
      </c>
      <c r="G28" s="33">
        <v>42930</v>
      </c>
      <c r="H28" s="41">
        <f t="shared" si="5"/>
        <v>213530.43499999997</v>
      </c>
      <c r="I28" s="34">
        <v>11.24</v>
      </c>
      <c r="J28" s="34">
        <v>11.178000000000001</v>
      </c>
      <c r="K28" s="34">
        <v>10.724</v>
      </c>
      <c r="L28" s="34">
        <v>10.553000000000001</v>
      </c>
      <c r="M28" s="34">
        <v>8.9339999999999993</v>
      </c>
      <c r="N28" s="34">
        <v>7.6660000000000004</v>
      </c>
      <c r="O28" s="34">
        <v>6.766</v>
      </c>
      <c r="P28" s="34">
        <v>8.4489999999999998</v>
      </c>
      <c r="Q28" s="34">
        <v>6.194</v>
      </c>
      <c r="R28" s="34">
        <v>6.17</v>
      </c>
      <c r="S28" s="34">
        <v>6.8920000000000003</v>
      </c>
      <c r="T28" s="34">
        <v>8.1110000000000007</v>
      </c>
      <c r="U28" s="34">
        <v>11.439</v>
      </c>
      <c r="V28" s="34">
        <v>10.952999999999999</v>
      </c>
      <c r="W28" s="34">
        <v>9.6259999999999994</v>
      </c>
      <c r="X28" s="34">
        <v>33.920999999999999</v>
      </c>
      <c r="Y28" s="34">
        <v>345.10199999999998</v>
      </c>
      <c r="Z28" s="34">
        <v>1331.749</v>
      </c>
      <c r="AA28" s="34">
        <v>3083.9720000000002</v>
      </c>
      <c r="AB28" s="34">
        <v>6716.3810000000003</v>
      </c>
      <c r="AC28" s="34">
        <v>7952.0640000000003</v>
      </c>
      <c r="AD28" s="34">
        <v>10386.201999999999</v>
      </c>
      <c r="AE28" s="34">
        <v>17136.445</v>
      </c>
      <c r="AF28" s="34">
        <v>24053.386999999999</v>
      </c>
      <c r="AG28" s="34">
        <v>20015.672999999999</v>
      </c>
      <c r="AH28" s="34">
        <v>19618.618999999999</v>
      </c>
      <c r="AI28" s="34">
        <v>23773.903999999999</v>
      </c>
      <c r="AJ28" s="34">
        <v>21881.901999999998</v>
      </c>
      <c r="AK28" s="34">
        <v>23912.71</v>
      </c>
      <c r="AL28" s="34">
        <v>18028.778999999999</v>
      </c>
      <c r="AM28" s="34">
        <v>9289.98</v>
      </c>
      <c r="AN28" s="34">
        <v>3218.3609999999999</v>
      </c>
      <c r="AO28" s="34">
        <v>2129.797</v>
      </c>
      <c r="AP28" s="34">
        <v>397.25200000000001</v>
      </c>
      <c r="AQ28" s="34">
        <v>10.416</v>
      </c>
      <c r="AR28" s="34">
        <v>7.4470000000000001</v>
      </c>
      <c r="AS28" s="34">
        <v>6.8259999999999996</v>
      </c>
      <c r="AT28" s="34">
        <v>6.9329999999999998</v>
      </c>
      <c r="AU28" s="34">
        <v>6.9850000000000003</v>
      </c>
      <c r="AV28" s="34">
        <v>7.0419999999999998</v>
      </c>
      <c r="AW28" s="34">
        <v>5.9409999999999998</v>
      </c>
      <c r="AX28" s="34">
        <v>5.7320000000000002</v>
      </c>
      <c r="AY28" s="34">
        <v>5.4939999999999998</v>
      </c>
      <c r="AZ28" s="34">
        <v>5.085</v>
      </c>
      <c r="BA28" s="34">
        <v>4.718</v>
      </c>
      <c r="BB28" s="34">
        <v>4.7460000000000004</v>
      </c>
      <c r="BC28" s="34">
        <v>5.609</v>
      </c>
      <c r="BD28" s="34">
        <v>6.3659999999999997</v>
      </c>
      <c r="BE28" s="27"/>
    </row>
    <row r="29" spans="1:64" x14ac:dyDescent="0.25">
      <c r="A29" t="s">
        <v>323</v>
      </c>
      <c r="D29" t="s">
        <v>0</v>
      </c>
      <c r="E29" s="2" t="s">
        <v>152</v>
      </c>
      <c r="G29" s="33">
        <v>42931</v>
      </c>
      <c r="H29" s="41">
        <f t="shared" si="5"/>
        <v>329355.10300000006</v>
      </c>
      <c r="I29" s="34">
        <v>9.625</v>
      </c>
      <c r="J29" s="34">
        <v>12.64</v>
      </c>
      <c r="K29" s="34">
        <v>11.77</v>
      </c>
      <c r="L29" s="34">
        <v>11.701000000000001</v>
      </c>
      <c r="M29" s="34">
        <v>10.034000000000001</v>
      </c>
      <c r="N29" s="34">
        <v>7.476</v>
      </c>
      <c r="O29" s="34">
        <v>7.6440000000000001</v>
      </c>
      <c r="P29" s="34">
        <v>6.8540000000000001</v>
      </c>
      <c r="Q29" s="34">
        <v>6.2759999999999998</v>
      </c>
      <c r="R29" s="34">
        <v>7.3140000000000001</v>
      </c>
      <c r="S29" s="34">
        <v>6.86</v>
      </c>
      <c r="T29" s="34">
        <v>7.4649999999999999</v>
      </c>
      <c r="U29" s="34">
        <v>11.717000000000001</v>
      </c>
      <c r="V29" s="34">
        <v>10.037000000000001</v>
      </c>
      <c r="W29" s="34">
        <v>10.641</v>
      </c>
      <c r="X29" s="34">
        <v>67.826999999999998</v>
      </c>
      <c r="Y29" s="34">
        <v>1063.2650000000001</v>
      </c>
      <c r="Z29" s="34">
        <v>4237.9769999999999</v>
      </c>
      <c r="AA29" s="34">
        <v>8015.915</v>
      </c>
      <c r="AB29" s="34">
        <v>13863.769</v>
      </c>
      <c r="AC29" s="34">
        <v>21561.612000000001</v>
      </c>
      <c r="AD29" s="34">
        <v>27071.375</v>
      </c>
      <c r="AE29" s="34">
        <v>31106.892</v>
      </c>
      <c r="AF29" s="34">
        <v>33198.94</v>
      </c>
      <c r="AG29" s="34">
        <v>33492.957000000002</v>
      </c>
      <c r="AH29" s="34">
        <v>30022.381000000001</v>
      </c>
      <c r="AI29" s="34">
        <v>28944.905999999999</v>
      </c>
      <c r="AJ29" s="34">
        <v>26269.719000000001</v>
      </c>
      <c r="AK29" s="34">
        <v>24340.749</v>
      </c>
      <c r="AL29" s="34">
        <v>18805.071</v>
      </c>
      <c r="AM29" s="34">
        <v>13719.293</v>
      </c>
      <c r="AN29" s="34">
        <v>8844.1280000000006</v>
      </c>
      <c r="AO29" s="34">
        <v>3890.3850000000002</v>
      </c>
      <c r="AP29" s="34">
        <v>598.53700000000003</v>
      </c>
      <c r="AQ29" s="34">
        <v>11.430999999999999</v>
      </c>
      <c r="AR29" s="34">
        <v>6.944</v>
      </c>
      <c r="AS29" s="34">
        <v>7.4279999999999999</v>
      </c>
      <c r="AT29" s="34">
        <v>6.0960000000000001</v>
      </c>
      <c r="AU29" s="34">
        <v>6.4980000000000002</v>
      </c>
      <c r="AV29" s="34">
        <v>7.3879999999999999</v>
      </c>
      <c r="AW29" s="34">
        <v>7.2949999999999999</v>
      </c>
      <c r="AX29" s="34">
        <v>6.048</v>
      </c>
      <c r="AY29" s="34">
        <v>6.117</v>
      </c>
      <c r="AZ29" s="34">
        <v>6.4580000000000002</v>
      </c>
      <c r="BA29" s="34">
        <v>5.8959999999999999</v>
      </c>
      <c r="BB29" s="34">
        <v>6.9509999999999996</v>
      </c>
      <c r="BC29" s="34">
        <v>7.2469999999999999</v>
      </c>
      <c r="BD29" s="34">
        <v>9.5540000000000003</v>
      </c>
      <c r="BE29" s="27"/>
    </row>
    <row r="30" spans="1:64" x14ac:dyDescent="0.25">
      <c r="A30" t="s">
        <v>323</v>
      </c>
      <c r="D30" t="s">
        <v>0</v>
      </c>
      <c r="E30" s="2" t="s">
        <v>152</v>
      </c>
      <c r="G30" s="33">
        <v>42932</v>
      </c>
      <c r="H30" s="41">
        <f t="shared" si="5"/>
        <v>306091.78199999995</v>
      </c>
      <c r="I30" s="34">
        <v>9.1709999999999994</v>
      </c>
      <c r="J30" s="34">
        <v>12.369</v>
      </c>
      <c r="K30" s="34">
        <v>12.201000000000001</v>
      </c>
      <c r="L30" s="34">
        <v>10.420999999999999</v>
      </c>
      <c r="M30" s="34">
        <v>10.772</v>
      </c>
      <c r="N30" s="34">
        <v>8.0150000000000006</v>
      </c>
      <c r="O30" s="34">
        <v>7.9820000000000002</v>
      </c>
      <c r="P30" s="34">
        <v>7.06</v>
      </c>
      <c r="Q30" s="34">
        <v>72.239000000000004</v>
      </c>
      <c r="R30" s="34">
        <v>71.686000000000007</v>
      </c>
      <c r="S30" s="34">
        <v>73.111000000000004</v>
      </c>
      <c r="T30" s="34">
        <v>74.484999999999999</v>
      </c>
      <c r="U30" s="34">
        <v>74.093999999999994</v>
      </c>
      <c r="V30" s="34">
        <v>9.3040000000000003</v>
      </c>
      <c r="W30" s="34">
        <v>10.057</v>
      </c>
      <c r="X30" s="34">
        <v>261.286</v>
      </c>
      <c r="Y30" s="34">
        <v>1721.0650000000001</v>
      </c>
      <c r="Z30" s="34">
        <v>3790.2979999999998</v>
      </c>
      <c r="AA30" s="34">
        <v>6024.915</v>
      </c>
      <c r="AB30" s="34">
        <v>14161.191999999999</v>
      </c>
      <c r="AC30" s="34">
        <v>23968.879000000001</v>
      </c>
      <c r="AD30" s="34">
        <v>30612.931</v>
      </c>
      <c r="AE30" s="34">
        <v>35894.432999999997</v>
      </c>
      <c r="AF30" s="34">
        <v>36935.127</v>
      </c>
      <c r="AG30" s="34">
        <v>29991.848999999998</v>
      </c>
      <c r="AH30" s="34">
        <v>25060.946</v>
      </c>
      <c r="AI30" s="34">
        <v>23175.485000000001</v>
      </c>
      <c r="AJ30" s="34">
        <v>23532.802</v>
      </c>
      <c r="AK30" s="34">
        <v>21657.508000000002</v>
      </c>
      <c r="AL30" s="34">
        <v>15442.678</v>
      </c>
      <c r="AM30" s="34">
        <v>8537.2279999999992</v>
      </c>
      <c r="AN30" s="34">
        <v>3355.6219999999998</v>
      </c>
      <c r="AO30" s="34">
        <v>1219.6679999999999</v>
      </c>
      <c r="AP30" s="34">
        <v>183.215</v>
      </c>
      <c r="AQ30" s="34">
        <v>12.337</v>
      </c>
      <c r="AR30" s="34">
        <v>9.5429999999999993</v>
      </c>
      <c r="AS30" s="34">
        <v>7.524</v>
      </c>
      <c r="AT30" s="34">
        <v>8.1750000000000007</v>
      </c>
      <c r="AU30" s="34">
        <v>7.9539999999999997</v>
      </c>
      <c r="AV30" s="34">
        <v>8.1199999999999992</v>
      </c>
      <c r="AW30" s="34">
        <v>6.4749999999999996</v>
      </c>
      <c r="AX30" s="34">
        <v>6.327</v>
      </c>
      <c r="AY30" s="34">
        <v>6.57</v>
      </c>
      <c r="AZ30" s="34">
        <v>6.032</v>
      </c>
      <c r="BA30" s="34">
        <v>5.6619999999999999</v>
      </c>
      <c r="BB30" s="34">
        <v>5.4749999999999996</v>
      </c>
      <c r="BC30" s="34">
        <v>5.5549999999999997</v>
      </c>
      <c r="BD30" s="34">
        <v>5.9390000000000001</v>
      </c>
      <c r="BE30" s="27"/>
    </row>
    <row r="31" spans="1:64" x14ac:dyDescent="0.25">
      <c r="A31" t="s">
        <v>323</v>
      </c>
      <c r="D31" t="s">
        <v>0</v>
      </c>
      <c r="E31" s="2" t="s">
        <v>152</v>
      </c>
      <c r="G31" s="33">
        <v>42933</v>
      </c>
      <c r="H31" s="41">
        <f t="shared" si="5"/>
        <v>272669.65799999994</v>
      </c>
      <c r="I31" s="34">
        <v>7.1829999999999998</v>
      </c>
      <c r="J31" s="34">
        <v>11.744</v>
      </c>
      <c r="K31" s="34">
        <v>11.356</v>
      </c>
      <c r="L31" s="34">
        <v>11.223000000000001</v>
      </c>
      <c r="M31" s="34">
        <v>11.326000000000001</v>
      </c>
      <c r="N31" s="34">
        <v>9.218</v>
      </c>
      <c r="O31" s="34">
        <v>9.0869999999999997</v>
      </c>
      <c r="P31" s="34">
        <v>8.9489999999999998</v>
      </c>
      <c r="Q31" s="34">
        <v>8.6010000000000009</v>
      </c>
      <c r="R31" s="34">
        <v>6.7309999999999999</v>
      </c>
      <c r="S31" s="34">
        <v>7.0990000000000002</v>
      </c>
      <c r="T31" s="34">
        <v>7.8529999999999998</v>
      </c>
      <c r="U31" s="34">
        <v>9.5950000000000006</v>
      </c>
      <c r="V31" s="34">
        <v>9.5299999999999994</v>
      </c>
      <c r="W31" s="34">
        <v>9.0760000000000005</v>
      </c>
      <c r="X31" s="34">
        <v>24.382999999999999</v>
      </c>
      <c r="Y31" s="34">
        <v>995.66600000000005</v>
      </c>
      <c r="Z31" s="34">
        <v>4778.97</v>
      </c>
      <c r="AA31" s="34">
        <v>10472.634</v>
      </c>
      <c r="AB31" s="34">
        <v>14287.7</v>
      </c>
      <c r="AC31" s="34">
        <v>20911.385999999999</v>
      </c>
      <c r="AD31" s="34">
        <v>24264.154999999999</v>
      </c>
      <c r="AE31" s="34">
        <v>29337.398000000001</v>
      </c>
      <c r="AF31" s="34">
        <v>30486.208999999999</v>
      </c>
      <c r="AG31" s="34">
        <v>26874.508999999998</v>
      </c>
      <c r="AH31" s="34">
        <v>25359.374</v>
      </c>
      <c r="AI31" s="34">
        <v>21540.440999999999</v>
      </c>
      <c r="AJ31" s="34">
        <v>17422.957999999999</v>
      </c>
      <c r="AK31" s="34">
        <v>15818.861000000001</v>
      </c>
      <c r="AL31" s="34">
        <v>13681.084999999999</v>
      </c>
      <c r="AM31" s="34">
        <v>7635.6890000000003</v>
      </c>
      <c r="AN31" s="34">
        <v>5510.8289999999997</v>
      </c>
      <c r="AO31" s="34">
        <v>2487.9059999999999</v>
      </c>
      <c r="AP31" s="34">
        <v>545.58600000000001</v>
      </c>
      <c r="AQ31" s="34">
        <v>19.175999999999998</v>
      </c>
      <c r="AR31" s="34">
        <v>8.6199999999999992</v>
      </c>
      <c r="AS31" s="34">
        <v>6.3230000000000004</v>
      </c>
      <c r="AT31" s="34">
        <v>5.0940000000000003</v>
      </c>
      <c r="AU31" s="34">
        <v>5.3090000000000002</v>
      </c>
      <c r="AV31" s="34">
        <v>6.2009999999999996</v>
      </c>
      <c r="AW31" s="34">
        <v>5.6580000000000004</v>
      </c>
      <c r="AX31" s="34">
        <v>4.8</v>
      </c>
      <c r="AY31" s="34">
        <v>6.0890000000000004</v>
      </c>
      <c r="AZ31" s="34">
        <v>5.2080000000000002</v>
      </c>
      <c r="BA31" s="34">
        <v>4.8419999999999996</v>
      </c>
      <c r="BB31" s="34">
        <v>5.0510000000000002</v>
      </c>
      <c r="BC31" s="34">
        <v>6.18</v>
      </c>
      <c r="BD31" s="34">
        <v>6.7969999999999997</v>
      </c>
      <c r="BE31" s="27"/>
    </row>
    <row r="32" spans="1:64" x14ac:dyDescent="0.25">
      <c r="A32" t="s">
        <v>323</v>
      </c>
      <c r="D32" t="s">
        <v>0</v>
      </c>
      <c r="E32" s="2" t="s">
        <v>152</v>
      </c>
      <c r="G32" s="33">
        <v>42934</v>
      </c>
      <c r="H32" s="41">
        <f t="shared" si="5"/>
        <v>191106.35400000008</v>
      </c>
      <c r="I32" s="34">
        <v>10.377000000000001</v>
      </c>
      <c r="J32" s="34">
        <v>12.071999999999999</v>
      </c>
      <c r="K32" s="34">
        <v>11.59</v>
      </c>
      <c r="L32" s="34">
        <v>11.526</v>
      </c>
      <c r="M32" s="34">
        <v>10.456</v>
      </c>
      <c r="N32" s="34">
        <v>9.3369999999999997</v>
      </c>
      <c r="O32" s="34">
        <v>6.9269999999999996</v>
      </c>
      <c r="P32" s="34">
        <v>7.4889999999999999</v>
      </c>
      <c r="Q32" s="34">
        <v>6.7709999999999999</v>
      </c>
      <c r="R32" s="34">
        <v>6.2519999999999998</v>
      </c>
      <c r="S32" s="34">
        <v>6.9829999999999997</v>
      </c>
      <c r="T32" s="34">
        <v>7.444</v>
      </c>
      <c r="U32" s="34">
        <v>9.8800000000000008</v>
      </c>
      <c r="V32" s="34">
        <v>10.058999999999999</v>
      </c>
      <c r="W32" s="34">
        <v>9.6590000000000007</v>
      </c>
      <c r="X32" s="34">
        <v>84.18</v>
      </c>
      <c r="Y32" s="34">
        <v>1005.597</v>
      </c>
      <c r="Z32" s="34">
        <v>4217.8190000000004</v>
      </c>
      <c r="AA32" s="34">
        <v>6641.6369999999997</v>
      </c>
      <c r="AB32" s="34">
        <v>10489.956</v>
      </c>
      <c r="AC32" s="34">
        <v>15010.82</v>
      </c>
      <c r="AD32" s="34">
        <v>15926.895</v>
      </c>
      <c r="AE32" s="34">
        <v>18234.951000000001</v>
      </c>
      <c r="AF32" s="34">
        <v>19750.678</v>
      </c>
      <c r="AG32" s="34">
        <v>20712.276999999998</v>
      </c>
      <c r="AH32" s="34">
        <v>18884.547999999999</v>
      </c>
      <c r="AI32" s="34">
        <v>13542.993</v>
      </c>
      <c r="AJ32" s="34">
        <v>11020.008</v>
      </c>
      <c r="AK32" s="34">
        <v>10455.15</v>
      </c>
      <c r="AL32" s="34">
        <v>11922.945</v>
      </c>
      <c r="AM32" s="34">
        <v>6151.1540000000005</v>
      </c>
      <c r="AN32" s="34">
        <v>4344.6220000000003</v>
      </c>
      <c r="AO32" s="34">
        <v>2171.3710000000001</v>
      </c>
      <c r="AP32" s="34">
        <v>303.56200000000001</v>
      </c>
      <c r="AQ32" s="34">
        <v>11.551</v>
      </c>
      <c r="AR32" s="34">
        <v>9.9009999999999998</v>
      </c>
      <c r="AS32" s="34">
        <v>9.5649999999999995</v>
      </c>
      <c r="AT32" s="34">
        <v>8.3659999999999997</v>
      </c>
      <c r="AU32" s="34">
        <v>8.1549999999999994</v>
      </c>
      <c r="AV32" s="34">
        <v>7.101</v>
      </c>
      <c r="AW32" s="34">
        <v>7.2720000000000002</v>
      </c>
      <c r="AX32" s="34">
        <v>6.1779999999999999</v>
      </c>
      <c r="AY32" s="34">
        <v>4.548</v>
      </c>
      <c r="AZ32" s="34">
        <v>4.5129999999999999</v>
      </c>
      <c r="BA32" s="34">
        <v>3.851</v>
      </c>
      <c r="BB32" s="34">
        <v>3.9609999999999999</v>
      </c>
      <c r="BC32" s="34">
        <v>5.5049999999999999</v>
      </c>
      <c r="BD32" s="34">
        <v>7.9020000000000001</v>
      </c>
      <c r="BE32" s="27"/>
    </row>
    <row r="33" spans="1:57" x14ac:dyDescent="0.25">
      <c r="A33" t="s">
        <v>323</v>
      </c>
      <c r="D33" t="s">
        <v>0</v>
      </c>
      <c r="E33" s="2" t="s">
        <v>152</v>
      </c>
      <c r="G33" s="33">
        <v>42935</v>
      </c>
      <c r="H33" s="41">
        <f t="shared" si="5"/>
        <v>159316.58499999999</v>
      </c>
      <c r="I33" s="34">
        <v>7.766</v>
      </c>
      <c r="J33" s="34">
        <v>10.726000000000001</v>
      </c>
      <c r="K33" s="34">
        <v>10.295</v>
      </c>
      <c r="L33" s="34">
        <v>9.2680000000000007</v>
      </c>
      <c r="M33" s="34">
        <v>8.8710000000000004</v>
      </c>
      <c r="N33" s="34">
        <v>8.0229999999999997</v>
      </c>
      <c r="O33" s="34">
        <v>9.4779999999999998</v>
      </c>
      <c r="P33" s="34">
        <v>8.5670000000000002</v>
      </c>
      <c r="Q33" s="34">
        <v>8.0050000000000008</v>
      </c>
      <c r="R33" s="34">
        <v>8.266</v>
      </c>
      <c r="S33" s="34">
        <v>7.4039999999999999</v>
      </c>
      <c r="T33" s="34">
        <v>7.8330000000000002</v>
      </c>
      <c r="U33" s="34">
        <v>10.215</v>
      </c>
      <c r="V33" s="34">
        <v>9.4380000000000006</v>
      </c>
      <c r="W33" s="34">
        <v>8.1229999999999993</v>
      </c>
      <c r="X33" s="34">
        <v>68.972999999999999</v>
      </c>
      <c r="Y33" s="34">
        <v>274.71199999999999</v>
      </c>
      <c r="Z33" s="34">
        <v>1008.5359999999999</v>
      </c>
      <c r="AA33" s="34">
        <v>2503.46</v>
      </c>
      <c r="AB33" s="34">
        <v>5906.7110000000002</v>
      </c>
      <c r="AC33" s="34">
        <v>8300.8670000000002</v>
      </c>
      <c r="AD33" s="34">
        <v>10896.473</v>
      </c>
      <c r="AE33" s="34">
        <v>11738.341</v>
      </c>
      <c r="AF33" s="34">
        <v>11860.763999999999</v>
      </c>
      <c r="AG33" s="34">
        <v>13791.671</v>
      </c>
      <c r="AH33" s="34">
        <v>17026.196</v>
      </c>
      <c r="AI33" s="34">
        <v>18282.833999999999</v>
      </c>
      <c r="AJ33" s="34">
        <v>16555.669000000002</v>
      </c>
      <c r="AK33" s="34">
        <v>15056.116</v>
      </c>
      <c r="AL33" s="34">
        <v>11614.681</v>
      </c>
      <c r="AM33" s="34">
        <v>8373.5360000000001</v>
      </c>
      <c r="AN33" s="34">
        <v>4749.2240000000002</v>
      </c>
      <c r="AO33" s="34">
        <v>941.70699999999999</v>
      </c>
      <c r="AP33" s="34">
        <v>134.09399999999999</v>
      </c>
      <c r="AQ33" s="34">
        <v>10.839</v>
      </c>
      <c r="AR33" s="34">
        <v>8.0630000000000006</v>
      </c>
      <c r="AS33" s="34">
        <v>8.3940000000000001</v>
      </c>
      <c r="AT33" s="34">
        <v>7.8380000000000001</v>
      </c>
      <c r="AU33" s="34">
        <v>6.0419999999999998</v>
      </c>
      <c r="AV33" s="34">
        <v>7.0679999999999996</v>
      </c>
      <c r="AW33" s="34">
        <v>6.96</v>
      </c>
      <c r="AX33" s="34">
        <v>6.0060000000000002</v>
      </c>
      <c r="AY33" s="34">
        <v>5.6849999999999996</v>
      </c>
      <c r="AZ33" s="34">
        <v>5.2720000000000002</v>
      </c>
      <c r="BA33" s="34">
        <v>4.4829999999999997</v>
      </c>
      <c r="BB33" s="34">
        <v>4.5129999999999999</v>
      </c>
      <c r="BC33" s="34">
        <v>6.3819999999999997</v>
      </c>
      <c r="BD33" s="34">
        <v>12.196999999999999</v>
      </c>
      <c r="BE33" s="27"/>
    </row>
    <row r="34" spans="1:57" x14ac:dyDescent="0.25">
      <c r="A34" t="s">
        <v>323</v>
      </c>
      <c r="D34" t="s">
        <v>0</v>
      </c>
      <c r="E34" s="2" t="s">
        <v>152</v>
      </c>
      <c r="G34" s="33">
        <v>42936</v>
      </c>
      <c r="H34" s="41">
        <f t="shared" si="5"/>
        <v>220076.753</v>
      </c>
      <c r="I34" s="34">
        <v>11.686</v>
      </c>
      <c r="J34" s="34">
        <v>11.839</v>
      </c>
      <c r="K34" s="34">
        <v>12.087999999999999</v>
      </c>
      <c r="L34" s="34">
        <v>10.526</v>
      </c>
      <c r="M34" s="34">
        <v>9.0990000000000002</v>
      </c>
      <c r="N34" s="34">
        <v>8.6359999999999992</v>
      </c>
      <c r="O34" s="34">
        <v>7.5060000000000002</v>
      </c>
      <c r="P34" s="34">
        <v>7.3159999999999998</v>
      </c>
      <c r="Q34" s="34">
        <v>72.287000000000006</v>
      </c>
      <c r="R34" s="34">
        <v>73.337999999999994</v>
      </c>
      <c r="S34" s="34">
        <v>73.863</v>
      </c>
      <c r="T34" s="34">
        <v>75.087000000000003</v>
      </c>
      <c r="U34" s="34">
        <v>75.686999999999998</v>
      </c>
      <c r="V34" s="34">
        <v>75.804000000000002</v>
      </c>
      <c r="W34" s="34">
        <v>11.816000000000001</v>
      </c>
      <c r="X34" s="34">
        <v>52.984000000000002</v>
      </c>
      <c r="Y34" s="34">
        <v>641.08900000000006</v>
      </c>
      <c r="Z34" s="34">
        <v>2525.0509999999999</v>
      </c>
      <c r="AA34" s="34">
        <v>4126.4679999999998</v>
      </c>
      <c r="AB34" s="34">
        <v>7112.5420000000004</v>
      </c>
      <c r="AC34" s="34">
        <v>10983.062</v>
      </c>
      <c r="AD34" s="34">
        <v>12623.725</v>
      </c>
      <c r="AE34" s="34">
        <v>17587.512999999999</v>
      </c>
      <c r="AF34" s="34">
        <v>18216.463</v>
      </c>
      <c r="AG34" s="34">
        <v>16489.352999999999</v>
      </c>
      <c r="AH34" s="34">
        <v>21111.563999999998</v>
      </c>
      <c r="AI34" s="34">
        <v>18719.510999999999</v>
      </c>
      <c r="AJ34" s="34">
        <v>20272.983</v>
      </c>
      <c r="AK34" s="34">
        <v>20750.626</v>
      </c>
      <c r="AL34" s="34">
        <v>18534.812000000002</v>
      </c>
      <c r="AM34" s="34">
        <v>17552.991999999998</v>
      </c>
      <c r="AN34" s="34">
        <v>8095.5280000000002</v>
      </c>
      <c r="AO34" s="34">
        <v>3386.4319999999998</v>
      </c>
      <c r="AP34" s="34">
        <v>620.48</v>
      </c>
      <c r="AQ34" s="34">
        <v>17.332000000000001</v>
      </c>
      <c r="AR34" s="34">
        <v>8.9</v>
      </c>
      <c r="AS34" s="34">
        <v>11.5</v>
      </c>
      <c r="AT34" s="34">
        <v>10.272</v>
      </c>
      <c r="AU34" s="34">
        <v>9.0039999999999996</v>
      </c>
      <c r="AV34" s="34">
        <v>9.2569999999999997</v>
      </c>
      <c r="AW34" s="34">
        <v>10.244999999999999</v>
      </c>
      <c r="AX34" s="34">
        <v>8.44</v>
      </c>
      <c r="AY34" s="34">
        <v>7.9870000000000001</v>
      </c>
      <c r="AZ34" s="34">
        <v>7.4429999999999996</v>
      </c>
      <c r="BA34" s="34">
        <v>7.8010000000000002</v>
      </c>
      <c r="BB34" s="34">
        <v>6.8010000000000002</v>
      </c>
      <c r="BC34" s="34">
        <v>9.8439999999999994</v>
      </c>
      <c r="BD34" s="34">
        <v>12.170999999999999</v>
      </c>
      <c r="BE34" s="27"/>
    </row>
    <row r="35" spans="1:57" x14ac:dyDescent="0.25">
      <c r="A35" t="s">
        <v>323</v>
      </c>
      <c r="D35" t="s">
        <v>0</v>
      </c>
      <c r="E35" s="2" t="s">
        <v>152</v>
      </c>
      <c r="G35" s="33">
        <v>42937</v>
      </c>
      <c r="H35" s="41">
        <f t="shared" si="5"/>
        <v>487562.8409999999</v>
      </c>
      <c r="I35" s="34">
        <v>12.182</v>
      </c>
      <c r="J35" s="34">
        <v>12.815</v>
      </c>
      <c r="K35" s="34">
        <v>12.614000000000001</v>
      </c>
      <c r="L35" s="34">
        <v>11.817</v>
      </c>
      <c r="M35" s="34">
        <v>10.208</v>
      </c>
      <c r="N35" s="34">
        <v>9.827</v>
      </c>
      <c r="O35" s="34">
        <v>8.7729999999999997</v>
      </c>
      <c r="P35" s="34">
        <v>7.3650000000000002</v>
      </c>
      <c r="Q35" s="34">
        <v>8.5619999999999994</v>
      </c>
      <c r="R35" s="34">
        <v>8.641</v>
      </c>
      <c r="S35" s="34">
        <v>8.66</v>
      </c>
      <c r="T35" s="34">
        <v>11.323</v>
      </c>
      <c r="U35" s="34">
        <v>14.037000000000001</v>
      </c>
      <c r="V35" s="34">
        <v>13.77</v>
      </c>
      <c r="W35" s="34">
        <v>10.404999999999999</v>
      </c>
      <c r="X35" s="34">
        <v>151.34200000000001</v>
      </c>
      <c r="Y35" s="34">
        <v>1430.2470000000001</v>
      </c>
      <c r="Z35" s="34">
        <v>4669.1689999999999</v>
      </c>
      <c r="AA35" s="34">
        <v>9739.5740000000005</v>
      </c>
      <c r="AB35" s="34">
        <v>16595.164000000001</v>
      </c>
      <c r="AC35" s="34">
        <v>23489.4</v>
      </c>
      <c r="AD35" s="34">
        <v>29018.583999999999</v>
      </c>
      <c r="AE35" s="34">
        <v>35057.892999999996</v>
      </c>
      <c r="AF35" s="34">
        <v>42894.85</v>
      </c>
      <c r="AG35" s="34">
        <v>48851.17</v>
      </c>
      <c r="AH35" s="34">
        <v>49843.839</v>
      </c>
      <c r="AI35" s="34">
        <v>50397.201000000001</v>
      </c>
      <c r="AJ35" s="34">
        <v>47807.735999999997</v>
      </c>
      <c r="AK35" s="34">
        <v>42496.41</v>
      </c>
      <c r="AL35" s="34">
        <v>34059.103999999999</v>
      </c>
      <c r="AM35" s="34">
        <v>26179.844000000001</v>
      </c>
      <c r="AN35" s="34">
        <v>16185.334000000001</v>
      </c>
      <c r="AO35" s="34">
        <v>7012.5950000000003</v>
      </c>
      <c r="AP35" s="34">
        <v>1380.3309999999999</v>
      </c>
      <c r="AQ35" s="34">
        <v>34.232999999999997</v>
      </c>
      <c r="AR35" s="34">
        <v>8.1240000000000006</v>
      </c>
      <c r="AS35" s="34">
        <v>9.0050000000000008</v>
      </c>
      <c r="AT35" s="34">
        <v>8.3149999999999995</v>
      </c>
      <c r="AU35" s="34">
        <v>7.7149999999999999</v>
      </c>
      <c r="AV35" s="34">
        <v>8.2889999999999997</v>
      </c>
      <c r="AW35" s="34">
        <v>8.7810000000000006</v>
      </c>
      <c r="AX35" s="34">
        <v>7.73</v>
      </c>
      <c r="AY35" s="34">
        <v>7.9909999999999997</v>
      </c>
      <c r="AZ35" s="34">
        <v>7.7089999999999996</v>
      </c>
      <c r="BA35" s="34">
        <v>6.4219999999999997</v>
      </c>
      <c r="BB35" s="34">
        <v>7.1909999999999998</v>
      </c>
      <c r="BC35" s="34">
        <v>10.016</v>
      </c>
      <c r="BD35" s="34">
        <v>10.534000000000001</v>
      </c>
      <c r="BE35" s="27"/>
    </row>
    <row r="36" spans="1:57" x14ac:dyDescent="0.25">
      <c r="A36" t="s">
        <v>323</v>
      </c>
      <c r="D36" t="s">
        <v>0</v>
      </c>
      <c r="E36" s="2" t="s">
        <v>152</v>
      </c>
      <c r="G36" s="33">
        <v>42938</v>
      </c>
      <c r="H36" s="41">
        <f t="shared" si="5"/>
        <v>289286.90399999992</v>
      </c>
      <c r="I36" s="34">
        <v>12.36</v>
      </c>
      <c r="J36" s="34">
        <v>12.385</v>
      </c>
      <c r="K36" s="34">
        <v>10.337999999999999</v>
      </c>
      <c r="L36" s="34">
        <v>9.6760000000000002</v>
      </c>
      <c r="M36" s="34">
        <v>7.8410000000000002</v>
      </c>
      <c r="N36" s="34">
        <v>7.1390000000000002</v>
      </c>
      <c r="O36" s="34">
        <v>8.2870000000000008</v>
      </c>
      <c r="P36" s="34">
        <v>7.2789999999999999</v>
      </c>
      <c r="Q36" s="34">
        <v>6.6150000000000002</v>
      </c>
      <c r="R36" s="34">
        <v>7.35</v>
      </c>
      <c r="S36" s="34">
        <v>7.4649999999999999</v>
      </c>
      <c r="T36" s="34">
        <v>8.4130000000000003</v>
      </c>
      <c r="U36" s="34">
        <v>10.25</v>
      </c>
      <c r="V36" s="34">
        <v>9.7639999999999993</v>
      </c>
      <c r="W36" s="34">
        <v>10.555999999999999</v>
      </c>
      <c r="X36" s="34">
        <v>267.27699999999999</v>
      </c>
      <c r="Y36" s="34">
        <v>2190.0650000000001</v>
      </c>
      <c r="Z36" s="34">
        <v>7100.5420000000004</v>
      </c>
      <c r="AA36" s="34">
        <v>13182.249</v>
      </c>
      <c r="AB36" s="34">
        <v>17305.901000000002</v>
      </c>
      <c r="AC36" s="34">
        <v>22998.157999999999</v>
      </c>
      <c r="AD36" s="34">
        <v>34298.925999999999</v>
      </c>
      <c r="AE36" s="34">
        <v>37069.474000000002</v>
      </c>
      <c r="AF36" s="34">
        <v>28806.387999999999</v>
      </c>
      <c r="AG36" s="34">
        <v>26375.703000000001</v>
      </c>
      <c r="AH36" s="34">
        <v>22583.83</v>
      </c>
      <c r="AI36" s="34">
        <v>21033.305</v>
      </c>
      <c r="AJ36" s="34">
        <v>18368.665000000001</v>
      </c>
      <c r="AK36" s="34">
        <v>13565.681</v>
      </c>
      <c r="AL36" s="34">
        <v>10214.513000000001</v>
      </c>
      <c r="AM36" s="34">
        <v>7543.8069999999998</v>
      </c>
      <c r="AN36" s="34">
        <v>3834.703</v>
      </c>
      <c r="AO36" s="34">
        <v>1983.8</v>
      </c>
      <c r="AP36" s="34">
        <v>307.25700000000001</v>
      </c>
      <c r="AQ36" s="34">
        <v>18.850999999999999</v>
      </c>
      <c r="AR36" s="34">
        <v>7.8810000000000002</v>
      </c>
      <c r="AS36" s="34">
        <v>7.6470000000000002</v>
      </c>
      <c r="AT36" s="34">
        <v>7.0110000000000001</v>
      </c>
      <c r="AU36" s="34">
        <v>7.4889999999999999</v>
      </c>
      <c r="AV36" s="34">
        <v>8.0069999999999997</v>
      </c>
      <c r="AW36" s="34">
        <v>7.8929999999999998</v>
      </c>
      <c r="AX36" s="34">
        <v>6.907</v>
      </c>
      <c r="AY36" s="34">
        <v>7.39</v>
      </c>
      <c r="AZ36" s="34">
        <v>7.8609999999999998</v>
      </c>
      <c r="BA36" s="34">
        <v>7.6230000000000002</v>
      </c>
      <c r="BB36" s="34">
        <v>7.1760000000000002</v>
      </c>
      <c r="BC36" s="34">
        <v>8.2490000000000006</v>
      </c>
      <c r="BD36" s="34">
        <v>10.957000000000001</v>
      </c>
      <c r="BE36" s="27"/>
    </row>
    <row r="37" spans="1:57" x14ac:dyDescent="0.25">
      <c r="A37" t="s">
        <v>323</v>
      </c>
      <c r="D37" t="s">
        <v>0</v>
      </c>
      <c r="E37" s="2" t="s">
        <v>152</v>
      </c>
      <c r="G37" s="33">
        <v>42939</v>
      </c>
      <c r="H37" s="41">
        <f t="shared" si="5"/>
        <v>218487.587</v>
      </c>
      <c r="I37" s="34">
        <v>10.776999999999999</v>
      </c>
      <c r="J37" s="34">
        <v>12.846</v>
      </c>
      <c r="K37" s="34">
        <v>14.086</v>
      </c>
      <c r="L37" s="34">
        <v>10.507999999999999</v>
      </c>
      <c r="M37" s="34">
        <v>10.502000000000001</v>
      </c>
      <c r="N37" s="34">
        <v>10.220000000000001</v>
      </c>
      <c r="O37" s="34">
        <v>10.118</v>
      </c>
      <c r="P37" s="34">
        <v>8.1240000000000006</v>
      </c>
      <c r="Q37" s="34">
        <v>7.5019999999999998</v>
      </c>
      <c r="R37" s="34">
        <v>8.7260000000000009</v>
      </c>
      <c r="S37" s="34">
        <v>8.4019999999999992</v>
      </c>
      <c r="T37" s="34">
        <v>8.0739999999999998</v>
      </c>
      <c r="U37" s="34">
        <v>8.8789999999999996</v>
      </c>
      <c r="V37" s="34">
        <v>9.8670000000000009</v>
      </c>
      <c r="W37" s="34">
        <v>9.2189999999999994</v>
      </c>
      <c r="X37" s="34">
        <v>144.37299999999999</v>
      </c>
      <c r="Y37" s="34">
        <v>1278.422</v>
      </c>
      <c r="Z37" s="34">
        <v>4004.2779999999998</v>
      </c>
      <c r="AA37" s="34">
        <v>8314.2710000000006</v>
      </c>
      <c r="AB37" s="34">
        <v>13377.81</v>
      </c>
      <c r="AC37" s="34">
        <v>17520.690999999999</v>
      </c>
      <c r="AD37" s="34">
        <v>19772.150000000001</v>
      </c>
      <c r="AE37" s="34">
        <v>22475.514999999999</v>
      </c>
      <c r="AF37" s="34">
        <v>21898.685000000001</v>
      </c>
      <c r="AG37" s="34">
        <v>18724.136999999999</v>
      </c>
      <c r="AH37" s="34">
        <v>17759.184000000001</v>
      </c>
      <c r="AI37" s="34">
        <v>20549.739000000001</v>
      </c>
      <c r="AJ37" s="34">
        <v>20647.293000000001</v>
      </c>
      <c r="AK37" s="34">
        <v>13280.589</v>
      </c>
      <c r="AL37" s="34">
        <v>10012.263999999999</v>
      </c>
      <c r="AM37" s="34">
        <v>5208.7929999999997</v>
      </c>
      <c r="AN37" s="34">
        <v>2089.3670000000002</v>
      </c>
      <c r="AO37" s="34">
        <v>1005.01</v>
      </c>
      <c r="AP37" s="34">
        <v>179.91300000000001</v>
      </c>
      <c r="AQ37" s="34">
        <v>21.693999999999999</v>
      </c>
      <c r="AR37" s="34">
        <v>7.6280000000000001</v>
      </c>
      <c r="AS37" s="34">
        <v>8.6229999999999993</v>
      </c>
      <c r="AT37" s="34">
        <v>6.6790000000000003</v>
      </c>
      <c r="AU37" s="34">
        <v>6.0910000000000002</v>
      </c>
      <c r="AV37" s="34">
        <v>6.7290000000000001</v>
      </c>
      <c r="AW37" s="34">
        <v>5.72</v>
      </c>
      <c r="AX37" s="34">
        <v>4.8559999999999999</v>
      </c>
      <c r="AY37" s="34">
        <v>4.0759999999999996</v>
      </c>
      <c r="AZ37" s="34">
        <v>4.391</v>
      </c>
      <c r="BA37" s="34">
        <v>3.867</v>
      </c>
      <c r="BB37" s="34">
        <v>4.0149999999999997</v>
      </c>
      <c r="BC37" s="34">
        <v>5.2919999999999998</v>
      </c>
      <c r="BD37" s="34">
        <v>7.5919999999999996</v>
      </c>
      <c r="BE37" s="27"/>
    </row>
    <row r="38" spans="1:57" x14ac:dyDescent="0.25">
      <c r="A38" t="s">
        <v>323</v>
      </c>
      <c r="D38" t="s">
        <v>0</v>
      </c>
      <c r="E38" s="2" t="s">
        <v>152</v>
      </c>
      <c r="G38" s="33">
        <v>42940</v>
      </c>
      <c r="H38" s="41">
        <f t="shared" si="5"/>
        <v>291014.34599999996</v>
      </c>
      <c r="I38" s="34">
        <v>9.5709999999999997</v>
      </c>
      <c r="J38" s="34">
        <v>11.093999999999999</v>
      </c>
      <c r="K38" s="34">
        <v>11.952999999999999</v>
      </c>
      <c r="L38" s="34">
        <v>9.35</v>
      </c>
      <c r="M38" s="34">
        <v>9.673</v>
      </c>
      <c r="N38" s="34">
        <v>7.875</v>
      </c>
      <c r="O38" s="34">
        <v>6.3819999999999997</v>
      </c>
      <c r="P38" s="34">
        <v>5.6769999999999996</v>
      </c>
      <c r="Q38" s="34">
        <v>7.1440000000000001</v>
      </c>
      <c r="R38" s="34">
        <v>5.2939999999999996</v>
      </c>
      <c r="S38" s="34">
        <v>6.7370000000000001</v>
      </c>
      <c r="T38" s="34">
        <v>7.5209999999999999</v>
      </c>
      <c r="U38" s="34">
        <v>7.7240000000000002</v>
      </c>
      <c r="V38" s="34">
        <v>7.508</v>
      </c>
      <c r="W38" s="34">
        <v>8.2590000000000003</v>
      </c>
      <c r="X38" s="34">
        <v>117.476</v>
      </c>
      <c r="Y38" s="34">
        <v>1540.903</v>
      </c>
      <c r="Z38" s="34">
        <v>6195.0720000000001</v>
      </c>
      <c r="AA38" s="34">
        <v>12590.404</v>
      </c>
      <c r="AB38" s="34">
        <v>19650.191999999999</v>
      </c>
      <c r="AC38" s="34">
        <v>25985.186000000002</v>
      </c>
      <c r="AD38" s="34">
        <v>28076.901000000002</v>
      </c>
      <c r="AE38" s="34">
        <v>33121.125</v>
      </c>
      <c r="AF38" s="34">
        <v>27932.453000000001</v>
      </c>
      <c r="AG38" s="34">
        <v>21226.861000000001</v>
      </c>
      <c r="AH38" s="34">
        <v>19247.424999999999</v>
      </c>
      <c r="AI38" s="34">
        <v>18651.617999999999</v>
      </c>
      <c r="AJ38" s="34">
        <v>17955.204000000002</v>
      </c>
      <c r="AK38" s="34">
        <v>19657.863000000001</v>
      </c>
      <c r="AL38" s="34">
        <v>15548.361999999999</v>
      </c>
      <c r="AM38" s="34">
        <v>12037.852999999999</v>
      </c>
      <c r="AN38" s="34">
        <v>7529.6419999999998</v>
      </c>
      <c r="AO38" s="34">
        <v>3199.7159999999999</v>
      </c>
      <c r="AP38" s="34">
        <v>507.98399999999998</v>
      </c>
      <c r="AQ38" s="34">
        <v>22.977</v>
      </c>
      <c r="AR38" s="34">
        <v>8.2189999999999994</v>
      </c>
      <c r="AS38" s="34">
        <v>9.093</v>
      </c>
      <c r="AT38" s="34">
        <v>7.5330000000000004</v>
      </c>
      <c r="AU38" s="34">
        <v>7.516</v>
      </c>
      <c r="AV38" s="34">
        <v>7.03</v>
      </c>
      <c r="AW38" s="34">
        <v>8.0020000000000007</v>
      </c>
      <c r="AX38" s="34">
        <v>6.9580000000000002</v>
      </c>
      <c r="AY38" s="34">
        <v>6.2409999999999997</v>
      </c>
      <c r="AZ38" s="34">
        <v>6.3159999999999998</v>
      </c>
      <c r="BA38" s="34">
        <v>6.0490000000000004</v>
      </c>
      <c r="BB38" s="34">
        <v>5.87</v>
      </c>
      <c r="BC38" s="34">
        <v>8.6170000000000009</v>
      </c>
      <c r="BD38" s="34">
        <v>9.923</v>
      </c>
      <c r="BE38" s="27"/>
    </row>
    <row r="39" spans="1:57" x14ac:dyDescent="0.25">
      <c r="A39" t="s">
        <v>323</v>
      </c>
      <c r="D39" t="s">
        <v>0</v>
      </c>
      <c r="E39" s="2" t="s">
        <v>152</v>
      </c>
      <c r="G39" s="33">
        <v>42941</v>
      </c>
      <c r="H39" s="41">
        <f t="shared" si="5"/>
        <v>441374.51299999992</v>
      </c>
      <c r="I39" s="34">
        <v>8.7639999999999993</v>
      </c>
      <c r="J39" s="34">
        <v>10.156000000000001</v>
      </c>
      <c r="K39" s="34">
        <v>10.691000000000001</v>
      </c>
      <c r="L39" s="34">
        <v>11.166</v>
      </c>
      <c r="M39" s="34">
        <v>10.429</v>
      </c>
      <c r="N39" s="34">
        <v>9.843</v>
      </c>
      <c r="O39" s="34">
        <v>7.266</v>
      </c>
      <c r="P39" s="34">
        <v>7.2839999999999998</v>
      </c>
      <c r="Q39" s="34">
        <v>7.3090000000000002</v>
      </c>
      <c r="R39" s="34">
        <v>5.8049999999999997</v>
      </c>
      <c r="S39" s="34">
        <v>7.0170000000000003</v>
      </c>
      <c r="T39" s="34">
        <v>7.1349999999999998</v>
      </c>
      <c r="U39" s="34">
        <v>9.1210000000000004</v>
      </c>
      <c r="V39" s="34">
        <v>9.266</v>
      </c>
      <c r="W39" s="34">
        <v>9.4239999999999995</v>
      </c>
      <c r="X39" s="34">
        <v>264.10199999999998</v>
      </c>
      <c r="Y39" s="34">
        <v>2541.6030000000001</v>
      </c>
      <c r="Z39" s="34">
        <v>8267.4230000000007</v>
      </c>
      <c r="AA39" s="34">
        <v>12497.7</v>
      </c>
      <c r="AB39" s="34">
        <v>14380.398999999999</v>
      </c>
      <c r="AC39" s="34">
        <v>21173.722000000002</v>
      </c>
      <c r="AD39" s="34">
        <v>31859.692999999999</v>
      </c>
      <c r="AE39" s="34">
        <v>36485.54</v>
      </c>
      <c r="AF39" s="34">
        <v>42688.457000000002</v>
      </c>
      <c r="AG39" s="34">
        <v>38180.103999999999</v>
      </c>
      <c r="AH39" s="34">
        <v>33990.845000000001</v>
      </c>
      <c r="AI39" s="34">
        <v>40108.156999999999</v>
      </c>
      <c r="AJ39" s="34">
        <v>43068.495999999999</v>
      </c>
      <c r="AK39" s="34">
        <v>40181.243999999999</v>
      </c>
      <c r="AL39" s="34">
        <v>34295.324999999997</v>
      </c>
      <c r="AM39" s="34">
        <v>22078.508999999998</v>
      </c>
      <c r="AN39" s="34">
        <v>13293.948</v>
      </c>
      <c r="AO39" s="34">
        <v>4979.5209999999997</v>
      </c>
      <c r="AP39" s="34">
        <v>802.93200000000002</v>
      </c>
      <c r="AQ39" s="34">
        <v>18.198</v>
      </c>
      <c r="AR39" s="34">
        <v>7.0679999999999996</v>
      </c>
      <c r="AS39" s="34">
        <v>7.0949999999999998</v>
      </c>
      <c r="AT39" s="34">
        <v>6.4569999999999999</v>
      </c>
      <c r="AU39" s="34">
        <v>6.0970000000000004</v>
      </c>
      <c r="AV39" s="34">
        <v>7.1349999999999998</v>
      </c>
      <c r="AW39" s="34">
        <v>7.9950000000000001</v>
      </c>
      <c r="AX39" s="34">
        <v>7.4779999999999998</v>
      </c>
      <c r="AY39" s="34">
        <v>6.0940000000000003</v>
      </c>
      <c r="AZ39" s="34">
        <v>5.3659999999999997</v>
      </c>
      <c r="BA39" s="34">
        <v>4.9539999999999997</v>
      </c>
      <c r="BB39" s="34">
        <v>4.4039999999999999</v>
      </c>
      <c r="BC39" s="34">
        <v>7.6349999999999998</v>
      </c>
      <c r="BD39" s="34">
        <v>10.141</v>
      </c>
      <c r="BE39" s="27"/>
    </row>
    <row r="40" spans="1:57" x14ac:dyDescent="0.25">
      <c r="A40" t="s">
        <v>323</v>
      </c>
      <c r="D40" t="s">
        <v>0</v>
      </c>
      <c r="E40" s="2" t="s">
        <v>152</v>
      </c>
      <c r="G40" s="33">
        <v>42942</v>
      </c>
      <c r="H40" s="41">
        <f t="shared" si="5"/>
        <v>290410.10300000006</v>
      </c>
      <c r="I40" s="34">
        <v>9.4290000000000003</v>
      </c>
      <c r="J40" s="34">
        <v>10.385999999999999</v>
      </c>
      <c r="K40" s="34">
        <v>10.791</v>
      </c>
      <c r="L40" s="34">
        <v>9.44</v>
      </c>
      <c r="M40" s="34">
        <v>8.0790000000000006</v>
      </c>
      <c r="N40" s="34">
        <v>6.25</v>
      </c>
      <c r="O40" s="34">
        <v>6.4690000000000003</v>
      </c>
      <c r="P40" s="34">
        <v>6.3710000000000004</v>
      </c>
      <c r="Q40" s="34">
        <v>6.9290000000000003</v>
      </c>
      <c r="R40" s="34">
        <v>6.4989999999999997</v>
      </c>
      <c r="S40" s="34">
        <v>6.633</v>
      </c>
      <c r="T40" s="34">
        <v>6.6260000000000003</v>
      </c>
      <c r="U40" s="34">
        <v>9.6280000000000001</v>
      </c>
      <c r="V40" s="34">
        <v>13.606999999999999</v>
      </c>
      <c r="W40" s="34">
        <v>10.884</v>
      </c>
      <c r="X40" s="34">
        <v>133.86199999999999</v>
      </c>
      <c r="Y40" s="34">
        <v>1066.011</v>
      </c>
      <c r="Z40" s="34">
        <v>2943.4229999999998</v>
      </c>
      <c r="AA40" s="34">
        <v>5916.3670000000002</v>
      </c>
      <c r="AB40" s="34">
        <v>11199.834999999999</v>
      </c>
      <c r="AC40" s="34">
        <v>15643.298000000001</v>
      </c>
      <c r="AD40" s="34">
        <v>21300.850999999999</v>
      </c>
      <c r="AE40" s="34">
        <v>27378.274000000001</v>
      </c>
      <c r="AF40" s="34">
        <v>27310.651999999998</v>
      </c>
      <c r="AG40" s="34">
        <v>20959.427</v>
      </c>
      <c r="AH40" s="34">
        <v>27179.087</v>
      </c>
      <c r="AI40" s="34">
        <v>24131.835999999999</v>
      </c>
      <c r="AJ40" s="34">
        <v>27178.543000000001</v>
      </c>
      <c r="AK40" s="34">
        <v>25483.279999999999</v>
      </c>
      <c r="AL40" s="34">
        <v>22353.577000000001</v>
      </c>
      <c r="AM40" s="34">
        <v>15955.424000000001</v>
      </c>
      <c r="AN40" s="34">
        <v>9521.982</v>
      </c>
      <c r="AO40" s="34">
        <v>3633.971</v>
      </c>
      <c r="AP40" s="34">
        <v>878.90899999999999</v>
      </c>
      <c r="AQ40" s="34">
        <v>27.585000000000001</v>
      </c>
      <c r="AR40" s="34">
        <v>7.38</v>
      </c>
      <c r="AS40" s="34">
        <v>8.2460000000000004</v>
      </c>
      <c r="AT40" s="34">
        <v>8.5470000000000006</v>
      </c>
      <c r="AU40" s="34">
        <v>7.4649999999999999</v>
      </c>
      <c r="AV40" s="34">
        <v>7.9950000000000001</v>
      </c>
      <c r="AW40" s="34">
        <v>6.9039999999999999</v>
      </c>
      <c r="AX40" s="34">
        <v>6.0129999999999999</v>
      </c>
      <c r="AY40" s="34">
        <v>6.008</v>
      </c>
      <c r="AZ40" s="34">
        <v>5.0810000000000004</v>
      </c>
      <c r="BA40" s="34">
        <v>4.8499999999999996</v>
      </c>
      <c r="BB40" s="34">
        <v>4.4379999999999997</v>
      </c>
      <c r="BC40" s="34">
        <v>5.8520000000000003</v>
      </c>
      <c r="BD40" s="34">
        <v>7.109</v>
      </c>
      <c r="BE40" s="27"/>
    </row>
    <row r="41" spans="1:57" x14ac:dyDescent="0.25">
      <c r="A41" t="s">
        <v>323</v>
      </c>
      <c r="D41" t="s">
        <v>0</v>
      </c>
      <c r="E41" s="2" t="s">
        <v>152</v>
      </c>
      <c r="G41" s="33">
        <v>42943</v>
      </c>
      <c r="H41" s="41">
        <f t="shared" si="5"/>
        <v>350118.01699999999</v>
      </c>
      <c r="I41" s="34">
        <v>11.263999999999999</v>
      </c>
      <c r="J41" s="34">
        <v>11.701000000000001</v>
      </c>
      <c r="K41" s="34">
        <v>10.664</v>
      </c>
      <c r="L41" s="34">
        <v>7.2930000000000001</v>
      </c>
      <c r="M41" s="34">
        <v>7.484</v>
      </c>
      <c r="N41" s="34">
        <v>6.8719999999999999</v>
      </c>
      <c r="O41" s="34">
        <v>6.0910000000000002</v>
      </c>
      <c r="P41" s="34">
        <v>6.0529999999999999</v>
      </c>
      <c r="Q41" s="34">
        <v>6.5529999999999999</v>
      </c>
      <c r="R41" s="34">
        <v>6.1719999999999997</v>
      </c>
      <c r="S41" s="34">
        <v>7.0449999999999999</v>
      </c>
      <c r="T41" s="34">
        <v>8.92</v>
      </c>
      <c r="U41" s="34">
        <v>9.577</v>
      </c>
      <c r="V41" s="34">
        <v>9.6329999999999991</v>
      </c>
      <c r="W41" s="34">
        <v>10.353999999999999</v>
      </c>
      <c r="X41" s="34">
        <v>397.52699999999999</v>
      </c>
      <c r="Y41" s="34">
        <v>2897.105</v>
      </c>
      <c r="Z41" s="34">
        <v>5743.7579999999998</v>
      </c>
      <c r="AA41" s="34">
        <v>7926.5619999999999</v>
      </c>
      <c r="AB41" s="34">
        <v>15436.572</v>
      </c>
      <c r="AC41" s="34">
        <v>22783.731</v>
      </c>
      <c r="AD41" s="34">
        <v>26480.116999999998</v>
      </c>
      <c r="AE41" s="34">
        <v>30073.91</v>
      </c>
      <c r="AF41" s="34">
        <v>42827.624000000003</v>
      </c>
      <c r="AG41" s="34">
        <v>43353.589</v>
      </c>
      <c r="AH41" s="34">
        <v>37772.101999999999</v>
      </c>
      <c r="AI41" s="34">
        <v>34241.377999999997</v>
      </c>
      <c r="AJ41" s="34">
        <v>26031.652999999998</v>
      </c>
      <c r="AK41" s="34">
        <v>22828.445</v>
      </c>
      <c r="AL41" s="34">
        <v>13069.351000000001</v>
      </c>
      <c r="AM41" s="34">
        <v>11675.414000000001</v>
      </c>
      <c r="AN41" s="34">
        <v>4749.9759999999997</v>
      </c>
      <c r="AO41" s="34">
        <v>1361.9739999999999</v>
      </c>
      <c r="AP41" s="34">
        <v>240.44399999999999</v>
      </c>
      <c r="AQ41" s="34">
        <v>13</v>
      </c>
      <c r="AR41" s="34">
        <v>7.85</v>
      </c>
      <c r="AS41" s="34">
        <v>8.1219999999999999</v>
      </c>
      <c r="AT41" s="34">
        <v>7.2119999999999997</v>
      </c>
      <c r="AU41" s="34">
        <v>7.2549999999999999</v>
      </c>
      <c r="AV41" s="34">
        <v>6.8680000000000003</v>
      </c>
      <c r="AW41" s="34">
        <v>7.6029999999999998</v>
      </c>
      <c r="AX41" s="34">
        <v>6.702</v>
      </c>
      <c r="AY41" s="34">
        <v>5.883</v>
      </c>
      <c r="AZ41" s="34">
        <v>5.8150000000000004</v>
      </c>
      <c r="BA41" s="34">
        <v>5.194</v>
      </c>
      <c r="BB41" s="34">
        <v>4.5590000000000002</v>
      </c>
      <c r="BC41" s="34">
        <v>6.782</v>
      </c>
      <c r="BD41" s="34">
        <v>8.2639999999999993</v>
      </c>
      <c r="BE41" s="27"/>
    </row>
    <row r="42" spans="1:57" x14ac:dyDescent="0.25">
      <c r="A42" t="s">
        <v>323</v>
      </c>
      <c r="D42" t="s">
        <v>0</v>
      </c>
      <c r="E42" s="2" t="s">
        <v>152</v>
      </c>
      <c r="G42" s="33">
        <v>42944</v>
      </c>
      <c r="H42" s="41">
        <f t="shared" si="5"/>
        <v>409715.30199999997</v>
      </c>
      <c r="I42" s="34">
        <v>9.1639999999999997</v>
      </c>
      <c r="J42" s="34">
        <v>11.474</v>
      </c>
      <c r="K42" s="34">
        <v>11.539</v>
      </c>
      <c r="L42" s="34">
        <v>11.106999999999999</v>
      </c>
      <c r="M42" s="34">
        <v>10.422000000000001</v>
      </c>
      <c r="N42" s="34">
        <v>10.616</v>
      </c>
      <c r="O42" s="34">
        <v>9.452</v>
      </c>
      <c r="P42" s="34">
        <v>9.1</v>
      </c>
      <c r="Q42" s="34">
        <v>7.6829999999999998</v>
      </c>
      <c r="R42" s="34">
        <v>7.4909999999999997</v>
      </c>
      <c r="S42" s="34">
        <v>8.1809999999999992</v>
      </c>
      <c r="T42" s="34">
        <v>9.5570000000000004</v>
      </c>
      <c r="U42" s="34">
        <v>10.884</v>
      </c>
      <c r="V42" s="34">
        <v>12.961</v>
      </c>
      <c r="W42" s="34">
        <v>9.6189999999999998</v>
      </c>
      <c r="X42" s="34">
        <v>97.909000000000006</v>
      </c>
      <c r="Y42" s="34">
        <v>1396.9649999999999</v>
      </c>
      <c r="Z42" s="34">
        <v>5692.634</v>
      </c>
      <c r="AA42" s="34">
        <v>9352.0640000000003</v>
      </c>
      <c r="AB42" s="34">
        <v>16933.202000000001</v>
      </c>
      <c r="AC42" s="34">
        <v>23188.465</v>
      </c>
      <c r="AD42" s="34">
        <v>30338.35</v>
      </c>
      <c r="AE42" s="34">
        <v>32153.242999999999</v>
      </c>
      <c r="AF42" s="34">
        <v>37204.548000000003</v>
      </c>
      <c r="AG42" s="34">
        <v>39756.148999999998</v>
      </c>
      <c r="AH42" s="34">
        <v>41411.819000000003</v>
      </c>
      <c r="AI42" s="34">
        <v>38531.000999999997</v>
      </c>
      <c r="AJ42" s="34">
        <v>37419.688000000002</v>
      </c>
      <c r="AK42" s="34">
        <v>33789.387999999999</v>
      </c>
      <c r="AL42" s="34">
        <v>27529.544999999998</v>
      </c>
      <c r="AM42" s="34">
        <v>19564.838</v>
      </c>
      <c r="AN42" s="34">
        <v>11454.498</v>
      </c>
      <c r="AO42" s="34">
        <v>3228.2959999999998</v>
      </c>
      <c r="AP42" s="34">
        <v>395.47300000000001</v>
      </c>
      <c r="AQ42" s="34">
        <v>14.414</v>
      </c>
      <c r="AR42" s="34">
        <v>8.6319999999999997</v>
      </c>
      <c r="AS42" s="34">
        <v>11.148</v>
      </c>
      <c r="AT42" s="34">
        <v>9.4410000000000007</v>
      </c>
      <c r="AU42" s="34">
        <v>10.022</v>
      </c>
      <c r="AV42" s="34">
        <v>8.359</v>
      </c>
      <c r="AW42" s="34">
        <v>8.08</v>
      </c>
      <c r="AX42" s="34">
        <v>8.6280000000000001</v>
      </c>
      <c r="AY42" s="34">
        <v>7.9459999999999997</v>
      </c>
      <c r="AZ42" s="34">
        <v>8.1690000000000005</v>
      </c>
      <c r="BA42" s="34">
        <v>7.819</v>
      </c>
      <c r="BB42" s="34">
        <v>7.508</v>
      </c>
      <c r="BC42" s="34">
        <v>9.5090000000000003</v>
      </c>
      <c r="BD42" s="34">
        <v>8.3019999999999996</v>
      </c>
      <c r="BE42" s="27"/>
    </row>
    <row r="43" spans="1:57" x14ac:dyDescent="0.25">
      <c r="A43" t="s">
        <v>323</v>
      </c>
      <c r="D43" t="s">
        <v>0</v>
      </c>
      <c r="E43" s="2" t="s">
        <v>152</v>
      </c>
      <c r="G43" s="33">
        <v>42945</v>
      </c>
      <c r="H43" s="41">
        <f t="shared" si="5"/>
        <v>522162.54099999991</v>
      </c>
      <c r="I43" s="34">
        <v>7.7009999999999996</v>
      </c>
      <c r="J43" s="34">
        <v>10.064</v>
      </c>
      <c r="K43" s="34">
        <v>12.461</v>
      </c>
      <c r="L43" s="34">
        <v>12.201000000000001</v>
      </c>
      <c r="M43" s="34">
        <v>10.798</v>
      </c>
      <c r="N43" s="34">
        <v>10.923999999999999</v>
      </c>
      <c r="O43" s="34">
        <v>8.9039999999999999</v>
      </c>
      <c r="P43" s="34">
        <v>8.8339999999999996</v>
      </c>
      <c r="Q43" s="34">
        <v>7.9749999999999996</v>
      </c>
      <c r="R43" s="34">
        <v>9.1010000000000009</v>
      </c>
      <c r="S43" s="34">
        <v>9.83</v>
      </c>
      <c r="T43" s="34">
        <v>9.74</v>
      </c>
      <c r="U43" s="34">
        <v>11.103999999999999</v>
      </c>
      <c r="V43" s="34">
        <v>13.132999999999999</v>
      </c>
      <c r="W43" s="34">
        <v>14.175000000000001</v>
      </c>
      <c r="X43" s="34">
        <v>253.64400000000001</v>
      </c>
      <c r="Y43" s="34">
        <v>1912.2840000000001</v>
      </c>
      <c r="Z43" s="34">
        <v>5607.3389999999999</v>
      </c>
      <c r="AA43" s="34">
        <v>11847.888999999999</v>
      </c>
      <c r="AB43" s="34">
        <v>21665.087</v>
      </c>
      <c r="AC43" s="34">
        <v>33171.711000000003</v>
      </c>
      <c r="AD43" s="34">
        <v>41297.358999999997</v>
      </c>
      <c r="AE43" s="34">
        <v>48136.455999999998</v>
      </c>
      <c r="AF43" s="34">
        <v>53157.048999999999</v>
      </c>
      <c r="AG43" s="34">
        <v>54863.517</v>
      </c>
      <c r="AH43" s="34">
        <v>55501.086000000003</v>
      </c>
      <c r="AI43" s="34">
        <v>54635.603999999999</v>
      </c>
      <c r="AJ43" s="34">
        <v>49332.281999999999</v>
      </c>
      <c r="AK43" s="34">
        <v>39971.093999999997</v>
      </c>
      <c r="AL43" s="34">
        <v>23367.892</v>
      </c>
      <c r="AM43" s="34">
        <v>12965.675999999999</v>
      </c>
      <c r="AN43" s="34">
        <v>8510.6419999999998</v>
      </c>
      <c r="AO43" s="34">
        <v>4775.2550000000001</v>
      </c>
      <c r="AP43" s="34">
        <v>886.19799999999998</v>
      </c>
      <c r="AQ43" s="34">
        <v>30.588000000000001</v>
      </c>
      <c r="AR43" s="34">
        <v>11.3</v>
      </c>
      <c r="AS43" s="34">
        <v>10.076000000000001</v>
      </c>
      <c r="AT43" s="34">
        <v>8.17</v>
      </c>
      <c r="AU43" s="34">
        <v>8.5210000000000008</v>
      </c>
      <c r="AV43" s="34">
        <v>8.7460000000000004</v>
      </c>
      <c r="AW43" s="34">
        <v>10.188000000000001</v>
      </c>
      <c r="AX43" s="34">
        <v>8.8559999999999999</v>
      </c>
      <c r="AY43" s="34">
        <v>8.2140000000000004</v>
      </c>
      <c r="AZ43" s="34">
        <v>7.4160000000000004</v>
      </c>
      <c r="BA43" s="34">
        <v>7.0839999999999996</v>
      </c>
      <c r="BB43" s="34">
        <v>7.43</v>
      </c>
      <c r="BC43" s="34">
        <v>9.5950000000000006</v>
      </c>
      <c r="BD43" s="34">
        <v>11.348000000000001</v>
      </c>
      <c r="BE43" s="27"/>
    </row>
    <row r="44" spans="1:57" x14ac:dyDescent="0.25">
      <c r="A44" t="s">
        <v>323</v>
      </c>
      <c r="D44" t="s">
        <v>0</v>
      </c>
      <c r="E44" s="2" t="s">
        <v>152</v>
      </c>
      <c r="G44" s="33">
        <v>42946</v>
      </c>
      <c r="H44" s="41">
        <f t="shared" si="5"/>
        <v>407020.85199999996</v>
      </c>
      <c r="I44" s="34">
        <v>11.29</v>
      </c>
      <c r="J44" s="34">
        <v>10.471</v>
      </c>
      <c r="K44" s="34">
        <v>9.8260000000000005</v>
      </c>
      <c r="L44" s="34">
        <v>7.6150000000000002</v>
      </c>
      <c r="M44" s="34">
        <v>6.0430000000000001</v>
      </c>
      <c r="N44" s="34">
        <v>6.6440000000000001</v>
      </c>
      <c r="O44" s="34">
        <v>6.9729999999999999</v>
      </c>
      <c r="P44" s="34">
        <v>6.0069999999999997</v>
      </c>
      <c r="Q44" s="34">
        <v>6.3070000000000004</v>
      </c>
      <c r="R44" s="34">
        <v>5.806</v>
      </c>
      <c r="S44" s="34">
        <v>6.7089999999999996</v>
      </c>
      <c r="T44" s="34">
        <v>7.3979999999999997</v>
      </c>
      <c r="U44" s="34">
        <v>7.2370000000000001</v>
      </c>
      <c r="V44" s="34">
        <v>7.6059999999999999</v>
      </c>
      <c r="W44" s="34">
        <v>7.2690000000000001</v>
      </c>
      <c r="X44" s="34">
        <v>149.499</v>
      </c>
      <c r="Y44" s="34">
        <v>1377.385</v>
      </c>
      <c r="Z44" s="34">
        <v>5228.107</v>
      </c>
      <c r="AA44" s="34">
        <v>11869.49</v>
      </c>
      <c r="AB44" s="34">
        <v>16666.911</v>
      </c>
      <c r="AC44" s="34">
        <v>15531.304</v>
      </c>
      <c r="AD44" s="34">
        <v>22447.508000000002</v>
      </c>
      <c r="AE44" s="34">
        <v>33891.599999999999</v>
      </c>
      <c r="AF44" s="34">
        <v>36960.735000000001</v>
      </c>
      <c r="AG44" s="34">
        <v>39515.834000000003</v>
      </c>
      <c r="AH44" s="34">
        <v>39193.048000000003</v>
      </c>
      <c r="AI44" s="34">
        <v>38711.031000000003</v>
      </c>
      <c r="AJ44" s="34">
        <v>35977.110999999997</v>
      </c>
      <c r="AK44" s="34">
        <v>34364.462</v>
      </c>
      <c r="AL44" s="34">
        <v>30623.267</v>
      </c>
      <c r="AM44" s="34">
        <v>22907.496999999999</v>
      </c>
      <c r="AN44" s="34">
        <v>13884.503000000001</v>
      </c>
      <c r="AO44" s="34">
        <v>6265.8710000000001</v>
      </c>
      <c r="AP44" s="34">
        <v>1190.415</v>
      </c>
      <c r="AQ44" s="34">
        <v>53.058999999999997</v>
      </c>
      <c r="AR44" s="34">
        <v>8.6080000000000005</v>
      </c>
      <c r="AS44" s="34">
        <v>8.5069999999999997</v>
      </c>
      <c r="AT44" s="34">
        <v>8.7110000000000003</v>
      </c>
      <c r="AU44" s="34">
        <v>9.6940000000000008</v>
      </c>
      <c r="AV44" s="34">
        <v>8.8010000000000002</v>
      </c>
      <c r="AW44" s="34">
        <v>7.444</v>
      </c>
      <c r="AX44" s="34">
        <v>6.3019999999999996</v>
      </c>
      <c r="AY44" s="34">
        <v>6.6829999999999998</v>
      </c>
      <c r="AZ44" s="34">
        <v>5.8369999999999997</v>
      </c>
      <c r="BA44" s="34">
        <v>5.6379999999999999</v>
      </c>
      <c r="BB44" s="34">
        <v>5.5209999999999999</v>
      </c>
      <c r="BC44" s="34">
        <v>7.1529999999999996</v>
      </c>
      <c r="BD44" s="34">
        <v>10.115</v>
      </c>
      <c r="BE44" s="27"/>
    </row>
    <row r="45" spans="1:57" x14ac:dyDescent="0.25">
      <c r="A45" t="s">
        <v>323</v>
      </c>
      <c r="D45" t="s">
        <v>0</v>
      </c>
      <c r="E45" s="2" t="s">
        <v>152</v>
      </c>
      <c r="G45" s="33">
        <v>42947</v>
      </c>
      <c r="H45" s="41">
        <f t="shared" si="5"/>
        <v>453865.78900000011</v>
      </c>
      <c r="I45" s="34">
        <v>11.526</v>
      </c>
      <c r="J45" s="34">
        <v>13.096</v>
      </c>
      <c r="K45" s="34">
        <v>12.847</v>
      </c>
      <c r="L45" s="34">
        <v>10.917999999999999</v>
      </c>
      <c r="M45" s="34">
        <v>10.831</v>
      </c>
      <c r="N45" s="34">
        <v>7.5140000000000002</v>
      </c>
      <c r="O45" s="34">
        <v>7.7149999999999999</v>
      </c>
      <c r="P45" s="34">
        <v>7.34</v>
      </c>
      <c r="Q45" s="34">
        <v>6.21</v>
      </c>
      <c r="R45" s="34">
        <v>6.532</v>
      </c>
      <c r="S45" s="34">
        <v>8.3119999999999994</v>
      </c>
      <c r="T45" s="34">
        <v>7.7160000000000002</v>
      </c>
      <c r="U45" s="34">
        <v>8.6950000000000003</v>
      </c>
      <c r="V45" s="34">
        <v>9.5920000000000005</v>
      </c>
      <c r="W45" s="34">
        <v>8.1</v>
      </c>
      <c r="X45" s="34">
        <v>32.901000000000003</v>
      </c>
      <c r="Y45" s="34">
        <v>1089.521</v>
      </c>
      <c r="Z45" s="34">
        <v>5535.42</v>
      </c>
      <c r="AA45" s="34">
        <v>12317.375</v>
      </c>
      <c r="AB45" s="34">
        <v>19539.149000000001</v>
      </c>
      <c r="AC45" s="34">
        <v>26973.040000000001</v>
      </c>
      <c r="AD45" s="34">
        <v>34497.421000000002</v>
      </c>
      <c r="AE45" s="34">
        <v>40066.660000000003</v>
      </c>
      <c r="AF45" s="34">
        <v>44706.817000000003</v>
      </c>
      <c r="AG45" s="34">
        <v>46468.349000000002</v>
      </c>
      <c r="AH45" s="34">
        <v>45601.796999999999</v>
      </c>
      <c r="AI45" s="34">
        <v>39078.423999999999</v>
      </c>
      <c r="AJ45" s="34">
        <v>33686.824000000001</v>
      </c>
      <c r="AK45" s="34">
        <v>31937.091</v>
      </c>
      <c r="AL45" s="34">
        <v>27533.434000000001</v>
      </c>
      <c r="AM45" s="34">
        <v>21383.026000000002</v>
      </c>
      <c r="AN45" s="34">
        <v>14148.513000000001</v>
      </c>
      <c r="AO45" s="34">
        <v>7206.3440000000001</v>
      </c>
      <c r="AP45" s="34">
        <v>1755.9649999999999</v>
      </c>
      <c r="AQ45" s="34">
        <v>74.731999999999999</v>
      </c>
      <c r="AR45" s="34">
        <v>8.5779999999999994</v>
      </c>
      <c r="AS45" s="34">
        <v>8.6959999999999997</v>
      </c>
      <c r="AT45" s="34">
        <v>7.3010000000000002</v>
      </c>
      <c r="AU45" s="34">
        <v>7.1660000000000004</v>
      </c>
      <c r="AV45" s="34">
        <v>8.4760000000000009</v>
      </c>
      <c r="AW45" s="34">
        <v>8.1010000000000009</v>
      </c>
      <c r="AX45" s="34">
        <v>7.4710000000000001</v>
      </c>
      <c r="AY45" s="34">
        <v>6.8869999999999996</v>
      </c>
      <c r="AZ45" s="34">
        <v>6.2779999999999996</v>
      </c>
      <c r="BA45" s="34">
        <v>6.3380000000000001</v>
      </c>
      <c r="BB45" s="34">
        <v>6.5250000000000004</v>
      </c>
      <c r="BC45" s="34">
        <v>6.5730000000000004</v>
      </c>
      <c r="BD45" s="34">
        <v>7.6520000000000001</v>
      </c>
      <c r="BE45" s="27"/>
    </row>
    <row r="46" spans="1:57" x14ac:dyDescent="0.25">
      <c r="A46" t="s">
        <v>323</v>
      </c>
      <c r="D46" t="s">
        <v>0</v>
      </c>
      <c r="E46" s="2" t="s">
        <v>152</v>
      </c>
      <c r="G46" s="33">
        <v>42948</v>
      </c>
      <c r="H46" s="41">
        <f t="shared" si="5"/>
        <v>567612.24899999995</v>
      </c>
      <c r="I46" s="34">
        <v>10.603</v>
      </c>
      <c r="J46" s="34">
        <v>12.391999999999999</v>
      </c>
      <c r="K46" s="34">
        <v>12.006</v>
      </c>
      <c r="L46" s="34">
        <v>12.404999999999999</v>
      </c>
      <c r="M46" s="34">
        <v>10.156000000000001</v>
      </c>
      <c r="N46" s="34">
        <v>7.8090000000000002</v>
      </c>
      <c r="O46" s="34">
        <v>7.5750000000000002</v>
      </c>
      <c r="P46" s="34">
        <v>8.1479999999999997</v>
      </c>
      <c r="Q46" s="34">
        <v>7.0339999999999998</v>
      </c>
      <c r="R46" s="34">
        <v>6.7830000000000004</v>
      </c>
      <c r="S46" s="34">
        <v>8.4079999999999995</v>
      </c>
      <c r="T46" s="34">
        <v>9.2810000000000006</v>
      </c>
      <c r="U46" s="34">
        <v>11.026</v>
      </c>
      <c r="V46" s="34">
        <v>14.547000000000001</v>
      </c>
      <c r="W46" s="34">
        <v>15.387</v>
      </c>
      <c r="X46" s="34">
        <v>421.38400000000001</v>
      </c>
      <c r="Y46" s="34">
        <v>3294.9279999999999</v>
      </c>
      <c r="Z46" s="34">
        <v>9370.8040000000001</v>
      </c>
      <c r="AA46" s="34">
        <v>17186.837</v>
      </c>
      <c r="AB46" s="34">
        <v>25603.084999999999</v>
      </c>
      <c r="AC46" s="34">
        <v>34171.949999999997</v>
      </c>
      <c r="AD46" s="34">
        <v>41933.241000000002</v>
      </c>
      <c r="AE46" s="34">
        <v>47881.053999999996</v>
      </c>
      <c r="AF46" s="34">
        <v>51831.078999999998</v>
      </c>
      <c r="AG46" s="34">
        <v>53583.256000000001</v>
      </c>
      <c r="AH46" s="34">
        <v>52683.341999999997</v>
      </c>
      <c r="AI46" s="34">
        <v>52158.908000000003</v>
      </c>
      <c r="AJ46" s="34">
        <v>47757.707999999999</v>
      </c>
      <c r="AK46" s="34">
        <v>41912.294000000002</v>
      </c>
      <c r="AL46" s="34">
        <v>34411.641000000003</v>
      </c>
      <c r="AM46" s="34">
        <v>25476.937000000002</v>
      </c>
      <c r="AN46" s="34">
        <v>17292.605</v>
      </c>
      <c r="AO46" s="34">
        <v>8274.2219999999998</v>
      </c>
      <c r="AP46" s="34">
        <v>2019.0740000000001</v>
      </c>
      <c r="AQ46" s="34">
        <v>86.459000000000003</v>
      </c>
      <c r="AR46" s="34">
        <v>8.9629999999999992</v>
      </c>
      <c r="AS46" s="34">
        <v>9.3740000000000006</v>
      </c>
      <c r="AT46" s="34">
        <v>9.7149999999999999</v>
      </c>
      <c r="AU46" s="34">
        <v>8.8049999999999997</v>
      </c>
      <c r="AV46" s="34">
        <v>9.7240000000000002</v>
      </c>
      <c r="AW46" s="34">
        <v>11.068</v>
      </c>
      <c r="AX46" s="34">
        <v>7.7489999999999997</v>
      </c>
      <c r="AY46" s="34">
        <v>6.375</v>
      </c>
      <c r="AZ46" s="34">
        <v>6.6260000000000003</v>
      </c>
      <c r="BA46" s="34">
        <v>5.9029999999999996</v>
      </c>
      <c r="BB46" s="34">
        <v>5.9749999999999996</v>
      </c>
      <c r="BC46" s="34">
        <v>7.4139999999999997</v>
      </c>
      <c r="BD46" s="34">
        <v>10.19</v>
      </c>
      <c r="BE46" s="27"/>
    </row>
    <row r="47" spans="1:57" x14ac:dyDescent="0.25">
      <c r="A47" t="s">
        <v>323</v>
      </c>
      <c r="D47" t="s">
        <v>0</v>
      </c>
      <c r="E47" s="2" t="s">
        <v>152</v>
      </c>
      <c r="G47" s="33">
        <v>42949</v>
      </c>
      <c r="H47" s="41">
        <f t="shared" si="5"/>
        <v>486175.18900000007</v>
      </c>
      <c r="I47" s="34">
        <v>11.664999999999999</v>
      </c>
      <c r="J47" s="34">
        <v>14.266999999999999</v>
      </c>
      <c r="K47" s="34">
        <v>13.782999999999999</v>
      </c>
      <c r="L47" s="34">
        <v>13.103</v>
      </c>
      <c r="M47" s="34">
        <v>10.148999999999999</v>
      </c>
      <c r="N47" s="34">
        <v>9.8209999999999997</v>
      </c>
      <c r="O47" s="34">
        <v>8.7119999999999997</v>
      </c>
      <c r="P47" s="34">
        <v>7.7290000000000001</v>
      </c>
      <c r="Q47" s="34">
        <v>8.8979999999999997</v>
      </c>
      <c r="R47" s="34">
        <v>8.9770000000000003</v>
      </c>
      <c r="S47" s="34">
        <v>9.4090000000000007</v>
      </c>
      <c r="T47" s="34">
        <v>8.9939999999999998</v>
      </c>
      <c r="U47" s="34">
        <v>12.377000000000001</v>
      </c>
      <c r="V47" s="34">
        <v>14.269</v>
      </c>
      <c r="W47" s="34">
        <v>18.582999999999998</v>
      </c>
      <c r="X47" s="34">
        <v>328.28</v>
      </c>
      <c r="Y47" s="34">
        <v>2629.11</v>
      </c>
      <c r="Z47" s="34">
        <v>6526.9269999999997</v>
      </c>
      <c r="AA47" s="34">
        <v>11795.844999999999</v>
      </c>
      <c r="AB47" s="34">
        <v>18330.330999999998</v>
      </c>
      <c r="AC47" s="34">
        <v>24093.874</v>
      </c>
      <c r="AD47" s="34">
        <v>30953.302</v>
      </c>
      <c r="AE47" s="34">
        <v>36382.442000000003</v>
      </c>
      <c r="AF47" s="34">
        <v>42451.447</v>
      </c>
      <c r="AG47" s="34">
        <v>47345.523999999998</v>
      </c>
      <c r="AH47" s="34">
        <v>49849.947</v>
      </c>
      <c r="AI47" s="34">
        <v>49505.495999999999</v>
      </c>
      <c r="AJ47" s="34">
        <v>43813.300999999999</v>
      </c>
      <c r="AK47" s="34">
        <v>38296.360999999997</v>
      </c>
      <c r="AL47" s="34">
        <v>33633.574000000001</v>
      </c>
      <c r="AM47" s="34">
        <v>25839.177</v>
      </c>
      <c r="AN47" s="34">
        <v>15261.156000000001</v>
      </c>
      <c r="AO47" s="34">
        <v>6976.9089999999997</v>
      </c>
      <c r="AP47" s="34">
        <v>1802.2370000000001</v>
      </c>
      <c r="AQ47" s="34">
        <v>90.266000000000005</v>
      </c>
      <c r="AR47" s="34">
        <v>8.0220000000000002</v>
      </c>
      <c r="AS47" s="34">
        <v>8.2210000000000001</v>
      </c>
      <c r="AT47" s="34">
        <v>8.7569999999999997</v>
      </c>
      <c r="AU47" s="34">
        <v>7.5369999999999999</v>
      </c>
      <c r="AV47" s="34">
        <v>8.5869999999999997</v>
      </c>
      <c r="AW47" s="34">
        <v>7.7889999999999997</v>
      </c>
      <c r="AX47" s="34">
        <v>7.0039999999999996</v>
      </c>
      <c r="AY47" s="34">
        <v>7.8739999999999997</v>
      </c>
      <c r="AZ47" s="34">
        <v>6.7910000000000004</v>
      </c>
      <c r="BA47" s="34">
        <v>5.8360000000000003</v>
      </c>
      <c r="BB47" s="34">
        <v>5.94</v>
      </c>
      <c r="BC47" s="34">
        <v>7.6980000000000004</v>
      </c>
      <c r="BD47" s="34">
        <v>8.891</v>
      </c>
      <c r="BE47" s="27"/>
    </row>
    <row r="48" spans="1:57" x14ac:dyDescent="0.25">
      <c r="A48" t="s">
        <v>323</v>
      </c>
      <c r="D48" t="s">
        <v>0</v>
      </c>
      <c r="E48" s="2" t="s">
        <v>152</v>
      </c>
      <c r="G48" s="33">
        <v>42950</v>
      </c>
      <c r="H48" s="41">
        <f t="shared" si="5"/>
        <v>62453.273999999998</v>
      </c>
      <c r="I48" s="34">
        <v>8.7840000000000007</v>
      </c>
      <c r="J48" s="34">
        <v>12.468999999999999</v>
      </c>
      <c r="K48" s="34">
        <v>13.151</v>
      </c>
      <c r="L48" s="34">
        <v>12.561999999999999</v>
      </c>
      <c r="M48" s="34">
        <v>12.446999999999999</v>
      </c>
      <c r="N48" s="34">
        <v>10.688000000000001</v>
      </c>
      <c r="O48" s="34">
        <v>10.048999999999999</v>
      </c>
      <c r="P48" s="34">
        <v>9.0370000000000008</v>
      </c>
      <c r="Q48" s="34">
        <v>9.0370000000000008</v>
      </c>
      <c r="R48" s="34">
        <v>8.9480000000000004</v>
      </c>
      <c r="S48" s="34">
        <v>9.4239999999999995</v>
      </c>
      <c r="T48" s="34">
        <v>9.3209999999999997</v>
      </c>
      <c r="U48" s="34">
        <v>13.188000000000001</v>
      </c>
      <c r="V48" s="34">
        <v>13.103999999999999</v>
      </c>
      <c r="W48" s="34">
        <v>13.179</v>
      </c>
      <c r="X48" s="34">
        <v>53.268000000000001</v>
      </c>
      <c r="Y48" s="34">
        <v>343.95800000000003</v>
      </c>
      <c r="Z48" s="34">
        <v>1314.3710000000001</v>
      </c>
      <c r="AA48" s="34">
        <v>3130.614</v>
      </c>
      <c r="AB48" s="34">
        <v>4775.2049999999999</v>
      </c>
      <c r="AC48" s="34">
        <v>6064.0839999999998</v>
      </c>
      <c r="AD48" s="34">
        <v>7064.6189999999997</v>
      </c>
      <c r="AE48" s="34">
        <v>7325.5150000000003</v>
      </c>
      <c r="AF48" s="34">
        <v>7087.7280000000001</v>
      </c>
      <c r="AG48" s="34">
        <v>6077.4449999999997</v>
      </c>
      <c r="AH48" s="34">
        <v>5712.8559999999998</v>
      </c>
      <c r="AI48" s="34">
        <v>4738.9650000000001</v>
      </c>
      <c r="AJ48" s="34">
        <v>3235.6089999999999</v>
      </c>
      <c r="AK48" s="34">
        <v>2084.6709999999998</v>
      </c>
      <c r="AL48" s="34">
        <v>1562.0619999999999</v>
      </c>
      <c r="AM48" s="34">
        <v>1081.9359999999999</v>
      </c>
      <c r="AN48" s="34">
        <v>398.56099999999998</v>
      </c>
      <c r="AO48" s="34">
        <v>102.593</v>
      </c>
      <c r="AP48" s="34">
        <v>23.363</v>
      </c>
      <c r="AQ48" s="34">
        <v>9.7539999999999996</v>
      </c>
      <c r="AR48" s="34">
        <v>7.8869999999999996</v>
      </c>
      <c r="AS48" s="34">
        <v>7.7450000000000001</v>
      </c>
      <c r="AT48" s="34">
        <v>7.8730000000000002</v>
      </c>
      <c r="AU48" s="34">
        <v>8.3109999999999999</v>
      </c>
      <c r="AV48" s="34">
        <v>9.0129999999999999</v>
      </c>
      <c r="AW48" s="34">
        <v>8.52</v>
      </c>
      <c r="AX48" s="34">
        <v>7.782</v>
      </c>
      <c r="AY48" s="34">
        <v>6.8419999999999996</v>
      </c>
      <c r="AZ48" s="34">
        <v>6.7770000000000001</v>
      </c>
      <c r="BA48" s="34">
        <v>5.0890000000000004</v>
      </c>
      <c r="BB48" s="34">
        <v>5.3120000000000003</v>
      </c>
      <c r="BC48" s="34">
        <v>8.4640000000000004</v>
      </c>
      <c r="BD48" s="34">
        <v>11.093999999999999</v>
      </c>
      <c r="BE48" s="27"/>
    </row>
    <row r="49" spans="1:57" x14ac:dyDescent="0.25">
      <c r="A49" t="s">
        <v>323</v>
      </c>
      <c r="D49" t="s">
        <v>0</v>
      </c>
      <c r="E49" s="2" t="s">
        <v>152</v>
      </c>
      <c r="G49" s="33">
        <v>42951</v>
      </c>
      <c r="H49" s="41">
        <f t="shared" si="5"/>
        <v>139189.34100000001</v>
      </c>
      <c r="I49" s="34">
        <v>10.773999999999999</v>
      </c>
      <c r="J49" s="34">
        <v>11.321</v>
      </c>
      <c r="K49" s="34">
        <v>11.025</v>
      </c>
      <c r="L49" s="34">
        <v>8.7889999999999997</v>
      </c>
      <c r="M49" s="34">
        <v>8.0950000000000006</v>
      </c>
      <c r="N49" s="34">
        <v>7.8609999999999998</v>
      </c>
      <c r="O49" s="34">
        <v>7.1609999999999996</v>
      </c>
      <c r="P49" s="34">
        <v>6.7480000000000002</v>
      </c>
      <c r="Q49" s="34">
        <v>6.9749999999999996</v>
      </c>
      <c r="R49" s="34">
        <v>7.218</v>
      </c>
      <c r="S49" s="34">
        <v>6.9240000000000004</v>
      </c>
      <c r="T49" s="34">
        <v>7.718</v>
      </c>
      <c r="U49" s="34">
        <v>11.678000000000001</v>
      </c>
      <c r="V49" s="34">
        <v>11.733000000000001</v>
      </c>
      <c r="W49" s="34">
        <v>10.544</v>
      </c>
      <c r="X49" s="34">
        <v>165.542</v>
      </c>
      <c r="Y49" s="34">
        <v>1319.3309999999999</v>
      </c>
      <c r="Z49" s="34">
        <v>3893.6979999999999</v>
      </c>
      <c r="AA49" s="34">
        <v>7406.2749999999996</v>
      </c>
      <c r="AB49" s="34">
        <v>9753.9410000000007</v>
      </c>
      <c r="AC49" s="34">
        <v>13863.821</v>
      </c>
      <c r="AD49" s="34">
        <v>13128.944</v>
      </c>
      <c r="AE49" s="34">
        <v>11952.239</v>
      </c>
      <c r="AF49" s="34">
        <v>10176.540999999999</v>
      </c>
      <c r="AG49" s="34">
        <v>9241.3510000000006</v>
      </c>
      <c r="AH49" s="34">
        <v>9383.8970000000008</v>
      </c>
      <c r="AI49" s="34">
        <v>8829.0689999999995</v>
      </c>
      <c r="AJ49" s="34">
        <v>9911.0390000000007</v>
      </c>
      <c r="AK49" s="34">
        <v>10271.066000000001</v>
      </c>
      <c r="AL49" s="34">
        <v>7314.37</v>
      </c>
      <c r="AM49" s="34">
        <v>4874.2979999999998</v>
      </c>
      <c r="AN49" s="34">
        <v>3538.1709999999998</v>
      </c>
      <c r="AO49" s="34">
        <v>2387.6889999999999</v>
      </c>
      <c r="AP49" s="34">
        <v>1454.0440000000001</v>
      </c>
      <c r="AQ49" s="34">
        <v>61.832999999999998</v>
      </c>
      <c r="AR49" s="34">
        <v>10.195</v>
      </c>
      <c r="AS49" s="34">
        <v>10.138999999999999</v>
      </c>
      <c r="AT49" s="34">
        <v>9.4030000000000005</v>
      </c>
      <c r="AU49" s="34">
        <v>9.6649999999999991</v>
      </c>
      <c r="AV49" s="34">
        <v>10.611000000000001</v>
      </c>
      <c r="AW49" s="34">
        <v>8.8919999999999995</v>
      </c>
      <c r="AX49" s="34">
        <v>8.5690000000000008</v>
      </c>
      <c r="AY49" s="34">
        <v>8.6349999999999998</v>
      </c>
      <c r="AZ49" s="34">
        <v>8.7129999999999992</v>
      </c>
      <c r="BA49" s="34">
        <v>8.1989999999999998</v>
      </c>
      <c r="BB49" s="34">
        <v>8.52</v>
      </c>
      <c r="BC49" s="34">
        <v>11.833</v>
      </c>
      <c r="BD49" s="34">
        <v>14.244</v>
      </c>
      <c r="BE49" s="27"/>
    </row>
    <row r="50" spans="1:57" x14ac:dyDescent="0.25">
      <c r="A50" t="s">
        <v>323</v>
      </c>
      <c r="D50" t="s">
        <v>0</v>
      </c>
      <c r="E50" s="2" t="s">
        <v>152</v>
      </c>
      <c r="G50" s="33">
        <v>42952</v>
      </c>
      <c r="H50" s="41">
        <f t="shared" si="5"/>
        <v>445926.62400000007</v>
      </c>
      <c r="I50" s="34">
        <v>13.782</v>
      </c>
      <c r="J50" s="34">
        <v>14.069000000000001</v>
      </c>
      <c r="K50" s="34">
        <v>13.278</v>
      </c>
      <c r="L50" s="34">
        <v>11.372999999999999</v>
      </c>
      <c r="M50" s="34">
        <v>9.4879999999999995</v>
      </c>
      <c r="N50" s="34">
        <v>11.066000000000001</v>
      </c>
      <c r="O50" s="34">
        <v>9.1329999999999991</v>
      </c>
      <c r="P50" s="34">
        <v>9.282</v>
      </c>
      <c r="Q50" s="34">
        <v>8.1769999999999996</v>
      </c>
      <c r="R50" s="34">
        <v>7.782</v>
      </c>
      <c r="S50" s="34">
        <v>8.5850000000000009</v>
      </c>
      <c r="T50" s="34">
        <v>8.27</v>
      </c>
      <c r="U50" s="34">
        <v>10.391</v>
      </c>
      <c r="V50" s="34">
        <v>9.234</v>
      </c>
      <c r="W50" s="34">
        <v>14.430999999999999</v>
      </c>
      <c r="X50" s="34">
        <v>166.625</v>
      </c>
      <c r="Y50" s="34">
        <v>1836.12</v>
      </c>
      <c r="Z50" s="34">
        <v>7568.7659999999996</v>
      </c>
      <c r="AA50" s="34">
        <v>15185.102999999999</v>
      </c>
      <c r="AB50" s="34">
        <v>23284.183000000001</v>
      </c>
      <c r="AC50" s="34">
        <v>30758.253000000001</v>
      </c>
      <c r="AD50" s="34">
        <v>34741.663999999997</v>
      </c>
      <c r="AE50" s="34">
        <v>39411.027999999998</v>
      </c>
      <c r="AF50" s="34">
        <v>43213.553999999996</v>
      </c>
      <c r="AG50" s="34">
        <v>41340.125999999997</v>
      </c>
      <c r="AH50" s="34">
        <v>40529.245999999999</v>
      </c>
      <c r="AI50" s="34">
        <v>40136.466999999997</v>
      </c>
      <c r="AJ50" s="34">
        <v>35581.527999999998</v>
      </c>
      <c r="AK50" s="34">
        <v>30413.011999999999</v>
      </c>
      <c r="AL50" s="34">
        <v>24536.883000000002</v>
      </c>
      <c r="AM50" s="34">
        <v>19086.7</v>
      </c>
      <c r="AN50" s="34">
        <v>11009.593999999999</v>
      </c>
      <c r="AO50" s="34">
        <v>5250.7550000000001</v>
      </c>
      <c r="AP50" s="34">
        <v>1470.7809999999999</v>
      </c>
      <c r="AQ50" s="34">
        <v>128.428</v>
      </c>
      <c r="AR50" s="34">
        <v>11.984</v>
      </c>
      <c r="AS50" s="34">
        <v>10.792</v>
      </c>
      <c r="AT50" s="34">
        <v>10.074</v>
      </c>
      <c r="AU50" s="34">
        <v>9.3620000000000001</v>
      </c>
      <c r="AV50" s="34">
        <v>9.8940000000000001</v>
      </c>
      <c r="AW50" s="34">
        <v>9.766</v>
      </c>
      <c r="AX50" s="34">
        <v>9.0869999999999997</v>
      </c>
      <c r="AY50" s="34">
        <v>8.99</v>
      </c>
      <c r="AZ50" s="34">
        <v>8.7870000000000008</v>
      </c>
      <c r="BA50" s="34">
        <v>7.5579999999999998</v>
      </c>
      <c r="BB50" s="34">
        <v>6.7380000000000004</v>
      </c>
      <c r="BC50" s="34">
        <v>7.9589999999999996</v>
      </c>
      <c r="BD50" s="34">
        <v>8.4760000000000009</v>
      </c>
      <c r="BE50" s="27"/>
    </row>
    <row r="51" spans="1:57" x14ac:dyDescent="0.25">
      <c r="A51" t="s">
        <v>323</v>
      </c>
      <c r="D51" t="s">
        <v>0</v>
      </c>
      <c r="E51" s="2" t="s">
        <v>152</v>
      </c>
      <c r="G51" s="33">
        <v>42953</v>
      </c>
      <c r="H51" s="41">
        <f t="shared" si="5"/>
        <v>184117.43799999997</v>
      </c>
      <c r="I51" s="34">
        <v>8.6760000000000002</v>
      </c>
      <c r="J51" s="34">
        <v>13.51</v>
      </c>
      <c r="K51" s="34">
        <v>13.414999999999999</v>
      </c>
      <c r="L51" s="34">
        <v>11.193</v>
      </c>
      <c r="M51" s="34">
        <v>9.7420000000000009</v>
      </c>
      <c r="N51" s="34">
        <v>9.1530000000000005</v>
      </c>
      <c r="O51" s="34">
        <v>6.7960000000000003</v>
      </c>
      <c r="P51" s="34">
        <v>7.2149999999999999</v>
      </c>
      <c r="Q51" s="34">
        <v>8.41</v>
      </c>
      <c r="R51" s="34">
        <v>6.6289999999999996</v>
      </c>
      <c r="S51" s="34">
        <v>6.4390000000000001</v>
      </c>
      <c r="T51" s="34">
        <v>6.67</v>
      </c>
      <c r="U51" s="34">
        <v>8.8369999999999997</v>
      </c>
      <c r="V51" s="34">
        <v>8.4719999999999995</v>
      </c>
      <c r="W51" s="34">
        <v>11.59</v>
      </c>
      <c r="X51" s="34">
        <v>219.703</v>
      </c>
      <c r="Y51" s="34">
        <v>970.41499999999996</v>
      </c>
      <c r="Z51" s="34">
        <v>1976.3610000000001</v>
      </c>
      <c r="AA51" s="34">
        <v>3565.2020000000002</v>
      </c>
      <c r="AB51" s="34">
        <v>6508.2039999999997</v>
      </c>
      <c r="AC51" s="34">
        <v>9216.1620000000003</v>
      </c>
      <c r="AD51" s="34">
        <v>14307.584999999999</v>
      </c>
      <c r="AE51" s="34">
        <v>14834.956</v>
      </c>
      <c r="AF51" s="34">
        <v>11784.87</v>
      </c>
      <c r="AG51" s="34">
        <v>8999.1720000000005</v>
      </c>
      <c r="AH51" s="34">
        <v>8314.4390000000003</v>
      </c>
      <c r="AI51" s="34">
        <v>8944.6990000000005</v>
      </c>
      <c r="AJ51" s="34">
        <v>12506.848</v>
      </c>
      <c r="AK51" s="34">
        <v>20125.264999999999</v>
      </c>
      <c r="AL51" s="34">
        <v>19971.862000000001</v>
      </c>
      <c r="AM51" s="34">
        <v>18852.714</v>
      </c>
      <c r="AN51" s="34">
        <v>13823.129000000001</v>
      </c>
      <c r="AO51" s="34">
        <v>7239.4930000000004</v>
      </c>
      <c r="AP51" s="34">
        <v>1636.4010000000001</v>
      </c>
      <c r="AQ51" s="34">
        <v>57.710999999999999</v>
      </c>
      <c r="AR51" s="34">
        <v>13.063000000000001</v>
      </c>
      <c r="AS51" s="34">
        <v>12.191000000000001</v>
      </c>
      <c r="AT51" s="34">
        <v>10.242000000000001</v>
      </c>
      <c r="AU51" s="34">
        <v>10.324</v>
      </c>
      <c r="AV51" s="34">
        <v>10.510999999999999</v>
      </c>
      <c r="AW51" s="34">
        <v>10.571</v>
      </c>
      <c r="AX51" s="34">
        <v>8.4629999999999992</v>
      </c>
      <c r="AY51" s="34">
        <v>8.2319999999999993</v>
      </c>
      <c r="AZ51" s="34">
        <v>8.2620000000000005</v>
      </c>
      <c r="BA51" s="34">
        <v>8.0519999999999996</v>
      </c>
      <c r="BB51" s="34">
        <v>6.8460000000000001</v>
      </c>
      <c r="BC51" s="34">
        <v>8.7210000000000001</v>
      </c>
      <c r="BD51" s="34">
        <v>10.022</v>
      </c>
      <c r="BE51" s="27"/>
    </row>
    <row r="52" spans="1:57" x14ac:dyDescent="0.25">
      <c r="A52" t="s">
        <v>323</v>
      </c>
      <c r="D52" t="s">
        <v>0</v>
      </c>
      <c r="E52" s="2" t="s">
        <v>152</v>
      </c>
      <c r="G52" s="33">
        <v>42954</v>
      </c>
      <c r="H52" s="41">
        <f t="shared" si="5"/>
        <v>150001.04000000004</v>
      </c>
      <c r="I52" s="34">
        <v>10.483000000000001</v>
      </c>
      <c r="J52" s="34">
        <v>13.244999999999999</v>
      </c>
      <c r="K52" s="34">
        <v>12.907999999999999</v>
      </c>
      <c r="L52" s="34">
        <v>12.677</v>
      </c>
      <c r="M52" s="34">
        <v>11.186999999999999</v>
      </c>
      <c r="N52" s="34">
        <v>10.287000000000001</v>
      </c>
      <c r="O52" s="34">
        <v>10.949</v>
      </c>
      <c r="P52" s="34">
        <v>9.9109999999999996</v>
      </c>
      <c r="Q52" s="34">
        <v>8.7349999999999994</v>
      </c>
      <c r="R52" s="34">
        <v>7.899</v>
      </c>
      <c r="S52" s="34">
        <v>9.5690000000000008</v>
      </c>
      <c r="T52" s="34">
        <v>7.7919999999999998</v>
      </c>
      <c r="U52" s="34">
        <v>7.63</v>
      </c>
      <c r="V52" s="34">
        <v>7.8380000000000001</v>
      </c>
      <c r="W52" s="34">
        <v>9.8940000000000001</v>
      </c>
      <c r="X52" s="34">
        <v>100.73099999999999</v>
      </c>
      <c r="Y52" s="34">
        <v>679.03300000000002</v>
      </c>
      <c r="Z52" s="34">
        <v>3021.9110000000001</v>
      </c>
      <c r="AA52" s="34">
        <v>6187.1170000000002</v>
      </c>
      <c r="AB52" s="34">
        <v>7112.58</v>
      </c>
      <c r="AC52" s="34">
        <v>5717.47</v>
      </c>
      <c r="AD52" s="34">
        <v>6944.0529999999999</v>
      </c>
      <c r="AE52" s="34">
        <v>8475.4760000000006</v>
      </c>
      <c r="AF52" s="34">
        <v>9188.16</v>
      </c>
      <c r="AG52" s="34">
        <v>11891.385</v>
      </c>
      <c r="AH52" s="34">
        <v>16660.076000000001</v>
      </c>
      <c r="AI52" s="34">
        <v>15758.403</v>
      </c>
      <c r="AJ52" s="34">
        <v>15387.57</v>
      </c>
      <c r="AK52" s="34">
        <v>13487.242</v>
      </c>
      <c r="AL52" s="34">
        <v>10825.739</v>
      </c>
      <c r="AM52" s="34">
        <v>8940.18</v>
      </c>
      <c r="AN52" s="34">
        <v>5510.3639999999996</v>
      </c>
      <c r="AO52" s="34">
        <v>3146.4009999999998</v>
      </c>
      <c r="AP52" s="34">
        <v>612.38900000000001</v>
      </c>
      <c r="AQ52" s="34">
        <v>75.941000000000003</v>
      </c>
      <c r="AR52" s="34">
        <v>11.212999999999999</v>
      </c>
      <c r="AS52" s="34">
        <v>11.066000000000001</v>
      </c>
      <c r="AT52" s="34">
        <v>10.425000000000001</v>
      </c>
      <c r="AU52" s="34">
        <v>10.461</v>
      </c>
      <c r="AV52" s="34">
        <v>10.757</v>
      </c>
      <c r="AW52" s="34">
        <v>9.4960000000000004</v>
      </c>
      <c r="AX52" s="34">
        <v>8.798</v>
      </c>
      <c r="AY52" s="34">
        <v>8.8930000000000007</v>
      </c>
      <c r="AZ52" s="34">
        <v>7.9729999999999999</v>
      </c>
      <c r="BA52" s="34">
        <v>8.42</v>
      </c>
      <c r="BB52" s="34">
        <v>8.4939999999999998</v>
      </c>
      <c r="BC52" s="34">
        <v>10.215</v>
      </c>
      <c r="BD52" s="34">
        <v>11.603999999999999</v>
      </c>
      <c r="BE52" s="27"/>
    </row>
    <row r="53" spans="1:57" x14ac:dyDescent="0.25">
      <c r="A53" t="s">
        <v>323</v>
      </c>
      <c r="D53" t="s">
        <v>0</v>
      </c>
      <c r="E53" s="2" t="s">
        <v>152</v>
      </c>
      <c r="G53" s="33">
        <v>42955</v>
      </c>
      <c r="H53" s="41">
        <f t="shared" si="5"/>
        <v>299863.98600000003</v>
      </c>
      <c r="I53" s="34">
        <v>13.87</v>
      </c>
      <c r="J53" s="34">
        <v>13.904999999999999</v>
      </c>
      <c r="K53" s="34">
        <v>14.847</v>
      </c>
      <c r="L53" s="34">
        <v>12.536</v>
      </c>
      <c r="M53" s="34">
        <v>12.612</v>
      </c>
      <c r="N53" s="34">
        <v>11.002000000000001</v>
      </c>
      <c r="O53" s="34">
        <v>9.8190000000000008</v>
      </c>
      <c r="P53" s="34">
        <v>10.269</v>
      </c>
      <c r="Q53" s="34">
        <v>9.1349999999999998</v>
      </c>
      <c r="R53" s="34">
        <v>9.0269999999999992</v>
      </c>
      <c r="S53" s="34">
        <v>8.5090000000000003</v>
      </c>
      <c r="T53" s="34">
        <v>8.9429999999999996</v>
      </c>
      <c r="U53" s="34">
        <v>11.641</v>
      </c>
      <c r="V53" s="34">
        <v>10.365</v>
      </c>
      <c r="W53" s="34">
        <v>26.222999999999999</v>
      </c>
      <c r="X53" s="34">
        <v>479.76299999999998</v>
      </c>
      <c r="Y53" s="34">
        <v>2972.9070000000002</v>
      </c>
      <c r="Z53" s="34">
        <v>6980.4549999999999</v>
      </c>
      <c r="AA53" s="34">
        <v>14555.571</v>
      </c>
      <c r="AB53" s="34">
        <v>24079.58</v>
      </c>
      <c r="AC53" s="34">
        <v>27016.223999999998</v>
      </c>
      <c r="AD53" s="34">
        <v>27933.663</v>
      </c>
      <c r="AE53" s="34">
        <v>25919.383999999998</v>
      </c>
      <c r="AF53" s="34">
        <v>25088.625</v>
      </c>
      <c r="AG53" s="34">
        <v>25019.245999999999</v>
      </c>
      <c r="AH53" s="34">
        <v>26636.155999999999</v>
      </c>
      <c r="AI53" s="34">
        <v>28309.825000000001</v>
      </c>
      <c r="AJ53" s="34">
        <v>22384.554</v>
      </c>
      <c r="AK53" s="34">
        <v>16473.274000000001</v>
      </c>
      <c r="AL53" s="34">
        <v>12284.207</v>
      </c>
      <c r="AM53" s="34">
        <v>7241.71</v>
      </c>
      <c r="AN53" s="34">
        <v>4146.8119999999999</v>
      </c>
      <c r="AO53" s="34">
        <v>1673.6</v>
      </c>
      <c r="AP53" s="34">
        <v>352.87900000000002</v>
      </c>
      <c r="AQ53" s="34">
        <v>35.073999999999998</v>
      </c>
      <c r="AR53" s="34">
        <v>9.6609999999999996</v>
      </c>
      <c r="AS53" s="34">
        <v>8.1069999999999993</v>
      </c>
      <c r="AT53" s="34">
        <v>7.1230000000000002</v>
      </c>
      <c r="AU53" s="34">
        <v>7.3920000000000003</v>
      </c>
      <c r="AV53" s="34">
        <v>8.1120000000000001</v>
      </c>
      <c r="AW53" s="34">
        <v>8.0950000000000006</v>
      </c>
      <c r="AX53" s="34">
        <v>6.9189999999999996</v>
      </c>
      <c r="AY53" s="34">
        <v>7.2590000000000003</v>
      </c>
      <c r="AZ53" s="34">
        <v>6.2709999999999999</v>
      </c>
      <c r="BA53" s="34">
        <v>6.1310000000000002</v>
      </c>
      <c r="BB53" s="34">
        <v>5.7460000000000004</v>
      </c>
      <c r="BC53" s="34">
        <v>6.734</v>
      </c>
      <c r="BD53" s="34">
        <v>10.224</v>
      </c>
      <c r="BE53" s="27"/>
    </row>
    <row r="54" spans="1:57" x14ac:dyDescent="0.25">
      <c r="A54" t="s">
        <v>323</v>
      </c>
      <c r="D54" t="s">
        <v>0</v>
      </c>
      <c r="E54" s="2" t="s">
        <v>152</v>
      </c>
      <c r="G54" s="33">
        <v>42956</v>
      </c>
      <c r="H54" s="41">
        <f t="shared" si="5"/>
        <v>513283.34600000014</v>
      </c>
      <c r="I54" s="34">
        <v>13.802</v>
      </c>
      <c r="J54" s="34">
        <v>13.393000000000001</v>
      </c>
      <c r="K54" s="34">
        <v>11.348000000000001</v>
      </c>
      <c r="L54" s="34">
        <v>9.4589999999999996</v>
      </c>
      <c r="M54" s="34">
        <v>8.7669999999999995</v>
      </c>
      <c r="N54" s="34">
        <v>7.6769999999999996</v>
      </c>
      <c r="O54" s="34">
        <v>7.4930000000000003</v>
      </c>
      <c r="P54" s="34">
        <v>8.9339999999999993</v>
      </c>
      <c r="Q54" s="34">
        <v>7.3970000000000002</v>
      </c>
      <c r="R54" s="34">
        <v>7.2069999999999999</v>
      </c>
      <c r="S54" s="34">
        <v>7.1239999999999997</v>
      </c>
      <c r="T54" s="34">
        <v>7.9429999999999996</v>
      </c>
      <c r="U54" s="34">
        <v>11.207000000000001</v>
      </c>
      <c r="V54" s="34">
        <v>11.195</v>
      </c>
      <c r="W54" s="34">
        <v>20.628</v>
      </c>
      <c r="X54" s="34">
        <v>764.22699999999998</v>
      </c>
      <c r="Y54" s="34">
        <v>4141.9030000000002</v>
      </c>
      <c r="Z54" s="34">
        <v>10725.521000000001</v>
      </c>
      <c r="AA54" s="34">
        <v>19149.844000000001</v>
      </c>
      <c r="AB54" s="34">
        <v>27978.804</v>
      </c>
      <c r="AC54" s="34">
        <v>36828.06</v>
      </c>
      <c r="AD54" s="34">
        <v>43971.872000000003</v>
      </c>
      <c r="AE54" s="34">
        <v>48628.15</v>
      </c>
      <c r="AF54" s="34">
        <v>48389.39</v>
      </c>
      <c r="AG54" s="34">
        <v>48558.27</v>
      </c>
      <c r="AH54" s="34">
        <v>50245.767</v>
      </c>
      <c r="AI54" s="34">
        <v>44799.607000000004</v>
      </c>
      <c r="AJ54" s="34">
        <v>44267.521999999997</v>
      </c>
      <c r="AK54" s="34">
        <v>40038.029000000002</v>
      </c>
      <c r="AL54" s="34">
        <v>25240.721000000001</v>
      </c>
      <c r="AM54" s="34">
        <v>11787.83</v>
      </c>
      <c r="AN54" s="34">
        <v>5216.8729999999996</v>
      </c>
      <c r="AO54" s="34">
        <v>1910.7</v>
      </c>
      <c r="AP54" s="34">
        <v>360.43799999999999</v>
      </c>
      <c r="AQ54" s="34">
        <v>28.369</v>
      </c>
      <c r="AR54" s="34">
        <v>10.112</v>
      </c>
      <c r="AS54" s="34">
        <v>9.1489999999999991</v>
      </c>
      <c r="AT54" s="34">
        <v>8.0739999999999998</v>
      </c>
      <c r="AU54" s="34">
        <v>8.1349999999999998</v>
      </c>
      <c r="AV54" s="34">
        <v>8.6660000000000004</v>
      </c>
      <c r="AW54" s="34">
        <v>8.0579999999999998</v>
      </c>
      <c r="AX54" s="34">
        <v>6.891</v>
      </c>
      <c r="AY54" s="34">
        <v>6.3680000000000003</v>
      </c>
      <c r="AZ54" s="34">
        <v>5.931</v>
      </c>
      <c r="BA54" s="34">
        <v>6.0590000000000002</v>
      </c>
      <c r="BB54" s="34">
        <v>5.9690000000000003</v>
      </c>
      <c r="BC54" s="34">
        <v>6.7960000000000003</v>
      </c>
      <c r="BD54" s="34">
        <v>7.6669999999999998</v>
      </c>
      <c r="BE54" s="27"/>
    </row>
    <row r="55" spans="1:57" x14ac:dyDescent="0.25">
      <c r="A55" t="s">
        <v>323</v>
      </c>
      <c r="D55" t="s">
        <v>0</v>
      </c>
      <c r="E55" s="2" t="s">
        <v>152</v>
      </c>
      <c r="G55" s="33">
        <v>42957</v>
      </c>
      <c r="H55" s="41">
        <f t="shared" si="5"/>
        <v>560091.27899999986</v>
      </c>
      <c r="I55" s="34">
        <v>13.731</v>
      </c>
      <c r="J55" s="34">
        <v>13.750999999999999</v>
      </c>
      <c r="K55" s="34">
        <v>13.542</v>
      </c>
      <c r="L55" s="34">
        <v>12.627000000000001</v>
      </c>
      <c r="M55" s="34">
        <v>9.5619999999999994</v>
      </c>
      <c r="N55" s="34">
        <v>8.2170000000000005</v>
      </c>
      <c r="O55" s="34">
        <v>8.8309999999999995</v>
      </c>
      <c r="P55" s="34">
        <v>8.2669999999999995</v>
      </c>
      <c r="Q55" s="34">
        <v>8.3529999999999998</v>
      </c>
      <c r="R55" s="34">
        <v>8.8469999999999995</v>
      </c>
      <c r="S55" s="34">
        <v>8.1240000000000006</v>
      </c>
      <c r="T55" s="34">
        <v>8.16</v>
      </c>
      <c r="U55" s="34">
        <v>11.233000000000001</v>
      </c>
      <c r="V55" s="34">
        <v>9.1010000000000009</v>
      </c>
      <c r="W55" s="34">
        <v>13.273</v>
      </c>
      <c r="X55" s="34">
        <v>300.31299999999999</v>
      </c>
      <c r="Y55" s="34">
        <v>3374.1410000000001</v>
      </c>
      <c r="Z55" s="34">
        <v>10311.022999999999</v>
      </c>
      <c r="AA55" s="34">
        <v>18218.612000000001</v>
      </c>
      <c r="AB55" s="34">
        <v>29816.887999999999</v>
      </c>
      <c r="AC55" s="34">
        <v>39065.866999999998</v>
      </c>
      <c r="AD55" s="34">
        <v>46671.053999999996</v>
      </c>
      <c r="AE55" s="34">
        <v>54246.292000000001</v>
      </c>
      <c r="AF55" s="34">
        <v>59672.519</v>
      </c>
      <c r="AG55" s="34">
        <v>61473.021000000001</v>
      </c>
      <c r="AH55" s="34">
        <v>60590.258000000002</v>
      </c>
      <c r="AI55" s="34">
        <v>44754.046999999999</v>
      </c>
      <c r="AJ55" s="34">
        <v>39319.392999999996</v>
      </c>
      <c r="AK55" s="34">
        <v>35872.462</v>
      </c>
      <c r="AL55" s="34">
        <v>23066.558000000001</v>
      </c>
      <c r="AM55" s="34">
        <v>15828.460999999999</v>
      </c>
      <c r="AN55" s="34">
        <v>10844.111999999999</v>
      </c>
      <c r="AO55" s="34">
        <v>4941.0709999999999</v>
      </c>
      <c r="AP55" s="34">
        <v>1326.0309999999999</v>
      </c>
      <c r="AQ55" s="34">
        <v>133.67699999999999</v>
      </c>
      <c r="AR55" s="34">
        <v>9.2509999999999994</v>
      </c>
      <c r="AS55" s="34">
        <v>8.58</v>
      </c>
      <c r="AT55" s="34">
        <v>8.9540000000000006</v>
      </c>
      <c r="AU55" s="34">
        <v>7.8650000000000002</v>
      </c>
      <c r="AV55" s="34">
        <v>8.8249999999999993</v>
      </c>
      <c r="AW55" s="34">
        <v>8.548</v>
      </c>
      <c r="AX55" s="34">
        <v>7.2389999999999999</v>
      </c>
      <c r="AY55" s="34">
        <v>8.5670000000000002</v>
      </c>
      <c r="AZ55" s="34">
        <v>6.6749999999999998</v>
      </c>
      <c r="BA55" s="34">
        <v>6.593</v>
      </c>
      <c r="BB55" s="34">
        <v>5.9210000000000003</v>
      </c>
      <c r="BC55" s="34">
        <v>10.939</v>
      </c>
      <c r="BD55" s="34">
        <v>11.903</v>
      </c>
      <c r="BE55" s="27"/>
    </row>
    <row r="56" spans="1:57" x14ac:dyDescent="0.25">
      <c r="A56" t="s">
        <v>323</v>
      </c>
      <c r="D56" t="s">
        <v>0</v>
      </c>
      <c r="E56" s="2" t="s">
        <v>152</v>
      </c>
      <c r="G56" s="33">
        <v>42958</v>
      </c>
      <c r="H56" s="41">
        <f t="shared" si="5"/>
        <v>495029.53299999988</v>
      </c>
      <c r="I56" s="34">
        <v>11.551</v>
      </c>
      <c r="J56" s="34">
        <v>13.24</v>
      </c>
      <c r="K56" s="34">
        <v>10.834</v>
      </c>
      <c r="L56" s="34">
        <v>10.242000000000001</v>
      </c>
      <c r="M56" s="34">
        <v>9.5030000000000001</v>
      </c>
      <c r="N56" s="34">
        <v>8.9600000000000009</v>
      </c>
      <c r="O56" s="34">
        <v>7.2309999999999999</v>
      </c>
      <c r="P56" s="34">
        <v>6.6369999999999996</v>
      </c>
      <c r="Q56" s="34">
        <v>7.242</v>
      </c>
      <c r="R56" s="34">
        <v>6.8449999999999998</v>
      </c>
      <c r="S56" s="34">
        <v>6.859</v>
      </c>
      <c r="T56" s="34">
        <v>8.0619999999999994</v>
      </c>
      <c r="U56" s="34">
        <v>9.7100000000000009</v>
      </c>
      <c r="V56" s="34">
        <v>14.272</v>
      </c>
      <c r="W56" s="34">
        <v>30.308</v>
      </c>
      <c r="X56" s="34">
        <v>998.62599999999998</v>
      </c>
      <c r="Y56" s="34">
        <v>5491.5129999999999</v>
      </c>
      <c r="Z56" s="34">
        <v>13592.909</v>
      </c>
      <c r="AA56" s="34">
        <v>22845.671999999999</v>
      </c>
      <c r="AB56" s="34">
        <v>32672.631000000001</v>
      </c>
      <c r="AC56" s="34">
        <v>41348.336000000003</v>
      </c>
      <c r="AD56" s="34">
        <v>46880.523999999998</v>
      </c>
      <c r="AE56" s="34">
        <v>52000.608</v>
      </c>
      <c r="AF56" s="34">
        <v>56147.860999999997</v>
      </c>
      <c r="AG56" s="34">
        <v>51226.504000000001</v>
      </c>
      <c r="AH56" s="34">
        <v>36626.533000000003</v>
      </c>
      <c r="AI56" s="34">
        <v>30024.012999999999</v>
      </c>
      <c r="AJ56" s="34">
        <v>30533.513999999999</v>
      </c>
      <c r="AK56" s="34">
        <v>25689.371999999999</v>
      </c>
      <c r="AL56" s="34">
        <v>16348.245999999999</v>
      </c>
      <c r="AM56" s="34">
        <v>15781.713</v>
      </c>
      <c r="AN56" s="34">
        <v>9752.9230000000007</v>
      </c>
      <c r="AO56" s="34">
        <v>5400.42</v>
      </c>
      <c r="AP56" s="34">
        <v>1266.1780000000001</v>
      </c>
      <c r="AQ56" s="34">
        <v>138.23699999999999</v>
      </c>
      <c r="AR56" s="34">
        <v>9.4969999999999999</v>
      </c>
      <c r="AS56" s="34">
        <v>9.6370000000000005</v>
      </c>
      <c r="AT56" s="34">
        <v>7.899</v>
      </c>
      <c r="AU56" s="34">
        <v>7.4189999999999996</v>
      </c>
      <c r="AV56" s="34">
        <v>7.8719999999999999</v>
      </c>
      <c r="AW56" s="34">
        <v>7.9420000000000002</v>
      </c>
      <c r="AX56" s="34">
        <v>7.2690000000000001</v>
      </c>
      <c r="AY56" s="34">
        <v>6.9480000000000004</v>
      </c>
      <c r="AZ56" s="34">
        <v>6.7969999999999997</v>
      </c>
      <c r="BA56" s="34">
        <v>6.399</v>
      </c>
      <c r="BB56" s="34">
        <v>6.4619999999999997</v>
      </c>
      <c r="BC56" s="34">
        <v>7.3360000000000003</v>
      </c>
      <c r="BD56" s="34">
        <v>10.227</v>
      </c>
      <c r="BE56" s="27"/>
    </row>
    <row r="57" spans="1:57" x14ac:dyDescent="0.25">
      <c r="A57" t="s">
        <v>323</v>
      </c>
      <c r="D57" t="s">
        <v>0</v>
      </c>
      <c r="E57" s="2" t="s">
        <v>152</v>
      </c>
      <c r="G57" s="33">
        <v>42959</v>
      </c>
      <c r="H57" s="41">
        <f t="shared" si="5"/>
        <v>329622.46100000024</v>
      </c>
      <c r="I57" s="34">
        <v>13.625999999999999</v>
      </c>
      <c r="J57" s="34">
        <v>14.558</v>
      </c>
      <c r="K57" s="34">
        <v>13.567</v>
      </c>
      <c r="L57" s="34">
        <v>11.265000000000001</v>
      </c>
      <c r="M57" s="34">
        <v>10.064</v>
      </c>
      <c r="N57" s="34">
        <v>8.5670000000000002</v>
      </c>
      <c r="O57" s="34">
        <v>7.6529999999999996</v>
      </c>
      <c r="P57" s="34">
        <v>8.32</v>
      </c>
      <c r="Q57" s="34">
        <v>7.4359999999999999</v>
      </c>
      <c r="R57" s="34">
        <v>7.0609999999999999</v>
      </c>
      <c r="S57" s="34">
        <v>6.9669999999999996</v>
      </c>
      <c r="T57" s="34">
        <v>7.6230000000000002</v>
      </c>
      <c r="U57" s="34">
        <v>8.9990000000000006</v>
      </c>
      <c r="V57" s="34">
        <v>8.734</v>
      </c>
      <c r="W57" s="34">
        <v>29.013999999999999</v>
      </c>
      <c r="X57" s="34">
        <v>456.90499999999997</v>
      </c>
      <c r="Y57" s="34">
        <v>2678.402</v>
      </c>
      <c r="Z57" s="34">
        <v>5804.7389999999996</v>
      </c>
      <c r="AA57" s="34">
        <v>8497.6329999999998</v>
      </c>
      <c r="AB57" s="34">
        <v>15406.419</v>
      </c>
      <c r="AC57" s="34">
        <v>21796.643</v>
      </c>
      <c r="AD57" s="34">
        <v>26519.157999999999</v>
      </c>
      <c r="AE57" s="34">
        <v>32622.825000000001</v>
      </c>
      <c r="AF57" s="34">
        <v>33157.036999999997</v>
      </c>
      <c r="AG57" s="34">
        <v>31614.249</v>
      </c>
      <c r="AH57" s="34">
        <v>31792.752</v>
      </c>
      <c r="AI57" s="34">
        <v>28406.641</v>
      </c>
      <c r="AJ57" s="34">
        <v>27759.677</v>
      </c>
      <c r="AK57" s="34">
        <v>24235.615000000002</v>
      </c>
      <c r="AL57" s="34">
        <v>16749.760999999999</v>
      </c>
      <c r="AM57" s="34">
        <v>11262.539000000001</v>
      </c>
      <c r="AN57" s="34">
        <v>6838.982</v>
      </c>
      <c r="AO57" s="34">
        <v>3015.0169999999998</v>
      </c>
      <c r="AP57" s="34">
        <v>690.65499999999997</v>
      </c>
      <c r="AQ57" s="34">
        <v>52.825000000000003</v>
      </c>
      <c r="AR57" s="34">
        <v>9.5009999999999994</v>
      </c>
      <c r="AS57" s="34">
        <v>9.0470000000000006</v>
      </c>
      <c r="AT57" s="34">
        <v>7.0810000000000004</v>
      </c>
      <c r="AU57" s="34">
        <v>6.7750000000000004</v>
      </c>
      <c r="AV57" s="34">
        <v>8.0250000000000004</v>
      </c>
      <c r="AW57" s="34">
        <v>7.8019999999999996</v>
      </c>
      <c r="AX57" s="34">
        <v>6.4889999999999999</v>
      </c>
      <c r="AY57" s="34">
        <v>5.694</v>
      </c>
      <c r="AZ57" s="34">
        <v>5.6879999999999997</v>
      </c>
      <c r="BA57" s="34">
        <v>6.2969999999999997</v>
      </c>
      <c r="BB57" s="34">
        <v>6.6210000000000004</v>
      </c>
      <c r="BC57" s="34">
        <v>10.275</v>
      </c>
      <c r="BD57" s="34">
        <v>11.238</v>
      </c>
      <c r="BE57" s="27"/>
    </row>
    <row r="58" spans="1:57" x14ac:dyDescent="0.25">
      <c r="A58" t="s">
        <v>323</v>
      </c>
      <c r="D58" t="s">
        <v>0</v>
      </c>
      <c r="E58" s="2" t="s">
        <v>152</v>
      </c>
      <c r="G58" s="33">
        <v>42960</v>
      </c>
      <c r="H58" s="41">
        <f t="shared" si="5"/>
        <v>560495.88299999968</v>
      </c>
      <c r="I58" s="34">
        <v>11.284000000000001</v>
      </c>
      <c r="J58" s="34">
        <v>11.183999999999999</v>
      </c>
      <c r="K58" s="34">
        <v>7.8869999999999996</v>
      </c>
      <c r="L58" s="34">
        <v>6.4829999999999997</v>
      </c>
      <c r="M58" s="34">
        <v>7.1929999999999996</v>
      </c>
      <c r="N58" s="34">
        <v>5.8550000000000004</v>
      </c>
      <c r="O58" s="34">
        <v>5.8010000000000002</v>
      </c>
      <c r="P58" s="34">
        <v>6.9</v>
      </c>
      <c r="Q58" s="34">
        <v>6.819</v>
      </c>
      <c r="R58" s="34">
        <v>6.0380000000000003</v>
      </c>
      <c r="S58" s="34">
        <v>6.1509999999999998</v>
      </c>
      <c r="T58" s="34">
        <v>6.0510000000000002</v>
      </c>
      <c r="U58" s="34">
        <v>6.4610000000000003</v>
      </c>
      <c r="V58" s="34">
        <v>7.6349999999999998</v>
      </c>
      <c r="W58" s="34">
        <v>66.81</v>
      </c>
      <c r="X58" s="34">
        <v>1522.2049999999999</v>
      </c>
      <c r="Y58" s="34">
        <v>5123.6499999999996</v>
      </c>
      <c r="Z58" s="34">
        <v>9926.4590000000007</v>
      </c>
      <c r="AA58" s="34">
        <v>18818.448</v>
      </c>
      <c r="AB58" s="34">
        <v>27470.493999999999</v>
      </c>
      <c r="AC58" s="34">
        <v>36502.898999999998</v>
      </c>
      <c r="AD58" s="34">
        <v>44673.271000000001</v>
      </c>
      <c r="AE58" s="34">
        <v>49872.995000000003</v>
      </c>
      <c r="AF58" s="34">
        <v>48637.02</v>
      </c>
      <c r="AG58" s="34">
        <v>52662.016000000003</v>
      </c>
      <c r="AH58" s="34">
        <v>44818.654999999999</v>
      </c>
      <c r="AI58" s="34">
        <v>43308.489000000001</v>
      </c>
      <c r="AJ58" s="34">
        <v>48562.017999999996</v>
      </c>
      <c r="AK58" s="34">
        <v>42148.964</v>
      </c>
      <c r="AL58" s="34">
        <v>31246.405999999999</v>
      </c>
      <c r="AM58" s="34">
        <v>25701.78</v>
      </c>
      <c r="AN58" s="34">
        <v>16983.850999999999</v>
      </c>
      <c r="AO58" s="34">
        <v>8526.4009999999998</v>
      </c>
      <c r="AP58" s="34">
        <v>3319.69</v>
      </c>
      <c r="AQ58" s="34">
        <v>403.233</v>
      </c>
      <c r="AR58" s="34">
        <v>10.725</v>
      </c>
      <c r="AS58" s="34">
        <v>10.212999999999999</v>
      </c>
      <c r="AT58" s="34">
        <v>9.1120000000000001</v>
      </c>
      <c r="AU58" s="34">
        <v>8.3640000000000008</v>
      </c>
      <c r="AV58" s="34">
        <v>9.0579999999999998</v>
      </c>
      <c r="AW58" s="34">
        <v>7.673</v>
      </c>
      <c r="AX58" s="34">
        <v>7.25</v>
      </c>
      <c r="AY58" s="34">
        <v>5.7619999999999996</v>
      </c>
      <c r="AZ58" s="34">
        <v>5.7359999999999998</v>
      </c>
      <c r="BA58" s="34">
        <v>5.4020000000000001</v>
      </c>
      <c r="BB58" s="34">
        <v>5.3449999999999998</v>
      </c>
      <c r="BC58" s="34">
        <v>6.7089999999999996</v>
      </c>
      <c r="BD58" s="34">
        <v>7.0380000000000003</v>
      </c>
      <c r="BE58" s="27"/>
    </row>
    <row r="59" spans="1:57" x14ac:dyDescent="0.25">
      <c r="A59" t="s">
        <v>323</v>
      </c>
      <c r="D59" t="s">
        <v>0</v>
      </c>
      <c r="E59" s="2" t="s">
        <v>152</v>
      </c>
      <c r="G59" s="33">
        <v>42961</v>
      </c>
      <c r="H59" s="41">
        <f t="shared" si="5"/>
        <v>641988.55100000009</v>
      </c>
      <c r="I59" s="34">
        <v>9.5649999999999995</v>
      </c>
      <c r="J59" s="34">
        <v>12.532999999999999</v>
      </c>
      <c r="K59" s="34">
        <v>12.555999999999999</v>
      </c>
      <c r="L59" s="34">
        <v>12.935</v>
      </c>
      <c r="M59" s="34">
        <v>12.346</v>
      </c>
      <c r="N59" s="34">
        <v>10.929</v>
      </c>
      <c r="O59" s="34">
        <v>11.135</v>
      </c>
      <c r="P59" s="34">
        <v>9.4260000000000002</v>
      </c>
      <c r="Q59" s="34">
        <v>8.7919999999999998</v>
      </c>
      <c r="R59" s="34">
        <v>7.085</v>
      </c>
      <c r="S59" s="34">
        <v>7.6360000000000001</v>
      </c>
      <c r="T59" s="34">
        <v>7.2309999999999999</v>
      </c>
      <c r="U59" s="34">
        <v>8.6059999999999999</v>
      </c>
      <c r="V59" s="34">
        <v>7.3710000000000004</v>
      </c>
      <c r="W59" s="34">
        <v>46.436999999999998</v>
      </c>
      <c r="X59" s="34">
        <v>1007.184</v>
      </c>
      <c r="Y59" s="34">
        <v>3925.5819999999999</v>
      </c>
      <c r="Z59" s="34">
        <v>6866.3</v>
      </c>
      <c r="AA59" s="34">
        <v>9792.9639999999999</v>
      </c>
      <c r="AB59" s="34">
        <v>17311.755000000001</v>
      </c>
      <c r="AC59" s="34">
        <v>26613.168000000001</v>
      </c>
      <c r="AD59" s="34">
        <v>37915.061000000002</v>
      </c>
      <c r="AE59" s="34">
        <v>51890.565999999999</v>
      </c>
      <c r="AF59" s="34">
        <v>59882.552000000003</v>
      </c>
      <c r="AG59" s="34">
        <v>63068.356</v>
      </c>
      <c r="AH59" s="34">
        <v>64546.684000000001</v>
      </c>
      <c r="AI59" s="34">
        <v>63643.186999999998</v>
      </c>
      <c r="AJ59" s="34">
        <v>59984.392999999996</v>
      </c>
      <c r="AK59" s="34">
        <v>53437.237000000001</v>
      </c>
      <c r="AL59" s="34">
        <v>44772.491000000002</v>
      </c>
      <c r="AM59" s="34">
        <v>35247.754999999997</v>
      </c>
      <c r="AN59" s="34">
        <v>24275.932000000001</v>
      </c>
      <c r="AO59" s="34">
        <v>12938.608</v>
      </c>
      <c r="AP59" s="34">
        <v>4217.5360000000001</v>
      </c>
      <c r="AQ59" s="34">
        <v>371.64100000000002</v>
      </c>
      <c r="AR59" s="34">
        <v>9.8539999999999992</v>
      </c>
      <c r="AS59" s="34">
        <v>9.1549999999999994</v>
      </c>
      <c r="AT59" s="34">
        <v>9.1920000000000002</v>
      </c>
      <c r="AU59" s="34">
        <v>8.1389999999999993</v>
      </c>
      <c r="AV59" s="34">
        <v>7.1950000000000003</v>
      </c>
      <c r="AW59" s="34">
        <v>7.3449999999999998</v>
      </c>
      <c r="AX59" s="34">
        <v>6.883</v>
      </c>
      <c r="AY59" s="34">
        <v>5.952</v>
      </c>
      <c r="AZ59" s="34">
        <v>6.2210000000000001</v>
      </c>
      <c r="BA59" s="34">
        <v>5.5819999999999999</v>
      </c>
      <c r="BB59" s="34">
        <v>5.8029999999999999</v>
      </c>
      <c r="BC59" s="34">
        <v>6.0819999999999999</v>
      </c>
      <c r="BD59" s="34">
        <v>7.6130000000000004</v>
      </c>
      <c r="BE59" s="27"/>
    </row>
    <row r="60" spans="1:57" x14ac:dyDescent="0.25">
      <c r="A60" t="s">
        <v>323</v>
      </c>
      <c r="D60" t="s">
        <v>0</v>
      </c>
      <c r="E60" s="2" t="s">
        <v>152</v>
      </c>
      <c r="G60" s="33">
        <v>42962</v>
      </c>
      <c r="H60" s="41">
        <f t="shared" si="5"/>
        <v>31214.502999999993</v>
      </c>
      <c r="I60" s="34">
        <v>10.324999999999999</v>
      </c>
      <c r="J60" s="34">
        <v>12.597</v>
      </c>
      <c r="K60" s="34">
        <v>12.59</v>
      </c>
      <c r="L60" s="34">
        <v>11.077</v>
      </c>
      <c r="M60" s="34">
        <v>10.282999999999999</v>
      </c>
      <c r="N60" s="34">
        <v>8.8160000000000007</v>
      </c>
      <c r="O60" s="34">
        <v>8.0030000000000001</v>
      </c>
      <c r="P60" s="34">
        <v>8.3000000000000007</v>
      </c>
      <c r="Q60" s="34">
        <v>7.819</v>
      </c>
      <c r="R60" s="34">
        <v>7.202</v>
      </c>
      <c r="S60" s="34">
        <v>7.1050000000000004</v>
      </c>
      <c r="T60" s="34">
        <v>7.4630000000000001</v>
      </c>
      <c r="U60" s="34">
        <v>9.77</v>
      </c>
      <c r="V60" s="34">
        <v>10.731999999999999</v>
      </c>
      <c r="W60" s="34">
        <v>13.143000000000001</v>
      </c>
      <c r="X60" s="34">
        <v>69.453000000000003</v>
      </c>
      <c r="Y60" s="34">
        <v>217.71600000000001</v>
      </c>
      <c r="Z60" s="34">
        <v>422.863</v>
      </c>
      <c r="AA60" s="34">
        <v>752.93799999999999</v>
      </c>
      <c r="AB60" s="34">
        <v>1051.345</v>
      </c>
      <c r="AC60" s="34">
        <v>1663.491</v>
      </c>
      <c r="AD60" s="34">
        <v>3129.2539999999999</v>
      </c>
      <c r="AE60" s="34">
        <v>6447.3220000000001</v>
      </c>
      <c r="AF60" s="34">
        <v>4349.8789999999999</v>
      </c>
      <c r="AG60" s="34">
        <v>3488.76</v>
      </c>
      <c r="AH60" s="34">
        <v>3064.8209999999999</v>
      </c>
      <c r="AI60" s="34">
        <v>2527.8209999999999</v>
      </c>
      <c r="AJ60" s="34">
        <v>1542.0309999999999</v>
      </c>
      <c r="AK60" s="34">
        <v>914.25099999999998</v>
      </c>
      <c r="AL60" s="34">
        <v>672.43899999999996</v>
      </c>
      <c r="AM60" s="34">
        <v>388.62200000000001</v>
      </c>
      <c r="AN60" s="34">
        <v>183.947</v>
      </c>
      <c r="AO60" s="34">
        <v>70.066999999999993</v>
      </c>
      <c r="AP60" s="34">
        <v>16.288</v>
      </c>
      <c r="AQ60" s="34">
        <v>7.9409999999999998</v>
      </c>
      <c r="AR60" s="34">
        <v>6.625</v>
      </c>
      <c r="AS60" s="34">
        <v>7.9569999999999999</v>
      </c>
      <c r="AT60" s="34">
        <v>6.4969999999999999</v>
      </c>
      <c r="AU60" s="34">
        <v>6.7149999999999999</v>
      </c>
      <c r="AV60" s="34">
        <v>7.0940000000000003</v>
      </c>
      <c r="AW60" s="34">
        <v>7.2729999999999997</v>
      </c>
      <c r="AX60" s="34">
        <v>6.5890000000000004</v>
      </c>
      <c r="AY60" s="34">
        <v>5.6980000000000004</v>
      </c>
      <c r="AZ60" s="34">
        <v>4.7830000000000004</v>
      </c>
      <c r="BA60" s="34">
        <v>5.5839999999999996</v>
      </c>
      <c r="BB60" s="34">
        <v>5.7190000000000003</v>
      </c>
      <c r="BC60" s="34">
        <v>7.4640000000000004</v>
      </c>
      <c r="BD60" s="34">
        <v>10.031000000000001</v>
      </c>
      <c r="BE60" s="27"/>
    </row>
    <row r="61" spans="1:57" x14ac:dyDescent="0.25">
      <c r="A61" t="s">
        <v>323</v>
      </c>
      <c r="D61" t="s">
        <v>0</v>
      </c>
      <c r="E61" s="2" t="s">
        <v>152</v>
      </c>
      <c r="G61" s="33">
        <v>42963</v>
      </c>
      <c r="H61" s="41">
        <f t="shared" si="5"/>
        <v>415678.67500000005</v>
      </c>
      <c r="I61" s="34">
        <v>10.095000000000001</v>
      </c>
      <c r="J61" s="34">
        <v>10.617000000000001</v>
      </c>
      <c r="K61" s="34">
        <v>9.4049999999999994</v>
      </c>
      <c r="L61" s="34">
        <v>9.6790000000000003</v>
      </c>
      <c r="M61" s="34">
        <v>8.0500000000000007</v>
      </c>
      <c r="N61" s="34">
        <v>8.9149999999999991</v>
      </c>
      <c r="O61" s="34">
        <v>6.8250000000000002</v>
      </c>
      <c r="P61" s="34">
        <v>7.3250000000000002</v>
      </c>
      <c r="Q61" s="34">
        <v>6.6449999999999996</v>
      </c>
      <c r="R61" s="34">
        <v>6.6479999999999997</v>
      </c>
      <c r="S61" s="34">
        <v>6.8230000000000004</v>
      </c>
      <c r="T61" s="34">
        <v>7.8559999999999999</v>
      </c>
      <c r="U61" s="34">
        <v>11.420999999999999</v>
      </c>
      <c r="V61" s="34">
        <v>10.188000000000001</v>
      </c>
      <c r="W61" s="34">
        <v>31.172000000000001</v>
      </c>
      <c r="X61" s="34">
        <v>414.21100000000001</v>
      </c>
      <c r="Y61" s="34">
        <v>2749.1460000000002</v>
      </c>
      <c r="Z61" s="34">
        <v>8791.9439999999995</v>
      </c>
      <c r="AA61" s="34">
        <v>17209.935000000001</v>
      </c>
      <c r="AB61" s="34">
        <v>24322.985000000001</v>
      </c>
      <c r="AC61" s="34">
        <v>25725.373</v>
      </c>
      <c r="AD61" s="34">
        <v>37516.432000000001</v>
      </c>
      <c r="AE61" s="34">
        <v>36917.716999999997</v>
      </c>
      <c r="AF61" s="34">
        <v>38128.841</v>
      </c>
      <c r="AG61" s="34">
        <v>39153.722999999998</v>
      </c>
      <c r="AH61" s="34">
        <v>35182.847000000002</v>
      </c>
      <c r="AI61" s="34">
        <v>28489.96</v>
      </c>
      <c r="AJ61" s="34">
        <v>24500.504000000001</v>
      </c>
      <c r="AK61" s="34">
        <v>27666.673999999999</v>
      </c>
      <c r="AL61" s="34">
        <v>19952.591</v>
      </c>
      <c r="AM61" s="34">
        <v>20607.260999999999</v>
      </c>
      <c r="AN61" s="34">
        <v>14477.348</v>
      </c>
      <c r="AO61" s="34">
        <v>9675.4760000000006</v>
      </c>
      <c r="AP61" s="34">
        <v>3555.6190000000001</v>
      </c>
      <c r="AQ61" s="34">
        <v>382.72300000000001</v>
      </c>
      <c r="AR61" s="34">
        <v>10.609</v>
      </c>
      <c r="AS61" s="34">
        <v>10.007</v>
      </c>
      <c r="AT61" s="34">
        <v>10.221</v>
      </c>
      <c r="AU61" s="34">
        <v>8.8759999999999994</v>
      </c>
      <c r="AV61" s="34">
        <v>8.1780000000000008</v>
      </c>
      <c r="AW61" s="34">
        <v>8.1709999999999994</v>
      </c>
      <c r="AX61" s="34">
        <v>8.1620000000000008</v>
      </c>
      <c r="AY61" s="34">
        <v>7.1909999999999998</v>
      </c>
      <c r="AZ61" s="34">
        <v>6.6130000000000004</v>
      </c>
      <c r="BA61" s="34">
        <v>6.5190000000000001</v>
      </c>
      <c r="BB61" s="34">
        <v>6.0430000000000001</v>
      </c>
      <c r="BC61" s="34">
        <v>6.9320000000000004</v>
      </c>
      <c r="BD61" s="34">
        <v>8.1790000000000003</v>
      </c>
      <c r="BE61" s="27"/>
    </row>
    <row r="62" spans="1:57" x14ac:dyDescent="0.25">
      <c r="A62" t="s">
        <v>323</v>
      </c>
      <c r="D62" t="s">
        <v>0</v>
      </c>
      <c r="E62" s="2" t="s">
        <v>152</v>
      </c>
      <c r="G62" s="33">
        <v>42964</v>
      </c>
      <c r="H62" s="41">
        <f t="shared" si="5"/>
        <v>286184.73999999993</v>
      </c>
      <c r="I62" s="34">
        <v>10.541</v>
      </c>
      <c r="J62" s="34">
        <v>13.839</v>
      </c>
      <c r="K62" s="34">
        <v>13.214</v>
      </c>
      <c r="L62" s="34">
        <v>12.352</v>
      </c>
      <c r="M62" s="34">
        <v>11.340999999999999</v>
      </c>
      <c r="N62" s="34">
        <v>8.7590000000000003</v>
      </c>
      <c r="O62" s="34">
        <v>9.6150000000000002</v>
      </c>
      <c r="P62" s="34">
        <v>8.2360000000000007</v>
      </c>
      <c r="Q62" s="34">
        <v>8.4779999999999998</v>
      </c>
      <c r="R62" s="34">
        <v>8.1349999999999998</v>
      </c>
      <c r="S62" s="34">
        <v>7.7519999999999998</v>
      </c>
      <c r="T62" s="34">
        <v>7.8710000000000004</v>
      </c>
      <c r="U62" s="34">
        <v>9.8699999999999992</v>
      </c>
      <c r="V62" s="34">
        <v>13.394</v>
      </c>
      <c r="W62" s="34">
        <v>40.290999999999997</v>
      </c>
      <c r="X62" s="34">
        <v>341.63299999999998</v>
      </c>
      <c r="Y62" s="34">
        <v>890.803</v>
      </c>
      <c r="Z62" s="34">
        <v>1865.223</v>
      </c>
      <c r="AA62" s="34">
        <v>2297.739</v>
      </c>
      <c r="AB62" s="34">
        <v>3319.8760000000002</v>
      </c>
      <c r="AC62" s="34">
        <v>5359.0919999999996</v>
      </c>
      <c r="AD62" s="34">
        <v>12152.797</v>
      </c>
      <c r="AE62" s="34">
        <v>24222.312999999998</v>
      </c>
      <c r="AF62" s="34">
        <v>40569.141000000003</v>
      </c>
      <c r="AG62" s="34">
        <v>40012.417000000001</v>
      </c>
      <c r="AH62" s="34">
        <v>35845.921999999999</v>
      </c>
      <c r="AI62" s="34">
        <v>31822.383000000002</v>
      </c>
      <c r="AJ62" s="34">
        <v>27519.061000000002</v>
      </c>
      <c r="AK62" s="34">
        <v>22224.67</v>
      </c>
      <c r="AL62" s="34">
        <v>16051.314</v>
      </c>
      <c r="AM62" s="34">
        <v>13776.498</v>
      </c>
      <c r="AN62" s="34">
        <v>6139.2910000000002</v>
      </c>
      <c r="AO62" s="34">
        <v>1287.9580000000001</v>
      </c>
      <c r="AP62" s="34">
        <v>167.357</v>
      </c>
      <c r="AQ62" s="34">
        <v>22.268000000000001</v>
      </c>
      <c r="AR62" s="34">
        <v>10.093999999999999</v>
      </c>
      <c r="AS62" s="34">
        <v>9.73</v>
      </c>
      <c r="AT62" s="34">
        <v>8.641</v>
      </c>
      <c r="AU62" s="34">
        <v>8.6590000000000007</v>
      </c>
      <c r="AV62" s="34">
        <v>8.4139999999999997</v>
      </c>
      <c r="AW62" s="34">
        <v>8.7579999999999991</v>
      </c>
      <c r="AX62" s="34">
        <v>7.9989999999999997</v>
      </c>
      <c r="AY62" s="34">
        <v>7.3120000000000003</v>
      </c>
      <c r="AZ62" s="34">
        <v>6.7729999999999997</v>
      </c>
      <c r="BA62" s="34">
        <v>7.7990000000000004</v>
      </c>
      <c r="BB62" s="34">
        <v>6.4359999999999999</v>
      </c>
      <c r="BC62" s="34">
        <v>10.253</v>
      </c>
      <c r="BD62" s="34">
        <v>12.428000000000001</v>
      </c>
      <c r="BE62" s="27"/>
    </row>
    <row r="63" spans="1:57" x14ac:dyDescent="0.25">
      <c r="A63" t="s">
        <v>323</v>
      </c>
      <c r="D63" t="s">
        <v>0</v>
      </c>
      <c r="E63" s="2" t="s">
        <v>152</v>
      </c>
      <c r="G63" s="33">
        <v>42965</v>
      </c>
      <c r="H63" s="41">
        <f t="shared" si="5"/>
        <v>257815.75200000001</v>
      </c>
      <c r="I63" s="34">
        <v>10.791</v>
      </c>
      <c r="J63" s="34">
        <v>12.667999999999999</v>
      </c>
      <c r="K63" s="34">
        <v>10.84</v>
      </c>
      <c r="L63" s="34">
        <v>9.36</v>
      </c>
      <c r="M63" s="34">
        <v>8.8989999999999991</v>
      </c>
      <c r="N63" s="34">
        <v>8.0619999999999994</v>
      </c>
      <c r="O63" s="34">
        <v>7.968</v>
      </c>
      <c r="P63" s="34">
        <v>8.4190000000000005</v>
      </c>
      <c r="Q63" s="34">
        <v>7.9210000000000003</v>
      </c>
      <c r="R63" s="34">
        <v>7.9089999999999998</v>
      </c>
      <c r="S63" s="34">
        <v>9.3089999999999993</v>
      </c>
      <c r="T63" s="34">
        <v>8.6210000000000004</v>
      </c>
      <c r="U63" s="34">
        <v>10.271000000000001</v>
      </c>
      <c r="V63" s="34">
        <v>10.36</v>
      </c>
      <c r="W63" s="34">
        <v>39.128</v>
      </c>
      <c r="X63" s="34">
        <v>507.97800000000001</v>
      </c>
      <c r="Y63" s="34">
        <v>3307.2190000000001</v>
      </c>
      <c r="Z63" s="34">
        <v>6957.7030000000004</v>
      </c>
      <c r="AA63" s="34">
        <v>9720.3690000000006</v>
      </c>
      <c r="AB63" s="34">
        <v>17686.364000000001</v>
      </c>
      <c r="AC63" s="34">
        <v>18452.124</v>
      </c>
      <c r="AD63" s="34">
        <v>17773.666000000001</v>
      </c>
      <c r="AE63" s="34">
        <v>21070.681</v>
      </c>
      <c r="AF63" s="34">
        <v>29806.081999999999</v>
      </c>
      <c r="AG63" s="34">
        <v>26880.254000000001</v>
      </c>
      <c r="AH63" s="34">
        <v>16361.151</v>
      </c>
      <c r="AI63" s="34">
        <v>13911.451999999999</v>
      </c>
      <c r="AJ63" s="34">
        <v>19427.965</v>
      </c>
      <c r="AK63" s="34">
        <v>19745.582999999999</v>
      </c>
      <c r="AL63" s="34">
        <v>11956.933000000001</v>
      </c>
      <c r="AM63" s="34">
        <v>11153.945</v>
      </c>
      <c r="AN63" s="34">
        <v>8908.2819999999992</v>
      </c>
      <c r="AO63" s="34">
        <v>3387.1619999999998</v>
      </c>
      <c r="AP63" s="34">
        <v>413.45499999999998</v>
      </c>
      <c r="AQ63" s="34">
        <v>102.137</v>
      </c>
      <c r="AR63" s="34">
        <v>8.7720000000000002</v>
      </c>
      <c r="AS63" s="34">
        <v>7.9859999999999998</v>
      </c>
      <c r="AT63" s="34">
        <v>9.3719999999999999</v>
      </c>
      <c r="AU63" s="34">
        <v>9.9390000000000001</v>
      </c>
      <c r="AV63" s="34">
        <v>9.5749999999999993</v>
      </c>
      <c r="AW63" s="34">
        <v>8.875</v>
      </c>
      <c r="AX63" s="34">
        <v>7.6950000000000003</v>
      </c>
      <c r="AY63" s="34">
        <v>7.1680000000000001</v>
      </c>
      <c r="AZ63" s="34">
        <v>7.165</v>
      </c>
      <c r="BA63" s="34">
        <v>6.8789999999999996</v>
      </c>
      <c r="BB63" s="34">
        <v>7.2759999999999998</v>
      </c>
      <c r="BC63" s="34">
        <v>10.746</v>
      </c>
      <c r="BD63" s="34">
        <v>13.273</v>
      </c>
      <c r="BE63" s="27"/>
    </row>
    <row r="64" spans="1:57" x14ac:dyDescent="0.25">
      <c r="A64" t="s">
        <v>323</v>
      </c>
      <c r="D64" t="s">
        <v>0</v>
      </c>
      <c r="E64" s="2" t="s">
        <v>152</v>
      </c>
      <c r="G64" s="33">
        <v>42966</v>
      </c>
      <c r="H64" s="41">
        <f t="shared" si="5"/>
        <v>425768.29300000001</v>
      </c>
      <c r="I64" s="34">
        <v>12.786</v>
      </c>
      <c r="J64" s="34">
        <v>12.792</v>
      </c>
      <c r="K64" s="34">
        <v>12.052</v>
      </c>
      <c r="L64" s="34">
        <v>9.8680000000000003</v>
      </c>
      <c r="M64" s="34">
        <v>10.598000000000001</v>
      </c>
      <c r="N64" s="34">
        <v>9.3469999999999995</v>
      </c>
      <c r="O64" s="34">
        <v>8.9420000000000002</v>
      </c>
      <c r="P64" s="34">
        <v>8.8209999999999997</v>
      </c>
      <c r="Q64" s="34">
        <v>9.2070000000000007</v>
      </c>
      <c r="R64" s="34">
        <v>9.2260000000000009</v>
      </c>
      <c r="S64" s="34">
        <v>9.1750000000000007</v>
      </c>
      <c r="T64" s="34">
        <v>10.263999999999999</v>
      </c>
      <c r="U64" s="34">
        <v>11.776</v>
      </c>
      <c r="V64" s="34">
        <v>10.895</v>
      </c>
      <c r="W64" s="34">
        <v>138.68700000000001</v>
      </c>
      <c r="X64" s="34">
        <v>1625.0450000000001</v>
      </c>
      <c r="Y64" s="34">
        <v>5319.6930000000002</v>
      </c>
      <c r="Z64" s="34">
        <v>9010.1779999999999</v>
      </c>
      <c r="AA64" s="34">
        <v>12398.731</v>
      </c>
      <c r="AB64" s="34">
        <v>18849.649000000001</v>
      </c>
      <c r="AC64" s="34">
        <v>24991.85</v>
      </c>
      <c r="AD64" s="34">
        <v>27869.194</v>
      </c>
      <c r="AE64" s="34">
        <v>29137.128000000001</v>
      </c>
      <c r="AF64" s="34">
        <v>36087.372000000003</v>
      </c>
      <c r="AG64" s="34">
        <v>37477.732000000004</v>
      </c>
      <c r="AH64" s="34">
        <v>40648.141000000003</v>
      </c>
      <c r="AI64" s="34">
        <v>36316.35</v>
      </c>
      <c r="AJ64" s="34">
        <v>37275.188999999998</v>
      </c>
      <c r="AK64" s="34">
        <v>32249.058000000001</v>
      </c>
      <c r="AL64" s="34">
        <v>27426.968000000001</v>
      </c>
      <c r="AM64" s="34">
        <v>21631.008000000002</v>
      </c>
      <c r="AN64" s="34">
        <v>13912.698</v>
      </c>
      <c r="AO64" s="34">
        <v>8903.8670000000002</v>
      </c>
      <c r="AP64" s="34">
        <v>3568.0509999999999</v>
      </c>
      <c r="AQ64" s="34">
        <v>666.80700000000002</v>
      </c>
      <c r="AR64" s="34">
        <v>14.555999999999999</v>
      </c>
      <c r="AS64" s="34">
        <v>9.1549999999999994</v>
      </c>
      <c r="AT64" s="34">
        <v>8.2370000000000001</v>
      </c>
      <c r="AU64" s="34">
        <v>7.5060000000000002</v>
      </c>
      <c r="AV64" s="34">
        <v>8.2089999999999996</v>
      </c>
      <c r="AW64" s="34">
        <v>8.8729999999999993</v>
      </c>
      <c r="AX64" s="34">
        <v>8.82</v>
      </c>
      <c r="AY64" s="34">
        <v>8.9149999999999991</v>
      </c>
      <c r="AZ64" s="34">
        <v>9.0969999999999995</v>
      </c>
      <c r="BA64" s="34">
        <v>8.0429999999999993</v>
      </c>
      <c r="BB64" s="34">
        <v>8.2620000000000005</v>
      </c>
      <c r="BC64" s="34">
        <v>8.327</v>
      </c>
      <c r="BD64" s="34">
        <v>11.148</v>
      </c>
      <c r="BE64" s="27"/>
    </row>
    <row r="65" spans="1:57" x14ac:dyDescent="0.25">
      <c r="A65" t="s">
        <v>323</v>
      </c>
      <c r="D65" t="s">
        <v>0</v>
      </c>
      <c r="E65" s="2" t="s">
        <v>152</v>
      </c>
      <c r="G65" s="33">
        <v>42967</v>
      </c>
      <c r="H65" s="41">
        <f t="shared" si="5"/>
        <v>660375.11400000006</v>
      </c>
      <c r="I65" s="34">
        <v>13.25</v>
      </c>
      <c r="J65" s="34">
        <v>14.329000000000001</v>
      </c>
      <c r="K65" s="34">
        <v>10.837999999999999</v>
      </c>
      <c r="L65" s="34">
        <v>10.206</v>
      </c>
      <c r="M65" s="34">
        <v>10.153</v>
      </c>
      <c r="N65" s="34">
        <v>9.0489999999999995</v>
      </c>
      <c r="O65" s="34">
        <v>8.8320000000000007</v>
      </c>
      <c r="P65" s="34">
        <v>9.4250000000000007</v>
      </c>
      <c r="Q65" s="34">
        <v>8.4909999999999997</v>
      </c>
      <c r="R65" s="34">
        <v>8.6890000000000001</v>
      </c>
      <c r="S65" s="34">
        <v>9.6669999999999998</v>
      </c>
      <c r="T65" s="34">
        <v>10.542</v>
      </c>
      <c r="U65" s="34">
        <v>10.676</v>
      </c>
      <c r="V65" s="34">
        <v>10.965999999999999</v>
      </c>
      <c r="W65" s="34">
        <v>215.17699999999999</v>
      </c>
      <c r="X65" s="34">
        <v>2147.3989999999999</v>
      </c>
      <c r="Y65" s="34">
        <v>6833.5439999999999</v>
      </c>
      <c r="Z65" s="34">
        <v>14068.519</v>
      </c>
      <c r="AA65" s="34">
        <v>21801.448</v>
      </c>
      <c r="AB65" s="34">
        <v>32717.341</v>
      </c>
      <c r="AC65" s="34">
        <v>42452.480000000003</v>
      </c>
      <c r="AD65" s="34">
        <v>49370.760999999999</v>
      </c>
      <c r="AE65" s="34">
        <v>55334.627999999997</v>
      </c>
      <c r="AF65" s="34">
        <v>54675.508000000002</v>
      </c>
      <c r="AG65" s="34">
        <v>53452.491000000002</v>
      </c>
      <c r="AH65" s="34">
        <v>58667.493999999999</v>
      </c>
      <c r="AI65" s="34">
        <v>56734.788</v>
      </c>
      <c r="AJ65" s="34">
        <v>55152.254999999997</v>
      </c>
      <c r="AK65" s="34">
        <v>50576.646000000001</v>
      </c>
      <c r="AL65" s="34">
        <v>42100.855000000003</v>
      </c>
      <c r="AM65" s="34">
        <v>27883.957999999999</v>
      </c>
      <c r="AN65" s="34">
        <v>20022.511999999999</v>
      </c>
      <c r="AO65" s="34">
        <v>12012.3</v>
      </c>
      <c r="AP65" s="34">
        <v>3440.1489999999999</v>
      </c>
      <c r="AQ65" s="34">
        <v>444.13499999999999</v>
      </c>
      <c r="AR65" s="34">
        <v>11.882</v>
      </c>
      <c r="AS65" s="34">
        <v>8.9990000000000006</v>
      </c>
      <c r="AT65" s="34">
        <v>9.74</v>
      </c>
      <c r="AU65" s="34">
        <v>9.0229999999999997</v>
      </c>
      <c r="AV65" s="34">
        <v>8.8109999999999999</v>
      </c>
      <c r="AW65" s="34">
        <v>9.7609999999999992</v>
      </c>
      <c r="AX65" s="34">
        <v>10.388</v>
      </c>
      <c r="AY65" s="34">
        <v>9.2799999999999994</v>
      </c>
      <c r="AZ65" s="34">
        <v>9.1920000000000002</v>
      </c>
      <c r="BA65" s="34">
        <v>8.0359999999999996</v>
      </c>
      <c r="BB65" s="34">
        <v>7.8129999999999997</v>
      </c>
      <c r="BC65" s="34">
        <v>10.06</v>
      </c>
      <c r="BD65" s="34">
        <v>12.628</v>
      </c>
      <c r="BE65" s="27"/>
    </row>
    <row r="66" spans="1:57" x14ac:dyDescent="0.25">
      <c r="A66" t="s">
        <v>323</v>
      </c>
      <c r="D66" t="s">
        <v>0</v>
      </c>
      <c r="E66" s="2" t="s">
        <v>152</v>
      </c>
      <c r="G66" s="33">
        <v>42968</v>
      </c>
      <c r="H66" s="41">
        <f t="shared" si="5"/>
        <v>142988.98000000001</v>
      </c>
      <c r="I66" s="34">
        <v>12.461</v>
      </c>
      <c r="J66" s="34">
        <v>12.978</v>
      </c>
      <c r="K66" s="34">
        <v>15.353</v>
      </c>
      <c r="L66" s="34">
        <v>12.8</v>
      </c>
      <c r="M66" s="34">
        <v>12.368</v>
      </c>
      <c r="N66" s="34">
        <v>11.941000000000001</v>
      </c>
      <c r="O66" s="34">
        <v>12.613</v>
      </c>
      <c r="P66" s="34">
        <v>11.734</v>
      </c>
      <c r="Q66" s="34">
        <v>11.906000000000001</v>
      </c>
      <c r="R66" s="34">
        <v>12.539</v>
      </c>
      <c r="S66" s="34">
        <v>11.622</v>
      </c>
      <c r="T66" s="34">
        <v>10.41</v>
      </c>
      <c r="U66" s="34">
        <v>10.122</v>
      </c>
      <c r="V66" s="34">
        <v>10.137</v>
      </c>
      <c r="W66" s="34">
        <v>22.344000000000001</v>
      </c>
      <c r="X66" s="34">
        <v>135.43</v>
      </c>
      <c r="Y66" s="34">
        <v>462.09399999999999</v>
      </c>
      <c r="Z66" s="34">
        <v>1232.595</v>
      </c>
      <c r="AA66" s="34">
        <v>2745.57</v>
      </c>
      <c r="AB66" s="34">
        <v>3842.223</v>
      </c>
      <c r="AC66" s="34">
        <v>4885.7610000000004</v>
      </c>
      <c r="AD66" s="34">
        <v>6449.933</v>
      </c>
      <c r="AE66" s="34">
        <v>8458.4429999999993</v>
      </c>
      <c r="AF66" s="34">
        <v>9350.7960000000003</v>
      </c>
      <c r="AG66" s="34">
        <v>10058.629000000001</v>
      </c>
      <c r="AH66" s="34">
        <v>10777.123</v>
      </c>
      <c r="AI66" s="34">
        <v>10384.218000000001</v>
      </c>
      <c r="AJ66" s="34">
        <v>13443.346</v>
      </c>
      <c r="AK66" s="34">
        <v>15652.222</v>
      </c>
      <c r="AL66" s="34">
        <v>16198.276</v>
      </c>
      <c r="AM66" s="34">
        <v>13273.105</v>
      </c>
      <c r="AN66" s="34">
        <v>6373.2150000000001</v>
      </c>
      <c r="AO66" s="34">
        <v>5373.9780000000001</v>
      </c>
      <c r="AP66" s="34">
        <v>3293.0940000000001</v>
      </c>
      <c r="AQ66" s="34">
        <v>298.44900000000001</v>
      </c>
      <c r="AR66" s="34">
        <v>12.314</v>
      </c>
      <c r="AS66" s="34">
        <v>12.2</v>
      </c>
      <c r="AT66" s="34">
        <v>9.6690000000000005</v>
      </c>
      <c r="AU66" s="34">
        <v>8.6530000000000005</v>
      </c>
      <c r="AV66" s="34">
        <v>8.218</v>
      </c>
      <c r="AW66" s="34">
        <v>7.6230000000000002</v>
      </c>
      <c r="AX66" s="34">
        <v>7.875</v>
      </c>
      <c r="AY66" s="34">
        <v>6.6619999999999999</v>
      </c>
      <c r="AZ66" s="34">
        <v>6.57</v>
      </c>
      <c r="BA66" s="34">
        <v>5.944</v>
      </c>
      <c r="BB66" s="34">
        <v>6.0190000000000001</v>
      </c>
      <c r="BC66" s="34">
        <v>7.5510000000000002</v>
      </c>
      <c r="BD66" s="34">
        <v>9.8539999999999992</v>
      </c>
      <c r="BE66" s="27"/>
    </row>
    <row r="67" spans="1:57" x14ac:dyDescent="0.25">
      <c r="A67" t="s">
        <v>323</v>
      </c>
      <c r="D67" t="s">
        <v>0</v>
      </c>
      <c r="E67" s="2" t="s">
        <v>152</v>
      </c>
      <c r="G67" s="33">
        <v>42969</v>
      </c>
      <c r="H67" s="41">
        <f t="shared" si="5"/>
        <v>686387.52000000037</v>
      </c>
      <c r="I67" s="34">
        <v>12.545999999999999</v>
      </c>
      <c r="J67" s="34">
        <v>12.077999999999999</v>
      </c>
      <c r="K67" s="34">
        <v>12.367000000000001</v>
      </c>
      <c r="L67" s="34">
        <v>10.401</v>
      </c>
      <c r="M67" s="34">
        <v>9.1669999999999998</v>
      </c>
      <c r="N67" s="34">
        <v>10.518000000000001</v>
      </c>
      <c r="O67" s="34">
        <v>8.7650000000000006</v>
      </c>
      <c r="P67" s="34">
        <v>10.118</v>
      </c>
      <c r="Q67" s="34">
        <v>9.7189999999999994</v>
      </c>
      <c r="R67" s="34">
        <v>9.2910000000000004</v>
      </c>
      <c r="S67" s="34">
        <v>9.3390000000000004</v>
      </c>
      <c r="T67" s="34">
        <v>11.093</v>
      </c>
      <c r="U67" s="34">
        <v>13.794</v>
      </c>
      <c r="V67" s="34">
        <v>13.032</v>
      </c>
      <c r="W67" s="34">
        <v>254.999</v>
      </c>
      <c r="X67" s="34">
        <v>2428.6770000000001</v>
      </c>
      <c r="Y67" s="34">
        <v>8794.2099999999991</v>
      </c>
      <c r="Z67" s="34">
        <v>18478.741999999998</v>
      </c>
      <c r="AA67" s="34">
        <v>28803.038</v>
      </c>
      <c r="AB67" s="34">
        <v>39166.737000000001</v>
      </c>
      <c r="AC67" s="34">
        <v>48636.951000000001</v>
      </c>
      <c r="AD67" s="34">
        <v>56952.112999999998</v>
      </c>
      <c r="AE67" s="34">
        <v>62748.260999999999</v>
      </c>
      <c r="AF67" s="34">
        <v>65154.68</v>
      </c>
      <c r="AG67" s="34">
        <v>64236.010999999999</v>
      </c>
      <c r="AH67" s="34">
        <v>61776.911</v>
      </c>
      <c r="AI67" s="34">
        <v>55802.732000000004</v>
      </c>
      <c r="AJ67" s="34">
        <v>51420.13</v>
      </c>
      <c r="AK67" s="34">
        <v>41360.459000000003</v>
      </c>
      <c r="AL67" s="34">
        <v>30042.904999999999</v>
      </c>
      <c r="AM67" s="34">
        <v>23174.562999999998</v>
      </c>
      <c r="AN67" s="34">
        <v>15945.791999999999</v>
      </c>
      <c r="AO67" s="34">
        <v>7676.2309999999998</v>
      </c>
      <c r="AP67" s="34">
        <v>2860.4879999999998</v>
      </c>
      <c r="AQ67" s="34">
        <v>404.73399999999998</v>
      </c>
      <c r="AR67" s="34">
        <v>10.273</v>
      </c>
      <c r="AS67" s="34">
        <v>9.6300000000000008</v>
      </c>
      <c r="AT67" s="34">
        <v>9.0839999999999996</v>
      </c>
      <c r="AU67" s="34">
        <v>9.2970000000000006</v>
      </c>
      <c r="AV67" s="34">
        <v>9.8620000000000001</v>
      </c>
      <c r="AW67" s="34">
        <v>8.8930000000000007</v>
      </c>
      <c r="AX67" s="34">
        <v>8.2639999999999993</v>
      </c>
      <c r="AY67" s="34">
        <v>7.8460000000000001</v>
      </c>
      <c r="AZ67" s="34">
        <v>7.6340000000000003</v>
      </c>
      <c r="BA67" s="34">
        <v>7.06</v>
      </c>
      <c r="BB67" s="34">
        <v>6.8239999999999998</v>
      </c>
      <c r="BC67" s="34">
        <v>8.3409999999999993</v>
      </c>
      <c r="BD67" s="34">
        <v>12.92</v>
      </c>
      <c r="BE67" s="27"/>
    </row>
    <row r="68" spans="1:57" x14ac:dyDescent="0.25">
      <c r="A68" t="s">
        <v>323</v>
      </c>
      <c r="D68" t="s">
        <v>0</v>
      </c>
      <c r="E68" s="2" t="s">
        <v>152</v>
      </c>
      <c r="G68" s="33">
        <v>42970</v>
      </c>
      <c r="H68" s="41">
        <f t="shared" si="5"/>
        <v>414584.674</v>
      </c>
      <c r="I68" s="34">
        <v>12.606</v>
      </c>
      <c r="J68" s="34">
        <v>13.61</v>
      </c>
      <c r="K68" s="34">
        <v>11.271000000000001</v>
      </c>
      <c r="L68" s="34">
        <v>12.797000000000001</v>
      </c>
      <c r="M68" s="34">
        <v>11.528</v>
      </c>
      <c r="N68" s="34">
        <v>9.7240000000000002</v>
      </c>
      <c r="O68" s="34">
        <v>9.3350000000000009</v>
      </c>
      <c r="P68" s="34">
        <v>8.5350000000000001</v>
      </c>
      <c r="Q68" s="34">
        <v>9.4309999999999992</v>
      </c>
      <c r="R68" s="34">
        <v>8.7089999999999996</v>
      </c>
      <c r="S68" s="34">
        <v>9.6999999999999993</v>
      </c>
      <c r="T68" s="34">
        <v>9.76</v>
      </c>
      <c r="U68" s="34">
        <v>15.957000000000001</v>
      </c>
      <c r="V68" s="34">
        <v>27.669</v>
      </c>
      <c r="W68" s="34">
        <v>153.09800000000001</v>
      </c>
      <c r="X68" s="34">
        <v>1419.2180000000001</v>
      </c>
      <c r="Y68" s="34">
        <v>7188.5119999999997</v>
      </c>
      <c r="Z68" s="34">
        <v>16911.071</v>
      </c>
      <c r="AA68" s="34">
        <v>23966.859</v>
      </c>
      <c r="AB68" s="34">
        <v>30894.400000000001</v>
      </c>
      <c r="AC68" s="34">
        <v>33150.745000000003</v>
      </c>
      <c r="AD68" s="34">
        <v>34965.675999999999</v>
      </c>
      <c r="AE68" s="34">
        <v>41082.349000000002</v>
      </c>
      <c r="AF68" s="34">
        <v>40274.351999999999</v>
      </c>
      <c r="AG68" s="34">
        <v>32877.947999999997</v>
      </c>
      <c r="AH68" s="34">
        <v>34230.6</v>
      </c>
      <c r="AI68" s="34">
        <v>33020.137999999999</v>
      </c>
      <c r="AJ68" s="34">
        <v>29445.107</v>
      </c>
      <c r="AK68" s="34">
        <v>21064.485000000001</v>
      </c>
      <c r="AL68" s="34">
        <v>15950.857</v>
      </c>
      <c r="AM68" s="34">
        <v>10787.43</v>
      </c>
      <c r="AN68" s="34">
        <v>4552.4939999999997</v>
      </c>
      <c r="AO68" s="34">
        <v>1848.3230000000001</v>
      </c>
      <c r="AP68" s="34">
        <v>479.91800000000001</v>
      </c>
      <c r="AQ68" s="34">
        <v>57.563000000000002</v>
      </c>
      <c r="AR68" s="34">
        <v>10.372</v>
      </c>
      <c r="AS68" s="34">
        <v>8.9870000000000001</v>
      </c>
      <c r="AT68" s="34">
        <v>9.1790000000000003</v>
      </c>
      <c r="AU68" s="34">
        <v>7.8879999999999999</v>
      </c>
      <c r="AV68" s="34">
        <v>6.6980000000000004</v>
      </c>
      <c r="AW68" s="34">
        <v>7.0860000000000003</v>
      </c>
      <c r="AX68" s="34">
        <v>5.8979999999999997</v>
      </c>
      <c r="AY68" s="34">
        <v>6.3559999999999999</v>
      </c>
      <c r="AZ68" s="34">
        <v>5.1070000000000002</v>
      </c>
      <c r="BA68" s="34">
        <v>4.8570000000000002</v>
      </c>
      <c r="BB68" s="34">
        <v>4.6970000000000001</v>
      </c>
      <c r="BC68" s="34">
        <v>5.782</v>
      </c>
      <c r="BD68" s="34">
        <v>9.9920000000000009</v>
      </c>
      <c r="BE68" s="27"/>
    </row>
    <row r="69" spans="1:57" x14ac:dyDescent="0.25">
      <c r="A69" t="s">
        <v>323</v>
      </c>
      <c r="D69" t="s">
        <v>0</v>
      </c>
      <c r="E69" s="2" t="s">
        <v>152</v>
      </c>
      <c r="G69" s="33">
        <v>42971</v>
      </c>
      <c r="H69" s="41">
        <f t="shared" si="5"/>
        <v>508617.96899999998</v>
      </c>
      <c r="I69" s="34">
        <v>11.458</v>
      </c>
      <c r="J69" s="34">
        <v>12.208</v>
      </c>
      <c r="K69" s="34">
        <v>11.057</v>
      </c>
      <c r="L69" s="34">
        <v>9.7149999999999999</v>
      </c>
      <c r="M69" s="34">
        <v>8.343</v>
      </c>
      <c r="N69" s="34">
        <v>8.1029999999999998</v>
      </c>
      <c r="O69" s="34">
        <v>7.9</v>
      </c>
      <c r="P69" s="34">
        <v>6.75</v>
      </c>
      <c r="Q69" s="34">
        <v>7.2789999999999999</v>
      </c>
      <c r="R69" s="34">
        <v>6.6050000000000004</v>
      </c>
      <c r="S69" s="34">
        <v>6.8230000000000004</v>
      </c>
      <c r="T69" s="34">
        <v>7.1680000000000001</v>
      </c>
      <c r="U69" s="34">
        <v>9.3840000000000003</v>
      </c>
      <c r="V69" s="34">
        <v>10.853</v>
      </c>
      <c r="W69" s="34">
        <v>232.03399999999999</v>
      </c>
      <c r="X69" s="34">
        <v>2464.6550000000002</v>
      </c>
      <c r="Y69" s="34">
        <v>8126.68</v>
      </c>
      <c r="Z69" s="34">
        <v>16632.215</v>
      </c>
      <c r="AA69" s="34">
        <v>22559.919999999998</v>
      </c>
      <c r="AB69" s="34">
        <v>29543.857</v>
      </c>
      <c r="AC69" s="34">
        <v>34797.158000000003</v>
      </c>
      <c r="AD69" s="34">
        <v>40321.567999999999</v>
      </c>
      <c r="AE69" s="34">
        <v>37271.798999999999</v>
      </c>
      <c r="AF69" s="34">
        <v>37591.938999999998</v>
      </c>
      <c r="AG69" s="34">
        <v>39058.665999999997</v>
      </c>
      <c r="AH69" s="34">
        <v>39722.141000000003</v>
      </c>
      <c r="AI69" s="34">
        <v>38907.642999999996</v>
      </c>
      <c r="AJ69" s="34">
        <v>39424.478999999999</v>
      </c>
      <c r="AK69" s="34">
        <v>37631.976000000002</v>
      </c>
      <c r="AL69" s="34">
        <v>31583.057000000001</v>
      </c>
      <c r="AM69" s="34">
        <v>25122.245999999999</v>
      </c>
      <c r="AN69" s="34">
        <v>15342.155000000001</v>
      </c>
      <c r="AO69" s="34">
        <v>8000.366</v>
      </c>
      <c r="AP69" s="34">
        <v>3190.5770000000002</v>
      </c>
      <c r="AQ69" s="34">
        <v>861.1</v>
      </c>
      <c r="AR69" s="34">
        <v>16.425000000000001</v>
      </c>
      <c r="AS69" s="34">
        <v>10.098000000000001</v>
      </c>
      <c r="AT69" s="34">
        <v>7.4589999999999996</v>
      </c>
      <c r="AU69" s="34">
        <v>6.2590000000000003</v>
      </c>
      <c r="AV69" s="34">
        <v>6.82</v>
      </c>
      <c r="AW69" s="34">
        <v>6.4</v>
      </c>
      <c r="AX69" s="34">
        <v>6.601</v>
      </c>
      <c r="AY69" s="34">
        <v>7.5730000000000004</v>
      </c>
      <c r="AZ69" s="34">
        <v>7.4219999999999997</v>
      </c>
      <c r="BA69" s="34">
        <v>7.2649999999999997</v>
      </c>
      <c r="BB69" s="34">
        <v>6.9820000000000002</v>
      </c>
      <c r="BC69" s="34">
        <v>8.2799999999999994</v>
      </c>
      <c r="BD69" s="34">
        <v>10.507999999999999</v>
      </c>
      <c r="BE69" s="27"/>
    </row>
    <row r="70" spans="1:57" x14ac:dyDescent="0.25">
      <c r="A70" t="s">
        <v>323</v>
      </c>
      <c r="D70" t="s">
        <v>0</v>
      </c>
      <c r="E70" s="2" t="s">
        <v>152</v>
      </c>
      <c r="G70" s="33">
        <v>42972</v>
      </c>
      <c r="H70" s="41">
        <f t="shared" si="5"/>
        <v>646437.91499999969</v>
      </c>
      <c r="I70" s="34">
        <v>11.819000000000001</v>
      </c>
      <c r="J70" s="34">
        <v>14.061</v>
      </c>
      <c r="K70" s="34">
        <v>13.086</v>
      </c>
      <c r="L70" s="34">
        <v>12.291</v>
      </c>
      <c r="M70" s="34">
        <v>11.06</v>
      </c>
      <c r="N70" s="34">
        <v>9.1129999999999995</v>
      </c>
      <c r="O70" s="34">
        <v>8.84</v>
      </c>
      <c r="P70" s="34">
        <v>10.125999999999999</v>
      </c>
      <c r="Q70" s="34">
        <v>8.1530000000000005</v>
      </c>
      <c r="R70" s="34">
        <v>8.5890000000000004</v>
      </c>
      <c r="S70" s="34">
        <v>9.6470000000000002</v>
      </c>
      <c r="T70" s="34">
        <v>8.68</v>
      </c>
      <c r="U70" s="34">
        <v>9.2680000000000007</v>
      </c>
      <c r="V70" s="34">
        <v>14.526</v>
      </c>
      <c r="W70" s="34">
        <v>220.804</v>
      </c>
      <c r="X70" s="34">
        <v>1958.5650000000001</v>
      </c>
      <c r="Y70" s="34">
        <v>7441.5839999999998</v>
      </c>
      <c r="Z70" s="34">
        <v>16339.227000000001</v>
      </c>
      <c r="AA70" s="34">
        <v>25621.866999999998</v>
      </c>
      <c r="AB70" s="34">
        <v>35745.038</v>
      </c>
      <c r="AC70" s="34">
        <v>45385.243999999999</v>
      </c>
      <c r="AD70" s="34">
        <v>51816.351000000002</v>
      </c>
      <c r="AE70" s="34">
        <v>54694.773999999998</v>
      </c>
      <c r="AF70" s="34">
        <v>56792.697</v>
      </c>
      <c r="AG70" s="34">
        <v>56903.993999999999</v>
      </c>
      <c r="AH70" s="34">
        <v>55264.593000000001</v>
      </c>
      <c r="AI70" s="34">
        <v>54129.334000000003</v>
      </c>
      <c r="AJ70" s="34">
        <v>49447.186999999998</v>
      </c>
      <c r="AK70" s="34">
        <v>45198.053</v>
      </c>
      <c r="AL70" s="34">
        <v>35599.32</v>
      </c>
      <c r="AM70" s="34">
        <v>25712.438999999998</v>
      </c>
      <c r="AN70" s="34">
        <v>16432.692999999999</v>
      </c>
      <c r="AO70" s="34">
        <v>8560.0990000000002</v>
      </c>
      <c r="AP70" s="34">
        <v>2591.0219999999999</v>
      </c>
      <c r="AQ70" s="34">
        <v>308.48899999999998</v>
      </c>
      <c r="AR70" s="34">
        <v>14.292</v>
      </c>
      <c r="AS70" s="34">
        <v>8.8109999999999999</v>
      </c>
      <c r="AT70" s="34">
        <v>8.3689999999999998</v>
      </c>
      <c r="AU70" s="34">
        <v>9.1069999999999993</v>
      </c>
      <c r="AV70" s="34">
        <v>9.1709999999999994</v>
      </c>
      <c r="AW70" s="34">
        <v>9.8019999999999996</v>
      </c>
      <c r="AX70" s="34">
        <v>8.83</v>
      </c>
      <c r="AY70" s="34">
        <v>7.9160000000000004</v>
      </c>
      <c r="AZ70" s="34">
        <v>7.7880000000000003</v>
      </c>
      <c r="BA70" s="34">
        <v>7.681</v>
      </c>
      <c r="BB70" s="34">
        <v>8.61</v>
      </c>
      <c r="BC70" s="34">
        <v>11.8</v>
      </c>
      <c r="BD70" s="34">
        <v>13.105</v>
      </c>
      <c r="BE70" s="27"/>
    </row>
    <row r="71" spans="1:57" x14ac:dyDescent="0.25">
      <c r="A71" t="s">
        <v>323</v>
      </c>
      <c r="D71" t="s">
        <v>0</v>
      </c>
      <c r="E71" s="2" t="s">
        <v>152</v>
      </c>
      <c r="G71" s="33">
        <v>42973</v>
      </c>
      <c r="H71" s="41">
        <f t="shared" si="5"/>
        <v>363355.36400000018</v>
      </c>
      <c r="I71" s="34">
        <v>15.13</v>
      </c>
      <c r="J71" s="34">
        <v>15.169</v>
      </c>
      <c r="K71" s="34">
        <v>14.14</v>
      </c>
      <c r="L71" s="34">
        <v>14.769</v>
      </c>
      <c r="M71" s="34">
        <v>11.256</v>
      </c>
      <c r="N71" s="34">
        <v>9.8040000000000003</v>
      </c>
      <c r="O71" s="34">
        <v>10.670999999999999</v>
      </c>
      <c r="P71" s="34">
        <v>10.717000000000001</v>
      </c>
      <c r="Q71" s="34">
        <v>9.3889999999999993</v>
      </c>
      <c r="R71" s="34">
        <v>10.189</v>
      </c>
      <c r="S71" s="34">
        <v>10.335000000000001</v>
      </c>
      <c r="T71" s="34">
        <v>9.673</v>
      </c>
      <c r="U71" s="34">
        <v>12.007</v>
      </c>
      <c r="V71" s="34">
        <v>14.827999999999999</v>
      </c>
      <c r="W71" s="34">
        <v>310.10300000000001</v>
      </c>
      <c r="X71" s="34">
        <v>1706.778</v>
      </c>
      <c r="Y71" s="34">
        <v>4373.9449999999997</v>
      </c>
      <c r="Z71" s="34">
        <v>8322.2839999999997</v>
      </c>
      <c r="AA71" s="34">
        <v>13605.164000000001</v>
      </c>
      <c r="AB71" s="34">
        <v>20832.985000000001</v>
      </c>
      <c r="AC71" s="34">
        <v>26105.03</v>
      </c>
      <c r="AD71" s="34">
        <v>29240.22</v>
      </c>
      <c r="AE71" s="34">
        <v>33648.769</v>
      </c>
      <c r="AF71" s="34">
        <v>34768.902000000002</v>
      </c>
      <c r="AG71" s="34">
        <v>32840.254000000001</v>
      </c>
      <c r="AH71" s="34">
        <v>29512.557000000001</v>
      </c>
      <c r="AI71" s="34">
        <v>28534.483</v>
      </c>
      <c r="AJ71" s="34">
        <v>27000.394</v>
      </c>
      <c r="AK71" s="34">
        <v>24265.77</v>
      </c>
      <c r="AL71" s="34">
        <v>17723.655999999999</v>
      </c>
      <c r="AM71" s="34">
        <v>14061.188</v>
      </c>
      <c r="AN71" s="34">
        <v>10151.598</v>
      </c>
      <c r="AO71" s="34">
        <v>4458.96</v>
      </c>
      <c r="AP71" s="34">
        <v>1400.472</v>
      </c>
      <c r="AQ71" s="34">
        <v>198.18899999999999</v>
      </c>
      <c r="AR71" s="34">
        <v>13.579000000000001</v>
      </c>
      <c r="AS71" s="34">
        <v>10.656000000000001</v>
      </c>
      <c r="AT71" s="34">
        <v>9.6059999999999999</v>
      </c>
      <c r="AU71" s="34">
        <v>10.218</v>
      </c>
      <c r="AV71" s="34">
        <v>9.3179999999999996</v>
      </c>
      <c r="AW71" s="34">
        <v>9.3680000000000003</v>
      </c>
      <c r="AX71" s="34">
        <v>8.8800000000000008</v>
      </c>
      <c r="AY71" s="34">
        <v>8.16</v>
      </c>
      <c r="AZ71" s="34">
        <v>8.1489999999999991</v>
      </c>
      <c r="BA71" s="34">
        <v>8.3640000000000008</v>
      </c>
      <c r="BB71" s="34">
        <v>7.5679999999999996</v>
      </c>
      <c r="BC71" s="34">
        <v>8.9290000000000003</v>
      </c>
      <c r="BD71" s="34">
        <v>12.791</v>
      </c>
      <c r="BE71" s="27"/>
    </row>
    <row r="72" spans="1:57" x14ac:dyDescent="0.25">
      <c r="A72" t="s">
        <v>323</v>
      </c>
      <c r="D72" t="s">
        <v>0</v>
      </c>
      <c r="E72" s="2" t="s">
        <v>152</v>
      </c>
      <c r="G72" s="33">
        <v>42974</v>
      </c>
      <c r="H72" s="41">
        <f t="shared" si="5"/>
        <v>590604.19800000032</v>
      </c>
      <c r="I72" s="34">
        <v>12.587</v>
      </c>
      <c r="J72" s="34">
        <v>11.933</v>
      </c>
      <c r="K72" s="34">
        <v>13.018000000000001</v>
      </c>
      <c r="L72" s="34">
        <v>11.263999999999999</v>
      </c>
      <c r="M72" s="34">
        <v>11.178000000000001</v>
      </c>
      <c r="N72" s="34">
        <v>9.3480000000000008</v>
      </c>
      <c r="O72" s="34">
        <v>9.0500000000000007</v>
      </c>
      <c r="P72" s="34">
        <v>9.2880000000000003</v>
      </c>
      <c r="Q72" s="34">
        <v>9.1950000000000003</v>
      </c>
      <c r="R72" s="34">
        <v>10.510999999999999</v>
      </c>
      <c r="S72" s="34">
        <v>9.3160000000000007</v>
      </c>
      <c r="T72" s="34">
        <v>9.1229999999999993</v>
      </c>
      <c r="U72" s="34">
        <v>8.9410000000000007</v>
      </c>
      <c r="V72" s="34">
        <v>10.364000000000001</v>
      </c>
      <c r="W72" s="34">
        <v>203.77</v>
      </c>
      <c r="X72" s="34">
        <v>2635.9140000000002</v>
      </c>
      <c r="Y72" s="34">
        <v>6871.5230000000001</v>
      </c>
      <c r="Z72" s="34">
        <v>12217.896000000001</v>
      </c>
      <c r="AA72" s="34">
        <v>23069.521000000001</v>
      </c>
      <c r="AB72" s="34">
        <v>31544.425999999999</v>
      </c>
      <c r="AC72" s="34">
        <v>39615.061000000002</v>
      </c>
      <c r="AD72" s="34">
        <v>39400.023999999998</v>
      </c>
      <c r="AE72" s="34">
        <v>48212.025999999998</v>
      </c>
      <c r="AF72" s="34">
        <v>52673.091</v>
      </c>
      <c r="AG72" s="34">
        <v>47329.553</v>
      </c>
      <c r="AH72" s="34">
        <v>46550.580999999998</v>
      </c>
      <c r="AI72" s="34">
        <v>51629.741999999998</v>
      </c>
      <c r="AJ72" s="34">
        <v>46210.686000000002</v>
      </c>
      <c r="AK72" s="34">
        <v>41322.656999999999</v>
      </c>
      <c r="AL72" s="34">
        <v>35690.870999999999</v>
      </c>
      <c r="AM72" s="34">
        <v>30268.706999999999</v>
      </c>
      <c r="AN72" s="34">
        <v>20495.687999999998</v>
      </c>
      <c r="AO72" s="34">
        <v>9138.0740000000005</v>
      </c>
      <c r="AP72" s="34">
        <v>4401.067</v>
      </c>
      <c r="AQ72" s="34">
        <v>838.86</v>
      </c>
      <c r="AR72" s="34">
        <v>24.187999999999999</v>
      </c>
      <c r="AS72" s="34">
        <v>10.821999999999999</v>
      </c>
      <c r="AT72" s="34">
        <v>9.3330000000000002</v>
      </c>
      <c r="AU72" s="34">
        <v>8.5280000000000005</v>
      </c>
      <c r="AV72" s="34">
        <v>9.3729999999999993</v>
      </c>
      <c r="AW72" s="34">
        <v>9.0009999999999994</v>
      </c>
      <c r="AX72" s="34">
        <v>9.5150000000000006</v>
      </c>
      <c r="AY72" s="34">
        <v>9.7989999999999995</v>
      </c>
      <c r="AZ72" s="34">
        <v>8.7609999999999992</v>
      </c>
      <c r="BA72" s="34">
        <v>9.1790000000000003</v>
      </c>
      <c r="BB72" s="34">
        <v>8.2420000000000009</v>
      </c>
      <c r="BC72" s="34">
        <v>11.138999999999999</v>
      </c>
      <c r="BD72" s="34">
        <v>11.464</v>
      </c>
    </row>
    <row r="73" spans="1:57" x14ac:dyDescent="0.25">
      <c r="A73" t="s">
        <v>323</v>
      </c>
      <c r="D73" t="s">
        <v>0</v>
      </c>
      <c r="E73" s="2" t="s">
        <v>152</v>
      </c>
      <c r="G73" s="33">
        <v>42975</v>
      </c>
      <c r="H73" s="41">
        <f t="shared" si="5"/>
        <v>498106.30699999991</v>
      </c>
      <c r="I73" s="34">
        <v>13.56</v>
      </c>
      <c r="J73" s="34">
        <v>12.632999999999999</v>
      </c>
      <c r="K73" s="34">
        <v>12.041</v>
      </c>
      <c r="L73" s="34">
        <v>12.959</v>
      </c>
      <c r="M73" s="34">
        <v>10.891999999999999</v>
      </c>
      <c r="N73" s="34">
        <v>11.129</v>
      </c>
      <c r="O73" s="34">
        <v>9.85</v>
      </c>
      <c r="P73" s="34">
        <v>10.301</v>
      </c>
      <c r="Q73" s="34">
        <v>10.356</v>
      </c>
      <c r="R73" s="34">
        <v>10.145</v>
      </c>
      <c r="S73" s="34">
        <v>10.337</v>
      </c>
      <c r="T73" s="34">
        <v>11.239000000000001</v>
      </c>
      <c r="U73" s="34">
        <v>11.054</v>
      </c>
      <c r="V73" s="34">
        <v>21.847000000000001</v>
      </c>
      <c r="W73" s="34">
        <v>664.69500000000005</v>
      </c>
      <c r="X73" s="34">
        <v>3917.2069999999999</v>
      </c>
      <c r="Y73" s="34">
        <v>8875.1260000000002</v>
      </c>
      <c r="Z73" s="34">
        <v>15181.674999999999</v>
      </c>
      <c r="AA73" s="34">
        <v>22979.49</v>
      </c>
      <c r="AB73" s="34">
        <v>29379.688999999998</v>
      </c>
      <c r="AC73" s="34">
        <v>36115.695</v>
      </c>
      <c r="AD73" s="34">
        <v>39881.453000000001</v>
      </c>
      <c r="AE73" s="34">
        <v>38896.033000000003</v>
      </c>
      <c r="AF73" s="34">
        <v>36515.542000000001</v>
      </c>
      <c r="AG73" s="34">
        <v>37713.853000000003</v>
      </c>
      <c r="AH73" s="34">
        <v>39547.349000000002</v>
      </c>
      <c r="AI73" s="34">
        <v>35214.559999999998</v>
      </c>
      <c r="AJ73" s="34">
        <v>33789.209000000003</v>
      </c>
      <c r="AK73" s="34">
        <v>33319.277999999998</v>
      </c>
      <c r="AL73" s="34">
        <v>27636.374</v>
      </c>
      <c r="AM73" s="34">
        <v>23427.791000000001</v>
      </c>
      <c r="AN73" s="34">
        <v>17754.948</v>
      </c>
      <c r="AO73" s="34">
        <v>11529.871999999999</v>
      </c>
      <c r="AP73" s="34">
        <v>4556.22</v>
      </c>
      <c r="AQ73" s="34">
        <v>898.21299999999997</v>
      </c>
      <c r="AR73" s="34">
        <v>31.381</v>
      </c>
      <c r="AS73" s="34">
        <v>10.231</v>
      </c>
      <c r="AT73" s="34">
        <v>9.1479999999999997</v>
      </c>
      <c r="AU73" s="34">
        <v>8.0660000000000007</v>
      </c>
      <c r="AV73" s="34">
        <v>9.1059999999999999</v>
      </c>
      <c r="AW73" s="34">
        <v>10.803000000000001</v>
      </c>
      <c r="AX73" s="34">
        <v>9.3369999999999997</v>
      </c>
      <c r="AY73" s="34">
        <v>8.5340000000000007</v>
      </c>
      <c r="AZ73" s="34">
        <v>8.2460000000000004</v>
      </c>
      <c r="BA73" s="34">
        <v>8.9179999999999993</v>
      </c>
      <c r="BB73" s="34">
        <v>8.7680000000000007</v>
      </c>
      <c r="BC73" s="34">
        <v>9.7880000000000003</v>
      </c>
      <c r="BD73" s="34">
        <v>11.366</v>
      </c>
    </row>
    <row r="74" spans="1:57" x14ac:dyDescent="0.25">
      <c r="A74" t="s">
        <v>323</v>
      </c>
      <c r="D74" t="s">
        <v>0</v>
      </c>
      <c r="E74" s="2" t="s">
        <v>152</v>
      </c>
      <c r="G74" s="33">
        <v>42976</v>
      </c>
      <c r="H74" s="41">
        <f t="shared" si="5"/>
        <v>465775.56499999994</v>
      </c>
      <c r="I74" s="34">
        <v>9.6709999999999994</v>
      </c>
      <c r="J74" s="34">
        <v>11.939</v>
      </c>
      <c r="K74" s="34">
        <v>13.62</v>
      </c>
      <c r="L74" s="34">
        <v>12.286</v>
      </c>
      <c r="M74" s="34">
        <v>12.253</v>
      </c>
      <c r="N74" s="34">
        <v>11.680999999999999</v>
      </c>
      <c r="O74" s="34">
        <v>11.702999999999999</v>
      </c>
      <c r="P74" s="34">
        <v>11.288</v>
      </c>
      <c r="Q74" s="34">
        <v>11.382</v>
      </c>
      <c r="R74" s="34">
        <v>10.052</v>
      </c>
      <c r="S74" s="34">
        <v>9.5579999999999998</v>
      </c>
      <c r="T74" s="34">
        <v>11.509</v>
      </c>
      <c r="U74" s="34">
        <v>11.305999999999999</v>
      </c>
      <c r="V74" s="34">
        <v>19.489999999999998</v>
      </c>
      <c r="W74" s="34">
        <v>395.05700000000002</v>
      </c>
      <c r="X74" s="34">
        <v>2204.9070000000002</v>
      </c>
      <c r="Y74" s="34">
        <v>7137.232</v>
      </c>
      <c r="Z74" s="34">
        <v>16044.331</v>
      </c>
      <c r="AA74" s="34">
        <v>24958.942999999999</v>
      </c>
      <c r="AB74" s="34">
        <v>32086.721000000001</v>
      </c>
      <c r="AC74" s="34">
        <v>36930.264000000003</v>
      </c>
      <c r="AD74" s="34">
        <v>37748.171000000002</v>
      </c>
      <c r="AE74" s="34">
        <v>34667.896999999997</v>
      </c>
      <c r="AF74" s="34">
        <v>33873.917000000001</v>
      </c>
      <c r="AG74" s="34">
        <v>35226.487000000001</v>
      </c>
      <c r="AH74" s="34">
        <v>34645.161</v>
      </c>
      <c r="AI74" s="34">
        <v>33201.582000000002</v>
      </c>
      <c r="AJ74" s="34">
        <v>34436.120000000003</v>
      </c>
      <c r="AK74" s="34">
        <v>30906.321</v>
      </c>
      <c r="AL74" s="34">
        <v>27247.969000000001</v>
      </c>
      <c r="AM74" s="34">
        <v>21332.31</v>
      </c>
      <c r="AN74" s="34">
        <v>13342.339</v>
      </c>
      <c r="AO74" s="34">
        <v>6540.8429999999998</v>
      </c>
      <c r="AP74" s="34">
        <v>2221.7710000000002</v>
      </c>
      <c r="AQ74" s="34">
        <v>335.72500000000002</v>
      </c>
      <c r="AR74" s="34">
        <v>14.906000000000001</v>
      </c>
      <c r="AS74" s="34">
        <v>8.9350000000000005</v>
      </c>
      <c r="AT74" s="34">
        <v>7.8460000000000001</v>
      </c>
      <c r="AU74" s="34">
        <v>7.6379999999999999</v>
      </c>
      <c r="AV74" s="34">
        <v>8.3580000000000005</v>
      </c>
      <c r="AW74" s="34">
        <v>7.8179999999999996</v>
      </c>
      <c r="AX74" s="34">
        <v>8.5180000000000007</v>
      </c>
      <c r="AY74" s="34">
        <v>8.8279999999999994</v>
      </c>
      <c r="AZ74" s="34">
        <v>7.6630000000000003</v>
      </c>
      <c r="BA74" s="34">
        <v>7.0030000000000001</v>
      </c>
      <c r="BB74" s="34">
        <v>7.5640000000000001</v>
      </c>
      <c r="BC74" s="34">
        <v>13.29</v>
      </c>
      <c r="BD74" s="34">
        <v>15.391999999999999</v>
      </c>
    </row>
    <row r="75" spans="1:57" x14ac:dyDescent="0.25">
      <c r="A75" t="s">
        <v>323</v>
      </c>
      <c r="D75" t="s">
        <v>0</v>
      </c>
      <c r="E75" s="2" t="s">
        <v>152</v>
      </c>
      <c r="G75" s="33">
        <v>42977</v>
      </c>
      <c r="H75" s="41">
        <f t="shared" si="5"/>
        <v>505266.10100000014</v>
      </c>
      <c r="I75" s="34">
        <v>14.654</v>
      </c>
      <c r="J75" s="34">
        <v>12.593999999999999</v>
      </c>
      <c r="K75" s="34">
        <v>13.349</v>
      </c>
      <c r="L75" s="34">
        <v>10.065</v>
      </c>
      <c r="M75" s="34">
        <v>10.385999999999999</v>
      </c>
      <c r="N75" s="34">
        <v>10.355</v>
      </c>
      <c r="O75" s="34">
        <v>9.3030000000000008</v>
      </c>
      <c r="P75" s="34">
        <v>9.07</v>
      </c>
      <c r="Q75" s="34">
        <v>10.339</v>
      </c>
      <c r="R75" s="34">
        <v>9.2469999999999999</v>
      </c>
      <c r="S75" s="34">
        <v>9.9359999999999999</v>
      </c>
      <c r="T75" s="34">
        <v>11.257999999999999</v>
      </c>
      <c r="U75" s="34">
        <v>13.307</v>
      </c>
      <c r="V75" s="34">
        <v>26.4</v>
      </c>
      <c r="W75" s="34">
        <v>467.93099999999998</v>
      </c>
      <c r="X75" s="34">
        <v>1800.75</v>
      </c>
      <c r="Y75" s="34">
        <v>4151.902</v>
      </c>
      <c r="Z75" s="34">
        <v>6843.0439999999999</v>
      </c>
      <c r="AA75" s="34">
        <v>10877.523999999999</v>
      </c>
      <c r="AB75" s="34">
        <v>17410.881000000001</v>
      </c>
      <c r="AC75" s="34">
        <v>23552.968000000001</v>
      </c>
      <c r="AD75" s="34">
        <v>24183.383000000002</v>
      </c>
      <c r="AE75" s="34">
        <v>33582.375</v>
      </c>
      <c r="AF75" s="34">
        <v>42549.525000000001</v>
      </c>
      <c r="AG75" s="34">
        <v>40585.235000000001</v>
      </c>
      <c r="AH75" s="34">
        <v>41754.173999999999</v>
      </c>
      <c r="AI75" s="34">
        <v>44079.341</v>
      </c>
      <c r="AJ75" s="34">
        <v>44180.548000000003</v>
      </c>
      <c r="AK75" s="34">
        <v>44171.148999999998</v>
      </c>
      <c r="AL75" s="34">
        <v>40350.341</v>
      </c>
      <c r="AM75" s="34">
        <v>34626.150999999998</v>
      </c>
      <c r="AN75" s="34">
        <v>25895.062999999998</v>
      </c>
      <c r="AO75" s="34">
        <v>16176.369000000001</v>
      </c>
      <c r="AP75" s="34">
        <v>6467.7719999999999</v>
      </c>
      <c r="AQ75" s="34">
        <v>1235.76</v>
      </c>
      <c r="AR75" s="34">
        <v>36.817999999999998</v>
      </c>
      <c r="AS75" s="34">
        <v>10.721</v>
      </c>
      <c r="AT75" s="34">
        <v>10.513</v>
      </c>
      <c r="AU75" s="34">
        <v>10.134</v>
      </c>
      <c r="AV75" s="34">
        <v>9.6609999999999996</v>
      </c>
      <c r="AW75" s="34">
        <v>8.6229999999999993</v>
      </c>
      <c r="AX75" s="34">
        <v>9.06</v>
      </c>
      <c r="AY75" s="34">
        <v>7.7949999999999999</v>
      </c>
      <c r="AZ75" s="34">
        <v>8.1370000000000005</v>
      </c>
      <c r="BA75" s="34">
        <v>8.9740000000000002</v>
      </c>
      <c r="BB75" s="34">
        <v>8.3989999999999991</v>
      </c>
      <c r="BC75" s="34">
        <v>10.781000000000001</v>
      </c>
      <c r="BD75" s="34">
        <v>14.036</v>
      </c>
    </row>
    <row r="76" spans="1:57" x14ac:dyDescent="0.25">
      <c r="A76" t="s">
        <v>323</v>
      </c>
      <c r="D76" t="s">
        <v>0</v>
      </c>
      <c r="E76" s="2" t="s">
        <v>152</v>
      </c>
      <c r="G76" s="33">
        <v>42978</v>
      </c>
      <c r="H76" s="41">
        <f t="shared" si="5"/>
        <v>907910.25299999991</v>
      </c>
      <c r="I76" s="34">
        <v>14.885</v>
      </c>
      <c r="J76" s="34">
        <v>14.324999999999999</v>
      </c>
      <c r="K76" s="34">
        <v>12.076000000000001</v>
      </c>
      <c r="L76" s="34">
        <v>10.055999999999999</v>
      </c>
      <c r="M76" s="34">
        <v>10.456</v>
      </c>
      <c r="N76" s="34">
        <v>10.577</v>
      </c>
      <c r="O76" s="34">
        <v>9.4659999999999993</v>
      </c>
      <c r="P76" s="34">
        <v>10.785</v>
      </c>
      <c r="Q76" s="34">
        <v>10.430999999999999</v>
      </c>
      <c r="R76" s="34">
        <v>10.180999999999999</v>
      </c>
      <c r="S76" s="34">
        <v>9.56</v>
      </c>
      <c r="T76" s="34">
        <v>11.097</v>
      </c>
      <c r="U76" s="34">
        <v>11.599</v>
      </c>
      <c r="V76" s="34">
        <v>30.442</v>
      </c>
      <c r="W76" s="34">
        <v>1041.7539999999999</v>
      </c>
      <c r="X76" s="34">
        <v>5323.0119999999997</v>
      </c>
      <c r="Y76" s="34">
        <v>13124.722</v>
      </c>
      <c r="Z76" s="34">
        <v>23493.984</v>
      </c>
      <c r="AA76" s="34">
        <v>34566.042999999998</v>
      </c>
      <c r="AB76" s="34">
        <v>45557.756999999998</v>
      </c>
      <c r="AC76" s="34">
        <v>55847.841999999997</v>
      </c>
      <c r="AD76" s="34">
        <v>64138.188000000002</v>
      </c>
      <c r="AE76" s="34">
        <v>69884.972999999998</v>
      </c>
      <c r="AF76" s="34">
        <v>73647.850999999995</v>
      </c>
      <c r="AG76" s="34">
        <v>74965.986999999994</v>
      </c>
      <c r="AH76" s="34">
        <v>75283.005999999994</v>
      </c>
      <c r="AI76" s="34">
        <v>73215.482000000004</v>
      </c>
      <c r="AJ76" s="34">
        <v>69491.38</v>
      </c>
      <c r="AK76" s="34">
        <v>63651.159</v>
      </c>
      <c r="AL76" s="34">
        <v>55475.453999999998</v>
      </c>
      <c r="AM76" s="34">
        <v>45219.434000000001</v>
      </c>
      <c r="AN76" s="34">
        <v>32960.648000000001</v>
      </c>
      <c r="AO76" s="34">
        <v>19931.761999999999</v>
      </c>
      <c r="AP76" s="34">
        <v>8826.8790000000008</v>
      </c>
      <c r="AQ76" s="34">
        <v>1900.5239999999999</v>
      </c>
      <c r="AR76" s="34">
        <v>71.932000000000002</v>
      </c>
      <c r="AS76" s="34">
        <v>10.038</v>
      </c>
      <c r="AT76" s="34">
        <v>9.0640000000000001</v>
      </c>
      <c r="AU76" s="34">
        <v>10.351000000000001</v>
      </c>
      <c r="AV76" s="34">
        <v>9.51</v>
      </c>
      <c r="AW76" s="34">
        <v>11.467000000000001</v>
      </c>
      <c r="AX76" s="34">
        <v>9.1150000000000002</v>
      </c>
      <c r="AY76" s="34">
        <v>7.67</v>
      </c>
      <c r="AZ76" s="34">
        <v>7.5750000000000002</v>
      </c>
      <c r="BA76" s="34">
        <v>7.633</v>
      </c>
      <c r="BB76" s="34">
        <v>7.3209999999999997</v>
      </c>
      <c r="BC76" s="34">
        <v>9.0660000000000007</v>
      </c>
      <c r="BD76" s="34">
        <v>15.734</v>
      </c>
    </row>
    <row r="77" spans="1:57" x14ac:dyDescent="0.25">
      <c r="A77" t="s">
        <v>323</v>
      </c>
      <c r="D77" t="s">
        <v>0</v>
      </c>
      <c r="E77" s="2" t="s">
        <v>152</v>
      </c>
      <c r="G77" s="33">
        <v>42979</v>
      </c>
      <c r="H77" s="41">
        <f t="shared" si="5"/>
        <v>651844.16799999983</v>
      </c>
      <c r="I77" s="34">
        <v>14.364000000000001</v>
      </c>
      <c r="J77" s="34">
        <v>14.443</v>
      </c>
      <c r="K77" s="34">
        <v>11.756</v>
      </c>
      <c r="L77" s="34">
        <v>10.94</v>
      </c>
      <c r="M77" s="34">
        <v>9.9309999999999992</v>
      </c>
      <c r="N77" s="34">
        <v>10.089</v>
      </c>
      <c r="O77" s="34">
        <v>10.587999999999999</v>
      </c>
      <c r="P77" s="34">
        <v>10.914</v>
      </c>
      <c r="Q77" s="34">
        <v>10.353999999999999</v>
      </c>
      <c r="R77" s="34">
        <v>9.827</v>
      </c>
      <c r="S77" s="34">
        <v>10.994999999999999</v>
      </c>
      <c r="T77" s="34">
        <v>10.61</v>
      </c>
      <c r="U77" s="34">
        <v>11.317</v>
      </c>
      <c r="V77" s="34">
        <v>50.725999999999999</v>
      </c>
      <c r="W77" s="34">
        <v>1254.8800000000001</v>
      </c>
      <c r="X77" s="34">
        <v>6090.2889999999998</v>
      </c>
      <c r="Y77" s="34">
        <v>12693.602000000001</v>
      </c>
      <c r="Z77" s="34">
        <v>18413.830000000002</v>
      </c>
      <c r="AA77" s="34">
        <v>23958.607</v>
      </c>
      <c r="AB77" s="34">
        <v>37195.434000000001</v>
      </c>
      <c r="AC77" s="34">
        <v>45463.970999999998</v>
      </c>
      <c r="AD77" s="34">
        <v>51994.406000000003</v>
      </c>
      <c r="AE77" s="34">
        <v>55805.714999999997</v>
      </c>
      <c r="AF77" s="34">
        <v>62973.625</v>
      </c>
      <c r="AG77" s="34">
        <v>67176.714000000007</v>
      </c>
      <c r="AH77" s="34">
        <v>63212.023000000001</v>
      </c>
      <c r="AI77" s="34">
        <v>46460.633999999998</v>
      </c>
      <c r="AJ77" s="34">
        <v>39042.620999999999</v>
      </c>
      <c r="AK77" s="34">
        <v>37130.470999999998</v>
      </c>
      <c r="AL77" s="34">
        <v>31925.079000000002</v>
      </c>
      <c r="AM77" s="34">
        <v>22996.627</v>
      </c>
      <c r="AN77" s="34">
        <v>13470.384</v>
      </c>
      <c r="AO77" s="34">
        <v>7981.8890000000001</v>
      </c>
      <c r="AP77" s="34">
        <v>4620.2659999999996</v>
      </c>
      <c r="AQ77" s="34">
        <v>1587.0809999999999</v>
      </c>
      <c r="AR77" s="34">
        <v>86.272999999999996</v>
      </c>
      <c r="AS77" s="34">
        <v>10.833</v>
      </c>
      <c r="AT77" s="34">
        <v>10.906000000000001</v>
      </c>
      <c r="AU77" s="34">
        <v>9.9489999999999998</v>
      </c>
      <c r="AV77" s="34">
        <v>9.59</v>
      </c>
      <c r="AW77" s="34">
        <v>10.11</v>
      </c>
      <c r="AX77" s="34">
        <v>8.5039999999999996</v>
      </c>
      <c r="AY77" s="34">
        <v>7.94</v>
      </c>
      <c r="AZ77" s="34">
        <v>7.819</v>
      </c>
      <c r="BA77" s="34">
        <v>8.907</v>
      </c>
      <c r="BB77" s="34">
        <v>8.8949999999999996</v>
      </c>
      <c r="BC77" s="34">
        <v>9.1980000000000004</v>
      </c>
      <c r="BD77" s="34">
        <v>10.242000000000001</v>
      </c>
    </row>
    <row r="78" spans="1:57" x14ac:dyDescent="0.25">
      <c r="A78" t="s">
        <v>323</v>
      </c>
      <c r="D78" t="s">
        <v>0</v>
      </c>
      <c r="E78" s="2" t="s">
        <v>152</v>
      </c>
      <c r="G78" s="33">
        <v>42980</v>
      </c>
      <c r="H78" s="41">
        <f t="shared" si="5"/>
        <v>248428.66600000006</v>
      </c>
      <c r="I78" s="34">
        <v>12.624000000000001</v>
      </c>
      <c r="J78" s="34">
        <v>11.244999999999999</v>
      </c>
      <c r="K78" s="34">
        <v>11.763999999999999</v>
      </c>
      <c r="L78" s="34">
        <v>11.491</v>
      </c>
      <c r="M78" s="34">
        <v>11.496</v>
      </c>
      <c r="N78" s="34">
        <v>10.565</v>
      </c>
      <c r="O78" s="34">
        <v>9.3190000000000008</v>
      </c>
      <c r="P78" s="34">
        <v>9.6890000000000001</v>
      </c>
      <c r="Q78" s="34">
        <v>8.4870000000000001</v>
      </c>
      <c r="R78" s="34">
        <v>9.8970000000000002</v>
      </c>
      <c r="S78" s="34">
        <v>8.6120000000000001</v>
      </c>
      <c r="T78" s="34">
        <v>8.9670000000000005</v>
      </c>
      <c r="U78" s="34">
        <v>9.5289999999999999</v>
      </c>
      <c r="V78" s="34">
        <v>40.765000000000001</v>
      </c>
      <c r="W78" s="34">
        <v>517.45100000000002</v>
      </c>
      <c r="X78" s="34">
        <v>1249.423</v>
      </c>
      <c r="Y78" s="34">
        <v>2291.9789999999998</v>
      </c>
      <c r="Z78" s="34">
        <v>3977.373</v>
      </c>
      <c r="AA78" s="34">
        <v>7791.37</v>
      </c>
      <c r="AB78" s="34">
        <v>9770.2819999999992</v>
      </c>
      <c r="AC78" s="34">
        <v>15190.173000000001</v>
      </c>
      <c r="AD78" s="34">
        <v>25573.768</v>
      </c>
      <c r="AE78" s="34">
        <v>27222.743999999999</v>
      </c>
      <c r="AF78" s="34">
        <v>40532.885999999999</v>
      </c>
      <c r="AG78" s="34">
        <v>30469.325000000001</v>
      </c>
      <c r="AH78" s="34">
        <v>23505.901999999998</v>
      </c>
      <c r="AI78" s="34">
        <v>19229.682000000001</v>
      </c>
      <c r="AJ78" s="34">
        <v>12651.183999999999</v>
      </c>
      <c r="AK78" s="34">
        <v>9487.4840000000004</v>
      </c>
      <c r="AL78" s="34">
        <v>6116.2550000000001</v>
      </c>
      <c r="AM78" s="34">
        <v>4903.7129999999997</v>
      </c>
      <c r="AN78" s="34">
        <v>4143.0640000000003</v>
      </c>
      <c r="AO78" s="34">
        <v>2864.7890000000002</v>
      </c>
      <c r="AP78" s="34">
        <v>567.30999999999995</v>
      </c>
      <c r="AQ78" s="34">
        <v>82.227999999999994</v>
      </c>
      <c r="AR78" s="34">
        <v>9.8889999999999993</v>
      </c>
      <c r="AS78" s="34">
        <v>8.5039999999999996</v>
      </c>
      <c r="AT78" s="34">
        <v>9.0869999999999997</v>
      </c>
      <c r="AU78" s="34">
        <v>7.625</v>
      </c>
      <c r="AV78" s="34">
        <v>8.0589999999999993</v>
      </c>
      <c r="AW78" s="34">
        <v>9.6989999999999998</v>
      </c>
      <c r="AX78" s="34">
        <v>8.6839999999999993</v>
      </c>
      <c r="AY78" s="34">
        <v>8.0489999999999995</v>
      </c>
      <c r="AZ78" s="34">
        <v>7.9960000000000004</v>
      </c>
      <c r="BA78" s="34">
        <v>7.6820000000000004</v>
      </c>
      <c r="BB78" s="34">
        <v>9.0020000000000007</v>
      </c>
      <c r="BC78" s="34">
        <v>10.768000000000001</v>
      </c>
      <c r="BD78" s="34">
        <v>10.787000000000001</v>
      </c>
    </row>
    <row r="79" spans="1:57" x14ac:dyDescent="0.25">
      <c r="A79" t="s">
        <v>323</v>
      </c>
      <c r="D79" t="s">
        <v>0</v>
      </c>
      <c r="E79" s="2" t="s">
        <v>152</v>
      </c>
      <c r="G79" s="33">
        <v>42981</v>
      </c>
      <c r="H79" s="41">
        <f t="shared" ref="H79:H142" si="6">IF(D79&lt;&gt;"Jemena",
IF(SUM(I79:BD79)&gt;0,SUM(I79:BD79),SUM(I79:BD79)*-1),
IF(AND(F79&lt;&gt;"Jemena residential",F79&lt;&gt;"Jemena small business"),0,IF(SUM(I79:BD79)&gt;0,SUM(I79:BD79),SUM(I79:BD79)*-1)))</f>
        <v>267370.93700000009</v>
      </c>
      <c r="I79" s="34">
        <v>10.757999999999999</v>
      </c>
      <c r="J79" s="34">
        <v>12.86</v>
      </c>
      <c r="K79" s="34">
        <v>14.099</v>
      </c>
      <c r="L79" s="34">
        <v>13.393000000000001</v>
      </c>
      <c r="M79" s="34">
        <v>12.582000000000001</v>
      </c>
      <c r="N79" s="34">
        <v>11.593</v>
      </c>
      <c r="O79" s="34">
        <v>9.8049999999999997</v>
      </c>
      <c r="P79" s="34">
        <v>9.0790000000000006</v>
      </c>
      <c r="Q79" s="34">
        <v>10.601000000000001</v>
      </c>
      <c r="R79" s="34">
        <v>9.8670000000000009</v>
      </c>
      <c r="S79" s="34">
        <v>8.9130000000000003</v>
      </c>
      <c r="T79" s="34">
        <v>8.8230000000000004</v>
      </c>
      <c r="U79" s="34">
        <v>9.4239999999999995</v>
      </c>
      <c r="V79" s="34">
        <v>17.713000000000001</v>
      </c>
      <c r="W79" s="34">
        <v>356.19900000000001</v>
      </c>
      <c r="X79" s="34">
        <v>1367.835</v>
      </c>
      <c r="Y79" s="34">
        <v>3269.5070000000001</v>
      </c>
      <c r="Z79" s="34">
        <v>4215.84</v>
      </c>
      <c r="AA79" s="34">
        <v>5355.2560000000003</v>
      </c>
      <c r="AB79" s="34">
        <v>6601.0770000000002</v>
      </c>
      <c r="AC79" s="34">
        <v>5398.1769999999997</v>
      </c>
      <c r="AD79" s="34">
        <v>5670.701</v>
      </c>
      <c r="AE79" s="34">
        <v>6152.2439999999997</v>
      </c>
      <c r="AF79" s="34">
        <v>10201.855</v>
      </c>
      <c r="AG79" s="34">
        <v>17777.114000000001</v>
      </c>
      <c r="AH79" s="34">
        <v>21866.272000000001</v>
      </c>
      <c r="AI79" s="34">
        <v>20148.89</v>
      </c>
      <c r="AJ79" s="34">
        <v>34106.319000000003</v>
      </c>
      <c r="AK79" s="34">
        <v>40901.502999999997</v>
      </c>
      <c r="AL79" s="34">
        <v>25335.664000000001</v>
      </c>
      <c r="AM79" s="34">
        <v>24975.976999999999</v>
      </c>
      <c r="AN79" s="34">
        <v>18150.894</v>
      </c>
      <c r="AO79" s="34">
        <v>10586.97</v>
      </c>
      <c r="AP79" s="34">
        <v>3749.3980000000001</v>
      </c>
      <c r="AQ79" s="34">
        <v>880.38499999999999</v>
      </c>
      <c r="AR79" s="34">
        <v>44.941000000000003</v>
      </c>
      <c r="AS79" s="34">
        <v>8.9120000000000008</v>
      </c>
      <c r="AT79" s="34">
        <v>10.180999999999999</v>
      </c>
      <c r="AU79" s="34">
        <v>8.1839999999999993</v>
      </c>
      <c r="AV79" s="34">
        <v>9.8309999999999995</v>
      </c>
      <c r="AW79" s="34">
        <v>9.33</v>
      </c>
      <c r="AX79" s="34">
        <v>8.1280000000000001</v>
      </c>
      <c r="AY79" s="34">
        <v>7.2169999999999996</v>
      </c>
      <c r="AZ79" s="34">
        <v>7.1920000000000002</v>
      </c>
      <c r="BA79" s="34">
        <v>7.0860000000000003</v>
      </c>
      <c r="BB79" s="34">
        <v>6.5419999999999998</v>
      </c>
      <c r="BC79" s="34">
        <v>7.4660000000000002</v>
      </c>
      <c r="BD79" s="34">
        <v>8.34</v>
      </c>
    </row>
    <row r="80" spans="1:57" x14ac:dyDescent="0.25">
      <c r="A80" t="s">
        <v>323</v>
      </c>
      <c r="D80" t="s">
        <v>0</v>
      </c>
      <c r="E80" s="2" t="s">
        <v>152</v>
      </c>
      <c r="G80" s="33">
        <v>42982</v>
      </c>
      <c r="H80" s="41">
        <f t="shared" si="6"/>
        <v>521989.7099999999</v>
      </c>
      <c r="I80" s="34">
        <v>9.3230000000000004</v>
      </c>
      <c r="J80" s="34">
        <v>10.968</v>
      </c>
      <c r="K80" s="34">
        <v>12.789</v>
      </c>
      <c r="L80" s="34">
        <v>11.218999999999999</v>
      </c>
      <c r="M80" s="34">
        <v>10.795999999999999</v>
      </c>
      <c r="N80" s="34">
        <v>9.9619999999999997</v>
      </c>
      <c r="O80" s="34">
        <v>9.4629999999999992</v>
      </c>
      <c r="P80" s="34">
        <v>10.571</v>
      </c>
      <c r="Q80" s="34">
        <v>9.5540000000000003</v>
      </c>
      <c r="R80" s="34">
        <v>8.0229999999999997</v>
      </c>
      <c r="S80" s="34">
        <v>7.51</v>
      </c>
      <c r="T80" s="34">
        <v>7.9169999999999998</v>
      </c>
      <c r="U80" s="34">
        <v>9.8770000000000007</v>
      </c>
      <c r="V80" s="34">
        <v>36.244</v>
      </c>
      <c r="W80" s="34">
        <v>709.15800000000002</v>
      </c>
      <c r="X80" s="34">
        <v>4022.4070000000002</v>
      </c>
      <c r="Y80" s="34">
        <v>11421.78</v>
      </c>
      <c r="Z80" s="34">
        <v>21450.042000000001</v>
      </c>
      <c r="AA80" s="34">
        <v>27045.51</v>
      </c>
      <c r="AB80" s="34">
        <v>25734.433000000001</v>
      </c>
      <c r="AC80" s="34">
        <v>29759.174999999999</v>
      </c>
      <c r="AD80" s="34">
        <v>30071.894</v>
      </c>
      <c r="AE80" s="34">
        <v>35748.798999999999</v>
      </c>
      <c r="AF80" s="34">
        <v>53187.512999999999</v>
      </c>
      <c r="AG80" s="34">
        <v>48291.006999999998</v>
      </c>
      <c r="AH80" s="34">
        <v>50691.300999999999</v>
      </c>
      <c r="AI80" s="34">
        <v>47613.224999999999</v>
      </c>
      <c r="AJ80" s="34">
        <v>42711.909</v>
      </c>
      <c r="AK80" s="34">
        <v>27062.965</v>
      </c>
      <c r="AL80" s="34">
        <v>28895.183000000001</v>
      </c>
      <c r="AM80" s="34">
        <v>20354.123</v>
      </c>
      <c r="AN80" s="34">
        <v>9310.5349999999999</v>
      </c>
      <c r="AO80" s="34">
        <v>4187.2910000000002</v>
      </c>
      <c r="AP80" s="34">
        <v>2522.4319999999998</v>
      </c>
      <c r="AQ80" s="34">
        <v>848.85299999999995</v>
      </c>
      <c r="AR80" s="34">
        <v>65.63</v>
      </c>
      <c r="AS80" s="34">
        <v>13.913</v>
      </c>
      <c r="AT80" s="34">
        <v>12.086</v>
      </c>
      <c r="AU80" s="34">
        <v>11.522</v>
      </c>
      <c r="AV80" s="34">
        <v>9.6</v>
      </c>
      <c r="AW80" s="34">
        <v>10.45</v>
      </c>
      <c r="AX80" s="34">
        <v>9.0709999999999997</v>
      </c>
      <c r="AY80" s="34">
        <v>8.907</v>
      </c>
      <c r="AZ80" s="34">
        <v>8.0990000000000002</v>
      </c>
      <c r="BA80" s="34">
        <v>7.8869999999999996</v>
      </c>
      <c r="BB80" s="34">
        <v>7.7409999999999997</v>
      </c>
      <c r="BC80" s="34">
        <v>9.8119999999999994</v>
      </c>
      <c r="BD80" s="34">
        <v>11.241</v>
      </c>
    </row>
    <row r="81" spans="1:56" x14ac:dyDescent="0.25">
      <c r="A81" t="s">
        <v>323</v>
      </c>
      <c r="D81" t="s">
        <v>0</v>
      </c>
      <c r="E81" s="2" t="s">
        <v>152</v>
      </c>
      <c r="G81" s="33">
        <v>42983</v>
      </c>
      <c r="H81" s="41">
        <f t="shared" si="6"/>
        <v>307682.15499999997</v>
      </c>
      <c r="I81" s="34">
        <v>11.494999999999999</v>
      </c>
      <c r="J81" s="34">
        <v>15.631</v>
      </c>
      <c r="K81" s="34">
        <v>15.013999999999999</v>
      </c>
      <c r="L81" s="34">
        <v>14.156000000000001</v>
      </c>
      <c r="M81" s="34">
        <v>14.183999999999999</v>
      </c>
      <c r="N81" s="34">
        <v>13.693</v>
      </c>
      <c r="O81" s="34">
        <v>11.135</v>
      </c>
      <c r="P81" s="34">
        <v>9.1080000000000005</v>
      </c>
      <c r="Q81" s="34">
        <v>9.6630000000000003</v>
      </c>
      <c r="R81" s="34">
        <v>10.259</v>
      </c>
      <c r="S81" s="34">
        <v>9.0340000000000007</v>
      </c>
      <c r="T81" s="34">
        <v>9.7119999999999997</v>
      </c>
      <c r="U81" s="34">
        <v>11.913</v>
      </c>
      <c r="V81" s="34">
        <v>43.798000000000002</v>
      </c>
      <c r="W81" s="34">
        <v>498.09</v>
      </c>
      <c r="X81" s="34">
        <v>2178.529</v>
      </c>
      <c r="Y81" s="34">
        <v>7045.9679999999998</v>
      </c>
      <c r="Z81" s="34">
        <v>10190.602999999999</v>
      </c>
      <c r="AA81" s="34">
        <v>16435.357</v>
      </c>
      <c r="AB81" s="34">
        <v>22713.224999999999</v>
      </c>
      <c r="AC81" s="34">
        <v>20545.86</v>
      </c>
      <c r="AD81" s="34">
        <v>25264.210999999999</v>
      </c>
      <c r="AE81" s="34">
        <v>25693.671999999999</v>
      </c>
      <c r="AF81" s="34">
        <v>28029.596000000001</v>
      </c>
      <c r="AG81" s="34">
        <v>23894.183000000001</v>
      </c>
      <c r="AH81" s="34">
        <v>21590.603999999999</v>
      </c>
      <c r="AI81" s="34">
        <v>21185.438999999998</v>
      </c>
      <c r="AJ81" s="34">
        <v>22131.962</v>
      </c>
      <c r="AK81" s="34">
        <v>25574.196</v>
      </c>
      <c r="AL81" s="34">
        <v>16495.738000000001</v>
      </c>
      <c r="AM81" s="34">
        <v>9416.1620000000003</v>
      </c>
      <c r="AN81" s="34">
        <v>6138.8959999999997</v>
      </c>
      <c r="AO81" s="34">
        <v>1743.1310000000001</v>
      </c>
      <c r="AP81" s="34">
        <v>536.62699999999995</v>
      </c>
      <c r="AQ81" s="34">
        <v>63.865000000000002</v>
      </c>
      <c r="AR81" s="34">
        <v>10.446</v>
      </c>
      <c r="AS81" s="34">
        <v>9.0559999999999992</v>
      </c>
      <c r="AT81" s="34">
        <v>9.8770000000000007</v>
      </c>
      <c r="AU81" s="34">
        <v>10.643000000000001</v>
      </c>
      <c r="AV81" s="34">
        <v>9.9120000000000008</v>
      </c>
      <c r="AW81" s="34">
        <v>10.303000000000001</v>
      </c>
      <c r="AX81" s="34">
        <v>7.4089999999999998</v>
      </c>
      <c r="AY81" s="34">
        <v>7.4379999999999997</v>
      </c>
      <c r="AZ81" s="34">
        <v>8.58</v>
      </c>
      <c r="BA81" s="34">
        <v>7.266</v>
      </c>
      <c r="BB81" s="34">
        <v>7.2030000000000003</v>
      </c>
      <c r="BC81" s="34">
        <v>8.7710000000000008</v>
      </c>
      <c r="BD81" s="34">
        <v>10.542</v>
      </c>
    </row>
    <row r="82" spans="1:56" x14ac:dyDescent="0.25">
      <c r="A82" t="s">
        <v>323</v>
      </c>
      <c r="D82" t="s">
        <v>0</v>
      </c>
      <c r="E82" s="2" t="s">
        <v>152</v>
      </c>
      <c r="G82" s="33">
        <v>42984</v>
      </c>
      <c r="H82" s="41">
        <f t="shared" si="6"/>
        <v>315328.91300000018</v>
      </c>
      <c r="I82" s="34">
        <v>11.927</v>
      </c>
      <c r="J82" s="34">
        <v>9.8339999999999996</v>
      </c>
      <c r="K82" s="34">
        <v>11.353</v>
      </c>
      <c r="L82" s="34">
        <v>11.39</v>
      </c>
      <c r="M82" s="34">
        <v>11.131</v>
      </c>
      <c r="N82" s="34">
        <v>9.9580000000000002</v>
      </c>
      <c r="O82" s="34">
        <v>9.2409999999999997</v>
      </c>
      <c r="P82" s="34">
        <v>8.66</v>
      </c>
      <c r="Q82" s="34">
        <v>9.8659999999999997</v>
      </c>
      <c r="R82" s="34">
        <v>9.2189999999999994</v>
      </c>
      <c r="S82" s="34">
        <v>8.9580000000000002</v>
      </c>
      <c r="T82" s="34">
        <v>9.4909999999999997</v>
      </c>
      <c r="U82" s="34">
        <v>12.715999999999999</v>
      </c>
      <c r="V82" s="34">
        <v>20.567</v>
      </c>
      <c r="W82" s="34">
        <v>282.56900000000002</v>
      </c>
      <c r="X82" s="34">
        <v>1559.338</v>
      </c>
      <c r="Y82" s="34">
        <v>4088.683</v>
      </c>
      <c r="Z82" s="34">
        <v>6203.6009999999997</v>
      </c>
      <c r="AA82" s="34">
        <v>8629.8289999999997</v>
      </c>
      <c r="AB82" s="34">
        <v>14775.493</v>
      </c>
      <c r="AC82" s="34">
        <v>15553.255999999999</v>
      </c>
      <c r="AD82" s="34">
        <v>15508.234</v>
      </c>
      <c r="AE82" s="34">
        <v>22241.223000000002</v>
      </c>
      <c r="AF82" s="34">
        <v>21699.839</v>
      </c>
      <c r="AG82" s="34">
        <v>25580.276000000002</v>
      </c>
      <c r="AH82" s="34">
        <v>26354.241000000002</v>
      </c>
      <c r="AI82" s="34">
        <v>31044.304</v>
      </c>
      <c r="AJ82" s="34">
        <v>30670.802</v>
      </c>
      <c r="AK82" s="34">
        <v>27741.965</v>
      </c>
      <c r="AL82" s="34">
        <v>22575.685000000001</v>
      </c>
      <c r="AM82" s="34">
        <v>18694.923999999999</v>
      </c>
      <c r="AN82" s="34">
        <v>13281.694</v>
      </c>
      <c r="AO82" s="34">
        <v>5971.68</v>
      </c>
      <c r="AP82" s="34">
        <v>2115.6880000000001</v>
      </c>
      <c r="AQ82" s="34">
        <v>469.50299999999999</v>
      </c>
      <c r="AR82" s="34">
        <v>36.527000000000001</v>
      </c>
      <c r="AS82" s="34">
        <v>9.0139999999999993</v>
      </c>
      <c r="AT82" s="34">
        <v>7.516</v>
      </c>
      <c r="AU82" s="34">
        <v>8.1720000000000006</v>
      </c>
      <c r="AV82" s="34">
        <v>9.2769999999999992</v>
      </c>
      <c r="AW82" s="34">
        <v>8.4570000000000007</v>
      </c>
      <c r="AX82" s="34">
        <v>6.8810000000000002</v>
      </c>
      <c r="AY82" s="34">
        <v>7.4930000000000003</v>
      </c>
      <c r="AZ82" s="34">
        <v>6.6580000000000004</v>
      </c>
      <c r="BA82" s="34">
        <v>6.6429999999999998</v>
      </c>
      <c r="BB82" s="34">
        <v>6.8289999999999997</v>
      </c>
      <c r="BC82" s="34">
        <v>8.2420000000000009</v>
      </c>
      <c r="BD82" s="34">
        <v>10.066000000000001</v>
      </c>
    </row>
    <row r="83" spans="1:56" x14ac:dyDescent="0.25">
      <c r="A83" t="s">
        <v>323</v>
      </c>
      <c r="D83" t="s">
        <v>0</v>
      </c>
      <c r="E83" s="2" t="s">
        <v>152</v>
      </c>
      <c r="G83" s="33">
        <v>42985</v>
      </c>
      <c r="H83" s="41">
        <f t="shared" si="6"/>
        <v>404379.06599999993</v>
      </c>
      <c r="I83" s="34">
        <v>9.1609999999999996</v>
      </c>
      <c r="J83" s="34">
        <v>10.726000000000001</v>
      </c>
      <c r="K83" s="34">
        <v>12.952999999999999</v>
      </c>
      <c r="L83" s="34">
        <v>12.62</v>
      </c>
      <c r="M83" s="34">
        <v>12.012</v>
      </c>
      <c r="N83" s="34">
        <v>9.2989999999999995</v>
      </c>
      <c r="O83" s="34">
        <v>8.5579999999999998</v>
      </c>
      <c r="P83" s="34">
        <v>8.6280000000000001</v>
      </c>
      <c r="Q83" s="34">
        <v>8.4499999999999993</v>
      </c>
      <c r="R83" s="34">
        <v>8.61</v>
      </c>
      <c r="S83" s="34">
        <v>8.7739999999999991</v>
      </c>
      <c r="T83" s="34">
        <v>8.4420000000000002</v>
      </c>
      <c r="U83" s="34">
        <v>10.167</v>
      </c>
      <c r="V83" s="34">
        <v>76.224999999999994</v>
      </c>
      <c r="W83" s="34">
        <v>1159.4659999999999</v>
      </c>
      <c r="X83" s="34">
        <v>3631.6089999999999</v>
      </c>
      <c r="Y83" s="34">
        <v>8525.7909999999993</v>
      </c>
      <c r="Z83" s="34">
        <v>16213.361000000001</v>
      </c>
      <c r="AA83" s="34">
        <v>23136.115000000002</v>
      </c>
      <c r="AB83" s="34">
        <v>20307.879000000001</v>
      </c>
      <c r="AC83" s="34">
        <v>24109.271000000001</v>
      </c>
      <c r="AD83" s="34">
        <v>23843.004000000001</v>
      </c>
      <c r="AE83" s="34">
        <v>29478.427</v>
      </c>
      <c r="AF83" s="34">
        <v>27593.705000000002</v>
      </c>
      <c r="AG83" s="34">
        <v>37532.997000000003</v>
      </c>
      <c r="AH83" s="34">
        <v>44172.324999999997</v>
      </c>
      <c r="AI83" s="34">
        <v>39096.538</v>
      </c>
      <c r="AJ83" s="34">
        <v>29366.845000000001</v>
      </c>
      <c r="AK83" s="34">
        <v>25423.507000000001</v>
      </c>
      <c r="AL83" s="34">
        <v>14134.955</v>
      </c>
      <c r="AM83" s="34">
        <v>14052.593000000001</v>
      </c>
      <c r="AN83" s="34">
        <v>10694.656000000001</v>
      </c>
      <c r="AO83" s="34">
        <v>6921.8530000000001</v>
      </c>
      <c r="AP83" s="34">
        <v>3701.5619999999999</v>
      </c>
      <c r="AQ83" s="34">
        <v>917.45899999999995</v>
      </c>
      <c r="AR83" s="34">
        <v>58.125</v>
      </c>
      <c r="AS83" s="34">
        <v>10.128</v>
      </c>
      <c r="AT83" s="34">
        <v>9.6329999999999991</v>
      </c>
      <c r="AU83" s="34">
        <v>7.8970000000000002</v>
      </c>
      <c r="AV83" s="34">
        <v>9.4269999999999996</v>
      </c>
      <c r="AW83" s="34">
        <v>9.8309999999999995</v>
      </c>
      <c r="AX83" s="34">
        <v>8.7279999999999998</v>
      </c>
      <c r="AY83" s="34">
        <v>8.0079999999999991</v>
      </c>
      <c r="AZ83" s="34">
        <v>6.99</v>
      </c>
      <c r="BA83" s="34">
        <v>6.5810000000000004</v>
      </c>
      <c r="BB83" s="34">
        <v>6.7619999999999996</v>
      </c>
      <c r="BC83" s="34">
        <v>7.7910000000000004</v>
      </c>
      <c r="BD83" s="34">
        <v>10.622</v>
      </c>
    </row>
    <row r="84" spans="1:56" x14ac:dyDescent="0.25">
      <c r="A84" t="s">
        <v>323</v>
      </c>
      <c r="D84" t="s">
        <v>0</v>
      </c>
      <c r="E84" s="2" t="s">
        <v>152</v>
      </c>
      <c r="G84" s="33">
        <v>42986</v>
      </c>
      <c r="H84" s="41">
        <f t="shared" si="6"/>
        <v>577549.57200000016</v>
      </c>
      <c r="I84" s="34">
        <v>13.206</v>
      </c>
      <c r="J84" s="34">
        <v>14.949</v>
      </c>
      <c r="K84" s="34">
        <v>12.522</v>
      </c>
      <c r="L84" s="34">
        <v>11.382999999999999</v>
      </c>
      <c r="M84" s="34">
        <v>9.69</v>
      </c>
      <c r="N84" s="34">
        <v>10.425000000000001</v>
      </c>
      <c r="O84" s="34">
        <v>8.0640000000000001</v>
      </c>
      <c r="P84" s="34">
        <v>8.0830000000000002</v>
      </c>
      <c r="Q84" s="34">
        <v>9.7460000000000004</v>
      </c>
      <c r="R84" s="34">
        <v>8.3650000000000002</v>
      </c>
      <c r="S84" s="34">
        <v>8.5530000000000008</v>
      </c>
      <c r="T84" s="34">
        <v>8.3460000000000001</v>
      </c>
      <c r="U84" s="34">
        <v>12.303000000000001</v>
      </c>
      <c r="V84" s="34">
        <v>54.698999999999998</v>
      </c>
      <c r="W84" s="34">
        <v>1135.6220000000001</v>
      </c>
      <c r="X84" s="34">
        <v>4592.0640000000003</v>
      </c>
      <c r="Y84" s="34">
        <v>8473.5609999999997</v>
      </c>
      <c r="Z84" s="34">
        <v>17861.219000000001</v>
      </c>
      <c r="AA84" s="34">
        <v>27771.963</v>
      </c>
      <c r="AB84" s="34">
        <v>34766.769999999997</v>
      </c>
      <c r="AC84" s="34">
        <v>46012.04</v>
      </c>
      <c r="AD84" s="34">
        <v>51142.781000000003</v>
      </c>
      <c r="AE84" s="34">
        <v>53425.629000000001</v>
      </c>
      <c r="AF84" s="34">
        <v>55847.932000000001</v>
      </c>
      <c r="AG84" s="34">
        <v>58384.396000000001</v>
      </c>
      <c r="AH84" s="34">
        <v>54959.682000000001</v>
      </c>
      <c r="AI84" s="34">
        <v>39099.771999999997</v>
      </c>
      <c r="AJ84" s="34">
        <v>26497.31</v>
      </c>
      <c r="AK84" s="34">
        <v>32203.116999999998</v>
      </c>
      <c r="AL84" s="34">
        <v>25111.879000000001</v>
      </c>
      <c r="AM84" s="34">
        <v>18538.863000000001</v>
      </c>
      <c r="AN84" s="34">
        <v>11040.26</v>
      </c>
      <c r="AO84" s="34">
        <v>6334.5860000000002</v>
      </c>
      <c r="AP84" s="34">
        <v>3397.8629999999998</v>
      </c>
      <c r="AQ84" s="34">
        <v>611.89200000000005</v>
      </c>
      <c r="AR84" s="34">
        <v>41.994999999999997</v>
      </c>
      <c r="AS84" s="34">
        <v>9.3019999999999996</v>
      </c>
      <c r="AT84" s="34">
        <v>9.0990000000000002</v>
      </c>
      <c r="AU84" s="34">
        <v>8.4</v>
      </c>
      <c r="AV84" s="34">
        <v>8.2360000000000007</v>
      </c>
      <c r="AW84" s="34">
        <v>7.94</v>
      </c>
      <c r="AX84" s="34">
        <v>8.0960000000000001</v>
      </c>
      <c r="AY84" s="34">
        <v>7.508</v>
      </c>
      <c r="AZ84" s="34">
        <v>7.601</v>
      </c>
      <c r="BA84" s="34">
        <v>6.9950000000000001</v>
      </c>
      <c r="BB84" s="34">
        <v>8.2430000000000003</v>
      </c>
      <c r="BC84" s="34">
        <v>12.222</v>
      </c>
      <c r="BD84" s="34">
        <v>14.4</v>
      </c>
    </row>
    <row r="85" spans="1:56" x14ac:dyDescent="0.25">
      <c r="A85" t="s">
        <v>323</v>
      </c>
      <c r="D85" t="s">
        <v>0</v>
      </c>
      <c r="E85" s="2" t="s">
        <v>152</v>
      </c>
      <c r="G85" s="33">
        <v>42987</v>
      </c>
      <c r="H85" s="41">
        <f t="shared" si="6"/>
        <v>520015.9169999999</v>
      </c>
      <c r="I85" s="34">
        <v>14.257</v>
      </c>
      <c r="J85" s="34">
        <v>12.714</v>
      </c>
      <c r="K85" s="34">
        <v>10.147</v>
      </c>
      <c r="L85" s="34">
        <v>9.6419999999999995</v>
      </c>
      <c r="M85" s="34">
        <v>8.6240000000000006</v>
      </c>
      <c r="N85" s="34">
        <v>9.0679999999999996</v>
      </c>
      <c r="O85" s="34">
        <v>10.039</v>
      </c>
      <c r="P85" s="34">
        <v>8.6660000000000004</v>
      </c>
      <c r="Q85" s="34">
        <v>8.6969999999999992</v>
      </c>
      <c r="R85" s="34">
        <v>9.1620000000000008</v>
      </c>
      <c r="S85" s="34">
        <v>8.8539999999999992</v>
      </c>
      <c r="T85" s="34">
        <v>8.2940000000000005</v>
      </c>
      <c r="U85" s="34">
        <v>10.438000000000001</v>
      </c>
      <c r="V85" s="34">
        <v>81.710999999999999</v>
      </c>
      <c r="W85" s="34">
        <v>1060.539</v>
      </c>
      <c r="X85" s="34">
        <v>3629.9870000000001</v>
      </c>
      <c r="Y85" s="34">
        <v>7395.6819999999998</v>
      </c>
      <c r="Z85" s="34">
        <v>12955.152</v>
      </c>
      <c r="AA85" s="34">
        <v>19174.924999999999</v>
      </c>
      <c r="AB85" s="34">
        <v>22952.956999999999</v>
      </c>
      <c r="AC85" s="34">
        <v>26651.449000000001</v>
      </c>
      <c r="AD85" s="34">
        <v>30138.895</v>
      </c>
      <c r="AE85" s="34">
        <v>32696.174999999999</v>
      </c>
      <c r="AF85" s="34">
        <v>36524.538999999997</v>
      </c>
      <c r="AG85" s="34">
        <v>42521.962</v>
      </c>
      <c r="AH85" s="34">
        <v>45594.025999999998</v>
      </c>
      <c r="AI85" s="34">
        <v>44663.357000000004</v>
      </c>
      <c r="AJ85" s="34">
        <v>42003.665000000001</v>
      </c>
      <c r="AK85" s="34">
        <v>39893.131999999998</v>
      </c>
      <c r="AL85" s="34">
        <v>37859.468999999997</v>
      </c>
      <c r="AM85" s="34">
        <v>31302.538</v>
      </c>
      <c r="AN85" s="34">
        <v>22307.594000000001</v>
      </c>
      <c r="AO85" s="34">
        <v>12862.91</v>
      </c>
      <c r="AP85" s="34">
        <v>5668.6890000000003</v>
      </c>
      <c r="AQ85" s="34">
        <v>1746.2260000000001</v>
      </c>
      <c r="AR85" s="34">
        <v>95.596999999999994</v>
      </c>
      <c r="AS85" s="34">
        <v>8.3620000000000001</v>
      </c>
      <c r="AT85" s="34">
        <v>8.1259999999999994</v>
      </c>
      <c r="AU85" s="34">
        <v>7.5919999999999996</v>
      </c>
      <c r="AV85" s="34">
        <v>7.7290000000000001</v>
      </c>
      <c r="AW85" s="34">
        <v>9.3699999999999992</v>
      </c>
      <c r="AX85" s="34">
        <v>7.8440000000000003</v>
      </c>
      <c r="AY85" s="34">
        <v>7.1159999999999997</v>
      </c>
      <c r="AZ85" s="34">
        <v>6.9530000000000003</v>
      </c>
      <c r="BA85" s="34">
        <v>6.8789999999999996</v>
      </c>
      <c r="BB85" s="34">
        <v>8.2249999999999996</v>
      </c>
      <c r="BC85" s="34">
        <v>13.715</v>
      </c>
      <c r="BD85" s="34">
        <v>14.228</v>
      </c>
    </row>
    <row r="86" spans="1:56" x14ac:dyDescent="0.25">
      <c r="A86" t="s">
        <v>323</v>
      </c>
      <c r="D86" t="s">
        <v>0</v>
      </c>
      <c r="E86" s="2" t="s">
        <v>152</v>
      </c>
      <c r="G86" s="33">
        <v>42988</v>
      </c>
      <c r="H86" s="41">
        <f t="shared" si="6"/>
        <v>600636.17399999988</v>
      </c>
      <c r="I86" s="34">
        <v>12.138</v>
      </c>
      <c r="J86" s="34">
        <v>9.8960000000000008</v>
      </c>
      <c r="K86" s="34">
        <v>10.663</v>
      </c>
      <c r="L86" s="34">
        <v>8.7050000000000001</v>
      </c>
      <c r="M86" s="34">
        <v>8.6880000000000006</v>
      </c>
      <c r="N86" s="34">
        <v>9.2550000000000008</v>
      </c>
      <c r="O86" s="34">
        <v>10.109</v>
      </c>
      <c r="P86" s="34">
        <v>9.0210000000000008</v>
      </c>
      <c r="Q86" s="34">
        <v>8.3680000000000003</v>
      </c>
      <c r="R86" s="34">
        <v>8.657</v>
      </c>
      <c r="S86" s="34">
        <v>9.1069999999999993</v>
      </c>
      <c r="T86" s="34">
        <v>8.6679999999999993</v>
      </c>
      <c r="U86" s="34">
        <v>8.782</v>
      </c>
      <c r="V86" s="34">
        <v>123.759</v>
      </c>
      <c r="W86" s="34">
        <v>1833.4269999999999</v>
      </c>
      <c r="X86" s="34">
        <v>5819.1629999999996</v>
      </c>
      <c r="Y86" s="34">
        <v>10842.825999999999</v>
      </c>
      <c r="Z86" s="34">
        <v>16070.120999999999</v>
      </c>
      <c r="AA86" s="34">
        <v>21672.850999999999</v>
      </c>
      <c r="AB86" s="34">
        <v>26147.237000000001</v>
      </c>
      <c r="AC86" s="34">
        <v>31228.751</v>
      </c>
      <c r="AD86" s="34">
        <v>33161.589999999997</v>
      </c>
      <c r="AE86" s="34">
        <v>32762.776999999998</v>
      </c>
      <c r="AF86" s="34">
        <v>35325.521000000001</v>
      </c>
      <c r="AG86" s="34">
        <v>38055.434000000001</v>
      </c>
      <c r="AH86" s="34">
        <v>40669.099000000002</v>
      </c>
      <c r="AI86" s="34">
        <v>45296.190999999999</v>
      </c>
      <c r="AJ86" s="34">
        <v>50233.014999999999</v>
      </c>
      <c r="AK86" s="34">
        <v>53146.353000000003</v>
      </c>
      <c r="AL86" s="34">
        <v>50613.483999999997</v>
      </c>
      <c r="AM86" s="34">
        <v>43068.095000000001</v>
      </c>
      <c r="AN86" s="34">
        <v>32330.937999999998</v>
      </c>
      <c r="AO86" s="34">
        <v>20300.95</v>
      </c>
      <c r="AP86" s="34">
        <v>9301.1659999999993</v>
      </c>
      <c r="AQ86" s="34">
        <v>2257.835</v>
      </c>
      <c r="AR86" s="34">
        <v>141.804</v>
      </c>
      <c r="AS86" s="34">
        <v>10.045999999999999</v>
      </c>
      <c r="AT86" s="34">
        <v>9.6029999999999998</v>
      </c>
      <c r="AU86" s="34">
        <v>9.9380000000000006</v>
      </c>
      <c r="AV86" s="34">
        <v>9.94</v>
      </c>
      <c r="AW86" s="34">
        <v>9.0670000000000002</v>
      </c>
      <c r="AX86" s="34">
        <v>9.2379999999999995</v>
      </c>
      <c r="AY86" s="34">
        <v>8.0540000000000003</v>
      </c>
      <c r="AZ86" s="34">
        <v>8.3840000000000003</v>
      </c>
      <c r="BA86" s="34">
        <v>8.2530000000000001</v>
      </c>
      <c r="BB86" s="34">
        <v>7.3090000000000002</v>
      </c>
      <c r="BC86" s="34">
        <v>9.0350000000000001</v>
      </c>
      <c r="BD86" s="34">
        <v>12.863</v>
      </c>
    </row>
    <row r="87" spans="1:56" x14ac:dyDescent="0.25">
      <c r="A87" t="s">
        <v>323</v>
      </c>
      <c r="D87" t="s">
        <v>0</v>
      </c>
      <c r="E87" s="2" t="s">
        <v>152</v>
      </c>
      <c r="G87" s="33">
        <v>42989</v>
      </c>
      <c r="H87" s="41">
        <f t="shared" si="6"/>
        <v>264727.78999999998</v>
      </c>
      <c r="I87" s="34">
        <v>13.832000000000001</v>
      </c>
      <c r="J87" s="34">
        <v>14.64</v>
      </c>
      <c r="K87" s="34">
        <v>12.74</v>
      </c>
      <c r="L87" s="34">
        <v>11.502000000000001</v>
      </c>
      <c r="M87" s="34">
        <v>11.419</v>
      </c>
      <c r="N87" s="34">
        <v>10.058</v>
      </c>
      <c r="O87" s="34">
        <v>9.0660000000000007</v>
      </c>
      <c r="P87" s="34">
        <v>10.050000000000001</v>
      </c>
      <c r="Q87" s="34">
        <v>9.6769999999999996</v>
      </c>
      <c r="R87" s="34">
        <v>9.0169999999999995</v>
      </c>
      <c r="S87" s="34">
        <v>9.0570000000000004</v>
      </c>
      <c r="T87" s="34">
        <v>9.0329999999999995</v>
      </c>
      <c r="U87" s="34">
        <v>12.284000000000001</v>
      </c>
      <c r="V87" s="34">
        <v>32.813000000000002</v>
      </c>
      <c r="W87" s="34">
        <v>218.21299999999999</v>
      </c>
      <c r="X87" s="34">
        <v>848.82600000000002</v>
      </c>
      <c r="Y87" s="34">
        <v>2069.556</v>
      </c>
      <c r="Z87" s="34">
        <v>9385.9619999999995</v>
      </c>
      <c r="AA87" s="34">
        <v>13633.808999999999</v>
      </c>
      <c r="AB87" s="34">
        <v>17659.526999999998</v>
      </c>
      <c r="AC87" s="34">
        <v>23751.760999999999</v>
      </c>
      <c r="AD87" s="34">
        <v>27108.123</v>
      </c>
      <c r="AE87" s="34">
        <v>24883.181</v>
      </c>
      <c r="AF87" s="34">
        <v>22664.735000000001</v>
      </c>
      <c r="AG87" s="34">
        <v>21533.864000000001</v>
      </c>
      <c r="AH87" s="34">
        <v>18183.384999999998</v>
      </c>
      <c r="AI87" s="34">
        <v>18068.508999999998</v>
      </c>
      <c r="AJ87" s="34">
        <v>15381.356</v>
      </c>
      <c r="AK87" s="34">
        <v>14651.641</v>
      </c>
      <c r="AL87" s="34">
        <v>13851.983</v>
      </c>
      <c r="AM87" s="34">
        <v>9333.6479999999992</v>
      </c>
      <c r="AN87" s="34">
        <v>5674.241</v>
      </c>
      <c r="AO87" s="34">
        <v>3450.8</v>
      </c>
      <c r="AP87" s="34">
        <v>1535.559</v>
      </c>
      <c r="AQ87" s="34">
        <v>532.72500000000002</v>
      </c>
      <c r="AR87" s="34">
        <v>30.190999999999999</v>
      </c>
      <c r="AS87" s="34">
        <v>9.7349999999999994</v>
      </c>
      <c r="AT87" s="34">
        <v>9.4789999999999992</v>
      </c>
      <c r="AU87" s="34">
        <v>9.5</v>
      </c>
      <c r="AV87" s="34">
        <v>10.27</v>
      </c>
      <c r="AW87" s="34">
        <v>10.814</v>
      </c>
      <c r="AX87" s="34">
        <v>8.6489999999999991</v>
      </c>
      <c r="AY87" s="34">
        <v>7.35</v>
      </c>
      <c r="AZ87" s="34">
        <v>7.1210000000000004</v>
      </c>
      <c r="BA87" s="34">
        <v>6.6390000000000002</v>
      </c>
      <c r="BB87" s="34">
        <v>6.2480000000000002</v>
      </c>
      <c r="BC87" s="34">
        <v>7.4279999999999999</v>
      </c>
      <c r="BD87" s="34">
        <v>7.774</v>
      </c>
    </row>
    <row r="88" spans="1:56" x14ac:dyDescent="0.25">
      <c r="A88" t="s">
        <v>323</v>
      </c>
      <c r="D88" t="s">
        <v>0</v>
      </c>
      <c r="E88" s="2" t="s">
        <v>152</v>
      </c>
      <c r="G88" s="33">
        <v>42990</v>
      </c>
      <c r="H88" s="41">
        <f t="shared" si="6"/>
        <v>152876.88900000005</v>
      </c>
      <c r="I88" s="34">
        <v>11.153</v>
      </c>
      <c r="J88" s="34">
        <v>12.51</v>
      </c>
      <c r="K88" s="34">
        <v>12.11</v>
      </c>
      <c r="L88" s="34">
        <v>11.912000000000001</v>
      </c>
      <c r="M88" s="34">
        <v>10.422000000000001</v>
      </c>
      <c r="N88" s="34">
        <v>9.0790000000000006</v>
      </c>
      <c r="O88" s="34">
        <v>8.0129999999999999</v>
      </c>
      <c r="P88" s="34">
        <v>8.7520000000000007</v>
      </c>
      <c r="Q88" s="34">
        <v>8.9269999999999996</v>
      </c>
      <c r="R88" s="34">
        <v>7.5940000000000003</v>
      </c>
      <c r="S88" s="34">
        <v>7.6550000000000002</v>
      </c>
      <c r="T88" s="34">
        <v>8.4250000000000007</v>
      </c>
      <c r="U88" s="34">
        <v>8.282</v>
      </c>
      <c r="V88" s="34">
        <v>21.669</v>
      </c>
      <c r="W88" s="34">
        <v>152.43199999999999</v>
      </c>
      <c r="X88" s="34">
        <v>626.95500000000004</v>
      </c>
      <c r="Y88" s="34">
        <v>1316.9259999999999</v>
      </c>
      <c r="Z88" s="34">
        <v>2399.8629999999998</v>
      </c>
      <c r="AA88" s="34">
        <v>3658.6219999999998</v>
      </c>
      <c r="AB88" s="34">
        <v>4346.4769999999999</v>
      </c>
      <c r="AC88" s="34">
        <v>5065.0290000000005</v>
      </c>
      <c r="AD88" s="34">
        <v>4781.3630000000003</v>
      </c>
      <c r="AE88" s="34">
        <v>5862.9930000000004</v>
      </c>
      <c r="AF88" s="34">
        <v>4497.3109999999997</v>
      </c>
      <c r="AG88" s="34">
        <v>7535.2060000000001</v>
      </c>
      <c r="AH88" s="34">
        <v>17001.135999999999</v>
      </c>
      <c r="AI88" s="34">
        <v>17647.151999999998</v>
      </c>
      <c r="AJ88" s="34">
        <v>24138.592000000001</v>
      </c>
      <c r="AK88" s="34">
        <v>19822.403999999999</v>
      </c>
      <c r="AL88" s="34">
        <v>14220.098</v>
      </c>
      <c r="AM88" s="34">
        <v>9016.0390000000007</v>
      </c>
      <c r="AN88" s="34">
        <v>5843.9589999999998</v>
      </c>
      <c r="AO88" s="34">
        <v>3009.2919999999999</v>
      </c>
      <c r="AP88" s="34">
        <v>1278.461</v>
      </c>
      <c r="AQ88" s="34">
        <v>387.45600000000002</v>
      </c>
      <c r="AR88" s="34">
        <v>38.198</v>
      </c>
      <c r="AS88" s="34">
        <v>7.5979999999999999</v>
      </c>
      <c r="AT88" s="34">
        <v>7.48</v>
      </c>
      <c r="AU88" s="34">
        <v>7.3390000000000004</v>
      </c>
      <c r="AV88" s="34">
        <v>7.7530000000000001</v>
      </c>
      <c r="AW88" s="34">
        <v>7.45</v>
      </c>
      <c r="AX88" s="34">
        <v>6.3650000000000002</v>
      </c>
      <c r="AY88" s="34">
        <v>5.976</v>
      </c>
      <c r="AZ88" s="34">
        <v>6.048</v>
      </c>
      <c r="BA88" s="34">
        <v>5.57</v>
      </c>
      <c r="BB88" s="34">
        <v>6.274</v>
      </c>
      <c r="BC88" s="34">
        <v>6.7110000000000003</v>
      </c>
      <c r="BD88" s="34">
        <v>9.8580000000000005</v>
      </c>
    </row>
    <row r="89" spans="1:56" x14ac:dyDescent="0.25">
      <c r="A89" t="s">
        <v>323</v>
      </c>
      <c r="D89" t="s">
        <v>0</v>
      </c>
      <c r="E89" s="2" t="s">
        <v>152</v>
      </c>
      <c r="G89" s="33">
        <v>42991</v>
      </c>
      <c r="H89" s="41">
        <f t="shared" si="6"/>
        <v>422893.97899999999</v>
      </c>
      <c r="I89" s="34">
        <v>11.962999999999999</v>
      </c>
      <c r="J89" s="34">
        <v>8.9359999999999999</v>
      </c>
      <c r="K89" s="34">
        <v>9.7739999999999991</v>
      </c>
      <c r="L89" s="34">
        <v>7.0170000000000003</v>
      </c>
      <c r="M89" s="34">
        <v>7.5250000000000004</v>
      </c>
      <c r="N89" s="34">
        <v>7.0090000000000003</v>
      </c>
      <c r="O89" s="34">
        <v>7.9969999999999999</v>
      </c>
      <c r="P89" s="34">
        <v>7.6059999999999999</v>
      </c>
      <c r="Q89" s="34">
        <v>7</v>
      </c>
      <c r="R89" s="34">
        <v>6.9009999999999998</v>
      </c>
      <c r="S89" s="34">
        <v>7.1710000000000003</v>
      </c>
      <c r="T89" s="34">
        <v>7.2519999999999998</v>
      </c>
      <c r="U89" s="34">
        <v>10.334</v>
      </c>
      <c r="V89" s="34">
        <v>215.13</v>
      </c>
      <c r="W89" s="34">
        <v>1592.0150000000001</v>
      </c>
      <c r="X89" s="34">
        <v>4735.2740000000003</v>
      </c>
      <c r="Y89" s="34">
        <v>9100.9500000000007</v>
      </c>
      <c r="Z89" s="34">
        <v>12470.936</v>
      </c>
      <c r="AA89" s="34">
        <v>15189.370999999999</v>
      </c>
      <c r="AB89" s="34">
        <v>17400.374</v>
      </c>
      <c r="AC89" s="34">
        <v>20087.663</v>
      </c>
      <c r="AD89" s="34">
        <v>26445.868999999999</v>
      </c>
      <c r="AE89" s="34">
        <v>28860.580999999998</v>
      </c>
      <c r="AF89" s="34">
        <v>34088.612999999998</v>
      </c>
      <c r="AG89" s="34">
        <v>40389.345000000001</v>
      </c>
      <c r="AH89" s="34">
        <v>31148.904999999999</v>
      </c>
      <c r="AI89" s="34">
        <v>36764.964</v>
      </c>
      <c r="AJ89" s="34">
        <v>36281.277000000002</v>
      </c>
      <c r="AK89" s="34">
        <v>38095.921000000002</v>
      </c>
      <c r="AL89" s="34">
        <v>25932.206999999999</v>
      </c>
      <c r="AM89" s="34">
        <v>20439.237000000001</v>
      </c>
      <c r="AN89" s="34">
        <v>12988.726000000001</v>
      </c>
      <c r="AO89" s="34">
        <v>7378.5619999999999</v>
      </c>
      <c r="AP89" s="34">
        <v>2607.9169999999999</v>
      </c>
      <c r="AQ89" s="34">
        <v>437.8</v>
      </c>
      <c r="AR89" s="34">
        <v>35.610999999999997</v>
      </c>
      <c r="AS89" s="34">
        <v>9.0850000000000009</v>
      </c>
      <c r="AT89" s="34">
        <v>9.0579999999999998</v>
      </c>
      <c r="AU89" s="34">
        <v>8.7349999999999994</v>
      </c>
      <c r="AV89" s="34">
        <v>7.6070000000000002</v>
      </c>
      <c r="AW89" s="34">
        <v>8.5969999999999995</v>
      </c>
      <c r="AX89" s="34">
        <v>8.1620000000000008</v>
      </c>
      <c r="AY89" s="34">
        <v>8.6389999999999993</v>
      </c>
      <c r="AZ89" s="34">
        <v>7.968</v>
      </c>
      <c r="BA89" s="34">
        <v>7.43</v>
      </c>
      <c r="BB89" s="34">
        <v>7.2030000000000003</v>
      </c>
      <c r="BC89" s="34">
        <v>8.8339999999999996</v>
      </c>
      <c r="BD89" s="34">
        <v>8.9280000000000008</v>
      </c>
    </row>
    <row r="90" spans="1:56" x14ac:dyDescent="0.25">
      <c r="A90" t="s">
        <v>323</v>
      </c>
      <c r="D90" t="s">
        <v>0</v>
      </c>
      <c r="E90" s="2" t="s">
        <v>152</v>
      </c>
      <c r="G90" s="33">
        <v>42992</v>
      </c>
      <c r="H90" s="41">
        <f t="shared" si="6"/>
        <v>392889.84900000005</v>
      </c>
      <c r="I90" s="34">
        <v>12.085000000000001</v>
      </c>
      <c r="J90" s="34">
        <v>12.682</v>
      </c>
      <c r="K90" s="34">
        <v>11.683</v>
      </c>
      <c r="L90" s="34">
        <v>8.8979999999999997</v>
      </c>
      <c r="M90" s="34">
        <v>9.6430000000000007</v>
      </c>
      <c r="N90" s="34">
        <v>8.0749999999999993</v>
      </c>
      <c r="O90" s="34">
        <v>7.7919999999999998</v>
      </c>
      <c r="P90" s="34">
        <v>8.42</v>
      </c>
      <c r="Q90" s="34">
        <v>8.7799999999999994</v>
      </c>
      <c r="R90" s="34">
        <v>8.3879999999999999</v>
      </c>
      <c r="S90" s="34">
        <v>7.8840000000000003</v>
      </c>
      <c r="T90" s="34">
        <v>8.3670000000000009</v>
      </c>
      <c r="U90" s="34">
        <v>8.7569999999999997</v>
      </c>
      <c r="V90" s="34">
        <v>199.62799999999999</v>
      </c>
      <c r="W90" s="34">
        <v>1483.905</v>
      </c>
      <c r="X90" s="34">
        <v>5209.32</v>
      </c>
      <c r="Y90" s="34">
        <v>11538.146000000001</v>
      </c>
      <c r="Z90" s="34">
        <v>21140.401000000002</v>
      </c>
      <c r="AA90" s="34">
        <v>25962.644</v>
      </c>
      <c r="AB90" s="34">
        <v>37352.601000000002</v>
      </c>
      <c r="AC90" s="34">
        <v>41295.591999999997</v>
      </c>
      <c r="AD90" s="34">
        <v>44255.35</v>
      </c>
      <c r="AE90" s="34">
        <v>34357.862000000001</v>
      </c>
      <c r="AF90" s="34">
        <v>35380.625</v>
      </c>
      <c r="AG90" s="34">
        <v>33021.552000000003</v>
      </c>
      <c r="AH90" s="34">
        <v>29671.538</v>
      </c>
      <c r="AI90" s="34">
        <v>20092.812999999998</v>
      </c>
      <c r="AJ90" s="34">
        <v>16071.761</v>
      </c>
      <c r="AK90" s="34">
        <v>11679.004999999999</v>
      </c>
      <c r="AL90" s="34">
        <v>9904.134</v>
      </c>
      <c r="AM90" s="34">
        <v>6329.1080000000002</v>
      </c>
      <c r="AN90" s="34">
        <v>4204.308</v>
      </c>
      <c r="AO90" s="34">
        <v>1924.7829999999999</v>
      </c>
      <c r="AP90" s="34">
        <v>1010.947</v>
      </c>
      <c r="AQ90" s="34">
        <v>528.39800000000002</v>
      </c>
      <c r="AR90" s="34">
        <v>56.091999999999999</v>
      </c>
      <c r="AS90" s="34">
        <v>9.4109999999999996</v>
      </c>
      <c r="AT90" s="34">
        <v>8.8040000000000003</v>
      </c>
      <c r="AU90" s="34">
        <v>7.9950000000000001</v>
      </c>
      <c r="AV90" s="34">
        <v>8.1519999999999992</v>
      </c>
      <c r="AW90" s="34">
        <v>8.2140000000000004</v>
      </c>
      <c r="AX90" s="34">
        <v>7.0289999999999999</v>
      </c>
      <c r="AY90" s="34">
        <v>8.1530000000000005</v>
      </c>
      <c r="AZ90" s="34">
        <v>7.6529999999999996</v>
      </c>
      <c r="BA90" s="34">
        <v>7.0789999999999997</v>
      </c>
      <c r="BB90" s="34">
        <v>6.5990000000000002</v>
      </c>
      <c r="BC90" s="34">
        <v>7.5510000000000002</v>
      </c>
      <c r="BD90" s="34">
        <v>11.242000000000001</v>
      </c>
    </row>
    <row r="91" spans="1:56" x14ac:dyDescent="0.25">
      <c r="A91" t="s">
        <v>323</v>
      </c>
      <c r="D91" t="s">
        <v>0</v>
      </c>
      <c r="E91" s="2" t="s">
        <v>152</v>
      </c>
      <c r="G91" s="33">
        <v>42993</v>
      </c>
      <c r="H91" s="41">
        <f t="shared" si="6"/>
        <v>284543.97399999999</v>
      </c>
      <c r="I91" s="34">
        <v>12.113</v>
      </c>
      <c r="J91" s="34">
        <v>11.882999999999999</v>
      </c>
      <c r="K91" s="34">
        <v>10.557</v>
      </c>
      <c r="L91" s="34">
        <v>10.715</v>
      </c>
      <c r="M91" s="34">
        <v>8.1760000000000002</v>
      </c>
      <c r="N91" s="34">
        <v>7.8369999999999997</v>
      </c>
      <c r="O91" s="34">
        <v>8.5820000000000007</v>
      </c>
      <c r="P91" s="34">
        <v>7.2770000000000001</v>
      </c>
      <c r="Q91" s="34">
        <v>6.8940000000000001</v>
      </c>
      <c r="R91" s="34">
        <v>7.0449999999999999</v>
      </c>
      <c r="S91" s="34">
        <v>7.819</v>
      </c>
      <c r="T91" s="34">
        <v>7.3929999999999998</v>
      </c>
      <c r="U91" s="34">
        <v>8.2029999999999994</v>
      </c>
      <c r="V91" s="34">
        <v>75.655000000000001</v>
      </c>
      <c r="W91" s="34">
        <v>597.00400000000002</v>
      </c>
      <c r="X91" s="34">
        <v>2425.9290000000001</v>
      </c>
      <c r="Y91" s="34">
        <v>5684.4470000000001</v>
      </c>
      <c r="Z91" s="34">
        <v>14031.459000000001</v>
      </c>
      <c r="AA91" s="34">
        <v>16052.101000000001</v>
      </c>
      <c r="AB91" s="34">
        <v>16421.244999999999</v>
      </c>
      <c r="AC91" s="34">
        <v>18658.625</v>
      </c>
      <c r="AD91" s="34">
        <v>20133.687000000002</v>
      </c>
      <c r="AE91" s="34">
        <v>24670.204000000002</v>
      </c>
      <c r="AF91" s="34">
        <v>22703.704000000002</v>
      </c>
      <c r="AG91" s="34">
        <v>19659.768</v>
      </c>
      <c r="AH91" s="34">
        <v>21179.449000000001</v>
      </c>
      <c r="AI91" s="34">
        <v>23948.621999999999</v>
      </c>
      <c r="AJ91" s="34">
        <v>23706.504000000001</v>
      </c>
      <c r="AK91" s="34">
        <v>18782.758000000002</v>
      </c>
      <c r="AL91" s="34">
        <v>14843.492</v>
      </c>
      <c r="AM91" s="34">
        <v>9393.1389999999992</v>
      </c>
      <c r="AN91" s="34">
        <v>6991.6270000000004</v>
      </c>
      <c r="AO91" s="34">
        <v>3161.8229999999999</v>
      </c>
      <c r="AP91" s="34">
        <v>1013.86</v>
      </c>
      <c r="AQ91" s="34">
        <v>180.893</v>
      </c>
      <c r="AR91" s="34">
        <v>25.847999999999999</v>
      </c>
      <c r="AS91" s="34">
        <v>7.7729999999999997</v>
      </c>
      <c r="AT91" s="34">
        <v>7.9560000000000004</v>
      </c>
      <c r="AU91" s="34">
        <v>8.1660000000000004</v>
      </c>
      <c r="AV91" s="34">
        <v>7.5170000000000003</v>
      </c>
      <c r="AW91" s="34">
        <v>7.1660000000000004</v>
      </c>
      <c r="AX91" s="34">
        <v>6.5179999999999998</v>
      </c>
      <c r="AY91" s="34">
        <v>7.1989999999999998</v>
      </c>
      <c r="AZ91" s="34">
        <v>6.8460000000000001</v>
      </c>
      <c r="BA91" s="34">
        <v>6.6760000000000002</v>
      </c>
      <c r="BB91" s="34">
        <v>6.5410000000000004</v>
      </c>
      <c r="BC91" s="34">
        <v>7.1589999999999998</v>
      </c>
      <c r="BD91" s="34">
        <v>8.1199999999999992</v>
      </c>
    </row>
    <row r="92" spans="1:56" x14ac:dyDescent="0.25">
      <c r="A92" t="s">
        <v>323</v>
      </c>
      <c r="D92" t="s">
        <v>0</v>
      </c>
      <c r="E92" s="2" t="s">
        <v>152</v>
      </c>
      <c r="G92" s="33">
        <v>42994</v>
      </c>
      <c r="H92" s="41">
        <f t="shared" si="6"/>
        <v>812209.44299999997</v>
      </c>
      <c r="I92" s="34">
        <v>9.8879999999999999</v>
      </c>
      <c r="J92" s="34">
        <v>14.945</v>
      </c>
      <c r="K92" s="34">
        <v>13.321</v>
      </c>
      <c r="L92" s="34">
        <v>10.170999999999999</v>
      </c>
      <c r="M92" s="34">
        <v>7.84</v>
      </c>
      <c r="N92" s="34">
        <v>7.1390000000000002</v>
      </c>
      <c r="O92" s="34">
        <v>8.4870000000000001</v>
      </c>
      <c r="P92" s="34">
        <v>6.9749999999999996</v>
      </c>
      <c r="Q92" s="34">
        <v>7.0339999999999998</v>
      </c>
      <c r="R92" s="34">
        <v>7.8150000000000004</v>
      </c>
      <c r="S92" s="34">
        <v>6.6479999999999997</v>
      </c>
      <c r="T92" s="34">
        <v>7.0220000000000002</v>
      </c>
      <c r="U92" s="34">
        <v>6.5880000000000001</v>
      </c>
      <c r="V92" s="34">
        <v>148.05799999999999</v>
      </c>
      <c r="W92" s="34">
        <v>1948.194</v>
      </c>
      <c r="X92" s="34">
        <v>6932.2740000000003</v>
      </c>
      <c r="Y92" s="34">
        <v>13513.027</v>
      </c>
      <c r="Z92" s="34">
        <v>24764.738000000001</v>
      </c>
      <c r="AA92" s="34">
        <v>32170.067999999999</v>
      </c>
      <c r="AB92" s="34">
        <v>42386.076000000001</v>
      </c>
      <c r="AC92" s="34">
        <v>51718.347000000002</v>
      </c>
      <c r="AD92" s="34">
        <v>58392.129000000001</v>
      </c>
      <c r="AE92" s="34">
        <v>63472.78</v>
      </c>
      <c r="AF92" s="34">
        <v>65001.567000000003</v>
      </c>
      <c r="AG92" s="34">
        <v>64591.557000000001</v>
      </c>
      <c r="AH92" s="34">
        <v>64732.964999999997</v>
      </c>
      <c r="AI92" s="34">
        <v>59233.035000000003</v>
      </c>
      <c r="AJ92" s="34">
        <v>59516.552000000003</v>
      </c>
      <c r="AK92" s="34">
        <v>53233.542999999998</v>
      </c>
      <c r="AL92" s="34">
        <v>49176.535000000003</v>
      </c>
      <c r="AM92" s="34">
        <v>41766.394999999997</v>
      </c>
      <c r="AN92" s="34">
        <v>29558.557000000001</v>
      </c>
      <c r="AO92" s="34">
        <v>17817.566999999999</v>
      </c>
      <c r="AP92" s="34">
        <v>8988.9220000000005</v>
      </c>
      <c r="AQ92" s="34">
        <v>2728.1239999999998</v>
      </c>
      <c r="AR92" s="34">
        <v>200.73400000000001</v>
      </c>
      <c r="AS92" s="34">
        <v>9.6389999999999993</v>
      </c>
      <c r="AT92" s="34">
        <v>7.9560000000000004</v>
      </c>
      <c r="AU92" s="34">
        <v>7.9640000000000004</v>
      </c>
      <c r="AV92" s="34">
        <v>8.3089999999999993</v>
      </c>
      <c r="AW92" s="34">
        <v>9.6340000000000003</v>
      </c>
      <c r="AX92" s="34">
        <v>8.1180000000000003</v>
      </c>
      <c r="AY92" s="34">
        <v>7.6390000000000002</v>
      </c>
      <c r="AZ92" s="34">
        <v>8.2390000000000008</v>
      </c>
      <c r="BA92" s="34">
        <v>8.56</v>
      </c>
      <c r="BB92" s="34">
        <v>7.3739999999999997</v>
      </c>
      <c r="BC92" s="34">
        <v>9.0090000000000003</v>
      </c>
      <c r="BD92" s="34">
        <v>11.385</v>
      </c>
    </row>
    <row r="93" spans="1:56" x14ac:dyDescent="0.25">
      <c r="A93" t="s">
        <v>323</v>
      </c>
      <c r="D93" t="s">
        <v>0</v>
      </c>
      <c r="E93" s="2" t="s">
        <v>152</v>
      </c>
      <c r="G93" s="33">
        <v>42995</v>
      </c>
      <c r="H93" s="41">
        <f t="shared" si="6"/>
        <v>1036397.8650000001</v>
      </c>
      <c r="I93" s="34">
        <v>78.489000000000004</v>
      </c>
      <c r="J93" s="34">
        <v>79.221999999999994</v>
      </c>
      <c r="K93" s="34">
        <v>79.748999999999995</v>
      </c>
      <c r="L93" s="34">
        <v>75.965999999999994</v>
      </c>
      <c r="M93" s="34">
        <v>76.254999999999995</v>
      </c>
      <c r="N93" s="34">
        <v>74.094999999999999</v>
      </c>
      <c r="O93" s="34">
        <v>9.35</v>
      </c>
      <c r="P93" s="34">
        <v>10.929</v>
      </c>
      <c r="Q93" s="34">
        <v>9.1470000000000002</v>
      </c>
      <c r="R93" s="34">
        <v>9.5299999999999994</v>
      </c>
      <c r="S93" s="34">
        <v>9.7089999999999996</v>
      </c>
      <c r="T93" s="34">
        <v>9.5389999999999997</v>
      </c>
      <c r="U93" s="34">
        <v>14.007999999999999</v>
      </c>
      <c r="V93" s="34">
        <v>701.86699999999996</v>
      </c>
      <c r="W93" s="34">
        <v>4973.3220000000001</v>
      </c>
      <c r="X93" s="34">
        <v>11614.55</v>
      </c>
      <c r="Y93" s="34">
        <v>20388.096000000001</v>
      </c>
      <c r="Z93" s="34">
        <v>31799.19</v>
      </c>
      <c r="AA93" s="34">
        <v>43175.201000000001</v>
      </c>
      <c r="AB93" s="34">
        <v>53712.341</v>
      </c>
      <c r="AC93" s="34">
        <v>63488.245000000003</v>
      </c>
      <c r="AD93" s="34">
        <v>72419.263000000006</v>
      </c>
      <c r="AE93" s="34">
        <v>78639.308999999994</v>
      </c>
      <c r="AF93" s="34">
        <v>82454.161999999997</v>
      </c>
      <c r="AG93" s="34">
        <v>82435.89</v>
      </c>
      <c r="AH93" s="34">
        <v>82140.020999999993</v>
      </c>
      <c r="AI93" s="34">
        <v>81265.532000000007</v>
      </c>
      <c r="AJ93" s="34">
        <v>75674.966</v>
      </c>
      <c r="AK93" s="34">
        <v>66255.210000000006</v>
      </c>
      <c r="AL93" s="34">
        <v>59975.785000000003</v>
      </c>
      <c r="AM93" s="34">
        <v>49417.983</v>
      </c>
      <c r="AN93" s="34">
        <v>36780.796999999999</v>
      </c>
      <c r="AO93" s="34">
        <v>23472.883000000002</v>
      </c>
      <c r="AP93" s="34">
        <v>11245.477000000001</v>
      </c>
      <c r="AQ93" s="34">
        <v>3398.181</v>
      </c>
      <c r="AR93" s="34">
        <v>324.18099999999998</v>
      </c>
      <c r="AS93" s="34">
        <v>10.726000000000001</v>
      </c>
      <c r="AT93" s="34">
        <v>9.7690000000000001</v>
      </c>
      <c r="AU93" s="34">
        <v>10.192</v>
      </c>
      <c r="AV93" s="34">
        <v>8.657</v>
      </c>
      <c r="AW93" s="34">
        <v>8.8559999999999999</v>
      </c>
      <c r="AX93" s="34">
        <v>8.6310000000000002</v>
      </c>
      <c r="AY93" s="34">
        <v>9.0079999999999991</v>
      </c>
      <c r="AZ93" s="34">
        <v>8.7119999999999997</v>
      </c>
      <c r="BA93" s="34">
        <v>9.0239999999999991</v>
      </c>
      <c r="BB93" s="34">
        <v>8.0489999999999995</v>
      </c>
      <c r="BC93" s="34">
        <v>9.4429999999999996</v>
      </c>
      <c r="BD93" s="34">
        <v>8.3580000000000005</v>
      </c>
    </row>
    <row r="94" spans="1:56" x14ac:dyDescent="0.25">
      <c r="A94" t="s">
        <v>323</v>
      </c>
      <c r="D94" t="s">
        <v>0</v>
      </c>
      <c r="E94" s="2" t="s">
        <v>152</v>
      </c>
      <c r="G94" s="33">
        <v>42996</v>
      </c>
      <c r="H94" s="41">
        <f t="shared" si="6"/>
        <v>776440.5639999999</v>
      </c>
      <c r="I94" s="34">
        <v>10.505000000000001</v>
      </c>
      <c r="J94" s="34">
        <v>12.978999999999999</v>
      </c>
      <c r="K94" s="34">
        <v>12.12</v>
      </c>
      <c r="L94" s="34">
        <v>12.409000000000001</v>
      </c>
      <c r="M94" s="34">
        <v>11.176</v>
      </c>
      <c r="N94" s="34">
        <v>11.475</v>
      </c>
      <c r="O94" s="34">
        <v>9.9429999999999996</v>
      </c>
      <c r="P94" s="34">
        <v>9.4390000000000001</v>
      </c>
      <c r="Q94" s="34">
        <v>10.234999999999999</v>
      </c>
      <c r="R94" s="34">
        <v>9.1630000000000003</v>
      </c>
      <c r="S94" s="34">
        <v>8.4640000000000004</v>
      </c>
      <c r="T94" s="34">
        <v>10.250999999999999</v>
      </c>
      <c r="U94" s="34">
        <v>16.61</v>
      </c>
      <c r="V94" s="34">
        <v>582.43499999999995</v>
      </c>
      <c r="W94" s="34">
        <v>3070.1460000000002</v>
      </c>
      <c r="X94" s="34">
        <v>9956.7849999999999</v>
      </c>
      <c r="Y94" s="34">
        <v>19143.905999999999</v>
      </c>
      <c r="Z94" s="34">
        <v>28409.287</v>
      </c>
      <c r="AA94" s="34">
        <v>32638.713</v>
      </c>
      <c r="AB94" s="34">
        <v>37815.639000000003</v>
      </c>
      <c r="AC94" s="34">
        <v>44505.576999999997</v>
      </c>
      <c r="AD94" s="34">
        <v>56063.451999999997</v>
      </c>
      <c r="AE94" s="34">
        <v>59927.008999999998</v>
      </c>
      <c r="AF94" s="34">
        <v>66473.498999999996</v>
      </c>
      <c r="AG94" s="34">
        <v>62133.432000000001</v>
      </c>
      <c r="AH94" s="34">
        <v>61379.091999999997</v>
      </c>
      <c r="AI94" s="34">
        <v>61141.669000000002</v>
      </c>
      <c r="AJ94" s="34">
        <v>56592.436000000002</v>
      </c>
      <c r="AK94" s="34">
        <v>47031.718999999997</v>
      </c>
      <c r="AL94" s="34">
        <v>42738.785000000003</v>
      </c>
      <c r="AM94" s="34">
        <v>40863.82</v>
      </c>
      <c r="AN94" s="34">
        <v>25545.097000000002</v>
      </c>
      <c r="AO94" s="34">
        <v>15377.401</v>
      </c>
      <c r="AP94" s="34">
        <v>4087.3580000000002</v>
      </c>
      <c r="AQ94" s="34">
        <v>669</v>
      </c>
      <c r="AR94" s="34">
        <v>47.698</v>
      </c>
      <c r="AS94" s="34">
        <v>8.5489999999999995</v>
      </c>
      <c r="AT94" s="34">
        <v>9.8529999999999998</v>
      </c>
      <c r="AU94" s="34">
        <v>9.657</v>
      </c>
      <c r="AV94" s="34">
        <v>9.5060000000000002</v>
      </c>
      <c r="AW94" s="34">
        <v>9.5289999999999999</v>
      </c>
      <c r="AX94" s="34">
        <v>8.4339999999999993</v>
      </c>
      <c r="AY94" s="34">
        <v>7.9859999999999998</v>
      </c>
      <c r="AZ94" s="34">
        <v>7.4130000000000003</v>
      </c>
      <c r="BA94" s="34">
        <v>6.53</v>
      </c>
      <c r="BB94" s="34">
        <v>6.94</v>
      </c>
      <c r="BC94" s="34">
        <v>7.806</v>
      </c>
      <c r="BD94" s="34">
        <v>9.6370000000000005</v>
      </c>
    </row>
    <row r="95" spans="1:56" x14ac:dyDescent="0.25">
      <c r="A95" t="s">
        <v>323</v>
      </c>
      <c r="D95" t="s">
        <v>0</v>
      </c>
      <c r="E95" s="2" t="s">
        <v>152</v>
      </c>
      <c r="G95" s="33">
        <v>42997</v>
      </c>
      <c r="H95" s="41">
        <f t="shared" si="6"/>
        <v>681956.09900000005</v>
      </c>
      <c r="I95" s="34">
        <v>14.11</v>
      </c>
      <c r="J95" s="34">
        <v>14.157</v>
      </c>
      <c r="K95" s="34">
        <v>11.265000000000001</v>
      </c>
      <c r="L95" s="34">
        <v>9.8010000000000002</v>
      </c>
      <c r="M95" s="34">
        <v>8.2270000000000003</v>
      </c>
      <c r="N95" s="34">
        <v>8.4329999999999998</v>
      </c>
      <c r="O95" s="34">
        <v>8.2270000000000003</v>
      </c>
      <c r="P95" s="34">
        <v>7.6509999999999998</v>
      </c>
      <c r="Q95" s="34">
        <v>9.41</v>
      </c>
      <c r="R95" s="34">
        <v>7.9379999999999997</v>
      </c>
      <c r="S95" s="34">
        <v>7.8579999999999997</v>
      </c>
      <c r="T95" s="34">
        <v>8.3179999999999996</v>
      </c>
      <c r="U95" s="34">
        <v>11.471</v>
      </c>
      <c r="V95" s="34">
        <v>256.82100000000003</v>
      </c>
      <c r="W95" s="34">
        <v>2271.9879999999998</v>
      </c>
      <c r="X95" s="34">
        <v>6496.8310000000001</v>
      </c>
      <c r="Y95" s="34">
        <v>13595.361999999999</v>
      </c>
      <c r="Z95" s="34">
        <v>21525.241000000002</v>
      </c>
      <c r="AA95" s="34">
        <v>29747.499</v>
      </c>
      <c r="AB95" s="34">
        <v>36532.356</v>
      </c>
      <c r="AC95" s="34">
        <v>45417.690999999999</v>
      </c>
      <c r="AD95" s="34">
        <v>45692.177000000003</v>
      </c>
      <c r="AE95" s="34">
        <v>50463.144</v>
      </c>
      <c r="AF95" s="34">
        <v>55485.813000000002</v>
      </c>
      <c r="AG95" s="34">
        <v>50252.491999999998</v>
      </c>
      <c r="AH95" s="34">
        <v>52673.921000000002</v>
      </c>
      <c r="AI95" s="34">
        <v>54299.529000000002</v>
      </c>
      <c r="AJ95" s="34">
        <v>51934.766000000003</v>
      </c>
      <c r="AK95" s="34">
        <v>44627.900999999998</v>
      </c>
      <c r="AL95" s="34">
        <v>41091.675000000003</v>
      </c>
      <c r="AM95" s="34">
        <v>31378.434000000001</v>
      </c>
      <c r="AN95" s="34">
        <v>22420.838</v>
      </c>
      <c r="AO95" s="34">
        <v>16125.842000000001</v>
      </c>
      <c r="AP95" s="34">
        <v>7434.8280000000004</v>
      </c>
      <c r="AQ95" s="34">
        <v>1824.8030000000001</v>
      </c>
      <c r="AR95" s="34">
        <v>168.48699999999999</v>
      </c>
      <c r="AS95" s="34">
        <v>10.875</v>
      </c>
      <c r="AT95" s="34">
        <v>8.4469999999999992</v>
      </c>
      <c r="AU95" s="34">
        <v>8.0060000000000002</v>
      </c>
      <c r="AV95" s="34">
        <v>8.8049999999999997</v>
      </c>
      <c r="AW95" s="34">
        <v>9.1809999999999992</v>
      </c>
      <c r="AX95" s="34">
        <v>9.1010000000000009</v>
      </c>
      <c r="AY95" s="34">
        <v>8.64</v>
      </c>
      <c r="AZ95" s="34">
        <v>7.8419999999999996</v>
      </c>
      <c r="BA95" s="34">
        <v>8.4689999999999994</v>
      </c>
      <c r="BB95" s="34">
        <v>7.0350000000000001</v>
      </c>
      <c r="BC95" s="34">
        <v>12.375</v>
      </c>
      <c r="BD95" s="34">
        <v>12.018000000000001</v>
      </c>
    </row>
    <row r="96" spans="1:56" x14ac:dyDescent="0.25">
      <c r="A96" t="s">
        <v>323</v>
      </c>
      <c r="D96" t="s">
        <v>0</v>
      </c>
      <c r="E96" s="2" t="s">
        <v>152</v>
      </c>
      <c r="G96" s="33">
        <v>42998</v>
      </c>
      <c r="H96" s="41">
        <f t="shared" si="6"/>
        <v>894136.28799999983</v>
      </c>
      <c r="I96" s="34">
        <v>11.772</v>
      </c>
      <c r="J96" s="34">
        <v>13.064</v>
      </c>
      <c r="K96" s="34">
        <v>12.819000000000001</v>
      </c>
      <c r="L96" s="34">
        <v>11.896000000000001</v>
      </c>
      <c r="M96" s="34">
        <v>11.872999999999999</v>
      </c>
      <c r="N96" s="34">
        <v>9.2620000000000005</v>
      </c>
      <c r="O96" s="34">
        <v>8.02</v>
      </c>
      <c r="P96" s="34">
        <v>11.542</v>
      </c>
      <c r="Q96" s="34">
        <v>8.4410000000000007</v>
      </c>
      <c r="R96" s="34">
        <v>9.3279999999999994</v>
      </c>
      <c r="S96" s="34">
        <v>8.9719999999999995</v>
      </c>
      <c r="T96" s="34">
        <v>10.452</v>
      </c>
      <c r="U96" s="34">
        <v>18.675000000000001</v>
      </c>
      <c r="V96" s="34">
        <v>541.30600000000004</v>
      </c>
      <c r="W96" s="34">
        <v>3425.3330000000001</v>
      </c>
      <c r="X96" s="34">
        <v>9590.5609999999997</v>
      </c>
      <c r="Y96" s="34">
        <v>18270.345000000001</v>
      </c>
      <c r="Z96" s="34">
        <v>29473.503000000001</v>
      </c>
      <c r="AA96" s="34">
        <v>41214.754000000001</v>
      </c>
      <c r="AB96" s="34">
        <v>45589.017</v>
      </c>
      <c r="AC96" s="34">
        <v>47211.57</v>
      </c>
      <c r="AD96" s="34">
        <v>53004.328000000001</v>
      </c>
      <c r="AE96" s="34">
        <v>58951.758000000002</v>
      </c>
      <c r="AF96" s="34">
        <v>72878.403000000006</v>
      </c>
      <c r="AG96" s="34">
        <v>75713.244999999995</v>
      </c>
      <c r="AH96" s="34">
        <v>76432.853000000003</v>
      </c>
      <c r="AI96" s="34">
        <v>74757.288</v>
      </c>
      <c r="AJ96" s="34">
        <v>70799.506999999998</v>
      </c>
      <c r="AK96" s="34">
        <v>64098.089</v>
      </c>
      <c r="AL96" s="34">
        <v>54714.141000000003</v>
      </c>
      <c r="AM96" s="34">
        <v>43140.228000000003</v>
      </c>
      <c r="AN96" s="34">
        <v>30060.988000000001</v>
      </c>
      <c r="AO96" s="34">
        <v>15788.093000000001</v>
      </c>
      <c r="AP96" s="34">
        <v>6448.7870000000003</v>
      </c>
      <c r="AQ96" s="34">
        <v>1694.49</v>
      </c>
      <c r="AR96" s="34">
        <v>81.566999999999993</v>
      </c>
      <c r="AS96" s="34">
        <v>11.395</v>
      </c>
      <c r="AT96" s="34">
        <v>10.031000000000001</v>
      </c>
      <c r="AU96" s="34">
        <v>9.5549999999999997</v>
      </c>
      <c r="AV96" s="34">
        <v>8.0150000000000006</v>
      </c>
      <c r="AW96" s="34">
        <v>9.5299999999999994</v>
      </c>
      <c r="AX96" s="34">
        <v>7.633</v>
      </c>
      <c r="AY96" s="34">
        <v>8.4130000000000003</v>
      </c>
      <c r="AZ96" s="34">
        <v>7.7640000000000002</v>
      </c>
      <c r="BA96" s="34">
        <v>7.4779999999999998</v>
      </c>
      <c r="BB96" s="34">
        <v>8.6679999999999993</v>
      </c>
      <c r="BC96" s="34">
        <v>10.973000000000001</v>
      </c>
      <c r="BD96" s="34">
        <v>10.563000000000001</v>
      </c>
    </row>
    <row r="97" spans="1:56" x14ac:dyDescent="0.25">
      <c r="A97" t="s">
        <v>323</v>
      </c>
      <c r="D97" t="s">
        <v>0</v>
      </c>
      <c r="E97" s="2" t="s">
        <v>152</v>
      </c>
      <c r="G97" s="33">
        <v>42999</v>
      </c>
      <c r="H97" s="41">
        <f t="shared" si="6"/>
        <v>632605.50100000005</v>
      </c>
      <c r="I97" s="34">
        <v>8.8140000000000001</v>
      </c>
      <c r="J97" s="34">
        <v>10.449</v>
      </c>
      <c r="K97" s="34">
        <v>10.833</v>
      </c>
      <c r="L97" s="34">
        <v>10.041</v>
      </c>
      <c r="M97" s="34">
        <v>9.4160000000000004</v>
      </c>
      <c r="N97" s="34">
        <v>8.7959999999999994</v>
      </c>
      <c r="O97" s="34">
        <v>9.9380000000000006</v>
      </c>
      <c r="P97" s="34">
        <v>8.2420000000000009</v>
      </c>
      <c r="Q97" s="34">
        <v>8.8390000000000004</v>
      </c>
      <c r="R97" s="34">
        <v>9.0120000000000005</v>
      </c>
      <c r="S97" s="34">
        <v>9.173</v>
      </c>
      <c r="T97" s="34">
        <v>9.9049999999999994</v>
      </c>
      <c r="U97" s="34">
        <v>26.19</v>
      </c>
      <c r="V97" s="34">
        <v>501.88</v>
      </c>
      <c r="W97" s="34">
        <v>1898.1089999999999</v>
      </c>
      <c r="X97" s="34">
        <v>3855.1480000000001</v>
      </c>
      <c r="Y97" s="34">
        <v>6572.9219999999996</v>
      </c>
      <c r="Z97" s="34">
        <v>10289.790999999999</v>
      </c>
      <c r="AA97" s="34">
        <v>13185.304</v>
      </c>
      <c r="AB97" s="34">
        <v>16082.415999999999</v>
      </c>
      <c r="AC97" s="34">
        <v>21850.642</v>
      </c>
      <c r="AD97" s="34">
        <v>29289.154999999999</v>
      </c>
      <c r="AE97" s="34">
        <v>41851.402000000002</v>
      </c>
      <c r="AF97" s="34">
        <v>54798.256000000001</v>
      </c>
      <c r="AG97" s="34">
        <v>68660.584000000003</v>
      </c>
      <c r="AH97" s="34">
        <v>67868.384999999995</v>
      </c>
      <c r="AI97" s="34">
        <v>65135.983</v>
      </c>
      <c r="AJ97" s="34">
        <v>58165.019</v>
      </c>
      <c r="AK97" s="34">
        <v>45073.472000000002</v>
      </c>
      <c r="AL97" s="34">
        <v>35203.006000000001</v>
      </c>
      <c r="AM97" s="34">
        <v>31968.019</v>
      </c>
      <c r="AN97" s="34">
        <v>28589.451000000001</v>
      </c>
      <c r="AO97" s="34">
        <v>20731.695</v>
      </c>
      <c r="AP97" s="34">
        <v>8808.6509999999998</v>
      </c>
      <c r="AQ97" s="34">
        <v>1896.45</v>
      </c>
      <c r="AR97" s="34">
        <v>92.296999999999997</v>
      </c>
      <c r="AS97" s="34">
        <v>9.0519999999999996</v>
      </c>
      <c r="AT97" s="34">
        <v>8.0389999999999997</v>
      </c>
      <c r="AU97" s="34">
        <v>7.2190000000000003</v>
      </c>
      <c r="AV97" s="34">
        <v>7.9450000000000003</v>
      </c>
      <c r="AW97" s="34">
        <v>7.6769999999999996</v>
      </c>
      <c r="AX97" s="34">
        <v>7.4409999999999998</v>
      </c>
      <c r="AY97" s="34">
        <v>7.7510000000000003</v>
      </c>
      <c r="AZ97" s="34">
        <v>8.1910000000000007</v>
      </c>
      <c r="BA97" s="34">
        <v>6.9349999999999996</v>
      </c>
      <c r="BB97" s="34">
        <v>5.984</v>
      </c>
      <c r="BC97" s="34">
        <v>9.4390000000000001</v>
      </c>
      <c r="BD97" s="34">
        <v>12.143000000000001</v>
      </c>
    </row>
    <row r="98" spans="1:56" x14ac:dyDescent="0.25">
      <c r="A98" t="s">
        <v>323</v>
      </c>
      <c r="D98" t="s">
        <v>0</v>
      </c>
      <c r="E98" s="2" t="s">
        <v>152</v>
      </c>
      <c r="G98" s="33">
        <v>43000</v>
      </c>
      <c r="H98" s="41">
        <f t="shared" si="6"/>
        <v>850822.60699999973</v>
      </c>
      <c r="I98" s="34">
        <v>12.545</v>
      </c>
      <c r="J98" s="34">
        <v>13.657999999999999</v>
      </c>
      <c r="K98" s="34">
        <v>11.831</v>
      </c>
      <c r="L98" s="34">
        <v>10.84</v>
      </c>
      <c r="M98" s="34">
        <v>8.7880000000000003</v>
      </c>
      <c r="N98" s="34">
        <v>8.9580000000000002</v>
      </c>
      <c r="O98" s="34">
        <v>10.131</v>
      </c>
      <c r="P98" s="34">
        <v>8.7590000000000003</v>
      </c>
      <c r="Q98" s="34">
        <v>9.2040000000000006</v>
      </c>
      <c r="R98" s="34">
        <v>9.8919999999999995</v>
      </c>
      <c r="S98" s="34">
        <v>9.2089999999999996</v>
      </c>
      <c r="T98" s="34">
        <v>10.385999999999999</v>
      </c>
      <c r="U98" s="34">
        <v>31.084</v>
      </c>
      <c r="V98" s="34">
        <v>1143.2349999999999</v>
      </c>
      <c r="W98" s="34">
        <v>4286.6499999999996</v>
      </c>
      <c r="X98" s="34">
        <v>8966.6589999999997</v>
      </c>
      <c r="Y98" s="34">
        <v>16956.352999999999</v>
      </c>
      <c r="Z98" s="34">
        <v>30341.553</v>
      </c>
      <c r="AA98" s="34">
        <v>39403.987999999998</v>
      </c>
      <c r="AB98" s="34">
        <v>45195.447</v>
      </c>
      <c r="AC98" s="34">
        <v>54767.942000000003</v>
      </c>
      <c r="AD98" s="34">
        <v>59901.889000000003</v>
      </c>
      <c r="AE98" s="34">
        <v>65523.858</v>
      </c>
      <c r="AF98" s="34">
        <v>69307.763000000006</v>
      </c>
      <c r="AG98" s="34">
        <v>68953.485000000001</v>
      </c>
      <c r="AH98" s="34">
        <v>67366.649000000005</v>
      </c>
      <c r="AI98" s="34">
        <v>70022.645000000004</v>
      </c>
      <c r="AJ98" s="34">
        <v>63153.319000000003</v>
      </c>
      <c r="AK98" s="34">
        <v>54786.546999999999</v>
      </c>
      <c r="AL98" s="34">
        <v>45012.542000000001</v>
      </c>
      <c r="AM98" s="34">
        <v>37991.695</v>
      </c>
      <c r="AN98" s="34">
        <v>22637.762999999999</v>
      </c>
      <c r="AO98" s="34">
        <v>15299.808999999999</v>
      </c>
      <c r="AP98" s="34">
        <v>7675.8639999999996</v>
      </c>
      <c r="AQ98" s="34">
        <v>1687.0029999999999</v>
      </c>
      <c r="AR98" s="34">
        <v>184.477</v>
      </c>
      <c r="AS98" s="34">
        <v>10.551</v>
      </c>
      <c r="AT98" s="34">
        <v>8.6170000000000009</v>
      </c>
      <c r="AU98" s="34">
        <v>8.8640000000000008</v>
      </c>
      <c r="AV98" s="34">
        <v>8.5079999999999991</v>
      </c>
      <c r="AW98" s="34">
        <v>6.9790000000000001</v>
      </c>
      <c r="AX98" s="34">
        <v>7.56</v>
      </c>
      <c r="AY98" s="34">
        <v>6.8689999999999998</v>
      </c>
      <c r="AZ98" s="34">
        <v>6.6950000000000003</v>
      </c>
      <c r="BA98" s="34">
        <v>6.5259999999999998</v>
      </c>
      <c r="BB98" s="34">
        <v>6.9379999999999997</v>
      </c>
      <c r="BC98" s="34">
        <v>9.032</v>
      </c>
      <c r="BD98" s="34">
        <v>13.048</v>
      </c>
    </row>
    <row r="99" spans="1:56" x14ac:dyDescent="0.25">
      <c r="A99" t="s">
        <v>323</v>
      </c>
      <c r="D99" t="s">
        <v>0</v>
      </c>
      <c r="E99" s="2" t="s">
        <v>152</v>
      </c>
      <c r="G99" s="33">
        <v>43001</v>
      </c>
      <c r="H99" s="41">
        <f t="shared" si="6"/>
        <v>737364.52100000018</v>
      </c>
      <c r="I99" s="34">
        <v>11.487</v>
      </c>
      <c r="J99" s="34">
        <v>9.5579999999999998</v>
      </c>
      <c r="K99" s="34">
        <v>9.548</v>
      </c>
      <c r="L99" s="34">
        <v>8.6630000000000003</v>
      </c>
      <c r="M99" s="34">
        <v>8.07</v>
      </c>
      <c r="N99" s="34">
        <v>7.8949999999999996</v>
      </c>
      <c r="O99" s="34">
        <v>9.2579999999999991</v>
      </c>
      <c r="P99" s="34">
        <v>8.7949999999999999</v>
      </c>
      <c r="Q99" s="34">
        <v>7.55</v>
      </c>
      <c r="R99" s="34">
        <v>7.9329999999999998</v>
      </c>
      <c r="S99" s="34">
        <v>8.0039999999999996</v>
      </c>
      <c r="T99" s="34">
        <v>11.763</v>
      </c>
      <c r="U99" s="34">
        <v>30.042999999999999</v>
      </c>
      <c r="V99" s="34">
        <v>427.27600000000001</v>
      </c>
      <c r="W99" s="34">
        <v>2133.395</v>
      </c>
      <c r="X99" s="34">
        <v>7211.6120000000001</v>
      </c>
      <c r="Y99" s="34">
        <v>10801.305</v>
      </c>
      <c r="Z99" s="34">
        <v>17088.52</v>
      </c>
      <c r="AA99" s="34">
        <v>31196.942999999999</v>
      </c>
      <c r="AB99" s="34">
        <v>44130.544000000002</v>
      </c>
      <c r="AC99" s="34">
        <v>56668.874000000003</v>
      </c>
      <c r="AD99" s="34">
        <v>68376.453999999998</v>
      </c>
      <c r="AE99" s="34">
        <v>73883.8</v>
      </c>
      <c r="AF99" s="34">
        <v>76464.482999999993</v>
      </c>
      <c r="AG99" s="34">
        <v>69243.900999999998</v>
      </c>
      <c r="AH99" s="34">
        <v>58218.277000000002</v>
      </c>
      <c r="AI99" s="34">
        <v>55088.909</v>
      </c>
      <c r="AJ99" s="34">
        <v>44887.243999999999</v>
      </c>
      <c r="AK99" s="34">
        <v>43602.527999999998</v>
      </c>
      <c r="AL99" s="34">
        <v>30495.7</v>
      </c>
      <c r="AM99" s="34">
        <v>20074.664000000001</v>
      </c>
      <c r="AN99" s="34">
        <v>13708.705</v>
      </c>
      <c r="AO99" s="34">
        <v>5514.5780000000004</v>
      </c>
      <c r="AP99" s="34">
        <v>5444.9390000000003</v>
      </c>
      <c r="AQ99" s="34">
        <v>2387.7359999999999</v>
      </c>
      <c r="AR99" s="34">
        <v>86.947000000000003</v>
      </c>
      <c r="AS99" s="34">
        <v>8.5820000000000007</v>
      </c>
      <c r="AT99" s="34">
        <v>7.3559999999999999</v>
      </c>
      <c r="AU99" s="34">
        <v>7.3470000000000004</v>
      </c>
      <c r="AV99" s="34">
        <v>6.9720000000000004</v>
      </c>
      <c r="AW99" s="34">
        <v>6.6150000000000002</v>
      </c>
      <c r="AX99" s="34">
        <v>6.4690000000000003</v>
      </c>
      <c r="AY99" s="34">
        <v>7.1379999999999999</v>
      </c>
      <c r="AZ99" s="34">
        <v>6.5469999999999997</v>
      </c>
      <c r="BA99" s="34">
        <v>5.8970000000000002</v>
      </c>
      <c r="BB99" s="34">
        <v>7.65</v>
      </c>
      <c r="BC99" s="34">
        <v>8.2279999999999998</v>
      </c>
      <c r="BD99" s="34">
        <v>9.8190000000000008</v>
      </c>
    </row>
    <row r="100" spans="1:56" x14ac:dyDescent="0.25">
      <c r="A100" t="s">
        <v>323</v>
      </c>
      <c r="D100" t="s">
        <v>0</v>
      </c>
      <c r="E100" s="2" t="s">
        <v>152</v>
      </c>
      <c r="G100" s="33">
        <v>43002</v>
      </c>
      <c r="H100" s="41">
        <f t="shared" si="6"/>
        <v>721930.80499999982</v>
      </c>
      <c r="I100" s="34">
        <v>10.901</v>
      </c>
      <c r="J100" s="34">
        <v>11.032</v>
      </c>
      <c r="K100" s="34">
        <v>12.659000000000001</v>
      </c>
      <c r="L100" s="34">
        <v>10.090999999999999</v>
      </c>
      <c r="M100" s="34">
        <v>9.3290000000000006</v>
      </c>
      <c r="N100" s="34">
        <v>7.6849999999999996</v>
      </c>
      <c r="O100" s="34">
        <v>7.8090000000000002</v>
      </c>
      <c r="P100" s="34">
        <v>8.3849999999999998</v>
      </c>
      <c r="Q100" s="34">
        <v>8.0879999999999992</v>
      </c>
      <c r="R100" s="34">
        <v>8.6270000000000007</v>
      </c>
      <c r="S100" s="34">
        <v>8.3309999999999995</v>
      </c>
      <c r="T100" s="34">
        <v>8.0109999999999992</v>
      </c>
      <c r="U100" s="34">
        <v>16.106000000000002</v>
      </c>
      <c r="V100" s="34">
        <v>525.875</v>
      </c>
      <c r="W100" s="34">
        <v>4564.5540000000001</v>
      </c>
      <c r="X100" s="34">
        <v>8498.48</v>
      </c>
      <c r="Y100" s="34">
        <v>10300.23</v>
      </c>
      <c r="Z100" s="34">
        <v>23617.798999999999</v>
      </c>
      <c r="AA100" s="34">
        <v>35046.076999999997</v>
      </c>
      <c r="AB100" s="34">
        <v>42822.754000000001</v>
      </c>
      <c r="AC100" s="34">
        <v>45908.288</v>
      </c>
      <c r="AD100" s="34">
        <v>54208.663999999997</v>
      </c>
      <c r="AE100" s="34">
        <v>59816.684999999998</v>
      </c>
      <c r="AF100" s="34">
        <v>55979.550999999999</v>
      </c>
      <c r="AG100" s="34">
        <v>54630.067000000003</v>
      </c>
      <c r="AH100" s="34">
        <v>54791.016000000003</v>
      </c>
      <c r="AI100" s="34">
        <v>56447.767999999996</v>
      </c>
      <c r="AJ100" s="34">
        <v>44577.709000000003</v>
      </c>
      <c r="AK100" s="34">
        <v>46034.417999999998</v>
      </c>
      <c r="AL100" s="34">
        <v>40336.446000000004</v>
      </c>
      <c r="AM100" s="34">
        <v>35615.442999999999</v>
      </c>
      <c r="AN100" s="34">
        <v>20643.647000000001</v>
      </c>
      <c r="AO100" s="34">
        <v>16947.252</v>
      </c>
      <c r="AP100" s="34">
        <v>8124.1679999999997</v>
      </c>
      <c r="AQ100" s="34">
        <v>1998.6579999999999</v>
      </c>
      <c r="AR100" s="34">
        <v>259.05200000000002</v>
      </c>
      <c r="AS100" s="34">
        <v>11.135999999999999</v>
      </c>
      <c r="AT100" s="34">
        <v>10.247</v>
      </c>
      <c r="AU100" s="34">
        <v>8.4320000000000004</v>
      </c>
      <c r="AV100" s="34">
        <v>8.4760000000000009</v>
      </c>
      <c r="AW100" s="34">
        <v>9.56</v>
      </c>
      <c r="AX100" s="34">
        <v>8.0250000000000004</v>
      </c>
      <c r="AY100" s="34">
        <v>7.6710000000000003</v>
      </c>
      <c r="AZ100" s="34">
        <v>8.1129999999999995</v>
      </c>
      <c r="BA100" s="34">
        <v>7.7990000000000004</v>
      </c>
      <c r="BB100" s="34">
        <v>7.19</v>
      </c>
      <c r="BC100" s="34">
        <v>8.9920000000000009</v>
      </c>
      <c r="BD100" s="34">
        <v>13.509</v>
      </c>
    </row>
    <row r="101" spans="1:56" x14ac:dyDescent="0.25">
      <c r="A101" t="s">
        <v>323</v>
      </c>
      <c r="D101" t="s">
        <v>0</v>
      </c>
      <c r="E101" s="2" t="s">
        <v>152</v>
      </c>
      <c r="G101" s="33">
        <v>43003</v>
      </c>
      <c r="H101" s="41">
        <f t="shared" si="6"/>
        <v>449734.94699999999</v>
      </c>
      <c r="I101" s="34">
        <v>13.971</v>
      </c>
      <c r="J101" s="34">
        <v>11.597</v>
      </c>
      <c r="K101" s="34">
        <v>9.3439999999999994</v>
      </c>
      <c r="L101" s="34">
        <v>10.118</v>
      </c>
      <c r="M101" s="34">
        <v>7.9829999999999997</v>
      </c>
      <c r="N101" s="34">
        <v>7.6529999999999996</v>
      </c>
      <c r="O101" s="34">
        <v>8.1969999999999992</v>
      </c>
      <c r="P101" s="34">
        <v>8.2910000000000004</v>
      </c>
      <c r="Q101" s="34">
        <v>8.2680000000000007</v>
      </c>
      <c r="R101" s="34">
        <v>8.0359999999999996</v>
      </c>
      <c r="S101" s="34">
        <v>8.7059999999999995</v>
      </c>
      <c r="T101" s="34">
        <v>7.4950000000000001</v>
      </c>
      <c r="U101" s="34">
        <v>24.71</v>
      </c>
      <c r="V101" s="34">
        <v>398.13799999999998</v>
      </c>
      <c r="W101" s="34">
        <v>1870.674</v>
      </c>
      <c r="X101" s="34">
        <v>4569.9120000000003</v>
      </c>
      <c r="Y101" s="34">
        <v>8140.9189999999999</v>
      </c>
      <c r="Z101" s="34">
        <v>15034.105</v>
      </c>
      <c r="AA101" s="34">
        <v>23196.027999999998</v>
      </c>
      <c r="AB101" s="34">
        <v>28338.539000000001</v>
      </c>
      <c r="AC101" s="34">
        <v>28833.903999999999</v>
      </c>
      <c r="AD101" s="34">
        <v>30907.463</v>
      </c>
      <c r="AE101" s="34">
        <v>31753.667000000001</v>
      </c>
      <c r="AF101" s="34">
        <v>39398.737000000001</v>
      </c>
      <c r="AG101" s="34">
        <v>39771.930999999997</v>
      </c>
      <c r="AH101" s="34">
        <v>34026.148000000001</v>
      </c>
      <c r="AI101" s="34">
        <v>30828.147000000001</v>
      </c>
      <c r="AJ101" s="34">
        <v>33101.368000000002</v>
      </c>
      <c r="AK101" s="34">
        <v>28415.170999999998</v>
      </c>
      <c r="AL101" s="34">
        <v>20137.580999999998</v>
      </c>
      <c r="AM101" s="34">
        <v>20548.191999999999</v>
      </c>
      <c r="AN101" s="34">
        <v>14472.304</v>
      </c>
      <c r="AO101" s="34">
        <v>8558.991</v>
      </c>
      <c r="AP101" s="34">
        <v>5349.96</v>
      </c>
      <c r="AQ101" s="34">
        <v>1568.1959999999999</v>
      </c>
      <c r="AR101" s="34">
        <v>267.55900000000003</v>
      </c>
      <c r="AS101" s="34">
        <v>11.534000000000001</v>
      </c>
      <c r="AT101" s="34">
        <v>8.8550000000000004</v>
      </c>
      <c r="AU101" s="34">
        <v>8.2170000000000005</v>
      </c>
      <c r="AV101" s="34">
        <v>9.6690000000000005</v>
      </c>
      <c r="AW101" s="34">
        <v>8.9670000000000005</v>
      </c>
      <c r="AX101" s="34">
        <v>8.42</v>
      </c>
      <c r="AY101" s="34">
        <v>7.5350000000000001</v>
      </c>
      <c r="AZ101" s="34">
        <v>7.3630000000000004</v>
      </c>
      <c r="BA101" s="34">
        <v>7.8239999999999998</v>
      </c>
      <c r="BB101" s="34">
        <v>8.3670000000000009</v>
      </c>
      <c r="BC101" s="34">
        <v>11.802</v>
      </c>
      <c r="BD101" s="34">
        <v>14.391</v>
      </c>
    </row>
    <row r="102" spans="1:56" x14ac:dyDescent="0.25">
      <c r="A102" t="s">
        <v>323</v>
      </c>
      <c r="D102" t="s">
        <v>0</v>
      </c>
      <c r="E102" s="2" t="s">
        <v>152</v>
      </c>
      <c r="G102" s="33">
        <v>43004</v>
      </c>
      <c r="H102" s="41">
        <f t="shared" si="6"/>
        <v>908216.72000000009</v>
      </c>
      <c r="I102" s="34">
        <v>12.545</v>
      </c>
      <c r="J102" s="34">
        <v>13.835000000000001</v>
      </c>
      <c r="K102" s="34">
        <v>11.627000000000001</v>
      </c>
      <c r="L102" s="34">
        <v>11.95</v>
      </c>
      <c r="M102" s="34">
        <v>10.343999999999999</v>
      </c>
      <c r="N102" s="34">
        <v>10.458</v>
      </c>
      <c r="O102" s="34">
        <v>9.1820000000000004</v>
      </c>
      <c r="P102" s="34">
        <v>9.5779999999999994</v>
      </c>
      <c r="Q102" s="34">
        <v>8.8789999999999996</v>
      </c>
      <c r="R102" s="34">
        <v>8.8729999999999993</v>
      </c>
      <c r="S102" s="34">
        <v>9.8620000000000001</v>
      </c>
      <c r="T102" s="34">
        <v>9.9499999999999993</v>
      </c>
      <c r="U102" s="34">
        <v>64.483000000000004</v>
      </c>
      <c r="V102" s="34">
        <v>1334.5730000000001</v>
      </c>
      <c r="W102" s="34">
        <v>6080.2430000000004</v>
      </c>
      <c r="X102" s="34">
        <v>12268.620999999999</v>
      </c>
      <c r="Y102" s="34">
        <v>19086.300999999999</v>
      </c>
      <c r="Z102" s="34">
        <v>29166.617999999999</v>
      </c>
      <c r="AA102" s="34">
        <v>39853.862000000001</v>
      </c>
      <c r="AB102" s="34">
        <v>47506.498</v>
      </c>
      <c r="AC102" s="34">
        <v>48496.993999999999</v>
      </c>
      <c r="AD102" s="34">
        <v>48352.538999999997</v>
      </c>
      <c r="AE102" s="34">
        <v>55129.98</v>
      </c>
      <c r="AF102" s="34">
        <v>63939.618999999999</v>
      </c>
      <c r="AG102" s="34">
        <v>65159.705999999998</v>
      </c>
      <c r="AH102" s="34">
        <v>66120.135999999999</v>
      </c>
      <c r="AI102" s="34">
        <v>68002.221000000005</v>
      </c>
      <c r="AJ102" s="34">
        <v>68755.945999999996</v>
      </c>
      <c r="AK102" s="34">
        <v>66612.566999999995</v>
      </c>
      <c r="AL102" s="34">
        <v>61380.845999999998</v>
      </c>
      <c r="AM102" s="34">
        <v>52579.224000000002</v>
      </c>
      <c r="AN102" s="34">
        <v>40579.258000000002</v>
      </c>
      <c r="AO102" s="34">
        <v>27211.781999999999</v>
      </c>
      <c r="AP102" s="34">
        <v>14589.279</v>
      </c>
      <c r="AQ102" s="34">
        <v>5045.3860000000004</v>
      </c>
      <c r="AR102" s="34">
        <v>659.55700000000002</v>
      </c>
      <c r="AS102" s="34">
        <v>13.839</v>
      </c>
      <c r="AT102" s="34">
        <v>8.516</v>
      </c>
      <c r="AU102" s="34">
        <v>9.4339999999999993</v>
      </c>
      <c r="AV102" s="34">
        <v>8.6929999999999996</v>
      </c>
      <c r="AW102" s="34">
        <v>9.5340000000000007</v>
      </c>
      <c r="AX102" s="34">
        <v>9.1440000000000001</v>
      </c>
      <c r="AY102" s="34">
        <v>8.9830000000000005</v>
      </c>
      <c r="AZ102" s="34">
        <v>7.9909999999999997</v>
      </c>
      <c r="BA102" s="34">
        <v>6.8920000000000003</v>
      </c>
      <c r="BB102" s="34">
        <v>6.6710000000000003</v>
      </c>
      <c r="BC102" s="34">
        <v>10.677</v>
      </c>
      <c r="BD102" s="34">
        <v>13.023999999999999</v>
      </c>
    </row>
    <row r="103" spans="1:56" x14ac:dyDescent="0.25">
      <c r="A103" t="s">
        <v>323</v>
      </c>
      <c r="D103" t="s">
        <v>0</v>
      </c>
      <c r="E103" s="2" t="s">
        <v>152</v>
      </c>
      <c r="G103" s="33">
        <v>43005</v>
      </c>
      <c r="H103" s="41">
        <f t="shared" si="6"/>
        <v>553927.97199999995</v>
      </c>
      <c r="I103" s="34">
        <v>12.544</v>
      </c>
      <c r="J103" s="34">
        <v>11.782999999999999</v>
      </c>
      <c r="K103" s="34">
        <v>10.843999999999999</v>
      </c>
      <c r="L103" s="34">
        <v>10.369</v>
      </c>
      <c r="M103" s="34">
        <v>9.82</v>
      </c>
      <c r="N103" s="34">
        <v>8.2409999999999997</v>
      </c>
      <c r="O103" s="34">
        <v>7.9610000000000003</v>
      </c>
      <c r="P103" s="34">
        <v>7.3810000000000002</v>
      </c>
      <c r="Q103" s="34">
        <v>6.8239999999999998</v>
      </c>
      <c r="R103" s="34">
        <v>6.7249999999999996</v>
      </c>
      <c r="S103" s="34">
        <v>6.766</v>
      </c>
      <c r="T103" s="34">
        <v>7.6310000000000002</v>
      </c>
      <c r="U103" s="34">
        <v>76.501000000000005</v>
      </c>
      <c r="V103" s="34">
        <v>1505.412</v>
      </c>
      <c r="W103" s="34">
        <v>4624.8190000000004</v>
      </c>
      <c r="X103" s="34">
        <v>8639.9570000000003</v>
      </c>
      <c r="Y103" s="34">
        <v>10534.591</v>
      </c>
      <c r="Z103" s="34">
        <v>10732.689</v>
      </c>
      <c r="AA103" s="34">
        <v>12657.49</v>
      </c>
      <c r="AB103" s="34">
        <v>19151.398000000001</v>
      </c>
      <c r="AC103" s="34">
        <v>25056.406999999999</v>
      </c>
      <c r="AD103" s="34">
        <v>37505.125</v>
      </c>
      <c r="AE103" s="34">
        <v>35755.254999999997</v>
      </c>
      <c r="AF103" s="34">
        <v>31600.686000000002</v>
      </c>
      <c r="AG103" s="34">
        <v>29480.011999999999</v>
      </c>
      <c r="AH103" s="34">
        <v>36273.879999999997</v>
      </c>
      <c r="AI103" s="34">
        <v>47703.703999999998</v>
      </c>
      <c r="AJ103" s="34">
        <v>44533.860999999997</v>
      </c>
      <c r="AK103" s="34">
        <v>55243.076000000001</v>
      </c>
      <c r="AL103" s="34">
        <v>52905.197</v>
      </c>
      <c r="AM103" s="34">
        <v>41569.936000000002</v>
      </c>
      <c r="AN103" s="34">
        <v>29715.94</v>
      </c>
      <c r="AO103" s="34">
        <v>12531.606</v>
      </c>
      <c r="AP103" s="34">
        <v>3758.451</v>
      </c>
      <c r="AQ103" s="34">
        <v>1357.615</v>
      </c>
      <c r="AR103" s="34">
        <v>805.41800000000001</v>
      </c>
      <c r="AS103" s="34">
        <v>17.474</v>
      </c>
      <c r="AT103" s="34">
        <v>7.9059999999999997</v>
      </c>
      <c r="AU103" s="34">
        <v>7.7690000000000001</v>
      </c>
      <c r="AV103" s="34">
        <v>7.5279999999999996</v>
      </c>
      <c r="AW103" s="34">
        <v>8.1530000000000005</v>
      </c>
      <c r="AX103" s="34">
        <v>8.218</v>
      </c>
      <c r="AY103" s="34">
        <v>7.4240000000000004</v>
      </c>
      <c r="AZ103" s="34">
        <v>6.5739999999999998</v>
      </c>
      <c r="BA103" s="34">
        <v>5.9779999999999998</v>
      </c>
      <c r="BB103" s="34">
        <v>7.1079999999999997</v>
      </c>
      <c r="BC103" s="34">
        <v>8.0389999999999997</v>
      </c>
      <c r="BD103" s="34">
        <v>9.8859999999999992</v>
      </c>
    </row>
    <row r="104" spans="1:56" x14ac:dyDescent="0.25">
      <c r="A104" t="s">
        <v>323</v>
      </c>
      <c r="D104" t="s">
        <v>0</v>
      </c>
      <c r="E104" s="2" t="s">
        <v>152</v>
      </c>
      <c r="G104" s="33">
        <v>43006</v>
      </c>
      <c r="H104" s="41">
        <f t="shared" si="6"/>
        <v>701496.23999999987</v>
      </c>
      <c r="I104" s="34">
        <v>10.94</v>
      </c>
      <c r="J104" s="34">
        <v>11.851000000000001</v>
      </c>
      <c r="K104" s="34">
        <v>12.68</v>
      </c>
      <c r="L104" s="34">
        <v>11.172000000000001</v>
      </c>
      <c r="M104" s="34">
        <v>8.61</v>
      </c>
      <c r="N104" s="34">
        <v>9.3490000000000002</v>
      </c>
      <c r="O104" s="34">
        <v>7.3259999999999996</v>
      </c>
      <c r="P104" s="34">
        <v>7.3029999999999999</v>
      </c>
      <c r="Q104" s="34">
        <v>7.53</v>
      </c>
      <c r="R104" s="34">
        <v>8.0259999999999998</v>
      </c>
      <c r="S104" s="34">
        <v>8.0129999999999999</v>
      </c>
      <c r="T104" s="34">
        <v>7.8159999999999998</v>
      </c>
      <c r="U104" s="34">
        <v>97.378</v>
      </c>
      <c r="V104" s="34">
        <v>1133.45</v>
      </c>
      <c r="W104" s="34">
        <v>3872.8530000000001</v>
      </c>
      <c r="X104" s="34">
        <v>9140.7639999999992</v>
      </c>
      <c r="Y104" s="34">
        <v>14395.444</v>
      </c>
      <c r="Z104" s="34">
        <v>21840.600999999999</v>
      </c>
      <c r="AA104" s="34">
        <v>29464.938999999998</v>
      </c>
      <c r="AB104" s="34">
        <v>34467.328999999998</v>
      </c>
      <c r="AC104" s="34">
        <v>40474.048999999999</v>
      </c>
      <c r="AD104" s="34">
        <v>47600.84</v>
      </c>
      <c r="AE104" s="34">
        <v>51688.824999999997</v>
      </c>
      <c r="AF104" s="34">
        <v>52478.769</v>
      </c>
      <c r="AG104" s="34">
        <v>53286.343999999997</v>
      </c>
      <c r="AH104" s="34">
        <v>52038.476000000002</v>
      </c>
      <c r="AI104" s="34">
        <v>50489.370999999999</v>
      </c>
      <c r="AJ104" s="34">
        <v>55629.063999999998</v>
      </c>
      <c r="AK104" s="34">
        <v>52997.872000000003</v>
      </c>
      <c r="AL104" s="34">
        <v>39518.514000000003</v>
      </c>
      <c r="AM104" s="34">
        <v>34355.983999999997</v>
      </c>
      <c r="AN104" s="34">
        <v>27551.510999999999</v>
      </c>
      <c r="AO104" s="34">
        <v>16545.917000000001</v>
      </c>
      <c r="AP104" s="34">
        <v>8593.0319999999992</v>
      </c>
      <c r="AQ104" s="34">
        <v>3106.924</v>
      </c>
      <c r="AR104" s="34">
        <v>515.37699999999995</v>
      </c>
      <c r="AS104" s="34">
        <v>11.093999999999999</v>
      </c>
      <c r="AT104" s="34">
        <v>7.1630000000000003</v>
      </c>
      <c r="AU104" s="34">
        <v>7.1929999999999996</v>
      </c>
      <c r="AV104" s="34">
        <v>8.5009999999999994</v>
      </c>
      <c r="AW104" s="34">
        <v>8.7379999999999995</v>
      </c>
      <c r="AX104" s="34">
        <v>8.8309999999999995</v>
      </c>
      <c r="AY104" s="34">
        <v>8.7409999999999997</v>
      </c>
      <c r="AZ104" s="34">
        <v>7.8710000000000004</v>
      </c>
      <c r="BA104" s="34">
        <v>6.12</v>
      </c>
      <c r="BB104" s="34">
        <v>6.5270000000000001</v>
      </c>
      <c r="BC104" s="34">
        <v>9.39</v>
      </c>
      <c r="BD104" s="34">
        <v>11.827999999999999</v>
      </c>
    </row>
    <row r="105" spans="1:56" x14ac:dyDescent="0.25">
      <c r="A105" t="s">
        <v>323</v>
      </c>
      <c r="D105" t="s">
        <v>0</v>
      </c>
      <c r="E105" s="2" t="s">
        <v>152</v>
      </c>
      <c r="G105" s="33">
        <v>43007</v>
      </c>
      <c r="H105" s="41">
        <f t="shared" si="6"/>
        <v>796326.15399999986</v>
      </c>
      <c r="I105" s="34">
        <v>12.526</v>
      </c>
      <c r="J105" s="34">
        <v>12.673</v>
      </c>
      <c r="K105" s="34">
        <v>12.75</v>
      </c>
      <c r="L105" s="34">
        <v>11.08</v>
      </c>
      <c r="M105" s="34">
        <v>11.769</v>
      </c>
      <c r="N105" s="34">
        <v>8.6999999999999993</v>
      </c>
      <c r="O105" s="34">
        <v>8.3849999999999998</v>
      </c>
      <c r="P105" s="34">
        <v>7.5880000000000001</v>
      </c>
      <c r="Q105" s="34">
        <v>9.2110000000000003</v>
      </c>
      <c r="R105" s="34">
        <v>7.6340000000000003</v>
      </c>
      <c r="S105" s="34">
        <v>7.8719999999999999</v>
      </c>
      <c r="T105" s="34">
        <v>8.0909999999999993</v>
      </c>
      <c r="U105" s="34">
        <v>134.62799999999999</v>
      </c>
      <c r="V105" s="34">
        <v>2196.87</v>
      </c>
      <c r="W105" s="34">
        <v>8677.4490000000005</v>
      </c>
      <c r="X105" s="34">
        <v>17831.415000000001</v>
      </c>
      <c r="Y105" s="34">
        <v>27930.151999999998</v>
      </c>
      <c r="Z105" s="34">
        <v>36801.004000000001</v>
      </c>
      <c r="AA105" s="34">
        <v>43627.508000000002</v>
      </c>
      <c r="AB105" s="34">
        <v>56069.684999999998</v>
      </c>
      <c r="AC105" s="34">
        <v>64024.95</v>
      </c>
      <c r="AD105" s="34">
        <v>67353.126000000004</v>
      </c>
      <c r="AE105" s="34">
        <v>62679.713000000003</v>
      </c>
      <c r="AF105" s="34">
        <v>63575.519</v>
      </c>
      <c r="AG105" s="34">
        <v>64781.334000000003</v>
      </c>
      <c r="AH105" s="34">
        <v>52357.538</v>
      </c>
      <c r="AI105" s="34">
        <v>49129.637999999999</v>
      </c>
      <c r="AJ105" s="34">
        <v>43936.521000000001</v>
      </c>
      <c r="AK105" s="34">
        <v>39981.498</v>
      </c>
      <c r="AL105" s="34">
        <v>32138.627</v>
      </c>
      <c r="AM105" s="34">
        <v>25015.883999999998</v>
      </c>
      <c r="AN105" s="34">
        <v>18357.001</v>
      </c>
      <c r="AO105" s="34">
        <v>11760.075999999999</v>
      </c>
      <c r="AP105" s="34">
        <v>6265.2489999999998</v>
      </c>
      <c r="AQ105" s="34">
        <v>1344.9649999999999</v>
      </c>
      <c r="AR105" s="34">
        <v>135.98599999999999</v>
      </c>
      <c r="AS105" s="34">
        <v>11.167</v>
      </c>
      <c r="AT105" s="34">
        <v>7.9260000000000002</v>
      </c>
      <c r="AU105" s="34">
        <v>7.1929999999999996</v>
      </c>
      <c r="AV105" s="34">
        <v>7.7679999999999998</v>
      </c>
      <c r="AW105" s="34">
        <v>7.64</v>
      </c>
      <c r="AX105" s="34">
        <v>8.2059999999999995</v>
      </c>
      <c r="AY105" s="34">
        <v>8.5630000000000006</v>
      </c>
      <c r="AZ105" s="34">
        <v>7.298</v>
      </c>
      <c r="BA105" s="34">
        <v>6.7949999999999999</v>
      </c>
      <c r="BB105" s="34">
        <v>8.2010000000000005</v>
      </c>
      <c r="BC105" s="34">
        <v>9.4510000000000005</v>
      </c>
      <c r="BD105" s="34">
        <v>11.331</v>
      </c>
    </row>
    <row r="106" spans="1:56" x14ac:dyDescent="0.25">
      <c r="A106" t="s">
        <v>323</v>
      </c>
      <c r="D106" t="s">
        <v>0</v>
      </c>
      <c r="E106" s="2" t="s">
        <v>152</v>
      </c>
      <c r="G106" s="33">
        <v>43008</v>
      </c>
      <c r="H106" s="41">
        <f t="shared" si="6"/>
        <v>788304.29200000013</v>
      </c>
      <c r="I106" s="34">
        <v>15.065</v>
      </c>
      <c r="J106" s="34">
        <v>13.063000000000001</v>
      </c>
      <c r="K106" s="34">
        <v>8.9450000000000003</v>
      </c>
      <c r="L106" s="34">
        <v>9.6430000000000007</v>
      </c>
      <c r="M106" s="34">
        <v>9.0039999999999996</v>
      </c>
      <c r="N106" s="34">
        <v>7.7270000000000003</v>
      </c>
      <c r="O106" s="34">
        <v>8.9649999999999999</v>
      </c>
      <c r="P106" s="34">
        <v>6.8879999999999999</v>
      </c>
      <c r="Q106" s="34">
        <v>6.8659999999999997</v>
      </c>
      <c r="R106" s="34">
        <v>6.24</v>
      </c>
      <c r="S106" s="34">
        <v>7.95</v>
      </c>
      <c r="T106" s="34">
        <v>7.1989999999999998</v>
      </c>
      <c r="U106" s="34">
        <v>96.787000000000006</v>
      </c>
      <c r="V106" s="34">
        <v>1052.7370000000001</v>
      </c>
      <c r="W106" s="34">
        <v>4701.9970000000003</v>
      </c>
      <c r="X106" s="34">
        <v>9142.9869999999992</v>
      </c>
      <c r="Y106" s="34">
        <v>15776.641</v>
      </c>
      <c r="Z106" s="34">
        <v>22780.694</v>
      </c>
      <c r="AA106" s="34">
        <v>29369.417000000001</v>
      </c>
      <c r="AB106" s="34">
        <v>35988.635000000002</v>
      </c>
      <c r="AC106" s="34">
        <v>44579.963000000003</v>
      </c>
      <c r="AD106" s="34">
        <v>44710.3</v>
      </c>
      <c r="AE106" s="34">
        <v>56663.699000000001</v>
      </c>
      <c r="AF106" s="34">
        <v>67118.740999999995</v>
      </c>
      <c r="AG106" s="34">
        <v>59868.834999999999</v>
      </c>
      <c r="AH106" s="34">
        <v>70969.042000000001</v>
      </c>
      <c r="AI106" s="34">
        <v>62912.705999999998</v>
      </c>
      <c r="AJ106" s="34">
        <v>62968.781000000003</v>
      </c>
      <c r="AK106" s="34">
        <v>57646.256000000001</v>
      </c>
      <c r="AL106" s="34">
        <v>51649.51</v>
      </c>
      <c r="AM106" s="34">
        <v>35315.985000000001</v>
      </c>
      <c r="AN106" s="34">
        <v>22618.358</v>
      </c>
      <c r="AO106" s="34">
        <v>16179.5</v>
      </c>
      <c r="AP106" s="34">
        <v>11181.949000000001</v>
      </c>
      <c r="AQ106" s="34">
        <v>4033.3150000000001</v>
      </c>
      <c r="AR106" s="34">
        <v>756.04300000000001</v>
      </c>
      <c r="AS106" s="34">
        <v>15.904999999999999</v>
      </c>
      <c r="AT106" s="34">
        <v>8.6809999999999992</v>
      </c>
      <c r="AU106" s="34">
        <v>8.1639999999999997</v>
      </c>
      <c r="AV106" s="34">
        <v>8</v>
      </c>
      <c r="AW106" s="34">
        <v>9.0820000000000007</v>
      </c>
      <c r="AX106" s="34">
        <v>8.7070000000000007</v>
      </c>
      <c r="AY106" s="34">
        <v>8.9030000000000005</v>
      </c>
      <c r="AZ106" s="34">
        <v>7.5030000000000001</v>
      </c>
      <c r="BA106" s="34">
        <v>8.2799999999999994</v>
      </c>
      <c r="BB106" s="34">
        <v>8.0229999999999997</v>
      </c>
      <c r="BC106" s="34">
        <v>10.489000000000001</v>
      </c>
      <c r="BD106" s="34">
        <v>12.122</v>
      </c>
    </row>
    <row r="107" spans="1:56" x14ac:dyDescent="0.25">
      <c r="A107" t="s">
        <v>323</v>
      </c>
      <c r="D107" t="s">
        <v>0</v>
      </c>
      <c r="E107" s="2" t="s">
        <v>152</v>
      </c>
      <c r="G107" s="33">
        <v>43009</v>
      </c>
      <c r="H107" s="41">
        <f t="shared" si="6"/>
        <v>581711.34400000004</v>
      </c>
      <c r="I107" s="34">
        <v>12.481999999999999</v>
      </c>
      <c r="J107" s="34">
        <v>14.035</v>
      </c>
      <c r="K107" s="34">
        <v>15.676</v>
      </c>
      <c r="L107" s="34">
        <v>14.231</v>
      </c>
      <c r="M107" s="34">
        <v>13.212</v>
      </c>
      <c r="N107" s="34">
        <v>11.36</v>
      </c>
      <c r="O107" s="34">
        <v>11.611000000000001</v>
      </c>
      <c r="P107" s="34">
        <v>11.483000000000001</v>
      </c>
      <c r="Q107" s="34">
        <v>9.8680000000000003</v>
      </c>
      <c r="R107" s="34">
        <v>10.116</v>
      </c>
      <c r="S107" s="34">
        <v>9.3190000000000008</v>
      </c>
      <c r="T107" s="34">
        <v>9.8559999999999999</v>
      </c>
      <c r="U107" s="34">
        <v>122.033</v>
      </c>
      <c r="V107" s="34">
        <v>1261.3430000000001</v>
      </c>
      <c r="W107" s="34">
        <v>4472.018</v>
      </c>
      <c r="X107" s="34">
        <v>9778.9050000000007</v>
      </c>
      <c r="Y107" s="34">
        <v>16411.510999999999</v>
      </c>
      <c r="Z107" s="34">
        <v>22128.629000000001</v>
      </c>
      <c r="AA107" s="34">
        <v>30915.662</v>
      </c>
      <c r="AB107" s="34">
        <v>38541.578999999998</v>
      </c>
      <c r="AC107" s="34">
        <v>39567.767</v>
      </c>
      <c r="AD107" s="34">
        <v>43843.07</v>
      </c>
      <c r="AE107" s="34">
        <v>42338.531999999999</v>
      </c>
      <c r="AF107" s="34">
        <v>41119.665999999997</v>
      </c>
      <c r="AG107" s="34">
        <v>43430.913999999997</v>
      </c>
      <c r="AH107" s="34">
        <v>42161.574000000001</v>
      </c>
      <c r="AI107" s="34">
        <v>42808.536999999997</v>
      </c>
      <c r="AJ107" s="34">
        <v>41482.351000000002</v>
      </c>
      <c r="AK107" s="34">
        <v>37992.273000000001</v>
      </c>
      <c r="AL107" s="34">
        <v>28652.863000000001</v>
      </c>
      <c r="AM107" s="34">
        <v>22599.932000000001</v>
      </c>
      <c r="AN107" s="34">
        <v>16487.948</v>
      </c>
      <c r="AO107" s="34">
        <v>8881.9330000000009</v>
      </c>
      <c r="AP107" s="34">
        <v>4553.5559999999996</v>
      </c>
      <c r="AQ107" s="34">
        <v>1639.922</v>
      </c>
      <c r="AR107" s="34">
        <v>272.30700000000002</v>
      </c>
      <c r="AS107" s="34">
        <v>15.057</v>
      </c>
      <c r="AT107" s="34">
        <v>9.5399999999999991</v>
      </c>
      <c r="AU107" s="34">
        <v>9.4079999999999995</v>
      </c>
      <c r="AV107" s="34">
        <v>9.6010000000000009</v>
      </c>
      <c r="AW107" s="34">
        <v>7.5880000000000001</v>
      </c>
      <c r="AX107" s="34">
        <v>7.0750000000000002</v>
      </c>
      <c r="AY107" s="34">
        <v>6.7839999999999998</v>
      </c>
      <c r="AZ107" s="34">
        <v>6.6029999999999998</v>
      </c>
      <c r="BA107" s="34">
        <v>6.734</v>
      </c>
      <c r="BB107" s="34">
        <v>7.2389999999999999</v>
      </c>
      <c r="BC107" s="34">
        <v>8.1140000000000008</v>
      </c>
      <c r="BD107" s="34">
        <v>9.5269999999999992</v>
      </c>
    </row>
    <row r="108" spans="1:56" x14ac:dyDescent="0.25">
      <c r="A108" t="s">
        <v>323</v>
      </c>
      <c r="D108" t="s">
        <v>0</v>
      </c>
      <c r="E108" s="2" t="s">
        <v>152</v>
      </c>
      <c r="G108" s="33">
        <v>43010</v>
      </c>
      <c r="H108" s="41">
        <f t="shared" si="6"/>
        <v>884138.79</v>
      </c>
      <c r="I108" s="34">
        <v>9.91</v>
      </c>
      <c r="J108" s="34">
        <v>12.462</v>
      </c>
      <c r="K108" s="34">
        <v>15.827</v>
      </c>
      <c r="L108" s="34">
        <v>14.68</v>
      </c>
      <c r="M108" s="34">
        <v>14.099</v>
      </c>
      <c r="N108" s="34">
        <v>12.16</v>
      </c>
      <c r="O108" s="34">
        <v>11.840999999999999</v>
      </c>
      <c r="P108" s="34">
        <v>11.246</v>
      </c>
      <c r="Q108" s="34">
        <v>11.398</v>
      </c>
      <c r="R108" s="34">
        <v>9.5299999999999994</v>
      </c>
      <c r="S108" s="34">
        <v>9.2910000000000004</v>
      </c>
      <c r="T108" s="34">
        <v>9.7669999999999995</v>
      </c>
      <c r="U108" s="34">
        <v>151.83799999999999</v>
      </c>
      <c r="V108" s="34">
        <v>1499.3</v>
      </c>
      <c r="W108" s="34">
        <v>4823.2209999999995</v>
      </c>
      <c r="X108" s="34">
        <v>10134.111999999999</v>
      </c>
      <c r="Y108" s="34">
        <v>16949.053</v>
      </c>
      <c r="Z108" s="34">
        <v>23641.631000000001</v>
      </c>
      <c r="AA108" s="34">
        <v>27614.3</v>
      </c>
      <c r="AB108" s="34">
        <v>32549.361000000001</v>
      </c>
      <c r="AC108" s="34">
        <v>37361.625</v>
      </c>
      <c r="AD108" s="34">
        <v>42349.851000000002</v>
      </c>
      <c r="AE108" s="34">
        <v>49615.286999999997</v>
      </c>
      <c r="AF108" s="34">
        <v>60518.65</v>
      </c>
      <c r="AG108" s="34">
        <v>69212.936000000002</v>
      </c>
      <c r="AH108" s="34">
        <v>75367.365000000005</v>
      </c>
      <c r="AI108" s="34">
        <v>78962.407999999996</v>
      </c>
      <c r="AJ108" s="34">
        <v>77405.763999999996</v>
      </c>
      <c r="AK108" s="34">
        <v>71845.608999999997</v>
      </c>
      <c r="AL108" s="34">
        <v>63513.224999999999</v>
      </c>
      <c r="AM108" s="34">
        <v>52663.995999999999</v>
      </c>
      <c r="AN108" s="34">
        <v>40047.071000000004</v>
      </c>
      <c r="AO108" s="34">
        <v>26785.989000000001</v>
      </c>
      <c r="AP108" s="34">
        <v>14473.099</v>
      </c>
      <c r="AQ108" s="34">
        <v>5444.9740000000002</v>
      </c>
      <c r="AR108" s="34">
        <v>945.16700000000003</v>
      </c>
      <c r="AS108" s="34">
        <v>28.748000000000001</v>
      </c>
      <c r="AT108" s="34">
        <v>11.17</v>
      </c>
      <c r="AU108" s="34">
        <v>10.231999999999999</v>
      </c>
      <c r="AV108" s="34">
        <v>9.4909999999999997</v>
      </c>
      <c r="AW108" s="34">
        <v>8.5429999999999993</v>
      </c>
      <c r="AX108" s="34">
        <v>7.0960000000000001</v>
      </c>
      <c r="AY108" s="34">
        <v>7.2510000000000003</v>
      </c>
      <c r="AZ108" s="34">
        <v>6.4109999999999996</v>
      </c>
      <c r="BA108" s="34">
        <v>6.6790000000000003</v>
      </c>
      <c r="BB108" s="34">
        <v>7.2160000000000002</v>
      </c>
      <c r="BC108" s="34">
        <v>7.2679999999999998</v>
      </c>
      <c r="BD108" s="34">
        <v>10.641999999999999</v>
      </c>
    </row>
    <row r="109" spans="1:56" x14ac:dyDescent="0.25">
      <c r="A109" t="s">
        <v>323</v>
      </c>
      <c r="D109" t="s">
        <v>0</v>
      </c>
      <c r="E109" s="2" t="s">
        <v>152</v>
      </c>
      <c r="G109" s="33">
        <v>43011</v>
      </c>
      <c r="H109" s="41">
        <f t="shared" si="6"/>
        <v>1127807.2910000004</v>
      </c>
      <c r="I109" s="34">
        <v>10.587999999999999</v>
      </c>
      <c r="J109" s="34">
        <v>10.723000000000001</v>
      </c>
      <c r="K109" s="34">
        <v>13.074999999999999</v>
      </c>
      <c r="L109" s="34">
        <v>11.85</v>
      </c>
      <c r="M109" s="34">
        <v>9.4440000000000008</v>
      </c>
      <c r="N109" s="34">
        <v>8.8840000000000003</v>
      </c>
      <c r="O109" s="34">
        <v>8.8829999999999991</v>
      </c>
      <c r="P109" s="34">
        <v>8.1549999999999994</v>
      </c>
      <c r="Q109" s="34">
        <v>8.3000000000000007</v>
      </c>
      <c r="R109" s="34">
        <v>9.7219999999999995</v>
      </c>
      <c r="S109" s="34">
        <v>9.4740000000000002</v>
      </c>
      <c r="T109" s="34">
        <v>9.9489999999999998</v>
      </c>
      <c r="U109" s="34">
        <v>282.82</v>
      </c>
      <c r="V109" s="34">
        <v>2831.1770000000001</v>
      </c>
      <c r="W109" s="34">
        <v>8903.0759999999991</v>
      </c>
      <c r="X109" s="34">
        <v>17993.305</v>
      </c>
      <c r="Y109" s="34">
        <v>29877.510999999999</v>
      </c>
      <c r="Z109" s="34">
        <v>42526.629000000001</v>
      </c>
      <c r="AA109" s="34">
        <v>54768.18</v>
      </c>
      <c r="AB109" s="34">
        <v>64956.705999999998</v>
      </c>
      <c r="AC109" s="34">
        <v>72432.763000000006</v>
      </c>
      <c r="AD109" s="34">
        <v>77450.716</v>
      </c>
      <c r="AE109" s="34">
        <v>83778.633000000002</v>
      </c>
      <c r="AF109" s="34">
        <v>86275.184999999998</v>
      </c>
      <c r="AG109" s="34">
        <v>85131.91</v>
      </c>
      <c r="AH109" s="34">
        <v>86106.107000000004</v>
      </c>
      <c r="AI109" s="34">
        <v>81461.566999999995</v>
      </c>
      <c r="AJ109" s="34">
        <v>76959.62</v>
      </c>
      <c r="AK109" s="34">
        <v>68538.620999999999</v>
      </c>
      <c r="AL109" s="34">
        <v>57960.699000000001</v>
      </c>
      <c r="AM109" s="34">
        <v>46586.351000000002</v>
      </c>
      <c r="AN109" s="34">
        <v>37882.428</v>
      </c>
      <c r="AO109" s="34">
        <v>23877.613000000001</v>
      </c>
      <c r="AP109" s="34">
        <v>14641.811</v>
      </c>
      <c r="AQ109" s="34">
        <v>5232.5290000000005</v>
      </c>
      <c r="AR109" s="34">
        <v>1100.299</v>
      </c>
      <c r="AS109" s="34">
        <v>35.755000000000003</v>
      </c>
      <c r="AT109" s="34">
        <v>10.003</v>
      </c>
      <c r="AU109" s="34">
        <v>10.981999999999999</v>
      </c>
      <c r="AV109" s="34">
        <v>9.327</v>
      </c>
      <c r="AW109" s="34">
        <v>8.0350000000000001</v>
      </c>
      <c r="AX109" s="34">
        <v>8.577</v>
      </c>
      <c r="AY109" s="34">
        <v>8.077</v>
      </c>
      <c r="AZ109" s="34">
        <v>7.2160000000000002</v>
      </c>
      <c r="BA109" s="34">
        <v>7.5979999999999999</v>
      </c>
      <c r="BB109" s="34">
        <v>7.5869999999999997</v>
      </c>
      <c r="BC109" s="34">
        <v>10.265000000000001</v>
      </c>
      <c r="BD109" s="34">
        <v>8.5660000000000007</v>
      </c>
    </row>
    <row r="110" spans="1:56" x14ac:dyDescent="0.25">
      <c r="A110" t="s">
        <v>323</v>
      </c>
      <c r="D110" t="s">
        <v>0</v>
      </c>
      <c r="E110" s="2" t="s">
        <v>152</v>
      </c>
      <c r="G110" s="33">
        <v>43012</v>
      </c>
      <c r="H110" s="41">
        <f t="shared" si="6"/>
        <v>1077837.1799999995</v>
      </c>
      <c r="I110" s="34">
        <v>10.154</v>
      </c>
      <c r="J110" s="34">
        <v>11.085000000000001</v>
      </c>
      <c r="K110" s="34">
        <v>13.536</v>
      </c>
      <c r="L110" s="34">
        <v>12.893000000000001</v>
      </c>
      <c r="M110" s="34">
        <v>11.863</v>
      </c>
      <c r="N110" s="34">
        <v>10.103</v>
      </c>
      <c r="O110" s="34">
        <v>8.9480000000000004</v>
      </c>
      <c r="P110" s="34">
        <v>8.4600000000000009</v>
      </c>
      <c r="Q110" s="34">
        <v>8.3989999999999991</v>
      </c>
      <c r="R110" s="34">
        <v>11.194000000000001</v>
      </c>
      <c r="S110" s="34">
        <v>11.06</v>
      </c>
      <c r="T110" s="34">
        <v>12.442</v>
      </c>
      <c r="U110" s="34">
        <v>292.12700000000001</v>
      </c>
      <c r="V110" s="34">
        <v>2655.72</v>
      </c>
      <c r="W110" s="34">
        <v>8080.5039999999999</v>
      </c>
      <c r="X110" s="34">
        <v>16062.396000000001</v>
      </c>
      <c r="Y110" s="34">
        <v>27701.864000000001</v>
      </c>
      <c r="Z110" s="34">
        <v>39666.934999999998</v>
      </c>
      <c r="AA110" s="34">
        <v>51890.625999999997</v>
      </c>
      <c r="AB110" s="34">
        <v>60584.158000000003</v>
      </c>
      <c r="AC110" s="34">
        <v>66978.781000000003</v>
      </c>
      <c r="AD110" s="34">
        <v>68274.198999999993</v>
      </c>
      <c r="AE110" s="34">
        <v>75063.108999999997</v>
      </c>
      <c r="AF110" s="34">
        <v>80891.062000000005</v>
      </c>
      <c r="AG110" s="34">
        <v>84925.717999999993</v>
      </c>
      <c r="AH110" s="34">
        <v>84168.182000000001</v>
      </c>
      <c r="AI110" s="34">
        <v>81967.732000000004</v>
      </c>
      <c r="AJ110" s="34">
        <v>76646.066000000006</v>
      </c>
      <c r="AK110" s="34">
        <v>69510.928</v>
      </c>
      <c r="AL110" s="34">
        <v>61459.237999999998</v>
      </c>
      <c r="AM110" s="34">
        <v>46459.921999999999</v>
      </c>
      <c r="AN110" s="34">
        <v>38052.01</v>
      </c>
      <c r="AO110" s="34">
        <v>22679.317999999999</v>
      </c>
      <c r="AP110" s="34">
        <v>9594.6859999999997</v>
      </c>
      <c r="AQ110" s="34">
        <v>3479.2649999999999</v>
      </c>
      <c r="AR110" s="34">
        <v>520.05499999999995</v>
      </c>
      <c r="AS110" s="34">
        <v>16.562999999999999</v>
      </c>
      <c r="AT110" s="34">
        <v>8.6590000000000007</v>
      </c>
      <c r="AU110" s="34">
        <v>7.3220000000000001</v>
      </c>
      <c r="AV110" s="34">
        <v>8.5079999999999991</v>
      </c>
      <c r="AW110" s="34">
        <v>7.6120000000000001</v>
      </c>
      <c r="AX110" s="34">
        <v>7.6210000000000004</v>
      </c>
      <c r="AY110" s="34">
        <v>7.2350000000000003</v>
      </c>
      <c r="AZ110" s="34">
        <v>7.008</v>
      </c>
      <c r="BA110" s="34">
        <v>6.6120000000000001</v>
      </c>
      <c r="BB110" s="34">
        <v>6.9180000000000001</v>
      </c>
      <c r="BC110" s="34">
        <v>7.7510000000000003</v>
      </c>
      <c r="BD110" s="34">
        <v>10.632999999999999</v>
      </c>
    </row>
    <row r="111" spans="1:56" x14ac:dyDescent="0.25">
      <c r="A111" t="s">
        <v>323</v>
      </c>
      <c r="D111" t="s">
        <v>0</v>
      </c>
      <c r="E111" s="2" t="s">
        <v>152</v>
      </c>
      <c r="G111" s="33">
        <v>43013</v>
      </c>
      <c r="H111" s="41">
        <f t="shared" si="6"/>
        <v>315627.69300000009</v>
      </c>
      <c r="I111" s="34">
        <v>11.750999999999999</v>
      </c>
      <c r="J111" s="34">
        <v>11.449</v>
      </c>
      <c r="K111" s="34">
        <v>9.0530000000000008</v>
      </c>
      <c r="L111" s="34">
        <v>8.6890000000000001</v>
      </c>
      <c r="M111" s="34">
        <v>8.2780000000000005</v>
      </c>
      <c r="N111" s="34">
        <v>7.6929999999999996</v>
      </c>
      <c r="O111" s="34">
        <v>7.5220000000000002</v>
      </c>
      <c r="P111" s="34">
        <v>8.4700000000000006</v>
      </c>
      <c r="Q111" s="34">
        <v>7.6319999999999997</v>
      </c>
      <c r="R111" s="34">
        <v>8.1790000000000003</v>
      </c>
      <c r="S111" s="34">
        <v>8.9710000000000001</v>
      </c>
      <c r="T111" s="34">
        <v>10.474</v>
      </c>
      <c r="U111" s="34">
        <v>38.841999999999999</v>
      </c>
      <c r="V111" s="34">
        <v>155.19499999999999</v>
      </c>
      <c r="W111" s="34">
        <v>359.32</v>
      </c>
      <c r="X111" s="34">
        <v>649.995</v>
      </c>
      <c r="Y111" s="34">
        <v>1215.72</v>
      </c>
      <c r="Z111" s="34">
        <v>2040.7660000000001</v>
      </c>
      <c r="AA111" s="34">
        <v>3768.875</v>
      </c>
      <c r="AB111" s="34">
        <v>6618.4629999999997</v>
      </c>
      <c r="AC111" s="34">
        <v>15157.945</v>
      </c>
      <c r="AD111" s="34">
        <v>30527.355</v>
      </c>
      <c r="AE111" s="34">
        <v>41707.254999999997</v>
      </c>
      <c r="AF111" s="34">
        <v>37456.614000000001</v>
      </c>
      <c r="AG111" s="34">
        <v>30435.098000000002</v>
      </c>
      <c r="AH111" s="34">
        <v>16881.124</v>
      </c>
      <c r="AI111" s="34">
        <v>15206.489</v>
      </c>
      <c r="AJ111" s="34">
        <v>15513.781999999999</v>
      </c>
      <c r="AK111" s="34">
        <v>15338.305</v>
      </c>
      <c r="AL111" s="34">
        <v>14961.89</v>
      </c>
      <c r="AM111" s="34">
        <v>20034.179</v>
      </c>
      <c r="AN111" s="34">
        <v>21165.385999999999</v>
      </c>
      <c r="AO111" s="34">
        <v>15983.896000000001</v>
      </c>
      <c r="AP111" s="34">
        <v>7758.1530000000002</v>
      </c>
      <c r="AQ111" s="34">
        <v>2080.5320000000002</v>
      </c>
      <c r="AR111" s="34">
        <v>356.48200000000003</v>
      </c>
      <c r="AS111" s="34">
        <v>16.437999999999999</v>
      </c>
      <c r="AT111" s="34">
        <v>8.5549999999999997</v>
      </c>
      <c r="AU111" s="34">
        <v>9.1329999999999991</v>
      </c>
      <c r="AV111" s="34">
        <v>8.5060000000000002</v>
      </c>
      <c r="AW111" s="34">
        <v>8.7639999999999993</v>
      </c>
      <c r="AX111" s="34">
        <v>7.5209999999999999</v>
      </c>
      <c r="AY111" s="34">
        <v>6.6959999999999997</v>
      </c>
      <c r="AZ111" s="34">
        <v>6.6820000000000004</v>
      </c>
      <c r="BA111" s="34">
        <v>7.08</v>
      </c>
      <c r="BB111" s="34">
        <v>7.867</v>
      </c>
      <c r="BC111" s="34">
        <v>9.657</v>
      </c>
      <c r="BD111" s="34">
        <v>10.972</v>
      </c>
    </row>
    <row r="112" spans="1:56" x14ac:dyDescent="0.25">
      <c r="A112" t="s">
        <v>323</v>
      </c>
      <c r="D112" t="s">
        <v>0</v>
      </c>
      <c r="E112" s="2" t="s">
        <v>152</v>
      </c>
      <c r="G112" s="33">
        <v>43014</v>
      </c>
      <c r="H112" s="41">
        <f t="shared" si="6"/>
        <v>555841.0399999998</v>
      </c>
      <c r="I112" s="34">
        <v>10.686999999999999</v>
      </c>
      <c r="J112" s="34">
        <v>12.316000000000001</v>
      </c>
      <c r="K112" s="34">
        <v>12.999000000000001</v>
      </c>
      <c r="L112" s="34">
        <v>11.91</v>
      </c>
      <c r="M112" s="34">
        <v>11.238</v>
      </c>
      <c r="N112" s="34">
        <v>8.9760000000000009</v>
      </c>
      <c r="O112" s="34">
        <v>9.6709999999999994</v>
      </c>
      <c r="P112" s="34">
        <v>8.1229999999999993</v>
      </c>
      <c r="Q112" s="34">
        <v>8.8070000000000004</v>
      </c>
      <c r="R112" s="34">
        <v>8.2569999999999997</v>
      </c>
      <c r="S112" s="34">
        <v>9.2929999999999993</v>
      </c>
      <c r="T112" s="34">
        <v>9.5760000000000005</v>
      </c>
      <c r="U112" s="34">
        <v>99.695999999999998</v>
      </c>
      <c r="V112" s="34">
        <v>685.17200000000003</v>
      </c>
      <c r="W112" s="34">
        <v>2211.0230000000001</v>
      </c>
      <c r="X112" s="34">
        <v>4856.9560000000001</v>
      </c>
      <c r="Y112" s="34">
        <v>8005.576</v>
      </c>
      <c r="Z112" s="34">
        <v>12407.703</v>
      </c>
      <c r="AA112" s="34">
        <v>15414.023999999999</v>
      </c>
      <c r="AB112" s="34">
        <v>19666.07</v>
      </c>
      <c r="AC112" s="34">
        <v>27831.580999999998</v>
      </c>
      <c r="AD112" s="34">
        <v>32753.674999999999</v>
      </c>
      <c r="AE112" s="34">
        <v>38116.576000000001</v>
      </c>
      <c r="AF112" s="34">
        <v>41663.360000000001</v>
      </c>
      <c r="AG112" s="34">
        <v>46108.981</v>
      </c>
      <c r="AH112" s="34">
        <v>49863.904999999999</v>
      </c>
      <c r="AI112" s="34">
        <v>48456.279000000002</v>
      </c>
      <c r="AJ112" s="34">
        <v>47288.480000000003</v>
      </c>
      <c r="AK112" s="34">
        <v>42130.817000000003</v>
      </c>
      <c r="AL112" s="34">
        <v>36612.675000000003</v>
      </c>
      <c r="AM112" s="34">
        <v>31769.266</v>
      </c>
      <c r="AN112" s="34">
        <v>23826.548999999999</v>
      </c>
      <c r="AO112" s="34">
        <v>14803.17</v>
      </c>
      <c r="AP112" s="34">
        <v>7762.7219999999998</v>
      </c>
      <c r="AQ112" s="34">
        <v>2828.8989999999999</v>
      </c>
      <c r="AR112" s="34">
        <v>453.23599999999999</v>
      </c>
      <c r="AS112" s="34">
        <v>16.718</v>
      </c>
      <c r="AT112" s="34">
        <v>9.6980000000000004</v>
      </c>
      <c r="AU112" s="34">
        <v>9.34</v>
      </c>
      <c r="AV112" s="34">
        <v>7.923</v>
      </c>
      <c r="AW112" s="34">
        <v>6.992</v>
      </c>
      <c r="AX112" s="34">
        <v>6.2080000000000002</v>
      </c>
      <c r="AY112" s="34">
        <v>6.24</v>
      </c>
      <c r="AZ112" s="34">
        <v>6.7539999999999996</v>
      </c>
      <c r="BA112" s="34">
        <v>7.2610000000000001</v>
      </c>
      <c r="BB112" s="34">
        <v>7.5529999999999999</v>
      </c>
      <c r="BC112" s="34">
        <v>8.2309999999999999</v>
      </c>
      <c r="BD112" s="34">
        <v>9.8780000000000001</v>
      </c>
    </row>
    <row r="113" spans="1:56" x14ac:dyDescent="0.25">
      <c r="A113" t="s">
        <v>323</v>
      </c>
      <c r="D113" t="s">
        <v>0</v>
      </c>
      <c r="E113" s="2" t="s">
        <v>152</v>
      </c>
      <c r="G113" s="33">
        <v>43015</v>
      </c>
      <c r="H113" s="41">
        <f t="shared" si="6"/>
        <v>889851.00899999996</v>
      </c>
      <c r="I113" s="34">
        <v>10.654999999999999</v>
      </c>
      <c r="J113" s="34">
        <v>13.999000000000001</v>
      </c>
      <c r="K113" s="34">
        <v>12.702999999999999</v>
      </c>
      <c r="L113" s="34">
        <v>11.826000000000001</v>
      </c>
      <c r="M113" s="34">
        <v>10.808</v>
      </c>
      <c r="N113" s="34">
        <v>9.6419999999999995</v>
      </c>
      <c r="O113" s="34">
        <v>8.298</v>
      </c>
      <c r="P113" s="34">
        <v>10.093999999999999</v>
      </c>
      <c r="Q113" s="34">
        <v>9.4789999999999992</v>
      </c>
      <c r="R113" s="34">
        <v>9.1869999999999994</v>
      </c>
      <c r="S113" s="34">
        <v>9.8239999999999998</v>
      </c>
      <c r="T113" s="34">
        <v>13.548999999999999</v>
      </c>
      <c r="U113" s="34">
        <v>475.315</v>
      </c>
      <c r="V113" s="34">
        <v>3460.7159999999999</v>
      </c>
      <c r="W113" s="34">
        <v>10170.012000000001</v>
      </c>
      <c r="X113" s="34">
        <v>19726.204000000002</v>
      </c>
      <c r="Y113" s="34">
        <v>30776.300999999999</v>
      </c>
      <c r="Z113" s="34">
        <v>42451.313000000002</v>
      </c>
      <c r="AA113" s="34">
        <v>54120.959999999999</v>
      </c>
      <c r="AB113" s="34">
        <v>59804.4</v>
      </c>
      <c r="AC113" s="34">
        <v>59625.587</v>
      </c>
      <c r="AD113" s="34">
        <v>63007.991999999998</v>
      </c>
      <c r="AE113" s="34">
        <v>65742.021999999997</v>
      </c>
      <c r="AF113" s="34">
        <v>57822.623</v>
      </c>
      <c r="AG113" s="34">
        <v>53961.22</v>
      </c>
      <c r="AH113" s="34">
        <v>50283.254999999997</v>
      </c>
      <c r="AI113" s="34">
        <v>51619.669000000002</v>
      </c>
      <c r="AJ113" s="34">
        <v>53121.074999999997</v>
      </c>
      <c r="AK113" s="34">
        <v>57539.834999999999</v>
      </c>
      <c r="AL113" s="34">
        <v>55187.648000000001</v>
      </c>
      <c r="AM113" s="34">
        <v>44285.767999999996</v>
      </c>
      <c r="AN113" s="34">
        <v>28722.159</v>
      </c>
      <c r="AO113" s="34">
        <v>16335.675999999999</v>
      </c>
      <c r="AP113" s="34">
        <v>8481.6010000000006</v>
      </c>
      <c r="AQ113" s="34">
        <v>2504.893</v>
      </c>
      <c r="AR113" s="34">
        <v>382.70400000000001</v>
      </c>
      <c r="AS113" s="34">
        <v>23.081</v>
      </c>
      <c r="AT113" s="34">
        <v>11.188000000000001</v>
      </c>
      <c r="AU113" s="34">
        <v>8.5820000000000007</v>
      </c>
      <c r="AV113" s="34">
        <v>8.8230000000000004</v>
      </c>
      <c r="AW113" s="34">
        <v>8</v>
      </c>
      <c r="AX113" s="34">
        <v>8.4009999999999998</v>
      </c>
      <c r="AY113" s="34">
        <v>7.5650000000000004</v>
      </c>
      <c r="AZ113" s="34">
        <v>6.5019999999999998</v>
      </c>
      <c r="BA113" s="34">
        <v>6.2359999999999998</v>
      </c>
      <c r="BB113" s="34">
        <v>6.4340000000000002</v>
      </c>
      <c r="BC113" s="34">
        <v>7.4880000000000004</v>
      </c>
      <c r="BD113" s="34">
        <v>9.6969999999999992</v>
      </c>
    </row>
    <row r="114" spans="1:56" x14ac:dyDescent="0.25">
      <c r="A114" t="s">
        <v>323</v>
      </c>
      <c r="D114" t="s">
        <v>0</v>
      </c>
      <c r="E114" s="2" t="s">
        <v>152</v>
      </c>
      <c r="G114" s="33">
        <v>43016</v>
      </c>
      <c r="H114" s="41">
        <f t="shared" si="6"/>
        <v>685566.38699999987</v>
      </c>
      <c r="I114" s="34">
        <v>11.56</v>
      </c>
      <c r="J114" s="34">
        <v>11.262</v>
      </c>
      <c r="K114" s="34">
        <v>62.215000000000003</v>
      </c>
      <c r="L114" s="34">
        <v>10.526999999999999</v>
      </c>
      <c r="M114" s="34">
        <v>8.6509999999999998</v>
      </c>
      <c r="N114" s="34">
        <v>7.4160000000000004</v>
      </c>
      <c r="O114" s="34">
        <v>7.0389999999999997</v>
      </c>
      <c r="P114" s="34">
        <v>7.9880000000000004</v>
      </c>
      <c r="Q114" s="34">
        <v>7.9459999999999997</v>
      </c>
      <c r="R114" s="34">
        <v>7.7439999999999998</v>
      </c>
      <c r="S114" s="34">
        <v>7.6859999999999999</v>
      </c>
      <c r="T114" s="34">
        <v>12.861000000000001</v>
      </c>
      <c r="U114" s="34">
        <v>229.64599999999999</v>
      </c>
      <c r="V114" s="34">
        <v>1217.527</v>
      </c>
      <c r="W114" s="34">
        <v>2381.3389999999999</v>
      </c>
      <c r="X114" s="34">
        <v>6422.6350000000002</v>
      </c>
      <c r="Y114" s="34">
        <v>10764.68</v>
      </c>
      <c r="Z114" s="34">
        <v>17665.379000000001</v>
      </c>
      <c r="AA114" s="34">
        <v>25883.105</v>
      </c>
      <c r="AB114" s="34">
        <v>39205.321000000004</v>
      </c>
      <c r="AC114" s="34">
        <v>50632.798999999999</v>
      </c>
      <c r="AD114" s="34">
        <v>58189.906999999999</v>
      </c>
      <c r="AE114" s="34">
        <v>57816.790999999997</v>
      </c>
      <c r="AF114" s="34">
        <v>52048.237999999998</v>
      </c>
      <c r="AG114" s="34">
        <v>51154.114999999998</v>
      </c>
      <c r="AH114" s="34">
        <v>41356.51</v>
      </c>
      <c r="AI114" s="34">
        <v>48061.447999999997</v>
      </c>
      <c r="AJ114" s="34">
        <v>53013.608999999997</v>
      </c>
      <c r="AK114" s="34">
        <v>49021.324000000001</v>
      </c>
      <c r="AL114" s="34">
        <v>41122.017</v>
      </c>
      <c r="AM114" s="34">
        <v>26743.263999999999</v>
      </c>
      <c r="AN114" s="34">
        <v>18438.152999999998</v>
      </c>
      <c r="AO114" s="34">
        <v>18528.755000000001</v>
      </c>
      <c r="AP114" s="34">
        <v>9818.1229999999996</v>
      </c>
      <c r="AQ114" s="34">
        <v>4661.2960000000003</v>
      </c>
      <c r="AR114" s="34">
        <v>922.34799999999996</v>
      </c>
      <c r="AS114" s="34">
        <v>16.88</v>
      </c>
      <c r="AT114" s="34">
        <v>9.4369999999999994</v>
      </c>
      <c r="AU114" s="34">
        <v>8.77</v>
      </c>
      <c r="AV114" s="34">
        <v>8.7449999999999992</v>
      </c>
      <c r="AW114" s="34">
        <v>7.2350000000000003</v>
      </c>
      <c r="AX114" s="34">
        <v>7.2690000000000001</v>
      </c>
      <c r="AY114" s="34">
        <v>6.8209999999999997</v>
      </c>
      <c r="AZ114" s="34">
        <v>5.9550000000000001</v>
      </c>
      <c r="BA114" s="34">
        <v>7.1159999999999997</v>
      </c>
      <c r="BB114" s="34">
        <v>6.4279999999999999</v>
      </c>
      <c r="BC114" s="34">
        <v>10.025</v>
      </c>
      <c r="BD114" s="34">
        <v>10.481999999999999</v>
      </c>
    </row>
    <row r="115" spans="1:56" x14ac:dyDescent="0.25">
      <c r="A115" t="s">
        <v>323</v>
      </c>
      <c r="D115" t="s">
        <v>0</v>
      </c>
      <c r="E115" s="2" t="s">
        <v>152</v>
      </c>
      <c r="G115" s="33">
        <v>43017</v>
      </c>
      <c r="H115" s="41">
        <f t="shared" si="6"/>
        <v>854936.89899999998</v>
      </c>
      <c r="I115" s="34">
        <v>10.23</v>
      </c>
      <c r="J115" s="34">
        <v>11.768000000000001</v>
      </c>
      <c r="K115" s="34">
        <v>10.863</v>
      </c>
      <c r="L115" s="34">
        <v>9.09</v>
      </c>
      <c r="M115" s="34">
        <v>7.5449999999999999</v>
      </c>
      <c r="N115" s="34">
        <v>7.9820000000000002</v>
      </c>
      <c r="O115" s="34">
        <v>6.7759999999999998</v>
      </c>
      <c r="P115" s="34">
        <v>8.3049999999999997</v>
      </c>
      <c r="Q115" s="34">
        <v>7.2009999999999996</v>
      </c>
      <c r="R115" s="34">
        <v>7.0529999999999999</v>
      </c>
      <c r="S115" s="34">
        <v>8.2509999999999994</v>
      </c>
      <c r="T115" s="34">
        <v>12.428000000000001</v>
      </c>
      <c r="U115" s="34">
        <v>144.17400000000001</v>
      </c>
      <c r="V115" s="34">
        <v>645.596</v>
      </c>
      <c r="W115" s="34">
        <v>1023.752</v>
      </c>
      <c r="X115" s="34">
        <v>2234.5859999999998</v>
      </c>
      <c r="Y115" s="34">
        <v>5875.527</v>
      </c>
      <c r="Z115" s="34">
        <v>21865.292000000001</v>
      </c>
      <c r="AA115" s="34">
        <v>37540.474999999999</v>
      </c>
      <c r="AB115" s="34">
        <v>47912.891000000003</v>
      </c>
      <c r="AC115" s="34">
        <v>51815.35</v>
      </c>
      <c r="AD115" s="34">
        <v>51973.01</v>
      </c>
      <c r="AE115" s="34">
        <v>53709.754999999997</v>
      </c>
      <c r="AF115" s="34">
        <v>63678.39</v>
      </c>
      <c r="AG115" s="34">
        <v>71747.337</v>
      </c>
      <c r="AH115" s="34">
        <v>67851.055999999997</v>
      </c>
      <c r="AI115" s="34">
        <v>67630.285000000003</v>
      </c>
      <c r="AJ115" s="34">
        <v>67101.755999999994</v>
      </c>
      <c r="AK115" s="34">
        <v>60145.688000000002</v>
      </c>
      <c r="AL115" s="34">
        <v>53615.000999999997</v>
      </c>
      <c r="AM115" s="34">
        <v>47122.32</v>
      </c>
      <c r="AN115" s="34">
        <v>36096.22</v>
      </c>
      <c r="AO115" s="34">
        <v>24778.769</v>
      </c>
      <c r="AP115" s="34">
        <v>13568.218999999999</v>
      </c>
      <c r="AQ115" s="34">
        <v>5500.9719999999998</v>
      </c>
      <c r="AR115" s="34">
        <v>1113.5450000000001</v>
      </c>
      <c r="AS115" s="34">
        <v>43.712000000000003</v>
      </c>
      <c r="AT115" s="34">
        <v>9.5640000000000001</v>
      </c>
      <c r="AU115" s="34">
        <v>9.1370000000000005</v>
      </c>
      <c r="AV115" s="34">
        <v>8.2089999999999996</v>
      </c>
      <c r="AW115" s="34">
        <v>8.2089999999999996</v>
      </c>
      <c r="AX115" s="34">
        <v>9.3179999999999996</v>
      </c>
      <c r="AY115" s="34">
        <v>8.5489999999999995</v>
      </c>
      <c r="AZ115" s="34">
        <v>7.83</v>
      </c>
      <c r="BA115" s="34">
        <v>7.7610000000000001</v>
      </c>
      <c r="BB115" s="34">
        <v>6.7720000000000002</v>
      </c>
      <c r="BC115" s="34">
        <v>9.6050000000000004</v>
      </c>
      <c r="BD115" s="34">
        <v>10.775</v>
      </c>
    </row>
    <row r="116" spans="1:56" x14ac:dyDescent="0.25">
      <c r="A116" t="s">
        <v>323</v>
      </c>
      <c r="D116" t="s">
        <v>0</v>
      </c>
      <c r="E116" s="2" t="s">
        <v>152</v>
      </c>
      <c r="G116" s="33">
        <v>43018</v>
      </c>
      <c r="H116" s="41">
        <f t="shared" si="6"/>
        <v>1253581.5820000002</v>
      </c>
      <c r="I116" s="34">
        <v>10.487</v>
      </c>
      <c r="J116" s="34">
        <v>11.598000000000001</v>
      </c>
      <c r="K116" s="34">
        <v>11.733000000000001</v>
      </c>
      <c r="L116" s="34">
        <v>9.5850000000000009</v>
      </c>
      <c r="M116" s="34">
        <v>9.3480000000000008</v>
      </c>
      <c r="N116" s="34">
        <v>8.1850000000000005</v>
      </c>
      <c r="O116" s="34">
        <v>7.8049999999999997</v>
      </c>
      <c r="P116" s="34">
        <v>8.2829999999999995</v>
      </c>
      <c r="Q116" s="34">
        <v>8.4090000000000007</v>
      </c>
      <c r="R116" s="34">
        <v>8.0890000000000004</v>
      </c>
      <c r="S116" s="34">
        <v>9.3979999999999997</v>
      </c>
      <c r="T116" s="34">
        <v>20.106999999999999</v>
      </c>
      <c r="U116" s="34">
        <v>674.91600000000005</v>
      </c>
      <c r="V116" s="34">
        <v>4230.1750000000002</v>
      </c>
      <c r="W116" s="34">
        <v>11981.19</v>
      </c>
      <c r="X116" s="34">
        <v>23051.096000000001</v>
      </c>
      <c r="Y116" s="34">
        <v>35382.548999999999</v>
      </c>
      <c r="Z116" s="34">
        <v>48454.22</v>
      </c>
      <c r="AA116" s="34">
        <v>60721.23</v>
      </c>
      <c r="AB116" s="34">
        <v>70885.274999999994</v>
      </c>
      <c r="AC116" s="34">
        <v>78873.688999999998</v>
      </c>
      <c r="AD116" s="34">
        <v>84577.335999999996</v>
      </c>
      <c r="AE116" s="34">
        <v>88136.744000000006</v>
      </c>
      <c r="AF116" s="34">
        <v>90948.691000000006</v>
      </c>
      <c r="AG116" s="34">
        <v>92156.035999999993</v>
      </c>
      <c r="AH116" s="34">
        <v>91617.835000000006</v>
      </c>
      <c r="AI116" s="34">
        <v>89096.74</v>
      </c>
      <c r="AJ116" s="34">
        <v>84375.987999999998</v>
      </c>
      <c r="AK116" s="34">
        <v>77554.517000000007</v>
      </c>
      <c r="AL116" s="34">
        <v>67960.971000000005</v>
      </c>
      <c r="AM116" s="34">
        <v>56122.84</v>
      </c>
      <c r="AN116" s="34">
        <v>42897.78</v>
      </c>
      <c r="AO116" s="34">
        <v>28990.376</v>
      </c>
      <c r="AP116" s="34">
        <v>16277.946</v>
      </c>
      <c r="AQ116" s="34">
        <v>6795.0119999999997</v>
      </c>
      <c r="AR116" s="34">
        <v>1544.6610000000001</v>
      </c>
      <c r="AS116" s="34">
        <v>62.872</v>
      </c>
      <c r="AT116" s="34">
        <v>8.7159999999999993</v>
      </c>
      <c r="AU116" s="34">
        <v>8.7560000000000002</v>
      </c>
      <c r="AV116" s="34">
        <v>9.1980000000000004</v>
      </c>
      <c r="AW116" s="34">
        <v>7.3630000000000004</v>
      </c>
      <c r="AX116" s="34">
        <v>7.79</v>
      </c>
      <c r="AY116" s="34">
        <v>7.2839999999999998</v>
      </c>
      <c r="AZ116" s="34">
        <v>6.3869999999999996</v>
      </c>
      <c r="BA116" s="34">
        <v>6.9640000000000004</v>
      </c>
      <c r="BB116" s="34">
        <v>6.58</v>
      </c>
      <c r="BC116" s="34">
        <v>8.0549999999999997</v>
      </c>
      <c r="BD116" s="34">
        <v>10.776999999999999</v>
      </c>
    </row>
    <row r="117" spans="1:56" x14ac:dyDescent="0.25">
      <c r="A117" t="s">
        <v>323</v>
      </c>
      <c r="D117" t="s">
        <v>0</v>
      </c>
      <c r="E117" s="2" t="s">
        <v>152</v>
      </c>
      <c r="G117" s="33">
        <v>43019</v>
      </c>
      <c r="H117" s="41">
        <f t="shared" si="6"/>
        <v>484614.31</v>
      </c>
      <c r="I117" s="34">
        <v>11.194000000000001</v>
      </c>
      <c r="J117" s="34">
        <v>10.851000000000001</v>
      </c>
      <c r="K117" s="34">
        <v>11.548999999999999</v>
      </c>
      <c r="L117" s="34">
        <v>11.521000000000001</v>
      </c>
      <c r="M117" s="34">
        <v>10.319000000000001</v>
      </c>
      <c r="N117" s="34">
        <v>8.8780000000000001</v>
      </c>
      <c r="O117" s="34">
        <v>8.9849999999999994</v>
      </c>
      <c r="P117" s="34">
        <v>7.4130000000000003</v>
      </c>
      <c r="Q117" s="34">
        <v>8.0790000000000006</v>
      </c>
      <c r="R117" s="34">
        <v>8.2210000000000001</v>
      </c>
      <c r="S117" s="34">
        <v>12.214</v>
      </c>
      <c r="T117" s="34">
        <v>35.353999999999999</v>
      </c>
      <c r="U117" s="34">
        <v>771.27099999999996</v>
      </c>
      <c r="V117" s="34">
        <v>4310.1899999999996</v>
      </c>
      <c r="W117" s="34">
        <v>12081.032999999999</v>
      </c>
      <c r="X117" s="34">
        <v>19417.672999999999</v>
      </c>
      <c r="Y117" s="34">
        <v>30613.988000000001</v>
      </c>
      <c r="Z117" s="34">
        <v>37369.400999999998</v>
      </c>
      <c r="AA117" s="34">
        <v>39303.072</v>
      </c>
      <c r="AB117" s="34">
        <v>39199.292999999998</v>
      </c>
      <c r="AC117" s="34">
        <v>39738.476999999999</v>
      </c>
      <c r="AD117" s="34">
        <v>40430.336000000003</v>
      </c>
      <c r="AE117" s="34">
        <v>34156.112999999998</v>
      </c>
      <c r="AF117" s="34">
        <v>31231.087</v>
      </c>
      <c r="AG117" s="34">
        <v>33706.22</v>
      </c>
      <c r="AH117" s="34">
        <v>25871.74</v>
      </c>
      <c r="AI117" s="34">
        <v>23527.508999999998</v>
      </c>
      <c r="AJ117" s="34">
        <v>23116.809000000001</v>
      </c>
      <c r="AK117" s="34">
        <v>21745.735000000001</v>
      </c>
      <c r="AL117" s="34">
        <v>16056.369000000001</v>
      </c>
      <c r="AM117" s="34">
        <v>6133.7470000000003</v>
      </c>
      <c r="AN117" s="34">
        <v>3320.953</v>
      </c>
      <c r="AO117" s="34">
        <v>1456.144</v>
      </c>
      <c r="AP117" s="34">
        <v>673.73</v>
      </c>
      <c r="AQ117" s="34">
        <v>122.423</v>
      </c>
      <c r="AR117" s="34">
        <v>25.105</v>
      </c>
      <c r="AS117" s="34">
        <v>8.9309999999999992</v>
      </c>
      <c r="AT117" s="34">
        <v>7.5970000000000004</v>
      </c>
      <c r="AU117" s="34">
        <v>7.3869999999999996</v>
      </c>
      <c r="AV117" s="34">
        <v>6.8680000000000003</v>
      </c>
      <c r="AW117" s="34">
        <v>8.1159999999999997</v>
      </c>
      <c r="AX117" s="34">
        <v>7.1689999999999996</v>
      </c>
      <c r="AY117" s="34">
        <v>6.2060000000000004</v>
      </c>
      <c r="AZ117" s="34">
        <v>5.6230000000000002</v>
      </c>
      <c r="BA117" s="34">
        <v>6.7590000000000003</v>
      </c>
      <c r="BB117" s="34">
        <v>7.0490000000000004</v>
      </c>
      <c r="BC117" s="34">
        <v>9.1620000000000008</v>
      </c>
      <c r="BD117" s="34">
        <v>10.446999999999999</v>
      </c>
    </row>
    <row r="118" spans="1:56" x14ac:dyDescent="0.25">
      <c r="A118" t="s">
        <v>323</v>
      </c>
      <c r="D118" t="s">
        <v>0</v>
      </c>
      <c r="E118" s="2" t="s">
        <v>152</v>
      </c>
      <c r="G118" s="33">
        <v>43020</v>
      </c>
      <c r="H118" s="41">
        <f t="shared" si="6"/>
        <v>834268.14299999969</v>
      </c>
      <c r="I118" s="34">
        <v>8.9809999999999999</v>
      </c>
      <c r="J118" s="34">
        <v>11.28</v>
      </c>
      <c r="K118" s="34">
        <v>8.7449999999999992</v>
      </c>
      <c r="L118" s="34">
        <v>9.9139999999999997</v>
      </c>
      <c r="M118" s="34">
        <v>8.2759999999999998</v>
      </c>
      <c r="N118" s="34">
        <v>7.6079999999999997</v>
      </c>
      <c r="O118" s="34">
        <v>8.6129999999999995</v>
      </c>
      <c r="P118" s="34">
        <v>7.5640000000000001</v>
      </c>
      <c r="Q118" s="34">
        <v>8.3580000000000005</v>
      </c>
      <c r="R118" s="34">
        <v>8.3149999999999995</v>
      </c>
      <c r="S118" s="34">
        <v>10.048</v>
      </c>
      <c r="T118" s="34">
        <v>25.745999999999999</v>
      </c>
      <c r="U118" s="34">
        <v>598.23199999999997</v>
      </c>
      <c r="V118" s="34">
        <v>2840.7759999999998</v>
      </c>
      <c r="W118" s="34">
        <v>7755.241</v>
      </c>
      <c r="X118" s="34">
        <v>17374.149000000001</v>
      </c>
      <c r="Y118" s="34">
        <v>27526.46</v>
      </c>
      <c r="Z118" s="34">
        <v>40087.42</v>
      </c>
      <c r="AA118" s="34">
        <v>47313.752999999997</v>
      </c>
      <c r="AB118" s="34">
        <v>52065.466</v>
      </c>
      <c r="AC118" s="34">
        <v>57270.784</v>
      </c>
      <c r="AD118" s="34">
        <v>63246.593999999997</v>
      </c>
      <c r="AE118" s="34">
        <v>62045.233</v>
      </c>
      <c r="AF118" s="34">
        <v>64503.464</v>
      </c>
      <c r="AG118" s="34">
        <v>65702.232000000004</v>
      </c>
      <c r="AH118" s="34">
        <v>66812.437999999995</v>
      </c>
      <c r="AI118" s="34">
        <v>64341.504999999997</v>
      </c>
      <c r="AJ118" s="34">
        <v>50396.675999999999</v>
      </c>
      <c r="AK118" s="34">
        <v>38143.209000000003</v>
      </c>
      <c r="AL118" s="34">
        <v>31837.731</v>
      </c>
      <c r="AM118" s="34">
        <v>27136.442999999999</v>
      </c>
      <c r="AN118" s="34">
        <v>23439.735000000001</v>
      </c>
      <c r="AO118" s="34">
        <v>14652.656999999999</v>
      </c>
      <c r="AP118" s="34">
        <v>6792.34</v>
      </c>
      <c r="AQ118" s="34">
        <v>1855.1510000000001</v>
      </c>
      <c r="AR118" s="34">
        <v>294.42399999999998</v>
      </c>
      <c r="AS118" s="34">
        <v>18.856999999999999</v>
      </c>
      <c r="AT118" s="34">
        <v>10.545999999999999</v>
      </c>
      <c r="AU118" s="34">
        <v>9.7270000000000003</v>
      </c>
      <c r="AV118" s="34">
        <v>8.1959999999999997</v>
      </c>
      <c r="AW118" s="34">
        <v>6.8170000000000002</v>
      </c>
      <c r="AX118" s="34">
        <v>7.35</v>
      </c>
      <c r="AY118" s="34">
        <v>6.508</v>
      </c>
      <c r="AZ118" s="34">
        <v>6.0389999999999997</v>
      </c>
      <c r="BA118" s="34">
        <v>6.45</v>
      </c>
      <c r="BB118" s="34">
        <v>8.0530000000000008</v>
      </c>
      <c r="BC118" s="34">
        <v>11.035</v>
      </c>
      <c r="BD118" s="34">
        <v>13.004</v>
      </c>
    </row>
    <row r="119" spans="1:56" x14ac:dyDescent="0.25">
      <c r="A119" t="s">
        <v>323</v>
      </c>
      <c r="D119" t="s">
        <v>0</v>
      </c>
      <c r="E119" s="2" t="s">
        <v>152</v>
      </c>
      <c r="G119" s="33">
        <v>43021</v>
      </c>
      <c r="H119" s="41">
        <f t="shared" si="6"/>
        <v>526621.25700000022</v>
      </c>
      <c r="I119" s="34">
        <v>11.096</v>
      </c>
      <c r="J119" s="34">
        <v>8.49</v>
      </c>
      <c r="K119" s="34">
        <v>10.141999999999999</v>
      </c>
      <c r="L119" s="34">
        <v>8.6910000000000007</v>
      </c>
      <c r="M119" s="34">
        <v>7.5259999999999998</v>
      </c>
      <c r="N119" s="34">
        <v>7.577</v>
      </c>
      <c r="O119" s="34">
        <v>8.2270000000000003</v>
      </c>
      <c r="P119" s="34">
        <v>7.77</v>
      </c>
      <c r="Q119" s="34">
        <v>7.2240000000000002</v>
      </c>
      <c r="R119" s="34">
        <v>7.5019999999999998</v>
      </c>
      <c r="S119" s="34">
        <v>9.9039999999999999</v>
      </c>
      <c r="T119" s="34">
        <v>15.837</v>
      </c>
      <c r="U119" s="34">
        <v>203.928</v>
      </c>
      <c r="V119" s="34">
        <v>1336.9580000000001</v>
      </c>
      <c r="W119" s="34">
        <v>4963.777</v>
      </c>
      <c r="X119" s="34">
        <v>13021.275</v>
      </c>
      <c r="Y119" s="34">
        <v>20939.04</v>
      </c>
      <c r="Z119" s="34">
        <v>31095.345000000001</v>
      </c>
      <c r="AA119" s="34">
        <v>37128.245999999999</v>
      </c>
      <c r="AB119" s="34">
        <v>44977.43</v>
      </c>
      <c r="AC119" s="34">
        <v>42395.873</v>
      </c>
      <c r="AD119" s="34">
        <v>39295.49</v>
      </c>
      <c r="AE119" s="34">
        <v>37904.427000000003</v>
      </c>
      <c r="AF119" s="34">
        <v>36143.362000000001</v>
      </c>
      <c r="AG119" s="34">
        <v>25919.258999999998</v>
      </c>
      <c r="AH119" s="34">
        <v>22128.223999999998</v>
      </c>
      <c r="AI119" s="34">
        <v>20753.041000000001</v>
      </c>
      <c r="AJ119" s="34">
        <v>22001.921999999999</v>
      </c>
      <c r="AK119" s="34">
        <v>25491.598000000002</v>
      </c>
      <c r="AL119" s="34">
        <v>25750.27</v>
      </c>
      <c r="AM119" s="34">
        <v>26504.875</v>
      </c>
      <c r="AN119" s="34">
        <v>19837.603999999999</v>
      </c>
      <c r="AO119" s="34">
        <v>15560.597</v>
      </c>
      <c r="AP119" s="34">
        <v>9365.2060000000001</v>
      </c>
      <c r="AQ119" s="34">
        <v>3202.625</v>
      </c>
      <c r="AR119" s="34">
        <v>471.81200000000001</v>
      </c>
      <c r="AS119" s="34">
        <v>33.262</v>
      </c>
      <c r="AT119" s="34">
        <v>9.4350000000000005</v>
      </c>
      <c r="AU119" s="34">
        <v>8.5879999999999992</v>
      </c>
      <c r="AV119" s="34">
        <v>7.9640000000000004</v>
      </c>
      <c r="AW119" s="34">
        <v>7.6630000000000003</v>
      </c>
      <c r="AX119" s="34">
        <v>6.9859999999999998</v>
      </c>
      <c r="AY119" s="34">
        <v>7.1920000000000002</v>
      </c>
      <c r="AZ119" s="34">
        <v>6.93</v>
      </c>
      <c r="BA119" s="34">
        <v>6.3929999999999998</v>
      </c>
      <c r="BB119" s="34">
        <v>6.7050000000000001</v>
      </c>
      <c r="BC119" s="34">
        <v>7.1710000000000003</v>
      </c>
      <c r="BD119" s="34">
        <v>10.798</v>
      </c>
    </row>
    <row r="120" spans="1:56" x14ac:dyDescent="0.25">
      <c r="A120" t="s">
        <v>323</v>
      </c>
      <c r="D120" t="s">
        <v>0</v>
      </c>
      <c r="E120" s="2" t="s">
        <v>152</v>
      </c>
      <c r="G120" s="33">
        <v>43022</v>
      </c>
      <c r="H120" s="41">
        <f t="shared" si="6"/>
        <v>1154521.3849999998</v>
      </c>
      <c r="I120" s="34">
        <v>11.113</v>
      </c>
      <c r="J120" s="34">
        <v>11.643000000000001</v>
      </c>
      <c r="K120" s="34">
        <v>11.462999999999999</v>
      </c>
      <c r="L120" s="34">
        <v>10.458</v>
      </c>
      <c r="M120" s="34">
        <v>8.1349999999999998</v>
      </c>
      <c r="N120" s="34">
        <v>8.2639999999999993</v>
      </c>
      <c r="O120" s="34">
        <v>7.7050000000000001</v>
      </c>
      <c r="P120" s="34">
        <v>7.524</v>
      </c>
      <c r="Q120" s="34">
        <v>6.73</v>
      </c>
      <c r="R120" s="34">
        <v>7.0030000000000001</v>
      </c>
      <c r="S120" s="34">
        <v>10.048</v>
      </c>
      <c r="T120" s="34">
        <v>35.064999999999998</v>
      </c>
      <c r="U120" s="34">
        <v>696.11599999999999</v>
      </c>
      <c r="V120" s="34">
        <v>3537.2779999999998</v>
      </c>
      <c r="W120" s="34">
        <v>10406.102000000001</v>
      </c>
      <c r="X120" s="34">
        <v>19840.472000000002</v>
      </c>
      <c r="Y120" s="34">
        <v>29319.307000000001</v>
      </c>
      <c r="Z120" s="34">
        <v>39844.281000000003</v>
      </c>
      <c r="AA120" s="34">
        <v>45524.756000000001</v>
      </c>
      <c r="AB120" s="34">
        <v>49240.137999999999</v>
      </c>
      <c r="AC120" s="34">
        <v>58676.038999999997</v>
      </c>
      <c r="AD120" s="34">
        <v>72959.913</v>
      </c>
      <c r="AE120" s="34">
        <v>82259.06</v>
      </c>
      <c r="AF120" s="34">
        <v>87297.899000000005</v>
      </c>
      <c r="AG120" s="34">
        <v>88336.264999999999</v>
      </c>
      <c r="AH120" s="34">
        <v>88599.865000000005</v>
      </c>
      <c r="AI120" s="34">
        <v>87013.733999999997</v>
      </c>
      <c r="AJ120" s="34">
        <v>83162.403999999995</v>
      </c>
      <c r="AK120" s="34">
        <v>76941.501000000004</v>
      </c>
      <c r="AL120" s="34">
        <v>68431.648000000001</v>
      </c>
      <c r="AM120" s="34">
        <v>57358.781999999999</v>
      </c>
      <c r="AN120" s="34">
        <v>44592.004999999997</v>
      </c>
      <c r="AO120" s="34">
        <v>31068.720000000001</v>
      </c>
      <c r="AP120" s="34">
        <v>18287.848999999998</v>
      </c>
      <c r="AQ120" s="34">
        <v>8403.9449999999997</v>
      </c>
      <c r="AR120" s="34">
        <v>2343.6410000000001</v>
      </c>
      <c r="AS120" s="34">
        <v>159.94499999999999</v>
      </c>
      <c r="AT120" s="34">
        <v>8.1270000000000007</v>
      </c>
      <c r="AU120" s="34">
        <v>11.086</v>
      </c>
      <c r="AV120" s="34">
        <v>7.9980000000000002</v>
      </c>
      <c r="AW120" s="34">
        <v>6.9390000000000001</v>
      </c>
      <c r="AX120" s="34">
        <v>6.7510000000000003</v>
      </c>
      <c r="AY120" s="34">
        <v>6.274</v>
      </c>
      <c r="AZ120" s="34">
        <v>5.7359999999999998</v>
      </c>
      <c r="BA120" s="34">
        <v>7.23</v>
      </c>
      <c r="BB120" s="34">
        <v>7.4649999999999999</v>
      </c>
      <c r="BC120" s="34">
        <v>7.9640000000000004</v>
      </c>
      <c r="BD120" s="34">
        <v>8.9990000000000006</v>
      </c>
    </row>
    <row r="121" spans="1:56" x14ac:dyDescent="0.25">
      <c r="A121" t="s">
        <v>323</v>
      </c>
      <c r="D121" t="s">
        <v>0</v>
      </c>
      <c r="E121" s="2" t="s">
        <v>152</v>
      </c>
      <c r="G121" s="33">
        <v>43023</v>
      </c>
      <c r="H121" s="41">
        <f t="shared" si="6"/>
        <v>1223937.32</v>
      </c>
      <c r="I121" s="34">
        <v>10.722</v>
      </c>
      <c r="J121" s="34">
        <v>11.542</v>
      </c>
      <c r="K121" s="34">
        <v>13.849</v>
      </c>
      <c r="L121" s="34">
        <v>13.356999999999999</v>
      </c>
      <c r="M121" s="34">
        <v>11.581</v>
      </c>
      <c r="N121" s="34">
        <v>9.8119999999999994</v>
      </c>
      <c r="O121" s="34">
        <v>8.6389999999999993</v>
      </c>
      <c r="P121" s="34">
        <v>7.7350000000000003</v>
      </c>
      <c r="Q121" s="34">
        <v>8.7509999999999994</v>
      </c>
      <c r="R121" s="34">
        <v>8.5429999999999993</v>
      </c>
      <c r="S121" s="34">
        <v>7.609</v>
      </c>
      <c r="T121" s="34">
        <v>44.463000000000001</v>
      </c>
      <c r="U121" s="34">
        <v>1224.6980000000001</v>
      </c>
      <c r="V121" s="34">
        <v>5811.3540000000003</v>
      </c>
      <c r="W121" s="34">
        <v>13970.724</v>
      </c>
      <c r="X121" s="34">
        <v>24170.501</v>
      </c>
      <c r="Y121" s="34">
        <v>35356.004999999997</v>
      </c>
      <c r="Z121" s="34">
        <v>47080.92</v>
      </c>
      <c r="AA121" s="34">
        <v>58313.982000000004</v>
      </c>
      <c r="AB121" s="34">
        <v>68454.505000000005</v>
      </c>
      <c r="AC121" s="34">
        <v>76370.380999999994</v>
      </c>
      <c r="AD121" s="34">
        <v>82441.963000000003</v>
      </c>
      <c r="AE121" s="34">
        <v>85905.894</v>
      </c>
      <c r="AF121" s="34">
        <v>88387.900999999998</v>
      </c>
      <c r="AG121" s="34">
        <v>88603.554999999993</v>
      </c>
      <c r="AH121" s="34">
        <v>87334.311000000002</v>
      </c>
      <c r="AI121" s="34">
        <v>85074.142999999996</v>
      </c>
      <c r="AJ121" s="34">
        <v>80628.323000000004</v>
      </c>
      <c r="AK121" s="34">
        <v>74111.301999999996</v>
      </c>
      <c r="AL121" s="34">
        <v>65897.385999999999</v>
      </c>
      <c r="AM121" s="34">
        <v>55279.822</v>
      </c>
      <c r="AN121" s="34">
        <v>42855.553</v>
      </c>
      <c r="AO121" s="34">
        <v>29577.506000000001</v>
      </c>
      <c r="AP121" s="34">
        <v>17103.163</v>
      </c>
      <c r="AQ121" s="34">
        <v>7555.6229999999996</v>
      </c>
      <c r="AR121" s="34">
        <v>2041.8140000000001</v>
      </c>
      <c r="AS121" s="34">
        <v>146.626</v>
      </c>
      <c r="AT121" s="34">
        <v>9.56</v>
      </c>
      <c r="AU121" s="34">
        <v>9.1359999999999992</v>
      </c>
      <c r="AV121" s="34">
        <v>7.431</v>
      </c>
      <c r="AW121" s="34">
        <v>7.3330000000000002</v>
      </c>
      <c r="AX121" s="34">
        <v>6.915</v>
      </c>
      <c r="AY121" s="34">
        <v>6.3360000000000003</v>
      </c>
      <c r="AZ121" s="34">
        <v>5.5720000000000001</v>
      </c>
      <c r="BA121" s="34">
        <v>6.6310000000000002</v>
      </c>
      <c r="BB121" s="34">
        <v>6.5709999999999997</v>
      </c>
      <c r="BC121" s="34">
        <v>9.0549999999999997</v>
      </c>
      <c r="BD121" s="34">
        <v>8.2219999999999995</v>
      </c>
    </row>
    <row r="122" spans="1:56" x14ac:dyDescent="0.25">
      <c r="A122" t="s">
        <v>323</v>
      </c>
      <c r="D122" t="s">
        <v>0</v>
      </c>
      <c r="E122" s="2" t="s">
        <v>152</v>
      </c>
      <c r="G122" s="33">
        <v>43024</v>
      </c>
      <c r="H122" s="41">
        <f t="shared" si="6"/>
        <v>1154107.1980000001</v>
      </c>
      <c r="I122" s="34">
        <v>7.8940000000000001</v>
      </c>
      <c r="J122" s="34">
        <v>10.757999999999999</v>
      </c>
      <c r="K122" s="34">
        <v>12.885</v>
      </c>
      <c r="L122" s="34">
        <v>11.297000000000001</v>
      </c>
      <c r="M122" s="34">
        <v>9.4890000000000008</v>
      </c>
      <c r="N122" s="34">
        <v>8.3309999999999995</v>
      </c>
      <c r="O122" s="34">
        <v>8.2590000000000003</v>
      </c>
      <c r="P122" s="34">
        <v>8.1679999999999993</v>
      </c>
      <c r="Q122" s="34">
        <v>7.2590000000000003</v>
      </c>
      <c r="R122" s="34">
        <v>7.4249999999999998</v>
      </c>
      <c r="S122" s="34">
        <v>8.093</v>
      </c>
      <c r="T122" s="34">
        <v>33.753</v>
      </c>
      <c r="U122" s="34">
        <v>519.322</v>
      </c>
      <c r="V122" s="34">
        <v>2445.0500000000002</v>
      </c>
      <c r="W122" s="34">
        <v>6740.4179999999997</v>
      </c>
      <c r="X122" s="34">
        <v>14331.977000000001</v>
      </c>
      <c r="Y122" s="34">
        <v>26652.498</v>
      </c>
      <c r="Z122" s="34">
        <v>41356.726000000002</v>
      </c>
      <c r="AA122" s="34">
        <v>56039.415000000001</v>
      </c>
      <c r="AB122" s="34">
        <v>67437.2</v>
      </c>
      <c r="AC122" s="34">
        <v>76811.202000000005</v>
      </c>
      <c r="AD122" s="34">
        <v>83850.63</v>
      </c>
      <c r="AE122" s="34">
        <v>87320.035999999993</v>
      </c>
      <c r="AF122" s="34">
        <v>88877.834000000003</v>
      </c>
      <c r="AG122" s="34">
        <v>88104.425000000003</v>
      </c>
      <c r="AH122" s="34">
        <v>86004.546000000002</v>
      </c>
      <c r="AI122" s="34">
        <v>81452.664999999994</v>
      </c>
      <c r="AJ122" s="34">
        <v>76770.039000000004</v>
      </c>
      <c r="AK122" s="34">
        <v>69818.592999999993</v>
      </c>
      <c r="AL122" s="34">
        <v>61502.228000000003</v>
      </c>
      <c r="AM122" s="34">
        <v>50774.455999999998</v>
      </c>
      <c r="AN122" s="34">
        <v>38602.758000000002</v>
      </c>
      <c r="AO122" s="34">
        <v>26037.056</v>
      </c>
      <c r="AP122" s="34">
        <v>14634.21</v>
      </c>
      <c r="AQ122" s="34">
        <v>6173.9589999999998</v>
      </c>
      <c r="AR122" s="34">
        <v>1529.0509999999999</v>
      </c>
      <c r="AS122" s="34">
        <v>102.736</v>
      </c>
      <c r="AT122" s="34">
        <v>9.3650000000000002</v>
      </c>
      <c r="AU122" s="34">
        <v>9.1809999999999992</v>
      </c>
      <c r="AV122" s="34">
        <v>8.6560000000000006</v>
      </c>
      <c r="AW122" s="34">
        <v>7.6340000000000003</v>
      </c>
      <c r="AX122" s="34">
        <v>6.8849999999999998</v>
      </c>
      <c r="AY122" s="34">
        <v>6.5439999999999996</v>
      </c>
      <c r="AZ122" s="34">
        <v>7.4489999999999998</v>
      </c>
      <c r="BA122" s="34">
        <v>6.0579999999999998</v>
      </c>
      <c r="BB122" s="34">
        <v>6.2060000000000004</v>
      </c>
      <c r="BC122" s="34">
        <v>7.5140000000000002</v>
      </c>
      <c r="BD122" s="34">
        <v>9.0649999999999995</v>
      </c>
    </row>
    <row r="123" spans="1:56" x14ac:dyDescent="0.25">
      <c r="A123" t="s">
        <v>323</v>
      </c>
      <c r="D123" t="s">
        <v>0</v>
      </c>
      <c r="E123" s="2" t="s">
        <v>152</v>
      </c>
      <c r="G123" s="33">
        <v>43025</v>
      </c>
      <c r="H123" s="41">
        <f t="shared" si="6"/>
        <v>1208854.7990000003</v>
      </c>
      <c r="I123" s="34">
        <v>7.9</v>
      </c>
      <c r="J123" s="34">
        <v>10.226000000000001</v>
      </c>
      <c r="K123" s="34">
        <v>12.574999999999999</v>
      </c>
      <c r="L123" s="34">
        <v>11.406000000000001</v>
      </c>
      <c r="M123" s="34">
        <v>9.3070000000000004</v>
      </c>
      <c r="N123" s="34">
        <v>7.4119999999999999</v>
      </c>
      <c r="O123" s="34">
        <v>7.1740000000000004</v>
      </c>
      <c r="P123" s="34">
        <v>7.2549999999999999</v>
      </c>
      <c r="Q123" s="34">
        <v>0.80900000000000005</v>
      </c>
      <c r="R123" s="34">
        <v>1.6539999999999999</v>
      </c>
      <c r="S123" s="34">
        <v>2.5590000000000002</v>
      </c>
      <c r="T123" s="34">
        <v>43.536000000000001</v>
      </c>
      <c r="U123" s="34">
        <v>937.68700000000001</v>
      </c>
      <c r="V123" s="34">
        <v>4221.12</v>
      </c>
      <c r="W123" s="34">
        <v>10243.094999999999</v>
      </c>
      <c r="X123" s="34">
        <v>18116.063999999998</v>
      </c>
      <c r="Y123" s="34">
        <v>37991.618000000002</v>
      </c>
      <c r="Z123" s="34">
        <v>50485.955000000002</v>
      </c>
      <c r="AA123" s="34">
        <v>61938.762999999999</v>
      </c>
      <c r="AB123" s="34">
        <v>71529.899000000005</v>
      </c>
      <c r="AC123" s="34">
        <v>78854.14</v>
      </c>
      <c r="AD123" s="34">
        <v>84040.639999999999</v>
      </c>
      <c r="AE123" s="34">
        <v>87137.61</v>
      </c>
      <c r="AF123" s="34">
        <v>88906.716</v>
      </c>
      <c r="AG123" s="34">
        <v>89188.618000000002</v>
      </c>
      <c r="AH123" s="34">
        <v>87549.381999999998</v>
      </c>
      <c r="AI123" s="34">
        <v>84337.472999999998</v>
      </c>
      <c r="AJ123" s="34">
        <v>79032.971000000005</v>
      </c>
      <c r="AK123" s="34">
        <v>72075.327000000005</v>
      </c>
      <c r="AL123" s="34">
        <v>62558.182999999997</v>
      </c>
      <c r="AM123" s="34">
        <v>50974.87</v>
      </c>
      <c r="AN123" s="34">
        <v>38674.569000000003</v>
      </c>
      <c r="AO123" s="34">
        <v>26233.038</v>
      </c>
      <c r="AP123" s="34">
        <v>15003.864</v>
      </c>
      <c r="AQ123" s="34">
        <v>6633.9359999999997</v>
      </c>
      <c r="AR123" s="34">
        <v>1834.624</v>
      </c>
      <c r="AS123" s="34">
        <v>147.29599999999999</v>
      </c>
      <c r="AT123" s="34">
        <v>9.3079999999999998</v>
      </c>
      <c r="AU123" s="34">
        <v>9.4019999999999992</v>
      </c>
      <c r="AV123" s="34">
        <v>7.7960000000000003</v>
      </c>
      <c r="AW123" s="34">
        <v>7.4349999999999996</v>
      </c>
      <c r="AX123" s="34">
        <v>6.6260000000000003</v>
      </c>
      <c r="AY123" s="34">
        <v>6.3739999999999997</v>
      </c>
      <c r="AZ123" s="34">
        <v>6.8150000000000004</v>
      </c>
      <c r="BA123" s="34">
        <v>6.2290000000000001</v>
      </c>
      <c r="BB123" s="34">
        <v>6.36</v>
      </c>
      <c r="BC123" s="34">
        <v>9.3290000000000006</v>
      </c>
      <c r="BD123" s="34">
        <v>9.8539999999999992</v>
      </c>
    </row>
    <row r="124" spans="1:56" x14ac:dyDescent="0.25">
      <c r="A124" t="s">
        <v>323</v>
      </c>
      <c r="D124" t="s">
        <v>0</v>
      </c>
      <c r="E124" s="2" t="s">
        <v>152</v>
      </c>
      <c r="G124" s="33">
        <v>43026</v>
      </c>
      <c r="H124" s="41">
        <f t="shared" si="6"/>
        <v>1196228.2120000001</v>
      </c>
      <c r="I124" s="34">
        <v>10.278</v>
      </c>
      <c r="J124" s="34">
        <v>10.439</v>
      </c>
      <c r="K124" s="34">
        <v>10.42</v>
      </c>
      <c r="L124" s="34">
        <v>10.487</v>
      </c>
      <c r="M124" s="34">
        <v>8.5540000000000003</v>
      </c>
      <c r="N124" s="34">
        <v>8.0440000000000005</v>
      </c>
      <c r="O124" s="34">
        <v>7.8159999999999998</v>
      </c>
      <c r="P124" s="34">
        <v>6.9180000000000001</v>
      </c>
      <c r="Q124" s="34">
        <v>7.29</v>
      </c>
      <c r="R124" s="34">
        <v>7.1189999999999998</v>
      </c>
      <c r="S124" s="34">
        <v>11.564</v>
      </c>
      <c r="T124" s="34">
        <v>98.980999999999995</v>
      </c>
      <c r="U124" s="34">
        <v>1441.6030000000001</v>
      </c>
      <c r="V124" s="34">
        <v>6146.41</v>
      </c>
      <c r="W124" s="34">
        <v>14729.866</v>
      </c>
      <c r="X124" s="34">
        <v>25959.992999999999</v>
      </c>
      <c r="Y124" s="34">
        <v>38127.303</v>
      </c>
      <c r="Z124" s="34">
        <v>50525.106</v>
      </c>
      <c r="AA124" s="34">
        <v>61688.656000000003</v>
      </c>
      <c r="AB124" s="34">
        <v>71157.649000000005</v>
      </c>
      <c r="AC124" s="34">
        <v>78342.604999999996</v>
      </c>
      <c r="AD124" s="34">
        <v>83077.856</v>
      </c>
      <c r="AE124" s="34">
        <v>85973.831000000006</v>
      </c>
      <c r="AF124" s="34">
        <v>87550.982000000004</v>
      </c>
      <c r="AG124" s="34">
        <v>87616.398000000001</v>
      </c>
      <c r="AH124" s="34">
        <v>85630.415999999997</v>
      </c>
      <c r="AI124" s="34">
        <v>82016.929999999993</v>
      </c>
      <c r="AJ124" s="34">
        <v>76527.705000000002</v>
      </c>
      <c r="AK124" s="34">
        <v>69346.224000000002</v>
      </c>
      <c r="AL124" s="34">
        <v>59787.012999999999</v>
      </c>
      <c r="AM124" s="34">
        <v>48174.97</v>
      </c>
      <c r="AN124" s="34">
        <v>36154.103999999999</v>
      </c>
      <c r="AO124" s="34">
        <v>24342.718000000001</v>
      </c>
      <c r="AP124" s="34">
        <v>13776.771000000001</v>
      </c>
      <c r="AQ124" s="34">
        <v>6045.5249999999996</v>
      </c>
      <c r="AR124" s="34">
        <v>1677.193</v>
      </c>
      <c r="AS124" s="34">
        <v>134.33099999999999</v>
      </c>
      <c r="AT124" s="34">
        <v>8.4450000000000003</v>
      </c>
      <c r="AU124" s="34">
        <v>8.5259999999999998</v>
      </c>
      <c r="AV124" s="34">
        <v>8.5190000000000001</v>
      </c>
      <c r="AW124" s="34">
        <v>7.4809999999999999</v>
      </c>
      <c r="AX124" s="34">
        <v>6.5339999999999998</v>
      </c>
      <c r="AY124" s="34">
        <v>5.0830000000000002</v>
      </c>
      <c r="AZ124" s="34">
        <v>5.0279999999999996</v>
      </c>
      <c r="BA124" s="34">
        <v>6.1390000000000002</v>
      </c>
      <c r="BB124" s="34">
        <v>5.2530000000000001</v>
      </c>
      <c r="BC124" s="34">
        <v>7.6630000000000003</v>
      </c>
      <c r="BD124" s="34">
        <v>9.4730000000000008</v>
      </c>
    </row>
    <row r="125" spans="1:56" x14ac:dyDescent="0.25">
      <c r="A125" t="s">
        <v>323</v>
      </c>
      <c r="D125" t="s">
        <v>0</v>
      </c>
      <c r="E125" s="2" t="s">
        <v>152</v>
      </c>
      <c r="G125" s="33">
        <v>43027</v>
      </c>
      <c r="H125" s="41">
        <f t="shared" si="6"/>
        <v>300262.75499999989</v>
      </c>
      <c r="I125" s="34">
        <v>9.7579999999999991</v>
      </c>
      <c r="J125" s="34">
        <v>10.442</v>
      </c>
      <c r="K125" s="34">
        <v>8.0749999999999993</v>
      </c>
      <c r="L125" s="34">
        <v>8.7650000000000006</v>
      </c>
      <c r="M125" s="34">
        <v>6.6820000000000004</v>
      </c>
      <c r="N125" s="34">
        <v>6.0579999999999998</v>
      </c>
      <c r="O125" s="34">
        <v>5.8929999999999998</v>
      </c>
      <c r="P125" s="34">
        <v>6.4370000000000003</v>
      </c>
      <c r="Q125" s="34">
        <v>6.7089999999999996</v>
      </c>
      <c r="R125" s="34">
        <v>5.9809999999999999</v>
      </c>
      <c r="S125" s="34">
        <v>7.0579999999999998</v>
      </c>
      <c r="T125" s="34">
        <v>34.103000000000002</v>
      </c>
      <c r="U125" s="34">
        <v>507.29500000000002</v>
      </c>
      <c r="V125" s="34">
        <v>1697.6089999999999</v>
      </c>
      <c r="W125" s="34">
        <v>3862.89</v>
      </c>
      <c r="X125" s="34">
        <v>5991.3720000000003</v>
      </c>
      <c r="Y125" s="34">
        <v>8623.8979999999992</v>
      </c>
      <c r="Z125" s="34">
        <v>9393.3160000000007</v>
      </c>
      <c r="AA125" s="34">
        <v>10575.511</v>
      </c>
      <c r="AB125" s="34">
        <v>11585.288</v>
      </c>
      <c r="AC125" s="34">
        <v>10143.654</v>
      </c>
      <c r="AD125" s="34">
        <v>9924.4449999999997</v>
      </c>
      <c r="AE125" s="34">
        <v>12716.432000000001</v>
      </c>
      <c r="AF125" s="34">
        <v>25039.151000000002</v>
      </c>
      <c r="AG125" s="34">
        <v>52019.440999999999</v>
      </c>
      <c r="AH125" s="34">
        <v>43695.430999999997</v>
      </c>
      <c r="AI125" s="34">
        <v>23701.948</v>
      </c>
      <c r="AJ125" s="34">
        <v>16101.315000000001</v>
      </c>
      <c r="AK125" s="34">
        <v>16500.172999999999</v>
      </c>
      <c r="AL125" s="34">
        <v>17454.706999999999</v>
      </c>
      <c r="AM125" s="34">
        <v>11507.001</v>
      </c>
      <c r="AN125" s="34">
        <v>4783.2349999999997</v>
      </c>
      <c r="AO125" s="34">
        <v>2807.0749999999998</v>
      </c>
      <c r="AP125" s="34">
        <v>918.25900000000001</v>
      </c>
      <c r="AQ125" s="34">
        <v>324.13799999999998</v>
      </c>
      <c r="AR125" s="34">
        <v>174.875</v>
      </c>
      <c r="AS125" s="34">
        <v>19.184999999999999</v>
      </c>
      <c r="AT125" s="34">
        <v>9.6010000000000009</v>
      </c>
      <c r="AU125" s="34">
        <v>9.7170000000000005</v>
      </c>
      <c r="AV125" s="34">
        <v>7.6970000000000001</v>
      </c>
      <c r="AW125" s="34">
        <v>6.8659999999999997</v>
      </c>
      <c r="AX125" s="34">
        <v>5.8280000000000003</v>
      </c>
      <c r="AY125" s="34">
        <v>5.9960000000000004</v>
      </c>
      <c r="AZ125" s="34">
        <v>5.2679999999999998</v>
      </c>
      <c r="BA125" s="34">
        <v>6.7389999999999999</v>
      </c>
      <c r="BB125" s="34">
        <v>6.8719999999999999</v>
      </c>
      <c r="BC125" s="34">
        <v>6.9420000000000002</v>
      </c>
      <c r="BD125" s="34">
        <v>7.6239999999999997</v>
      </c>
    </row>
    <row r="126" spans="1:56" x14ac:dyDescent="0.25">
      <c r="A126" t="s">
        <v>323</v>
      </c>
      <c r="D126" t="s">
        <v>0</v>
      </c>
      <c r="E126" s="2" t="s">
        <v>152</v>
      </c>
      <c r="G126" s="33">
        <v>43028</v>
      </c>
      <c r="H126" s="41">
        <f t="shared" si="6"/>
        <v>1043846.7490000002</v>
      </c>
      <c r="I126" s="34">
        <v>10.746</v>
      </c>
      <c r="J126" s="34">
        <v>11.683</v>
      </c>
      <c r="K126" s="34">
        <v>11.523</v>
      </c>
      <c r="L126" s="34">
        <v>10.616</v>
      </c>
      <c r="M126" s="34">
        <v>8.0630000000000006</v>
      </c>
      <c r="N126" s="34">
        <v>7.5750000000000002</v>
      </c>
      <c r="O126" s="34">
        <v>7.2830000000000004</v>
      </c>
      <c r="P126" s="34">
        <v>6.3</v>
      </c>
      <c r="Q126" s="34">
        <v>6.7439999999999998</v>
      </c>
      <c r="R126" s="34">
        <v>6.5519999999999996</v>
      </c>
      <c r="S126" s="34">
        <v>9.1660000000000004</v>
      </c>
      <c r="T126" s="34">
        <v>55.482999999999997</v>
      </c>
      <c r="U126" s="34">
        <v>1120.386</v>
      </c>
      <c r="V126" s="34">
        <v>5507.1559999999999</v>
      </c>
      <c r="W126" s="34">
        <v>12094.675999999999</v>
      </c>
      <c r="X126" s="34">
        <v>24472.537</v>
      </c>
      <c r="Y126" s="34">
        <v>35332.294000000002</v>
      </c>
      <c r="Z126" s="34">
        <v>43548.482000000004</v>
      </c>
      <c r="AA126" s="34">
        <v>47078.16</v>
      </c>
      <c r="AB126" s="34">
        <v>57409.652999999998</v>
      </c>
      <c r="AC126" s="34">
        <v>59770.43</v>
      </c>
      <c r="AD126" s="34">
        <v>65919.69</v>
      </c>
      <c r="AE126" s="34">
        <v>69676.243000000002</v>
      </c>
      <c r="AF126" s="34">
        <v>71833.434999999998</v>
      </c>
      <c r="AG126" s="34">
        <v>74619.305999999997</v>
      </c>
      <c r="AH126" s="34">
        <v>73953.964999999997</v>
      </c>
      <c r="AI126" s="34">
        <v>74529.285999999993</v>
      </c>
      <c r="AJ126" s="34">
        <v>72758.811000000002</v>
      </c>
      <c r="AK126" s="34">
        <v>64615.152000000002</v>
      </c>
      <c r="AL126" s="34">
        <v>54441.775999999998</v>
      </c>
      <c r="AM126" s="34">
        <v>46697.982000000004</v>
      </c>
      <c r="AN126" s="34">
        <v>36542.406999999999</v>
      </c>
      <c r="AO126" s="34">
        <v>26780.305</v>
      </c>
      <c r="AP126" s="34">
        <v>16711.310000000001</v>
      </c>
      <c r="AQ126" s="34">
        <v>6759.5950000000003</v>
      </c>
      <c r="AR126" s="34">
        <v>1365.9680000000001</v>
      </c>
      <c r="AS126" s="34">
        <v>76.936999999999998</v>
      </c>
      <c r="AT126" s="34">
        <v>7.6790000000000003</v>
      </c>
      <c r="AU126" s="34">
        <v>7.6719999999999997</v>
      </c>
      <c r="AV126" s="34">
        <v>7.3380000000000001</v>
      </c>
      <c r="AW126" s="34">
        <v>6.9740000000000002</v>
      </c>
      <c r="AX126" s="34">
        <v>6.6769999999999996</v>
      </c>
      <c r="AY126" s="34">
        <v>7.7190000000000003</v>
      </c>
      <c r="AZ126" s="34">
        <v>6.02</v>
      </c>
      <c r="BA126" s="34">
        <v>6.3479999999999999</v>
      </c>
      <c r="BB126" s="34">
        <v>6.7249999999999996</v>
      </c>
      <c r="BC126" s="34">
        <v>7.7679999999999998</v>
      </c>
      <c r="BD126" s="34">
        <v>8.1530000000000005</v>
      </c>
    </row>
    <row r="127" spans="1:56" x14ac:dyDescent="0.25">
      <c r="A127" t="s">
        <v>323</v>
      </c>
      <c r="D127" t="s">
        <v>0</v>
      </c>
      <c r="E127" s="2" t="s">
        <v>152</v>
      </c>
      <c r="G127" s="33">
        <v>43029</v>
      </c>
      <c r="H127" s="41">
        <f t="shared" si="6"/>
        <v>604007.82900000026</v>
      </c>
      <c r="I127" s="34">
        <v>7.5410000000000004</v>
      </c>
      <c r="J127" s="34">
        <v>10.269</v>
      </c>
      <c r="K127" s="34">
        <v>11.58</v>
      </c>
      <c r="L127" s="34">
        <v>8.6910000000000007</v>
      </c>
      <c r="M127" s="34">
        <v>7.976</v>
      </c>
      <c r="N127" s="34">
        <v>6.9470000000000001</v>
      </c>
      <c r="O127" s="34">
        <v>6.4939999999999998</v>
      </c>
      <c r="P127" s="34">
        <v>7.54</v>
      </c>
      <c r="Q127" s="34">
        <v>6.7489999999999997</v>
      </c>
      <c r="R127" s="34">
        <v>7.2649999999999997</v>
      </c>
      <c r="S127" s="34">
        <v>9.1349999999999998</v>
      </c>
      <c r="T127" s="34">
        <v>45.633000000000003</v>
      </c>
      <c r="U127" s="34">
        <v>469.81799999999998</v>
      </c>
      <c r="V127" s="34">
        <v>1892.8820000000001</v>
      </c>
      <c r="W127" s="34">
        <v>5456.7150000000001</v>
      </c>
      <c r="X127" s="34">
        <v>10780.33</v>
      </c>
      <c r="Y127" s="34">
        <v>15224.992</v>
      </c>
      <c r="Z127" s="34">
        <v>20009.689999999999</v>
      </c>
      <c r="AA127" s="34">
        <v>26585.233</v>
      </c>
      <c r="AB127" s="34">
        <v>28069.936000000002</v>
      </c>
      <c r="AC127" s="34">
        <v>35715.332999999999</v>
      </c>
      <c r="AD127" s="34">
        <v>34162.561000000002</v>
      </c>
      <c r="AE127" s="34">
        <v>37657.737000000001</v>
      </c>
      <c r="AF127" s="34">
        <v>42208.983</v>
      </c>
      <c r="AG127" s="34">
        <v>43456.006000000001</v>
      </c>
      <c r="AH127" s="34">
        <v>48006.004000000001</v>
      </c>
      <c r="AI127" s="34">
        <v>46394.205000000002</v>
      </c>
      <c r="AJ127" s="34">
        <v>45316.328999999998</v>
      </c>
      <c r="AK127" s="34">
        <v>42584.434000000001</v>
      </c>
      <c r="AL127" s="34">
        <v>35894.841999999997</v>
      </c>
      <c r="AM127" s="34">
        <v>28294.116000000002</v>
      </c>
      <c r="AN127" s="34">
        <v>22842.673999999999</v>
      </c>
      <c r="AO127" s="34">
        <v>17657.386999999999</v>
      </c>
      <c r="AP127" s="34">
        <v>10385.25</v>
      </c>
      <c r="AQ127" s="34">
        <v>3853.384</v>
      </c>
      <c r="AR127" s="34">
        <v>819.11300000000006</v>
      </c>
      <c r="AS127" s="34">
        <v>55.79</v>
      </c>
      <c r="AT127" s="34">
        <v>10.718</v>
      </c>
      <c r="AU127" s="34">
        <v>8.2850000000000001</v>
      </c>
      <c r="AV127" s="34">
        <v>5.944</v>
      </c>
      <c r="AW127" s="34">
        <v>5.8289999999999997</v>
      </c>
      <c r="AX127" s="34">
        <v>5.8849999999999998</v>
      </c>
      <c r="AY127" s="34">
        <v>5.9450000000000003</v>
      </c>
      <c r="AZ127" s="34">
        <v>6.0819999999999999</v>
      </c>
      <c r="BA127" s="34">
        <v>7.1749999999999998</v>
      </c>
      <c r="BB127" s="34">
        <v>7.3</v>
      </c>
      <c r="BC127" s="34">
        <v>7.4619999999999997</v>
      </c>
      <c r="BD127" s="34">
        <v>7.64</v>
      </c>
    </row>
    <row r="128" spans="1:56" x14ac:dyDescent="0.25">
      <c r="A128" t="s">
        <v>323</v>
      </c>
      <c r="D128" t="s">
        <v>0</v>
      </c>
      <c r="E128" s="2" t="s">
        <v>152</v>
      </c>
      <c r="G128" s="33">
        <v>43030</v>
      </c>
      <c r="H128" s="41">
        <f t="shared" si="6"/>
        <v>527854.45299999998</v>
      </c>
      <c r="I128" s="34">
        <v>7.883</v>
      </c>
      <c r="J128" s="34">
        <v>11.523</v>
      </c>
      <c r="K128" s="34">
        <v>10.202999999999999</v>
      </c>
      <c r="L128" s="34">
        <v>9.5519999999999996</v>
      </c>
      <c r="M128" s="34">
        <v>7.1369999999999996</v>
      </c>
      <c r="N128" s="34">
        <v>7.1840000000000002</v>
      </c>
      <c r="O128" s="34">
        <v>7.6630000000000003</v>
      </c>
      <c r="P128" s="34">
        <v>6.508</v>
      </c>
      <c r="Q128" s="34">
        <v>6.9370000000000003</v>
      </c>
      <c r="R128" s="34">
        <v>8.7899999999999991</v>
      </c>
      <c r="S128" s="34">
        <v>8.3160000000000007</v>
      </c>
      <c r="T128" s="34">
        <v>54.103000000000002</v>
      </c>
      <c r="U128" s="34">
        <v>735.32600000000002</v>
      </c>
      <c r="V128" s="34">
        <v>2772.5349999999999</v>
      </c>
      <c r="W128" s="34">
        <v>5552.143</v>
      </c>
      <c r="X128" s="34">
        <v>9268.2240000000002</v>
      </c>
      <c r="Y128" s="34">
        <v>11849.728999999999</v>
      </c>
      <c r="Z128" s="34">
        <v>14848.034</v>
      </c>
      <c r="AA128" s="34">
        <v>20058.873</v>
      </c>
      <c r="AB128" s="34">
        <v>22016.707999999999</v>
      </c>
      <c r="AC128" s="34">
        <v>24460.234</v>
      </c>
      <c r="AD128" s="34">
        <v>26938.73</v>
      </c>
      <c r="AE128" s="34">
        <v>29451.215</v>
      </c>
      <c r="AF128" s="34">
        <v>34234.103999999999</v>
      </c>
      <c r="AG128" s="34">
        <v>38426.608999999997</v>
      </c>
      <c r="AH128" s="34">
        <v>44653.334999999999</v>
      </c>
      <c r="AI128" s="34">
        <v>46453.826999999997</v>
      </c>
      <c r="AJ128" s="34">
        <v>40740.207000000002</v>
      </c>
      <c r="AK128" s="34">
        <v>38050.714</v>
      </c>
      <c r="AL128" s="34">
        <v>33825.877</v>
      </c>
      <c r="AM128" s="34">
        <v>31586.848999999998</v>
      </c>
      <c r="AN128" s="34">
        <v>24560.206999999999</v>
      </c>
      <c r="AO128" s="34">
        <v>14418.776</v>
      </c>
      <c r="AP128" s="34">
        <v>7951.03</v>
      </c>
      <c r="AQ128" s="34">
        <v>3559.6970000000001</v>
      </c>
      <c r="AR128" s="34">
        <v>1080.921</v>
      </c>
      <c r="AS128" s="34">
        <v>118.82899999999999</v>
      </c>
      <c r="AT128" s="34">
        <v>12.472</v>
      </c>
      <c r="AU128" s="34">
        <v>11.365</v>
      </c>
      <c r="AV128" s="34">
        <v>9.4160000000000004</v>
      </c>
      <c r="AW128" s="34">
        <v>7.452</v>
      </c>
      <c r="AX128" s="34">
        <v>6.8540000000000001</v>
      </c>
      <c r="AY128" s="34">
        <v>7.3639999999999999</v>
      </c>
      <c r="AZ128" s="34">
        <v>6.8849999999999998</v>
      </c>
      <c r="BA128" s="34">
        <v>7.6130000000000004</v>
      </c>
      <c r="BB128" s="34">
        <v>7.6539999999999999</v>
      </c>
      <c r="BC128" s="34">
        <v>8.1709999999999994</v>
      </c>
      <c r="BD128" s="34">
        <v>10.675000000000001</v>
      </c>
    </row>
    <row r="129" spans="1:56" x14ac:dyDescent="0.25">
      <c r="A129" t="s">
        <v>323</v>
      </c>
      <c r="D129" t="s">
        <v>0</v>
      </c>
      <c r="E129" s="2" t="s">
        <v>152</v>
      </c>
      <c r="G129" s="33">
        <v>43031</v>
      </c>
      <c r="H129" s="41">
        <f t="shared" si="6"/>
        <v>942957.25099999993</v>
      </c>
      <c r="I129" s="34">
        <v>11.885</v>
      </c>
      <c r="J129" s="34">
        <v>12.788</v>
      </c>
      <c r="K129" s="34">
        <v>12.193</v>
      </c>
      <c r="L129" s="34">
        <v>11.177</v>
      </c>
      <c r="M129" s="34">
        <v>10.624000000000001</v>
      </c>
      <c r="N129" s="34">
        <v>8.9109999999999996</v>
      </c>
      <c r="O129" s="34">
        <v>7.69</v>
      </c>
      <c r="P129" s="34">
        <v>7.6360000000000001</v>
      </c>
      <c r="Q129" s="34">
        <v>6.5910000000000002</v>
      </c>
      <c r="R129" s="34">
        <v>7.4269999999999996</v>
      </c>
      <c r="S129" s="34">
        <v>7.4080000000000004</v>
      </c>
      <c r="T129" s="34">
        <v>86.965999999999994</v>
      </c>
      <c r="U129" s="34">
        <v>809.58699999999999</v>
      </c>
      <c r="V129" s="34">
        <v>2940.502</v>
      </c>
      <c r="W129" s="34">
        <v>6857.9030000000002</v>
      </c>
      <c r="X129" s="34">
        <v>12248.33</v>
      </c>
      <c r="Y129" s="34">
        <v>17848.581999999999</v>
      </c>
      <c r="Z129" s="34">
        <v>22418.274000000001</v>
      </c>
      <c r="AA129" s="34">
        <v>27644.633999999998</v>
      </c>
      <c r="AB129" s="34">
        <v>33898.849000000002</v>
      </c>
      <c r="AC129" s="34">
        <v>40882.002</v>
      </c>
      <c r="AD129" s="34">
        <v>53364.680999999997</v>
      </c>
      <c r="AE129" s="34">
        <v>63538.652999999998</v>
      </c>
      <c r="AF129" s="34">
        <v>71656.395999999993</v>
      </c>
      <c r="AG129" s="34">
        <v>76606.176000000007</v>
      </c>
      <c r="AH129" s="34">
        <v>80783.097999999998</v>
      </c>
      <c r="AI129" s="34">
        <v>82093.084000000003</v>
      </c>
      <c r="AJ129" s="34">
        <v>79224.460000000006</v>
      </c>
      <c r="AK129" s="34">
        <v>73175.39</v>
      </c>
      <c r="AL129" s="34">
        <v>64237.720999999998</v>
      </c>
      <c r="AM129" s="34">
        <v>52075.667999999998</v>
      </c>
      <c r="AN129" s="34">
        <v>39544.436000000002</v>
      </c>
      <c r="AO129" s="34">
        <v>23896.199000000001</v>
      </c>
      <c r="AP129" s="34">
        <v>11327.817999999999</v>
      </c>
      <c r="AQ129" s="34">
        <v>4623.6419999999998</v>
      </c>
      <c r="AR129" s="34">
        <v>885.08100000000002</v>
      </c>
      <c r="AS129" s="34">
        <v>96.563000000000002</v>
      </c>
      <c r="AT129" s="34">
        <v>9.3049999999999997</v>
      </c>
      <c r="AU129" s="34">
        <v>7.3470000000000004</v>
      </c>
      <c r="AV129" s="34">
        <v>7.29</v>
      </c>
      <c r="AW129" s="34">
        <v>7.1639999999999997</v>
      </c>
      <c r="AX129" s="34">
        <v>6.7320000000000002</v>
      </c>
      <c r="AY129" s="34">
        <v>8.8699999999999992</v>
      </c>
      <c r="AZ129" s="34">
        <v>7.9880000000000004</v>
      </c>
      <c r="BA129" s="34">
        <v>8.1419999999999995</v>
      </c>
      <c r="BB129" s="34">
        <v>7.5129999999999999</v>
      </c>
      <c r="BC129" s="34">
        <v>7.327</v>
      </c>
      <c r="BD129" s="34">
        <v>10.548</v>
      </c>
    </row>
    <row r="130" spans="1:56" x14ac:dyDescent="0.25">
      <c r="A130" t="s">
        <v>323</v>
      </c>
      <c r="D130" t="s">
        <v>0</v>
      </c>
      <c r="E130" s="2" t="s">
        <v>152</v>
      </c>
      <c r="G130" s="33">
        <v>43032</v>
      </c>
      <c r="H130" s="41">
        <f t="shared" si="6"/>
        <v>822162.37300000014</v>
      </c>
      <c r="I130" s="34">
        <v>12.917</v>
      </c>
      <c r="J130" s="34">
        <v>12.662000000000001</v>
      </c>
      <c r="K130" s="34">
        <v>9.8460000000000001</v>
      </c>
      <c r="L130" s="34">
        <v>9.9740000000000002</v>
      </c>
      <c r="M130" s="34">
        <v>7.6479999999999997</v>
      </c>
      <c r="N130" s="34">
        <v>8.1910000000000007</v>
      </c>
      <c r="O130" s="34">
        <v>7.3109999999999999</v>
      </c>
      <c r="P130" s="34">
        <v>7.2069999999999999</v>
      </c>
      <c r="Q130" s="34">
        <v>7.3719999999999999</v>
      </c>
      <c r="R130" s="34">
        <v>9.2729999999999997</v>
      </c>
      <c r="S130" s="34">
        <v>9.5640000000000001</v>
      </c>
      <c r="T130" s="34">
        <v>75.731999999999999</v>
      </c>
      <c r="U130" s="34">
        <v>831.03700000000003</v>
      </c>
      <c r="V130" s="34">
        <v>3758.518</v>
      </c>
      <c r="W130" s="34">
        <v>9983.7479999999996</v>
      </c>
      <c r="X130" s="34">
        <v>19647.035</v>
      </c>
      <c r="Y130" s="34">
        <v>34610.516000000003</v>
      </c>
      <c r="Z130" s="34">
        <v>41513.595999999998</v>
      </c>
      <c r="AA130" s="34">
        <v>46704.027999999998</v>
      </c>
      <c r="AB130" s="34">
        <v>55973.665000000001</v>
      </c>
      <c r="AC130" s="34">
        <v>59424.294999999998</v>
      </c>
      <c r="AD130" s="34">
        <v>61590.796999999999</v>
      </c>
      <c r="AE130" s="34">
        <v>70655.373999999996</v>
      </c>
      <c r="AF130" s="34">
        <v>76229.247000000003</v>
      </c>
      <c r="AG130" s="34">
        <v>67858.369000000006</v>
      </c>
      <c r="AH130" s="34">
        <v>55133.748</v>
      </c>
      <c r="AI130" s="34">
        <v>55196.156999999999</v>
      </c>
      <c r="AJ130" s="34">
        <v>43414.18</v>
      </c>
      <c r="AK130" s="34">
        <v>38804.053</v>
      </c>
      <c r="AL130" s="34">
        <v>28073.744999999999</v>
      </c>
      <c r="AM130" s="34">
        <v>28548.787</v>
      </c>
      <c r="AN130" s="34">
        <v>16112.127</v>
      </c>
      <c r="AO130" s="34">
        <v>5333.5439999999999</v>
      </c>
      <c r="AP130" s="34">
        <v>1896.2739999999999</v>
      </c>
      <c r="AQ130" s="34">
        <v>503.26100000000002</v>
      </c>
      <c r="AR130" s="34">
        <v>87.036000000000001</v>
      </c>
      <c r="AS130" s="34">
        <v>14.285</v>
      </c>
      <c r="AT130" s="34">
        <v>8.76</v>
      </c>
      <c r="AU130" s="34">
        <v>7.7850000000000001</v>
      </c>
      <c r="AV130" s="34">
        <v>8.52</v>
      </c>
      <c r="AW130" s="34">
        <v>7.4960000000000004</v>
      </c>
      <c r="AX130" s="34">
        <v>7.4459999999999997</v>
      </c>
      <c r="AY130" s="34">
        <v>7.1849999999999996</v>
      </c>
      <c r="AZ130" s="34">
        <v>7.0839999999999996</v>
      </c>
      <c r="BA130" s="34">
        <v>7.4889999999999999</v>
      </c>
      <c r="BB130" s="34">
        <v>7.9530000000000003</v>
      </c>
      <c r="BC130" s="34">
        <v>7.9039999999999999</v>
      </c>
      <c r="BD130" s="34">
        <v>9.6319999999999997</v>
      </c>
    </row>
    <row r="131" spans="1:56" x14ac:dyDescent="0.25">
      <c r="A131" t="s">
        <v>323</v>
      </c>
      <c r="D131" t="s">
        <v>0</v>
      </c>
      <c r="E131" s="2" t="s">
        <v>152</v>
      </c>
      <c r="G131" s="33">
        <v>43033</v>
      </c>
      <c r="H131" s="41">
        <f t="shared" si="6"/>
        <v>502264.25600000011</v>
      </c>
      <c r="I131" s="34">
        <v>14.007</v>
      </c>
      <c r="J131" s="34">
        <v>12.602</v>
      </c>
      <c r="K131" s="34">
        <v>10.077999999999999</v>
      </c>
      <c r="L131" s="34">
        <v>8.8179999999999996</v>
      </c>
      <c r="M131" s="34">
        <v>7.1660000000000004</v>
      </c>
      <c r="N131" s="34">
        <v>7.0049999999999999</v>
      </c>
      <c r="O131" s="34">
        <v>7.4130000000000003</v>
      </c>
      <c r="P131" s="34">
        <v>7.61</v>
      </c>
      <c r="Q131" s="34">
        <v>6.6879999999999997</v>
      </c>
      <c r="R131" s="34">
        <v>6.8419999999999996</v>
      </c>
      <c r="S131" s="34">
        <v>10.27</v>
      </c>
      <c r="T131" s="34">
        <v>30.731000000000002</v>
      </c>
      <c r="U131" s="34">
        <v>401.34199999999998</v>
      </c>
      <c r="V131" s="34">
        <v>1306.5429999999999</v>
      </c>
      <c r="W131" s="34">
        <v>2515.201</v>
      </c>
      <c r="X131" s="34">
        <v>6786.7479999999996</v>
      </c>
      <c r="Y131" s="34">
        <v>11177.706</v>
      </c>
      <c r="Z131" s="34">
        <v>17779.893</v>
      </c>
      <c r="AA131" s="34">
        <v>21089.371999999999</v>
      </c>
      <c r="AB131" s="34">
        <v>24401.111000000001</v>
      </c>
      <c r="AC131" s="34">
        <v>28197.271000000001</v>
      </c>
      <c r="AD131" s="34">
        <v>29780.433000000001</v>
      </c>
      <c r="AE131" s="34">
        <v>38852.800999999999</v>
      </c>
      <c r="AF131" s="34">
        <v>46386.409</v>
      </c>
      <c r="AG131" s="34">
        <v>46224.677000000003</v>
      </c>
      <c r="AH131" s="34">
        <v>39986.466</v>
      </c>
      <c r="AI131" s="34">
        <v>37128.938000000002</v>
      </c>
      <c r="AJ131" s="34">
        <v>35493.107000000004</v>
      </c>
      <c r="AK131" s="34">
        <v>29542.330999999998</v>
      </c>
      <c r="AL131" s="34">
        <v>22872.705999999998</v>
      </c>
      <c r="AM131" s="34">
        <v>20159.78</v>
      </c>
      <c r="AN131" s="34">
        <v>20683.451000000001</v>
      </c>
      <c r="AO131" s="34">
        <v>10184.25</v>
      </c>
      <c r="AP131" s="34">
        <v>5478.2730000000001</v>
      </c>
      <c r="AQ131" s="34">
        <v>3560.8139999999999</v>
      </c>
      <c r="AR131" s="34">
        <v>1669.2670000000001</v>
      </c>
      <c r="AS131" s="34">
        <v>393.29599999999999</v>
      </c>
      <c r="AT131" s="34">
        <v>10.471</v>
      </c>
      <c r="AU131" s="34">
        <v>8.1609999999999996</v>
      </c>
      <c r="AV131" s="34">
        <v>7.0250000000000004</v>
      </c>
      <c r="AW131" s="34">
        <v>6.9249999999999998</v>
      </c>
      <c r="AX131" s="34">
        <v>6.3559999999999999</v>
      </c>
      <c r="AY131" s="34">
        <v>6.9349999999999996</v>
      </c>
      <c r="AZ131" s="34">
        <v>6.3869999999999996</v>
      </c>
      <c r="BA131" s="34">
        <v>7.3010000000000002</v>
      </c>
      <c r="BB131" s="34">
        <v>7.38</v>
      </c>
      <c r="BC131" s="34">
        <v>7.4429999999999996</v>
      </c>
      <c r="BD131" s="34">
        <v>8.4559999999999995</v>
      </c>
    </row>
    <row r="132" spans="1:56" x14ac:dyDescent="0.25">
      <c r="A132" t="s">
        <v>323</v>
      </c>
      <c r="D132" t="s">
        <v>0</v>
      </c>
      <c r="E132" s="2" t="s">
        <v>152</v>
      </c>
      <c r="G132" s="33">
        <v>43034</v>
      </c>
      <c r="H132" s="41">
        <f t="shared" si="6"/>
        <v>391454.00499999989</v>
      </c>
      <c r="I132" s="34">
        <v>12.353999999999999</v>
      </c>
      <c r="J132" s="34">
        <v>12.531000000000001</v>
      </c>
      <c r="K132" s="34">
        <v>10.022</v>
      </c>
      <c r="L132" s="34">
        <v>8.4770000000000003</v>
      </c>
      <c r="M132" s="34">
        <v>7.6559999999999997</v>
      </c>
      <c r="N132" s="34">
        <v>8.0489999999999995</v>
      </c>
      <c r="O132" s="34">
        <v>6.8780000000000001</v>
      </c>
      <c r="P132" s="34">
        <v>6.8609999999999998</v>
      </c>
      <c r="Q132" s="34">
        <v>7.9450000000000003</v>
      </c>
      <c r="R132" s="34">
        <v>7.8419999999999996</v>
      </c>
      <c r="S132" s="34">
        <v>9.6440000000000001</v>
      </c>
      <c r="T132" s="34">
        <v>58.948</v>
      </c>
      <c r="U132" s="34">
        <v>480.76299999999998</v>
      </c>
      <c r="V132" s="34">
        <v>1247.798</v>
      </c>
      <c r="W132" s="34">
        <v>2620.1030000000001</v>
      </c>
      <c r="X132" s="34">
        <v>4549.2389999999996</v>
      </c>
      <c r="Y132" s="34">
        <v>8279.8709999999992</v>
      </c>
      <c r="Z132" s="34">
        <v>13014.870999999999</v>
      </c>
      <c r="AA132" s="34">
        <v>19260.305</v>
      </c>
      <c r="AB132" s="34">
        <v>24406.985000000001</v>
      </c>
      <c r="AC132" s="34">
        <v>29143.706999999999</v>
      </c>
      <c r="AD132" s="34">
        <v>34693.099000000002</v>
      </c>
      <c r="AE132" s="34">
        <v>36428.220999999998</v>
      </c>
      <c r="AF132" s="34">
        <v>36456.599000000002</v>
      </c>
      <c r="AG132" s="34">
        <v>38940.504999999997</v>
      </c>
      <c r="AH132" s="34">
        <v>33411.161999999997</v>
      </c>
      <c r="AI132" s="34">
        <v>24400.008000000002</v>
      </c>
      <c r="AJ132" s="34">
        <v>19891.733</v>
      </c>
      <c r="AK132" s="34">
        <v>19494.634999999998</v>
      </c>
      <c r="AL132" s="34">
        <v>17928.077000000001</v>
      </c>
      <c r="AM132" s="34">
        <v>10998.941999999999</v>
      </c>
      <c r="AN132" s="34">
        <v>6962.9319999999998</v>
      </c>
      <c r="AO132" s="34">
        <v>4193.9620000000004</v>
      </c>
      <c r="AP132" s="34">
        <v>2399.9319999999998</v>
      </c>
      <c r="AQ132" s="34">
        <v>1397.068</v>
      </c>
      <c r="AR132" s="34">
        <v>552.24</v>
      </c>
      <c r="AS132" s="34">
        <v>73.468000000000004</v>
      </c>
      <c r="AT132" s="34">
        <v>7.38</v>
      </c>
      <c r="AU132" s="34">
        <v>6.8360000000000003</v>
      </c>
      <c r="AV132" s="34">
        <v>6.4</v>
      </c>
      <c r="AW132" s="34">
        <v>6.3029999999999999</v>
      </c>
      <c r="AX132" s="34">
        <v>5.0659999999999998</v>
      </c>
      <c r="AY132" s="34">
        <v>4.5780000000000003</v>
      </c>
      <c r="AZ132" s="34">
        <v>4.2249999999999996</v>
      </c>
      <c r="BA132" s="34">
        <v>6.62</v>
      </c>
      <c r="BB132" s="34">
        <v>6.4450000000000003</v>
      </c>
      <c r="BC132" s="34">
        <v>7.7610000000000001</v>
      </c>
      <c r="BD132" s="34">
        <v>8.9589999999999996</v>
      </c>
    </row>
    <row r="133" spans="1:56" x14ac:dyDescent="0.25">
      <c r="A133" t="s">
        <v>323</v>
      </c>
      <c r="D133" t="s">
        <v>0</v>
      </c>
      <c r="E133" s="2" t="s">
        <v>152</v>
      </c>
      <c r="G133" s="33">
        <v>43035</v>
      </c>
      <c r="H133" s="41">
        <f t="shared" si="6"/>
        <v>1295313.5150000004</v>
      </c>
      <c r="I133" s="34">
        <v>10.477</v>
      </c>
      <c r="J133" s="34">
        <v>10.601000000000001</v>
      </c>
      <c r="K133" s="34">
        <v>9.3689999999999998</v>
      </c>
      <c r="L133" s="34">
        <v>7.5839999999999996</v>
      </c>
      <c r="M133" s="34">
        <v>6.2789999999999999</v>
      </c>
      <c r="N133" s="34">
        <v>6.3970000000000002</v>
      </c>
      <c r="O133" s="34">
        <v>6.7869999999999999</v>
      </c>
      <c r="P133" s="34">
        <v>5.9480000000000004</v>
      </c>
      <c r="Q133" s="34">
        <v>5.3879999999999999</v>
      </c>
      <c r="R133" s="34">
        <v>6.5129999999999999</v>
      </c>
      <c r="S133" s="34">
        <v>9.6180000000000003</v>
      </c>
      <c r="T133" s="34">
        <v>202.52199999999999</v>
      </c>
      <c r="U133" s="34">
        <v>1727.4949999999999</v>
      </c>
      <c r="V133" s="34">
        <v>5985.2110000000002</v>
      </c>
      <c r="W133" s="34">
        <v>14913.261</v>
      </c>
      <c r="X133" s="34">
        <v>27365.524000000001</v>
      </c>
      <c r="Y133" s="34">
        <v>40811.313999999998</v>
      </c>
      <c r="Z133" s="34">
        <v>54100.529000000002</v>
      </c>
      <c r="AA133" s="34">
        <v>65638.652000000002</v>
      </c>
      <c r="AB133" s="34">
        <v>75661.157999999996</v>
      </c>
      <c r="AC133" s="34">
        <v>81003.256999999998</v>
      </c>
      <c r="AD133" s="34">
        <v>88391.22</v>
      </c>
      <c r="AE133" s="34">
        <v>91904.054999999993</v>
      </c>
      <c r="AF133" s="34">
        <v>92171.903999999995</v>
      </c>
      <c r="AG133" s="34">
        <v>91561.303</v>
      </c>
      <c r="AH133" s="34">
        <v>89896.187000000005</v>
      </c>
      <c r="AI133" s="34">
        <v>87720.993000000002</v>
      </c>
      <c r="AJ133" s="34">
        <v>83189.001999999993</v>
      </c>
      <c r="AK133" s="34">
        <v>75889.706000000006</v>
      </c>
      <c r="AL133" s="34">
        <v>66674.054000000004</v>
      </c>
      <c r="AM133" s="34">
        <v>56395.347000000002</v>
      </c>
      <c r="AN133" s="34">
        <v>43502.77</v>
      </c>
      <c r="AO133" s="34">
        <v>30223.191999999999</v>
      </c>
      <c r="AP133" s="34">
        <v>18907.582999999999</v>
      </c>
      <c r="AQ133" s="34">
        <v>8605.5509999999995</v>
      </c>
      <c r="AR133" s="34">
        <v>2474.4</v>
      </c>
      <c r="AS133" s="34">
        <v>233.52799999999999</v>
      </c>
      <c r="AT133" s="34">
        <v>8.2629999999999999</v>
      </c>
      <c r="AU133" s="34">
        <v>7.5289999999999999</v>
      </c>
      <c r="AV133" s="34">
        <v>6.2430000000000003</v>
      </c>
      <c r="AW133" s="34">
        <v>6.2519999999999998</v>
      </c>
      <c r="AX133" s="34">
        <v>6.6829999999999998</v>
      </c>
      <c r="AY133" s="34">
        <v>6.2619999999999996</v>
      </c>
      <c r="AZ133" s="34">
        <v>5.5519999999999996</v>
      </c>
      <c r="BA133" s="34">
        <v>6.4409999999999998</v>
      </c>
      <c r="BB133" s="34">
        <v>6.859</v>
      </c>
      <c r="BC133" s="34">
        <v>8.0909999999999993</v>
      </c>
      <c r="BD133" s="34">
        <v>10.661</v>
      </c>
    </row>
    <row r="134" spans="1:56" x14ac:dyDescent="0.25">
      <c r="A134" t="s">
        <v>323</v>
      </c>
      <c r="D134" t="s">
        <v>0</v>
      </c>
      <c r="E134" s="2" t="s">
        <v>152</v>
      </c>
      <c r="G134" s="33">
        <v>43036</v>
      </c>
      <c r="H134" s="41">
        <f t="shared" si="6"/>
        <v>632299.23699999996</v>
      </c>
      <c r="I134" s="34">
        <v>11.861000000000001</v>
      </c>
      <c r="J134" s="34">
        <v>9.7639999999999993</v>
      </c>
      <c r="K134" s="34">
        <v>8.9130000000000003</v>
      </c>
      <c r="L134" s="34">
        <v>7.2009999999999996</v>
      </c>
      <c r="M134" s="34">
        <v>6.2969999999999997</v>
      </c>
      <c r="N134" s="34">
        <v>6.444</v>
      </c>
      <c r="O134" s="34">
        <v>5.9859999999999998</v>
      </c>
      <c r="P134" s="34">
        <v>6.9</v>
      </c>
      <c r="Q134" s="34">
        <v>6.0179999999999998</v>
      </c>
      <c r="R134" s="34">
        <v>7.04</v>
      </c>
      <c r="S134" s="34">
        <v>8.1959999999999997</v>
      </c>
      <c r="T134" s="34">
        <v>18.361000000000001</v>
      </c>
      <c r="U134" s="34">
        <v>70.491</v>
      </c>
      <c r="V134" s="34">
        <v>527.02700000000004</v>
      </c>
      <c r="W134" s="34">
        <v>5273.7150000000001</v>
      </c>
      <c r="X134" s="34">
        <v>7994.6580000000004</v>
      </c>
      <c r="Y134" s="34">
        <v>12319.023999999999</v>
      </c>
      <c r="Z134" s="34">
        <v>21017.545999999998</v>
      </c>
      <c r="AA134" s="34">
        <v>34635.555999999997</v>
      </c>
      <c r="AB134" s="34">
        <v>46988.745999999999</v>
      </c>
      <c r="AC134" s="34">
        <v>55067.101999999999</v>
      </c>
      <c r="AD134" s="34">
        <v>54678.402999999998</v>
      </c>
      <c r="AE134" s="34">
        <v>55136.726000000002</v>
      </c>
      <c r="AF134" s="34">
        <v>47682.544000000002</v>
      </c>
      <c r="AG134" s="34">
        <v>41364.764000000003</v>
      </c>
      <c r="AH134" s="34">
        <v>35560.838000000003</v>
      </c>
      <c r="AI134" s="34">
        <v>34335.792999999998</v>
      </c>
      <c r="AJ134" s="34">
        <v>36816.97</v>
      </c>
      <c r="AK134" s="34">
        <v>29378.241999999998</v>
      </c>
      <c r="AL134" s="34">
        <v>24744.78</v>
      </c>
      <c r="AM134" s="34">
        <v>27292.366000000002</v>
      </c>
      <c r="AN134" s="34">
        <v>24914.633999999998</v>
      </c>
      <c r="AO134" s="34">
        <v>18987.707999999999</v>
      </c>
      <c r="AP134" s="34">
        <v>6541.2070000000003</v>
      </c>
      <c r="AQ134" s="34">
        <v>7960.2439999999997</v>
      </c>
      <c r="AR134" s="34">
        <v>2595.4450000000002</v>
      </c>
      <c r="AS134" s="34">
        <v>232.29599999999999</v>
      </c>
      <c r="AT134" s="34">
        <v>7.2080000000000002</v>
      </c>
      <c r="AU134" s="34">
        <v>6.3479999999999999</v>
      </c>
      <c r="AV134" s="34">
        <v>6.1589999999999998</v>
      </c>
      <c r="AW134" s="34">
        <v>6.7069999999999999</v>
      </c>
      <c r="AX134" s="34">
        <v>6.4619999999999997</v>
      </c>
      <c r="AY134" s="34">
        <v>5.242</v>
      </c>
      <c r="AZ134" s="34">
        <v>5.5030000000000001</v>
      </c>
      <c r="BA134" s="34">
        <v>6.5739999999999998</v>
      </c>
      <c r="BB134" s="34">
        <v>6.6980000000000004</v>
      </c>
      <c r="BC134" s="34">
        <v>11.167</v>
      </c>
      <c r="BD134" s="34">
        <v>11.363</v>
      </c>
    </row>
    <row r="135" spans="1:56" x14ac:dyDescent="0.25">
      <c r="A135" t="s">
        <v>323</v>
      </c>
      <c r="D135" t="s">
        <v>0</v>
      </c>
      <c r="E135" s="2" t="s">
        <v>152</v>
      </c>
      <c r="G135" s="33">
        <v>43037</v>
      </c>
      <c r="H135" s="41">
        <f t="shared" si="6"/>
        <v>1275748.1199999999</v>
      </c>
      <c r="I135" s="34">
        <v>8.702</v>
      </c>
      <c r="J135" s="34">
        <v>7.83</v>
      </c>
      <c r="K135" s="34">
        <v>7.8070000000000004</v>
      </c>
      <c r="L135" s="34">
        <v>7.2009999999999996</v>
      </c>
      <c r="M135" s="34">
        <v>5.6109999999999998</v>
      </c>
      <c r="N135" s="34">
        <v>5.44</v>
      </c>
      <c r="O135" s="34">
        <v>6.4180000000000001</v>
      </c>
      <c r="P135" s="34">
        <v>5.3380000000000001</v>
      </c>
      <c r="Q135" s="34">
        <v>5.8410000000000002</v>
      </c>
      <c r="R135" s="34">
        <v>5.306</v>
      </c>
      <c r="S135" s="34">
        <v>7.0650000000000004</v>
      </c>
      <c r="T135" s="34">
        <v>232.72399999999999</v>
      </c>
      <c r="U135" s="34">
        <v>2173.91</v>
      </c>
      <c r="V135" s="34">
        <v>7445.1949999999997</v>
      </c>
      <c r="W135" s="34">
        <v>15384.599</v>
      </c>
      <c r="X135" s="34">
        <v>25782.38</v>
      </c>
      <c r="Y135" s="34">
        <v>38393.951999999997</v>
      </c>
      <c r="Z135" s="34">
        <v>51665.114999999998</v>
      </c>
      <c r="AA135" s="34">
        <v>62453.097999999998</v>
      </c>
      <c r="AB135" s="34">
        <v>72182.138000000006</v>
      </c>
      <c r="AC135" s="34">
        <v>80074.629000000001</v>
      </c>
      <c r="AD135" s="34">
        <v>85865.932000000001</v>
      </c>
      <c r="AE135" s="34">
        <v>89309.394</v>
      </c>
      <c r="AF135" s="34">
        <v>91129.066999999995</v>
      </c>
      <c r="AG135" s="34">
        <v>92179.952999999994</v>
      </c>
      <c r="AH135" s="34">
        <v>91223.888999999996</v>
      </c>
      <c r="AI135" s="34">
        <v>88487.858999999997</v>
      </c>
      <c r="AJ135" s="34">
        <v>83698.395999999993</v>
      </c>
      <c r="AK135" s="34">
        <v>76229.817999999999</v>
      </c>
      <c r="AL135" s="34">
        <v>66508.066999999995</v>
      </c>
      <c r="AM135" s="34">
        <v>54506.612999999998</v>
      </c>
      <c r="AN135" s="34">
        <v>42498.186000000002</v>
      </c>
      <c r="AO135" s="34">
        <v>29583.120999999999</v>
      </c>
      <c r="AP135" s="34">
        <v>17498.165000000001</v>
      </c>
      <c r="AQ135" s="34">
        <v>8265.5789999999997</v>
      </c>
      <c r="AR135" s="34">
        <v>2612.5430000000001</v>
      </c>
      <c r="AS135" s="34">
        <v>202.53299999999999</v>
      </c>
      <c r="AT135" s="34">
        <v>9.6839999999999993</v>
      </c>
      <c r="AU135" s="34">
        <v>9.1</v>
      </c>
      <c r="AV135" s="34">
        <v>7.8940000000000001</v>
      </c>
      <c r="AW135" s="34">
        <v>7.7309999999999999</v>
      </c>
      <c r="AX135" s="34">
        <v>6.6260000000000003</v>
      </c>
      <c r="AY135" s="34">
        <v>7.0289999999999999</v>
      </c>
      <c r="AZ135" s="34">
        <v>6.9740000000000002</v>
      </c>
      <c r="BA135" s="34">
        <v>7.5049999999999999</v>
      </c>
      <c r="BB135" s="34">
        <v>6.6909999999999998</v>
      </c>
      <c r="BC135" s="34">
        <v>8.23</v>
      </c>
      <c r="BD135" s="34">
        <v>11.242000000000001</v>
      </c>
    </row>
    <row r="136" spans="1:56" x14ac:dyDescent="0.25">
      <c r="A136" t="s">
        <v>323</v>
      </c>
      <c r="D136" t="s">
        <v>0</v>
      </c>
      <c r="E136" s="2" t="s">
        <v>152</v>
      </c>
      <c r="G136" s="33">
        <v>43038</v>
      </c>
      <c r="H136" s="41">
        <f t="shared" si="6"/>
        <v>731397.46000000008</v>
      </c>
      <c r="I136" s="34">
        <v>10.673999999999999</v>
      </c>
      <c r="J136" s="34">
        <v>10.791</v>
      </c>
      <c r="K136" s="34">
        <v>8.6859999999999999</v>
      </c>
      <c r="L136" s="34">
        <v>6.5759999999999996</v>
      </c>
      <c r="M136" s="34">
        <v>6.0810000000000004</v>
      </c>
      <c r="N136" s="34">
        <v>5.5640000000000001</v>
      </c>
      <c r="O136" s="34">
        <v>4.7939999999999996</v>
      </c>
      <c r="P136" s="34">
        <v>4.7750000000000004</v>
      </c>
      <c r="Q136" s="34">
        <v>5.157</v>
      </c>
      <c r="R136" s="34">
        <v>6.2779999999999996</v>
      </c>
      <c r="S136" s="34">
        <v>6.4420000000000002</v>
      </c>
      <c r="T136" s="34">
        <v>127.422</v>
      </c>
      <c r="U136" s="34">
        <v>1700.979</v>
      </c>
      <c r="V136" s="34">
        <v>6023.3950000000004</v>
      </c>
      <c r="W136" s="34">
        <v>13722.638000000001</v>
      </c>
      <c r="X136" s="34">
        <v>24803.781999999999</v>
      </c>
      <c r="Y136" s="34">
        <v>37707.462</v>
      </c>
      <c r="Z136" s="34">
        <v>44563.482000000004</v>
      </c>
      <c r="AA136" s="34">
        <v>45761.64</v>
      </c>
      <c r="AB136" s="34">
        <v>48849.83</v>
      </c>
      <c r="AC136" s="34">
        <v>53561.925999999999</v>
      </c>
      <c r="AD136" s="34">
        <v>55235.461000000003</v>
      </c>
      <c r="AE136" s="34">
        <v>51737.610999999997</v>
      </c>
      <c r="AF136" s="34">
        <v>44790.485000000001</v>
      </c>
      <c r="AG136" s="34">
        <v>37265.75</v>
      </c>
      <c r="AH136" s="34">
        <v>39587.82</v>
      </c>
      <c r="AI136" s="34">
        <v>40200.445</v>
      </c>
      <c r="AJ136" s="34">
        <v>42618.271999999997</v>
      </c>
      <c r="AK136" s="34">
        <v>40462.701000000001</v>
      </c>
      <c r="AL136" s="34">
        <v>27912.738000000001</v>
      </c>
      <c r="AM136" s="34">
        <v>20268.485000000001</v>
      </c>
      <c r="AN136" s="34">
        <v>15912.454</v>
      </c>
      <c r="AO136" s="34">
        <v>15787.323</v>
      </c>
      <c r="AP136" s="34">
        <v>14534.431</v>
      </c>
      <c r="AQ136" s="34">
        <v>5985.1819999999998</v>
      </c>
      <c r="AR136" s="34">
        <v>1757.4349999999999</v>
      </c>
      <c r="AS136" s="34">
        <v>347.92599999999999</v>
      </c>
      <c r="AT136" s="34">
        <v>16.038</v>
      </c>
      <c r="AU136" s="34">
        <v>8.5299999999999994</v>
      </c>
      <c r="AV136" s="34">
        <v>8.5419999999999998</v>
      </c>
      <c r="AW136" s="34">
        <v>7.5410000000000004</v>
      </c>
      <c r="AX136" s="34">
        <v>7.3630000000000004</v>
      </c>
      <c r="AY136" s="34">
        <v>6.3979999999999997</v>
      </c>
      <c r="AZ136" s="34">
        <v>5.7460000000000004</v>
      </c>
      <c r="BA136" s="34">
        <v>6.88</v>
      </c>
      <c r="BB136" s="34">
        <v>7.1150000000000002</v>
      </c>
      <c r="BC136" s="34">
        <v>7.9450000000000003</v>
      </c>
      <c r="BD136" s="34">
        <v>12.468999999999999</v>
      </c>
    </row>
    <row r="137" spans="1:56" x14ac:dyDescent="0.25">
      <c r="A137" t="s">
        <v>323</v>
      </c>
      <c r="D137" t="s">
        <v>0</v>
      </c>
      <c r="E137" s="2" t="s">
        <v>152</v>
      </c>
      <c r="G137" s="33">
        <v>43039</v>
      </c>
      <c r="H137" s="41">
        <f t="shared" si="6"/>
        <v>889229.11899999983</v>
      </c>
      <c r="I137" s="34">
        <v>13.381</v>
      </c>
      <c r="J137" s="34">
        <v>13.246</v>
      </c>
      <c r="K137" s="34">
        <v>10.984999999999999</v>
      </c>
      <c r="L137" s="34">
        <v>9.7609999999999992</v>
      </c>
      <c r="M137" s="34">
        <v>7.5739999999999998</v>
      </c>
      <c r="N137" s="34">
        <v>7.1790000000000003</v>
      </c>
      <c r="O137" s="34">
        <v>7.1429999999999998</v>
      </c>
      <c r="P137" s="34">
        <v>6.7229999999999999</v>
      </c>
      <c r="Q137" s="34">
        <v>6.18</v>
      </c>
      <c r="R137" s="34">
        <v>6.2069999999999999</v>
      </c>
      <c r="S137" s="34">
        <v>12.949</v>
      </c>
      <c r="T137" s="34">
        <v>266.65100000000001</v>
      </c>
      <c r="U137" s="34">
        <v>2096.56</v>
      </c>
      <c r="V137" s="34">
        <v>7154.5379999999996</v>
      </c>
      <c r="W137" s="34">
        <v>15033.654</v>
      </c>
      <c r="X137" s="34">
        <v>25051.556</v>
      </c>
      <c r="Y137" s="34">
        <v>31909.763999999999</v>
      </c>
      <c r="Z137" s="34">
        <v>39950.203000000001</v>
      </c>
      <c r="AA137" s="34">
        <v>44834.06</v>
      </c>
      <c r="AB137" s="34">
        <v>45864.014000000003</v>
      </c>
      <c r="AC137" s="34">
        <v>46507.366999999998</v>
      </c>
      <c r="AD137" s="34">
        <v>53592.858999999997</v>
      </c>
      <c r="AE137" s="34">
        <v>56313.404999999999</v>
      </c>
      <c r="AF137" s="34">
        <v>59861.21</v>
      </c>
      <c r="AG137" s="34">
        <v>59167.321000000004</v>
      </c>
      <c r="AH137" s="34">
        <v>61985.586000000003</v>
      </c>
      <c r="AI137" s="34">
        <v>65720.532999999996</v>
      </c>
      <c r="AJ137" s="34">
        <v>65082.718999999997</v>
      </c>
      <c r="AK137" s="34">
        <v>59908.341999999997</v>
      </c>
      <c r="AL137" s="34">
        <v>51740.383999999998</v>
      </c>
      <c r="AM137" s="34">
        <v>42432.819000000003</v>
      </c>
      <c r="AN137" s="34">
        <v>28560.034</v>
      </c>
      <c r="AO137" s="34">
        <v>15365.679</v>
      </c>
      <c r="AP137" s="34">
        <v>7316.9709999999995</v>
      </c>
      <c r="AQ137" s="34">
        <v>2503.8389999999999</v>
      </c>
      <c r="AR137" s="34">
        <v>717.76499999999999</v>
      </c>
      <c r="AS137" s="34">
        <v>105.17400000000001</v>
      </c>
      <c r="AT137" s="34">
        <v>8.6270000000000007</v>
      </c>
      <c r="AU137" s="34">
        <v>8.2149999999999999</v>
      </c>
      <c r="AV137" s="34">
        <v>8.6219999999999999</v>
      </c>
      <c r="AW137" s="34">
        <v>6.9409999999999998</v>
      </c>
      <c r="AX137" s="34">
        <v>6.7770000000000001</v>
      </c>
      <c r="AY137" s="34">
        <v>6.7229999999999999</v>
      </c>
      <c r="AZ137" s="34">
        <v>6.0490000000000004</v>
      </c>
      <c r="BA137" s="34">
        <v>6.2750000000000004</v>
      </c>
      <c r="BB137" s="34">
        <v>6.641</v>
      </c>
      <c r="BC137" s="34">
        <v>7.7460000000000004</v>
      </c>
      <c r="BD137" s="34">
        <v>12.167999999999999</v>
      </c>
    </row>
    <row r="138" spans="1:56" x14ac:dyDescent="0.25">
      <c r="A138" t="s">
        <v>323</v>
      </c>
      <c r="D138" t="s">
        <v>0</v>
      </c>
      <c r="E138" s="2" t="s">
        <v>152</v>
      </c>
      <c r="G138" s="33">
        <v>43040</v>
      </c>
      <c r="H138" s="41">
        <f t="shared" si="6"/>
        <v>615176.76300000015</v>
      </c>
      <c r="I138" s="34">
        <v>13.101000000000001</v>
      </c>
      <c r="J138" s="34">
        <v>9.5540000000000003</v>
      </c>
      <c r="K138" s="34">
        <v>8.1219999999999999</v>
      </c>
      <c r="L138" s="34">
        <v>7.5449999999999999</v>
      </c>
      <c r="M138" s="34">
        <v>6.6269999999999998</v>
      </c>
      <c r="N138" s="34">
        <v>5.8179999999999996</v>
      </c>
      <c r="O138" s="34">
        <v>6.056</v>
      </c>
      <c r="P138" s="34">
        <v>6.4340000000000002</v>
      </c>
      <c r="Q138" s="34">
        <v>6.7949999999999999</v>
      </c>
      <c r="R138" s="34">
        <v>5.6310000000000002</v>
      </c>
      <c r="S138" s="34">
        <v>10.484999999999999</v>
      </c>
      <c r="T138" s="34">
        <v>178.91300000000001</v>
      </c>
      <c r="U138" s="34">
        <v>1252.2950000000001</v>
      </c>
      <c r="V138" s="34">
        <v>3724.9960000000001</v>
      </c>
      <c r="W138" s="34">
        <v>7165.8540000000003</v>
      </c>
      <c r="X138" s="34">
        <v>12203.182000000001</v>
      </c>
      <c r="Y138" s="34">
        <v>18772.304</v>
      </c>
      <c r="Z138" s="34">
        <v>23792.768</v>
      </c>
      <c r="AA138" s="34">
        <v>29297.094000000001</v>
      </c>
      <c r="AB138" s="34">
        <v>35034.800999999999</v>
      </c>
      <c r="AC138" s="34">
        <v>40215.576999999997</v>
      </c>
      <c r="AD138" s="34">
        <v>45524.063999999998</v>
      </c>
      <c r="AE138" s="34">
        <v>51120.637000000002</v>
      </c>
      <c r="AF138" s="34">
        <v>46996.817000000003</v>
      </c>
      <c r="AG138" s="34">
        <v>43363.705999999998</v>
      </c>
      <c r="AH138" s="34">
        <v>43192.563000000002</v>
      </c>
      <c r="AI138" s="34">
        <v>42458.81</v>
      </c>
      <c r="AJ138" s="34">
        <v>45087.53</v>
      </c>
      <c r="AK138" s="34">
        <v>35829.866999999998</v>
      </c>
      <c r="AL138" s="34">
        <v>31050.494999999999</v>
      </c>
      <c r="AM138" s="34">
        <v>23018.38</v>
      </c>
      <c r="AN138" s="34">
        <v>16107.295</v>
      </c>
      <c r="AO138" s="34">
        <v>10173.582</v>
      </c>
      <c r="AP138" s="34">
        <v>6110.8459999999995</v>
      </c>
      <c r="AQ138" s="34">
        <v>2401.67</v>
      </c>
      <c r="AR138" s="34">
        <v>837.26300000000003</v>
      </c>
      <c r="AS138" s="34">
        <v>98.867999999999995</v>
      </c>
      <c r="AT138" s="34">
        <v>13.031000000000001</v>
      </c>
      <c r="AU138" s="34">
        <v>9.6950000000000003</v>
      </c>
      <c r="AV138" s="34">
        <v>5.2050000000000001</v>
      </c>
      <c r="AW138" s="34">
        <v>4.8540000000000001</v>
      </c>
      <c r="AX138" s="34">
        <v>5.5270000000000001</v>
      </c>
      <c r="AY138" s="34">
        <v>5.9889999999999999</v>
      </c>
      <c r="AZ138" s="34">
        <v>6.048</v>
      </c>
      <c r="BA138" s="34">
        <v>6.1749999999999998</v>
      </c>
      <c r="BB138" s="34">
        <v>6.4809999999999999</v>
      </c>
      <c r="BC138" s="34">
        <v>7.1130000000000004</v>
      </c>
      <c r="BD138" s="34">
        <v>10.3</v>
      </c>
    </row>
    <row r="139" spans="1:56" x14ac:dyDescent="0.25">
      <c r="A139" t="s">
        <v>323</v>
      </c>
      <c r="D139" t="s">
        <v>0</v>
      </c>
      <c r="E139" s="2" t="s">
        <v>152</v>
      </c>
      <c r="G139" s="33">
        <v>43041</v>
      </c>
      <c r="H139" s="41">
        <f t="shared" si="6"/>
        <v>580804.19200000039</v>
      </c>
      <c r="I139" s="34">
        <v>9.0129999999999999</v>
      </c>
      <c r="J139" s="34">
        <v>8.3710000000000004</v>
      </c>
      <c r="K139" s="34">
        <v>8.8670000000000009</v>
      </c>
      <c r="L139" s="34">
        <v>8.31</v>
      </c>
      <c r="M139" s="34">
        <v>7.0670000000000002</v>
      </c>
      <c r="N139" s="34">
        <v>5.7140000000000004</v>
      </c>
      <c r="O139" s="34">
        <v>5.782</v>
      </c>
      <c r="P139" s="34">
        <v>6.3460000000000001</v>
      </c>
      <c r="Q139" s="34">
        <v>5.8680000000000003</v>
      </c>
      <c r="R139" s="34">
        <v>5.8559999999999999</v>
      </c>
      <c r="S139" s="34">
        <v>11.975</v>
      </c>
      <c r="T139" s="34">
        <v>193.83</v>
      </c>
      <c r="U139" s="34">
        <v>1232.329</v>
      </c>
      <c r="V139" s="34">
        <v>3635.348</v>
      </c>
      <c r="W139" s="34">
        <v>7572.2139999999999</v>
      </c>
      <c r="X139" s="34">
        <v>14370.602000000001</v>
      </c>
      <c r="Y139" s="34">
        <v>20082.418000000001</v>
      </c>
      <c r="Z139" s="34">
        <v>29496.055</v>
      </c>
      <c r="AA139" s="34">
        <v>35159.945</v>
      </c>
      <c r="AB139" s="34">
        <v>37971.544000000002</v>
      </c>
      <c r="AC139" s="34">
        <v>45090.031999999999</v>
      </c>
      <c r="AD139" s="34">
        <v>45753.983999999997</v>
      </c>
      <c r="AE139" s="34">
        <v>45461.298000000003</v>
      </c>
      <c r="AF139" s="34">
        <v>43402.048999999999</v>
      </c>
      <c r="AG139" s="34">
        <v>39956.216999999997</v>
      </c>
      <c r="AH139" s="34">
        <v>34666.781000000003</v>
      </c>
      <c r="AI139" s="34">
        <v>35216.976000000002</v>
      </c>
      <c r="AJ139" s="34">
        <v>31829.907999999999</v>
      </c>
      <c r="AK139" s="34">
        <v>32941.569000000003</v>
      </c>
      <c r="AL139" s="34">
        <v>32393.097000000002</v>
      </c>
      <c r="AM139" s="34">
        <v>21160.043000000001</v>
      </c>
      <c r="AN139" s="34">
        <v>11605.224</v>
      </c>
      <c r="AO139" s="34">
        <v>6317.0609999999997</v>
      </c>
      <c r="AP139" s="34">
        <v>2784.2919999999999</v>
      </c>
      <c r="AQ139" s="34">
        <v>2043.8430000000001</v>
      </c>
      <c r="AR139" s="34">
        <v>274.38200000000001</v>
      </c>
      <c r="AS139" s="34">
        <v>34.914999999999999</v>
      </c>
      <c r="AT139" s="34">
        <v>8.18</v>
      </c>
      <c r="AU139" s="34">
        <v>6.8460000000000001</v>
      </c>
      <c r="AV139" s="34">
        <v>6.8</v>
      </c>
      <c r="AW139" s="34">
        <v>5.7119999999999997</v>
      </c>
      <c r="AX139" s="34">
        <v>6.415</v>
      </c>
      <c r="AY139" s="34">
        <v>4.9470000000000001</v>
      </c>
      <c r="AZ139" s="34">
        <v>5.0330000000000004</v>
      </c>
      <c r="BA139" s="34">
        <v>5.8239999999999998</v>
      </c>
      <c r="BB139" s="34">
        <v>6.4729999999999999</v>
      </c>
      <c r="BC139" s="34">
        <v>8.1649999999999991</v>
      </c>
      <c r="BD139" s="34">
        <v>10.672000000000001</v>
      </c>
    </row>
    <row r="140" spans="1:56" x14ac:dyDescent="0.25">
      <c r="A140" t="s">
        <v>323</v>
      </c>
      <c r="D140" t="s">
        <v>0</v>
      </c>
      <c r="E140" s="2" t="s">
        <v>152</v>
      </c>
      <c r="G140" s="33">
        <v>43042</v>
      </c>
      <c r="H140" s="41">
        <f t="shared" si="6"/>
        <v>868954.9879999999</v>
      </c>
      <c r="I140" s="34">
        <v>10.284000000000001</v>
      </c>
      <c r="J140" s="34">
        <v>11.288</v>
      </c>
      <c r="K140" s="34">
        <v>9.9789999999999992</v>
      </c>
      <c r="L140" s="34">
        <v>8.3729999999999993</v>
      </c>
      <c r="M140" s="34">
        <v>7.758</v>
      </c>
      <c r="N140" s="34">
        <v>6.3920000000000003</v>
      </c>
      <c r="O140" s="34">
        <v>5.9390000000000001</v>
      </c>
      <c r="P140" s="34">
        <v>5.8109999999999999</v>
      </c>
      <c r="Q140" s="34">
        <v>5.8129999999999997</v>
      </c>
      <c r="R140" s="34">
        <v>7.782</v>
      </c>
      <c r="S140" s="34">
        <v>8.3610000000000007</v>
      </c>
      <c r="T140" s="34">
        <v>30.901</v>
      </c>
      <c r="U140" s="34">
        <v>265.41500000000002</v>
      </c>
      <c r="V140" s="34">
        <v>1394.998</v>
      </c>
      <c r="W140" s="34">
        <v>4472.9830000000002</v>
      </c>
      <c r="X140" s="34">
        <v>9681.9439999999995</v>
      </c>
      <c r="Y140" s="34">
        <v>21787.441999999999</v>
      </c>
      <c r="Z140" s="34">
        <v>31500.217000000001</v>
      </c>
      <c r="AA140" s="34">
        <v>44866.699000000001</v>
      </c>
      <c r="AB140" s="34">
        <v>54862.690999999999</v>
      </c>
      <c r="AC140" s="34">
        <v>58278.31</v>
      </c>
      <c r="AD140" s="34">
        <v>61854.64</v>
      </c>
      <c r="AE140" s="34">
        <v>64537.803</v>
      </c>
      <c r="AF140" s="34">
        <v>70135.603000000003</v>
      </c>
      <c r="AG140" s="34">
        <v>59319.639000000003</v>
      </c>
      <c r="AH140" s="34">
        <v>58821.783000000003</v>
      </c>
      <c r="AI140" s="34">
        <v>66461.735000000001</v>
      </c>
      <c r="AJ140" s="34">
        <v>52654.445</v>
      </c>
      <c r="AK140" s="34">
        <v>55428.201000000001</v>
      </c>
      <c r="AL140" s="34">
        <v>48792.33</v>
      </c>
      <c r="AM140" s="34">
        <v>39728.923000000003</v>
      </c>
      <c r="AN140" s="34">
        <v>26096.217000000001</v>
      </c>
      <c r="AO140" s="34">
        <v>17421.591</v>
      </c>
      <c r="AP140" s="34">
        <v>12113.236999999999</v>
      </c>
      <c r="AQ140" s="34">
        <v>5580.9089999999997</v>
      </c>
      <c r="AR140" s="34">
        <v>2239.92</v>
      </c>
      <c r="AS140" s="34">
        <v>456.48899999999998</v>
      </c>
      <c r="AT140" s="34">
        <v>18.667999999999999</v>
      </c>
      <c r="AU140" s="34">
        <v>6.6840000000000002</v>
      </c>
      <c r="AV140" s="34">
        <v>6.55</v>
      </c>
      <c r="AW140" s="34">
        <v>6.093</v>
      </c>
      <c r="AX140" s="34">
        <v>6.41</v>
      </c>
      <c r="AY140" s="34">
        <v>5.9020000000000001</v>
      </c>
      <c r="AZ140" s="34">
        <v>5.52</v>
      </c>
      <c r="BA140" s="34">
        <v>6.3760000000000003</v>
      </c>
      <c r="BB140" s="34">
        <v>6.5069999999999997</v>
      </c>
      <c r="BC140" s="34">
        <v>6.5410000000000004</v>
      </c>
      <c r="BD140" s="34">
        <v>6.8920000000000003</v>
      </c>
    </row>
    <row r="141" spans="1:56" x14ac:dyDescent="0.25">
      <c r="A141" t="s">
        <v>323</v>
      </c>
      <c r="D141" t="s">
        <v>0</v>
      </c>
      <c r="E141" s="2" t="s">
        <v>152</v>
      </c>
      <c r="G141" s="33">
        <v>43043</v>
      </c>
      <c r="H141" s="41">
        <f t="shared" si="6"/>
        <v>1013991.0330000001</v>
      </c>
      <c r="I141" s="34">
        <v>8.7119999999999997</v>
      </c>
      <c r="J141" s="34">
        <v>11.012</v>
      </c>
      <c r="K141" s="34">
        <v>13.161</v>
      </c>
      <c r="L141" s="34">
        <v>10.954000000000001</v>
      </c>
      <c r="M141" s="34">
        <v>9.2629999999999999</v>
      </c>
      <c r="N141" s="34">
        <v>8.8729999999999993</v>
      </c>
      <c r="O141" s="34">
        <v>7.2309999999999999</v>
      </c>
      <c r="P141" s="34">
        <v>6.5789999999999997</v>
      </c>
      <c r="Q141" s="34">
        <v>7.3230000000000004</v>
      </c>
      <c r="R141" s="34">
        <v>6.7320000000000002</v>
      </c>
      <c r="S141" s="34">
        <v>16.353000000000002</v>
      </c>
      <c r="T141" s="34">
        <v>578.92200000000003</v>
      </c>
      <c r="U141" s="34">
        <v>3379.1080000000002</v>
      </c>
      <c r="V141" s="34">
        <v>8171.2520000000004</v>
      </c>
      <c r="W141" s="34">
        <v>15301.668</v>
      </c>
      <c r="X141" s="34">
        <v>24449.971000000001</v>
      </c>
      <c r="Y141" s="34">
        <v>31877.302</v>
      </c>
      <c r="Z141" s="34">
        <v>38084.635999999999</v>
      </c>
      <c r="AA141" s="34">
        <v>43689.398999999998</v>
      </c>
      <c r="AB141" s="34">
        <v>49429.256000000001</v>
      </c>
      <c r="AC141" s="34">
        <v>51621.101999999999</v>
      </c>
      <c r="AD141" s="34">
        <v>58906.800999999999</v>
      </c>
      <c r="AE141" s="34">
        <v>58588.627</v>
      </c>
      <c r="AF141" s="34">
        <v>65122.974000000002</v>
      </c>
      <c r="AG141" s="34">
        <v>66183.964999999997</v>
      </c>
      <c r="AH141" s="34">
        <v>65117.96</v>
      </c>
      <c r="AI141" s="34">
        <v>67244.639999999999</v>
      </c>
      <c r="AJ141" s="34">
        <v>66405.028000000006</v>
      </c>
      <c r="AK141" s="34">
        <v>65403.741000000002</v>
      </c>
      <c r="AL141" s="34">
        <v>63028.487000000001</v>
      </c>
      <c r="AM141" s="34">
        <v>54926.862000000001</v>
      </c>
      <c r="AN141" s="34">
        <v>44706.603000000003</v>
      </c>
      <c r="AO141" s="34">
        <v>33157.542000000001</v>
      </c>
      <c r="AP141" s="34">
        <v>20855.066999999999</v>
      </c>
      <c r="AQ141" s="34">
        <v>11479.189</v>
      </c>
      <c r="AR141" s="34">
        <v>4954.26</v>
      </c>
      <c r="AS141" s="34">
        <v>1110.3240000000001</v>
      </c>
      <c r="AT141" s="34">
        <v>35.337000000000003</v>
      </c>
      <c r="AU141" s="34">
        <v>7.431</v>
      </c>
      <c r="AV141" s="34">
        <v>7.1130000000000004</v>
      </c>
      <c r="AW141" s="34">
        <v>7.6459999999999999</v>
      </c>
      <c r="AX141" s="34">
        <v>6.9429999999999996</v>
      </c>
      <c r="AY141" s="34">
        <v>6.7140000000000004</v>
      </c>
      <c r="AZ141" s="34">
        <v>5.976</v>
      </c>
      <c r="BA141" s="34">
        <v>7.0810000000000004</v>
      </c>
      <c r="BB141" s="34">
        <v>6.9260000000000002</v>
      </c>
      <c r="BC141" s="34">
        <v>7.7130000000000001</v>
      </c>
      <c r="BD141" s="34">
        <v>11.273999999999999</v>
      </c>
    </row>
    <row r="142" spans="1:56" x14ac:dyDescent="0.25">
      <c r="A142" t="s">
        <v>323</v>
      </c>
      <c r="D142" t="s">
        <v>0</v>
      </c>
      <c r="E142" s="2" t="s">
        <v>152</v>
      </c>
      <c r="G142" s="33">
        <v>43044</v>
      </c>
      <c r="H142" s="41">
        <f t="shared" si="6"/>
        <v>1139311.6080000002</v>
      </c>
      <c r="I142" s="34">
        <v>13.089</v>
      </c>
      <c r="J142" s="34">
        <v>9.8680000000000003</v>
      </c>
      <c r="K142" s="34">
        <v>9.2739999999999991</v>
      </c>
      <c r="L142" s="34">
        <v>8.3330000000000002</v>
      </c>
      <c r="M142" s="34">
        <v>7.0119999999999996</v>
      </c>
      <c r="N142" s="34">
        <v>6.8479999999999999</v>
      </c>
      <c r="O142" s="34">
        <v>6.8090000000000002</v>
      </c>
      <c r="P142" s="34">
        <v>7.2320000000000002</v>
      </c>
      <c r="Q142" s="34">
        <v>6.2460000000000004</v>
      </c>
      <c r="R142" s="34">
        <v>6.39</v>
      </c>
      <c r="S142" s="34">
        <v>21.097999999999999</v>
      </c>
      <c r="T142" s="34">
        <v>667.904</v>
      </c>
      <c r="U142" s="34">
        <v>3518.6089999999999</v>
      </c>
      <c r="V142" s="34">
        <v>9401.2099999999991</v>
      </c>
      <c r="W142" s="34">
        <v>16723.863000000001</v>
      </c>
      <c r="X142" s="34">
        <v>26375.773000000001</v>
      </c>
      <c r="Y142" s="34">
        <v>36076.341</v>
      </c>
      <c r="Z142" s="34">
        <v>45881.023999999998</v>
      </c>
      <c r="AA142" s="34">
        <v>49666.034</v>
      </c>
      <c r="AB142" s="34">
        <v>56925.108</v>
      </c>
      <c r="AC142" s="34">
        <v>65908.14</v>
      </c>
      <c r="AD142" s="34">
        <v>71321.062999999995</v>
      </c>
      <c r="AE142" s="34">
        <v>74587.607999999993</v>
      </c>
      <c r="AF142" s="34">
        <v>78493.502999999997</v>
      </c>
      <c r="AG142" s="34">
        <v>82729.744999999995</v>
      </c>
      <c r="AH142" s="34">
        <v>79622.922999999995</v>
      </c>
      <c r="AI142" s="34">
        <v>76385.384000000005</v>
      </c>
      <c r="AJ142" s="34">
        <v>75019.460999999996</v>
      </c>
      <c r="AK142" s="34">
        <v>69883.301999999996</v>
      </c>
      <c r="AL142" s="34">
        <v>66410.831000000006</v>
      </c>
      <c r="AM142" s="34">
        <v>56217.538999999997</v>
      </c>
      <c r="AN142" s="34">
        <v>43810.391000000003</v>
      </c>
      <c r="AO142" s="34">
        <v>30080.514999999999</v>
      </c>
      <c r="AP142" s="34">
        <v>16148.587</v>
      </c>
      <c r="AQ142" s="34">
        <v>5675.29</v>
      </c>
      <c r="AR142" s="34">
        <v>1424.1410000000001</v>
      </c>
      <c r="AS142" s="34">
        <v>175.59100000000001</v>
      </c>
      <c r="AT142" s="34">
        <v>12.821999999999999</v>
      </c>
      <c r="AU142" s="34">
        <v>8.0549999999999997</v>
      </c>
      <c r="AV142" s="34">
        <v>6.7249999999999996</v>
      </c>
      <c r="AW142" s="34">
        <v>5.9169999999999998</v>
      </c>
      <c r="AX142" s="34">
        <v>6.2910000000000004</v>
      </c>
      <c r="AY142" s="34">
        <v>5.8129999999999997</v>
      </c>
      <c r="AZ142" s="34">
        <v>5.2729999999999997</v>
      </c>
      <c r="BA142" s="34">
        <v>6.7</v>
      </c>
      <c r="BB142" s="34">
        <v>6.34</v>
      </c>
      <c r="BC142" s="34">
        <v>7.5270000000000001</v>
      </c>
      <c r="BD142" s="34">
        <v>8.0660000000000007</v>
      </c>
    </row>
    <row r="143" spans="1:56" x14ac:dyDescent="0.25">
      <c r="A143" t="s">
        <v>323</v>
      </c>
      <c r="D143" t="s">
        <v>0</v>
      </c>
      <c r="E143" s="2" t="s">
        <v>152</v>
      </c>
      <c r="G143" s="33">
        <v>43045</v>
      </c>
      <c r="H143" s="41">
        <f t="shared" ref="H143:H206" si="7">IF(D143&lt;&gt;"Jemena",
IF(SUM(I143:BD143)&gt;0,SUM(I143:BD143),SUM(I143:BD143)*-1),
IF(AND(F143&lt;&gt;"Jemena residential",F143&lt;&gt;"Jemena small business"),0,IF(SUM(I143:BD143)&gt;0,SUM(I143:BD143),SUM(I143:BD143)*-1)))</f>
        <v>642000.99399999983</v>
      </c>
      <c r="I143" s="34">
        <v>7.6689999999999996</v>
      </c>
      <c r="J143" s="34">
        <v>11.374000000000001</v>
      </c>
      <c r="K143" s="34">
        <v>11.538</v>
      </c>
      <c r="L143" s="34">
        <v>9.8870000000000005</v>
      </c>
      <c r="M143" s="34">
        <v>7.6539999999999999</v>
      </c>
      <c r="N143" s="34">
        <v>5.8280000000000003</v>
      </c>
      <c r="O143" s="34">
        <v>6.6539999999999999</v>
      </c>
      <c r="P143" s="34">
        <v>5.7460000000000004</v>
      </c>
      <c r="Q143" s="34">
        <v>6.11</v>
      </c>
      <c r="R143" s="34">
        <v>6.734</v>
      </c>
      <c r="S143" s="34">
        <v>7.3780000000000001</v>
      </c>
      <c r="T143" s="34">
        <v>39.659999999999997</v>
      </c>
      <c r="U143" s="34">
        <v>371.05</v>
      </c>
      <c r="V143" s="34">
        <v>1472.627</v>
      </c>
      <c r="W143" s="34">
        <v>3340.1320000000001</v>
      </c>
      <c r="X143" s="34">
        <v>6068.8530000000001</v>
      </c>
      <c r="Y143" s="34">
        <v>12319.543</v>
      </c>
      <c r="Z143" s="34">
        <v>15400.630999999999</v>
      </c>
      <c r="AA143" s="34">
        <v>20204.563999999998</v>
      </c>
      <c r="AB143" s="34">
        <v>26365.078000000001</v>
      </c>
      <c r="AC143" s="34">
        <v>33835.069000000003</v>
      </c>
      <c r="AD143" s="34">
        <v>36922.421999999999</v>
      </c>
      <c r="AE143" s="34">
        <v>38685.084000000003</v>
      </c>
      <c r="AF143" s="34">
        <v>43260.506000000001</v>
      </c>
      <c r="AG143" s="34">
        <v>40744.656999999999</v>
      </c>
      <c r="AH143" s="34">
        <v>41140.400999999998</v>
      </c>
      <c r="AI143" s="34">
        <v>46803.576000000001</v>
      </c>
      <c r="AJ143" s="34">
        <v>49894.936999999998</v>
      </c>
      <c r="AK143" s="34">
        <v>47423.417999999998</v>
      </c>
      <c r="AL143" s="34">
        <v>44056.540999999997</v>
      </c>
      <c r="AM143" s="34">
        <v>41994.553</v>
      </c>
      <c r="AN143" s="34">
        <v>37397.071000000004</v>
      </c>
      <c r="AO143" s="34">
        <v>27032.352999999999</v>
      </c>
      <c r="AP143" s="34">
        <v>15950.398999999999</v>
      </c>
      <c r="AQ143" s="34">
        <v>7736.2709999999997</v>
      </c>
      <c r="AR143" s="34">
        <v>2861.8780000000002</v>
      </c>
      <c r="AS143" s="34">
        <v>504.96499999999997</v>
      </c>
      <c r="AT143" s="34">
        <v>17.684000000000001</v>
      </c>
      <c r="AU143" s="34">
        <v>8.2240000000000002</v>
      </c>
      <c r="AV143" s="34">
        <v>6.7839999999999998</v>
      </c>
      <c r="AW143" s="34">
        <v>6.2080000000000002</v>
      </c>
      <c r="AX143" s="34">
        <v>6.3380000000000001</v>
      </c>
      <c r="AY143" s="34">
        <v>5.5490000000000004</v>
      </c>
      <c r="AZ143" s="34">
        <v>6.2450000000000001</v>
      </c>
      <c r="BA143" s="34">
        <v>6.4960000000000004</v>
      </c>
      <c r="BB143" s="34">
        <v>6.657</v>
      </c>
      <c r="BC143" s="34">
        <v>8.0429999999999993</v>
      </c>
      <c r="BD143" s="34">
        <v>9.9550000000000001</v>
      </c>
    </row>
    <row r="144" spans="1:56" x14ac:dyDescent="0.25">
      <c r="A144" t="s">
        <v>323</v>
      </c>
      <c r="D144" t="s">
        <v>0</v>
      </c>
      <c r="E144" s="2" t="s">
        <v>152</v>
      </c>
      <c r="G144" s="33">
        <v>43046</v>
      </c>
      <c r="H144" s="41">
        <f t="shared" si="7"/>
        <v>728116.69300000009</v>
      </c>
      <c r="I144" s="34">
        <v>12.461</v>
      </c>
      <c r="J144" s="34">
        <v>9.0850000000000009</v>
      </c>
      <c r="K144" s="34">
        <v>9.0679999999999996</v>
      </c>
      <c r="L144" s="34">
        <v>7.8719999999999999</v>
      </c>
      <c r="M144" s="34">
        <v>6.383</v>
      </c>
      <c r="N144" s="34">
        <v>5.7990000000000004</v>
      </c>
      <c r="O144" s="34">
        <v>5.9710000000000001</v>
      </c>
      <c r="P144" s="34">
        <v>7.2560000000000002</v>
      </c>
      <c r="Q144" s="34">
        <v>6.6440000000000001</v>
      </c>
      <c r="R144" s="34">
        <v>6.3959999999999999</v>
      </c>
      <c r="S144" s="34">
        <v>13.83</v>
      </c>
      <c r="T144" s="34">
        <v>285.19900000000001</v>
      </c>
      <c r="U144" s="34">
        <v>1828.3579999999999</v>
      </c>
      <c r="V144" s="34">
        <v>5122.8959999999997</v>
      </c>
      <c r="W144" s="34">
        <v>11393.433999999999</v>
      </c>
      <c r="X144" s="34">
        <v>18145.972000000002</v>
      </c>
      <c r="Y144" s="34">
        <v>23943.667000000001</v>
      </c>
      <c r="Z144" s="34">
        <v>31190.645</v>
      </c>
      <c r="AA144" s="34">
        <v>35759.735999999997</v>
      </c>
      <c r="AB144" s="34">
        <v>39167.879000000001</v>
      </c>
      <c r="AC144" s="34">
        <v>41330.877</v>
      </c>
      <c r="AD144" s="34">
        <v>37562.6</v>
      </c>
      <c r="AE144" s="34">
        <v>37162.165999999997</v>
      </c>
      <c r="AF144" s="34">
        <v>46891.531000000003</v>
      </c>
      <c r="AG144" s="34">
        <v>46487.023000000001</v>
      </c>
      <c r="AH144" s="34">
        <v>46292.347999999998</v>
      </c>
      <c r="AI144" s="34">
        <v>43151.283000000003</v>
      </c>
      <c r="AJ144" s="34">
        <v>45858.665000000001</v>
      </c>
      <c r="AK144" s="34">
        <v>47589.966</v>
      </c>
      <c r="AL144" s="34">
        <v>46291.781999999999</v>
      </c>
      <c r="AM144" s="34">
        <v>42696.648000000001</v>
      </c>
      <c r="AN144" s="34">
        <v>32752.940999999999</v>
      </c>
      <c r="AO144" s="34">
        <v>22694.383000000002</v>
      </c>
      <c r="AP144" s="34">
        <v>13853.929</v>
      </c>
      <c r="AQ144" s="34">
        <v>7204.0950000000003</v>
      </c>
      <c r="AR144" s="34">
        <v>2794.143</v>
      </c>
      <c r="AS144" s="34">
        <v>481.22300000000001</v>
      </c>
      <c r="AT144" s="34">
        <v>21.065999999999999</v>
      </c>
      <c r="AU144" s="34">
        <v>6.875</v>
      </c>
      <c r="AV144" s="34">
        <v>7.4210000000000003</v>
      </c>
      <c r="AW144" s="34">
        <v>5.6550000000000002</v>
      </c>
      <c r="AX144" s="34">
        <v>5.984</v>
      </c>
      <c r="AY144" s="34">
        <v>6.2060000000000004</v>
      </c>
      <c r="AZ144" s="34">
        <v>6.38</v>
      </c>
      <c r="BA144" s="34">
        <v>7.1639999999999997</v>
      </c>
      <c r="BB144" s="34">
        <v>6.4939999999999998</v>
      </c>
      <c r="BC144" s="34">
        <v>9.468</v>
      </c>
      <c r="BD144" s="34">
        <v>9.8260000000000005</v>
      </c>
    </row>
    <row r="145" spans="1:56" x14ac:dyDescent="0.25">
      <c r="A145" t="s">
        <v>323</v>
      </c>
      <c r="D145" t="s">
        <v>0</v>
      </c>
      <c r="E145" s="2" t="s">
        <v>152</v>
      </c>
      <c r="G145" s="33">
        <v>43047</v>
      </c>
      <c r="H145" s="41">
        <f t="shared" si="7"/>
        <v>1301955.9009999996</v>
      </c>
      <c r="I145" s="34">
        <v>10.882</v>
      </c>
      <c r="J145" s="34">
        <v>12.061999999999999</v>
      </c>
      <c r="K145" s="34">
        <v>12.134</v>
      </c>
      <c r="L145" s="34">
        <v>8.3819999999999997</v>
      </c>
      <c r="M145" s="34">
        <v>7.9210000000000003</v>
      </c>
      <c r="N145" s="34">
        <v>6.7220000000000004</v>
      </c>
      <c r="O145" s="34">
        <v>6.7039999999999997</v>
      </c>
      <c r="P145" s="34">
        <v>6.4429999999999996</v>
      </c>
      <c r="Q145" s="34">
        <v>7.8529999999999998</v>
      </c>
      <c r="R145" s="34">
        <v>6.8789999999999996</v>
      </c>
      <c r="S145" s="34">
        <v>27.774999999999999</v>
      </c>
      <c r="T145" s="34">
        <v>550.85699999999997</v>
      </c>
      <c r="U145" s="34">
        <v>2888.0839999999998</v>
      </c>
      <c r="V145" s="34">
        <v>8047.9179999999997</v>
      </c>
      <c r="W145" s="34">
        <v>15856.207</v>
      </c>
      <c r="X145" s="34">
        <v>25295.246999999999</v>
      </c>
      <c r="Y145" s="34">
        <v>36974.474999999999</v>
      </c>
      <c r="Z145" s="34">
        <v>50669.697</v>
      </c>
      <c r="AA145" s="34">
        <v>61944.446000000004</v>
      </c>
      <c r="AB145" s="34">
        <v>69606.078999999998</v>
      </c>
      <c r="AC145" s="34">
        <v>75669.240000000005</v>
      </c>
      <c r="AD145" s="34">
        <v>80057.887000000002</v>
      </c>
      <c r="AE145" s="34">
        <v>84432.812999999995</v>
      </c>
      <c r="AF145" s="34">
        <v>88508.284</v>
      </c>
      <c r="AG145" s="34">
        <v>91154.236999999994</v>
      </c>
      <c r="AH145" s="34">
        <v>91170.002999999997</v>
      </c>
      <c r="AI145" s="34">
        <v>88642.751000000004</v>
      </c>
      <c r="AJ145" s="34">
        <v>86018.444000000003</v>
      </c>
      <c r="AK145" s="34">
        <v>80529.285999999993</v>
      </c>
      <c r="AL145" s="34">
        <v>72769.304999999993</v>
      </c>
      <c r="AM145" s="34">
        <v>62386.96</v>
      </c>
      <c r="AN145" s="34">
        <v>49944.17</v>
      </c>
      <c r="AO145" s="34">
        <v>36461.379999999997</v>
      </c>
      <c r="AP145" s="34">
        <v>23175.713</v>
      </c>
      <c r="AQ145" s="34">
        <v>12414.248</v>
      </c>
      <c r="AR145" s="34">
        <v>5261.7979999999998</v>
      </c>
      <c r="AS145" s="34">
        <v>1264.79</v>
      </c>
      <c r="AT145" s="34">
        <v>62.957000000000001</v>
      </c>
      <c r="AU145" s="34">
        <v>8.8829999999999991</v>
      </c>
      <c r="AV145" s="34">
        <v>8.516</v>
      </c>
      <c r="AW145" s="34">
        <v>7.4160000000000004</v>
      </c>
      <c r="AX145" s="34">
        <v>6.9930000000000003</v>
      </c>
      <c r="AY145" s="34">
        <v>6.9279999999999999</v>
      </c>
      <c r="AZ145" s="34">
        <v>6.8890000000000002</v>
      </c>
      <c r="BA145" s="34">
        <v>7.7060000000000004</v>
      </c>
      <c r="BB145" s="34">
        <v>8.1240000000000006</v>
      </c>
      <c r="BC145" s="34">
        <v>9.24</v>
      </c>
      <c r="BD145" s="34">
        <v>14.173</v>
      </c>
    </row>
    <row r="146" spans="1:56" x14ac:dyDescent="0.25">
      <c r="A146" t="s">
        <v>323</v>
      </c>
      <c r="D146" t="s">
        <v>0</v>
      </c>
      <c r="E146" s="2" t="s">
        <v>152</v>
      </c>
      <c r="G146" s="33">
        <v>43048</v>
      </c>
      <c r="H146" s="41">
        <f t="shared" si="7"/>
        <v>1347725.862</v>
      </c>
      <c r="I146" s="34">
        <v>13.209</v>
      </c>
      <c r="J146" s="34">
        <v>9.952</v>
      </c>
      <c r="K146" s="34">
        <v>9.375</v>
      </c>
      <c r="L146" s="34">
        <v>9.218</v>
      </c>
      <c r="M146" s="34">
        <v>7.7519999999999998</v>
      </c>
      <c r="N146" s="34">
        <v>7.2939999999999996</v>
      </c>
      <c r="O146" s="34">
        <v>7.4690000000000003</v>
      </c>
      <c r="P146" s="34">
        <v>7.4180000000000001</v>
      </c>
      <c r="Q146" s="34">
        <v>7.0289999999999999</v>
      </c>
      <c r="R146" s="34">
        <v>7.2210000000000001</v>
      </c>
      <c r="S146" s="34">
        <v>32.265000000000001</v>
      </c>
      <c r="T146" s="34">
        <v>739.6</v>
      </c>
      <c r="U146" s="34">
        <v>3643.62</v>
      </c>
      <c r="V146" s="34">
        <v>9683.6970000000001</v>
      </c>
      <c r="W146" s="34">
        <v>19170.008000000002</v>
      </c>
      <c r="X146" s="34">
        <v>30981.362000000001</v>
      </c>
      <c r="Y146" s="34">
        <v>43531.756999999998</v>
      </c>
      <c r="Z146" s="34">
        <v>56191.400999999998</v>
      </c>
      <c r="AA146" s="34">
        <v>67412.835000000006</v>
      </c>
      <c r="AB146" s="34">
        <v>77524.221000000005</v>
      </c>
      <c r="AC146" s="34">
        <v>85024.297000000006</v>
      </c>
      <c r="AD146" s="34">
        <v>90095.486000000004</v>
      </c>
      <c r="AE146" s="34">
        <v>92832.187000000005</v>
      </c>
      <c r="AF146" s="34">
        <v>94351.285999999993</v>
      </c>
      <c r="AG146" s="34">
        <v>94276.872000000003</v>
      </c>
      <c r="AH146" s="34">
        <v>93272.376000000004</v>
      </c>
      <c r="AI146" s="34">
        <v>89588.171000000002</v>
      </c>
      <c r="AJ146" s="34">
        <v>84235.83</v>
      </c>
      <c r="AK146" s="34">
        <v>77155.084000000003</v>
      </c>
      <c r="AL146" s="34">
        <v>66993.479000000007</v>
      </c>
      <c r="AM146" s="34">
        <v>57924.01</v>
      </c>
      <c r="AN146" s="34">
        <v>45087.375999999997</v>
      </c>
      <c r="AO146" s="34">
        <v>32391.345000000001</v>
      </c>
      <c r="AP146" s="34">
        <v>19982.523000000001</v>
      </c>
      <c r="AQ146" s="34">
        <v>10451.415000000001</v>
      </c>
      <c r="AR146" s="34">
        <v>4057.7950000000001</v>
      </c>
      <c r="AS146" s="34">
        <v>898.43399999999997</v>
      </c>
      <c r="AT146" s="34">
        <v>32.277999999999999</v>
      </c>
      <c r="AU146" s="34">
        <v>8.7870000000000008</v>
      </c>
      <c r="AV146" s="34">
        <v>8.1609999999999996</v>
      </c>
      <c r="AW146" s="34">
        <v>7.508</v>
      </c>
      <c r="AX146" s="34">
        <v>7.1660000000000004</v>
      </c>
      <c r="AY146" s="34">
        <v>6.9790000000000001</v>
      </c>
      <c r="AZ146" s="34">
        <v>6.5430000000000001</v>
      </c>
      <c r="BA146" s="34">
        <v>7.1040000000000001</v>
      </c>
      <c r="BB146" s="34">
        <v>7.7880000000000003</v>
      </c>
      <c r="BC146" s="34">
        <v>10.137</v>
      </c>
      <c r="BD146" s="34">
        <v>8.7420000000000009</v>
      </c>
    </row>
    <row r="147" spans="1:56" x14ac:dyDescent="0.25">
      <c r="A147" t="s">
        <v>323</v>
      </c>
      <c r="D147" t="s">
        <v>0</v>
      </c>
      <c r="E147" s="2" t="s">
        <v>152</v>
      </c>
      <c r="G147" s="33">
        <v>43049</v>
      </c>
      <c r="H147" s="41">
        <f t="shared" si="7"/>
        <v>1110341.6499999997</v>
      </c>
      <c r="I147" s="34">
        <v>9.4870000000000001</v>
      </c>
      <c r="J147" s="34">
        <v>9.4740000000000002</v>
      </c>
      <c r="K147" s="34">
        <v>12.866</v>
      </c>
      <c r="L147" s="34">
        <v>11.494</v>
      </c>
      <c r="M147" s="34">
        <v>9.0310000000000006</v>
      </c>
      <c r="N147" s="34">
        <v>7.1879999999999997</v>
      </c>
      <c r="O147" s="34">
        <v>6.7389999999999999</v>
      </c>
      <c r="P147" s="34">
        <v>7.218</v>
      </c>
      <c r="Q147" s="34">
        <v>6.6779999999999999</v>
      </c>
      <c r="R147" s="34">
        <v>7.4859999999999998</v>
      </c>
      <c r="S147" s="34">
        <v>26.774000000000001</v>
      </c>
      <c r="T147" s="34">
        <v>477.71</v>
      </c>
      <c r="U147" s="34">
        <v>2378.8449999999998</v>
      </c>
      <c r="V147" s="34">
        <v>6450.1729999999998</v>
      </c>
      <c r="W147" s="34">
        <v>14408.717000000001</v>
      </c>
      <c r="X147" s="34">
        <v>26682.506000000001</v>
      </c>
      <c r="Y147" s="34">
        <v>39317.637999999999</v>
      </c>
      <c r="Z147" s="34">
        <v>49847.387999999999</v>
      </c>
      <c r="AA147" s="34">
        <v>58631.938999999998</v>
      </c>
      <c r="AB147" s="34">
        <v>65409.027999999998</v>
      </c>
      <c r="AC147" s="34">
        <v>75296.86</v>
      </c>
      <c r="AD147" s="34">
        <v>79719.554999999993</v>
      </c>
      <c r="AE147" s="34">
        <v>81514.149999999994</v>
      </c>
      <c r="AF147" s="34">
        <v>84616.725000000006</v>
      </c>
      <c r="AG147" s="34">
        <v>84785.811000000002</v>
      </c>
      <c r="AH147" s="34">
        <v>77232.524999999994</v>
      </c>
      <c r="AI147" s="34">
        <v>71970.928</v>
      </c>
      <c r="AJ147" s="34">
        <v>62791.383999999998</v>
      </c>
      <c r="AK147" s="34">
        <v>53275.425000000003</v>
      </c>
      <c r="AL147" s="34">
        <v>41705.684000000001</v>
      </c>
      <c r="AM147" s="34">
        <v>38296.281000000003</v>
      </c>
      <c r="AN147" s="34">
        <v>34508.442000000003</v>
      </c>
      <c r="AO147" s="34">
        <v>28872.583999999999</v>
      </c>
      <c r="AP147" s="34">
        <v>19767.224999999999</v>
      </c>
      <c r="AQ147" s="34">
        <v>9099.64</v>
      </c>
      <c r="AR147" s="34">
        <v>2635.65</v>
      </c>
      <c r="AS147" s="34">
        <v>433.32799999999997</v>
      </c>
      <c r="AT147" s="34">
        <v>18.878</v>
      </c>
      <c r="AU147" s="34">
        <v>9.3089999999999993</v>
      </c>
      <c r="AV147" s="34">
        <v>8.5879999999999992</v>
      </c>
      <c r="AW147" s="34">
        <v>8.6549999999999994</v>
      </c>
      <c r="AX147" s="34">
        <v>7.9080000000000004</v>
      </c>
      <c r="AY147" s="34">
        <v>6.8390000000000004</v>
      </c>
      <c r="AZ147" s="34">
        <v>6.8479999999999999</v>
      </c>
      <c r="BA147" s="34">
        <v>7.0110000000000001</v>
      </c>
      <c r="BB147" s="34">
        <v>7.3140000000000001</v>
      </c>
      <c r="BC147" s="34">
        <v>8.6839999999999993</v>
      </c>
      <c r="BD147" s="34">
        <v>11.04</v>
      </c>
    </row>
    <row r="148" spans="1:56" x14ac:dyDescent="0.25">
      <c r="A148" t="s">
        <v>323</v>
      </c>
      <c r="D148" t="s">
        <v>0</v>
      </c>
      <c r="E148" s="2" t="s">
        <v>152</v>
      </c>
      <c r="G148" s="33">
        <v>43050</v>
      </c>
      <c r="H148" s="41">
        <f t="shared" si="7"/>
        <v>1234794.5209999999</v>
      </c>
      <c r="I148" s="34">
        <v>9.0679999999999996</v>
      </c>
      <c r="J148" s="34">
        <v>13.173</v>
      </c>
      <c r="K148" s="34">
        <v>11.869</v>
      </c>
      <c r="L148" s="34">
        <v>8.625</v>
      </c>
      <c r="M148" s="34">
        <v>7.5259999999999998</v>
      </c>
      <c r="N148" s="34">
        <v>6.7030000000000003</v>
      </c>
      <c r="O148" s="34">
        <v>8.2729999999999997</v>
      </c>
      <c r="P148" s="34">
        <v>6.5780000000000003</v>
      </c>
      <c r="Q148" s="34">
        <v>7.016</v>
      </c>
      <c r="R148" s="34">
        <v>6.4950000000000001</v>
      </c>
      <c r="S148" s="34">
        <v>21.824000000000002</v>
      </c>
      <c r="T148" s="34">
        <v>570.94000000000005</v>
      </c>
      <c r="U148" s="34">
        <v>3389.5720000000001</v>
      </c>
      <c r="V148" s="34">
        <v>7572.6589999999997</v>
      </c>
      <c r="W148" s="34">
        <v>16241.177</v>
      </c>
      <c r="X148" s="34">
        <v>28394.315999999999</v>
      </c>
      <c r="Y148" s="34">
        <v>39617.053999999996</v>
      </c>
      <c r="Z148" s="34">
        <v>51659.034</v>
      </c>
      <c r="AA148" s="34">
        <v>62482.722000000002</v>
      </c>
      <c r="AB148" s="34">
        <v>71127.085000000006</v>
      </c>
      <c r="AC148" s="34">
        <v>78277.663</v>
      </c>
      <c r="AD148" s="34">
        <v>82993.895000000004</v>
      </c>
      <c r="AE148" s="34">
        <v>85844.001000000004</v>
      </c>
      <c r="AF148" s="34">
        <v>87261.441000000006</v>
      </c>
      <c r="AG148" s="34">
        <v>87268.997000000003</v>
      </c>
      <c r="AH148" s="34">
        <v>85561.183999999994</v>
      </c>
      <c r="AI148" s="34">
        <v>81839.539999999994</v>
      </c>
      <c r="AJ148" s="34">
        <v>76558.665999999997</v>
      </c>
      <c r="AK148" s="34">
        <v>69519.540999999997</v>
      </c>
      <c r="AL148" s="34">
        <v>61228.010999999999</v>
      </c>
      <c r="AM148" s="34">
        <v>51480.029000000002</v>
      </c>
      <c r="AN148" s="34">
        <v>41234.576999999997</v>
      </c>
      <c r="AO148" s="34">
        <v>29905.131000000001</v>
      </c>
      <c r="AP148" s="34">
        <v>19119.396000000001</v>
      </c>
      <c r="AQ148" s="34">
        <v>10102.415000000001</v>
      </c>
      <c r="AR148" s="34">
        <v>4281.4179999999997</v>
      </c>
      <c r="AS148" s="34">
        <v>1024.797</v>
      </c>
      <c r="AT148" s="34">
        <v>54.418999999999997</v>
      </c>
      <c r="AU148" s="34">
        <v>7.5190000000000001</v>
      </c>
      <c r="AV148" s="34">
        <v>7.38</v>
      </c>
      <c r="AW148" s="34">
        <v>7.5960000000000001</v>
      </c>
      <c r="AX148" s="34">
        <v>7.2039999999999997</v>
      </c>
      <c r="AY148" s="34">
        <v>7.9779999999999998</v>
      </c>
      <c r="AZ148" s="34">
        <v>7.2619999999999996</v>
      </c>
      <c r="BA148" s="34">
        <v>8.2579999999999991</v>
      </c>
      <c r="BB148" s="34">
        <v>7.7629999999999999</v>
      </c>
      <c r="BC148" s="34">
        <v>8.2579999999999991</v>
      </c>
      <c r="BD148" s="34">
        <v>8.4730000000000008</v>
      </c>
    </row>
    <row r="149" spans="1:56" x14ac:dyDescent="0.25">
      <c r="A149" t="s">
        <v>323</v>
      </c>
      <c r="D149" t="s">
        <v>0</v>
      </c>
      <c r="E149" s="2" t="s">
        <v>152</v>
      </c>
      <c r="G149" s="33">
        <v>43051</v>
      </c>
      <c r="H149" s="41">
        <f t="shared" si="7"/>
        <v>1229792.6340000001</v>
      </c>
      <c r="I149" s="34">
        <v>9.4580000000000002</v>
      </c>
      <c r="J149" s="34">
        <v>9.9109999999999996</v>
      </c>
      <c r="K149" s="34">
        <v>11.048999999999999</v>
      </c>
      <c r="L149" s="34">
        <v>7.46</v>
      </c>
      <c r="M149" s="34">
        <v>8.5269999999999992</v>
      </c>
      <c r="N149" s="34">
        <v>6.7240000000000002</v>
      </c>
      <c r="O149" s="34">
        <v>6.7229999999999999</v>
      </c>
      <c r="P149" s="34">
        <v>6.5650000000000004</v>
      </c>
      <c r="Q149" s="34">
        <v>6.73</v>
      </c>
      <c r="R149" s="34">
        <v>7.7539999999999996</v>
      </c>
      <c r="S149" s="34">
        <v>35.338000000000001</v>
      </c>
      <c r="T149" s="34">
        <v>639.97500000000002</v>
      </c>
      <c r="U149" s="34">
        <v>2929.0990000000002</v>
      </c>
      <c r="V149" s="34">
        <v>7114.6660000000002</v>
      </c>
      <c r="W149" s="34">
        <v>13003.84</v>
      </c>
      <c r="X149" s="34">
        <v>21010.453000000001</v>
      </c>
      <c r="Y149" s="34">
        <v>30670.539000000001</v>
      </c>
      <c r="Z149" s="34">
        <v>41564.379999999997</v>
      </c>
      <c r="AA149" s="34">
        <v>53728.487999999998</v>
      </c>
      <c r="AB149" s="34">
        <v>67060.907999999996</v>
      </c>
      <c r="AC149" s="34">
        <v>78779.934999999998</v>
      </c>
      <c r="AD149" s="34">
        <v>85871.804000000004</v>
      </c>
      <c r="AE149" s="34">
        <v>88515.402000000002</v>
      </c>
      <c r="AF149" s="34">
        <v>90162.888000000006</v>
      </c>
      <c r="AG149" s="34">
        <v>90362.808000000005</v>
      </c>
      <c r="AH149" s="34">
        <v>88672.154999999999</v>
      </c>
      <c r="AI149" s="34">
        <v>85647.112999999998</v>
      </c>
      <c r="AJ149" s="34">
        <v>80537.376000000004</v>
      </c>
      <c r="AK149" s="34">
        <v>73685.751000000004</v>
      </c>
      <c r="AL149" s="34">
        <v>65019.466</v>
      </c>
      <c r="AM149" s="34">
        <v>54711.885000000002</v>
      </c>
      <c r="AN149" s="34">
        <v>43185.142999999996</v>
      </c>
      <c r="AO149" s="34">
        <v>30900.754000000001</v>
      </c>
      <c r="AP149" s="34">
        <v>19620.150000000001</v>
      </c>
      <c r="AQ149" s="34">
        <v>10542.303</v>
      </c>
      <c r="AR149" s="34">
        <v>4458.6369999999997</v>
      </c>
      <c r="AS149" s="34">
        <v>1131.181</v>
      </c>
      <c r="AT149" s="34">
        <v>70.233000000000004</v>
      </c>
      <c r="AU149" s="34">
        <v>9.1969999999999992</v>
      </c>
      <c r="AV149" s="34">
        <v>8.4619999999999997</v>
      </c>
      <c r="AW149" s="34">
        <v>8.6940000000000008</v>
      </c>
      <c r="AX149" s="34">
        <v>7.3940000000000001</v>
      </c>
      <c r="AY149" s="34">
        <v>7.194</v>
      </c>
      <c r="AZ149" s="34">
        <v>6.11</v>
      </c>
      <c r="BA149" s="34">
        <v>7.2830000000000004</v>
      </c>
      <c r="BB149" s="34">
        <v>7.5309999999999997</v>
      </c>
      <c r="BC149" s="34">
        <v>8.6059999999999999</v>
      </c>
      <c r="BD149" s="34">
        <v>8.5920000000000005</v>
      </c>
    </row>
    <row r="150" spans="1:56" x14ac:dyDescent="0.25">
      <c r="A150" t="s">
        <v>323</v>
      </c>
      <c r="D150" t="s">
        <v>0</v>
      </c>
      <c r="E150" s="2" t="s">
        <v>152</v>
      </c>
      <c r="G150" s="33">
        <v>43052</v>
      </c>
      <c r="H150" s="41">
        <f t="shared" si="7"/>
        <v>1222029.2480000001</v>
      </c>
      <c r="I150" s="34">
        <v>11.38</v>
      </c>
      <c r="J150" s="34">
        <v>11.188000000000001</v>
      </c>
      <c r="K150" s="34">
        <v>11.835000000000001</v>
      </c>
      <c r="L150" s="34">
        <v>10.224</v>
      </c>
      <c r="M150" s="34">
        <v>8.1449999999999996</v>
      </c>
      <c r="N150" s="34">
        <v>7.1929999999999996</v>
      </c>
      <c r="O150" s="34">
        <v>7.1840000000000002</v>
      </c>
      <c r="P150" s="34">
        <v>8.3919999999999995</v>
      </c>
      <c r="Q150" s="34">
        <v>7.024</v>
      </c>
      <c r="R150" s="34">
        <v>7.1079999999999997</v>
      </c>
      <c r="S150" s="34">
        <v>37.701999999999998</v>
      </c>
      <c r="T150" s="34">
        <v>720.01099999999997</v>
      </c>
      <c r="U150" s="34">
        <v>3486.31</v>
      </c>
      <c r="V150" s="34">
        <v>9335.8410000000003</v>
      </c>
      <c r="W150" s="34">
        <v>18491.769</v>
      </c>
      <c r="X150" s="34">
        <v>30461.196</v>
      </c>
      <c r="Y150" s="34">
        <v>43111.773999999998</v>
      </c>
      <c r="Z150" s="34">
        <v>54880.222000000002</v>
      </c>
      <c r="AA150" s="34">
        <v>65548.921000000002</v>
      </c>
      <c r="AB150" s="34">
        <v>74012.843999999997</v>
      </c>
      <c r="AC150" s="34">
        <v>80170.184999999998</v>
      </c>
      <c r="AD150" s="34">
        <v>84657.872000000003</v>
      </c>
      <c r="AE150" s="34">
        <v>87084.14</v>
      </c>
      <c r="AF150" s="34">
        <v>88010.822</v>
      </c>
      <c r="AG150" s="34">
        <v>87613.911999999997</v>
      </c>
      <c r="AH150" s="34">
        <v>85348.357999999993</v>
      </c>
      <c r="AI150" s="34">
        <v>80030.679999999993</v>
      </c>
      <c r="AJ150" s="34">
        <v>73914.184999999998</v>
      </c>
      <c r="AK150" s="34">
        <v>65144.101000000002</v>
      </c>
      <c r="AL150" s="34">
        <v>56380.277999999998</v>
      </c>
      <c r="AM150" s="34">
        <v>45211.349000000002</v>
      </c>
      <c r="AN150" s="34">
        <v>35230.315000000002</v>
      </c>
      <c r="AO150" s="34">
        <v>24809.795999999998</v>
      </c>
      <c r="AP150" s="34">
        <v>15392.486000000001</v>
      </c>
      <c r="AQ150" s="34">
        <v>8310.1239999999998</v>
      </c>
      <c r="AR150" s="34">
        <v>3501.4580000000001</v>
      </c>
      <c r="AS150" s="34">
        <v>900.76199999999994</v>
      </c>
      <c r="AT150" s="34">
        <v>63.225000000000001</v>
      </c>
      <c r="AU150" s="34">
        <v>7.8970000000000002</v>
      </c>
      <c r="AV150" s="34">
        <v>8.1929999999999996</v>
      </c>
      <c r="AW150" s="34">
        <v>7.3719999999999999</v>
      </c>
      <c r="AX150" s="34">
        <v>7.5739999999999998</v>
      </c>
      <c r="AY150" s="34">
        <v>6.109</v>
      </c>
      <c r="AZ150" s="34">
        <v>6.5279999999999996</v>
      </c>
      <c r="BA150" s="34">
        <v>7.22</v>
      </c>
      <c r="BB150" s="34">
        <v>7.7549999999999999</v>
      </c>
      <c r="BC150" s="34">
        <v>9.4570000000000007</v>
      </c>
      <c r="BD150" s="34">
        <v>10.832000000000001</v>
      </c>
    </row>
    <row r="151" spans="1:56" x14ac:dyDescent="0.25">
      <c r="A151" t="s">
        <v>323</v>
      </c>
      <c r="D151" t="s">
        <v>0</v>
      </c>
      <c r="E151" s="2" t="s">
        <v>152</v>
      </c>
      <c r="G151" s="33">
        <v>43053</v>
      </c>
      <c r="H151" s="41">
        <f t="shared" si="7"/>
        <v>1159181.0479999997</v>
      </c>
      <c r="I151" s="34">
        <v>13.861000000000001</v>
      </c>
      <c r="J151" s="34">
        <v>11.972</v>
      </c>
      <c r="K151" s="34">
        <v>9.5719999999999992</v>
      </c>
      <c r="L151" s="34">
        <v>7.9329999999999998</v>
      </c>
      <c r="M151" s="34">
        <v>7.8040000000000003</v>
      </c>
      <c r="N151" s="34">
        <v>6.61</v>
      </c>
      <c r="O151" s="34">
        <v>6.36</v>
      </c>
      <c r="P151" s="34">
        <v>7.2939999999999996</v>
      </c>
      <c r="Q151" s="34">
        <v>6.9189999999999996</v>
      </c>
      <c r="R151" s="34">
        <v>6.9109999999999996</v>
      </c>
      <c r="S151" s="34">
        <v>46.122</v>
      </c>
      <c r="T151" s="34">
        <v>797.82799999999997</v>
      </c>
      <c r="U151" s="34">
        <v>3693.817</v>
      </c>
      <c r="V151" s="34">
        <v>9865.2119999999995</v>
      </c>
      <c r="W151" s="34">
        <v>19068.215</v>
      </c>
      <c r="X151" s="34">
        <v>30377.647000000001</v>
      </c>
      <c r="Y151" s="34">
        <v>42142.732000000004</v>
      </c>
      <c r="Z151" s="34">
        <v>53580.055999999997</v>
      </c>
      <c r="AA151" s="34">
        <v>63514.042999999998</v>
      </c>
      <c r="AB151" s="34">
        <v>71915.441000000006</v>
      </c>
      <c r="AC151" s="34">
        <v>77896.623999999996</v>
      </c>
      <c r="AD151" s="34">
        <v>81944.77</v>
      </c>
      <c r="AE151" s="34">
        <v>83766.179999999993</v>
      </c>
      <c r="AF151" s="34">
        <v>84540.588000000003</v>
      </c>
      <c r="AG151" s="34">
        <v>83540.479000000007</v>
      </c>
      <c r="AH151" s="34">
        <v>80873.369000000006</v>
      </c>
      <c r="AI151" s="34">
        <v>76646.187000000005</v>
      </c>
      <c r="AJ151" s="34">
        <v>70067.195999999996</v>
      </c>
      <c r="AK151" s="34">
        <v>59460.72</v>
      </c>
      <c r="AL151" s="34">
        <v>50098.254999999997</v>
      </c>
      <c r="AM151" s="34">
        <v>41757.940999999999</v>
      </c>
      <c r="AN151" s="34">
        <v>31459.385999999999</v>
      </c>
      <c r="AO151" s="34">
        <v>20693.174999999999</v>
      </c>
      <c r="AP151" s="34">
        <v>12129.802</v>
      </c>
      <c r="AQ151" s="34">
        <v>6069.0770000000002</v>
      </c>
      <c r="AR151" s="34">
        <v>2447.5149999999999</v>
      </c>
      <c r="AS151" s="34">
        <v>593.36699999999996</v>
      </c>
      <c r="AT151" s="34">
        <v>36.743000000000002</v>
      </c>
      <c r="AU151" s="34">
        <v>10.882</v>
      </c>
      <c r="AV151" s="34">
        <v>8.5540000000000003</v>
      </c>
      <c r="AW151" s="34">
        <v>6.8250000000000002</v>
      </c>
      <c r="AX151" s="34">
        <v>7.1120000000000001</v>
      </c>
      <c r="AY151" s="34">
        <v>5.4539999999999997</v>
      </c>
      <c r="AZ151" s="34">
        <v>5.5549999999999997</v>
      </c>
      <c r="BA151" s="34">
        <v>6.383</v>
      </c>
      <c r="BB151" s="34">
        <v>6.9909999999999997</v>
      </c>
      <c r="BC151" s="34">
        <v>7.7720000000000002</v>
      </c>
      <c r="BD151" s="34">
        <v>7.7969999999999997</v>
      </c>
    </row>
    <row r="152" spans="1:56" x14ac:dyDescent="0.25">
      <c r="A152" t="s">
        <v>323</v>
      </c>
      <c r="D152" t="s">
        <v>0</v>
      </c>
      <c r="E152" s="2" t="s">
        <v>152</v>
      </c>
      <c r="G152" s="33">
        <v>43054</v>
      </c>
      <c r="H152" s="41">
        <f t="shared" si="7"/>
        <v>752972.80500000005</v>
      </c>
      <c r="I152" s="34">
        <v>11.162000000000001</v>
      </c>
      <c r="J152" s="34">
        <v>10.090999999999999</v>
      </c>
      <c r="K152" s="34">
        <v>9.18</v>
      </c>
      <c r="L152" s="34">
        <v>7.2160000000000002</v>
      </c>
      <c r="M152" s="34">
        <v>6.41</v>
      </c>
      <c r="N152" s="34">
        <v>6.6189999999999998</v>
      </c>
      <c r="O152" s="34">
        <v>5.8470000000000004</v>
      </c>
      <c r="P152" s="34">
        <v>5.8440000000000003</v>
      </c>
      <c r="Q152" s="34">
        <v>6.2670000000000003</v>
      </c>
      <c r="R152" s="34">
        <v>7.7619999999999996</v>
      </c>
      <c r="S152" s="34">
        <v>58.91</v>
      </c>
      <c r="T152" s="34">
        <v>986.39099999999996</v>
      </c>
      <c r="U152" s="34">
        <v>3482.5880000000002</v>
      </c>
      <c r="V152" s="34">
        <v>8430.9760000000006</v>
      </c>
      <c r="W152" s="34">
        <v>18305.566999999999</v>
      </c>
      <c r="X152" s="34">
        <v>28941.366000000002</v>
      </c>
      <c r="Y152" s="34">
        <v>38254.553999999996</v>
      </c>
      <c r="Z152" s="34">
        <v>45937.517999999996</v>
      </c>
      <c r="AA152" s="34">
        <v>57235.544000000002</v>
      </c>
      <c r="AB152" s="34">
        <v>63295.773000000001</v>
      </c>
      <c r="AC152" s="34">
        <v>65142.949000000001</v>
      </c>
      <c r="AD152" s="34">
        <v>63923.294000000002</v>
      </c>
      <c r="AE152" s="34">
        <v>61172.758999999998</v>
      </c>
      <c r="AF152" s="34">
        <v>56359.411</v>
      </c>
      <c r="AG152" s="34">
        <v>51421.438999999998</v>
      </c>
      <c r="AH152" s="34">
        <v>45151.635000000002</v>
      </c>
      <c r="AI152" s="34">
        <v>37697.082000000002</v>
      </c>
      <c r="AJ152" s="34">
        <v>26800.905999999999</v>
      </c>
      <c r="AK152" s="34">
        <v>20620.772000000001</v>
      </c>
      <c r="AL152" s="34">
        <v>18713.602999999999</v>
      </c>
      <c r="AM152" s="34">
        <v>16884.120999999999</v>
      </c>
      <c r="AN152" s="34">
        <v>12285.281000000001</v>
      </c>
      <c r="AO152" s="34">
        <v>6778.5640000000003</v>
      </c>
      <c r="AP152" s="34">
        <v>3342.8530000000001</v>
      </c>
      <c r="AQ152" s="34">
        <v>1078.598</v>
      </c>
      <c r="AR152" s="34">
        <v>404.95299999999997</v>
      </c>
      <c r="AS152" s="34">
        <v>103.672</v>
      </c>
      <c r="AT152" s="34">
        <v>15.013</v>
      </c>
      <c r="AU152" s="34">
        <v>8.3710000000000004</v>
      </c>
      <c r="AV152" s="34">
        <v>7.875</v>
      </c>
      <c r="AW152" s="34">
        <v>7.2469999999999999</v>
      </c>
      <c r="AX152" s="34">
        <v>6.3369999999999997</v>
      </c>
      <c r="AY152" s="34">
        <v>5.9370000000000003</v>
      </c>
      <c r="AZ152" s="34">
        <v>5.7439999999999998</v>
      </c>
      <c r="BA152" s="34">
        <v>6.57</v>
      </c>
      <c r="BB152" s="34">
        <v>5.97</v>
      </c>
      <c r="BC152" s="34">
        <v>6.6289999999999996</v>
      </c>
      <c r="BD152" s="34">
        <v>9.6349999999999998</v>
      </c>
    </row>
    <row r="153" spans="1:56" x14ac:dyDescent="0.25">
      <c r="A153" t="s">
        <v>323</v>
      </c>
      <c r="D153" t="s">
        <v>0</v>
      </c>
      <c r="E153" s="2" t="s">
        <v>152</v>
      </c>
      <c r="G153" s="33">
        <v>43055</v>
      </c>
      <c r="H153" s="41">
        <f t="shared" si="7"/>
        <v>183784.73700000002</v>
      </c>
      <c r="I153" s="34">
        <v>7.6970000000000001</v>
      </c>
      <c r="J153" s="34">
        <v>9.6189999999999998</v>
      </c>
      <c r="K153" s="34">
        <v>8.0380000000000003</v>
      </c>
      <c r="L153" s="34">
        <v>7.4870000000000001</v>
      </c>
      <c r="M153" s="34">
        <v>6.0620000000000003</v>
      </c>
      <c r="N153" s="34">
        <v>6.0389999999999997</v>
      </c>
      <c r="O153" s="34">
        <v>6.2210000000000001</v>
      </c>
      <c r="P153" s="34">
        <v>5.8449999999999998</v>
      </c>
      <c r="Q153" s="34">
        <v>6.5129999999999999</v>
      </c>
      <c r="R153" s="34">
        <v>5.6369999999999996</v>
      </c>
      <c r="S153" s="34">
        <v>52.691000000000003</v>
      </c>
      <c r="T153" s="34">
        <v>404.642</v>
      </c>
      <c r="U153" s="34">
        <v>1351.5409999999999</v>
      </c>
      <c r="V153" s="34">
        <v>2601.3139999999999</v>
      </c>
      <c r="W153" s="34">
        <v>4643.2</v>
      </c>
      <c r="X153" s="34">
        <v>6066.2759999999998</v>
      </c>
      <c r="Y153" s="34">
        <v>6616.4059999999999</v>
      </c>
      <c r="Z153" s="34">
        <v>7537.9170000000004</v>
      </c>
      <c r="AA153" s="34">
        <v>8570.8510000000006</v>
      </c>
      <c r="AB153" s="34">
        <v>9963.3909999999996</v>
      </c>
      <c r="AC153" s="34">
        <v>11064.566000000001</v>
      </c>
      <c r="AD153" s="34">
        <v>11325.57</v>
      </c>
      <c r="AE153" s="34">
        <v>14309.894</v>
      </c>
      <c r="AF153" s="34">
        <v>14888.572</v>
      </c>
      <c r="AG153" s="34">
        <v>13368.127</v>
      </c>
      <c r="AH153" s="34">
        <v>10534.191000000001</v>
      </c>
      <c r="AI153" s="34">
        <v>9160.1910000000007</v>
      </c>
      <c r="AJ153" s="34">
        <v>8565.1830000000009</v>
      </c>
      <c r="AK153" s="34">
        <v>9849.4459999999999</v>
      </c>
      <c r="AL153" s="34">
        <v>10625.700999999999</v>
      </c>
      <c r="AM153" s="34">
        <v>8451.8590000000004</v>
      </c>
      <c r="AN153" s="34">
        <v>5317.777</v>
      </c>
      <c r="AO153" s="34">
        <v>4144.826</v>
      </c>
      <c r="AP153" s="34">
        <v>2551.5050000000001</v>
      </c>
      <c r="AQ153" s="34">
        <v>1233.336</v>
      </c>
      <c r="AR153" s="34">
        <v>347.09100000000001</v>
      </c>
      <c r="AS153" s="34">
        <v>95.26</v>
      </c>
      <c r="AT153" s="34">
        <v>13.499000000000001</v>
      </c>
      <c r="AU153" s="34">
        <v>6.1660000000000004</v>
      </c>
      <c r="AV153" s="34">
        <v>5.5209999999999999</v>
      </c>
      <c r="AW153" s="34">
        <v>4.9329999999999998</v>
      </c>
      <c r="AX153" s="34">
        <v>4.8959999999999999</v>
      </c>
      <c r="AY153" s="34">
        <v>5.3179999999999996</v>
      </c>
      <c r="AZ153" s="34">
        <v>5.6390000000000002</v>
      </c>
      <c r="BA153" s="34">
        <v>6.1449999999999996</v>
      </c>
      <c r="BB153" s="34">
        <v>5.4660000000000002</v>
      </c>
      <c r="BC153" s="34">
        <v>7.5289999999999999</v>
      </c>
      <c r="BD153" s="34">
        <v>9.1430000000000007</v>
      </c>
    </row>
    <row r="154" spans="1:56" x14ac:dyDescent="0.25">
      <c r="A154" t="s">
        <v>323</v>
      </c>
      <c r="D154" t="s">
        <v>0</v>
      </c>
      <c r="E154" s="2" t="s">
        <v>152</v>
      </c>
      <c r="G154" s="33">
        <v>43056</v>
      </c>
      <c r="H154" s="41">
        <f t="shared" si="7"/>
        <v>816208.72699999984</v>
      </c>
      <c r="I154" s="34">
        <v>10.395</v>
      </c>
      <c r="J154" s="34">
        <v>8.1890000000000001</v>
      </c>
      <c r="K154" s="34">
        <v>6.7990000000000004</v>
      </c>
      <c r="L154" s="34">
        <v>6.0880000000000001</v>
      </c>
      <c r="M154" s="34">
        <v>5.9969999999999999</v>
      </c>
      <c r="N154" s="34">
        <v>4.9630000000000001</v>
      </c>
      <c r="O154" s="34">
        <v>5.3360000000000003</v>
      </c>
      <c r="P154" s="34">
        <v>4.8959999999999999</v>
      </c>
      <c r="Q154" s="34">
        <v>5.5270000000000001</v>
      </c>
      <c r="R154" s="34">
        <v>6.19</v>
      </c>
      <c r="S154" s="34">
        <v>29.488</v>
      </c>
      <c r="T154" s="34">
        <v>700.5</v>
      </c>
      <c r="U154" s="34">
        <v>2934.7269999999999</v>
      </c>
      <c r="V154" s="34">
        <v>7380.0450000000001</v>
      </c>
      <c r="W154" s="34">
        <v>13679.397999999999</v>
      </c>
      <c r="X154" s="34">
        <v>23071.973999999998</v>
      </c>
      <c r="Y154" s="34">
        <v>34445.305999999997</v>
      </c>
      <c r="Z154" s="34">
        <v>40209.002999999997</v>
      </c>
      <c r="AA154" s="34">
        <v>47519.347000000002</v>
      </c>
      <c r="AB154" s="34">
        <v>59909.415000000001</v>
      </c>
      <c r="AC154" s="34">
        <v>60507.148999999998</v>
      </c>
      <c r="AD154" s="34">
        <v>61772.031999999999</v>
      </c>
      <c r="AE154" s="34">
        <v>57764.587</v>
      </c>
      <c r="AF154" s="34">
        <v>52252.673000000003</v>
      </c>
      <c r="AG154" s="34">
        <v>58311.281999999999</v>
      </c>
      <c r="AH154" s="34">
        <v>49882.016000000003</v>
      </c>
      <c r="AI154" s="34">
        <v>40645.156999999999</v>
      </c>
      <c r="AJ154" s="34">
        <v>37768.387000000002</v>
      </c>
      <c r="AK154" s="34">
        <v>43505.523000000001</v>
      </c>
      <c r="AL154" s="34">
        <v>31960.311000000002</v>
      </c>
      <c r="AM154" s="34">
        <v>28866.433000000001</v>
      </c>
      <c r="AN154" s="34">
        <v>24279.266</v>
      </c>
      <c r="AO154" s="34">
        <v>18842.651000000002</v>
      </c>
      <c r="AP154" s="34">
        <v>10883.545</v>
      </c>
      <c r="AQ154" s="34">
        <v>5416.4949999999999</v>
      </c>
      <c r="AR154" s="34">
        <v>2677.6210000000001</v>
      </c>
      <c r="AS154" s="34">
        <v>782.125</v>
      </c>
      <c r="AT154" s="34">
        <v>66.465000000000003</v>
      </c>
      <c r="AU154" s="34">
        <v>10.72</v>
      </c>
      <c r="AV154" s="34">
        <v>9.7270000000000003</v>
      </c>
      <c r="AW154" s="34">
        <v>9.3309999999999995</v>
      </c>
      <c r="AX154" s="34">
        <v>8.2189999999999994</v>
      </c>
      <c r="AY154" s="34">
        <v>6.3250000000000002</v>
      </c>
      <c r="AZ154" s="34">
        <v>6.01</v>
      </c>
      <c r="BA154" s="34">
        <v>7.1230000000000002</v>
      </c>
      <c r="BB154" s="34">
        <v>6.69</v>
      </c>
      <c r="BC154" s="34">
        <v>7.1879999999999997</v>
      </c>
      <c r="BD154" s="34">
        <v>10.093</v>
      </c>
    </row>
    <row r="155" spans="1:56" x14ac:dyDescent="0.25">
      <c r="A155" t="s">
        <v>323</v>
      </c>
      <c r="D155" t="s">
        <v>0</v>
      </c>
      <c r="E155" s="2" t="s">
        <v>152</v>
      </c>
      <c r="G155" s="33">
        <v>43057</v>
      </c>
      <c r="H155" s="41">
        <f t="shared" si="7"/>
        <v>902205.13900000008</v>
      </c>
      <c r="I155" s="34">
        <v>11.94</v>
      </c>
      <c r="J155" s="34">
        <v>10.675000000000001</v>
      </c>
      <c r="K155" s="34">
        <v>8.6579999999999995</v>
      </c>
      <c r="L155" s="34">
        <v>6.9889999999999999</v>
      </c>
      <c r="M155" s="34">
        <v>7.2229999999999999</v>
      </c>
      <c r="N155" s="34">
        <v>5.6790000000000003</v>
      </c>
      <c r="O155" s="34">
        <v>6.8959999999999999</v>
      </c>
      <c r="P155" s="34">
        <v>5.8639999999999999</v>
      </c>
      <c r="Q155" s="34">
        <v>6.4169999999999998</v>
      </c>
      <c r="R155" s="34">
        <v>5.7409999999999997</v>
      </c>
      <c r="S155" s="34">
        <v>45.996000000000002</v>
      </c>
      <c r="T155" s="34">
        <v>741.11800000000005</v>
      </c>
      <c r="U155" s="34">
        <v>3559.194</v>
      </c>
      <c r="V155" s="34">
        <v>9585.2420000000002</v>
      </c>
      <c r="W155" s="34">
        <v>17773.364000000001</v>
      </c>
      <c r="X155" s="34">
        <v>27780.062000000002</v>
      </c>
      <c r="Y155" s="34">
        <v>38096.131999999998</v>
      </c>
      <c r="Z155" s="34">
        <v>47554.701000000001</v>
      </c>
      <c r="AA155" s="34">
        <v>56000.783000000003</v>
      </c>
      <c r="AB155" s="34">
        <v>63313.123</v>
      </c>
      <c r="AC155" s="34">
        <v>67670.354000000007</v>
      </c>
      <c r="AD155" s="34">
        <v>70788.936000000002</v>
      </c>
      <c r="AE155" s="34">
        <v>71572.990999999995</v>
      </c>
      <c r="AF155" s="34">
        <v>68538.600999999995</v>
      </c>
      <c r="AG155" s="34">
        <v>63124.235999999997</v>
      </c>
      <c r="AH155" s="34">
        <v>58076.741999999998</v>
      </c>
      <c r="AI155" s="34">
        <v>58851.133999999998</v>
      </c>
      <c r="AJ155" s="34">
        <v>53379.817000000003</v>
      </c>
      <c r="AK155" s="34">
        <v>45799.02</v>
      </c>
      <c r="AL155" s="34">
        <v>32578.391</v>
      </c>
      <c r="AM155" s="34">
        <v>19593.7</v>
      </c>
      <c r="AN155" s="34">
        <v>11580.385</v>
      </c>
      <c r="AO155" s="34">
        <v>7804.6360000000004</v>
      </c>
      <c r="AP155" s="34">
        <v>4416.3950000000004</v>
      </c>
      <c r="AQ155" s="34">
        <v>2329.181</v>
      </c>
      <c r="AR155" s="34">
        <v>1112.319</v>
      </c>
      <c r="AS155" s="34">
        <v>317.38</v>
      </c>
      <c r="AT155" s="34">
        <v>67.757000000000005</v>
      </c>
      <c r="AU155" s="34">
        <v>10.907</v>
      </c>
      <c r="AV155" s="34">
        <v>10.351000000000001</v>
      </c>
      <c r="AW155" s="34">
        <v>6.125</v>
      </c>
      <c r="AX155" s="34">
        <v>6.0350000000000001</v>
      </c>
      <c r="AY155" s="34">
        <v>6.3390000000000004</v>
      </c>
      <c r="AZ155" s="34">
        <v>6.09</v>
      </c>
      <c r="BA155" s="34">
        <v>6.4249999999999998</v>
      </c>
      <c r="BB155" s="34">
        <v>7.03</v>
      </c>
      <c r="BC155" s="34">
        <v>9.5630000000000006</v>
      </c>
      <c r="BD155" s="34">
        <v>8.5020000000000007</v>
      </c>
    </row>
    <row r="156" spans="1:56" x14ac:dyDescent="0.25">
      <c r="A156" t="s">
        <v>323</v>
      </c>
      <c r="D156" t="s">
        <v>0</v>
      </c>
      <c r="E156" s="2" t="s">
        <v>152</v>
      </c>
      <c r="G156" s="33">
        <v>43058</v>
      </c>
      <c r="H156" s="41">
        <f t="shared" si="7"/>
        <v>1098875.5730000001</v>
      </c>
      <c r="I156" s="34">
        <v>7.9749999999999996</v>
      </c>
      <c r="J156" s="34">
        <v>10.093</v>
      </c>
      <c r="K156" s="34">
        <v>9.4819999999999993</v>
      </c>
      <c r="L156" s="34">
        <v>8.1210000000000004</v>
      </c>
      <c r="M156" s="34">
        <v>7.3049999999999997</v>
      </c>
      <c r="N156" s="34">
        <v>5.952</v>
      </c>
      <c r="O156" s="34">
        <v>6.0220000000000002</v>
      </c>
      <c r="P156" s="34">
        <v>5.4989999999999997</v>
      </c>
      <c r="Q156" s="34">
        <v>7.4969999999999999</v>
      </c>
      <c r="R156" s="34">
        <v>5.9729999999999999</v>
      </c>
      <c r="S156" s="34">
        <v>65.462000000000003</v>
      </c>
      <c r="T156" s="34">
        <v>873.42399999999998</v>
      </c>
      <c r="U156" s="34">
        <v>3787.5650000000001</v>
      </c>
      <c r="V156" s="34">
        <v>9515.23</v>
      </c>
      <c r="W156" s="34">
        <v>16389.546999999999</v>
      </c>
      <c r="X156" s="34">
        <v>24952.485000000001</v>
      </c>
      <c r="Y156" s="34">
        <v>35789.33</v>
      </c>
      <c r="Z156" s="34">
        <v>47858.523000000001</v>
      </c>
      <c r="AA156" s="34">
        <v>54720.042999999998</v>
      </c>
      <c r="AB156" s="34">
        <v>62768.555</v>
      </c>
      <c r="AC156" s="34">
        <v>72977.709000000003</v>
      </c>
      <c r="AD156" s="34">
        <v>78913.104000000007</v>
      </c>
      <c r="AE156" s="34">
        <v>80289.948000000004</v>
      </c>
      <c r="AF156" s="34">
        <v>80272.077999999994</v>
      </c>
      <c r="AG156" s="34">
        <v>79257.463000000003</v>
      </c>
      <c r="AH156" s="34">
        <v>73000.462</v>
      </c>
      <c r="AI156" s="34">
        <v>70867.114000000001</v>
      </c>
      <c r="AJ156" s="34">
        <v>62744.625999999997</v>
      </c>
      <c r="AK156" s="34">
        <v>56643.177000000003</v>
      </c>
      <c r="AL156" s="34">
        <v>51288.41</v>
      </c>
      <c r="AM156" s="34">
        <v>43056.83</v>
      </c>
      <c r="AN156" s="34">
        <v>34641.813999999998</v>
      </c>
      <c r="AO156" s="34">
        <v>24765.922999999999</v>
      </c>
      <c r="AP156" s="34">
        <v>16975.938999999998</v>
      </c>
      <c r="AQ156" s="34">
        <v>10016.572</v>
      </c>
      <c r="AR156" s="34">
        <v>4730.91</v>
      </c>
      <c r="AS156" s="34">
        <v>1401.924</v>
      </c>
      <c r="AT156" s="34">
        <v>145.80600000000001</v>
      </c>
      <c r="AU156" s="34">
        <v>12.112</v>
      </c>
      <c r="AV156" s="34">
        <v>10.709</v>
      </c>
      <c r="AW156" s="34">
        <v>9.2370000000000001</v>
      </c>
      <c r="AX156" s="34">
        <v>9.6790000000000003</v>
      </c>
      <c r="AY156" s="34">
        <v>7.8949999999999996</v>
      </c>
      <c r="AZ156" s="34">
        <v>7.0369999999999999</v>
      </c>
      <c r="BA156" s="34">
        <v>7.3680000000000003</v>
      </c>
      <c r="BB156" s="34">
        <v>6.3659999999999997</v>
      </c>
      <c r="BC156" s="34">
        <v>9.4030000000000005</v>
      </c>
      <c r="BD156" s="34">
        <v>11.875</v>
      </c>
    </row>
    <row r="157" spans="1:56" x14ac:dyDescent="0.25">
      <c r="A157" t="s">
        <v>323</v>
      </c>
      <c r="D157" t="s">
        <v>0</v>
      </c>
      <c r="E157" s="2" t="s">
        <v>152</v>
      </c>
      <c r="G157" s="33">
        <v>43059</v>
      </c>
      <c r="H157" s="41">
        <f t="shared" si="7"/>
        <v>1167213.1890000002</v>
      </c>
      <c r="I157" s="34">
        <v>9.9529999999999994</v>
      </c>
      <c r="J157" s="34">
        <v>8.8260000000000005</v>
      </c>
      <c r="K157" s="34">
        <v>7.4770000000000003</v>
      </c>
      <c r="L157" s="34">
        <v>7.7809999999999997</v>
      </c>
      <c r="M157" s="34">
        <v>6.4029999999999996</v>
      </c>
      <c r="N157" s="34">
        <v>6.0419999999999998</v>
      </c>
      <c r="O157" s="34">
        <v>5.7889999999999997</v>
      </c>
      <c r="P157" s="34">
        <v>6.9960000000000004</v>
      </c>
      <c r="Q157" s="34">
        <v>6.609</v>
      </c>
      <c r="R157" s="34">
        <v>6</v>
      </c>
      <c r="S157" s="34">
        <v>67.350999999999999</v>
      </c>
      <c r="T157" s="34">
        <v>907.53700000000003</v>
      </c>
      <c r="U157" s="34">
        <v>3994.748</v>
      </c>
      <c r="V157" s="34">
        <v>10038.675999999999</v>
      </c>
      <c r="W157" s="34">
        <v>18822.795999999998</v>
      </c>
      <c r="X157" s="34">
        <v>29673.708999999999</v>
      </c>
      <c r="Y157" s="34">
        <v>42125.919000000002</v>
      </c>
      <c r="Z157" s="34">
        <v>53238.12</v>
      </c>
      <c r="AA157" s="34">
        <v>62567.078999999998</v>
      </c>
      <c r="AB157" s="34">
        <v>71667.08</v>
      </c>
      <c r="AC157" s="34">
        <v>78030.528000000006</v>
      </c>
      <c r="AD157" s="34">
        <v>82061.466</v>
      </c>
      <c r="AE157" s="34">
        <v>83858.448000000004</v>
      </c>
      <c r="AF157" s="34">
        <v>84219.269</v>
      </c>
      <c r="AG157" s="34">
        <v>82120.717999999993</v>
      </c>
      <c r="AH157" s="34">
        <v>79135.197</v>
      </c>
      <c r="AI157" s="34">
        <v>74220.285999999993</v>
      </c>
      <c r="AJ157" s="34">
        <v>67507.913</v>
      </c>
      <c r="AK157" s="34">
        <v>60635.006000000001</v>
      </c>
      <c r="AL157" s="34">
        <v>52616.608</v>
      </c>
      <c r="AM157" s="34">
        <v>43164.267</v>
      </c>
      <c r="AN157" s="34">
        <v>33687.546999999999</v>
      </c>
      <c r="AO157" s="34">
        <v>24437.376</v>
      </c>
      <c r="AP157" s="34">
        <v>15450.002</v>
      </c>
      <c r="AQ157" s="34">
        <v>8190.9960000000001</v>
      </c>
      <c r="AR157" s="34">
        <v>3550.0929999999998</v>
      </c>
      <c r="AS157" s="34">
        <v>983.91099999999994</v>
      </c>
      <c r="AT157" s="34">
        <v>97.59</v>
      </c>
      <c r="AU157" s="34">
        <v>9.3610000000000007</v>
      </c>
      <c r="AV157" s="34">
        <v>7.2569999999999997</v>
      </c>
      <c r="AW157" s="34">
        <v>7.3630000000000004</v>
      </c>
      <c r="AX157" s="34">
        <v>7.3159999999999998</v>
      </c>
      <c r="AY157" s="34">
        <v>6.0670000000000002</v>
      </c>
      <c r="AZ157" s="34">
        <v>4.9980000000000002</v>
      </c>
      <c r="BA157" s="34">
        <v>6.4610000000000003</v>
      </c>
      <c r="BB157" s="34">
        <v>6.3170000000000002</v>
      </c>
      <c r="BC157" s="34">
        <v>6.8890000000000002</v>
      </c>
      <c r="BD157" s="34">
        <v>9.048</v>
      </c>
    </row>
    <row r="158" spans="1:56" x14ac:dyDescent="0.25">
      <c r="A158" t="s">
        <v>323</v>
      </c>
      <c r="D158" t="s">
        <v>0</v>
      </c>
      <c r="E158" s="2" t="s">
        <v>152</v>
      </c>
      <c r="G158" s="33">
        <v>43060</v>
      </c>
      <c r="H158" s="41">
        <f t="shared" si="7"/>
        <v>1102297.7850000001</v>
      </c>
      <c r="I158" s="34">
        <v>9.15</v>
      </c>
      <c r="J158" s="34">
        <v>8.8460000000000001</v>
      </c>
      <c r="K158" s="34">
        <v>10.815</v>
      </c>
      <c r="L158" s="34">
        <v>9.4339999999999993</v>
      </c>
      <c r="M158" s="34">
        <v>7.5750000000000002</v>
      </c>
      <c r="N158" s="34">
        <v>6.2110000000000003</v>
      </c>
      <c r="O158" s="34">
        <v>6.1859999999999999</v>
      </c>
      <c r="P158" s="34">
        <v>6.4710000000000001</v>
      </c>
      <c r="Q158" s="34">
        <v>7.23</v>
      </c>
      <c r="R158" s="34">
        <v>6.5259999999999998</v>
      </c>
      <c r="S158" s="34">
        <v>90.924000000000007</v>
      </c>
      <c r="T158" s="34">
        <v>949.15800000000002</v>
      </c>
      <c r="U158" s="34">
        <v>3783.0619999999999</v>
      </c>
      <c r="V158" s="34">
        <v>9177.5120000000006</v>
      </c>
      <c r="W158" s="34">
        <v>17474.077000000001</v>
      </c>
      <c r="X158" s="34">
        <v>28791.601999999999</v>
      </c>
      <c r="Y158" s="34">
        <v>39975.527000000002</v>
      </c>
      <c r="Z158" s="34">
        <v>50322.618999999999</v>
      </c>
      <c r="AA158" s="34">
        <v>57576.22</v>
      </c>
      <c r="AB158" s="34">
        <v>65935.364000000001</v>
      </c>
      <c r="AC158" s="34">
        <v>72016.365999999995</v>
      </c>
      <c r="AD158" s="34">
        <v>77323.081000000006</v>
      </c>
      <c r="AE158" s="34">
        <v>79208.794999999998</v>
      </c>
      <c r="AF158" s="34">
        <v>80466.739000000001</v>
      </c>
      <c r="AG158" s="34">
        <v>78567.379000000001</v>
      </c>
      <c r="AH158" s="34">
        <v>75754.433000000005</v>
      </c>
      <c r="AI158" s="34">
        <v>73016.387000000002</v>
      </c>
      <c r="AJ158" s="34">
        <v>67406.960000000006</v>
      </c>
      <c r="AK158" s="34">
        <v>59626.601999999999</v>
      </c>
      <c r="AL158" s="34">
        <v>50630.673999999999</v>
      </c>
      <c r="AM158" s="34">
        <v>39423.745000000003</v>
      </c>
      <c r="AN158" s="34">
        <v>29562.618999999999</v>
      </c>
      <c r="AO158" s="34">
        <v>20668.921999999999</v>
      </c>
      <c r="AP158" s="34">
        <v>12980.213</v>
      </c>
      <c r="AQ158" s="34">
        <v>7229.8729999999996</v>
      </c>
      <c r="AR158" s="34">
        <v>3110.9949999999999</v>
      </c>
      <c r="AS158" s="34">
        <v>978.79100000000005</v>
      </c>
      <c r="AT158" s="34">
        <v>97.456000000000003</v>
      </c>
      <c r="AU158" s="34">
        <v>11.416</v>
      </c>
      <c r="AV158" s="34">
        <v>8.234</v>
      </c>
      <c r="AW158" s="34">
        <v>7.5739999999999998</v>
      </c>
      <c r="AX158" s="34">
        <v>6.968</v>
      </c>
      <c r="AY158" s="34">
        <v>5.8869999999999996</v>
      </c>
      <c r="AZ158" s="34">
        <v>4.9089999999999998</v>
      </c>
      <c r="BA158" s="34">
        <v>5.4610000000000003</v>
      </c>
      <c r="BB158" s="34">
        <v>5.6070000000000002</v>
      </c>
      <c r="BC158" s="34">
        <v>8.7889999999999997</v>
      </c>
      <c r="BD158" s="34">
        <v>8.4009999999999998</v>
      </c>
    </row>
    <row r="159" spans="1:56" x14ac:dyDescent="0.25">
      <c r="A159" t="s">
        <v>323</v>
      </c>
      <c r="D159" t="s">
        <v>0</v>
      </c>
      <c r="E159" s="2" t="s">
        <v>152</v>
      </c>
      <c r="G159" s="33">
        <v>43061</v>
      </c>
      <c r="H159" s="41">
        <f t="shared" si="7"/>
        <v>1185698.622</v>
      </c>
      <c r="I159" s="34">
        <v>7.7549999999999999</v>
      </c>
      <c r="J159" s="34">
        <v>7.0830000000000002</v>
      </c>
      <c r="K159" s="34">
        <v>8.9350000000000005</v>
      </c>
      <c r="L159" s="34">
        <v>8.9990000000000006</v>
      </c>
      <c r="M159" s="34">
        <v>6.7220000000000004</v>
      </c>
      <c r="N159" s="34">
        <v>6.3449999999999998</v>
      </c>
      <c r="O159" s="34">
        <v>6.18</v>
      </c>
      <c r="P159" s="34">
        <v>7.569</v>
      </c>
      <c r="Q159" s="34">
        <v>6.915</v>
      </c>
      <c r="R159" s="34">
        <v>5.4320000000000004</v>
      </c>
      <c r="S159" s="34">
        <v>83.275999999999996</v>
      </c>
      <c r="T159" s="34">
        <v>1008.515</v>
      </c>
      <c r="U159" s="34">
        <v>4120.6790000000001</v>
      </c>
      <c r="V159" s="34">
        <v>10326.534</v>
      </c>
      <c r="W159" s="34">
        <v>19773.275000000001</v>
      </c>
      <c r="X159" s="34">
        <v>31492.239000000001</v>
      </c>
      <c r="Y159" s="34">
        <v>43470.355000000003</v>
      </c>
      <c r="Z159" s="34">
        <v>54529.879000000001</v>
      </c>
      <c r="AA159" s="34">
        <v>64180.385999999999</v>
      </c>
      <c r="AB159" s="34">
        <v>72018.251999999993</v>
      </c>
      <c r="AC159" s="34">
        <v>77206.899999999994</v>
      </c>
      <c r="AD159" s="34">
        <v>80532.555999999997</v>
      </c>
      <c r="AE159" s="34">
        <v>82342.850000000006</v>
      </c>
      <c r="AF159" s="34">
        <v>82798.620999999999</v>
      </c>
      <c r="AG159" s="34">
        <v>81721.558999999994</v>
      </c>
      <c r="AH159" s="34">
        <v>79806.504000000001</v>
      </c>
      <c r="AI159" s="34">
        <v>75930.87</v>
      </c>
      <c r="AJ159" s="34">
        <v>70560.070000000007</v>
      </c>
      <c r="AK159" s="34">
        <v>63815.656999999999</v>
      </c>
      <c r="AL159" s="34">
        <v>55136.050999999999</v>
      </c>
      <c r="AM159" s="34">
        <v>44881.055999999997</v>
      </c>
      <c r="AN159" s="34">
        <v>34615.324999999997</v>
      </c>
      <c r="AO159" s="34">
        <v>24857.117999999999</v>
      </c>
      <c r="AP159" s="34">
        <v>16023.608</v>
      </c>
      <c r="AQ159" s="34">
        <v>8754.4830000000002</v>
      </c>
      <c r="AR159" s="34">
        <v>4007.5439999999999</v>
      </c>
      <c r="AS159" s="34">
        <v>1362.0920000000001</v>
      </c>
      <c r="AT159" s="34">
        <v>194.726</v>
      </c>
      <c r="AU159" s="34">
        <v>12.875999999999999</v>
      </c>
      <c r="AV159" s="34">
        <v>9.1129999999999995</v>
      </c>
      <c r="AW159" s="34">
        <v>6.8879999999999999</v>
      </c>
      <c r="AX159" s="34">
        <v>6.359</v>
      </c>
      <c r="AY159" s="34">
        <v>5.3940000000000001</v>
      </c>
      <c r="AZ159" s="34">
        <v>5.41</v>
      </c>
      <c r="BA159" s="34">
        <v>5.5830000000000002</v>
      </c>
      <c r="BB159" s="34">
        <v>6.3310000000000004</v>
      </c>
      <c r="BC159" s="34">
        <v>8.6189999999999998</v>
      </c>
      <c r="BD159" s="34">
        <v>9.1340000000000003</v>
      </c>
    </row>
    <row r="160" spans="1:56" x14ac:dyDescent="0.25">
      <c r="A160" t="s">
        <v>323</v>
      </c>
      <c r="D160" t="s">
        <v>0</v>
      </c>
      <c r="E160" s="2" t="s">
        <v>152</v>
      </c>
      <c r="G160" s="33">
        <v>43062</v>
      </c>
      <c r="H160" s="41">
        <f t="shared" si="7"/>
        <v>988020.74000000034</v>
      </c>
      <c r="I160" s="34">
        <v>8.8800000000000008</v>
      </c>
      <c r="J160" s="34">
        <v>9.266</v>
      </c>
      <c r="K160" s="34">
        <v>8.3989999999999991</v>
      </c>
      <c r="L160" s="34">
        <v>8.2460000000000004</v>
      </c>
      <c r="M160" s="34">
        <v>7.3929999999999998</v>
      </c>
      <c r="N160" s="34">
        <v>7.5259999999999998</v>
      </c>
      <c r="O160" s="34">
        <v>7.4320000000000004</v>
      </c>
      <c r="P160" s="34">
        <v>7.4210000000000003</v>
      </c>
      <c r="Q160" s="34">
        <v>6.798</v>
      </c>
      <c r="R160" s="34">
        <v>7.2610000000000001</v>
      </c>
      <c r="S160" s="34">
        <v>70.271000000000001</v>
      </c>
      <c r="T160" s="34">
        <v>863.21500000000003</v>
      </c>
      <c r="U160" s="34">
        <v>3587.6990000000001</v>
      </c>
      <c r="V160" s="34">
        <v>9250.9459999999999</v>
      </c>
      <c r="W160" s="34">
        <v>17953.832999999999</v>
      </c>
      <c r="X160" s="34">
        <v>28989.906999999999</v>
      </c>
      <c r="Y160" s="34">
        <v>40326.383999999998</v>
      </c>
      <c r="Z160" s="34">
        <v>51159.978000000003</v>
      </c>
      <c r="AA160" s="34">
        <v>60409.040999999997</v>
      </c>
      <c r="AB160" s="34">
        <v>68337.516000000003</v>
      </c>
      <c r="AC160" s="34">
        <v>74948.429000000004</v>
      </c>
      <c r="AD160" s="34">
        <v>78746.721000000005</v>
      </c>
      <c r="AE160" s="34">
        <v>79814.312000000005</v>
      </c>
      <c r="AF160" s="34">
        <v>81191.630999999994</v>
      </c>
      <c r="AG160" s="34">
        <v>77890.501999999993</v>
      </c>
      <c r="AH160" s="34">
        <v>69981.877999999997</v>
      </c>
      <c r="AI160" s="34">
        <v>56443.627</v>
      </c>
      <c r="AJ160" s="34">
        <v>44985.226000000002</v>
      </c>
      <c r="AK160" s="34">
        <v>35482.228999999999</v>
      </c>
      <c r="AL160" s="34">
        <v>28527.692999999999</v>
      </c>
      <c r="AM160" s="34">
        <v>24798.111000000001</v>
      </c>
      <c r="AN160" s="34">
        <v>20042.508999999998</v>
      </c>
      <c r="AO160" s="34">
        <v>13668.477000000001</v>
      </c>
      <c r="AP160" s="34">
        <v>9455.0660000000007</v>
      </c>
      <c r="AQ160" s="34">
        <v>6885.4889999999996</v>
      </c>
      <c r="AR160" s="34">
        <v>3148.2040000000002</v>
      </c>
      <c r="AS160" s="34">
        <v>804.36599999999999</v>
      </c>
      <c r="AT160" s="34">
        <v>105.571</v>
      </c>
      <c r="AU160" s="34">
        <v>9.4420000000000002</v>
      </c>
      <c r="AV160" s="34">
        <v>7.1280000000000001</v>
      </c>
      <c r="AW160" s="34">
        <v>7.3440000000000003</v>
      </c>
      <c r="AX160" s="34">
        <v>7.2850000000000001</v>
      </c>
      <c r="AY160" s="34">
        <v>6.0739999999999998</v>
      </c>
      <c r="AZ160" s="34">
        <v>5.46</v>
      </c>
      <c r="BA160" s="34">
        <v>6.1449999999999996</v>
      </c>
      <c r="BB160" s="34">
        <v>6.6719999999999997</v>
      </c>
      <c r="BC160" s="34">
        <v>9.3219999999999992</v>
      </c>
      <c r="BD160" s="34">
        <v>8.4149999999999991</v>
      </c>
    </row>
    <row r="161" spans="1:56" x14ac:dyDescent="0.25">
      <c r="A161" t="s">
        <v>323</v>
      </c>
      <c r="D161" t="s">
        <v>0</v>
      </c>
      <c r="E161" s="2" t="s">
        <v>152</v>
      </c>
      <c r="G161" s="33">
        <v>43063</v>
      </c>
      <c r="H161" s="41">
        <f t="shared" si="7"/>
        <v>655192.89200000011</v>
      </c>
      <c r="I161" s="34">
        <v>73.406000000000006</v>
      </c>
      <c r="J161" s="34">
        <v>72.846999999999994</v>
      </c>
      <c r="K161" s="34">
        <v>74.491</v>
      </c>
      <c r="L161" s="34">
        <v>74.366</v>
      </c>
      <c r="M161" s="34">
        <v>72.462000000000003</v>
      </c>
      <c r="N161" s="34">
        <v>71.52</v>
      </c>
      <c r="O161" s="34">
        <v>71.998000000000005</v>
      </c>
      <c r="P161" s="34">
        <v>72.334000000000003</v>
      </c>
      <c r="Q161" s="34">
        <v>70.963999999999999</v>
      </c>
      <c r="R161" s="34">
        <v>71.638000000000005</v>
      </c>
      <c r="S161" s="34">
        <v>152.202</v>
      </c>
      <c r="T161" s="34">
        <v>1112.085</v>
      </c>
      <c r="U161" s="34">
        <v>3944.3519999999999</v>
      </c>
      <c r="V161" s="34">
        <v>7311.3450000000003</v>
      </c>
      <c r="W161" s="34">
        <v>10288.906000000001</v>
      </c>
      <c r="X161" s="34">
        <v>15567.272999999999</v>
      </c>
      <c r="Y161" s="34">
        <v>21475.912</v>
      </c>
      <c r="Z161" s="34">
        <v>27259.774000000001</v>
      </c>
      <c r="AA161" s="34">
        <v>25244.576000000001</v>
      </c>
      <c r="AB161" s="34">
        <v>24595.456999999999</v>
      </c>
      <c r="AC161" s="34">
        <v>27474.151000000002</v>
      </c>
      <c r="AD161" s="34">
        <v>31023.949000000001</v>
      </c>
      <c r="AE161" s="34">
        <v>38025.368000000002</v>
      </c>
      <c r="AF161" s="34">
        <v>43878.415999999997</v>
      </c>
      <c r="AG161" s="34">
        <v>45380.356</v>
      </c>
      <c r="AH161" s="34">
        <v>46663.345000000001</v>
      </c>
      <c r="AI161" s="34">
        <v>52712.805</v>
      </c>
      <c r="AJ161" s="34">
        <v>53110.624000000003</v>
      </c>
      <c r="AK161" s="34">
        <v>47750.197</v>
      </c>
      <c r="AL161" s="34">
        <v>40984.152000000002</v>
      </c>
      <c r="AM161" s="34">
        <v>34856.533000000003</v>
      </c>
      <c r="AN161" s="34">
        <v>25604.333999999999</v>
      </c>
      <c r="AO161" s="34">
        <v>14458.734</v>
      </c>
      <c r="AP161" s="34">
        <v>8639.3389999999999</v>
      </c>
      <c r="AQ161" s="34">
        <v>4814.5600000000004</v>
      </c>
      <c r="AR161" s="34">
        <v>1529.606</v>
      </c>
      <c r="AS161" s="34">
        <v>462.70299999999997</v>
      </c>
      <c r="AT161" s="34">
        <v>55.411999999999999</v>
      </c>
      <c r="AU161" s="34">
        <v>14.525</v>
      </c>
      <c r="AV161" s="34">
        <v>9.8149999999999995</v>
      </c>
      <c r="AW161" s="34">
        <v>9.0559999999999992</v>
      </c>
      <c r="AX161" s="34">
        <v>8.1430000000000007</v>
      </c>
      <c r="AY161" s="34">
        <v>7.2389999999999999</v>
      </c>
      <c r="AZ161" s="34">
        <v>6.1859999999999999</v>
      </c>
      <c r="BA161" s="34">
        <v>7.681</v>
      </c>
      <c r="BB161" s="34">
        <v>9.1370000000000005</v>
      </c>
      <c r="BC161" s="34">
        <v>10.698</v>
      </c>
      <c r="BD161" s="34">
        <v>7.92</v>
      </c>
    </row>
    <row r="162" spans="1:56" x14ac:dyDescent="0.25">
      <c r="A162" t="s">
        <v>323</v>
      </c>
      <c r="D162" t="s">
        <v>0</v>
      </c>
      <c r="E162" s="2" t="s">
        <v>152</v>
      </c>
      <c r="G162" s="33">
        <v>43064</v>
      </c>
      <c r="H162" s="41">
        <f t="shared" si="7"/>
        <v>735712.65899999987</v>
      </c>
      <c r="I162" s="34">
        <v>12.68</v>
      </c>
      <c r="J162" s="34">
        <v>12.348000000000001</v>
      </c>
      <c r="K162" s="34">
        <v>9.3480000000000008</v>
      </c>
      <c r="L162" s="34">
        <v>8.1940000000000008</v>
      </c>
      <c r="M162" s="34">
        <v>6.2539999999999996</v>
      </c>
      <c r="N162" s="34">
        <v>6.52</v>
      </c>
      <c r="O162" s="34">
        <v>6.226</v>
      </c>
      <c r="P162" s="34">
        <v>6.1669999999999998</v>
      </c>
      <c r="Q162" s="34">
        <v>6.1289999999999996</v>
      </c>
      <c r="R162" s="34">
        <v>5.335</v>
      </c>
      <c r="S162" s="34">
        <v>39.274000000000001</v>
      </c>
      <c r="T162" s="34">
        <v>372.36099999999999</v>
      </c>
      <c r="U162" s="34">
        <v>1735.74</v>
      </c>
      <c r="V162" s="34">
        <v>5418.1220000000003</v>
      </c>
      <c r="W162" s="34">
        <v>11730.427</v>
      </c>
      <c r="X162" s="34">
        <v>21254.73</v>
      </c>
      <c r="Y162" s="34">
        <v>31714.609</v>
      </c>
      <c r="Z162" s="34">
        <v>35183.059000000001</v>
      </c>
      <c r="AA162" s="34">
        <v>46705.457999999999</v>
      </c>
      <c r="AB162" s="34">
        <v>51485.608</v>
      </c>
      <c r="AC162" s="34">
        <v>57773.622000000003</v>
      </c>
      <c r="AD162" s="34">
        <v>54613.921999999999</v>
      </c>
      <c r="AE162" s="34">
        <v>54683.826000000001</v>
      </c>
      <c r="AF162" s="34">
        <v>49613.025000000001</v>
      </c>
      <c r="AG162" s="34">
        <v>48457.512999999999</v>
      </c>
      <c r="AH162" s="34">
        <v>47381.591</v>
      </c>
      <c r="AI162" s="34">
        <v>51608.28</v>
      </c>
      <c r="AJ162" s="34">
        <v>48847.675999999999</v>
      </c>
      <c r="AK162" s="34">
        <v>36674.748</v>
      </c>
      <c r="AL162" s="34">
        <v>29016.213</v>
      </c>
      <c r="AM162" s="34">
        <v>21527.936000000002</v>
      </c>
      <c r="AN162" s="34">
        <v>12533.626</v>
      </c>
      <c r="AO162" s="34">
        <v>8000.7849999999999</v>
      </c>
      <c r="AP162" s="34">
        <v>5997.277</v>
      </c>
      <c r="AQ162" s="34">
        <v>2138.154</v>
      </c>
      <c r="AR162" s="34">
        <v>854.60299999999995</v>
      </c>
      <c r="AS162" s="34">
        <v>169.92099999999999</v>
      </c>
      <c r="AT162" s="34">
        <v>25.838999999999999</v>
      </c>
      <c r="AU162" s="34">
        <v>9.0150000000000006</v>
      </c>
      <c r="AV162" s="34">
        <v>7.8120000000000003</v>
      </c>
      <c r="AW162" s="34">
        <v>7.5609999999999999</v>
      </c>
      <c r="AX162" s="34">
        <v>7.0359999999999996</v>
      </c>
      <c r="AY162" s="34">
        <v>7.5209999999999999</v>
      </c>
      <c r="AZ162" s="34">
        <v>5.9930000000000003</v>
      </c>
      <c r="BA162" s="34">
        <v>6.2370000000000001</v>
      </c>
      <c r="BB162" s="34">
        <v>5.9870000000000001</v>
      </c>
      <c r="BC162" s="34">
        <v>8.6240000000000006</v>
      </c>
      <c r="BD162" s="34">
        <v>9.7270000000000003</v>
      </c>
    </row>
    <row r="163" spans="1:56" x14ac:dyDescent="0.25">
      <c r="A163" t="s">
        <v>323</v>
      </c>
      <c r="D163" t="s">
        <v>0</v>
      </c>
      <c r="E163" s="2" t="s">
        <v>152</v>
      </c>
      <c r="G163" s="33">
        <v>43065</v>
      </c>
      <c r="H163" s="41">
        <f t="shared" si="7"/>
        <v>354715.65900000004</v>
      </c>
      <c r="I163" s="34">
        <v>9.9990000000000006</v>
      </c>
      <c r="J163" s="34">
        <v>10.01</v>
      </c>
      <c r="K163" s="34">
        <v>9.8710000000000004</v>
      </c>
      <c r="L163" s="34">
        <v>7.976</v>
      </c>
      <c r="M163" s="34">
        <v>6.6440000000000001</v>
      </c>
      <c r="N163" s="34">
        <v>5.6539999999999999</v>
      </c>
      <c r="O163" s="34">
        <v>5.2510000000000003</v>
      </c>
      <c r="P163" s="34">
        <v>6.3719999999999999</v>
      </c>
      <c r="Q163" s="34">
        <v>5.7789999999999999</v>
      </c>
      <c r="R163" s="34">
        <v>5.5940000000000003</v>
      </c>
      <c r="S163" s="34">
        <v>45.566000000000003</v>
      </c>
      <c r="T163" s="34">
        <v>368.44</v>
      </c>
      <c r="U163" s="34">
        <v>896.74099999999999</v>
      </c>
      <c r="V163" s="34">
        <v>1386.239</v>
      </c>
      <c r="W163" s="34">
        <v>2308.6129999999998</v>
      </c>
      <c r="X163" s="34">
        <v>4524.0680000000002</v>
      </c>
      <c r="Y163" s="34">
        <v>6096.3440000000001</v>
      </c>
      <c r="Z163" s="34">
        <v>8463.7109999999993</v>
      </c>
      <c r="AA163" s="34">
        <v>11542.253000000001</v>
      </c>
      <c r="AB163" s="34">
        <v>14595.290999999999</v>
      </c>
      <c r="AC163" s="34">
        <v>18304.003000000001</v>
      </c>
      <c r="AD163" s="34">
        <v>22707.557000000001</v>
      </c>
      <c r="AE163" s="34">
        <v>22676.027999999998</v>
      </c>
      <c r="AF163" s="34">
        <v>14419.397999999999</v>
      </c>
      <c r="AG163" s="34">
        <v>12410.784</v>
      </c>
      <c r="AH163" s="34">
        <v>9466.0560000000005</v>
      </c>
      <c r="AI163" s="34">
        <v>11500.195</v>
      </c>
      <c r="AJ163" s="34">
        <v>10366.611999999999</v>
      </c>
      <c r="AK163" s="34">
        <v>15434.441999999999</v>
      </c>
      <c r="AL163" s="34">
        <v>31590.712</v>
      </c>
      <c r="AM163" s="34">
        <v>40112.845000000001</v>
      </c>
      <c r="AN163" s="34">
        <v>35483.095000000001</v>
      </c>
      <c r="AO163" s="34">
        <v>26963.407999999999</v>
      </c>
      <c r="AP163" s="34">
        <v>18300.182000000001</v>
      </c>
      <c r="AQ163" s="34">
        <v>10170.706</v>
      </c>
      <c r="AR163" s="34">
        <v>3594.1509999999998</v>
      </c>
      <c r="AS163" s="34">
        <v>722.86300000000006</v>
      </c>
      <c r="AT163" s="34">
        <v>125.102</v>
      </c>
      <c r="AU163" s="34">
        <v>11.467000000000001</v>
      </c>
      <c r="AV163" s="34">
        <v>6.6150000000000002</v>
      </c>
      <c r="AW163" s="34">
        <v>7.33</v>
      </c>
      <c r="AX163" s="34">
        <v>6.7160000000000002</v>
      </c>
      <c r="AY163" s="34">
        <v>5.4960000000000004</v>
      </c>
      <c r="AZ163" s="34">
        <v>4.1079999999999997</v>
      </c>
      <c r="BA163" s="34">
        <v>5.0460000000000003</v>
      </c>
      <c r="BB163" s="34">
        <v>5.1639999999999997</v>
      </c>
      <c r="BC163" s="34">
        <v>6.7969999999999997</v>
      </c>
      <c r="BD163" s="34">
        <v>8.3650000000000002</v>
      </c>
    </row>
    <row r="164" spans="1:56" x14ac:dyDescent="0.25">
      <c r="A164" t="s">
        <v>323</v>
      </c>
      <c r="D164" t="s">
        <v>0</v>
      </c>
      <c r="E164" s="2" t="s">
        <v>152</v>
      </c>
      <c r="G164" s="33">
        <v>43066</v>
      </c>
      <c r="H164" s="41">
        <f t="shared" si="7"/>
        <v>971131.92599999998</v>
      </c>
      <c r="I164" s="34">
        <v>11.356</v>
      </c>
      <c r="J164" s="34">
        <v>8.0830000000000002</v>
      </c>
      <c r="K164" s="34">
        <v>8.266</v>
      </c>
      <c r="L164" s="34">
        <v>5.7220000000000004</v>
      </c>
      <c r="M164" s="34">
        <v>6.2720000000000002</v>
      </c>
      <c r="N164" s="34">
        <v>5.0510000000000002</v>
      </c>
      <c r="O164" s="34">
        <v>5.335</v>
      </c>
      <c r="P164" s="34">
        <v>5.0049999999999999</v>
      </c>
      <c r="Q164" s="34">
        <v>4.7759999999999998</v>
      </c>
      <c r="R164" s="34">
        <v>6.5670000000000002</v>
      </c>
      <c r="S164" s="34">
        <v>22.132999999999999</v>
      </c>
      <c r="T164" s="34">
        <v>214.44399999999999</v>
      </c>
      <c r="U164" s="34">
        <v>990.26499999999999</v>
      </c>
      <c r="V164" s="34">
        <v>2604.2069999999999</v>
      </c>
      <c r="W164" s="34">
        <v>5313.0230000000001</v>
      </c>
      <c r="X164" s="34">
        <v>10435.764999999999</v>
      </c>
      <c r="Y164" s="34">
        <v>17443.516</v>
      </c>
      <c r="Z164" s="34">
        <v>24136.808000000001</v>
      </c>
      <c r="AA164" s="34">
        <v>32245.888999999999</v>
      </c>
      <c r="AB164" s="34">
        <v>37914.101999999999</v>
      </c>
      <c r="AC164" s="34">
        <v>44169.711000000003</v>
      </c>
      <c r="AD164" s="34">
        <v>53478.273999999998</v>
      </c>
      <c r="AE164" s="34">
        <v>59783.826999999997</v>
      </c>
      <c r="AF164" s="34">
        <v>63826.815999999999</v>
      </c>
      <c r="AG164" s="34">
        <v>68473.680999999997</v>
      </c>
      <c r="AH164" s="34">
        <v>74843.614000000001</v>
      </c>
      <c r="AI164" s="34">
        <v>80069.138999999996</v>
      </c>
      <c r="AJ164" s="34">
        <v>77154.088000000003</v>
      </c>
      <c r="AK164" s="34">
        <v>71995.615000000005</v>
      </c>
      <c r="AL164" s="34">
        <v>64778.985999999997</v>
      </c>
      <c r="AM164" s="34">
        <v>56228.216</v>
      </c>
      <c r="AN164" s="34">
        <v>45678.027999999998</v>
      </c>
      <c r="AO164" s="34">
        <v>34214.165999999997</v>
      </c>
      <c r="AP164" s="34">
        <v>22689.253000000001</v>
      </c>
      <c r="AQ164" s="34">
        <v>13147.678</v>
      </c>
      <c r="AR164" s="34">
        <v>6474.6130000000003</v>
      </c>
      <c r="AS164" s="34">
        <v>2313.2080000000001</v>
      </c>
      <c r="AT164" s="34">
        <v>345.07100000000003</v>
      </c>
      <c r="AU164" s="34">
        <v>12.433</v>
      </c>
      <c r="AV164" s="34">
        <v>7.0780000000000003</v>
      </c>
      <c r="AW164" s="34">
        <v>8.2370000000000001</v>
      </c>
      <c r="AX164" s="34">
        <v>7.6529999999999996</v>
      </c>
      <c r="AY164" s="34">
        <v>7.3440000000000003</v>
      </c>
      <c r="AZ164" s="34">
        <v>6.101</v>
      </c>
      <c r="BA164" s="34">
        <v>6.5289999999999999</v>
      </c>
      <c r="BB164" s="34">
        <v>6.8760000000000003</v>
      </c>
      <c r="BC164" s="34">
        <v>7.5140000000000002</v>
      </c>
      <c r="BD164" s="34">
        <v>11.592000000000001</v>
      </c>
    </row>
    <row r="165" spans="1:56" x14ac:dyDescent="0.25">
      <c r="A165" t="s">
        <v>323</v>
      </c>
      <c r="D165" t="s">
        <v>0</v>
      </c>
      <c r="E165" s="2" t="s">
        <v>152</v>
      </c>
      <c r="G165" s="33">
        <v>43067</v>
      </c>
      <c r="H165" s="41">
        <f t="shared" si="7"/>
        <v>1241609.3150000002</v>
      </c>
      <c r="I165" s="34">
        <v>12.95</v>
      </c>
      <c r="J165" s="34">
        <v>10.384</v>
      </c>
      <c r="K165" s="34">
        <v>9.6590000000000007</v>
      </c>
      <c r="L165" s="34">
        <v>7.0810000000000004</v>
      </c>
      <c r="M165" s="34">
        <v>7.3879999999999999</v>
      </c>
      <c r="N165" s="34">
        <v>6.1550000000000002</v>
      </c>
      <c r="O165" s="34">
        <v>6.875</v>
      </c>
      <c r="P165" s="34">
        <v>6.944</v>
      </c>
      <c r="Q165" s="34">
        <v>7.76</v>
      </c>
      <c r="R165" s="34">
        <v>7.2220000000000004</v>
      </c>
      <c r="S165" s="34">
        <v>81.798000000000002</v>
      </c>
      <c r="T165" s="34">
        <v>932.399</v>
      </c>
      <c r="U165" s="34">
        <v>3754.1880000000001</v>
      </c>
      <c r="V165" s="34">
        <v>9976.4590000000007</v>
      </c>
      <c r="W165" s="34">
        <v>19614.035</v>
      </c>
      <c r="X165" s="34">
        <v>31524.771000000001</v>
      </c>
      <c r="Y165" s="34">
        <v>43786.582999999999</v>
      </c>
      <c r="Z165" s="34">
        <v>55566.091999999997</v>
      </c>
      <c r="AA165" s="34">
        <v>65456.1</v>
      </c>
      <c r="AB165" s="34">
        <v>73865.433000000005</v>
      </c>
      <c r="AC165" s="34">
        <v>80263.097999999998</v>
      </c>
      <c r="AD165" s="34">
        <v>84310.217999999993</v>
      </c>
      <c r="AE165" s="34">
        <v>86833.873999999996</v>
      </c>
      <c r="AF165" s="34">
        <v>88032.600999999995</v>
      </c>
      <c r="AG165" s="34">
        <v>87386.058999999994</v>
      </c>
      <c r="AH165" s="34">
        <v>85035.849000000002</v>
      </c>
      <c r="AI165" s="34">
        <v>80617.471999999994</v>
      </c>
      <c r="AJ165" s="34">
        <v>74812.343999999997</v>
      </c>
      <c r="AK165" s="34">
        <v>67559.600000000006</v>
      </c>
      <c r="AL165" s="34">
        <v>58406.12</v>
      </c>
      <c r="AM165" s="34">
        <v>47893.387000000002</v>
      </c>
      <c r="AN165" s="34">
        <v>36757.642</v>
      </c>
      <c r="AO165" s="34">
        <v>26577.909</v>
      </c>
      <c r="AP165" s="34">
        <v>16986.495999999999</v>
      </c>
      <c r="AQ165" s="34">
        <v>9364.8629999999994</v>
      </c>
      <c r="AR165" s="34">
        <v>4312.2290000000003</v>
      </c>
      <c r="AS165" s="34">
        <v>1500.8409999999999</v>
      </c>
      <c r="AT165" s="34">
        <v>236.511</v>
      </c>
      <c r="AU165" s="34">
        <v>12.727</v>
      </c>
      <c r="AV165" s="34">
        <v>8.609</v>
      </c>
      <c r="AW165" s="34">
        <v>7.944</v>
      </c>
      <c r="AX165" s="34">
        <v>8.2219999999999995</v>
      </c>
      <c r="AY165" s="34">
        <v>7.0030000000000001</v>
      </c>
      <c r="AZ165" s="34">
        <v>6.32</v>
      </c>
      <c r="BA165" s="34">
        <v>6.7149999999999999</v>
      </c>
      <c r="BB165" s="34">
        <v>6.7949999999999999</v>
      </c>
      <c r="BC165" s="34">
        <v>7.0460000000000003</v>
      </c>
      <c r="BD165" s="34">
        <v>10.545</v>
      </c>
    </row>
    <row r="166" spans="1:56" x14ac:dyDescent="0.25">
      <c r="A166" t="s">
        <v>323</v>
      </c>
      <c r="D166" t="s">
        <v>0</v>
      </c>
      <c r="E166" s="2" t="s">
        <v>152</v>
      </c>
      <c r="G166" s="33">
        <v>43068</v>
      </c>
      <c r="H166" s="41">
        <f t="shared" si="7"/>
        <v>1030274.9340000001</v>
      </c>
      <c r="I166" s="34">
        <v>10.502000000000001</v>
      </c>
      <c r="J166" s="34">
        <v>11.545999999999999</v>
      </c>
      <c r="K166" s="34">
        <v>8.9390000000000001</v>
      </c>
      <c r="L166" s="34">
        <v>8.5060000000000002</v>
      </c>
      <c r="M166" s="34">
        <v>6.6849999999999996</v>
      </c>
      <c r="N166" s="34">
        <v>6.7949999999999999</v>
      </c>
      <c r="O166" s="34">
        <v>5.9409999999999998</v>
      </c>
      <c r="P166" s="34">
        <v>6.0810000000000004</v>
      </c>
      <c r="Q166" s="34">
        <v>6.0670000000000002</v>
      </c>
      <c r="R166" s="34">
        <v>7.2130000000000001</v>
      </c>
      <c r="S166" s="34">
        <v>67.138999999999996</v>
      </c>
      <c r="T166" s="34">
        <v>796.35599999999999</v>
      </c>
      <c r="U166" s="34">
        <v>3281.69</v>
      </c>
      <c r="V166" s="34">
        <v>8519.8870000000006</v>
      </c>
      <c r="W166" s="34">
        <v>16632.422999999999</v>
      </c>
      <c r="X166" s="34">
        <v>26956.442999999999</v>
      </c>
      <c r="Y166" s="34">
        <v>38154.557000000001</v>
      </c>
      <c r="Z166" s="34">
        <v>49389.222000000002</v>
      </c>
      <c r="AA166" s="34">
        <v>58913.464999999997</v>
      </c>
      <c r="AB166" s="34">
        <v>66112.509999999995</v>
      </c>
      <c r="AC166" s="34">
        <v>71169.046000000002</v>
      </c>
      <c r="AD166" s="34">
        <v>74762.194000000003</v>
      </c>
      <c r="AE166" s="34">
        <v>76029.925000000003</v>
      </c>
      <c r="AF166" s="34">
        <v>75505.036999999997</v>
      </c>
      <c r="AG166" s="34">
        <v>72268.803</v>
      </c>
      <c r="AH166" s="34">
        <v>68173.850000000006</v>
      </c>
      <c r="AI166" s="34">
        <v>64325.614999999998</v>
      </c>
      <c r="AJ166" s="34">
        <v>57194.442999999999</v>
      </c>
      <c r="AK166" s="34">
        <v>51160.968000000001</v>
      </c>
      <c r="AL166" s="34">
        <v>43401.987999999998</v>
      </c>
      <c r="AM166" s="34">
        <v>35483.614000000001</v>
      </c>
      <c r="AN166" s="34">
        <v>27524.487000000001</v>
      </c>
      <c r="AO166" s="34">
        <v>20169.75</v>
      </c>
      <c r="AP166" s="34">
        <v>12829.641</v>
      </c>
      <c r="AQ166" s="34">
        <v>7203.5110000000004</v>
      </c>
      <c r="AR166" s="34">
        <v>3229.904</v>
      </c>
      <c r="AS166" s="34">
        <v>785.03499999999997</v>
      </c>
      <c r="AT166" s="34">
        <v>71.91</v>
      </c>
      <c r="AU166" s="34">
        <v>11.101000000000001</v>
      </c>
      <c r="AV166" s="34">
        <v>9.5860000000000003</v>
      </c>
      <c r="AW166" s="34">
        <v>9.1880000000000006</v>
      </c>
      <c r="AX166" s="34">
        <v>7.5990000000000002</v>
      </c>
      <c r="AY166" s="34">
        <v>7.0659999999999998</v>
      </c>
      <c r="AZ166" s="34">
        <v>6.29</v>
      </c>
      <c r="BA166" s="34">
        <v>5.9880000000000004</v>
      </c>
      <c r="BB166" s="34">
        <v>7.0060000000000002</v>
      </c>
      <c r="BC166" s="34">
        <v>9.11</v>
      </c>
      <c r="BD166" s="34">
        <v>10.311999999999999</v>
      </c>
    </row>
    <row r="167" spans="1:56" x14ac:dyDescent="0.25">
      <c r="A167" t="s">
        <v>323</v>
      </c>
      <c r="D167" t="s">
        <v>0</v>
      </c>
      <c r="E167" s="2" t="s">
        <v>152</v>
      </c>
      <c r="G167" s="33">
        <v>43069</v>
      </c>
      <c r="H167" s="41">
        <f t="shared" si="7"/>
        <v>847532.69700000028</v>
      </c>
      <c r="I167" s="34">
        <v>8.5090000000000003</v>
      </c>
      <c r="J167" s="34">
        <v>7.5940000000000003</v>
      </c>
      <c r="K167" s="34">
        <v>8.41</v>
      </c>
      <c r="L167" s="34">
        <v>7.2089999999999996</v>
      </c>
      <c r="M167" s="34">
        <v>6.7290000000000001</v>
      </c>
      <c r="N167" s="34">
        <v>6.7</v>
      </c>
      <c r="O167" s="34">
        <v>7.06</v>
      </c>
      <c r="P167" s="34">
        <v>6.9480000000000004</v>
      </c>
      <c r="Q167" s="34">
        <v>6.9690000000000003</v>
      </c>
      <c r="R167" s="34">
        <v>7.8810000000000002</v>
      </c>
      <c r="S167" s="34">
        <v>74.141000000000005</v>
      </c>
      <c r="T167" s="34">
        <v>865.61599999999999</v>
      </c>
      <c r="U167" s="34">
        <v>3546.5630000000001</v>
      </c>
      <c r="V167" s="34">
        <v>8804.0110000000004</v>
      </c>
      <c r="W167" s="34">
        <v>17112.121999999999</v>
      </c>
      <c r="X167" s="34">
        <v>26975.044000000002</v>
      </c>
      <c r="Y167" s="34">
        <v>36914.178999999996</v>
      </c>
      <c r="Z167" s="34">
        <v>44172.586000000003</v>
      </c>
      <c r="AA167" s="34">
        <v>50325.565000000002</v>
      </c>
      <c r="AB167" s="34">
        <v>59499.042000000001</v>
      </c>
      <c r="AC167" s="34">
        <v>65332.792000000001</v>
      </c>
      <c r="AD167" s="34">
        <v>67843.599000000002</v>
      </c>
      <c r="AE167" s="34">
        <v>65855.644</v>
      </c>
      <c r="AF167" s="34">
        <v>62082.398999999998</v>
      </c>
      <c r="AG167" s="34">
        <v>58931.646000000001</v>
      </c>
      <c r="AH167" s="34">
        <v>51560.625999999997</v>
      </c>
      <c r="AI167" s="34">
        <v>50955.542000000001</v>
      </c>
      <c r="AJ167" s="34">
        <v>44676.514000000003</v>
      </c>
      <c r="AK167" s="34">
        <v>38672.205000000002</v>
      </c>
      <c r="AL167" s="34">
        <v>28018.807000000001</v>
      </c>
      <c r="AM167" s="34">
        <v>18960.557000000001</v>
      </c>
      <c r="AN167" s="34">
        <v>16867.812999999998</v>
      </c>
      <c r="AO167" s="34">
        <v>13041.522000000001</v>
      </c>
      <c r="AP167" s="34">
        <v>8212.0229999999992</v>
      </c>
      <c r="AQ167" s="34">
        <v>5257.1729999999998</v>
      </c>
      <c r="AR167" s="34">
        <v>2056.5450000000001</v>
      </c>
      <c r="AS167" s="34">
        <v>622.36500000000001</v>
      </c>
      <c r="AT167" s="34">
        <v>82.956999999999994</v>
      </c>
      <c r="AU167" s="34">
        <v>12.753</v>
      </c>
      <c r="AV167" s="34">
        <v>8.5229999999999997</v>
      </c>
      <c r="AW167" s="34">
        <v>14.221</v>
      </c>
      <c r="AX167" s="34">
        <v>16.681999999999999</v>
      </c>
      <c r="AY167" s="34">
        <v>19.459</v>
      </c>
      <c r="AZ167" s="34">
        <v>16.875</v>
      </c>
      <c r="BA167" s="34">
        <v>14.51</v>
      </c>
      <c r="BB167" s="34">
        <v>13.476000000000001</v>
      </c>
      <c r="BC167" s="34">
        <v>10.563000000000001</v>
      </c>
      <c r="BD167" s="34">
        <v>12.028</v>
      </c>
    </row>
    <row r="168" spans="1:56" x14ac:dyDescent="0.25">
      <c r="A168" t="s">
        <v>323</v>
      </c>
      <c r="D168" t="s">
        <v>0</v>
      </c>
      <c r="E168" s="2" t="s">
        <v>152</v>
      </c>
      <c r="G168" s="33">
        <v>43070</v>
      </c>
      <c r="H168" s="41">
        <f t="shared" si="7"/>
        <v>67053.786000000007</v>
      </c>
      <c r="I168" s="34">
        <v>12.313000000000001</v>
      </c>
      <c r="J168" s="34">
        <v>11.22</v>
      </c>
      <c r="K168" s="34">
        <v>11.585000000000001</v>
      </c>
      <c r="L168" s="34">
        <v>10.199999999999999</v>
      </c>
      <c r="M168" s="34">
        <v>9.6</v>
      </c>
      <c r="N168" s="34">
        <v>8.4559999999999995</v>
      </c>
      <c r="O168" s="34">
        <v>7.7869999999999999</v>
      </c>
      <c r="P168" s="34">
        <v>7.18</v>
      </c>
      <c r="Q168" s="34">
        <v>7.5819999999999999</v>
      </c>
      <c r="R168" s="34">
        <v>6.8239999999999998</v>
      </c>
      <c r="S168" s="34">
        <v>68.418999999999997</v>
      </c>
      <c r="T168" s="34">
        <v>461.45699999999999</v>
      </c>
      <c r="U168" s="34">
        <v>1024.32</v>
      </c>
      <c r="V168" s="34">
        <v>1186.799</v>
      </c>
      <c r="W168" s="34">
        <v>1848.511</v>
      </c>
      <c r="X168" s="34">
        <v>1656.8989999999999</v>
      </c>
      <c r="Y168" s="34">
        <v>1799.519</v>
      </c>
      <c r="Z168" s="34">
        <v>1951.258</v>
      </c>
      <c r="AA168" s="34">
        <v>1759.1949999999999</v>
      </c>
      <c r="AB168" s="34">
        <v>2228.3870000000002</v>
      </c>
      <c r="AC168" s="34">
        <v>2029.9169999999999</v>
      </c>
      <c r="AD168" s="34">
        <v>3544.221</v>
      </c>
      <c r="AE168" s="34">
        <v>6008.0129999999999</v>
      </c>
      <c r="AF168" s="34">
        <v>4714.1440000000002</v>
      </c>
      <c r="AG168" s="34">
        <v>4502.4489999999996</v>
      </c>
      <c r="AH168" s="34">
        <v>8487.8459999999995</v>
      </c>
      <c r="AI168" s="34">
        <v>5775.9880000000003</v>
      </c>
      <c r="AJ168" s="34">
        <v>3276.107</v>
      </c>
      <c r="AK168" s="34">
        <v>2283.4850000000001</v>
      </c>
      <c r="AL168" s="34">
        <v>2054.6419999999998</v>
      </c>
      <c r="AM168" s="34">
        <v>2289.3510000000001</v>
      </c>
      <c r="AN168" s="34">
        <v>2270.607</v>
      </c>
      <c r="AO168" s="34">
        <v>2363.1909999999998</v>
      </c>
      <c r="AP168" s="34">
        <v>1818.615</v>
      </c>
      <c r="AQ168" s="34">
        <v>1099.712</v>
      </c>
      <c r="AR168" s="34">
        <v>311.64800000000002</v>
      </c>
      <c r="AS168" s="34">
        <v>60.569000000000003</v>
      </c>
      <c r="AT168" s="34">
        <v>18.074999999999999</v>
      </c>
      <c r="AU168" s="34">
        <v>7.1289999999999996</v>
      </c>
      <c r="AV168" s="34">
        <v>7.01</v>
      </c>
      <c r="AW168" s="34">
        <v>6.0149999999999997</v>
      </c>
      <c r="AX168" s="34">
        <v>5.3390000000000004</v>
      </c>
      <c r="AY168" s="34">
        <v>4.9779999999999998</v>
      </c>
      <c r="AZ168" s="34">
        <v>5.2069999999999999</v>
      </c>
      <c r="BA168" s="34">
        <v>6.077</v>
      </c>
      <c r="BB168" s="34">
        <v>6.25</v>
      </c>
      <c r="BC168" s="34">
        <v>9.1929999999999996</v>
      </c>
      <c r="BD168" s="34">
        <v>10.497</v>
      </c>
    </row>
    <row r="169" spans="1:56" x14ac:dyDescent="0.25">
      <c r="A169" t="s">
        <v>323</v>
      </c>
      <c r="D169" t="s">
        <v>0</v>
      </c>
      <c r="E169" s="2" t="s">
        <v>152</v>
      </c>
      <c r="G169" s="33">
        <v>43071</v>
      </c>
      <c r="H169" s="41">
        <f t="shared" si="7"/>
        <v>84368.056000000026</v>
      </c>
      <c r="I169" s="34">
        <v>8.2370000000000001</v>
      </c>
      <c r="J169" s="34">
        <v>7.6779999999999999</v>
      </c>
      <c r="K169" s="34">
        <v>6.7960000000000003</v>
      </c>
      <c r="L169" s="34">
        <v>7.3780000000000001</v>
      </c>
      <c r="M169" s="34">
        <v>6.1459999999999999</v>
      </c>
      <c r="N169" s="34">
        <v>6.0880000000000001</v>
      </c>
      <c r="O169" s="34">
        <v>7.7080000000000002</v>
      </c>
      <c r="P169" s="34">
        <v>6.8849999999999998</v>
      </c>
      <c r="Q169" s="34">
        <v>7.2590000000000003</v>
      </c>
      <c r="R169" s="34">
        <v>6.07</v>
      </c>
      <c r="S169" s="34">
        <v>6.7480000000000002</v>
      </c>
      <c r="T169" s="34">
        <v>17.242999999999999</v>
      </c>
      <c r="U169" s="34">
        <v>50.253999999999998</v>
      </c>
      <c r="V169" s="34">
        <v>126.947</v>
      </c>
      <c r="W169" s="34">
        <v>348.23899999999998</v>
      </c>
      <c r="X169" s="34">
        <v>948.94899999999996</v>
      </c>
      <c r="Y169" s="34">
        <v>2613.34</v>
      </c>
      <c r="Z169" s="34">
        <v>3911.576</v>
      </c>
      <c r="AA169" s="34">
        <v>3564.3490000000002</v>
      </c>
      <c r="AB169" s="34">
        <v>4005.6790000000001</v>
      </c>
      <c r="AC169" s="34">
        <v>4767.9690000000001</v>
      </c>
      <c r="AD169" s="34">
        <v>5865.6369999999997</v>
      </c>
      <c r="AE169" s="34">
        <v>6363.8180000000002</v>
      </c>
      <c r="AF169" s="34">
        <v>8168.9120000000003</v>
      </c>
      <c r="AG169" s="34">
        <v>9377.8250000000007</v>
      </c>
      <c r="AH169" s="34">
        <v>8776.4590000000007</v>
      </c>
      <c r="AI169" s="34">
        <v>8313.0059999999994</v>
      </c>
      <c r="AJ169" s="34">
        <v>6125.3540000000003</v>
      </c>
      <c r="AK169" s="34">
        <v>3693.0479999999998</v>
      </c>
      <c r="AL169" s="34">
        <v>1807.172</v>
      </c>
      <c r="AM169" s="34">
        <v>1546.768</v>
      </c>
      <c r="AN169" s="34">
        <v>1609.48</v>
      </c>
      <c r="AO169" s="34">
        <v>1168.778</v>
      </c>
      <c r="AP169" s="34">
        <v>710.06299999999999</v>
      </c>
      <c r="AQ169" s="34">
        <v>230.55799999999999</v>
      </c>
      <c r="AR169" s="34">
        <v>83.031999999999996</v>
      </c>
      <c r="AS169" s="34">
        <v>25.448</v>
      </c>
      <c r="AT169" s="34">
        <v>11.081</v>
      </c>
      <c r="AU169" s="34">
        <v>6.516</v>
      </c>
      <c r="AV169" s="34">
        <v>5.7240000000000002</v>
      </c>
      <c r="AW169" s="34">
        <v>5.73</v>
      </c>
      <c r="AX169" s="34">
        <v>6.0650000000000004</v>
      </c>
      <c r="AY169" s="34">
        <v>5.0810000000000004</v>
      </c>
      <c r="AZ169" s="34">
        <v>4.9800000000000004</v>
      </c>
      <c r="BA169" s="34">
        <v>5.5259999999999998</v>
      </c>
      <c r="BB169" s="34">
        <v>6.2249999999999996</v>
      </c>
      <c r="BC169" s="34">
        <v>6.3730000000000002</v>
      </c>
      <c r="BD169" s="34">
        <v>7.859</v>
      </c>
    </row>
    <row r="170" spans="1:56" x14ac:dyDescent="0.25">
      <c r="A170" t="s">
        <v>323</v>
      </c>
      <c r="D170" t="s">
        <v>0</v>
      </c>
      <c r="E170" s="2" t="s">
        <v>152</v>
      </c>
      <c r="G170" s="33">
        <v>43072</v>
      </c>
      <c r="H170" s="41">
        <f t="shared" si="7"/>
        <v>643702.05399999977</v>
      </c>
      <c r="I170" s="34">
        <v>9.5419999999999998</v>
      </c>
      <c r="J170" s="34">
        <v>8.2409999999999997</v>
      </c>
      <c r="K170" s="34">
        <v>9.5830000000000002</v>
      </c>
      <c r="L170" s="34">
        <v>8.4849999999999994</v>
      </c>
      <c r="M170" s="34">
        <v>8.3689999999999998</v>
      </c>
      <c r="N170" s="34">
        <v>6.0229999999999997</v>
      </c>
      <c r="O170" s="34">
        <v>6.8220000000000001</v>
      </c>
      <c r="P170" s="34">
        <v>7.1340000000000003</v>
      </c>
      <c r="Q170" s="34">
        <v>8.4600000000000009</v>
      </c>
      <c r="R170" s="34">
        <v>6.399</v>
      </c>
      <c r="S170" s="34">
        <v>13.923999999999999</v>
      </c>
      <c r="T170" s="34">
        <v>156.376</v>
      </c>
      <c r="U170" s="34">
        <v>803.33100000000002</v>
      </c>
      <c r="V170" s="34">
        <v>2645.3490000000002</v>
      </c>
      <c r="W170" s="34">
        <v>5859.9620000000004</v>
      </c>
      <c r="X170" s="34">
        <v>10669.624</v>
      </c>
      <c r="Y170" s="34">
        <v>17312.291000000001</v>
      </c>
      <c r="Z170" s="34">
        <v>23935.232</v>
      </c>
      <c r="AA170" s="34">
        <v>32628.312999999998</v>
      </c>
      <c r="AB170" s="34">
        <v>38341.934000000001</v>
      </c>
      <c r="AC170" s="34">
        <v>42768.031000000003</v>
      </c>
      <c r="AD170" s="34">
        <v>46480.521999999997</v>
      </c>
      <c r="AE170" s="34">
        <v>45175.464</v>
      </c>
      <c r="AF170" s="34">
        <v>46321.781000000003</v>
      </c>
      <c r="AG170" s="34">
        <v>49101.29</v>
      </c>
      <c r="AH170" s="34">
        <v>44811.838000000003</v>
      </c>
      <c r="AI170" s="34">
        <v>43984.159</v>
      </c>
      <c r="AJ170" s="34">
        <v>42422.567000000003</v>
      </c>
      <c r="AK170" s="34">
        <v>37996.25</v>
      </c>
      <c r="AL170" s="34">
        <v>33470.245000000003</v>
      </c>
      <c r="AM170" s="34">
        <v>25005.759999999998</v>
      </c>
      <c r="AN170" s="34">
        <v>19428.645</v>
      </c>
      <c r="AO170" s="34">
        <v>13325.38</v>
      </c>
      <c r="AP170" s="34">
        <v>10005.225</v>
      </c>
      <c r="AQ170" s="34">
        <v>6704.2129999999997</v>
      </c>
      <c r="AR170" s="34">
        <v>3345.759</v>
      </c>
      <c r="AS170" s="34">
        <v>740.33799999999997</v>
      </c>
      <c r="AT170" s="34">
        <v>87.72</v>
      </c>
      <c r="AU170" s="34">
        <v>10.84</v>
      </c>
      <c r="AV170" s="34">
        <v>7.9139999999999997</v>
      </c>
      <c r="AW170" s="34">
        <v>7.109</v>
      </c>
      <c r="AX170" s="34">
        <v>7.2089999999999996</v>
      </c>
      <c r="AY170" s="34">
        <v>7.7590000000000003</v>
      </c>
      <c r="AZ170" s="34">
        <v>6.7080000000000002</v>
      </c>
      <c r="BA170" s="34">
        <v>6.9690000000000003</v>
      </c>
      <c r="BB170" s="34">
        <v>7.3179999999999996</v>
      </c>
      <c r="BC170" s="34">
        <v>8.43</v>
      </c>
      <c r="BD170" s="34">
        <v>11.217000000000001</v>
      </c>
    </row>
    <row r="171" spans="1:56" x14ac:dyDescent="0.25">
      <c r="A171" t="s">
        <v>323</v>
      </c>
      <c r="D171" t="s">
        <v>0</v>
      </c>
      <c r="E171" s="2" t="s">
        <v>152</v>
      </c>
      <c r="G171" s="33">
        <v>43073</v>
      </c>
      <c r="H171" s="41">
        <f t="shared" si="7"/>
        <v>600347.93799999985</v>
      </c>
      <c r="I171" s="34">
        <v>11.714</v>
      </c>
      <c r="J171" s="34">
        <v>11.57</v>
      </c>
      <c r="K171" s="34">
        <v>9.8469999999999995</v>
      </c>
      <c r="L171" s="34">
        <v>8.3379999999999992</v>
      </c>
      <c r="M171" s="34">
        <v>7.6769999999999996</v>
      </c>
      <c r="N171" s="34">
        <v>7.52</v>
      </c>
      <c r="O171" s="34">
        <v>7.8570000000000002</v>
      </c>
      <c r="P171" s="34">
        <v>7.274</v>
      </c>
      <c r="Q171" s="34">
        <v>7.484</v>
      </c>
      <c r="R171" s="34">
        <v>8.4689999999999994</v>
      </c>
      <c r="S171" s="34">
        <v>145.75299999999999</v>
      </c>
      <c r="T171" s="34">
        <v>1272.173</v>
      </c>
      <c r="U171" s="34">
        <v>3835.5639999999999</v>
      </c>
      <c r="V171" s="34">
        <v>7903.2780000000002</v>
      </c>
      <c r="W171" s="34">
        <v>14179.300999999999</v>
      </c>
      <c r="X171" s="34">
        <v>20643.982</v>
      </c>
      <c r="Y171" s="34">
        <v>26672.651000000002</v>
      </c>
      <c r="Z171" s="34">
        <v>30475.030999999999</v>
      </c>
      <c r="AA171" s="34">
        <v>30334.034</v>
      </c>
      <c r="AB171" s="34">
        <v>37643.74</v>
      </c>
      <c r="AC171" s="34">
        <v>36497.002</v>
      </c>
      <c r="AD171" s="34">
        <v>33647.669000000002</v>
      </c>
      <c r="AE171" s="34">
        <v>32910.597999999998</v>
      </c>
      <c r="AF171" s="34">
        <v>32279.692999999999</v>
      </c>
      <c r="AG171" s="34">
        <v>34738.71</v>
      </c>
      <c r="AH171" s="34">
        <v>34294.775999999998</v>
      </c>
      <c r="AI171" s="34">
        <v>33117.415999999997</v>
      </c>
      <c r="AJ171" s="34">
        <v>35132.821000000004</v>
      </c>
      <c r="AK171" s="34">
        <v>33722.427000000003</v>
      </c>
      <c r="AL171" s="34">
        <v>30694.244999999999</v>
      </c>
      <c r="AM171" s="34">
        <v>25260.102999999999</v>
      </c>
      <c r="AN171" s="34">
        <v>24744.918000000001</v>
      </c>
      <c r="AO171" s="34">
        <v>20576.731</v>
      </c>
      <c r="AP171" s="34">
        <v>11380.704</v>
      </c>
      <c r="AQ171" s="34">
        <v>4652.2150000000001</v>
      </c>
      <c r="AR171" s="34">
        <v>1999.1769999999999</v>
      </c>
      <c r="AS171" s="34">
        <v>1106.1400000000001</v>
      </c>
      <c r="AT171" s="34">
        <v>347.40600000000001</v>
      </c>
      <c r="AU171" s="34">
        <v>9.766</v>
      </c>
      <c r="AV171" s="34">
        <v>5.0810000000000004</v>
      </c>
      <c r="AW171" s="34">
        <v>4.3579999999999997</v>
      </c>
      <c r="AX171" s="34">
        <v>4.1749999999999998</v>
      </c>
      <c r="AY171" s="34">
        <v>3.9980000000000002</v>
      </c>
      <c r="AZ171" s="34">
        <v>3.9329999999999998</v>
      </c>
      <c r="BA171" s="34">
        <v>4.851</v>
      </c>
      <c r="BB171" s="34">
        <v>4.5750000000000002</v>
      </c>
      <c r="BC171" s="34">
        <v>5.2619999999999996</v>
      </c>
      <c r="BD171" s="34">
        <v>5.931</v>
      </c>
    </row>
    <row r="172" spans="1:56" x14ac:dyDescent="0.25">
      <c r="A172" t="s">
        <v>323</v>
      </c>
      <c r="D172" t="s">
        <v>0</v>
      </c>
      <c r="E172" s="2" t="s">
        <v>152</v>
      </c>
      <c r="G172" s="33">
        <v>43074</v>
      </c>
      <c r="H172" s="41">
        <f t="shared" si="7"/>
        <v>803123.50999999989</v>
      </c>
      <c r="I172" s="34">
        <v>5.5069999999999997</v>
      </c>
      <c r="J172" s="34">
        <v>9.3640000000000008</v>
      </c>
      <c r="K172" s="34">
        <v>9.76</v>
      </c>
      <c r="L172" s="34">
        <v>8.0950000000000006</v>
      </c>
      <c r="M172" s="34">
        <v>6.1539999999999999</v>
      </c>
      <c r="N172" s="34">
        <v>4.0599999999999996</v>
      </c>
      <c r="O172" s="34">
        <v>5.5990000000000002</v>
      </c>
      <c r="P172" s="34">
        <v>5.1920000000000002</v>
      </c>
      <c r="Q172" s="34">
        <v>4.9640000000000004</v>
      </c>
      <c r="R172" s="34">
        <v>4.4580000000000002</v>
      </c>
      <c r="S172" s="34">
        <v>62.091000000000001</v>
      </c>
      <c r="T172" s="34">
        <v>564.34199999999998</v>
      </c>
      <c r="U172" s="34">
        <v>2268.2190000000001</v>
      </c>
      <c r="V172" s="34">
        <v>5788.9430000000002</v>
      </c>
      <c r="W172" s="34">
        <v>11291.587</v>
      </c>
      <c r="X172" s="34">
        <v>22379.504000000001</v>
      </c>
      <c r="Y172" s="34">
        <v>33572.642</v>
      </c>
      <c r="Z172" s="34">
        <v>41890.769</v>
      </c>
      <c r="AA172" s="34">
        <v>45543.052000000003</v>
      </c>
      <c r="AB172" s="34">
        <v>45264.508000000002</v>
      </c>
      <c r="AC172" s="34">
        <v>44894.858</v>
      </c>
      <c r="AD172" s="34">
        <v>47551.764999999999</v>
      </c>
      <c r="AE172" s="34">
        <v>52231.034</v>
      </c>
      <c r="AF172" s="34">
        <v>51014.455999999998</v>
      </c>
      <c r="AG172" s="34">
        <v>52908.093000000001</v>
      </c>
      <c r="AH172" s="34">
        <v>50229.817999999999</v>
      </c>
      <c r="AI172" s="34">
        <v>46794.499000000003</v>
      </c>
      <c r="AJ172" s="34">
        <v>44391.949000000001</v>
      </c>
      <c r="AK172" s="34">
        <v>45818.826999999997</v>
      </c>
      <c r="AL172" s="34">
        <v>42773.462</v>
      </c>
      <c r="AM172" s="34">
        <v>35788.146999999997</v>
      </c>
      <c r="AN172" s="34">
        <v>27578.179</v>
      </c>
      <c r="AO172" s="34">
        <v>22427.507000000001</v>
      </c>
      <c r="AP172" s="34">
        <v>15422.173000000001</v>
      </c>
      <c r="AQ172" s="34">
        <v>9009.84</v>
      </c>
      <c r="AR172" s="34">
        <v>4056.741</v>
      </c>
      <c r="AS172" s="34">
        <v>1282.0419999999999</v>
      </c>
      <c r="AT172" s="34">
        <v>171.191</v>
      </c>
      <c r="AU172" s="34">
        <v>17.629000000000001</v>
      </c>
      <c r="AV172" s="34">
        <v>9.1530000000000005</v>
      </c>
      <c r="AW172" s="34">
        <v>7.6639999999999997</v>
      </c>
      <c r="AX172" s="34">
        <v>7.7679999999999998</v>
      </c>
      <c r="AY172" s="34">
        <v>6.476</v>
      </c>
      <c r="AZ172" s="34">
        <v>5.9619999999999997</v>
      </c>
      <c r="BA172" s="34">
        <v>6.7930000000000001</v>
      </c>
      <c r="BB172" s="34">
        <v>7.2</v>
      </c>
      <c r="BC172" s="34">
        <v>9.69</v>
      </c>
      <c r="BD172" s="34">
        <v>11.784000000000001</v>
      </c>
    </row>
    <row r="173" spans="1:56" x14ac:dyDescent="0.25">
      <c r="A173" t="s">
        <v>323</v>
      </c>
      <c r="D173" t="s">
        <v>0</v>
      </c>
      <c r="E173" s="2" t="s">
        <v>152</v>
      </c>
      <c r="G173" s="33">
        <v>43075</v>
      </c>
      <c r="H173" s="41">
        <f t="shared" si="7"/>
        <v>986379.73499999987</v>
      </c>
      <c r="I173" s="34">
        <v>12.811</v>
      </c>
      <c r="J173" s="34">
        <v>11.571999999999999</v>
      </c>
      <c r="K173" s="34">
        <v>9.86</v>
      </c>
      <c r="L173" s="34">
        <v>7.9980000000000002</v>
      </c>
      <c r="M173" s="34">
        <v>8.0050000000000008</v>
      </c>
      <c r="N173" s="34">
        <v>7.7389999999999999</v>
      </c>
      <c r="O173" s="34">
        <v>7.6779999999999999</v>
      </c>
      <c r="P173" s="34">
        <v>7.5419999999999998</v>
      </c>
      <c r="Q173" s="34">
        <v>7.8959999999999999</v>
      </c>
      <c r="R173" s="34">
        <v>7.0209999999999999</v>
      </c>
      <c r="S173" s="34">
        <v>71.013000000000005</v>
      </c>
      <c r="T173" s="34">
        <v>935.43899999999996</v>
      </c>
      <c r="U173" s="34">
        <v>3498.4670000000001</v>
      </c>
      <c r="V173" s="34">
        <v>8323.7440000000006</v>
      </c>
      <c r="W173" s="34">
        <v>15362.168</v>
      </c>
      <c r="X173" s="34">
        <v>23748.922999999999</v>
      </c>
      <c r="Y173" s="34">
        <v>31096.335999999999</v>
      </c>
      <c r="Z173" s="34">
        <v>39590.462</v>
      </c>
      <c r="AA173" s="34">
        <v>45861.033000000003</v>
      </c>
      <c r="AB173" s="34">
        <v>53092.614000000001</v>
      </c>
      <c r="AC173" s="34">
        <v>53378.034</v>
      </c>
      <c r="AD173" s="34">
        <v>56627.269</v>
      </c>
      <c r="AE173" s="34">
        <v>58498.603999999999</v>
      </c>
      <c r="AF173" s="34">
        <v>60175.77</v>
      </c>
      <c r="AG173" s="34">
        <v>63651.178999999996</v>
      </c>
      <c r="AH173" s="34">
        <v>64681.896000000001</v>
      </c>
      <c r="AI173" s="34">
        <v>61104.591999999997</v>
      </c>
      <c r="AJ173" s="34">
        <v>58951.205000000002</v>
      </c>
      <c r="AK173" s="34">
        <v>54474.953999999998</v>
      </c>
      <c r="AL173" s="34">
        <v>51010.703999999998</v>
      </c>
      <c r="AM173" s="34">
        <v>47883.430999999997</v>
      </c>
      <c r="AN173" s="34">
        <v>43017.682999999997</v>
      </c>
      <c r="AO173" s="34">
        <v>36304.631000000001</v>
      </c>
      <c r="AP173" s="34">
        <v>25274.886999999999</v>
      </c>
      <c r="AQ173" s="34">
        <v>16343.048000000001</v>
      </c>
      <c r="AR173" s="34">
        <v>8744.8610000000008</v>
      </c>
      <c r="AS173" s="34">
        <v>3693.0360000000001</v>
      </c>
      <c r="AT173" s="34">
        <v>791.61500000000001</v>
      </c>
      <c r="AU173" s="34">
        <v>34.040999999999997</v>
      </c>
      <c r="AV173" s="34">
        <v>7.9690000000000003</v>
      </c>
      <c r="AW173" s="34">
        <v>8.36</v>
      </c>
      <c r="AX173" s="34">
        <v>7.8819999999999997</v>
      </c>
      <c r="AY173" s="34">
        <v>7.1660000000000004</v>
      </c>
      <c r="AZ173" s="34">
        <v>6.7629999999999999</v>
      </c>
      <c r="BA173" s="34">
        <v>7.399</v>
      </c>
      <c r="BB173" s="34">
        <v>7.5030000000000001</v>
      </c>
      <c r="BC173" s="34">
        <v>7.6369999999999996</v>
      </c>
      <c r="BD173" s="34">
        <v>9.2949999999999999</v>
      </c>
    </row>
    <row r="174" spans="1:56" x14ac:dyDescent="0.25">
      <c r="A174" t="s">
        <v>323</v>
      </c>
      <c r="D174" t="s">
        <v>0</v>
      </c>
      <c r="E174" s="2" t="s">
        <v>152</v>
      </c>
      <c r="G174" s="33">
        <v>43076</v>
      </c>
      <c r="H174" s="41">
        <f t="shared" si="7"/>
        <v>950841.8759999997</v>
      </c>
      <c r="I174" s="34">
        <v>11.271000000000001</v>
      </c>
      <c r="J174" s="34">
        <v>11.308</v>
      </c>
      <c r="K174" s="34">
        <v>12.153</v>
      </c>
      <c r="L174" s="34">
        <v>9.4700000000000006</v>
      </c>
      <c r="M174" s="34">
        <v>9.4139999999999997</v>
      </c>
      <c r="N174" s="34">
        <v>7.4450000000000003</v>
      </c>
      <c r="O174" s="34">
        <v>7.375</v>
      </c>
      <c r="P174" s="34">
        <v>7.03</v>
      </c>
      <c r="Q174" s="34">
        <v>7.79</v>
      </c>
      <c r="R174" s="34">
        <v>8.343</v>
      </c>
      <c r="S174" s="34">
        <v>119.495</v>
      </c>
      <c r="T174" s="34">
        <v>1205.3630000000001</v>
      </c>
      <c r="U174" s="34">
        <v>4591.134</v>
      </c>
      <c r="V174" s="34">
        <v>10788.507</v>
      </c>
      <c r="W174" s="34">
        <v>20480.938999999998</v>
      </c>
      <c r="X174" s="34">
        <v>31815.03</v>
      </c>
      <c r="Y174" s="34">
        <v>40927.506999999998</v>
      </c>
      <c r="Z174" s="34">
        <v>53228.269</v>
      </c>
      <c r="AA174" s="34">
        <v>61899.764000000003</v>
      </c>
      <c r="AB174" s="34">
        <v>71364.67</v>
      </c>
      <c r="AC174" s="34">
        <v>73800.376999999993</v>
      </c>
      <c r="AD174" s="34">
        <v>74438.870999999999</v>
      </c>
      <c r="AE174" s="34">
        <v>81921.902000000002</v>
      </c>
      <c r="AF174" s="34">
        <v>85654.600999999995</v>
      </c>
      <c r="AG174" s="34">
        <v>87444.873000000007</v>
      </c>
      <c r="AH174" s="34">
        <v>74322.843999999997</v>
      </c>
      <c r="AI174" s="34">
        <v>53960.688999999998</v>
      </c>
      <c r="AJ174" s="34">
        <v>43840.300999999999</v>
      </c>
      <c r="AK174" s="34">
        <v>34073.008999999998</v>
      </c>
      <c r="AL174" s="34">
        <v>22831.254000000001</v>
      </c>
      <c r="AM174" s="34">
        <v>13181.045</v>
      </c>
      <c r="AN174" s="34">
        <v>5184.08</v>
      </c>
      <c r="AO174" s="34">
        <v>2228.6010000000001</v>
      </c>
      <c r="AP174" s="34">
        <v>1024.9359999999999</v>
      </c>
      <c r="AQ174" s="34">
        <v>236.38800000000001</v>
      </c>
      <c r="AR174" s="34">
        <v>69.072999999999993</v>
      </c>
      <c r="AS174" s="34">
        <v>24.373999999999999</v>
      </c>
      <c r="AT174" s="34">
        <v>13.494</v>
      </c>
      <c r="AU174" s="34">
        <v>11.342000000000001</v>
      </c>
      <c r="AV174" s="34">
        <v>8.1620000000000008</v>
      </c>
      <c r="AW174" s="34">
        <v>8.1639999999999997</v>
      </c>
      <c r="AX174" s="34">
        <v>7.9409999999999998</v>
      </c>
      <c r="AY174" s="34">
        <v>7.0659999999999998</v>
      </c>
      <c r="AZ174" s="34">
        <v>5.585</v>
      </c>
      <c r="BA174" s="34">
        <v>6.9610000000000003</v>
      </c>
      <c r="BB174" s="34">
        <v>7.0209999999999999</v>
      </c>
      <c r="BC174" s="34">
        <v>7.827</v>
      </c>
      <c r="BD174" s="34">
        <v>8.8179999999999996</v>
      </c>
    </row>
    <row r="175" spans="1:56" x14ac:dyDescent="0.25">
      <c r="A175" t="s">
        <v>323</v>
      </c>
      <c r="D175" t="s">
        <v>0</v>
      </c>
      <c r="E175" s="2" t="s">
        <v>152</v>
      </c>
      <c r="G175" s="33">
        <v>43077</v>
      </c>
      <c r="H175" s="41">
        <f t="shared" si="7"/>
        <v>1131262.048</v>
      </c>
      <c r="I175" s="34">
        <v>12.512</v>
      </c>
      <c r="J175" s="34">
        <v>13.185</v>
      </c>
      <c r="K175" s="34">
        <v>8.9779999999999998</v>
      </c>
      <c r="L175" s="34">
        <v>9.6379999999999999</v>
      </c>
      <c r="M175" s="34">
        <v>7.3540000000000001</v>
      </c>
      <c r="N175" s="34">
        <v>6.7549999999999999</v>
      </c>
      <c r="O175" s="34">
        <v>7.1820000000000004</v>
      </c>
      <c r="P175" s="34">
        <v>6.6280000000000001</v>
      </c>
      <c r="Q175" s="34">
        <v>8.58</v>
      </c>
      <c r="R175" s="34">
        <v>7.5259999999999998</v>
      </c>
      <c r="S175" s="34">
        <v>50.244999999999997</v>
      </c>
      <c r="T175" s="34">
        <v>735.72199999999998</v>
      </c>
      <c r="U175" s="34">
        <v>3449.0360000000001</v>
      </c>
      <c r="V175" s="34">
        <v>8700.0619999999999</v>
      </c>
      <c r="W175" s="34">
        <v>14912.278</v>
      </c>
      <c r="X175" s="34">
        <v>23682.645</v>
      </c>
      <c r="Y175" s="34">
        <v>30612.949000000001</v>
      </c>
      <c r="Z175" s="34">
        <v>40452.188999999998</v>
      </c>
      <c r="AA175" s="34">
        <v>46195.786</v>
      </c>
      <c r="AB175" s="34">
        <v>52921.110999999997</v>
      </c>
      <c r="AC175" s="34">
        <v>61772.466</v>
      </c>
      <c r="AD175" s="34">
        <v>66009.816000000006</v>
      </c>
      <c r="AE175" s="34">
        <v>70595.922999999995</v>
      </c>
      <c r="AF175" s="34">
        <v>68955.331999999995</v>
      </c>
      <c r="AG175" s="34">
        <v>72816.864000000001</v>
      </c>
      <c r="AH175" s="34">
        <v>75095.298999999999</v>
      </c>
      <c r="AI175" s="34">
        <v>77342.130999999994</v>
      </c>
      <c r="AJ175" s="34">
        <v>71245.188999999998</v>
      </c>
      <c r="AK175" s="34">
        <v>66454.080000000002</v>
      </c>
      <c r="AL175" s="34">
        <v>68005.176000000007</v>
      </c>
      <c r="AM175" s="34">
        <v>58351.294000000002</v>
      </c>
      <c r="AN175" s="34">
        <v>49097.044000000002</v>
      </c>
      <c r="AO175" s="34">
        <v>39590.516000000003</v>
      </c>
      <c r="AP175" s="34">
        <v>29305.361000000001</v>
      </c>
      <c r="AQ175" s="34">
        <v>19044.764999999999</v>
      </c>
      <c r="AR175" s="34">
        <v>10200.01</v>
      </c>
      <c r="AS175" s="34">
        <v>4414.2299999999996</v>
      </c>
      <c r="AT175" s="34">
        <v>1047.53</v>
      </c>
      <c r="AU175" s="34">
        <v>49.066000000000003</v>
      </c>
      <c r="AV175" s="34">
        <v>8.5090000000000003</v>
      </c>
      <c r="AW175" s="34">
        <v>7.65</v>
      </c>
      <c r="AX175" s="34">
        <v>7.7080000000000002</v>
      </c>
      <c r="AY175" s="34">
        <v>7.157</v>
      </c>
      <c r="AZ175" s="34">
        <v>7.0049999999999999</v>
      </c>
      <c r="BA175" s="34">
        <v>7.03</v>
      </c>
      <c r="BB175" s="34">
        <v>7.4550000000000001</v>
      </c>
      <c r="BC175" s="34">
        <v>8.3160000000000007</v>
      </c>
      <c r="BD175" s="34">
        <v>8.7650000000000006</v>
      </c>
    </row>
    <row r="176" spans="1:56" x14ac:dyDescent="0.25">
      <c r="A176" t="s">
        <v>323</v>
      </c>
      <c r="D176" t="s">
        <v>0</v>
      </c>
      <c r="E176" s="2" t="s">
        <v>152</v>
      </c>
      <c r="G176" s="33">
        <v>43078</v>
      </c>
      <c r="H176" s="41">
        <f t="shared" si="7"/>
        <v>925409.75900000019</v>
      </c>
      <c r="I176" s="34">
        <v>8.4309999999999992</v>
      </c>
      <c r="J176" s="34">
        <v>9.9420000000000002</v>
      </c>
      <c r="K176" s="34">
        <v>13.183999999999999</v>
      </c>
      <c r="L176" s="34">
        <v>11.784000000000001</v>
      </c>
      <c r="M176" s="34">
        <v>10.284000000000001</v>
      </c>
      <c r="N176" s="34">
        <v>8.3469999999999995</v>
      </c>
      <c r="O176" s="34">
        <v>7.2480000000000002</v>
      </c>
      <c r="P176" s="34">
        <v>7.484</v>
      </c>
      <c r="Q176" s="34">
        <v>7.1479999999999997</v>
      </c>
      <c r="R176" s="34">
        <v>8.0640000000000001</v>
      </c>
      <c r="S176" s="34">
        <v>70.096999999999994</v>
      </c>
      <c r="T176" s="34">
        <v>608.76900000000001</v>
      </c>
      <c r="U176" s="34">
        <v>2878.9540000000002</v>
      </c>
      <c r="V176" s="34">
        <v>6976.23</v>
      </c>
      <c r="W176" s="34">
        <v>11201.393</v>
      </c>
      <c r="X176" s="34">
        <v>17274.544000000002</v>
      </c>
      <c r="Y176" s="34">
        <v>24001.384999999998</v>
      </c>
      <c r="Z176" s="34">
        <v>23604.201000000001</v>
      </c>
      <c r="AA176" s="34">
        <v>27425.267</v>
      </c>
      <c r="AB176" s="34">
        <v>32088.125</v>
      </c>
      <c r="AC176" s="34">
        <v>37353.487999999998</v>
      </c>
      <c r="AD176" s="34">
        <v>47189.04</v>
      </c>
      <c r="AE176" s="34">
        <v>56980.824999999997</v>
      </c>
      <c r="AF176" s="34">
        <v>57298.767999999996</v>
      </c>
      <c r="AG176" s="34">
        <v>56626.124000000003</v>
      </c>
      <c r="AH176" s="34">
        <v>61201.627999999997</v>
      </c>
      <c r="AI176" s="34">
        <v>66700.009999999995</v>
      </c>
      <c r="AJ176" s="34">
        <v>69125.519</v>
      </c>
      <c r="AK176" s="34">
        <v>67446.058000000005</v>
      </c>
      <c r="AL176" s="34">
        <v>60909.061999999998</v>
      </c>
      <c r="AM176" s="34">
        <v>53884.044999999998</v>
      </c>
      <c r="AN176" s="34">
        <v>44480.826999999997</v>
      </c>
      <c r="AO176" s="34">
        <v>39128.078999999998</v>
      </c>
      <c r="AP176" s="34">
        <v>28377.406999999999</v>
      </c>
      <c r="AQ176" s="34">
        <v>17624.3</v>
      </c>
      <c r="AR176" s="34">
        <v>9770.5939999999991</v>
      </c>
      <c r="AS176" s="34">
        <v>4059.181</v>
      </c>
      <c r="AT176" s="34">
        <v>918.29399999999998</v>
      </c>
      <c r="AU176" s="34">
        <v>44.3</v>
      </c>
      <c r="AV176" s="34">
        <v>8.3919999999999995</v>
      </c>
      <c r="AW176" s="34">
        <v>7.5449999999999999</v>
      </c>
      <c r="AX176" s="34">
        <v>6.944</v>
      </c>
      <c r="AY176" s="34">
        <v>6.5860000000000003</v>
      </c>
      <c r="AZ176" s="34">
        <v>7.2629999999999999</v>
      </c>
      <c r="BA176" s="34">
        <v>7.8860000000000001</v>
      </c>
      <c r="BB176" s="34">
        <v>8.08</v>
      </c>
      <c r="BC176" s="34">
        <v>8.4649999999999999</v>
      </c>
      <c r="BD176" s="34">
        <v>10.167999999999999</v>
      </c>
    </row>
    <row r="177" spans="1:56" x14ac:dyDescent="0.25">
      <c r="A177" t="s">
        <v>323</v>
      </c>
      <c r="D177" t="s">
        <v>0</v>
      </c>
      <c r="E177" s="2" t="s">
        <v>152</v>
      </c>
      <c r="G177" s="33">
        <v>43079</v>
      </c>
      <c r="H177" s="41">
        <f t="shared" si="7"/>
        <v>1256142.6230000004</v>
      </c>
      <c r="I177" s="34">
        <v>10.574</v>
      </c>
      <c r="J177" s="34">
        <v>11.025</v>
      </c>
      <c r="K177" s="34">
        <v>8.3930000000000007</v>
      </c>
      <c r="L177" s="34">
        <v>9.0510000000000002</v>
      </c>
      <c r="M177" s="34">
        <v>8.3309999999999995</v>
      </c>
      <c r="N177" s="34">
        <v>6.9850000000000003</v>
      </c>
      <c r="O177" s="34">
        <v>7.0609999999999999</v>
      </c>
      <c r="P177" s="34">
        <v>7.1</v>
      </c>
      <c r="Q177" s="34">
        <v>7.1349999999999998</v>
      </c>
      <c r="R177" s="34">
        <v>7.7519999999999998</v>
      </c>
      <c r="S177" s="34">
        <v>66.614999999999995</v>
      </c>
      <c r="T177" s="34">
        <v>878.33199999999999</v>
      </c>
      <c r="U177" s="34">
        <v>3699.8890000000001</v>
      </c>
      <c r="V177" s="34">
        <v>8524.1730000000007</v>
      </c>
      <c r="W177" s="34">
        <v>14558.778</v>
      </c>
      <c r="X177" s="34">
        <v>21593.097000000002</v>
      </c>
      <c r="Y177" s="34">
        <v>27975.256000000001</v>
      </c>
      <c r="Z177" s="34">
        <v>35961.163999999997</v>
      </c>
      <c r="AA177" s="34">
        <v>44820.04</v>
      </c>
      <c r="AB177" s="34">
        <v>54999.224999999999</v>
      </c>
      <c r="AC177" s="34">
        <v>67733.282000000007</v>
      </c>
      <c r="AD177" s="34">
        <v>77496.548999999999</v>
      </c>
      <c r="AE177" s="34">
        <v>85827.744999999995</v>
      </c>
      <c r="AF177" s="34">
        <v>89814.591</v>
      </c>
      <c r="AG177" s="34">
        <v>91589.858999999997</v>
      </c>
      <c r="AH177" s="34">
        <v>91087.657000000007</v>
      </c>
      <c r="AI177" s="34">
        <v>89272.493000000002</v>
      </c>
      <c r="AJ177" s="34">
        <v>85611.8</v>
      </c>
      <c r="AK177" s="34">
        <v>79469.941999999995</v>
      </c>
      <c r="AL177" s="34">
        <v>71888.115999999995</v>
      </c>
      <c r="AM177" s="34">
        <v>62621.470999999998</v>
      </c>
      <c r="AN177" s="34">
        <v>51985.421000000002</v>
      </c>
      <c r="AO177" s="34">
        <v>39931.498</v>
      </c>
      <c r="AP177" s="34">
        <v>27789.028999999999</v>
      </c>
      <c r="AQ177" s="34">
        <v>17040.448</v>
      </c>
      <c r="AR177" s="34">
        <v>8976.991</v>
      </c>
      <c r="AS177" s="34">
        <v>3802.4639999999999</v>
      </c>
      <c r="AT177" s="34">
        <v>918.096</v>
      </c>
      <c r="AU177" s="34">
        <v>47.930999999999997</v>
      </c>
      <c r="AV177" s="34">
        <v>8.1679999999999993</v>
      </c>
      <c r="AW177" s="34">
        <v>8.5380000000000003</v>
      </c>
      <c r="AX177" s="34">
        <v>8.27</v>
      </c>
      <c r="AY177" s="34">
        <v>7.7450000000000001</v>
      </c>
      <c r="AZ177" s="34">
        <v>8.0129999999999999</v>
      </c>
      <c r="BA177" s="34">
        <v>7.7050000000000001</v>
      </c>
      <c r="BB177" s="34">
        <v>7.742</v>
      </c>
      <c r="BC177" s="34">
        <v>10.143000000000001</v>
      </c>
      <c r="BD177" s="34">
        <v>10.94</v>
      </c>
    </row>
    <row r="178" spans="1:56" x14ac:dyDescent="0.25">
      <c r="A178" t="s">
        <v>323</v>
      </c>
      <c r="D178" t="s">
        <v>0</v>
      </c>
      <c r="E178" s="2" t="s">
        <v>152</v>
      </c>
      <c r="G178" s="33">
        <v>43080</v>
      </c>
      <c r="H178" s="41">
        <f t="shared" si="7"/>
        <v>1290431.1299999994</v>
      </c>
      <c r="I178" s="34">
        <v>9.7080000000000002</v>
      </c>
      <c r="J178" s="34">
        <v>10.733000000000001</v>
      </c>
      <c r="K178" s="34">
        <v>12.26</v>
      </c>
      <c r="L178" s="34">
        <v>8.7530000000000001</v>
      </c>
      <c r="M178" s="34">
        <v>8.4870000000000001</v>
      </c>
      <c r="N178" s="34">
        <v>7.0960000000000001</v>
      </c>
      <c r="O178" s="34">
        <v>7.43</v>
      </c>
      <c r="P178" s="34">
        <v>8.3689999999999998</v>
      </c>
      <c r="Q178" s="34">
        <v>7.19</v>
      </c>
      <c r="R178" s="34">
        <v>7.0789999999999997</v>
      </c>
      <c r="S178" s="34">
        <v>38.290999999999997</v>
      </c>
      <c r="T178" s="34">
        <v>417.923</v>
      </c>
      <c r="U178" s="34">
        <v>1877.702</v>
      </c>
      <c r="V178" s="34">
        <v>4605.9889999999996</v>
      </c>
      <c r="W178" s="34">
        <v>9125.8690000000006</v>
      </c>
      <c r="X178" s="34">
        <v>17034.662</v>
      </c>
      <c r="Y178" s="34">
        <v>28435.597000000002</v>
      </c>
      <c r="Z178" s="34">
        <v>41240.21</v>
      </c>
      <c r="AA178" s="34">
        <v>53556.828000000001</v>
      </c>
      <c r="AB178" s="34">
        <v>65070.913</v>
      </c>
      <c r="AC178" s="34">
        <v>75390.868000000002</v>
      </c>
      <c r="AD178" s="34">
        <v>83074.099000000002</v>
      </c>
      <c r="AE178" s="34">
        <v>88195.983999999997</v>
      </c>
      <c r="AF178" s="34">
        <v>91591.372000000003</v>
      </c>
      <c r="AG178" s="34">
        <v>93315.036999999997</v>
      </c>
      <c r="AH178" s="34">
        <v>93692.58</v>
      </c>
      <c r="AI178" s="34">
        <v>90968.525999999998</v>
      </c>
      <c r="AJ178" s="34">
        <v>85843.62</v>
      </c>
      <c r="AK178" s="34">
        <v>81518.62</v>
      </c>
      <c r="AL178" s="34">
        <v>73093.135999999999</v>
      </c>
      <c r="AM178" s="34">
        <v>63530.500999999997</v>
      </c>
      <c r="AN178" s="34">
        <v>52135.781000000003</v>
      </c>
      <c r="AO178" s="34">
        <v>39947.639000000003</v>
      </c>
      <c r="AP178" s="34">
        <v>27528.117999999999</v>
      </c>
      <c r="AQ178" s="34">
        <v>15273.571</v>
      </c>
      <c r="AR178" s="34">
        <v>8712.8320000000003</v>
      </c>
      <c r="AS178" s="34">
        <v>4124.8239999999996</v>
      </c>
      <c r="AT178" s="34">
        <v>893.596</v>
      </c>
      <c r="AU178" s="34">
        <v>34.304000000000002</v>
      </c>
      <c r="AV178" s="34">
        <v>9.0280000000000005</v>
      </c>
      <c r="AW178" s="34">
        <v>8.1850000000000005</v>
      </c>
      <c r="AX178" s="34">
        <v>8.4540000000000006</v>
      </c>
      <c r="AY178" s="34">
        <v>7.5359999999999996</v>
      </c>
      <c r="AZ178" s="34">
        <v>6.8630000000000004</v>
      </c>
      <c r="BA178" s="34">
        <v>7.7789999999999999</v>
      </c>
      <c r="BB178" s="34">
        <v>7.8339999999999996</v>
      </c>
      <c r="BC178" s="34">
        <v>8.2240000000000002</v>
      </c>
      <c r="BD178" s="34">
        <v>11.13</v>
      </c>
    </row>
    <row r="179" spans="1:56" x14ac:dyDescent="0.25">
      <c r="A179" t="s">
        <v>323</v>
      </c>
      <c r="D179" t="s">
        <v>0</v>
      </c>
      <c r="E179" s="2" t="s">
        <v>152</v>
      </c>
      <c r="G179" s="33">
        <v>43081</v>
      </c>
      <c r="H179" s="41">
        <f t="shared" si="7"/>
        <v>1339419.9910000002</v>
      </c>
      <c r="I179" s="34">
        <v>13.135999999999999</v>
      </c>
      <c r="J179" s="34">
        <v>12.848000000000001</v>
      </c>
      <c r="K179" s="34">
        <v>10.582000000000001</v>
      </c>
      <c r="L179" s="34">
        <v>8.7940000000000005</v>
      </c>
      <c r="M179" s="34">
        <v>8.1259999999999994</v>
      </c>
      <c r="N179" s="34">
        <v>7.8380000000000001</v>
      </c>
      <c r="O179" s="34">
        <v>7.6349999999999998</v>
      </c>
      <c r="P179" s="34">
        <v>8.8480000000000008</v>
      </c>
      <c r="Q179" s="34">
        <v>7.2450000000000001</v>
      </c>
      <c r="R179" s="34">
        <v>8.0229999999999997</v>
      </c>
      <c r="S179" s="34">
        <v>35.637</v>
      </c>
      <c r="T179" s="34">
        <v>457.02600000000001</v>
      </c>
      <c r="U179" s="34">
        <v>2385.7310000000002</v>
      </c>
      <c r="V179" s="34">
        <v>7225.3879999999999</v>
      </c>
      <c r="W179" s="34">
        <v>16084.537</v>
      </c>
      <c r="X179" s="34">
        <v>28116.41</v>
      </c>
      <c r="Y179" s="34">
        <v>40925.803999999996</v>
      </c>
      <c r="Z179" s="34">
        <v>54064.603000000003</v>
      </c>
      <c r="AA179" s="34">
        <v>65053.690999999999</v>
      </c>
      <c r="AB179" s="34">
        <v>74157.070999999996</v>
      </c>
      <c r="AC179" s="34">
        <v>81203.702999999994</v>
      </c>
      <c r="AD179" s="34">
        <v>87481.808000000005</v>
      </c>
      <c r="AE179" s="34">
        <v>91337.88</v>
      </c>
      <c r="AF179" s="34">
        <v>93091.558999999994</v>
      </c>
      <c r="AG179" s="34">
        <v>93693.891000000003</v>
      </c>
      <c r="AH179" s="34">
        <v>92194.141000000003</v>
      </c>
      <c r="AI179" s="34">
        <v>89304.130999999994</v>
      </c>
      <c r="AJ179" s="34">
        <v>84665.986000000004</v>
      </c>
      <c r="AK179" s="34">
        <v>78382.282000000007</v>
      </c>
      <c r="AL179" s="34">
        <v>69989.005000000005</v>
      </c>
      <c r="AM179" s="34">
        <v>59726.866000000002</v>
      </c>
      <c r="AN179" s="34">
        <v>48391.199999999997</v>
      </c>
      <c r="AO179" s="34">
        <v>36496.868000000002</v>
      </c>
      <c r="AP179" s="34">
        <v>23552.367999999999</v>
      </c>
      <c r="AQ179" s="34">
        <v>11977.998</v>
      </c>
      <c r="AR179" s="34">
        <v>5660.1329999999998</v>
      </c>
      <c r="AS179" s="34">
        <v>2582.58</v>
      </c>
      <c r="AT179" s="34">
        <v>972.97400000000005</v>
      </c>
      <c r="AU179" s="34">
        <v>31.640999999999998</v>
      </c>
      <c r="AV179" s="34">
        <v>12.125999999999999</v>
      </c>
      <c r="AW179" s="34">
        <v>8.5030000000000001</v>
      </c>
      <c r="AX179" s="34">
        <v>8.0530000000000008</v>
      </c>
      <c r="AY179" s="34">
        <v>7.4279999999999999</v>
      </c>
      <c r="AZ179" s="34">
        <v>7.6950000000000003</v>
      </c>
      <c r="BA179" s="34">
        <v>8.02</v>
      </c>
      <c r="BB179" s="34">
        <v>8.1530000000000005</v>
      </c>
      <c r="BC179" s="34">
        <v>11.504</v>
      </c>
      <c r="BD179" s="34">
        <v>12.522</v>
      </c>
    </row>
    <row r="180" spans="1:56" x14ac:dyDescent="0.25">
      <c r="A180" t="s">
        <v>323</v>
      </c>
      <c r="D180" t="s">
        <v>0</v>
      </c>
      <c r="E180" s="2" t="s">
        <v>152</v>
      </c>
      <c r="G180" s="33">
        <v>43082</v>
      </c>
      <c r="H180" s="41">
        <f t="shared" si="7"/>
        <v>1124575.7049999996</v>
      </c>
      <c r="I180" s="34">
        <v>12.228</v>
      </c>
      <c r="J180" s="34">
        <v>10.102</v>
      </c>
      <c r="K180" s="34">
        <v>9.4390000000000001</v>
      </c>
      <c r="L180" s="34">
        <v>8.7650000000000006</v>
      </c>
      <c r="M180" s="34">
        <v>7.74</v>
      </c>
      <c r="N180" s="34">
        <v>7.0430000000000001</v>
      </c>
      <c r="O180" s="34">
        <v>8.1029999999999998</v>
      </c>
      <c r="P180" s="34">
        <v>7.6139999999999999</v>
      </c>
      <c r="Q180" s="34">
        <v>7.1929999999999996</v>
      </c>
      <c r="R180" s="34">
        <v>7.4649999999999999</v>
      </c>
      <c r="S180" s="34">
        <v>113.023</v>
      </c>
      <c r="T180" s="34">
        <v>1093.009</v>
      </c>
      <c r="U180" s="34">
        <v>4257.2250000000004</v>
      </c>
      <c r="V180" s="34">
        <v>9897.6949999999997</v>
      </c>
      <c r="W180" s="34">
        <v>19179.77</v>
      </c>
      <c r="X180" s="34">
        <v>30351.308000000001</v>
      </c>
      <c r="Y180" s="34">
        <v>41683.733</v>
      </c>
      <c r="Z180" s="34">
        <v>52632.828000000001</v>
      </c>
      <c r="AA180" s="34">
        <v>61657.963000000003</v>
      </c>
      <c r="AB180" s="34">
        <v>69277.023000000001</v>
      </c>
      <c r="AC180" s="34">
        <v>74873.317999999999</v>
      </c>
      <c r="AD180" s="34">
        <v>78242.107000000004</v>
      </c>
      <c r="AE180" s="34">
        <v>79374.951000000001</v>
      </c>
      <c r="AF180" s="34">
        <v>77745.513999999996</v>
      </c>
      <c r="AG180" s="34">
        <v>78814.252999999997</v>
      </c>
      <c r="AH180" s="34">
        <v>74874.881999999998</v>
      </c>
      <c r="AI180" s="34">
        <v>70370.263000000006</v>
      </c>
      <c r="AJ180" s="34">
        <v>65418.042999999998</v>
      </c>
      <c r="AK180" s="34">
        <v>58831.633000000002</v>
      </c>
      <c r="AL180" s="34">
        <v>50592.781000000003</v>
      </c>
      <c r="AM180" s="34">
        <v>41153.945</v>
      </c>
      <c r="AN180" s="34">
        <v>31937.251</v>
      </c>
      <c r="AO180" s="34">
        <v>22832.593000000001</v>
      </c>
      <c r="AP180" s="34">
        <v>14351.797</v>
      </c>
      <c r="AQ180" s="34">
        <v>8427.1360000000004</v>
      </c>
      <c r="AR180" s="34">
        <v>4364.1490000000003</v>
      </c>
      <c r="AS180" s="34">
        <v>1682.1569999999999</v>
      </c>
      <c r="AT180" s="34">
        <v>370.488</v>
      </c>
      <c r="AU180" s="34">
        <v>17.292000000000002</v>
      </c>
      <c r="AV180" s="34">
        <v>9.593</v>
      </c>
      <c r="AW180" s="34">
        <v>8.4689999999999994</v>
      </c>
      <c r="AX180" s="34">
        <v>7.4329999999999998</v>
      </c>
      <c r="AY180" s="34">
        <v>7.2089999999999996</v>
      </c>
      <c r="AZ180" s="34">
        <v>6.6559999999999997</v>
      </c>
      <c r="BA180" s="34">
        <v>7.0259999999999998</v>
      </c>
      <c r="BB180" s="34">
        <v>7.6829999999999998</v>
      </c>
      <c r="BC180" s="34">
        <v>7.9509999999999996</v>
      </c>
      <c r="BD180" s="34">
        <v>9.8629999999999995</v>
      </c>
    </row>
    <row r="181" spans="1:56" x14ac:dyDescent="0.25">
      <c r="A181" t="s">
        <v>323</v>
      </c>
      <c r="D181" t="s">
        <v>0</v>
      </c>
      <c r="E181" s="2" t="s">
        <v>152</v>
      </c>
      <c r="G181" s="33">
        <v>43083</v>
      </c>
      <c r="H181" s="41">
        <f t="shared" si="7"/>
        <v>541775.31800000009</v>
      </c>
      <c r="I181" s="34">
        <v>10.569000000000001</v>
      </c>
      <c r="J181" s="34">
        <v>8.9770000000000003</v>
      </c>
      <c r="K181" s="34">
        <v>8.2210000000000001</v>
      </c>
      <c r="L181" s="34">
        <v>9.8659999999999997</v>
      </c>
      <c r="M181" s="34">
        <v>7.3719999999999999</v>
      </c>
      <c r="N181" s="34">
        <v>8.1549999999999994</v>
      </c>
      <c r="O181" s="34">
        <v>6.835</v>
      </c>
      <c r="P181" s="34">
        <v>6.7290000000000001</v>
      </c>
      <c r="Q181" s="34">
        <v>6.6509999999999998</v>
      </c>
      <c r="R181" s="34">
        <v>6.8570000000000002</v>
      </c>
      <c r="S181" s="34">
        <v>18.869</v>
      </c>
      <c r="T181" s="34">
        <v>193.69399999999999</v>
      </c>
      <c r="U181" s="34">
        <v>928.79200000000003</v>
      </c>
      <c r="V181" s="34">
        <v>3118.1930000000002</v>
      </c>
      <c r="W181" s="34">
        <v>5399.71</v>
      </c>
      <c r="X181" s="34">
        <v>9647.8690000000006</v>
      </c>
      <c r="Y181" s="34">
        <v>12792.013000000001</v>
      </c>
      <c r="Z181" s="34">
        <v>16128.101000000001</v>
      </c>
      <c r="AA181" s="34">
        <v>19703.100999999999</v>
      </c>
      <c r="AB181" s="34">
        <v>19679.701000000001</v>
      </c>
      <c r="AC181" s="34">
        <v>20708.995999999999</v>
      </c>
      <c r="AD181" s="34">
        <v>21555.974999999999</v>
      </c>
      <c r="AE181" s="34">
        <v>24169.037</v>
      </c>
      <c r="AF181" s="34">
        <v>26799.313999999998</v>
      </c>
      <c r="AG181" s="34">
        <v>26107.579000000002</v>
      </c>
      <c r="AH181" s="34">
        <v>32975.226000000002</v>
      </c>
      <c r="AI181" s="34">
        <v>38492.637999999999</v>
      </c>
      <c r="AJ181" s="34">
        <v>42234.677000000003</v>
      </c>
      <c r="AK181" s="34">
        <v>43782.766000000003</v>
      </c>
      <c r="AL181" s="34">
        <v>42500.021999999997</v>
      </c>
      <c r="AM181" s="34">
        <v>35217.021000000001</v>
      </c>
      <c r="AN181" s="34">
        <v>29294.902999999998</v>
      </c>
      <c r="AO181" s="34">
        <v>24517.137999999999</v>
      </c>
      <c r="AP181" s="34">
        <v>19853.082999999999</v>
      </c>
      <c r="AQ181" s="34">
        <v>12546.433000000001</v>
      </c>
      <c r="AR181" s="34">
        <v>8228.8430000000008</v>
      </c>
      <c r="AS181" s="34">
        <v>3699.4180000000001</v>
      </c>
      <c r="AT181" s="34">
        <v>1214.586</v>
      </c>
      <c r="AU181" s="34">
        <v>109.822</v>
      </c>
      <c r="AV181" s="34">
        <v>10.348000000000001</v>
      </c>
      <c r="AW181" s="34">
        <v>9.0329999999999995</v>
      </c>
      <c r="AX181" s="34">
        <v>8.4789999999999992</v>
      </c>
      <c r="AY181" s="34">
        <v>8.7859999999999996</v>
      </c>
      <c r="AZ181" s="34">
        <v>7.2370000000000001</v>
      </c>
      <c r="BA181" s="34">
        <v>7.8760000000000003</v>
      </c>
      <c r="BB181" s="34">
        <v>7.4749999999999996</v>
      </c>
      <c r="BC181" s="34">
        <v>8.1029999999999998</v>
      </c>
      <c r="BD181" s="34">
        <v>10.228999999999999</v>
      </c>
    </row>
    <row r="182" spans="1:56" x14ac:dyDescent="0.25">
      <c r="A182" t="s">
        <v>323</v>
      </c>
      <c r="D182" t="s">
        <v>0</v>
      </c>
      <c r="E182" s="2" t="s">
        <v>152</v>
      </c>
      <c r="G182" s="33">
        <v>43084</v>
      </c>
      <c r="H182" s="41">
        <f t="shared" si="7"/>
        <v>1323673.1879999994</v>
      </c>
      <c r="I182" s="34">
        <v>10.878</v>
      </c>
      <c r="J182" s="34">
        <v>11.151</v>
      </c>
      <c r="K182" s="34">
        <v>10.608000000000001</v>
      </c>
      <c r="L182" s="34">
        <v>9.2409999999999997</v>
      </c>
      <c r="M182" s="34">
        <v>7.8559999999999999</v>
      </c>
      <c r="N182" s="34">
        <v>7.101</v>
      </c>
      <c r="O182" s="34">
        <v>7.0869999999999997</v>
      </c>
      <c r="P182" s="34">
        <v>6.843</v>
      </c>
      <c r="Q182" s="34">
        <v>7.2080000000000002</v>
      </c>
      <c r="R182" s="34">
        <v>8.4440000000000008</v>
      </c>
      <c r="S182" s="34">
        <v>81.349000000000004</v>
      </c>
      <c r="T182" s="34">
        <v>941.67700000000002</v>
      </c>
      <c r="U182" s="34">
        <v>3722.239</v>
      </c>
      <c r="V182" s="34">
        <v>9499.2939999999999</v>
      </c>
      <c r="W182" s="34">
        <v>18316.363000000001</v>
      </c>
      <c r="X182" s="34">
        <v>29500.43</v>
      </c>
      <c r="Y182" s="34">
        <v>41589.872000000003</v>
      </c>
      <c r="Z182" s="34">
        <v>53337.877</v>
      </c>
      <c r="AA182" s="34">
        <v>64055.860999999997</v>
      </c>
      <c r="AB182" s="34">
        <v>73414.653999999995</v>
      </c>
      <c r="AC182" s="34">
        <v>80360.843999999997</v>
      </c>
      <c r="AD182" s="34">
        <v>85735.671000000002</v>
      </c>
      <c r="AE182" s="34">
        <v>89008.391000000003</v>
      </c>
      <c r="AF182" s="34">
        <v>90749.153999999995</v>
      </c>
      <c r="AG182" s="34">
        <v>90893.498000000007</v>
      </c>
      <c r="AH182" s="34">
        <v>89608.383000000002</v>
      </c>
      <c r="AI182" s="34">
        <v>86764.020999999993</v>
      </c>
      <c r="AJ182" s="34">
        <v>81770.388999999996</v>
      </c>
      <c r="AK182" s="34">
        <v>75530.273000000001</v>
      </c>
      <c r="AL182" s="34">
        <v>67519.504000000001</v>
      </c>
      <c r="AM182" s="34">
        <v>57408.962</v>
      </c>
      <c r="AN182" s="34">
        <v>46277.7</v>
      </c>
      <c r="AO182" s="34">
        <v>35168.955999999998</v>
      </c>
      <c r="AP182" s="34">
        <v>24584.010999999999</v>
      </c>
      <c r="AQ182" s="34">
        <v>15244.335999999999</v>
      </c>
      <c r="AR182" s="34">
        <v>8064.9880000000003</v>
      </c>
      <c r="AS182" s="34">
        <v>3442.9369999999999</v>
      </c>
      <c r="AT182" s="34">
        <v>858.22799999999995</v>
      </c>
      <c r="AU182" s="34">
        <v>56.046999999999997</v>
      </c>
      <c r="AV182" s="34">
        <v>11.129</v>
      </c>
      <c r="AW182" s="34">
        <v>9.4429999999999996</v>
      </c>
      <c r="AX182" s="34">
        <v>9.8420000000000005</v>
      </c>
      <c r="AY182" s="34">
        <v>7.6680000000000001</v>
      </c>
      <c r="AZ182" s="34">
        <v>7.0839999999999996</v>
      </c>
      <c r="BA182" s="34">
        <v>7.7039999999999997</v>
      </c>
      <c r="BB182" s="34">
        <v>8.0310000000000006</v>
      </c>
      <c r="BC182" s="34">
        <v>10.374000000000001</v>
      </c>
      <c r="BD182" s="34">
        <v>9.5869999999999997</v>
      </c>
    </row>
    <row r="183" spans="1:56" x14ac:dyDescent="0.25">
      <c r="A183" t="s">
        <v>323</v>
      </c>
      <c r="D183" t="s">
        <v>0</v>
      </c>
      <c r="E183" s="2" t="s">
        <v>152</v>
      </c>
      <c r="G183" s="33">
        <v>43085</v>
      </c>
      <c r="H183" s="41">
        <f t="shared" si="7"/>
        <v>1217144.5680000002</v>
      </c>
      <c r="I183" s="34">
        <v>9.57</v>
      </c>
      <c r="J183" s="34">
        <v>10.831</v>
      </c>
      <c r="K183" s="34">
        <v>9.0879999999999992</v>
      </c>
      <c r="L183" s="34">
        <v>8.6319999999999997</v>
      </c>
      <c r="M183" s="34">
        <v>7.22</v>
      </c>
      <c r="N183" s="34">
        <v>7.7389999999999999</v>
      </c>
      <c r="O183" s="34">
        <v>6.9889999999999999</v>
      </c>
      <c r="P183" s="34">
        <v>8.0549999999999997</v>
      </c>
      <c r="Q183" s="34">
        <v>7.0759999999999996</v>
      </c>
      <c r="R183" s="34">
        <v>7.1029999999999998</v>
      </c>
      <c r="S183" s="34">
        <v>70.450999999999993</v>
      </c>
      <c r="T183" s="34">
        <v>903.93899999999996</v>
      </c>
      <c r="U183" s="34">
        <v>3513.8989999999999</v>
      </c>
      <c r="V183" s="34">
        <v>8755.9009999999998</v>
      </c>
      <c r="W183" s="34">
        <v>16711.138999999999</v>
      </c>
      <c r="X183" s="34">
        <v>26527.019</v>
      </c>
      <c r="Y183" s="34">
        <v>37579.695</v>
      </c>
      <c r="Z183" s="34">
        <v>48985.879000000001</v>
      </c>
      <c r="AA183" s="34">
        <v>59300.864999999998</v>
      </c>
      <c r="AB183" s="34">
        <v>68469.873000000007</v>
      </c>
      <c r="AC183" s="34">
        <v>75471.370999999999</v>
      </c>
      <c r="AD183" s="34">
        <v>80502.384000000005</v>
      </c>
      <c r="AE183" s="34">
        <v>82218.471999999994</v>
      </c>
      <c r="AF183" s="34">
        <v>84626.53</v>
      </c>
      <c r="AG183" s="34">
        <v>84307.487999999998</v>
      </c>
      <c r="AH183" s="34">
        <v>79239.710999999996</v>
      </c>
      <c r="AI183" s="34">
        <v>79575.012000000002</v>
      </c>
      <c r="AJ183" s="34">
        <v>74710.938999999998</v>
      </c>
      <c r="AK183" s="34">
        <v>66449.570999999996</v>
      </c>
      <c r="AL183" s="34">
        <v>58678.082000000002</v>
      </c>
      <c r="AM183" s="34">
        <v>50265.665000000001</v>
      </c>
      <c r="AN183" s="34">
        <v>42360.616999999998</v>
      </c>
      <c r="AO183" s="34">
        <v>34741.014000000003</v>
      </c>
      <c r="AP183" s="34">
        <v>23995.585999999999</v>
      </c>
      <c r="AQ183" s="34">
        <v>15526.778</v>
      </c>
      <c r="AR183" s="34">
        <v>8525.2800000000007</v>
      </c>
      <c r="AS183" s="34">
        <v>3782.1170000000002</v>
      </c>
      <c r="AT183" s="34">
        <v>1108.2090000000001</v>
      </c>
      <c r="AU183" s="34">
        <v>85.433000000000007</v>
      </c>
      <c r="AV183" s="34">
        <v>10.173999999999999</v>
      </c>
      <c r="AW183" s="34">
        <v>8.2309999999999999</v>
      </c>
      <c r="AX183" s="34">
        <v>8.6020000000000003</v>
      </c>
      <c r="AY183" s="34">
        <v>7.6950000000000003</v>
      </c>
      <c r="AZ183" s="34">
        <v>7.0410000000000004</v>
      </c>
      <c r="BA183" s="34">
        <v>7.8230000000000004</v>
      </c>
      <c r="BB183" s="34">
        <v>7.625</v>
      </c>
      <c r="BC183" s="34">
        <v>7.8739999999999997</v>
      </c>
      <c r="BD183" s="34">
        <v>8.2810000000000006</v>
      </c>
    </row>
    <row r="184" spans="1:56" x14ac:dyDescent="0.25">
      <c r="A184" t="s">
        <v>323</v>
      </c>
      <c r="D184" t="s">
        <v>0</v>
      </c>
      <c r="E184" s="2" t="s">
        <v>152</v>
      </c>
      <c r="G184" s="33">
        <v>43086</v>
      </c>
      <c r="H184" s="41">
        <f t="shared" si="7"/>
        <v>1132679.0599999996</v>
      </c>
      <c r="I184" s="34">
        <v>9.109</v>
      </c>
      <c r="J184" s="34">
        <v>11.603999999999999</v>
      </c>
      <c r="K184" s="34">
        <v>11.848000000000001</v>
      </c>
      <c r="L184" s="34">
        <v>9.1259999999999994</v>
      </c>
      <c r="M184" s="34">
        <v>8.1449999999999996</v>
      </c>
      <c r="N184" s="34">
        <v>7.3959999999999999</v>
      </c>
      <c r="O184" s="34">
        <v>7.1</v>
      </c>
      <c r="P184" s="34">
        <v>6.69</v>
      </c>
      <c r="Q184" s="34">
        <v>7.0069999999999997</v>
      </c>
      <c r="R184" s="34">
        <v>7.7450000000000001</v>
      </c>
      <c r="S184" s="34">
        <v>40.609000000000002</v>
      </c>
      <c r="T184" s="34">
        <v>698.10299999999995</v>
      </c>
      <c r="U184" s="34">
        <v>3604.6849999999999</v>
      </c>
      <c r="V184" s="34">
        <v>7905.4629999999997</v>
      </c>
      <c r="W184" s="34">
        <v>16645.194</v>
      </c>
      <c r="X184" s="34">
        <v>24670.181</v>
      </c>
      <c r="Y184" s="34">
        <v>33684.241999999998</v>
      </c>
      <c r="Z184" s="34">
        <v>44337.991000000002</v>
      </c>
      <c r="AA184" s="34">
        <v>52921.197999999997</v>
      </c>
      <c r="AB184" s="34">
        <v>59411.228000000003</v>
      </c>
      <c r="AC184" s="34">
        <v>68244.502999999997</v>
      </c>
      <c r="AD184" s="34">
        <v>73401.561000000002</v>
      </c>
      <c r="AE184" s="34">
        <v>78930.225999999995</v>
      </c>
      <c r="AF184" s="34">
        <v>80928.937999999995</v>
      </c>
      <c r="AG184" s="34">
        <v>81713.736999999994</v>
      </c>
      <c r="AH184" s="34">
        <v>79807.880999999994</v>
      </c>
      <c r="AI184" s="34">
        <v>76984.994999999995</v>
      </c>
      <c r="AJ184" s="34">
        <v>71653.822</v>
      </c>
      <c r="AK184" s="34">
        <v>64033.578000000001</v>
      </c>
      <c r="AL184" s="34">
        <v>58074.836000000003</v>
      </c>
      <c r="AM184" s="34">
        <v>50478.434999999998</v>
      </c>
      <c r="AN184" s="34">
        <v>38762.038</v>
      </c>
      <c r="AO184" s="34">
        <v>27844.400000000001</v>
      </c>
      <c r="AP184" s="34">
        <v>20413.581999999999</v>
      </c>
      <c r="AQ184" s="34">
        <v>10806.43</v>
      </c>
      <c r="AR184" s="34">
        <v>4622.4769999999999</v>
      </c>
      <c r="AS184" s="34">
        <v>1602.4290000000001</v>
      </c>
      <c r="AT184" s="34">
        <v>266.50599999999997</v>
      </c>
      <c r="AU184" s="34">
        <v>24.548999999999999</v>
      </c>
      <c r="AV184" s="34">
        <v>10.238</v>
      </c>
      <c r="AW184" s="34">
        <v>9.1430000000000007</v>
      </c>
      <c r="AX184" s="34">
        <v>8.1419999999999995</v>
      </c>
      <c r="AY184" s="34">
        <v>7.8109999999999999</v>
      </c>
      <c r="AZ184" s="34">
        <v>7.4489999999999998</v>
      </c>
      <c r="BA184" s="34">
        <v>7.6269999999999998</v>
      </c>
      <c r="BB184" s="34">
        <v>7.7919999999999998</v>
      </c>
      <c r="BC184" s="34">
        <v>9.9740000000000002</v>
      </c>
      <c r="BD184" s="34">
        <v>11.297000000000001</v>
      </c>
    </row>
    <row r="185" spans="1:56" x14ac:dyDescent="0.25">
      <c r="A185" t="s">
        <v>323</v>
      </c>
      <c r="D185" t="s">
        <v>0</v>
      </c>
      <c r="E185" s="2" t="s">
        <v>152</v>
      </c>
      <c r="G185" s="33">
        <v>43087</v>
      </c>
      <c r="H185" s="41">
        <f t="shared" si="7"/>
        <v>771172.67299999984</v>
      </c>
      <c r="I185" s="34">
        <v>11.574999999999999</v>
      </c>
      <c r="J185" s="34">
        <v>10.635999999999999</v>
      </c>
      <c r="K185" s="34">
        <v>9.1959999999999997</v>
      </c>
      <c r="L185" s="34">
        <v>7.992</v>
      </c>
      <c r="M185" s="34">
        <v>7.4509999999999996</v>
      </c>
      <c r="N185" s="34">
        <v>7.6909999999999998</v>
      </c>
      <c r="O185" s="34">
        <v>6.8230000000000004</v>
      </c>
      <c r="P185" s="34">
        <v>7.9059999999999997</v>
      </c>
      <c r="Q185" s="34">
        <v>6.8490000000000002</v>
      </c>
      <c r="R185" s="34">
        <v>7.0739999999999998</v>
      </c>
      <c r="S185" s="34">
        <v>55.142000000000003</v>
      </c>
      <c r="T185" s="34">
        <v>738.49900000000002</v>
      </c>
      <c r="U185" s="34">
        <v>2540.7669999999998</v>
      </c>
      <c r="V185" s="34">
        <v>6179.1120000000001</v>
      </c>
      <c r="W185" s="34">
        <v>9394.3739999999998</v>
      </c>
      <c r="X185" s="34">
        <v>16005.853999999999</v>
      </c>
      <c r="Y185" s="34">
        <v>26434.967000000001</v>
      </c>
      <c r="Z185" s="34">
        <v>37940.853999999999</v>
      </c>
      <c r="AA185" s="34">
        <v>43945.076999999997</v>
      </c>
      <c r="AB185" s="34">
        <v>52630.853999999999</v>
      </c>
      <c r="AC185" s="34">
        <v>59531.391000000003</v>
      </c>
      <c r="AD185" s="34">
        <v>64214.964999999997</v>
      </c>
      <c r="AE185" s="34">
        <v>64956.847999999998</v>
      </c>
      <c r="AF185" s="34">
        <v>62691.637999999999</v>
      </c>
      <c r="AG185" s="34">
        <v>60222.383000000002</v>
      </c>
      <c r="AH185" s="34">
        <v>51732.550999999999</v>
      </c>
      <c r="AI185" s="34">
        <v>53026.114999999998</v>
      </c>
      <c r="AJ185" s="34">
        <v>43973.457000000002</v>
      </c>
      <c r="AK185" s="34">
        <v>29561.151999999998</v>
      </c>
      <c r="AL185" s="34">
        <v>23871.955000000002</v>
      </c>
      <c r="AM185" s="34">
        <v>19937.149000000001</v>
      </c>
      <c r="AN185" s="34">
        <v>17682.399000000001</v>
      </c>
      <c r="AO185" s="34">
        <v>10941.252</v>
      </c>
      <c r="AP185" s="34">
        <v>6916.5060000000003</v>
      </c>
      <c r="AQ185" s="34">
        <v>3656.2849999999999</v>
      </c>
      <c r="AR185" s="34">
        <v>1507.009</v>
      </c>
      <c r="AS185" s="34">
        <v>571.375</v>
      </c>
      <c r="AT185" s="34">
        <v>145.197</v>
      </c>
      <c r="AU185" s="34">
        <v>17.57</v>
      </c>
      <c r="AV185" s="34">
        <v>8.8030000000000008</v>
      </c>
      <c r="AW185" s="34">
        <v>7.7350000000000003</v>
      </c>
      <c r="AX185" s="34">
        <v>7.03</v>
      </c>
      <c r="AY185" s="34">
        <v>6.7590000000000003</v>
      </c>
      <c r="AZ185" s="34">
        <v>6.4240000000000004</v>
      </c>
      <c r="BA185" s="34">
        <v>6.649</v>
      </c>
      <c r="BB185" s="34">
        <v>7.1740000000000004</v>
      </c>
      <c r="BC185" s="34">
        <v>7.0810000000000004</v>
      </c>
      <c r="BD185" s="34">
        <v>9.1280000000000001</v>
      </c>
    </row>
    <row r="186" spans="1:56" x14ac:dyDescent="0.25">
      <c r="A186" t="s">
        <v>323</v>
      </c>
      <c r="D186" t="s">
        <v>0</v>
      </c>
      <c r="E186" s="2" t="s">
        <v>152</v>
      </c>
      <c r="G186" s="33">
        <v>43088</v>
      </c>
      <c r="H186" s="41">
        <f t="shared" si="7"/>
        <v>405603.97299999988</v>
      </c>
      <c r="I186" s="34">
        <v>10.629</v>
      </c>
      <c r="J186" s="34">
        <v>11.552</v>
      </c>
      <c r="K186" s="34">
        <v>8.17</v>
      </c>
      <c r="L186" s="34">
        <v>8.327</v>
      </c>
      <c r="M186" s="34">
        <v>12.166</v>
      </c>
      <c r="N186" s="34">
        <v>11.545999999999999</v>
      </c>
      <c r="O186" s="34">
        <v>10.117000000000001</v>
      </c>
      <c r="P186" s="34">
        <v>11.77</v>
      </c>
      <c r="Q186" s="34">
        <v>10.936999999999999</v>
      </c>
      <c r="R186" s="34">
        <v>11.401999999999999</v>
      </c>
      <c r="S186" s="34">
        <v>39.86</v>
      </c>
      <c r="T186" s="34">
        <v>266.51600000000002</v>
      </c>
      <c r="U186" s="34">
        <v>900.64499999999998</v>
      </c>
      <c r="V186" s="34">
        <v>2190.8530000000001</v>
      </c>
      <c r="W186" s="34">
        <v>4095.364</v>
      </c>
      <c r="X186" s="34">
        <v>5845.625</v>
      </c>
      <c r="Y186" s="34">
        <v>7711.5730000000003</v>
      </c>
      <c r="Z186" s="34">
        <v>12041.675999999999</v>
      </c>
      <c r="AA186" s="34">
        <v>19736.159</v>
      </c>
      <c r="AB186" s="34">
        <v>20722.276999999998</v>
      </c>
      <c r="AC186" s="34">
        <v>27633.063999999998</v>
      </c>
      <c r="AD186" s="34">
        <v>30877.29</v>
      </c>
      <c r="AE186" s="34">
        <v>23691.787</v>
      </c>
      <c r="AF186" s="34">
        <v>18628.644</v>
      </c>
      <c r="AG186" s="34">
        <v>17457.672999999999</v>
      </c>
      <c r="AH186" s="34">
        <v>29377.194</v>
      </c>
      <c r="AI186" s="34">
        <v>33597.591</v>
      </c>
      <c r="AJ186" s="34">
        <v>37768.108</v>
      </c>
      <c r="AK186" s="34">
        <v>36389.584000000003</v>
      </c>
      <c r="AL186" s="34">
        <v>29768.024000000001</v>
      </c>
      <c r="AM186" s="34">
        <v>20534.034</v>
      </c>
      <c r="AN186" s="34">
        <v>9629.8989999999994</v>
      </c>
      <c r="AO186" s="34">
        <v>8417.0390000000007</v>
      </c>
      <c r="AP186" s="34">
        <v>4421.5190000000002</v>
      </c>
      <c r="AQ186" s="34">
        <v>2665.56</v>
      </c>
      <c r="AR186" s="34">
        <v>843.649</v>
      </c>
      <c r="AS186" s="34">
        <v>124.27500000000001</v>
      </c>
      <c r="AT186" s="34">
        <v>21.029</v>
      </c>
      <c r="AU186" s="34">
        <v>21.651</v>
      </c>
      <c r="AV186" s="34">
        <v>16.707999999999998</v>
      </c>
      <c r="AW186" s="34">
        <v>8.2789999999999999</v>
      </c>
      <c r="AX186" s="34">
        <v>8.0109999999999992</v>
      </c>
      <c r="AY186" s="34">
        <v>7.452</v>
      </c>
      <c r="AZ186" s="34">
        <v>6.6289999999999996</v>
      </c>
      <c r="BA186" s="34">
        <v>7.0540000000000003</v>
      </c>
      <c r="BB186" s="34">
        <v>7.0460000000000003</v>
      </c>
      <c r="BC186" s="34">
        <v>7.6360000000000001</v>
      </c>
      <c r="BD186" s="34">
        <v>10.38</v>
      </c>
    </row>
    <row r="187" spans="1:56" x14ac:dyDescent="0.25">
      <c r="A187" t="s">
        <v>323</v>
      </c>
      <c r="D187" t="s">
        <v>0</v>
      </c>
      <c r="E187" s="2" t="s">
        <v>152</v>
      </c>
      <c r="G187" s="33">
        <v>43089</v>
      </c>
      <c r="H187" s="41">
        <f t="shared" si="7"/>
        <v>852299.51800000004</v>
      </c>
      <c r="I187" s="34">
        <v>8.1920000000000002</v>
      </c>
      <c r="J187" s="34">
        <v>6.7910000000000004</v>
      </c>
      <c r="K187" s="34">
        <v>8.0619999999999994</v>
      </c>
      <c r="L187" s="34">
        <v>7.4889999999999999</v>
      </c>
      <c r="M187" s="34">
        <v>6.7009999999999996</v>
      </c>
      <c r="N187" s="34">
        <v>5.8780000000000001</v>
      </c>
      <c r="O187" s="34">
        <v>6.0170000000000003</v>
      </c>
      <c r="P187" s="34">
        <v>6.1470000000000002</v>
      </c>
      <c r="Q187" s="34">
        <v>7.0389999999999997</v>
      </c>
      <c r="R187" s="34">
        <v>6.407</v>
      </c>
      <c r="S187" s="34">
        <v>16.244</v>
      </c>
      <c r="T187" s="34">
        <v>337.00200000000001</v>
      </c>
      <c r="U187" s="34">
        <v>1358.075</v>
      </c>
      <c r="V187" s="34">
        <v>4891.7820000000002</v>
      </c>
      <c r="W187" s="34">
        <v>10588.957</v>
      </c>
      <c r="X187" s="34">
        <v>20910.287</v>
      </c>
      <c r="Y187" s="34">
        <v>27325.352999999999</v>
      </c>
      <c r="Z187" s="34">
        <v>41823.258999999998</v>
      </c>
      <c r="AA187" s="34">
        <v>48283.72</v>
      </c>
      <c r="AB187" s="34">
        <v>48766.237999999998</v>
      </c>
      <c r="AC187" s="34">
        <v>53533.076000000001</v>
      </c>
      <c r="AD187" s="34">
        <v>58875.220999999998</v>
      </c>
      <c r="AE187" s="34">
        <v>59568.845999999998</v>
      </c>
      <c r="AF187" s="34">
        <v>58972.254999999997</v>
      </c>
      <c r="AG187" s="34">
        <v>56820.025000000001</v>
      </c>
      <c r="AH187" s="34">
        <v>56388.61</v>
      </c>
      <c r="AI187" s="34">
        <v>56694.733999999997</v>
      </c>
      <c r="AJ187" s="34">
        <v>46896.942999999999</v>
      </c>
      <c r="AK187" s="34">
        <v>49133.334999999999</v>
      </c>
      <c r="AL187" s="34">
        <v>42872.341</v>
      </c>
      <c r="AM187" s="34">
        <v>36666.741000000002</v>
      </c>
      <c r="AN187" s="34">
        <v>29208.493999999999</v>
      </c>
      <c r="AO187" s="34">
        <v>20105.288</v>
      </c>
      <c r="AP187" s="34">
        <v>11976.097</v>
      </c>
      <c r="AQ187" s="34">
        <v>6092.9489999999996</v>
      </c>
      <c r="AR187" s="34">
        <v>2642.799</v>
      </c>
      <c r="AS187" s="34">
        <v>1007.3819999999999</v>
      </c>
      <c r="AT187" s="34">
        <v>349.00299999999999</v>
      </c>
      <c r="AU187" s="34">
        <v>55.329000000000001</v>
      </c>
      <c r="AV187" s="34">
        <v>9.0180000000000007</v>
      </c>
      <c r="AW187" s="34">
        <v>9.1020000000000003</v>
      </c>
      <c r="AX187" s="34">
        <v>6.79</v>
      </c>
      <c r="AY187" s="34">
        <v>6.1050000000000004</v>
      </c>
      <c r="AZ187" s="34">
        <v>5.5339999999999998</v>
      </c>
      <c r="BA187" s="34">
        <v>6.5469999999999997</v>
      </c>
      <c r="BB187" s="34">
        <v>7.2489999999999997</v>
      </c>
      <c r="BC187" s="34">
        <v>8.4649999999999999</v>
      </c>
      <c r="BD187" s="34">
        <v>11.6</v>
      </c>
    </row>
    <row r="188" spans="1:56" x14ac:dyDescent="0.25">
      <c r="A188" t="s">
        <v>323</v>
      </c>
      <c r="D188" t="s">
        <v>0</v>
      </c>
      <c r="E188" s="2" t="s">
        <v>152</v>
      </c>
      <c r="G188" s="33">
        <v>43090</v>
      </c>
      <c r="H188" s="41">
        <f t="shared" si="7"/>
        <v>1310080.9749999996</v>
      </c>
      <c r="I188" s="34">
        <v>10.420999999999999</v>
      </c>
      <c r="J188" s="34">
        <v>10.234999999999999</v>
      </c>
      <c r="K188" s="34">
        <v>10.884</v>
      </c>
      <c r="L188" s="34">
        <v>10.775</v>
      </c>
      <c r="M188" s="34">
        <v>8.9420000000000002</v>
      </c>
      <c r="N188" s="34">
        <v>7.5949999999999998</v>
      </c>
      <c r="O188" s="34">
        <v>6.0350000000000001</v>
      </c>
      <c r="P188" s="34">
        <v>7.3380000000000001</v>
      </c>
      <c r="Q188" s="34">
        <v>6.9009999999999998</v>
      </c>
      <c r="R188" s="34">
        <v>6.5789999999999997</v>
      </c>
      <c r="S188" s="34">
        <v>80.962000000000003</v>
      </c>
      <c r="T188" s="34">
        <v>908.32899999999995</v>
      </c>
      <c r="U188" s="34">
        <v>3353.8429999999998</v>
      </c>
      <c r="V188" s="34">
        <v>8334.6200000000008</v>
      </c>
      <c r="W188" s="34">
        <v>16701.18</v>
      </c>
      <c r="X188" s="34">
        <v>27279.937000000002</v>
      </c>
      <c r="Y188" s="34">
        <v>34291.487000000001</v>
      </c>
      <c r="Z188" s="34">
        <v>40696.167999999998</v>
      </c>
      <c r="AA188" s="34">
        <v>50550.089</v>
      </c>
      <c r="AB188" s="34">
        <v>57582.167999999998</v>
      </c>
      <c r="AC188" s="34">
        <v>66354.960000000006</v>
      </c>
      <c r="AD188" s="34">
        <v>75947.839999999997</v>
      </c>
      <c r="AE188" s="34">
        <v>84802.244999999995</v>
      </c>
      <c r="AF188" s="34">
        <v>91245.611999999994</v>
      </c>
      <c r="AG188" s="34">
        <v>94043.63</v>
      </c>
      <c r="AH188" s="34">
        <v>94088.191000000006</v>
      </c>
      <c r="AI188" s="34">
        <v>92337.03</v>
      </c>
      <c r="AJ188" s="34">
        <v>88856.998000000007</v>
      </c>
      <c r="AK188" s="34">
        <v>83252.346999999994</v>
      </c>
      <c r="AL188" s="34">
        <v>75523.824999999997</v>
      </c>
      <c r="AM188" s="34">
        <v>65626.172999999995</v>
      </c>
      <c r="AN188" s="34">
        <v>54103.93</v>
      </c>
      <c r="AO188" s="34">
        <v>41712.377</v>
      </c>
      <c r="AP188" s="34">
        <v>29153.759999999998</v>
      </c>
      <c r="AQ188" s="34">
        <v>17924.232</v>
      </c>
      <c r="AR188" s="34">
        <v>9697.3349999999991</v>
      </c>
      <c r="AS188" s="34">
        <v>4431.5439999999999</v>
      </c>
      <c r="AT188" s="34">
        <v>955.03200000000004</v>
      </c>
      <c r="AU188" s="34">
        <v>91.004000000000005</v>
      </c>
      <c r="AV188" s="34">
        <v>8.8360000000000003</v>
      </c>
      <c r="AW188" s="34">
        <v>6.9409999999999998</v>
      </c>
      <c r="AX188" s="34">
        <v>7.1760000000000002</v>
      </c>
      <c r="AY188" s="34">
        <v>6.6909999999999998</v>
      </c>
      <c r="AZ188" s="34">
        <v>6.3659999999999997</v>
      </c>
      <c r="BA188" s="34">
        <v>7.1159999999999997</v>
      </c>
      <c r="BB188" s="34">
        <v>7.2210000000000001</v>
      </c>
      <c r="BC188" s="34">
        <v>9.26</v>
      </c>
      <c r="BD188" s="34">
        <v>8.8149999999999995</v>
      </c>
    </row>
    <row r="189" spans="1:56" x14ac:dyDescent="0.25">
      <c r="A189" t="s">
        <v>323</v>
      </c>
      <c r="D189" t="s">
        <v>0</v>
      </c>
      <c r="E189" s="2" t="s">
        <v>152</v>
      </c>
      <c r="G189" s="33">
        <v>43091</v>
      </c>
      <c r="H189" s="41">
        <f t="shared" si="7"/>
        <v>1136284.3529999999</v>
      </c>
      <c r="I189" s="34">
        <v>10.776</v>
      </c>
      <c r="J189" s="34">
        <v>8.6259999999999994</v>
      </c>
      <c r="K189" s="34">
        <v>11.134</v>
      </c>
      <c r="L189" s="34">
        <v>8.1820000000000004</v>
      </c>
      <c r="M189" s="34">
        <v>6.9909999999999997</v>
      </c>
      <c r="N189" s="34">
        <v>6.77</v>
      </c>
      <c r="O189" s="34">
        <v>6.8250000000000002</v>
      </c>
      <c r="P189" s="34">
        <v>6.8449999999999998</v>
      </c>
      <c r="Q189" s="34">
        <v>7.5270000000000001</v>
      </c>
      <c r="R189" s="34">
        <v>6.7649999999999997</v>
      </c>
      <c r="S189" s="34">
        <v>56.741999999999997</v>
      </c>
      <c r="T189" s="34">
        <v>855.28700000000003</v>
      </c>
      <c r="U189" s="34">
        <v>3550.1509999999998</v>
      </c>
      <c r="V189" s="34">
        <v>9179.5349999999999</v>
      </c>
      <c r="W189" s="34">
        <v>17824.218000000001</v>
      </c>
      <c r="X189" s="34">
        <v>27814.331999999999</v>
      </c>
      <c r="Y189" s="34">
        <v>38509.040000000001</v>
      </c>
      <c r="Z189" s="34">
        <v>49956.438999999998</v>
      </c>
      <c r="AA189" s="34">
        <v>61117.928</v>
      </c>
      <c r="AB189" s="34">
        <v>71424.634000000005</v>
      </c>
      <c r="AC189" s="34">
        <v>79427.244000000006</v>
      </c>
      <c r="AD189" s="34">
        <v>84698.145000000004</v>
      </c>
      <c r="AE189" s="34">
        <v>86671.660999999993</v>
      </c>
      <c r="AF189" s="34">
        <v>88713.281000000003</v>
      </c>
      <c r="AG189" s="34">
        <v>88996.638999999996</v>
      </c>
      <c r="AH189" s="34">
        <v>86458.705000000002</v>
      </c>
      <c r="AI189" s="34">
        <v>67773.259000000005</v>
      </c>
      <c r="AJ189" s="34">
        <v>53933.192000000003</v>
      </c>
      <c r="AK189" s="34">
        <v>51603.112999999998</v>
      </c>
      <c r="AL189" s="34">
        <v>42024.966999999997</v>
      </c>
      <c r="AM189" s="34">
        <v>41080.93</v>
      </c>
      <c r="AN189" s="34">
        <v>26400.691999999999</v>
      </c>
      <c r="AO189" s="34">
        <v>23386.763999999999</v>
      </c>
      <c r="AP189" s="34">
        <v>12509.915999999999</v>
      </c>
      <c r="AQ189" s="34">
        <v>9773.3349999999991</v>
      </c>
      <c r="AR189" s="34">
        <v>7531.0050000000001</v>
      </c>
      <c r="AS189" s="34">
        <v>3360.4180000000001</v>
      </c>
      <c r="AT189" s="34">
        <v>1366.8309999999999</v>
      </c>
      <c r="AU189" s="34">
        <v>132.68799999999999</v>
      </c>
      <c r="AV189" s="34">
        <v>9.35</v>
      </c>
      <c r="AW189" s="34">
        <v>9.0589999999999993</v>
      </c>
      <c r="AX189" s="34">
        <v>8.7040000000000006</v>
      </c>
      <c r="AY189" s="34">
        <v>7.915</v>
      </c>
      <c r="AZ189" s="34">
        <v>7.484</v>
      </c>
      <c r="BA189" s="34">
        <v>7.2320000000000002</v>
      </c>
      <c r="BB189" s="34">
        <v>7.3739999999999997</v>
      </c>
      <c r="BC189" s="34">
        <v>7.6440000000000001</v>
      </c>
      <c r="BD189" s="34">
        <v>8.0589999999999993</v>
      </c>
    </row>
    <row r="190" spans="1:56" x14ac:dyDescent="0.25">
      <c r="A190" t="s">
        <v>323</v>
      </c>
      <c r="D190" t="s">
        <v>0</v>
      </c>
      <c r="E190" s="2" t="s">
        <v>152</v>
      </c>
      <c r="G190" s="33">
        <v>43092</v>
      </c>
      <c r="H190" s="41">
        <f t="shared" si="7"/>
        <v>768643.30500000017</v>
      </c>
      <c r="I190" s="34">
        <v>8.9380000000000006</v>
      </c>
      <c r="J190" s="34">
        <v>10.442</v>
      </c>
      <c r="K190" s="34">
        <v>12.363</v>
      </c>
      <c r="L190" s="34">
        <v>8.6929999999999996</v>
      </c>
      <c r="M190" s="34">
        <v>8.9440000000000008</v>
      </c>
      <c r="N190" s="34">
        <v>7.8369999999999997</v>
      </c>
      <c r="O190" s="34">
        <v>8.0079999999999991</v>
      </c>
      <c r="P190" s="34">
        <v>7.3819999999999997</v>
      </c>
      <c r="Q190" s="34">
        <v>7.3550000000000004</v>
      </c>
      <c r="R190" s="34">
        <v>7.49</v>
      </c>
      <c r="S190" s="34">
        <v>63.506999999999998</v>
      </c>
      <c r="T190" s="34">
        <v>961.46900000000005</v>
      </c>
      <c r="U190" s="34">
        <v>3554.1329999999998</v>
      </c>
      <c r="V190" s="34">
        <v>7289.7740000000003</v>
      </c>
      <c r="W190" s="34">
        <v>13618.786</v>
      </c>
      <c r="X190" s="34">
        <v>19900.705999999998</v>
      </c>
      <c r="Y190" s="34">
        <v>27366.135999999999</v>
      </c>
      <c r="Z190" s="34">
        <v>42162.035000000003</v>
      </c>
      <c r="AA190" s="34">
        <v>50955.025999999998</v>
      </c>
      <c r="AB190" s="34">
        <v>60020.934000000001</v>
      </c>
      <c r="AC190" s="34">
        <v>69060.755999999994</v>
      </c>
      <c r="AD190" s="34">
        <v>73112.074999999997</v>
      </c>
      <c r="AE190" s="34">
        <v>73245.947</v>
      </c>
      <c r="AF190" s="34">
        <v>69998.243000000002</v>
      </c>
      <c r="AG190" s="34">
        <v>56758.739000000001</v>
      </c>
      <c r="AH190" s="34">
        <v>41979.03</v>
      </c>
      <c r="AI190" s="34">
        <v>37537.620999999999</v>
      </c>
      <c r="AJ190" s="34">
        <v>28420.886999999999</v>
      </c>
      <c r="AK190" s="34">
        <v>24227.079000000002</v>
      </c>
      <c r="AL190" s="34">
        <v>20149.255000000001</v>
      </c>
      <c r="AM190" s="34">
        <v>15295.84</v>
      </c>
      <c r="AN190" s="34">
        <v>15328.9</v>
      </c>
      <c r="AO190" s="34">
        <v>10039.502</v>
      </c>
      <c r="AP190" s="34">
        <v>3963.8159999999998</v>
      </c>
      <c r="AQ190" s="34">
        <v>2054.721</v>
      </c>
      <c r="AR190" s="34">
        <v>908.18</v>
      </c>
      <c r="AS190" s="34">
        <v>431.613</v>
      </c>
      <c r="AT190" s="34">
        <v>67.763999999999996</v>
      </c>
      <c r="AU190" s="34">
        <v>11.805</v>
      </c>
      <c r="AV190" s="34">
        <v>7.9470000000000001</v>
      </c>
      <c r="AW190" s="34">
        <v>6.9450000000000003</v>
      </c>
      <c r="AX190" s="34">
        <v>6.6859999999999999</v>
      </c>
      <c r="AY190" s="34">
        <v>7.7329999999999997</v>
      </c>
      <c r="AZ190" s="34">
        <v>6.915</v>
      </c>
      <c r="BA190" s="34">
        <v>7.343</v>
      </c>
      <c r="BB190" s="34">
        <v>7.8529999999999998</v>
      </c>
      <c r="BC190" s="34">
        <v>7.5910000000000002</v>
      </c>
      <c r="BD190" s="34">
        <v>12.561</v>
      </c>
    </row>
    <row r="191" spans="1:56" x14ac:dyDescent="0.25">
      <c r="A191" t="s">
        <v>323</v>
      </c>
      <c r="D191" t="s">
        <v>0</v>
      </c>
      <c r="E191" s="2" t="s">
        <v>152</v>
      </c>
      <c r="G191" s="33">
        <v>43093</v>
      </c>
      <c r="H191" s="41">
        <f t="shared" si="7"/>
        <v>920592.73400000029</v>
      </c>
      <c r="I191" s="34">
        <v>10.507</v>
      </c>
      <c r="J191" s="34">
        <v>9.6150000000000002</v>
      </c>
      <c r="K191" s="34">
        <v>7.4749999999999996</v>
      </c>
      <c r="L191" s="34">
        <v>7.6189999999999998</v>
      </c>
      <c r="M191" s="34">
        <v>7.8710000000000004</v>
      </c>
      <c r="N191" s="34">
        <v>7.0549999999999997</v>
      </c>
      <c r="O191" s="34">
        <v>7.1310000000000002</v>
      </c>
      <c r="P191" s="34">
        <v>7.6529999999999996</v>
      </c>
      <c r="Q191" s="34">
        <v>6.9029999999999996</v>
      </c>
      <c r="R191" s="34">
        <v>6.8090000000000002</v>
      </c>
      <c r="S191" s="34">
        <v>13.201000000000001</v>
      </c>
      <c r="T191" s="34">
        <v>135.57400000000001</v>
      </c>
      <c r="U191" s="34">
        <v>683.11699999999996</v>
      </c>
      <c r="V191" s="34">
        <v>2212.9319999999998</v>
      </c>
      <c r="W191" s="34">
        <v>4655.8230000000003</v>
      </c>
      <c r="X191" s="34">
        <v>8531.5560000000005</v>
      </c>
      <c r="Y191" s="34">
        <v>12139.252</v>
      </c>
      <c r="Z191" s="34">
        <v>17567.133000000002</v>
      </c>
      <c r="AA191" s="34">
        <v>22803.636999999999</v>
      </c>
      <c r="AB191" s="34">
        <v>29459.611000000001</v>
      </c>
      <c r="AC191" s="34">
        <v>41968.796999999999</v>
      </c>
      <c r="AD191" s="34">
        <v>53314.341999999997</v>
      </c>
      <c r="AE191" s="34">
        <v>62105.035000000003</v>
      </c>
      <c r="AF191" s="34">
        <v>66824.600999999995</v>
      </c>
      <c r="AG191" s="34">
        <v>66701.91</v>
      </c>
      <c r="AH191" s="34">
        <v>67806.267000000007</v>
      </c>
      <c r="AI191" s="34">
        <v>67568.305999999997</v>
      </c>
      <c r="AJ191" s="34">
        <v>68958.899000000005</v>
      </c>
      <c r="AK191" s="34">
        <v>64442.175000000003</v>
      </c>
      <c r="AL191" s="34">
        <v>60948.925000000003</v>
      </c>
      <c r="AM191" s="34">
        <v>55574.644999999997</v>
      </c>
      <c r="AN191" s="34">
        <v>47030.120999999999</v>
      </c>
      <c r="AO191" s="34">
        <v>38689.22</v>
      </c>
      <c r="AP191" s="34">
        <v>27784.706999999999</v>
      </c>
      <c r="AQ191" s="34">
        <v>17706.636999999999</v>
      </c>
      <c r="AR191" s="34">
        <v>10099.939</v>
      </c>
      <c r="AS191" s="34">
        <v>3767.3739999999998</v>
      </c>
      <c r="AT191" s="34">
        <v>836.47900000000004</v>
      </c>
      <c r="AU191" s="34">
        <v>105.855</v>
      </c>
      <c r="AV191" s="34">
        <v>8.3629999999999995</v>
      </c>
      <c r="AW191" s="34">
        <v>8.5500000000000007</v>
      </c>
      <c r="AX191" s="34">
        <v>7.9960000000000004</v>
      </c>
      <c r="AY191" s="34">
        <v>8.5749999999999993</v>
      </c>
      <c r="AZ191" s="34">
        <v>7.9320000000000004</v>
      </c>
      <c r="BA191" s="34">
        <v>8.15</v>
      </c>
      <c r="BB191" s="34">
        <v>7.9210000000000003</v>
      </c>
      <c r="BC191" s="34">
        <v>9.827</v>
      </c>
      <c r="BD191" s="34">
        <v>10.712</v>
      </c>
    </row>
    <row r="192" spans="1:56" x14ac:dyDescent="0.25">
      <c r="A192" t="s">
        <v>323</v>
      </c>
      <c r="D192" t="s">
        <v>0</v>
      </c>
      <c r="E192" s="2" t="s">
        <v>152</v>
      </c>
      <c r="G192" s="33">
        <v>43094</v>
      </c>
      <c r="H192" s="41">
        <f t="shared" si="7"/>
        <v>1324906.8630000001</v>
      </c>
      <c r="I192" s="34">
        <v>12.047000000000001</v>
      </c>
      <c r="J192" s="34">
        <v>12.218999999999999</v>
      </c>
      <c r="K192" s="34">
        <v>10.601000000000001</v>
      </c>
      <c r="L192" s="34">
        <v>9.5960000000000001</v>
      </c>
      <c r="M192" s="34">
        <v>7.8929999999999998</v>
      </c>
      <c r="N192" s="34">
        <v>8.4730000000000008</v>
      </c>
      <c r="O192" s="34">
        <v>7.4569999999999999</v>
      </c>
      <c r="P192" s="34">
        <v>8.1649999999999991</v>
      </c>
      <c r="Q192" s="34">
        <v>8.9280000000000008</v>
      </c>
      <c r="R192" s="34">
        <v>6.9409999999999998</v>
      </c>
      <c r="S192" s="34">
        <v>39.35</v>
      </c>
      <c r="T192" s="34">
        <v>509.99700000000001</v>
      </c>
      <c r="U192" s="34">
        <v>2339.7910000000002</v>
      </c>
      <c r="V192" s="34">
        <v>6085.6679999999997</v>
      </c>
      <c r="W192" s="34">
        <v>12860.956</v>
      </c>
      <c r="X192" s="34">
        <v>21507.876</v>
      </c>
      <c r="Y192" s="34">
        <v>30304.374</v>
      </c>
      <c r="Z192" s="34">
        <v>39801.675999999999</v>
      </c>
      <c r="AA192" s="34">
        <v>50341.091</v>
      </c>
      <c r="AB192" s="34">
        <v>63206.542000000001</v>
      </c>
      <c r="AC192" s="34">
        <v>72920.687999999995</v>
      </c>
      <c r="AD192" s="34">
        <v>79400.172000000006</v>
      </c>
      <c r="AE192" s="34">
        <v>84886.63</v>
      </c>
      <c r="AF192" s="34">
        <v>89152.08</v>
      </c>
      <c r="AG192" s="34">
        <v>92409.055999999997</v>
      </c>
      <c r="AH192" s="34">
        <v>92421.764999999999</v>
      </c>
      <c r="AI192" s="34">
        <v>90968.085999999996</v>
      </c>
      <c r="AJ192" s="34">
        <v>87377.998000000007</v>
      </c>
      <c r="AK192" s="34">
        <v>82620.319000000003</v>
      </c>
      <c r="AL192" s="34">
        <v>75980.485000000001</v>
      </c>
      <c r="AM192" s="34">
        <v>67893.259000000005</v>
      </c>
      <c r="AN192" s="34">
        <v>57983.572999999997</v>
      </c>
      <c r="AO192" s="34">
        <v>46256.387999999999</v>
      </c>
      <c r="AP192" s="34">
        <v>34327.328999999998</v>
      </c>
      <c r="AQ192" s="34">
        <v>22548.507000000001</v>
      </c>
      <c r="AR192" s="34">
        <v>12723.306</v>
      </c>
      <c r="AS192" s="34">
        <v>5909.7209999999995</v>
      </c>
      <c r="AT192" s="34">
        <v>1797.1289999999999</v>
      </c>
      <c r="AU192" s="34">
        <v>159.62700000000001</v>
      </c>
      <c r="AV192" s="34">
        <v>12.714</v>
      </c>
      <c r="AW192" s="34">
        <v>11.2</v>
      </c>
      <c r="AX192" s="34">
        <v>9.5060000000000002</v>
      </c>
      <c r="AY192" s="34">
        <v>8.1080000000000005</v>
      </c>
      <c r="AZ192" s="34">
        <v>7.6230000000000002</v>
      </c>
      <c r="BA192" s="34">
        <v>7.5940000000000003</v>
      </c>
      <c r="BB192" s="34">
        <v>7.6630000000000003</v>
      </c>
      <c r="BC192" s="34">
        <v>7.883</v>
      </c>
      <c r="BD192" s="34">
        <v>8.8130000000000006</v>
      </c>
    </row>
    <row r="193" spans="1:56" x14ac:dyDescent="0.25">
      <c r="A193" t="s">
        <v>323</v>
      </c>
      <c r="D193" t="s">
        <v>0</v>
      </c>
      <c r="E193" s="2" t="s">
        <v>152</v>
      </c>
      <c r="G193" s="33">
        <v>43095</v>
      </c>
      <c r="H193" s="41">
        <f t="shared" si="7"/>
        <v>1319346.6869999999</v>
      </c>
      <c r="I193" s="34">
        <v>11.654</v>
      </c>
      <c r="J193" s="34">
        <v>13.055999999999999</v>
      </c>
      <c r="K193" s="34">
        <v>11.379</v>
      </c>
      <c r="L193" s="34">
        <v>10.525</v>
      </c>
      <c r="M193" s="34">
        <v>8.3390000000000004</v>
      </c>
      <c r="N193" s="34">
        <v>8.1880000000000006</v>
      </c>
      <c r="O193" s="34">
        <v>8.2609999999999992</v>
      </c>
      <c r="P193" s="34">
        <v>7.7039999999999997</v>
      </c>
      <c r="Q193" s="34">
        <v>7.9740000000000002</v>
      </c>
      <c r="R193" s="34">
        <v>7.9509999999999996</v>
      </c>
      <c r="S193" s="34">
        <v>62.701000000000001</v>
      </c>
      <c r="T193" s="34">
        <v>872.89800000000002</v>
      </c>
      <c r="U193" s="34">
        <v>3803.9549999999999</v>
      </c>
      <c r="V193" s="34">
        <v>10075.188</v>
      </c>
      <c r="W193" s="34">
        <v>19234.259999999998</v>
      </c>
      <c r="X193" s="34">
        <v>30328.335999999999</v>
      </c>
      <c r="Y193" s="34">
        <v>41950.525000000001</v>
      </c>
      <c r="Z193" s="34">
        <v>53308.5</v>
      </c>
      <c r="AA193" s="34">
        <v>63251.351999999999</v>
      </c>
      <c r="AB193" s="34">
        <v>72019.782999999996</v>
      </c>
      <c r="AC193" s="34">
        <v>79010.97</v>
      </c>
      <c r="AD193" s="34">
        <v>84139.588000000003</v>
      </c>
      <c r="AE193" s="34">
        <v>87729.072</v>
      </c>
      <c r="AF193" s="34">
        <v>89769.09</v>
      </c>
      <c r="AG193" s="34">
        <v>90307.06</v>
      </c>
      <c r="AH193" s="34">
        <v>88840.165999999997</v>
      </c>
      <c r="AI193" s="34">
        <v>85169.706999999995</v>
      </c>
      <c r="AJ193" s="34">
        <v>79725.986999999994</v>
      </c>
      <c r="AK193" s="34">
        <v>74206.659</v>
      </c>
      <c r="AL193" s="34">
        <v>67191.721999999994</v>
      </c>
      <c r="AM193" s="34">
        <v>58288.144</v>
      </c>
      <c r="AN193" s="34">
        <v>48232.995000000003</v>
      </c>
      <c r="AO193" s="34">
        <v>37298.546000000002</v>
      </c>
      <c r="AP193" s="34">
        <v>25803.674999999999</v>
      </c>
      <c r="AQ193" s="34">
        <v>15783.71</v>
      </c>
      <c r="AR193" s="34">
        <v>8217.8690000000006</v>
      </c>
      <c r="AS193" s="34">
        <v>3501.319</v>
      </c>
      <c r="AT193" s="34">
        <v>878.86900000000003</v>
      </c>
      <c r="AU193" s="34">
        <v>172.613</v>
      </c>
      <c r="AV193" s="34">
        <v>12.304</v>
      </c>
      <c r="AW193" s="34">
        <v>9.891</v>
      </c>
      <c r="AX193" s="34">
        <v>8.9789999999999992</v>
      </c>
      <c r="AY193" s="34">
        <v>7.8209999999999997</v>
      </c>
      <c r="AZ193" s="34">
        <v>7.02</v>
      </c>
      <c r="BA193" s="34">
        <v>7.3920000000000003</v>
      </c>
      <c r="BB193" s="34">
        <v>7.5179999999999998</v>
      </c>
      <c r="BC193" s="34">
        <v>7.5090000000000003</v>
      </c>
      <c r="BD193" s="34">
        <v>7.9630000000000001</v>
      </c>
    </row>
    <row r="194" spans="1:56" x14ac:dyDescent="0.25">
      <c r="A194" t="s">
        <v>323</v>
      </c>
      <c r="D194" t="s">
        <v>0</v>
      </c>
      <c r="E194" s="2" t="s">
        <v>152</v>
      </c>
      <c r="G194" s="33">
        <v>43096</v>
      </c>
      <c r="H194" s="41">
        <f t="shared" si="7"/>
        <v>1087377.7300000007</v>
      </c>
      <c r="I194" s="34">
        <v>9.3989999999999991</v>
      </c>
      <c r="J194" s="34">
        <v>11.052</v>
      </c>
      <c r="K194" s="34">
        <v>14.802</v>
      </c>
      <c r="L194" s="34">
        <v>9.4139999999999997</v>
      </c>
      <c r="M194" s="34">
        <v>8.9770000000000003</v>
      </c>
      <c r="N194" s="34">
        <v>7.3490000000000002</v>
      </c>
      <c r="O194" s="34">
        <v>7.8380000000000001</v>
      </c>
      <c r="P194" s="34">
        <v>7.1420000000000003</v>
      </c>
      <c r="Q194" s="34">
        <v>6.931</v>
      </c>
      <c r="R194" s="34">
        <v>7.0190000000000001</v>
      </c>
      <c r="S194" s="34">
        <v>46.741</v>
      </c>
      <c r="T194" s="34">
        <v>773.39</v>
      </c>
      <c r="U194" s="34">
        <v>3134.0439999999999</v>
      </c>
      <c r="V194" s="34">
        <v>8060.3580000000002</v>
      </c>
      <c r="W194" s="34">
        <v>16766.357</v>
      </c>
      <c r="X194" s="34">
        <v>27026.084999999999</v>
      </c>
      <c r="Y194" s="34">
        <v>37868.197</v>
      </c>
      <c r="Z194" s="34">
        <v>48925.142999999996</v>
      </c>
      <c r="AA194" s="34">
        <v>59016.985999999997</v>
      </c>
      <c r="AB194" s="34">
        <v>67104.630999999994</v>
      </c>
      <c r="AC194" s="34">
        <v>72960.133000000002</v>
      </c>
      <c r="AD194" s="34">
        <v>76654.591</v>
      </c>
      <c r="AE194" s="34">
        <v>78905.48</v>
      </c>
      <c r="AF194" s="34">
        <v>79326.320999999996</v>
      </c>
      <c r="AG194" s="34">
        <v>77680.486000000004</v>
      </c>
      <c r="AH194" s="34">
        <v>74733.063999999998</v>
      </c>
      <c r="AI194" s="34">
        <v>69496.191999999995</v>
      </c>
      <c r="AJ194" s="34">
        <v>63500.540999999997</v>
      </c>
      <c r="AK194" s="34">
        <v>54296.896999999997</v>
      </c>
      <c r="AL194" s="34">
        <v>46274.786</v>
      </c>
      <c r="AM194" s="34">
        <v>40269.493000000002</v>
      </c>
      <c r="AN194" s="34">
        <v>33085.584000000003</v>
      </c>
      <c r="AO194" s="34">
        <v>24104.129000000001</v>
      </c>
      <c r="AP194" s="34">
        <v>14327.277</v>
      </c>
      <c r="AQ194" s="34">
        <v>7871.924</v>
      </c>
      <c r="AR194" s="34">
        <v>3202.3130000000001</v>
      </c>
      <c r="AS194" s="34">
        <v>1423.7360000000001</v>
      </c>
      <c r="AT194" s="34">
        <v>342.69200000000001</v>
      </c>
      <c r="AU194" s="34">
        <v>32.427999999999997</v>
      </c>
      <c r="AV194" s="34">
        <v>10.19</v>
      </c>
      <c r="AW194" s="34">
        <v>10.106999999999999</v>
      </c>
      <c r="AX194" s="34">
        <v>8.8030000000000008</v>
      </c>
      <c r="AY194" s="34">
        <v>7.7869999999999999</v>
      </c>
      <c r="AZ194" s="34">
        <v>7.5490000000000004</v>
      </c>
      <c r="BA194" s="34">
        <v>7.4480000000000004</v>
      </c>
      <c r="BB194" s="34">
        <v>7.4169999999999998</v>
      </c>
      <c r="BC194" s="34">
        <v>8.3190000000000008</v>
      </c>
      <c r="BD194" s="34">
        <v>10.188000000000001</v>
      </c>
    </row>
    <row r="195" spans="1:56" x14ac:dyDescent="0.25">
      <c r="A195" t="s">
        <v>323</v>
      </c>
      <c r="D195" t="s">
        <v>0</v>
      </c>
      <c r="E195" s="2" t="s">
        <v>152</v>
      </c>
      <c r="G195" s="33">
        <v>43097</v>
      </c>
      <c r="H195" s="41">
        <f t="shared" si="7"/>
        <v>412208.74399999989</v>
      </c>
      <c r="I195" s="34">
        <v>10.238</v>
      </c>
      <c r="J195" s="34">
        <v>10.61</v>
      </c>
      <c r="K195" s="34">
        <v>9.4480000000000004</v>
      </c>
      <c r="L195" s="34">
        <v>8.5630000000000006</v>
      </c>
      <c r="M195" s="34">
        <v>7.71</v>
      </c>
      <c r="N195" s="34">
        <v>6.625</v>
      </c>
      <c r="O195" s="34">
        <v>6.6849999999999996</v>
      </c>
      <c r="P195" s="34">
        <v>7.3520000000000003</v>
      </c>
      <c r="Q195" s="34">
        <v>7.141</v>
      </c>
      <c r="R195" s="34">
        <v>6.431</v>
      </c>
      <c r="S195" s="34">
        <v>7.9779999999999998</v>
      </c>
      <c r="T195" s="34">
        <v>49.338999999999999</v>
      </c>
      <c r="U195" s="34">
        <v>254.904</v>
      </c>
      <c r="V195" s="34">
        <v>918.35500000000002</v>
      </c>
      <c r="W195" s="34">
        <v>2032.424</v>
      </c>
      <c r="X195" s="34">
        <v>2752.4259999999999</v>
      </c>
      <c r="Y195" s="34">
        <v>4944.46</v>
      </c>
      <c r="Z195" s="34">
        <v>13083.508</v>
      </c>
      <c r="AA195" s="34">
        <v>28335.992999999999</v>
      </c>
      <c r="AB195" s="34">
        <v>28073.298999999999</v>
      </c>
      <c r="AC195" s="34">
        <v>31025.379000000001</v>
      </c>
      <c r="AD195" s="34">
        <v>33202.341999999997</v>
      </c>
      <c r="AE195" s="34">
        <v>48120.923999999999</v>
      </c>
      <c r="AF195" s="34">
        <v>46754.26</v>
      </c>
      <c r="AG195" s="34">
        <v>38123.699000000001</v>
      </c>
      <c r="AH195" s="34">
        <v>21802.143</v>
      </c>
      <c r="AI195" s="34">
        <v>16109.305</v>
      </c>
      <c r="AJ195" s="34">
        <v>23030.164000000001</v>
      </c>
      <c r="AK195" s="34">
        <v>24090.431</v>
      </c>
      <c r="AL195" s="34">
        <v>16344.165000000001</v>
      </c>
      <c r="AM195" s="34">
        <v>10293.766</v>
      </c>
      <c r="AN195" s="34">
        <v>7532.2269999999999</v>
      </c>
      <c r="AO195" s="34">
        <v>6103.7839999999997</v>
      </c>
      <c r="AP195" s="34">
        <v>5087.165</v>
      </c>
      <c r="AQ195" s="34">
        <v>2988.4250000000002</v>
      </c>
      <c r="AR195" s="34">
        <v>802.94299999999998</v>
      </c>
      <c r="AS195" s="34">
        <v>159.20599999999999</v>
      </c>
      <c r="AT195" s="34">
        <v>35.369</v>
      </c>
      <c r="AU195" s="34">
        <v>11.401</v>
      </c>
      <c r="AV195" s="34">
        <v>7.9749999999999996</v>
      </c>
      <c r="AW195" s="34">
        <v>7.5570000000000004</v>
      </c>
      <c r="AX195" s="34">
        <v>6.657</v>
      </c>
      <c r="AY195" s="34">
        <v>5.9669999999999996</v>
      </c>
      <c r="AZ195" s="34">
        <v>5.8380000000000001</v>
      </c>
      <c r="BA195" s="34">
        <v>5.7149999999999999</v>
      </c>
      <c r="BB195" s="34">
        <v>5.774</v>
      </c>
      <c r="BC195" s="34">
        <v>6.1959999999999997</v>
      </c>
      <c r="BD195" s="34">
        <v>6.4779999999999998</v>
      </c>
    </row>
    <row r="196" spans="1:56" x14ac:dyDescent="0.25">
      <c r="A196" t="s">
        <v>323</v>
      </c>
      <c r="D196" t="s">
        <v>0</v>
      </c>
      <c r="E196" s="2" t="s">
        <v>152</v>
      </c>
      <c r="G196" s="33">
        <v>43098</v>
      </c>
      <c r="H196" s="41">
        <f t="shared" si="7"/>
        <v>296262.31199999986</v>
      </c>
      <c r="I196" s="34">
        <v>9.4019999999999992</v>
      </c>
      <c r="J196" s="34">
        <v>11.186999999999999</v>
      </c>
      <c r="K196" s="34">
        <v>9.1289999999999996</v>
      </c>
      <c r="L196" s="34">
        <v>7.9340000000000002</v>
      </c>
      <c r="M196" s="34">
        <v>6.8520000000000003</v>
      </c>
      <c r="N196" s="34">
        <v>5.8019999999999996</v>
      </c>
      <c r="O196" s="34">
        <v>5.61</v>
      </c>
      <c r="P196" s="34">
        <v>6.0629999999999997</v>
      </c>
      <c r="Q196" s="34">
        <v>5.5830000000000002</v>
      </c>
      <c r="R196" s="34">
        <v>6.72</v>
      </c>
      <c r="S196" s="34">
        <v>9.4640000000000004</v>
      </c>
      <c r="T196" s="34">
        <v>44.1</v>
      </c>
      <c r="U196" s="34">
        <v>282.87599999999998</v>
      </c>
      <c r="V196" s="34">
        <v>889.58600000000001</v>
      </c>
      <c r="W196" s="34">
        <v>2352.9189999999999</v>
      </c>
      <c r="X196" s="34">
        <v>7276.4520000000002</v>
      </c>
      <c r="Y196" s="34">
        <v>9401.9619999999995</v>
      </c>
      <c r="Z196" s="34">
        <v>14474.893</v>
      </c>
      <c r="AA196" s="34">
        <v>20197.525000000001</v>
      </c>
      <c r="AB196" s="34">
        <v>28405.332999999999</v>
      </c>
      <c r="AC196" s="34">
        <v>37298.747000000003</v>
      </c>
      <c r="AD196" s="34">
        <v>35476.627999999997</v>
      </c>
      <c r="AE196" s="34">
        <v>33019.680999999997</v>
      </c>
      <c r="AF196" s="34">
        <v>32459.737000000001</v>
      </c>
      <c r="AG196" s="34">
        <v>27832.57</v>
      </c>
      <c r="AH196" s="34">
        <v>16948.981</v>
      </c>
      <c r="AI196" s="34">
        <v>9516.9660000000003</v>
      </c>
      <c r="AJ196" s="34">
        <v>7104.2470000000003</v>
      </c>
      <c r="AK196" s="34">
        <v>5185.8609999999999</v>
      </c>
      <c r="AL196" s="34">
        <v>3705.4960000000001</v>
      </c>
      <c r="AM196" s="34">
        <v>2109.8980000000001</v>
      </c>
      <c r="AN196" s="34">
        <v>804.41600000000005</v>
      </c>
      <c r="AO196" s="34">
        <v>625.45899999999995</v>
      </c>
      <c r="AP196" s="34">
        <v>424.577</v>
      </c>
      <c r="AQ196" s="34">
        <v>154.00899999999999</v>
      </c>
      <c r="AR196" s="34">
        <v>92.548000000000002</v>
      </c>
      <c r="AS196" s="34">
        <v>21.181999999999999</v>
      </c>
      <c r="AT196" s="34">
        <v>10.454000000000001</v>
      </c>
      <c r="AU196" s="34">
        <v>6.7960000000000003</v>
      </c>
      <c r="AV196" s="34">
        <v>5.88</v>
      </c>
      <c r="AW196" s="34">
        <v>5.2469999999999999</v>
      </c>
      <c r="AX196" s="34">
        <v>5.6980000000000004</v>
      </c>
      <c r="AY196" s="34">
        <v>5.1980000000000004</v>
      </c>
      <c r="AZ196" s="34">
        <v>4.6669999999999998</v>
      </c>
      <c r="BA196" s="34">
        <v>6.2539999999999996</v>
      </c>
      <c r="BB196" s="34">
        <v>5.7469999999999999</v>
      </c>
      <c r="BC196" s="34">
        <v>6.3849999999999998</v>
      </c>
      <c r="BD196" s="34">
        <v>9.5909999999999993</v>
      </c>
    </row>
    <row r="197" spans="1:56" x14ac:dyDescent="0.25">
      <c r="A197" t="s">
        <v>323</v>
      </c>
      <c r="D197" t="s">
        <v>0</v>
      </c>
      <c r="E197" s="2" t="s">
        <v>152</v>
      </c>
      <c r="G197" s="33">
        <v>43099</v>
      </c>
      <c r="H197" s="41">
        <f t="shared" si="7"/>
        <v>745313.12700000009</v>
      </c>
      <c r="I197" s="34">
        <v>9.9700000000000006</v>
      </c>
      <c r="J197" s="34">
        <v>9.2970000000000006</v>
      </c>
      <c r="K197" s="34">
        <v>6.82</v>
      </c>
      <c r="L197" s="34">
        <v>6.2729999999999997</v>
      </c>
      <c r="M197" s="34">
        <v>5.54</v>
      </c>
      <c r="N197" s="34">
        <v>6.6420000000000003</v>
      </c>
      <c r="O197" s="34">
        <v>5.516</v>
      </c>
      <c r="P197" s="34">
        <v>5.1429999999999998</v>
      </c>
      <c r="Q197" s="34">
        <v>4.8929999999999998</v>
      </c>
      <c r="R197" s="34">
        <v>5.4260000000000002</v>
      </c>
      <c r="S197" s="34">
        <v>32.076999999999998</v>
      </c>
      <c r="T197" s="34">
        <v>606.92899999999997</v>
      </c>
      <c r="U197" s="34">
        <v>2991.529</v>
      </c>
      <c r="V197" s="34">
        <v>8636.5660000000007</v>
      </c>
      <c r="W197" s="34">
        <v>13953.198</v>
      </c>
      <c r="X197" s="34">
        <v>18337.261999999999</v>
      </c>
      <c r="Y197" s="34">
        <v>30628.546999999999</v>
      </c>
      <c r="Z197" s="34">
        <v>38605.284</v>
      </c>
      <c r="AA197" s="34">
        <v>41218.599000000002</v>
      </c>
      <c r="AB197" s="34">
        <v>35597.389000000003</v>
      </c>
      <c r="AC197" s="34">
        <v>36940.514999999999</v>
      </c>
      <c r="AD197" s="34">
        <v>44123.175999999999</v>
      </c>
      <c r="AE197" s="34">
        <v>48442.684000000001</v>
      </c>
      <c r="AF197" s="34">
        <v>45016.68</v>
      </c>
      <c r="AG197" s="34">
        <v>42596.383999999998</v>
      </c>
      <c r="AH197" s="34">
        <v>43551.707000000002</v>
      </c>
      <c r="AI197" s="34">
        <v>34909.076999999997</v>
      </c>
      <c r="AJ197" s="34">
        <v>42252.635000000002</v>
      </c>
      <c r="AK197" s="34">
        <v>40621.050000000003</v>
      </c>
      <c r="AL197" s="34">
        <v>32784.26</v>
      </c>
      <c r="AM197" s="34">
        <v>31422.132000000001</v>
      </c>
      <c r="AN197" s="34">
        <v>32703.137999999999</v>
      </c>
      <c r="AO197" s="34">
        <v>24570.43</v>
      </c>
      <c r="AP197" s="34">
        <v>21234.642</v>
      </c>
      <c r="AQ197" s="34">
        <v>16572.080999999998</v>
      </c>
      <c r="AR197" s="34">
        <v>10311.953</v>
      </c>
      <c r="AS197" s="34">
        <v>4971.4369999999999</v>
      </c>
      <c r="AT197" s="34">
        <v>1466.0319999999999</v>
      </c>
      <c r="AU197" s="34">
        <v>84.022000000000006</v>
      </c>
      <c r="AV197" s="34">
        <v>8.1579999999999995</v>
      </c>
      <c r="AW197" s="34">
        <v>6.7350000000000003</v>
      </c>
      <c r="AX197" s="34">
        <v>6.88</v>
      </c>
      <c r="AY197" s="34">
        <v>6.9009999999999998</v>
      </c>
      <c r="AZ197" s="34">
        <v>6.85</v>
      </c>
      <c r="BA197" s="34">
        <v>7.3659999999999997</v>
      </c>
      <c r="BB197" s="34">
        <v>7.681</v>
      </c>
      <c r="BC197" s="34">
        <v>7.78</v>
      </c>
      <c r="BD197" s="34">
        <v>7.8410000000000002</v>
      </c>
    </row>
    <row r="198" spans="1:56" x14ac:dyDescent="0.25">
      <c r="A198" t="s">
        <v>323</v>
      </c>
      <c r="D198" t="s">
        <v>0</v>
      </c>
      <c r="E198" s="2" t="s">
        <v>152</v>
      </c>
      <c r="G198" s="33">
        <v>43100</v>
      </c>
      <c r="H198" s="41">
        <f t="shared" si="7"/>
        <v>1384234.9200000002</v>
      </c>
      <c r="I198" s="34">
        <v>8.8089999999999993</v>
      </c>
      <c r="J198" s="34">
        <v>10.64</v>
      </c>
      <c r="K198" s="34">
        <v>12.444000000000001</v>
      </c>
      <c r="L198" s="34">
        <v>9.0540000000000003</v>
      </c>
      <c r="M198" s="34">
        <v>7.883</v>
      </c>
      <c r="N198" s="34">
        <v>6.702</v>
      </c>
      <c r="O198" s="34">
        <v>7.5110000000000001</v>
      </c>
      <c r="P198" s="34">
        <v>6.6340000000000003</v>
      </c>
      <c r="Q198" s="34">
        <v>5.827</v>
      </c>
      <c r="R198" s="34">
        <v>6.84</v>
      </c>
      <c r="S198" s="34">
        <v>36.344000000000001</v>
      </c>
      <c r="T198" s="34">
        <v>758.59299999999996</v>
      </c>
      <c r="U198" s="34">
        <v>3426.5940000000001</v>
      </c>
      <c r="V198" s="34">
        <v>9182.4060000000009</v>
      </c>
      <c r="W198" s="34">
        <v>17885.405999999999</v>
      </c>
      <c r="X198" s="34">
        <v>27877.788</v>
      </c>
      <c r="Y198" s="34">
        <v>37776.921999999999</v>
      </c>
      <c r="Z198" s="34">
        <v>49608.199000000001</v>
      </c>
      <c r="AA198" s="34">
        <v>59503.190999999999</v>
      </c>
      <c r="AB198" s="34">
        <v>69729.369000000006</v>
      </c>
      <c r="AC198" s="34">
        <v>79564.157999999996</v>
      </c>
      <c r="AD198" s="34">
        <v>86509.832999999999</v>
      </c>
      <c r="AE198" s="34">
        <v>91250.695000000007</v>
      </c>
      <c r="AF198" s="34">
        <v>93842.31</v>
      </c>
      <c r="AG198" s="34">
        <v>95147.057000000001</v>
      </c>
      <c r="AH198" s="34">
        <v>94935.519</v>
      </c>
      <c r="AI198" s="34">
        <v>92846.184999999998</v>
      </c>
      <c r="AJ198" s="34">
        <v>88839.479000000007</v>
      </c>
      <c r="AK198" s="34">
        <v>83085.831999999995</v>
      </c>
      <c r="AL198" s="34">
        <v>75453.981</v>
      </c>
      <c r="AM198" s="34">
        <v>66071.910999999993</v>
      </c>
      <c r="AN198" s="34">
        <v>49326.019</v>
      </c>
      <c r="AO198" s="34">
        <v>39715.762999999999</v>
      </c>
      <c r="AP198" s="34">
        <v>31905.445</v>
      </c>
      <c r="AQ198" s="34">
        <v>20741.960999999999</v>
      </c>
      <c r="AR198" s="34">
        <v>11782.753000000001</v>
      </c>
      <c r="AS198" s="34">
        <v>5427.924</v>
      </c>
      <c r="AT198" s="34">
        <v>1683.9570000000001</v>
      </c>
      <c r="AU198" s="34">
        <v>166.833</v>
      </c>
      <c r="AV198" s="34">
        <v>8.3510000000000009</v>
      </c>
      <c r="AW198" s="34">
        <v>6.9989999999999997</v>
      </c>
      <c r="AX198" s="34">
        <v>6.6609999999999996</v>
      </c>
      <c r="AY198" s="34">
        <v>6.31</v>
      </c>
      <c r="AZ198" s="34">
        <v>6.3689999999999998</v>
      </c>
      <c r="BA198" s="34">
        <v>7.3659999999999997</v>
      </c>
      <c r="BB198" s="34">
        <v>8.3510000000000009</v>
      </c>
      <c r="BC198" s="34">
        <v>9.0009999999999994</v>
      </c>
      <c r="BD198" s="34">
        <v>10.741</v>
      </c>
    </row>
    <row r="199" spans="1:56" x14ac:dyDescent="0.25">
      <c r="A199" t="s">
        <v>323</v>
      </c>
      <c r="D199" t="s">
        <v>0</v>
      </c>
      <c r="E199" s="2" t="s">
        <v>152</v>
      </c>
      <c r="G199" s="33">
        <v>43101</v>
      </c>
      <c r="H199" s="41">
        <f t="shared" si="7"/>
        <v>1320125.0460000008</v>
      </c>
      <c r="I199" s="34">
        <v>11.331</v>
      </c>
      <c r="J199" s="34">
        <v>9.8490000000000002</v>
      </c>
      <c r="K199" s="34">
        <v>8.4969999999999999</v>
      </c>
      <c r="L199" s="34">
        <v>9.7469999999999999</v>
      </c>
      <c r="M199" s="34">
        <v>6.6630000000000003</v>
      </c>
      <c r="N199" s="34">
        <v>6.62</v>
      </c>
      <c r="O199" s="34">
        <v>6.0750000000000002</v>
      </c>
      <c r="P199" s="34">
        <v>5.9729999999999999</v>
      </c>
      <c r="Q199" s="34">
        <v>5.8550000000000004</v>
      </c>
      <c r="R199" s="34">
        <v>6.2750000000000004</v>
      </c>
      <c r="S199" s="34">
        <v>14.989000000000001</v>
      </c>
      <c r="T199" s="34">
        <v>265.61799999999999</v>
      </c>
      <c r="U199" s="34">
        <v>1669.1389999999999</v>
      </c>
      <c r="V199" s="34">
        <v>5581.5770000000002</v>
      </c>
      <c r="W199" s="34">
        <v>12443.328</v>
      </c>
      <c r="X199" s="34">
        <v>20621.901000000002</v>
      </c>
      <c r="Y199" s="34">
        <v>28988.525000000001</v>
      </c>
      <c r="Z199" s="34">
        <v>40673.500999999997</v>
      </c>
      <c r="AA199" s="34">
        <v>54055.908000000003</v>
      </c>
      <c r="AB199" s="34">
        <v>65879.502999999997</v>
      </c>
      <c r="AC199" s="34">
        <v>75922.339000000007</v>
      </c>
      <c r="AD199" s="34">
        <v>83467.754000000001</v>
      </c>
      <c r="AE199" s="34">
        <v>88556.421000000002</v>
      </c>
      <c r="AF199" s="34">
        <v>91740.262000000002</v>
      </c>
      <c r="AG199" s="34">
        <v>93214.346000000005</v>
      </c>
      <c r="AH199" s="34">
        <v>93165.301999999996</v>
      </c>
      <c r="AI199" s="34">
        <v>91236.767999999996</v>
      </c>
      <c r="AJ199" s="34">
        <v>87377.668000000005</v>
      </c>
      <c r="AK199" s="34">
        <v>81649.603000000003</v>
      </c>
      <c r="AL199" s="34">
        <v>74056.520999999993</v>
      </c>
      <c r="AM199" s="34">
        <v>64846.868000000002</v>
      </c>
      <c r="AN199" s="34">
        <v>54143.642</v>
      </c>
      <c r="AO199" s="34">
        <v>42371.627</v>
      </c>
      <c r="AP199" s="34">
        <v>30395.352999999999</v>
      </c>
      <c r="AQ199" s="34">
        <v>19617.728999999999</v>
      </c>
      <c r="AR199" s="34">
        <v>11014.630999999999</v>
      </c>
      <c r="AS199" s="34">
        <v>5194.3329999999996</v>
      </c>
      <c r="AT199" s="34">
        <v>1653.0730000000001</v>
      </c>
      <c r="AU199" s="34">
        <v>165.50899999999999</v>
      </c>
      <c r="AV199" s="34">
        <v>8.6129999999999995</v>
      </c>
      <c r="AW199" s="34">
        <v>9.4060000000000006</v>
      </c>
      <c r="AX199" s="34">
        <v>7.6950000000000003</v>
      </c>
      <c r="AY199" s="34">
        <v>6.0060000000000002</v>
      </c>
      <c r="AZ199" s="34">
        <v>5.2220000000000004</v>
      </c>
      <c r="BA199" s="34">
        <v>6.48</v>
      </c>
      <c r="BB199" s="34">
        <v>6.7050000000000001</v>
      </c>
      <c r="BC199" s="34">
        <v>6.9989999999999997</v>
      </c>
      <c r="BD199" s="34">
        <v>7.2969999999999997</v>
      </c>
    </row>
    <row r="200" spans="1:56" x14ac:dyDescent="0.25">
      <c r="A200" t="s">
        <v>323</v>
      </c>
      <c r="D200" t="s">
        <v>0</v>
      </c>
      <c r="E200" s="2" t="s">
        <v>152</v>
      </c>
      <c r="G200" s="33">
        <v>43102</v>
      </c>
      <c r="H200" s="41">
        <f t="shared" si="7"/>
        <v>1014217.6570000002</v>
      </c>
      <c r="I200" s="34">
        <v>9.641</v>
      </c>
      <c r="J200" s="34">
        <v>12.026999999999999</v>
      </c>
      <c r="K200" s="34">
        <v>9.6159999999999997</v>
      </c>
      <c r="L200" s="34">
        <v>8.9749999999999996</v>
      </c>
      <c r="M200" s="34">
        <v>6.7009999999999996</v>
      </c>
      <c r="N200" s="34">
        <v>7.431</v>
      </c>
      <c r="O200" s="34">
        <v>6.3550000000000004</v>
      </c>
      <c r="P200" s="34">
        <v>6.1609999999999996</v>
      </c>
      <c r="Q200" s="34">
        <v>7.0449999999999999</v>
      </c>
      <c r="R200" s="34">
        <v>6.5030000000000001</v>
      </c>
      <c r="S200" s="34">
        <v>21.75</v>
      </c>
      <c r="T200" s="34">
        <v>290.77300000000002</v>
      </c>
      <c r="U200" s="34">
        <v>2619.3960000000002</v>
      </c>
      <c r="V200" s="34">
        <v>5813.0370000000003</v>
      </c>
      <c r="W200" s="34">
        <v>12203.714</v>
      </c>
      <c r="X200" s="34">
        <v>19810.644</v>
      </c>
      <c r="Y200" s="34">
        <v>25974.203000000001</v>
      </c>
      <c r="Z200" s="34">
        <v>36075.56</v>
      </c>
      <c r="AA200" s="34">
        <v>41135.411</v>
      </c>
      <c r="AB200" s="34">
        <v>46630.322999999997</v>
      </c>
      <c r="AC200" s="34">
        <v>54318.481</v>
      </c>
      <c r="AD200" s="34">
        <v>57950.860999999997</v>
      </c>
      <c r="AE200" s="34">
        <v>63798.866000000002</v>
      </c>
      <c r="AF200" s="34">
        <v>68491.544999999998</v>
      </c>
      <c r="AG200" s="34">
        <v>73133.514999999999</v>
      </c>
      <c r="AH200" s="34">
        <v>73531.671000000002</v>
      </c>
      <c r="AI200" s="34">
        <v>71119.047000000006</v>
      </c>
      <c r="AJ200" s="34">
        <v>67085.722999999998</v>
      </c>
      <c r="AK200" s="34">
        <v>57409.788</v>
      </c>
      <c r="AL200" s="34">
        <v>58203.580999999998</v>
      </c>
      <c r="AM200" s="34">
        <v>50392.805</v>
      </c>
      <c r="AN200" s="34">
        <v>45658.072999999997</v>
      </c>
      <c r="AO200" s="34">
        <v>36399.811000000002</v>
      </c>
      <c r="AP200" s="34">
        <v>21295.669000000002</v>
      </c>
      <c r="AQ200" s="34">
        <v>12725.272999999999</v>
      </c>
      <c r="AR200" s="34">
        <v>7629.384</v>
      </c>
      <c r="AS200" s="34">
        <v>3468.6210000000001</v>
      </c>
      <c r="AT200" s="34">
        <v>823.61300000000006</v>
      </c>
      <c r="AU200" s="34">
        <v>59.433999999999997</v>
      </c>
      <c r="AV200" s="34">
        <v>8.6389999999999993</v>
      </c>
      <c r="AW200" s="34">
        <v>7.5060000000000002</v>
      </c>
      <c r="AX200" s="34">
        <v>7.1879999999999997</v>
      </c>
      <c r="AY200" s="34">
        <v>6.93</v>
      </c>
      <c r="AZ200" s="34">
        <v>5.9779999999999998</v>
      </c>
      <c r="BA200" s="34">
        <v>7.577</v>
      </c>
      <c r="BB200" s="34">
        <v>7.2949999999999999</v>
      </c>
      <c r="BC200" s="34">
        <v>7.6870000000000003</v>
      </c>
      <c r="BD200" s="34">
        <v>7.83</v>
      </c>
    </row>
    <row r="201" spans="1:56" x14ac:dyDescent="0.25">
      <c r="A201" t="s">
        <v>323</v>
      </c>
      <c r="D201" t="s">
        <v>0</v>
      </c>
      <c r="E201" s="2" t="s">
        <v>152</v>
      </c>
      <c r="G201" s="33">
        <v>43103</v>
      </c>
      <c r="H201" s="41">
        <f t="shared" si="7"/>
        <v>1165623.2549999997</v>
      </c>
      <c r="I201" s="34">
        <v>8.5749999999999993</v>
      </c>
      <c r="J201" s="34">
        <v>12.12</v>
      </c>
      <c r="K201" s="34">
        <v>13.018000000000001</v>
      </c>
      <c r="L201" s="34">
        <v>10.039999999999999</v>
      </c>
      <c r="M201" s="34">
        <v>8.0649999999999995</v>
      </c>
      <c r="N201" s="34">
        <v>6.8929999999999998</v>
      </c>
      <c r="O201" s="34">
        <v>7.6580000000000004</v>
      </c>
      <c r="P201" s="34">
        <v>6.6719999999999997</v>
      </c>
      <c r="Q201" s="34">
        <v>7.03</v>
      </c>
      <c r="R201" s="34">
        <v>7.6879999999999997</v>
      </c>
      <c r="S201" s="34">
        <v>19.071000000000002</v>
      </c>
      <c r="T201" s="34">
        <v>481.07400000000001</v>
      </c>
      <c r="U201" s="34">
        <v>2088.1239999999998</v>
      </c>
      <c r="V201" s="34">
        <v>5839.3620000000001</v>
      </c>
      <c r="W201" s="34">
        <v>10879.638000000001</v>
      </c>
      <c r="X201" s="34">
        <v>18589.546999999999</v>
      </c>
      <c r="Y201" s="34">
        <v>28748.744999999999</v>
      </c>
      <c r="Z201" s="34">
        <v>34596.302000000003</v>
      </c>
      <c r="AA201" s="34">
        <v>39666.165000000001</v>
      </c>
      <c r="AB201" s="34">
        <v>46401.953000000001</v>
      </c>
      <c r="AC201" s="34">
        <v>53990.256999999998</v>
      </c>
      <c r="AD201" s="34">
        <v>64815.129000000001</v>
      </c>
      <c r="AE201" s="34">
        <v>63474.192000000003</v>
      </c>
      <c r="AF201" s="34">
        <v>67789.524999999994</v>
      </c>
      <c r="AG201" s="34">
        <v>75812.301000000007</v>
      </c>
      <c r="AH201" s="34">
        <v>78668.320999999996</v>
      </c>
      <c r="AI201" s="34">
        <v>83222.684999999998</v>
      </c>
      <c r="AJ201" s="34">
        <v>83674.369000000006</v>
      </c>
      <c r="AK201" s="34">
        <v>81048.902000000002</v>
      </c>
      <c r="AL201" s="34">
        <v>77248.865999999995</v>
      </c>
      <c r="AM201" s="34">
        <v>69369.263000000006</v>
      </c>
      <c r="AN201" s="34">
        <v>58794.464999999997</v>
      </c>
      <c r="AO201" s="34">
        <v>46134.42</v>
      </c>
      <c r="AP201" s="34">
        <v>33089.074999999997</v>
      </c>
      <c r="AQ201" s="34">
        <v>21344.645</v>
      </c>
      <c r="AR201" s="34">
        <v>12099.788</v>
      </c>
      <c r="AS201" s="34">
        <v>5644.3069999999998</v>
      </c>
      <c r="AT201" s="34">
        <v>1769.422</v>
      </c>
      <c r="AU201" s="34">
        <v>168.26599999999999</v>
      </c>
      <c r="AV201" s="34">
        <v>8.6760000000000002</v>
      </c>
      <c r="AW201" s="34">
        <v>7.2279999999999998</v>
      </c>
      <c r="AX201" s="34">
        <v>6.6929999999999996</v>
      </c>
      <c r="AY201" s="34">
        <v>5.9640000000000004</v>
      </c>
      <c r="AZ201" s="34">
        <v>6.1470000000000002</v>
      </c>
      <c r="BA201" s="34">
        <v>6.9509999999999996</v>
      </c>
      <c r="BB201" s="34">
        <v>7.0810000000000004</v>
      </c>
      <c r="BC201" s="34">
        <v>8.9789999999999992</v>
      </c>
      <c r="BD201" s="34">
        <v>9.5980000000000008</v>
      </c>
    </row>
    <row r="202" spans="1:56" x14ac:dyDescent="0.25">
      <c r="A202" t="s">
        <v>323</v>
      </c>
      <c r="D202" t="s">
        <v>0</v>
      </c>
      <c r="E202" s="2" t="s">
        <v>152</v>
      </c>
      <c r="G202" s="33">
        <v>43104</v>
      </c>
      <c r="H202" s="41">
        <f t="shared" si="7"/>
        <v>1303566.4459999998</v>
      </c>
      <c r="I202" s="34">
        <v>8.2710000000000008</v>
      </c>
      <c r="J202" s="34">
        <v>10.577</v>
      </c>
      <c r="K202" s="34">
        <v>9.5679999999999996</v>
      </c>
      <c r="L202" s="34">
        <v>8.9719999999999995</v>
      </c>
      <c r="M202" s="34">
        <v>7.3659999999999997</v>
      </c>
      <c r="N202" s="34">
        <v>6.7080000000000002</v>
      </c>
      <c r="O202" s="34">
        <v>6.383</v>
      </c>
      <c r="P202" s="34">
        <v>6.0970000000000004</v>
      </c>
      <c r="Q202" s="34">
        <v>6.6870000000000003</v>
      </c>
      <c r="R202" s="34">
        <v>7.2480000000000002</v>
      </c>
      <c r="S202" s="34">
        <v>28.832999999999998</v>
      </c>
      <c r="T202" s="34">
        <v>505.60199999999998</v>
      </c>
      <c r="U202" s="34">
        <v>2790.4290000000001</v>
      </c>
      <c r="V202" s="34">
        <v>8073.7520000000004</v>
      </c>
      <c r="W202" s="34">
        <v>16433.710999999999</v>
      </c>
      <c r="X202" s="34">
        <v>26931.831999999999</v>
      </c>
      <c r="Y202" s="34">
        <v>38575.686000000002</v>
      </c>
      <c r="Z202" s="34">
        <v>50602.612000000001</v>
      </c>
      <c r="AA202" s="34">
        <v>60911.459000000003</v>
      </c>
      <c r="AB202" s="34">
        <v>70169.384000000005</v>
      </c>
      <c r="AC202" s="34">
        <v>77567.16</v>
      </c>
      <c r="AD202" s="34">
        <v>82928.228000000003</v>
      </c>
      <c r="AE202" s="34">
        <v>87022.513999999996</v>
      </c>
      <c r="AF202" s="34">
        <v>89254.322</v>
      </c>
      <c r="AG202" s="34">
        <v>88884.381999999998</v>
      </c>
      <c r="AH202" s="34">
        <v>85201.312000000005</v>
      </c>
      <c r="AI202" s="34">
        <v>78445.198999999993</v>
      </c>
      <c r="AJ202" s="34">
        <v>79873.366999999998</v>
      </c>
      <c r="AK202" s="34">
        <v>77450.259000000005</v>
      </c>
      <c r="AL202" s="34">
        <v>71066.993000000002</v>
      </c>
      <c r="AM202" s="34">
        <v>60462.767</v>
      </c>
      <c r="AN202" s="34">
        <v>50013.071000000004</v>
      </c>
      <c r="AO202" s="34">
        <v>38607.235999999997</v>
      </c>
      <c r="AP202" s="34">
        <v>27835.206999999999</v>
      </c>
      <c r="AQ202" s="34">
        <v>17903.362000000001</v>
      </c>
      <c r="AR202" s="34">
        <v>10016.032999999999</v>
      </c>
      <c r="AS202" s="34">
        <v>4262.5630000000001</v>
      </c>
      <c r="AT202" s="34">
        <v>1437.691</v>
      </c>
      <c r="AU202" s="34">
        <v>161.65799999999999</v>
      </c>
      <c r="AV202" s="34">
        <v>9.2949999999999999</v>
      </c>
      <c r="AW202" s="34">
        <v>8.5510000000000002</v>
      </c>
      <c r="AX202" s="34">
        <v>7.774</v>
      </c>
      <c r="AY202" s="34">
        <v>7.1589999999999998</v>
      </c>
      <c r="AZ202" s="34">
        <v>6.39</v>
      </c>
      <c r="BA202" s="34">
        <v>7.2750000000000004</v>
      </c>
      <c r="BB202" s="34">
        <v>7.13</v>
      </c>
      <c r="BC202" s="34">
        <v>7.7469999999999999</v>
      </c>
      <c r="BD202" s="34">
        <v>10.624000000000001</v>
      </c>
    </row>
    <row r="203" spans="1:56" x14ac:dyDescent="0.25">
      <c r="A203" t="s">
        <v>323</v>
      </c>
      <c r="D203" t="s">
        <v>0</v>
      </c>
      <c r="E203" s="2" t="s">
        <v>152</v>
      </c>
      <c r="G203" s="33">
        <v>43105</v>
      </c>
      <c r="H203" s="41">
        <f t="shared" si="7"/>
        <v>1255571.0150000001</v>
      </c>
      <c r="I203" s="34">
        <v>11.757999999999999</v>
      </c>
      <c r="J203" s="34">
        <v>9.3640000000000008</v>
      </c>
      <c r="K203" s="34">
        <v>9.7769999999999992</v>
      </c>
      <c r="L203" s="34">
        <v>8.3260000000000005</v>
      </c>
      <c r="M203" s="34">
        <v>8.4149999999999991</v>
      </c>
      <c r="N203" s="34">
        <v>7.2779999999999996</v>
      </c>
      <c r="O203" s="34">
        <v>7.4610000000000003</v>
      </c>
      <c r="P203" s="34">
        <v>6.907</v>
      </c>
      <c r="Q203" s="34">
        <v>8.0299999999999994</v>
      </c>
      <c r="R203" s="34">
        <v>6.9950000000000001</v>
      </c>
      <c r="S203" s="34">
        <v>21.3</v>
      </c>
      <c r="T203" s="34">
        <v>423.49</v>
      </c>
      <c r="U203" s="34">
        <v>2391.6489999999999</v>
      </c>
      <c r="V203" s="34">
        <v>7326.268</v>
      </c>
      <c r="W203" s="34">
        <v>15479.293</v>
      </c>
      <c r="X203" s="34">
        <v>25677.388999999999</v>
      </c>
      <c r="Y203" s="34">
        <v>36933.197</v>
      </c>
      <c r="Z203" s="34">
        <v>48370.502</v>
      </c>
      <c r="AA203" s="34">
        <v>59204.764999999999</v>
      </c>
      <c r="AB203" s="34">
        <v>68998.339000000007</v>
      </c>
      <c r="AC203" s="34">
        <v>76626.388999999996</v>
      </c>
      <c r="AD203" s="34">
        <v>82211.271999999997</v>
      </c>
      <c r="AE203" s="34">
        <v>85655.838000000003</v>
      </c>
      <c r="AF203" s="34">
        <v>87568.695999999996</v>
      </c>
      <c r="AG203" s="34">
        <v>87968.485000000001</v>
      </c>
      <c r="AH203" s="34">
        <v>86636.248999999996</v>
      </c>
      <c r="AI203" s="34">
        <v>83686.796000000002</v>
      </c>
      <c r="AJ203" s="34">
        <v>79013.582999999999</v>
      </c>
      <c r="AK203" s="34">
        <v>72302.093999999997</v>
      </c>
      <c r="AL203" s="34">
        <v>64368.298999999999</v>
      </c>
      <c r="AM203" s="34">
        <v>54747.004999999997</v>
      </c>
      <c r="AN203" s="34">
        <v>40794.709000000003</v>
      </c>
      <c r="AO203" s="34">
        <v>35163.006000000001</v>
      </c>
      <c r="AP203" s="34">
        <v>24795.558000000001</v>
      </c>
      <c r="AQ203" s="34">
        <v>15741.19</v>
      </c>
      <c r="AR203" s="34">
        <v>8740.4009999999998</v>
      </c>
      <c r="AS203" s="34">
        <v>3877.5770000000002</v>
      </c>
      <c r="AT203" s="34">
        <v>630.51099999999997</v>
      </c>
      <c r="AU203" s="34">
        <v>61.256</v>
      </c>
      <c r="AV203" s="34">
        <v>10.131</v>
      </c>
      <c r="AW203" s="34">
        <v>8.6419999999999995</v>
      </c>
      <c r="AX203" s="34">
        <v>8.6989999999999998</v>
      </c>
      <c r="AY203" s="34">
        <v>7.4109999999999996</v>
      </c>
      <c r="AZ203" s="34">
        <v>6.17</v>
      </c>
      <c r="BA203" s="34">
        <v>6.9749999999999996</v>
      </c>
      <c r="BB203" s="34">
        <v>6.8259999999999996</v>
      </c>
      <c r="BC203" s="34">
        <v>7.4009999999999998</v>
      </c>
      <c r="BD203" s="34">
        <v>9.343</v>
      </c>
    </row>
    <row r="204" spans="1:56" x14ac:dyDescent="0.25">
      <c r="A204" t="s">
        <v>323</v>
      </c>
      <c r="D204" t="s">
        <v>0</v>
      </c>
      <c r="E204" s="2" t="s">
        <v>152</v>
      </c>
      <c r="G204" s="33">
        <v>43106</v>
      </c>
      <c r="H204" s="41">
        <f t="shared" si="7"/>
        <v>916645.97500000021</v>
      </c>
      <c r="I204" s="34">
        <v>8.8049999999999997</v>
      </c>
      <c r="J204" s="34">
        <v>8.8970000000000002</v>
      </c>
      <c r="K204" s="34">
        <v>7.101</v>
      </c>
      <c r="L204" s="34">
        <v>8.18</v>
      </c>
      <c r="M204" s="34">
        <v>6.6959999999999997</v>
      </c>
      <c r="N204" s="34">
        <v>7.0510000000000002</v>
      </c>
      <c r="O204" s="34">
        <v>6.3789999999999996</v>
      </c>
      <c r="P204" s="34">
        <v>6.0890000000000004</v>
      </c>
      <c r="Q204" s="34">
        <v>5.99</v>
      </c>
      <c r="R204" s="34">
        <v>5.7240000000000002</v>
      </c>
      <c r="S204" s="34">
        <v>20.527999999999999</v>
      </c>
      <c r="T204" s="34">
        <v>395.31700000000001</v>
      </c>
      <c r="U204" s="34">
        <v>2277.54</v>
      </c>
      <c r="V204" s="34">
        <v>6877.2179999999998</v>
      </c>
      <c r="W204" s="34">
        <v>14208.611999999999</v>
      </c>
      <c r="X204" s="34">
        <v>23294.704000000002</v>
      </c>
      <c r="Y204" s="34">
        <v>32832.146999999997</v>
      </c>
      <c r="Z204" s="34">
        <v>42067.81</v>
      </c>
      <c r="AA204" s="34">
        <v>49651.328000000001</v>
      </c>
      <c r="AB204" s="34">
        <v>55853.756999999998</v>
      </c>
      <c r="AC204" s="34">
        <v>60404.701999999997</v>
      </c>
      <c r="AD204" s="34">
        <v>63031.853999999999</v>
      </c>
      <c r="AE204" s="34">
        <v>64247.481</v>
      </c>
      <c r="AF204" s="34">
        <v>64357.186999999998</v>
      </c>
      <c r="AG204" s="34">
        <v>63191.195</v>
      </c>
      <c r="AH204" s="34">
        <v>60753.404999999999</v>
      </c>
      <c r="AI204" s="34">
        <v>57461.256000000001</v>
      </c>
      <c r="AJ204" s="34">
        <v>53315.243000000002</v>
      </c>
      <c r="AK204" s="34">
        <v>48027.752999999997</v>
      </c>
      <c r="AL204" s="34">
        <v>42005.887000000002</v>
      </c>
      <c r="AM204" s="34">
        <v>35173.909</v>
      </c>
      <c r="AN204" s="34">
        <v>28090.538</v>
      </c>
      <c r="AO204" s="34">
        <v>20437.958999999999</v>
      </c>
      <c r="AP204" s="34">
        <v>13946.082</v>
      </c>
      <c r="AQ204" s="34">
        <v>8730.16</v>
      </c>
      <c r="AR204" s="34">
        <v>4195.8829999999998</v>
      </c>
      <c r="AS204" s="34">
        <v>1366.308</v>
      </c>
      <c r="AT204" s="34">
        <v>257.69099999999997</v>
      </c>
      <c r="AU204" s="34">
        <v>29.695</v>
      </c>
      <c r="AV204" s="34">
        <v>10.18</v>
      </c>
      <c r="AW204" s="34">
        <v>8.9870000000000001</v>
      </c>
      <c r="AX204" s="34">
        <v>8.3490000000000002</v>
      </c>
      <c r="AY204" s="34">
        <v>7.7960000000000003</v>
      </c>
      <c r="AZ204" s="34">
        <v>7.67</v>
      </c>
      <c r="BA204" s="34">
        <v>8.1159999999999997</v>
      </c>
      <c r="BB204" s="34">
        <v>6.4119999999999999</v>
      </c>
      <c r="BC204" s="34">
        <v>6.5590000000000002</v>
      </c>
      <c r="BD204" s="34">
        <v>7.8449999999999998</v>
      </c>
    </row>
    <row r="205" spans="1:56" x14ac:dyDescent="0.25">
      <c r="A205" t="s">
        <v>323</v>
      </c>
      <c r="D205" t="s">
        <v>0</v>
      </c>
      <c r="E205" s="2" t="s">
        <v>152</v>
      </c>
      <c r="G205" s="33">
        <v>43107</v>
      </c>
      <c r="H205" s="41">
        <f t="shared" si="7"/>
        <v>605097.24900000007</v>
      </c>
      <c r="I205" s="34">
        <v>9.3420000000000005</v>
      </c>
      <c r="J205" s="34">
        <v>9.0850000000000009</v>
      </c>
      <c r="K205" s="34">
        <v>9.6669999999999998</v>
      </c>
      <c r="L205" s="34">
        <v>7.0119999999999996</v>
      </c>
      <c r="M205" s="34">
        <v>6.859</v>
      </c>
      <c r="N205" s="34">
        <v>6.7119999999999997</v>
      </c>
      <c r="O205" s="34">
        <v>5.68</v>
      </c>
      <c r="P205" s="34">
        <v>5.367</v>
      </c>
      <c r="Q205" s="34">
        <v>5.7430000000000003</v>
      </c>
      <c r="R205" s="34">
        <v>5.7779999999999996</v>
      </c>
      <c r="S205" s="34">
        <v>13.105</v>
      </c>
      <c r="T205" s="34">
        <v>329.09699999999998</v>
      </c>
      <c r="U205" s="34">
        <v>1441.422</v>
      </c>
      <c r="V205" s="34">
        <v>5412.8270000000002</v>
      </c>
      <c r="W205" s="34">
        <v>10343.859</v>
      </c>
      <c r="X205" s="34">
        <v>13195.509</v>
      </c>
      <c r="Y205" s="34">
        <v>16959.506000000001</v>
      </c>
      <c r="Z205" s="34">
        <v>17978.937000000002</v>
      </c>
      <c r="AA205" s="34">
        <v>21234.579000000002</v>
      </c>
      <c r="AB205" s="34">
        <v>24148.225999999999</v>
      </c>
      <c r="AC205" s="34">
        <v>28921.817999999999</v>
      </c>
      <c r="AD205" s="34">
        <v>34155.112999999998</v>
      </c>
      <c r="AE205" s="34">
        <v>36666.078000000001</v>
      </c>
      <c r="AF205" s="34">
        <v>41444.790999999997</v>
      </c>
      <c r="AG205" s="34">
        <v>44812.616999999998</v>
      </c>
      <c r="AH205" s="34">
        <v>40158.46</v>
      </c>
      <c r="AI205" s="34">
        <v>44246.114999999998</v>
      </c>
      <c r="AJ205" s="34">
        <v>48359.406999999999</v>
      </c>
      <c r="AK205" s="34">
        <v>36889.711000000003</v>
      </c>
      <c r="AL205" s="34">
        <v>34135.063000000002</v>
      </c>
      <c r="AM205" s="34">
        <v>28697.867999999999</v>
      </c>
      <c r="AN205" s="34">
        <v>25177.957999999999</v>
      </c>
      <c r="AO205" s="34">
        <v>20443.684000000001</v>
      </c>
      <c r="AP205" s="34">
        <v>12809.655000000001</v>
      </c>
      <c r="AQ205" s="34">
        <v>10646.225</v>
      </c>
      <c r="AR205" s="34">
        <v>4172.8720000000003</v>
      </c>
      <c r="AS205" s="34">
        <v>1781.335</v>
      </c>
      <c r="AT205" s="34">
        <v>299.62</v>
      </c>
      <c r="AU205" s="34">
        <v>76.802000000000007</v>
      </c>
      <c r="AV205" s="34">
        <v>10.538</v>
      </c>
      <c r="AW205" s="34">
        <v>9.5399999999999991</v>
      </c>
      <c r="AX205" s="34">
        <v>8.2360000000000007</v>
      </c>
      <c r="AY205" s="34">
        <v>7.8209999999999997</v>
      </c>
      <c r="AZ205" s="34">
        <v>7.0140000000000002</v>
      </c>
      <c r="BA205" s="34">
        <v>7.218</v>
      </c>
      <c r="BB205" s="34">
        <v>7.1130000000000004</v>
      </c>
      <c r="BC205" s="34">
        <v>7.4390000000000001</v>
      </c>
      <c r="BD205" s="34">
        <v>8.8260000000000005</v>
      </c>
    </row>
    <row r="206" spans="1:56" x14ac:dyDescent="0.25">
      <c r="A206" t="s">
        <v>323</v>
      </c>
      <c r="D206" t="s">
        <v>0</v>
      </c>
      <c r="E206" s="2" t="s">
        <v>152</v>
      </c>
      <c r="G206" s="33">
        <v>43108</v>
      </c>
      <c r="H206" s="41">
        <f t="shared" si="7"/>
        <v>607011.44000000029</v>
      </c>
      <c r="I206" s="34">
        <v>9.4209999999999994</v>
      </c>
      <c r="J206" s="34">
        <v>10.336</v>
      </c>
      <c r="K206" s="34">
        <v>9.0190000000000001</v>
      </c>
      <c r="L206" s="34">
        <v>7.6779999999999999</v>
      </c>
      <c r="M206" s="34">
        <v>7.4939999999999998</v>
      </c>
      <c r="N206" s="34">
        <v>6.6059999999999999</v>
      </c>
      <c r="O206" s="34">
        <v>6.4539999999999997</v>
      </c>
      <c r="P206" s="34">
        <v>5.7569999999999997</v>
      </c>
      <c r="Q206" s="34">
        <v>5.6970000000000001</v>
      </c>
      <c r="R206" s="34">
        <v>6.7519999999999998</v>
      </c>
      <c r="S206" s="34">
        <v>6.9889999999999999</v>
      </c>
      <c r="T206" s="34">
        <v>88.019000000000005</v>
      </c>
      <c r="U206" s="34">
        <v>1039.3589999999999</v>
      </c>
      <c r="V206" s="34">
        <v>2565.3510000000001</v>
      </c>
      <c r="W206" s="34">
        <v>3517.346</v>
      </c>
      <c r="X206" s="34">
        <v>6740.3649999999998</v>
      </c>
      <c r="Y206" s="34">
        <v>10098.539000000001</v>
      </c>
      <c r="Z206" s="34">
        <v>15271.105</v>
      </c>
      <c r="AA206" s="34">
        <v>16912.3</v>
      </c>
      <c r="AB206" s="34">
        <v>19354.36</v>
      </c>
      <c r="AC206" s="34">
        <v>22679.396000000001</v>
      </c>
      <c r="AD206" s="34">
        <v>31305.002</v>
      </c>
      <c r="AE206" s="34">
        <v>42132.559000000001</v>
      </c>
      <c r="AF206" s="34">
        <v>52830.832999999999</v>
      </c>
      <c r="AG206" s="34">
        <v>51588.998</v>
      </c>
      <c r="AH206" s="34">
        <v>44702.243999999999</v>
      </c>
      <c r="AI206" s="34">
        <v>36137.258000000002</v>
      </c>
      <c r="AJ206" s="34">
        <v>38323.837</v>
      </c>
      <c r="AK206" s="34">
        <v>36941.290999999997</v>
      </c>
      <c r="AL206" s="34">
        <v>40172.932000000001</v>
      </c>
      <c r="AM206" s="34">
        <v>44947.762000000002</v>
      </c>
      <c r="AN206" s="34">
        <v>42018.481</v>
      </c>
      <c r="AO206" s="34">
        <v>26772.359</v>
      </c>
      <c r="AP206" s="34">
        <v>11785.385</v>
      </c>
      <c r="AQ206" s="34">
        <v>4059.7440000000001</v>
      </c>
      <c r="AR206" s="34">
        <v>1746.0820000000001</v>
      </c>
      <c r="AS206" s="34">
        <v>2369.3850000000002</v>
      </c>
      <c r="AT206" s="34">
        <v>656.52300000000002</v>
      </c>
      <c r="AU206" s="34">
        <v>99.421000000000006</v>
      </c>
      <c r="AV206" s="34">
        <v>12.920999999999999</v>
      </c>
      <c r="AW206" s="34">
        <v>8.6039999999999992</v>
      </c>
      <c r="AX206" s="34">
        <v>7.82</v>
      </c>
      <c r="AY206" s="34">
        <v>6.72</v>
      </c>
      <c r="AZ206" s="34">
        <v>6.3339999999999996</v>
      </c>
      <c r="BA206" s="34">
        <v>6.6109999999999998</v>
      </c>
      <c r="BB206" s="34">
        <v>6.8179999999999996</v>
      </c>
      <c r="BC206" s="34">
        <v>7.5330000000000004</v>
      </c>
      <c r="BD206" s="34">
        <v>9.64</v>
      </c>
    </row>
    <row r="207" spans="1:56" x14ac:dyDescent="0.25">
      <c r="A207" t="s">
        <v>323</v>
      </c>
      <c r="D207" t="s">
        <v>0</v>
      </c>
      <c r="E207" s="2" t="s">
        <v>152</v>
      </c>
      <c r="G207" s="33">
        <v>43109</v>
      </c>
      <c r="H207" s="41">
        <f t="shared" ref="H207:H270" si="8">IF(D207&lt;&gt;"Jemena",
IF(SUM(I207:BD207)&gt;0,SUM(I207:BD207),SUM(I207:BD207)*-1),
IF(AND(F207&lt;&gt;"Jemena residential",F207&lt;&gt;"Jemena small business"),0,IF(SUM(I207:BD207)&gt;0,SUM(I207:BD207),SUM(I207:BD207)*-1)))</f>
        <v>1064851.254</v>
      </c>
      <c r="I207" s="34">
        <v>9.0570000000000004</v>
      </c>
      <c r="J207" s="34">
        <v>9.7360000000000007</v>
      </c>
      <c r="K207" s="34">
        <v>6.5090000000000003</v>
      </c>
      <c r="L207" s="34">
        <v>8.1709999999999994</v>
      </c>
      <c r="M207" s="34">
        <v>7.0860000000000003</v>
      </c>
      <c r="N207" s="34">
        <v>6.1130000000000004</v>
      </c>
      <c r="O207" s="34">
        <v>5.9720000000000004</v>
      </c>
      <c r="P207" s="34">
        <v>5.9249999999999998</v>
      </c>
      <c r="Q207" s="34">
        <v>6.1959999999999997</v>
      </c>
      <c r="R207" s="34">
        <v>5.8789999999999996</v>
      </c>
      <c r="S207" s="34">
        <v>10.635999999999999</v>
      </c>
      <c r="T207" s="34">
        <v>126.80800000000001</v>
      </c>
      <c r="U207" s="34">
        <v>1022.465</v>
      </c>
      <c r="V207" s="34">
        <v>4014.2539999999999</v>
      </c>
      <c r="W207" s="34">
        <v>10538.013999999999</v>
      </c>
      <c r="X207" s="34">
        <v>17854.68</v>
      </c>
      <c r="Y207" s="34">
        <v>28462.855</v>
      </c>
      <c r="Z207" s="34">
        <v>38135.097999999998</v>
      </c>
      <c r="AA207" s="34">
        <v>48672.944000000003</v>
      </c>
      <c r="AB207" s="34">
        <v>51994.987000000001</v>
      </c>
      <c r="AC207" s="34">
        <v>49258.963000000003</v>
      </c>
      <c r="AD207" s="34">
        <v>52944.932999999997</v>
      </c>
      <c r="AE207" s="34">
        <v>57272.192000000003</v>
      </c>
      <c r="AF207" s="34">
        <v>60721.087</v>
      </c>
      <c r="AG207" s="34">
        <v>63647.411</v>
      </c>
      <c r="AH207" s="34">
        <v>62416.536999999997</v>
      </c>
      <c r="AI207" s="34">
        <v>64864.036</v>
      </c>
      <c r="AJ207" s="34">
        <v>67054.994999999995</v>
      </c>
      <c r="AK207" s="34">
        <v>72965.691000000006</v>
      </c>
      <c r="AL207" s="34">
        <v>71971.763999999996</v>
      </c>
      <c r="AM207" s="34">
        <v>65097.828999999998</v>
      </c>
      <c r="AN207" s="34">
        <v>56021.550999999999</v>
      </c>
      <c r="AO207" s="34">
        <v>45063.156000000003</v>
      </c>
      <c r="AP207" s="34">
        <v>33075.934000000001</v>
      </c>
      <c r="AQ207" s="34">
        <v>21600.493999999999</v>
      </c>
      <c r="AR207" s="34">
        <v>12455.936</v>
      </c>
      <c r="AS207" s="34">
        <v>5694.0529999999999</v>
      </c>
      <c r="AT207" s="34">
        <v>1610.17</v>
      </c>
      <c r="AU207" s="34">
        <v>142.31899999999999</v>
      </c>
      <c r="AV207" s="34">
        <v>10</v>
      </c>
      <c r="AW207" s="34">
        <v>8.1579999999999995</v>
      </c>
      <c r="AX207" s="34">
        <v>7.375</v>
      </c>
      <c r="AY207" s="34">
        <v>6.97</v>
      </c>
      <c r="AZ207" s="34">
        <v>6.5330000000000004</v>
      </c>
      <c r="BA207" s="34">
        <v>7.5069999999999997</v>
      </c>
      <c r="BB207" s="34">
        <v>6.9210000000000003</v>
      </c>
      <c r="BC207" s="34">
        <v>7.1379999999999999</v>
      </c>
      <c r="BD207" s="34">
        <v>8.2159999999999993</v>
      </c>
    </row>
    <row r="208" spans="1:56" x14ac:dyDescent="0.25">
      <c r="A208" t="s">
        <v>323</v>
      </c>
      <c r="D208" t="s">
        <v>0</v>
      </c>
      <c r="E208" s="2" t="s">
        <v>152</v>
      </c>
      <c r="G208" s="33">
        <v>43110</v>
      </c>
      <c r="H208" s="41">
        <f t="shared" si="8"/>
        <v>1134791.1620000002</v>
      </c>
      <c r="I208" s="34">
        <v>9.5440000000000005</v>
      </c>
      <c r="J208" s="34">
        <v>10.752000000000001</v>
      </c>
      <c r="K208" s="34">
        <v>11.452999999999999</v>
      </c>
      <c r="L208" s="34">
        <v>8.91</v>
      </c>
      <c r="M208" s="34">
        <v>6.7089999999999996</v>
      </c>
      <c r="N208" s="34">
        <v>7.9119999999999999</v>
      </c>
      <c r="O208" s="34">
        <v>6.9009999999999998</v>
      </c>
      <c r="P208" s="34">
        <v>5.8940000000000001</v>
      </c>
      <c r="Q208" s="34">
        <v>6.4420000000000002</v>
      </c>
      <c r="R208" s="34">
        <v>6.665</v>
      </c>
      <c r="S208" s="34">
        <v>16.779</v>
      </c>
      <c r="T208" s="34">
        <v>411.26100000000002</v>
      </c>
      <c r="U208" s="34">
        <v>2339.8890000000001</v>
      </c>
      <c r="V208" s="34">
        <v>7059.4549999999999</v>
      </c>
      <c r="W208" s="34">
        <v>15161.495000000001</v>
      </c>
      <c r="X208" s="34">
        <v>25372.856</v>
      </c>
      <c r="Y208" s="34">
        <v>37751.171999999999</v>
      </c>
      <c r="Z208" s="34">
        <v>50437.57</v>
      </c>
      <c r="AA208" s="34">
        <v>61474.758000000002</v>
      </c>
      <c r="AB208" s="34">
        <v>71575.509000000005</v>
      </c>
      <c r="AC208" s="34">
        <v>78123.955000000002</v>
      </c>
      <c r="AD208" s="34">
        <v>79853.95</v>
      </c>
      <c r="AE208" s="34">
        <v>76176.517999999996</v>
      </c>
      <c r="AF208" s="34">
        <v>81843.847999999998</v>
      </c>
      <c r="AG208" s="34">
        <v>82295.823000000004</v>
      </c>
      <c r="AH208" s="34">
        <v>79759.773000000001</v>
      </c>
      <c r="AI208" s="34">
        <v>70732.888999999996</v>
      </c>
      <c r="AJ208" s="34">
        <v>58950.748</v>
      </c>
      <c r="AK208" s="34">
        <v>46027.385999999999</v>
      </c>
      <c r="AL208" s="34">
        <v>47685.178999999996</v>
      </c>
      <c r="AM208" s="34">
        <v>42908.309000000001</v>
      </c>
      <c r="AN208" s="34">
        <v>35489.29</v>
      </c>
      <c r="AO208" s="34">
        <v>24854.454000000002</v>
      </c>
      <c r="AP208" s="34">
        <v>23010.776000000002</v>
      </c>
      <c r="AQ208" s="34">
        <v>17961.453000000001</v>
      </c>
      <c r="AR208" s="34">
        <v>10615.329</v>
      </c>
      <c r="AS208" s="34">
        <v>4977.6319999999996</v>
      </c>
      <c r="AT208" s="34">
        <v>1591.6210000000001</v>
      </c>
      <c r="AU208" s="34">
        <v>186.42400000000001</v>
      </c>
      <c r="AV208" s="34">
        <v>9.952</v>
      </c>
      <c r="AW208" s="34">
        <v>7.3419999999999996</v>
      </c>
      <c r="AX208" s="34">
        <v>6.4320000000000004</v>
      </c>
      <c r="AY208" s="34">
        <v>5.6040000000000001</v>
      </c>
      <c r="AZ208" s="34">
        <v>6.6059999999999999</v>
      </c>
      <c r="BA208" s="34">
        <v>6.03</v>
      </c>
      <c r="BB208" s="34">
        <v>6.4050000000000002</v>
      </c>
      <c r="BC208" s="34">
        <v>7.35</v>
      </c>
      <c r="BD208" s="34">
        <v>8.1579999999999995</v>
      </c>
    </row>
    <row r="209" spans="1:56" x14ac:dyDescent="0.25">
      <c r="A209" t="s">
        <v>323</v>
      </c>
      <c r="D209" t="s">
        <v>0</v>
      </c>
      <c r="E209" s="2" t="s">
        <v>152</v>
      </c>
      <c r="G209" s="33">
        <v>43111</v>
      </c>
      <c r="H209" s="41">
        <f t="shared" si="8"/>
        <v>1030064.3010000002</v>
      </c>
      <c r="I209" s="34">
        <v>8.92</v>
      </c>
      <c r="J209" s="34">
        <v>9.3670000000000009</v>
      </c>
      <c r="K209" s="34">
        <v>10.112</v>
      </c>
      <c r="L209" s="34">
        <v>7.3689999999999998</v>
      </c>
      <c r="M209" s="34">
        <v>7.2240000000000002</v>
      </c>
      <c r="N209" s="34">
        <v>6.5650000000000004</v>
      </c>
      <c r="O209" s="34">
        <v>6.2880000000000003</v>
      </c>
      <c r="P209" s="34">
        <v>6.7969999999999997</v>
      </c>
      <c r="Q209" s="34">
        <v>5.43</v>
      </c>
      <c r="R209" s="34">
        <v>6.8609999999999998</v>
      </c>
      <c r="S209" s="34">
        <v>12.779</v>
      </c>
      <c r="T209" s="34">
        <v>394.38099999999997</v>
      </c>
      <c r="U209" s="34">
        <v>2323.076</v>
      </c>
      <c r="V209" s="34">
        <v>6928.2269999999999</v>
      </c>
      <c r="W209" s="34">
        <v>13184.514999999999</v>
      </c>
      <c r="X209" s="34">
        <v>23427.45</v>
      </c>
      <c r="Y209" s="34">
        <v>33750.959999999999</v>
      </c>
      <c r="Z209" s="34">
        <v>45504.39</v>
      </c>
      <c r="AA209" s="34">
        <v>56009.35</v>
      </c>
      <c r="AB209" s="34">
        <v>64056.866999999998</v>
      </c>
      <c r="AC209" s="34">
        <v>70102.692999999999</v>
      </c>
      <c r="AD209" s="34">
        <v>75821.991999999998</v>
      </c>
      <c r="AE209" s="34">
        <v>78920.297999999995</v>
      </c>
      <c r="AF209" s="34">
        <v>79795.637000000002</v>
      </c>
      <c r="AG209" s="34">
        <v>78667.625</v>
      </c>
      <c r="AH209" s="34">
        <v>71332.182000000001</v>
      </c>
      <c r="AI209" s="34">
        <v>66799.523000000001</v>
      </c>
      <c r="AJ209" s="34">
        <v>59928.728000000003</v>
      </c>
      <c r="AK209" s="34">
        <v>50679.110999999997</v>
      </c>
      <c r="AL209" s="34">
        <v>43814.792999999998</v>
      </c>
      <c r="AM209" s="34">
        <v>39008.959000000003</v>
      </c>
      <c r="AN209" s="34">
        <v>26962.853999999999</v>
      </c>
      <c r="AO209" s="34">
        <v>17123.422999999999</v>
      </c>
      <c r="AP209" s="34">
        <v>11266.511</v>
      </c>
      <c r="AQ209" s="34">
        <v>7798.9780000000001</v>
      </c>
      <c r="AR209" s="34">
        <v>3780.3270000000002</v>
      </c>
      <c r="AS209" s="34">
        <v>2023.0250000000001</v>
      </c>
      <c r="AT209" s="34">
        <v>454.87900000000002</v>
      </c>
      <c r="AU209" s="34">
        <v>43.470999999999997</v>
      </c>
      <c r="AV209" s="34">
        <v>10.061999999999999</v>
      </c>
      <c r="AW209" s="34">
        <v>9.5269999999999992</v>
      </c>
      <c r="AX209" s="34">
        <v>7.9180000000000001</v>
      </c>
      <c r="AY209" s="34">
        <v>6.6210000000000004</v>
      </c>
      <c r="AZ209" s="34">
        <v>5.9450000000000003</v>
      </c>
      <c r="BA209" s="34">
        <v>6.4859999999999998</v>
      </c>
      <c r="BB209" s="34">
        <v>6.4429999999999996</v>
      </c>
      <c r="BC209" s="34">
        <v>8.0269999999999992</v>
      </c>
      <c r="BD209" s="34">
        <v>11.335000000000001</v>
      </c>
    </row>
    <row r="210" spans="1:56" x14ac:dyDescent="0.25">
      <c r="A210" t="s">
        <v>323</v>
      </c>
      <c r="D210" t="s">
        <v>0</v>
      </c>
      <c r="E210" s="2" t="s">
        <v>152</v>
      </c>
      <c r="G210" s="33">
        <v>43112</v>
      </c>
      <c r="H210" s="41">
        <f t="shared" si="8"/>
        <v>151106.84699999992</v>
      </c>
      <c r="I210" s="34">
        <v>12.481999999999999</v>
      </c>
      <c r="J210" s="34">
        <v>7.9630000000000001</v>
      </c>
      <c r="K210" s="34">
        <v>9.1720000000000006</v>
      </c>
      <c r="L210" s="34">
        <v>6.9930000000000003</v>
      </c>
      <c r="M210" s="34">
        <v>6.2939999999999996</v>
      </c>
      <c r="N210" s="34">
        <v>7.0229999999999997</v>
      </c>
      <c r="O210" s="34">
        <v>5.8419999999999996</v>
      </c>
      <c r="P210" s="34">
        <v>6.2220000000000004</v>
      </c>
      <c r="Q210" s="34">
        <v>5.9160000000000004</v>
      </c>
      <c r="R210" s="34">
        <v>6.0640000000000001</v>
      </c>
      <c r="S210" s="34">
        <v>9.2919999999999998</v>
      </c>
      <c r="T210" s="34">
        <v>30.664999999999999</v>
      </c>
      <c r="U210" s="34">
        <v>173.07300000000001</v>
      </c>
      <c r="V210" s="34">
        <v>718.54700000000003</v>
      </c>
      <c r="W210" s="34">
        <v>1557.3320000000001</v>
      </c>
      <c r="X210" s="34">
        <v>2514.7080000000001</v>
      </c>
      <c r="Y210" s="34">
        <v>3325.7539999999999</v>
      </c>
      <c r="Z210" s="34">
        <v>3553.09</v>
      </c>
      <c r="AA210" s="34">
        <v>6685.84</v>
      </c>
      <c r="AB210" s="34">
        <v>10963.011</v>
      </c>
      <c r="AC210" s="34">
        <v>15064.293</v>
      </c>
      <c r="AD210" s="34">
        <v>13330.713</v>
      </c>
      <c r="AE210" s="34">
        <v>11135.862999999999</v>
      </c>
      <c r="AF210" s="34">
        <v>9420.3070000000007</v>
      </c>
      <c r="AG210" s="34">
        <v>12466.308999999999</v>
      </c>
      <c r="AH210" s="34">
        <v>8101.6379999999999</v>
      </c>
      <c r="AI210" s="34">
        <v>7461.3329999999996</v>
      </c>
      <c r="AJ210" s="34">
        <v>9337.5849999999991</v>
      </c>
      <c r="AK210" s="34">
        <v>9747.0789999999997</v>
      </c>
      <c r="AL210" s="34">
        <v>7122.1559999999999</v>
      </c>
      <c r="AM210" s="34">
        <v>5944.2690000000002</v>
      </c>
      <c r="AN210" s="34">
        <v>4892.4629999999997</v>
      </c>
      <c r="AO210" s="34">
        <v>3997.7429999999999</v>
      </c>
      <c r="AP210" s="34">
        <v>1654.8409999999999</v>
      </c>
      <c r="AQ210" s="34">
        <v>994.97400000000005</v>
      </c>
      <c r="AR210" s="34">
        <v>568.83799999999997</v>
      </c>
      <c r="AS210" s="34">
        <v>178.86</v>
      </c>
      <c r="AT210" s="34">
        <v>20.126999999999999</v>
      </c>
      <c r="AU210" s="34">
        <v>7.032</v>
      </c>
      <c r="AV210" s="34">
        <v>7.4039999999999999</v>
      </c>
      <c r="AW210" s="34">
        <v>5.8840000000000003</v>
      </c>
      <c r="AX210" s="34">
        <v>5.8970000000000002</v>
      </c>
      <c r="AY210" s="34">
        <v>4.9189999999999996</v>
      </c>
      <c r="AZ210" s="34">
        <v>4.6779999999999999</v>
      </c>
      <c r="BA210" s="34">
        <v>5.7530000000000001</v>
      </c>
      <c r="BB210" s="34">
        <v>5.7270000000000003</v>
      </c>
      <c r="BC210" s="34">
        <v>6.6449999999999996</v>
      </c>
      <c r="BD210" s="34">
        <v>8.234</v>
      </c>
    </row>
    <row r="211" spans="1:56" x14ac:dyDescent="0.25">
      <c r="A211" t="s">
        <v>323</v>
      </c>
      <c r="D211" t="s">
        <v>0</v>
      </c>
      <c r="E211" s="2" t="s">
        <v>152</v>
      </c>
      <c r="G211" s="33">
        <v>43113</v>
      </c>
      <c r="H211" s="41">
        <f t="shared" si="8"/>
        <v>571705.21000000008</v>
      </c>
      <c r="I211" s="34">
        <v>7.6749999999999998</v>
      </c>
      <c r="J211" s="34">
        <v>8.98</v>
      </c>
      <c r="K211" s="34">
        <v>7.3579999999999997</v>
      </c>
      <c r="L211" s="34">
        <v>6.18</v>
      </c>
      <c r="M211" s="34">
        <v>6.0220000000000002</v>
      </c>
      <c r="N211" s="34">
        <v>5.0119999999999996</v>
      </c>
      <c r="O211" s="34">
        <v>5.1040000000000001</v>
      </c>
      <c r="P211" s="34">
        <v>5.53</v>
      </c>
      <c r="Q211" s="34">
        <v>6.1520000000000001</v>
      </c>
      <c r="R211" s="34">
        <v>4.9610000000000003</v>
      </c>
      <c r="S211" s="34">
        <v>7.0060000000000002</v>
      </c>
      <c r="T211" s="34">
        <v>23.181000000000001</v>
      </c>
      <c r="U211" s="34">
        <v>203.52699999999999</v>
      </c>
      <c r="V211" s="34">
        <v>1281.558</v>
      </c>
      <c r="W211" s="34">
        <v>4563.7619999999997</v>
      </c>
      <c r="X211" s="34">
        <v>12509.553</v>
      </c>
      <c r="Y211" s="34">
        <v>24673.923999999999</v>
      </c>
      <c r="Z211" s="34">
        <v>32114.824000000001</v>
      </c>
      <c r="AA211" s="34">
        <v>37805.546000000002</v>
      </c>
      <c r="AB211" s="34">
        <v>40186.383000000002</v>
      </c>
      <c r="AC211" s="34">
        <v>44115.112999999998</v>
      </c>
      <c r="AD211" s="34">
        <v>52947.966999999997</v>
      </c>
      <c r="AE211" s="34">
        <v>56080.502</v>
      </c>
      <c r="AF211" s="34">
        <v>49014.847999999998</v>
      </c>
      <c r="AG211" s="34">
        <v>47925.057999999997</v>
      </c>
      <c r="AH211" s="34">
        <v>39778.872000000003</v>
      </c>
      <c r="AI211" s="34">
        <v>29457.06</v>
      </c>
      <c r="AJ211" s="34">
        <v>23560.081999999999</v>
      </c>
      <c r="AK211" s="34">
        <v>20024.335999999999</v>
      </c>
      <c r="AL211" s="34">
        <v>13682.187</v>
      </c>
      <c r="AM211" s="34">
        <v>9708.5709999999999</v>
      </c>
      <c r="AN211" s="34">
        <v>7325.4579999999996</v>
      </c>
      <c r="AO211" s="34">
        <v>7912.6980000000003</v>
      </c>
      <c r="AP211" s="34">
        <v>7144.8919999999998</v>
      </c>
      <c r="AQ211" s="34">
        <v>4140.5439999999999</v>
      </c>
      <c r="AR211" s="34">
        <v>3943.5940000000001</v>
      </c>
      <c r="AS211" s="34">
        <v>992.78700000000003</v>
      </c>
      <c r="AT211" s="34">
        <v>404.59100000000001</v>
      </c>
      <c r="AU211" s="34">
        <v>50.911000000000001</v>
      </c>
      <c r="AV211" s="34">
        <v>8.0890000000000004</v>
      </c>
      <c r="AW211" s="34">
        <v>6.56</v>
      </c>
      <c r="AX211" s="34">
        <v>6.5039999999999996</v>
      </c>
      <c r="AY211" s="34">
        <v>6.33</v>
      </c>
      <c r="AZ211" s="34">
        <v>6.3220000000000001</v>
      </c>
      <c r="BA211" s="34">
        <v>6.1429999999999998</v>
      </c>
      <c r="BB211" s="34">
        <v>6.4</v>
      </c>
      <c r="BC211" s="34">
        <v>7.6909999999999998</v>
      </c>
      <c r="BD211" s="34">
        <v>8.8620000000000001</v>
      </c>
    </row>
    <row r="212" spans="1:56" x14ac:dyDescent="0.25">
      <c r="A212" t="s">
        <v>323</v>
      </c>
      <c r="D212" t="s">
        <v>0</v>
      </c>
      <c r="E212" s="2" t="s">
        <v>152</v>
      </c>
      <c r="G212" s="33">
        <v>43114</v>
      </c>
      <c r="H212" s="41">
        <f t="shared" si="8"/>
        <v>1250761.7320000001</v>
      </c>
      <c r="I212" s="34">
        <v>8.2010000000000005</v>
      </c>
      <c r="J212" s="34">
        <v>11.24</v>
      </c>
      <c r="K212" s="34">
        <v>8.0389999999999997</v>
      </c>
      <c r="L212" s="34">
        <v>7.4640000000000004</v>
      </c>
      <c r="M212" s="34">
        <v>6.2480000000000002</v>
      </c>
      <c r="N212" s="34">
        <v>7.1760000000000002</v>
      </c>
      <c r="O212" s="34">
        <v>6.4370000000000003</v>
      </c>
      <c r="P212" s="34">
        <v>6.3630000000000004</v>
      </c>
      <c r="Q212" s="34">
        <v>5.6139999999999999</v>
      </c>
      <c r="R212" s="34">
        <v>6.5039999999999996</v>
      </c>
      <c r="S212" s="34">
        <v>9.3829999999999991</v>
      </c>
      <c r="T212" s="34">
        <v>299.42500000000001</v>
      </c>
      <c r="U212" s="34">
        <v>2210.4549999999999</v>
      </c>
      <c r="V212" s="34">
        <v>7525.7579999999998</v>
      </c>
      <c r="W212" s="34">
        <v>15289.355</v>
      </c>
      <c r="X212" s="34">
        <v>25137.531999999999</v>
      </c>
      <c r="Y212" s="34">
        <v>33375.531999999999</v>
      </c>
      <c r="Z212" s="34">
        <v>40611.980000000003</v>
      </c>
      <c r="AA212" s="34">
        <v>48225.205000000002</v>
      </c>
      <c r="AB212" s="34">
        <v>54751.5</v>
      </c>
      <c r="AC212" s="34">
        <v>64318.457999999999</v>
      </c>
      <c r="AD212" s="34">
        <v>69186.851999999999</v>
      </c>
      <c r="AE212" s="34">
        <v>72866.692999999999</v>
      </c>
      <c r="AF212" s="34">
        <v>77011.383000000002</v>
      </c>
      <c r="AG212" s="34">
        <v>76941.532000000007</v>
      </c>
      <c r="AH212" s="34">
        <v>80499.891000000003</v>
      </c>
      <c r="AI212" s="34">
        <v>79981.225999999995</v>
      </c>
      <c r="AJ212" s="34">
        <v>78040.695999999996</v>
      </c>
      <c r="AK212" s="34">
        <v>79797.065000000002</v>
      </c>
      <c r="AL212" s="34">
        <v>78790.659</v>
      </c>
      <c r="AM212" s="34">
        <v>70908.452999999994</v>
      </c>
      <c r="AN212" s="34">
        <v>61157.099000000002</v>
      </c>
      <c r="AO212" s="34">
        <v>49941.33</v>
      </c>
      <c r="AP212" s="34">
        <v>36898.637000000002</v>
      </c>
      <c r="AQ212" s="34">
        <v>24474.732</v>
      </c>
      <c r="AR212" s="34">
        <v>13819.784</v>
      </c>
      <c r="AS212" s="34">
        <v>6452.5069999999996</v>
      </c>
      <c r="AT212" s="34">
        <v>1895.07</v>
      </c>
      <c r="AU212" s="34">
        <v>190.85</v>
      </c>
      <c r="AV212" s="34">
        <v>9.7579999999999991</v>
      </c>
      <c r="AW212" s="34">
        <v>8.6750000000000007</v>
      </c>
      <c r="AX212" s="34">
        <v>8.2159999999999993</v>
      </c>
      <c r="AY212" s="34">
        <v>8.0139999999999993</v>
      </c>
      <c r="AZ212" s="34">
        <v>9.0050000000000008</v>
      </c>
      <c r="BA212" s="34">
        <v>8.6140000000000008</v>
      </c>
      <c r="BB212" s="34">
        <v>8.6630000000000003</v>
      </c>
      <c r="BC212" s="34">
        <v>8.6920000000000002</v>
      </c>
      <c r="BD212" s="34">
        <v>9.7669999999999995</v>
      </c>
    </row>
    <row r="213" spans="1:56" x14ac:dyDescent="0.25">
      <c r="A213" t="s">
        <v>323</v>
      </c>
      <c r="D213" t="s">
        <v>0</v>
      </c>
      <c r="E213" s="2" t="s">
        <v>152</v>
      </c>
      <c r="G213" s="33">
        <v>43115</v>
      </c>
      <c r="H213" s="41">
        <f t="shared" si="8"/>
        <v>846741.55599999998</v>
      </c>
      <c r="I213" s="34">
        <v>11.576000000000001</v>
      </c>
      <c r="J213" s="34">
        <v>10.43</v>
      </c>
      <c r="K213" s="34">
        <v>9.2850000000000001</v>
      </c>
      <c r="L213" s="34">
        <v>8.782</v>
      </c>
      <c r="M213" s="34">
        <v>6.8879999999999999</v>
      </c>
      <c r="N213" s="34">
        <v>6.6909999999999998</v>
      </c>
      <c r="O213" s="34">
        <v>6.4059999999999997</v>
      </c>
      <c r="P213" s="34">
        <v>6.367</v>
      </c>
      <c r="Q213" s="34">
        <v>8.3889999999999993</v>
      </c>
      <c r="R213" s="34">
        <v>6.5730000000000004</v>
      </c>
      <c r="S213" s="34">
        <v>7.6660000000000004</v>
      </c>
      <c r="T213" s="34">
        <v>60.204000000000001</v>
      </c>
      <c r="U213" s="34">
        <v>585.56100000000004</v>
      </c>
      <c r="V213" s="34">
        <v>2422.9180000000001</v>
      </c>
      <c r="W213" s="34">
        <v>6222.1869999999999</v>
      </c>
      <c r="X213" s="34">
        <v>10700.094999999999</v>
      </c>
      <c r="Y213" s="34">
        <v>18082.035</v>
      </c>
      <c r="Z213" s="34">
        <v>25995.5</v>
      </c>
      <c r="AA213" s="34">
        <v>34778.271999999997</v>
      </c>
      <c r="AB213" s="34">
        <v>43303.534</v>
      </c>
      <c r="AC213" s="34">
        <v>50816.623</v>
      </c>
      <c r="AD213" s="34">
        <v>52301.923000000003</v>
      </c>
      <c r="AE213" s="34">
        <v>52446.315000000002</v>
      </c>
      <c r="AF213" s="34">
        <v>49546.519</v>
      </c>
      <c r="AG213" s="34">
        <v>45884.438000000002</v>
      </c>
      <c r="AH213" s="34">
        <v>44118.474999999999</v>
      </c>
      <c r="AI213" s="34">
        <v>42797.442999999999</v>
      </c>
      <c r="AJ213" s="34">
        <v>44963.050999999999</v>
      </c>
      <c r="AK213" s="34">
        <v>50842.004999999997</v>
      </c>
      <c r="AL213" s="34">
        <v>54957.461000000003</v>
      </c>
      <c r="AM213" s="34">
        <v>54396.103999999999</v>
      </c>
      <c r="AN213" s="34">
        <v>50318.582999999999</v>
      </c>
      <c r="AO213" s="34">
        <v>41543.495999999999</v>
      </c>
      <c r="AP213" s="34">
        <v>30489.323</v>
      </c>
      <c r="AQ213" s="34">
        <v>20383.955000000002</v>
      </c>
      <c r="AR213" s="34">
        <v>11960.275</v>
      </c>
      <c r="AS213" s="34">
        <v>5251.8029999999999</v>
      </c>
      <c r="AT213" s="34">
        <v>1326.366</v>
      </c>
      <c r="AU213" s="34">
        <v>100.61</v>
      </c>
      <c r="AV213" s="34">
        <v>7.5270000000000001</v>
      </c>
      <c r="AW213" s="34">
        <v>6.3819999999999997</v>
      </c>
      <c r="AX213" s="34">
        <v>6.2210000000000001</v>
      </c>
      <c r="AY213" s="34">
        <v>5.782</v>
      </c>
      <c r="AZ213" s="34">
        <v>5.5</v>
      </c>
      <c r="BA213" s="34">
        <v>5.9320000000000004</v>
      </c>
      <c r="BB213" s="34">
        <v>6.2960000000000003</v>
      </c>
      <c r="BC213" s="34">
        <v>6.64</v>
      </c>
      <c r="BD213" s="34">
        <v>7.149</v>
      </c>
    </row>
    <row r="214" spans="1:56" x14ac:dyDescent="0.25">
      <c r="A214" t="s">
        <v>323</v>
      </c>
      <c r="D214" t="s">
        <v>0</v>
      </c>
      <c r="E214" s="2" t="s">
        <v>152</v>
      </c>
      <c r="G214" s="33">
        <v>43116</v>
      </c>
      <c r="H214" s="41">
        <f t="shared" si="8"/>
        <v>1385161.0719999992</v>
      </c>
      <c r="I214" s="34">
        <v>11.314</v>
      </c>
      <c r="J214" s="34">
        <v>9.4420000000000002</v>
      </c>
      <c r="K214" s="34">
        <v>8.9320000000000004</v>
      </c>
      <c r="L214" s="34">
        <v>6.367</v>
      </c>
      <c r="M214" s="34">
        <v>6.5430000000000001</v>
      </c>
      <c r="N214" s="34">
        <v>5.5060000000000002</v>
      </c>
      <c r="O214" s="34">
        <v>5.9240000000000004</v>
      </c>
      <c r="P214" s="34">
        <v>8.01</v>
      </c>
      <c r="Q214" s="34">
        <v>6.3289999999999997</v>
      </c>
      <c r="R214" s="34">
        <v>6.0410000000000004</v>
      </c>
      <c r="S214" s="34">
        <v>9.6170000000000009</v>
      </c>
      <c r="T214" s="34">
        <v>188.80699999999999</v>
      </c>
      <c r="U214" s="34">
        <v>1606.1669999999999</v>
      </c>
      <c r="V214" s="34">
        <v>5783.6220000000003</v>
      </c>
      <c r="W214" s="34">
        <v>13395.63</v>
      </c>
      <c r="X214" s="34">
        <v>23555.33</v>
      </c>
      <c r="Y214" s="34">
        <v>34651.462</v>
      </c>
      <c r="Z214" s="34">
        <v>47218.858</v>
      </c>
      <c r="AA214" s="34">
        <v>58261.944000000003</v>
      </c>
      <c r="AB214" s="34">
        <v>69094.038</v>
      </c>
      <c r="AC214" s="34">
        <v>77191.672999999995</v>
      </c>
      <c r="AD214" s="34">
        <v>83433.188999999998</v>
      </c>
      <c r="AE214" s="34">
        <v>88675.756999999998</v>
      </c>
      <c r="AF214" s="34">
        <v>92433.263000000006</v>
      </c>
      <c r="AG214" s="34">
        <v>95108.945999999996</v>
      </c>
      <c r="AH214" s="34">
        <v>95404.235000000001</v>
      </c>
      <c r="AI214" s="34">
        <v>93855.350999999995</v>
      </c>
      <c r="AJ214" s="34">
        <v>90673.165999999997</v>
      </c>
      <c r="AK214" s="34">
        <v>85619.683000000005</v>
      </c>
      <c r="AL214" s="34">
        <v>78747.22</v>
      </c>
      <c r="AM214" s="34">
        <v>69673.793999999994</v>
      </c>
      <c r="AN214" s="34">
        <v>58998.875</v>
      </c>
      <c r="AO214" s="34">
        <v>46599.627</v>
      </c>
      <c r="AP214" s="34">
        <v>33606.993999999999</v>
      </c>
      <c r="AQ214" s="34">
        <v>21645.73</v>
      </c>
      <c r="AR214" s="34">
        <v>12134.332</v>
      </c>
      <c r="AS214" s="34">
        <v>5596.3289999999997</v>
      </c>
      <c r="AT214" s="34">
        <v>1695.866</v>
      </c>
      <c r="AU214" s="34">
        <v>158.85</v>
      </c>
      <c r="AV214" s="34">
        <v>8.6129999999999995</v>
      </c>
      <c r="AW214" s="34">
        <v>7.1680000000000001</v>
      </c>
      <c r="AX214" s="34">
        <v>7.133</v>
      </c>
      <c r="AY214" s="34">
        <v>6.2409999999999997</v>
      </c>
      <c r="AZ214" s="34">
        <v>5.7009999999999996</v>
      </c>
      <c r="BA214" s="34">
        <v>6.1260000000000003</v>
      </c>
      <c r="BB214" s="34">
        <v>5.9909999999999997</v>
      </c>
      <c r="BC214" s="34">
        <v>8.4830000000000005</v>
      </c>
      <c r="BD214" s="34">
        <v>12.853</v>
      </c>
    </row>
    <row r="215" spans="1:56" x14ac:dyDescent="0.25">
      <c r="A215" t="s">
        <v>323</v>
      </c>
      <c r="D215" t="s">
        <v>0</v>
      </c>
      <c r="E215" s="2" t="s">
        <v>152</v>
      </c>
      <c r="G215" s="33">
        <v>43117</v>
      </c>
      <c r="H215" s="41">
        <f t="shared" si="8"/>
        <v>1311152.868</v>
      </c>
      <c r="I215" s="34">
        <v>9.0419999999999998</v>
      </c>
      <c r="J215" s="34">
        <v>8.8529999999999998</v>
      </c>
      <c r="K215" s="34">
        <v>6.9210000000000003</v>
      </c>
      <c r="L215" s="34">
        <v>6.8490000000000002</v>
      </c>
      <c r="M215" s="34">
        <v>5.9850000000000003</v>
      </c>
      <c r="N215" s="34">
        <v>5.9020000000000001</v>
      </c>
      <c r="O215" s="34">
        <v>5.39</v>
      </c>
      <c r="P215" s="34">
        <v>6.2519999999999998</v>
      </c>
      <c r="Q215" s="34">
        <v>6.093</v>
      </c>
      <c r="R215" s="34">
        <v>6.2359999999999998</v>
      </c>
      <c r="S215" s="34">
        <v>9.0139999999999993</v>
      </c>
      <c r="T215" s="34">
        <v>249.214</v>
      </c>
      <c r="U215" s="34">
        <v>1913.7639999999999</v>
      </c>
      <c r="V215" s="34">
        <v>6097.8959999999997</v>
      </c>
      <c r="W215" s="34">
        <v>13968.198</v>
      </c>
      <c r="X215" s="34">
        <v>25573.048999999999</v>
      </c>
      <c r="Y215" s="34">
        <v>36917.599000000002</v>
      </c>
      <c r="Z215" s="34">
        <v>48110.235999999997</v>
      </c>
      <c r="AA215" s="34">
        <v>59542.495000000003</v>
      </c>
      <c r="AB215" s="34">
        <v>69748.284</v>
      </c>
      <c r="AC215" s="34">
        <v>78333.97</v>
      </c>
      <c r="AD215" s="34">
        <v>84054.307000000001</v>
      </c>
      <c r="AE215" s="34">
        <v>87897.803</v>
      </c>
      <c r="AF215" s="34">
        <v>90977.600000000006</v>
      </c>
      <c r="AG215" s="34">
        <v>91641.040999999997</v>
      </c>
      <c r="AH215" s="34">
        <v>90484.202999999994</v>
      </c>
      <c r="AI215" s="34">
        <v>88523.054999999993</v>
      </c>
      <c r="AJ215" s="34">
        <v>84047.346000000005</v>
      </c>
      <c r="AK215" s="34">
        <v>77770.633000000002</v>
      </c>
      <c r="AL215" s="34">
        <v>69717.862999999998</v>
      </c>
      <c r="AM215" s="34">
        <v>60112.224999999999</v>
      </c>
      <c r="AN215" s="34">
        <v>49535.686000000002</v>
      </c>
      <c r="AO215" s="34">
        <v>37972.148000000001</v>
      </c>
      <c r="AP215" s="34">
        <v>26572.937999999998</v>
      </c>
      <c r="AQ215" s="34">
        <v>16715.955999999998</v>
      </c>
      <c r="AR215" s="34">
        <v>9075.39</v>
      </c>
      <c r="AS215" s="34">
        <v>4071.9250000000002</v>
      </c>
      <c r="AT215" s="34">
        <v>1252.932</v>
      </c>
      <c r="AU215" s="34">
        <v>137.21299999999999</v>
      </c>
      <c r="AV215" s="34">
        <v>9.0030000000000001</v>
      </c>
      <c r="AW215" s="34">
        <v>6.5739999999999998</v>
      </c>
      <c r="AX215" s="34">
        <v>6.4020000000000001</v>
      </c>
      <c r="AY215" s="34">
        <v>6.0339999999999998</v>
      </c>
      <c r="AZ215" s="34">
        <v>6.1589999999999998</v>
      </c>
      <c r="BA215" s="34">
        <v>6.0679999999999996</v>
      </c>
      <c r="BB215" s="34">
        <v>5.9909999999999997</v>
      </c>
      <c r="BC215" s="34">
        <v>7.73</v>
      </c>
      <c r="BD215" s="34">
        <v>7.4009999999999998</v>
      </c>
    </row>
    <row r="216" spans="1:56" x14ac:dyDescent="0.25">
      <c r="A216" t="s">
        <v>323</v>
      </c>
      <c r="D216" t="s">
        <v>0</v>
      </c>
      <c r="E216" s="2" t="s">
        <v>152</v>
      </c>
      <c r="G216" s="33">
        <v>43118</v>
      </c>
      <c r="H216" s="41">
        <f t="shared" si="8"/>
        <v>1072202.2970000003</v>
      </c>
      <c r="I216" s="34">
        <v>7.8029999999999999</v>
      </c>
      <c r="J216" s="34">
        <v>9.5969999999999995</v>
      </c>
      <c r="K216" s="34">
        <v>8.1219999999999999</v>
      </c>
      <c r="L216" s="34">
        <v>8.27</v>
      </c>
      <c r="M216" s="34">
        <v>6.2859999999999996</v>
      </c>
      <c r="N216" s="34">
        <v>6.5060000000000002</v>
      </c>
      <c r="O216" s="34">
        <v>6.2229999999999999</v>
      </c>
      <c r="P216" s="34">
        <v>6.8419999999999996</v>
      </c>
      <c r="Q216" s="34">
        <v>6.0730000000000004</v>
      </c>
      <c r="R216" s="34">
        <v>6.8959999999999999</v>
      </c>
      <c r="S216" s="34">
        <v>8.5890000000000004</v>
      </c>
      <c r="T216" s="34">
        <v>204.596</v>
      </c>
      <c r="U216" s="34">
        <v>1625.4570000000001</v>
      </c>
      <c r="V216" s="34">
        <v>5737.6130000000003</v>
      </c>
      <c r="W216" s="34">
        <v>13186.942999999999</v>
      </c>
      <c r="X216" s="34">
        <v>22981.971000000001</v>
      </c>
      <c r="Y216" s="34">
        <v>33896.305</v>
      </c>
      <c r="Z216" s="34">
        <v>45430.553999999996</v>
      </c>
      <c r="AA216" s="34">
        <v>55609.563000000002</v>
      </c>
      <c r="AB216" s="34">
        <v>64170.830999999998</v>
      </c>
      <c r="AC216" s="34">
        <v>70527.827999999994</v>
      </c>
      <c r="AD216" s="34">
        <v>74642.41</v>
      </c>
      <c r="AE216" s="34">
        <v>76744.305999999997</v>
      </c>
      <c r="AF216" s="34">
        <v>76806.582999999999</v>
      </c>
      <c r="AG216" s="34">
        <v>76331.078999999998</v>
      </c>
      <c r="AH216" s="34">
        <v>73975.347999999998</v>
      </c>
      <c r="AI216" s="34">
        <v>69948.555999999997</v>
      </c>
      <c r="AJ216" s="34">
        <v>64663.112999999998</v>
      </c>
      <c r="AK216" s="34">
        <v>58122.165000000001</v>
      </c>
      <c r="AL216" s="34">
        <v>50496.413999999997</v>
      </c>
      <c r="AM216" s="34">
        <v>41806.338000000003</v>
      </c>
      <c r="AN216" s="34">
        <v>33548.103000000003</v>
      </c>
      <c r="AO216" s="34">
        <v>25167.186000000002</v>
      </c>
      <c r="AP216" s="34">
        <v>17186.485000000001</v>
      </c>
      <c r="AQ216" s="34">
        <v>10535.937</v>
      </c>
      <c r="AR216" s="34">
        <v>5577.8530000000001</v>
      </c>
      <c r="AS216" s="34">
        <v>2384.5700000000002</v>
      </c>
      <c r="AT216" s="34">
        <v>680.13599999999997</v>
      </c>
      <c r="AU216" s="34">
        <v>69.239999999999995</v>
      </c>
      <c r="AV216" s="34">
        <v>9.1509999999999998</v>
      </c>
      <c r="AW216" s="34">
        <v>7.33</v>
      </c>
      <c r="AX216" s="34">
        <v>5.5110000000000001</v>
      </c>
      <c r="AY216" s="34">
        <v>6.3540000000000001</v>
      </c>
      <c r="AZ216" s="34">
        <v>5.84</v>
      </c>
      <c r="BA216" s="34">
        <v>6.306</v>
      </c>
      <c r="BB216" s="34">
        <v>6.375</v>
      </c>
      <c r="BC216" s="34">
        <v>8.2219999999999995</v>
      </c>
      <c r="BD216" s="34">
        <v>8.5180000000000007</v>
      </c>
    </row>
    <row r="217" spans="1:56" x14ac:dyDescent="0.25">
      <c r="A217" t="s">
        <v>323</v>
      </c>
      <c r="D217" t="s">
        <v>0</v>
      </c>
      <c r="E217" s="2" t="s">
        <v>152</v>
      </c>
      <c r="G217" s="33">
        <v>43119</v>
      </c>
      <c r="H217" s="41">
        <f t="shared" si="8"/>
        <v>865056.83400000003</v>
      </c>
      <c r="I217" s="34">
        <v>9.4329999999999998</v>
      </c>
      <c r="J217" s="34">
        <v>10.202</v>
      </c>
      <c r="K217" s="34">
        <v>7.3449999999999998</v>
      </c>
      <c r="L217" s="34">
        <v>7.45</v>
      </c>
      <c r="M217" s="34">
        <v>7.9509999999999996</v>
      </c>
      <c r="N217" s="34">
        <v>6.6079999999999997</v>
      </c>
      <c r="O217" s="34">
        <v>6.01</v>
      </c>
      <c r="P217" s="34">
        <v>6.2190000000000003</v>
      </c>
      <c r="Q217" s="34">
        <v>6.3739999999999997</v>
      </c>
      <c r="R217" s="34">
        <v>6.86</v>
      </c>
      <c r="S217" s="34">
        <v>8.8350000000000009</v>
      </c>
      <c r="T217" s="34">
        <v>141.839</v>
      </c>
      <c r="U217" s="34">
        <v>1254.838</v>
      </c>
      <c r="V217" s="34">
        <v>4627.4040000000005</v>
      </c>
      <c r="W217" s="34">
        <v>10833.05</v>
      </c>
      <c r="X217" s="34">
        <v>19064.341</v>
      </c>
      <c r="Y217" s="34">
        <v>28348.581999999999</v>
      </c>
      <c r="Z217" s="34">
        <v>37768.586000000003</v>
      </c>
      <c r="AA217" s="34">
        <v>45850.211000000003</v>
      </c>
      <c r="AB217" s="34">
        <v>52511.773000000001</v>
      </c>
      <c r="AC217" s="34">
        <v>57540.546999999999</v>
      </c>
      <c r="AD217" s="34">
        <v>60432.396000000001</v>
      </c>
      <c r="AE217" s="34">
        <v>61603.097999999998</v>
      </c>
      <c r="AF217" s="34">
        <v>61574.139000000003</v>
      </c>
      <c r="AG217" s="34">
        <v>60402.87</v>
      </c>
      <c r="AH217" s="34">
        <v>58342.625999999997</v>
      </c>
      <c r="AI217" s="34">
        <v>55217.485999999997</v>
      </c>
      <c r="AJ217" s="34">
        <v>50857.553999999996</v>
      </c>
      <c r="AK217" s="34">
        <v>45716.659</v>
      </c>
      <c r="AL217" s="34">
        <v>39845.945</v>
      </c>
      <c r="AM217" s="34">
        <v>33440.966</v>
      </c>
      <c r="AN217" s="34">
        <v>26903.011999999999</v>
      </c>
      <c r="AO217" s="34">
        <v>20688.623</v>
      </c>
      <c r="AP217" s="34">
        <v>14607.537</v>
      </c>
      <c r="AQ217" s="34">
        <v>9266.5859999999993</v>
      </c>
      <c r="AR217" s="34">
        <v>5061.848</v>
      </c>
      <c r="AS217" s="34">
        <v>2250.4870000000001</v>
      </c>
      <c r="AT217" s="34">
        <v>654.08600000000001</v>
      </c>
      <c r="AU217" s="34">
        <v>61.795999999999999</v>
      </c>
      <c r="AV217" s="34">
        <v>9.2620000000000005</v>
      </c>
      <c r="AW217" s="34">
        <v>9.4719999999999995</v>
      </c>
      <c r="AX217" s="34">
        <v>7.4470000000000001</v>
      </c>
      <c r="AY217" s="34">
        <v>44.082000000000001</v>
      </c>
      <c r="AZ217" s="34">
        <v>6.6219999999999999</v>
      </c>
      <c r="BA217" s="34">
        <v>5.8239999999999998</v>
      </c>
      <c r="BB217" s="34">
        <v>6.1740000000000004</v>
      </c>
      <c r="BC217" s="34">
        <v>7.7930000000000001</v>
      </c>
      <c r="BD217" s="34">
        <v>7.9859999999999998</v>
      </c>
    </row>
    <row r="218" spans="1:56" x14ac:dyDescent="0.25">
      <c r="A218" t="s">
        <v>323</v>
      </c>
      <c r="D218" t="s">
        <v>0</v>
      </c>
      <c r="E218" s="2" t="s">
        <v>152</v>
      </c>
      <c r="G218" s="33">
        <v>43120</v>
      </c>
      <c r="H218" s="41">
        <f t="shared" si="8"/>
        <v>733011.75500000024</v>
      </c>
      <c r="I218" s="34">
        <v>7.6440000000000001</v>
      </c>
      <c r="J218" s="34">
        <v>6.4820000000000002</v>
      </c>
      <c r="K218" s="34">
        <v>9.3350000000000009</v>
      </c>
      <c r="L218" s="34">
        <v>7.2969999999999997</v>
      </c>
      <c r="M218" s="34">
        <v>7.1120000000000001</v>
      </c>
      <c r="N218" s="34">
        <v>7.407</v>
      </c>
      <c r="O218" s="34">
        <v>6.9820000000000002</v>
      </c>
      <c r="P218" s="34">
        <v>6.7530000000000001</v>
      </c>
      <c r="Q218" s="34">
        <v>7.3019999999999996</v>
      </c>
      <c r="R218" s="34">
        <v>6.4939999999999998</v>
      </c>
      <c r="S218" s="34">
        <v>9.3569999999999993</v>
      </c>
      <c r="T218" s="34">
        <v>78.927000000000007</v>
      </c>
      <c r="U218" s="34">
        <v>1098.2950000000001</v>
      </c>
      <c r="V218" s="34">
        <v>3825.806</v>
      </c>
      <c r="W218" s="34">
        <v>8142.5929999999998</v>
      </c>
      <c r="X218" s="34">
        <v>14487.549000000001</v>
      </c>
      <c r="Y218" s="34">
        <v>21866.513999999999</v>
      </c>
      <c r="Z218" s="34">
        <v>30708.58</v>
      </c>
      <c r="AA218" s="34">
        <v>40992.631999999998</v>
      </c>
      <c r="AB218" s="34">
        <v>52315.220999999998</v>
      </c>
      <c r="AC218" s="34">
        <v>61034.785000000003</v>
      </c>
      <c r="AD218" s="34">
        <v>62231.483</v>
      </c>
      <c r="AE218" s="34">
        <v>54371.065000000002</v>
      </c>
      <c r="AF218" s="34">
        <v>49646.205000000002</v>
      </c>
      <c r="AG218" s="34">
        <v>43687.65</v>
      </c>
      <c r="AH218" s="34">
        <v>43470.298000000003</v>
      </c>
      <c r="AI218" s="34">
        <v>44688.686000000002</v>
      </c>
      <c r="AJ218" s="34">
        <v>40638.661</v>
      </c>
      <c r="AK218" s="34">
        <v>36400.921000000002</v>
      </c>
      <c r="AL218" s="34">
        <v>33305.945</v>
      </c>
      <c r="AM218" s="34">
        <v>23926.662</v>
      </c>
      <c r="AN218" s="34">
        <v>18247.052</v>
      </c>
      <c r="AO218" s="34">
        <v>20122.772000000001</v>
      </c>
      <c r="AP218" s="34">
        <v>14334.316999999999</v>
      </c>
      <c r="AQ218" s="34">
        <v>7233.8810000000003</v>
      </c>
      <c r="AR218" s="34">
        <v>3253.0149999999999</v>
      </c>
      <c r="AS218" s="34">
        <v>2266.9349999999999</v>
      </c>
      <c r="AT218" s="34">
        <v>425.44299999999998</v>
      </c>
      <c r="AU218" s="34">
        <v>57.503999999999998</v>
      </c>
      <c r="AV218" s="34">
        <v>8.7240000000000002</v>
      </c>
      <c r="AW218" s="34">
        <v>8.202</v>
      </c>
      <c r="AX218" s="34">
        <v>7.5910000000000002</v>
      </c>
      <c r="AY218" s="34">
        <v>7.54</v>
      </c>
      <c r="AZ218" s="34">
        <v>7.3639999999999999</v>
      </c>
      <c r="BA218" s="34">
        <v>7.5049999999999999</v>
      </c>
      <c r="BB218" s="34">
        <v>7.6849999999999996</v>
      </c>
      <c r="BC218" s="34">
        <v>7.5220000000000002</v>
      </c>
      <c r="BD218" s="34">
        <v>8.06</v>
      </c>
    </row>
    <row r="219" spans="1:56" x14ac:dyDescent="0.25">
      <c r="A219" t="s">
        <v>323</v>
      </c>
      <c r="D219" t="s">
        <v>0</v>
      </c>
      <c r="E219" s="2" t="s">
        <v>152</v>
      </c>
      <c r="G219" s="33">
        <v>43121</v>
      </c>
      <c r="H219" s="41">
        <f t="shared" si="8"/>
        <v>479559.38800000004</v>
      </c>
      <c r="I219" s="34">
        <v>9.2850000000000001</v>
      </c>
      <c r="J219" s="34">
        <v>9.8729999999999993</v>
      </c>
      <c r="K219" s="34">
        <v>8.9749999999999996</v>
      </c>
      <c r="L219" s="34">
        <v>7.2510000000000003</v>
      </c>
      <c r="M219" s="34">
        <v>7.6</v>
      </c>
      <c r="N219" s="34">
        <v>6.6449999999999996</v>
      </c>
      <c r="O219" s="34">
        <v>7.0739999999999998</v>
      </c>
      <c r="P219" s="34">
        <v>7.0449999999999999</v>
      </c>
      <c r="Q219" s="34">
        <v>6.45</v>
      </c>
      <c r="R219" s="34">
        <v>6.7779999999999996</v>
      </c>
      <c r="S219" s="34">
        <v>7.6059999999999999</v>
      </c>
      <c r="T219" s="34">
        <v>25.303999999999998</v>
      </c>
      <c r="U219" s="34">
        <v>242.846</v>
      </c>
      <c r="V219" s="34">
        <v>1013.164</v>
      </c>
      <c r="W219" s="34">
        <v>2896.203</v>
      </c>
      <c r="X219" s="34">
        <v>4876.0690000000004</v>
      </c>
      <c r="Y219" s="34">
        <v>10061.485000000001</v>
      </c>
      <c r="Z219" s="34">
        <v>19268.787</v>
      </c>
      <c r="AA219" s="34">
        <v>28895.342000000001</v>
      </c>
      <c r="AB219" s="34">
        <v>27126.543000000001</v>
      </c>
      <c r="AC219" s="34">
        <v>32394.657999999999</v>
      </c>
      <c r="AD219" s="34">
        <v>41984.15</v>
      </c>
      <c r="AE219" s="34">
        <v>45356.205999999998</v>
      </c>
      <c r="AF219" s="34">
        <v>45271.086000000003</v>
      </c>
      <c r="AG219" s="34">
        <v>36965.409</v>
      </c>
      <c r="AH219" s="34">
        <v>31807.798999999999</v>
      </c>
      <c r="AI219" s="34">
        <v>29130.84</v>
      </c>
      <c r="AJ219" s="34">
        <v>28316.781999999999</v>
      </c>
      <c r="AK219" s="34">
        <v>23792.865000000002</v>
      </c>
      <c r="AL219" s="34">
        <v>18696.808000000001</v>
      </c>
      <c r="AM219" s="34">
        <v>13872.504999999999</v>
      </c>
      <c r="AN219" s="34">
        <v>9858.7459999999992</v>
      </c>
      <c r="AO219" s="34">
        <v>7978.48</v>
      </c>
      <c r="AP219" s="34">
        <v>6953.1120000000001</v>
      </c>
      <c r="AQ219" s="34">
        <v>5799.4840000000004</v>
      </c>
      <c r="AR219" s="34">
        <v>4100.201</v>
      </c>
      <c r="AS219" s="34">
        <v>2450.8589999999999</v>
      </c>
      <c r="AT219" s="34">
        <v>244.524</v>
      </c>
      <c r="AU219" s="34">
        <v>32.348999999999997</v>
      </c>
      <c r="AV219" s="34">
        <v>10.016999999999999</v>
      </c>
      <c r="AW219" s="34">
        <v>8.766</v>
      </c>
      <c r="AX219" s="34">
        <v>6.2880000000000003</v>
      </c>
      <c r="AY219" s="34">
        <v>5.524</v>
      </c>
      <c r="AZ219" s="34">
        <v>5.2809999999999997</v>
      </c>
      <c r="BA219" s="34">
        <v>6.1180000000000003</v>
      </c>
      <c r="BB219" s="34">
        <v>6.15</v>
      </c>
      <c r="BC219" s="34">
        <v>8.0820000000000007</v>
      </c>
      <c r="BD219" s="34">
        <v>5.9740000000000002</v>
      </c>
    </row>
    <row r="220" spans="1:56" x14ac:dyDescent="0.25">
      <c r="A220" t="s">
        <v>323</v>
      </c>
      <c r="D220" t="s">
        <v>0</v>
      </c>
      <c r="E220" s="2" t="s">
        <v>152</v>
      </c>
      <c r="G220" s="33">
        <v>43122</v>
      </c>
      <c r="H220" s="41">
        <f t="shared" si="8"/>
        <v>920752.70800000022</v>
      </c>
      <c r="I220" s="34">
        <v>8.327</v>
      </c>
      <c r="J220" s="34">
        <v>9.4030000000000005</v>
      </c>
      <c r="K220" s="34">
        <v>7.32</v>
      </c>
      <c r="L220" s="34">
        <v>7.5529999999999999</v>
      </c>
      <c r="M220" s="34">
        <v>6.44</v>
      </c>
      <c r="N220" s="34">
        <v>6.923</v>
      </c>
      <c r="O220" s="34">
        <v>6.25</v>
      </c>
      <c r="P220" s="34">
        <v>5.62</v>
      </c>
      <c r="Q220" s="34">
        <v>5.1840000000000002</v>
      </c>
      <c r="R220" s="34">
        <v>6.3250000000000002</v>
      </c>
      <c r="S220" s="34">
        <v>5.774</v>
      </c>
      <c r="T220" s="34">
        <v>28.18</v>
      </c>
      <c r="U220" s="34">
        <v>319.51</v>
      </c>
      <c r="V220" s="34">
        <v>1649.8440000000001</v>
      </c>
      <c r="W220" s="34">
        <v>4652.96</v>
      </c>
      <c r="X220" s="34">
        <v>9491.9509999999991</v>
      </c>
      <c r="Y220" s="34">
        <v>18600.534</v>
      </c>
      <c r="Z220" s="34">
        <v>30081.642</v>
      </c>
      <c r="AA220" s="34">
        <v>41317.523999999998</v>
      </c>
      <c r="AB220" s="34">
        <v>51549.837</v>
      </c>
      <c r="AC220" s="34">
        <v>59050.747000000003</v>
      </c>
      <c r="AD220" s="34">
        <v>64186.400999999998</v>
      </c>
      <c r="AE220" s="34">
        <v>66833.926000000007</v>
      </c>
      <c r="AF220" s="34">
        <v>67186.797000000006</v>
      </c>
      <c r="AG220" s="34">
        <v>67218.456999999995</v>
      </c>
      <c r="AH220" s="34">
        <v>65748.498999999996</v>
      </c>
      <c r="AI220" s="34">
        <v>63953.951000000001</v>
      </c>
      <c r="AJ220" s="34">
        <v>60721.648999999998</v>
      </c>
      <c r="AK220" s="34">
        <v>55231.794000000002</v>
      </c>
      <c r="AL220" s="34">
        <v>48887.103999999999</v>
      </c>
      <c r="AM220" s="34">
        <v>41690.593000000001</v>
      </c>
      <c r="AN220" s="34">
        <v>34552.767999999996</v>
      </c>
      <c r="AO220" s="34">
        <v>26732.727999999999</v>
      </c>
      <c r="AP220" s="34">
        <v>18927.277999999998</v>
      </c>
      <c r="AQ220" s="34">
        <v>11975.728999999999</v>
      </c>
      <c r="AR220" s="34">
        <v>6428.85</v>
      </c>
      <c r="AS220" s="34">
        <v>2769.4589999999998</v>
      </c>
      <c r="AT220" s="34">
        <v>757.73699999999997</v>
      </c>
      <c r="AU220" s="34">
        <v>66.087999999999994</v>
      </c>
      <c r="AV220" s="34">
        <v>9.8030000000000008</v>
      </c>
      <c r="AW220" s="34">
        <v>8.7330000000000005</v>
      </c>
      <c r="AX220" s="34">
        <v>9.31</v>
      </c>
      <c r="AY220" s="34">
        <v>6.61</v>
      </c>
      <c r="AZ220" s="34">
        <v>6.1239999999999997</v>
      </c>
      <c r="BA220" s="34">
        <v>5.8689999999999998</v>
      </c>
      <c r="BB220" s="34">
        <v>6.5940000000000003</v>
      </c>
      <c r="BC220" s="34">
        <v>5.7949999999999999</v>
      </c>
      <c r="BD220" s="34">
        <v>6.2140000000000004</v>
      </c>
    </row>
    <row r="221" spans="1:56" x14ac:dyDescent="0.25">
      <c r="A221" t="s">
        <v>323</v>
      </c>
      <c r="D221" t="s">
        <v>0</v>
      </c>
      <c r="E221" s="2" t="s">
        <v>152</v>
      </c>
      <c r="G221" s="33">
        <v>43123</v>
      </c>
      <c r="H221" s="41">
        <f t="shared" si="8"/>
        <v>1102372.7810000002</v>
      </c>
      <c r="I221" s="34">
        <v>8.1150000000000002</v>
      </c>
      <c r="J221" s="34">
        <v>11.398999999999999</v>
      </c>
      <c r="K221" s="34">
        <v>7.1360000000000001</v>
      </c>
      <c r="L221" s="34">
        <v>7.7480000000000002</v>
      </c>
      <c r="M221" s="34">
        <v>5.3630000000000004</v>
      </c>
      <c r="N221" s="34">
        <v>5.149</v>
      </c>
      <c r="O221" s="34">
        <v>5.9630000000000001</v>
      </c>
      <c r="P221" s="34">
        <v>4.9660000000000002</v>
      </c>
      <c r="Q221" s="34">
        <v>5.1120000000000001</v>
      </c>
      <c r="R221" s="34">
        <v>6.6609999999999996</v>
      </c>
      <c r="S221" s="34">
        <v>7.3460000000000001</v>
      </c>
      <c r="T221" s="34">
        <v>25.553999999999998</v>
      </c>
      <c r="U221" s="34">
        <v>397.02499999999998</v>
      </c>
      <c r="V221" s="34">
        <v>2354.5030000000002</v>
      </c>
      <c r="W221" s="34">
        <v>6970.759</v>
      </c>
      <c r="X221" s="34">
        <v>12741.546</v>
      </c>
      <c r="Y221" s="34">
        <v>17358.991000000002</v>
      </c>
      <c r="Z221" s="34">
        <v>24373.329000000002</v>
      </c>
      <c r="AA221" s="34">
        <v>36475.258000000002</v>
      </c>
      <c r="AB221" s="34">
        <v>49537.701000000001</v>
      </c>
      <c r="AC221" s="34">
        <v>63424.385000000002</v>
      </c>
      <c r="AD221" s="34">
        <v>73177.255999999994</v>
      </c>
      <c r="AE221" s="34">
        <v>77882.308999999994</v>
      </c>
      <c r="AF221" s="34">
        <v>79807.717000000004</v>
      </c>
      <c r="AG221" s="34">
        <v>82205.45</v>
      </c>
      <c r="AH221" s="34">
        <v>82597.459000000003</v>
      </c>
      <c r="AI221" s="34">
        <v>80758.267000000007</v>
      </c>
      <c r="AJ221" s="34">
        <v>77165.512000000002</v>
      </c>
      <c r="AK221" s="34">
        <v>71887.725999999995</v>
      </c>
      <c r="AL221" s="34">
        <v>64937.904000000002</v>
      </c>
      <c r="AM221" s="34">
        <v>56657.332999999999</v>
      </c>
      <c r="AN221" s="34">
        <v>46713.597000000002</v>
      </c>
      <c r="AO221" s="34">
        <v>36490.483</v>
      </c>
      <c r="AP221" s="34">
        <v>26133.097000000002</v>
      </c>
      <c r="AQ221" s="34">
        <v>16917.21</v>
      </c>
      <c r="AR221" s="34">
        <v>9502.5930000000008</v>
      </c>
      <c r="AS221" s="34">
        <v>4348.3909999999996</v>
      </c>
      <c r="AT221" s="34">
        <v>1281.5619999999999</v>
      </c>
      <c r="AU221" s="34">
        <v>103.20699999999999</v>
      </c>
      <c r="AV221" s="34">
        <v>11.807</v>
      </c>
      <c r="AW221" s="34">
        <v>9.9610000000000003</v>
      </c>
      <c r="AX221" s="34">
        <v>8.6440000000000001</v>
      </c>
      <c r="AY221" s="34">
        <v>8.2289999999999992</v>
      </c>
      <c r="AZ221" s="34">
        <v>5.8940000000000001</v>
      </c>
      <c r="BA221" s="34">
        <v>6.569</v>
      </c>
      <c r="BB221" s="34">
        <v>6.0659999999999998</v>
      </c>
      <c r="BC221" s="34">
        <v>8.1270000000000007</v>
      </c>
      <c r="BD221" s="34">
        <v>6.4020000000000001</v>
      </c>
    </row>
    <row r="222" spans="1:56" x14ac:dyDescent="0.25">
      <c r="A222" t="s">
        <v>323</v>
      </c>
      <c r="D222" t="s">
        <v>0</v>
      </c>
      <c r="E222" s="2" t="s">
        <v>152</v>
      </c>
      <c r="G222" s="33">
        <v>43124</v>
      </c>
      <c r="H222" s="41">
        <f t="shared" si="8"/>
        <v>909352.929</v>
      </c>
      <c r="I222" s="34">
        <v>7.2130000000000001</v>
      </c>
      <c r="J222" s="34">
        <v>6.0869999999999997</v>
      </c>
      <c r="K222" s="34">
        <v>8.3290000000000006</v>
      </c>
      <c r="L222" s="34">
        <v>7.5579999999999998</v>
      </c>
      <c r="M222" s="34">
        <v>6.87</v>
      </c>
      <c r="N222" s="34">
        <v>5.7249999999999996</v>
      </c>
      <c r="O222" s="34">
        <v>5.4930000000000003</v>
      </c>
      <c r="P222" s="34">
        <v>4.9930000000000003</v>
      </c>
      <c r="Q222" s="34">
        <v>5.4930000000000003</v>
      </c>
      <c r="R222" s="34">
        <v>6.6260000000000003</v>
      </c>
      <c r="S222" s="34">
        <v>8.0619999999999994</v>
      </c>
      <c r="T222" s="34">
        <v>49.914999999999999</v>
      </c>
      <c r="U222" s="34">
        <v>640.11800000000005</v>
      </c>
      <c r="V222" s="34">
        <v>1822.4290000000001</v>
      </c>
      <c r="W222" s="34">
        <v>5310.4</v>
      </c>
      <c r="X222" s="34">
        <v>11527.562</v>
      </c>
      <c r="Y222" s="34">
        <v>17827.798999999999</v>
      </c>
      <c r="Z222" s="34">
        <v>22114.370999999999</v>
      </c>
      <c r="AA222" s="34">
        <v>26412.66</v>
      </c>
      <c r="AB222" s="34">
        <v>34836.177000000003</v>
      </c>
      <c r="AC222" s="34">
        <v>49045.069000000003</v>
      </c>
      <c r="AD222" s="34">
        <v>57828.557999999997</v>
      </c>
      <c r="AE222" s="34">
        <v>59352.962</v>
      </c>
      <c r="AF222" s="34">
        <v>60323.447</v>
      </c>
      <c r="AG222" s="34">
        <v>65506.76</v>
      </c>
      <c r="AH222" s="34">
        <v>68539.726999999999</v>
      </c>
      <c r="AI222" s="34">
        <v>67568.054000000004</v>
      </c>
      <c r="AJ222" s="34">
        <v>66398.228000000003</v>
      </c>
      <c r="AK222" s="34">
        <v>62561.686000000002</v>
      </c>
      <c r="AL222" s="34">
        <v>57292.076999999997</v>
      </c>
      <c r="AM222" s="34">
        <v>50430.108999999997</v>
      </c>
      <c r="AN222" s="34">
        <v>41139.267999999996</v>
      </c>
      <c r="AO222" s="34">
        <v>32173.972000000002</v>
      </c>
      <c r="AP222" s="34">
        <v>22878.449000000001</v>
      </c>
      <c r="AQ222" s="34">
        <v>14720.745000000001</v>
      </c>
      <c r="AR222" s="34">
        <v>8191.8559999999998</v>
      </c>
      <c r="AS222" s="34">
        <v>3674.3530000000001</v>
      </c>
      <c r="AT222" s="34">
        <v>981.89599999999996</v>
      </c>
      <c r="AU222" s="34">
        <v>68.293999999999997</v>
      </c>
      <c r="AV222" s="34">
        <v>8.1080000000000005</v>
      </c>
      <c r="AW222" s="34">
        <v>7.2889999999999997</v>
      </c>
      <c r="AX222" s="34">
        <v>6.1150000000000002</v>
      </c>
      <c r="AY222" s="34">
        <v>6.2590000000000003</v>
      </c>
      <c r="AZ222" s="34">
        <v>6.476</v>
      </c>
      <c r="BA222" s="34">
        <v>6.8460000000000001</v>
      </c>
      <c r="BB222" s="34">
        <v>7.0839999999999996</v>
      </c>
      <c r="BC222" s="34">
        <v>7.3719999999999999</v>
      </c>
      <c r="BD222" s="34">
        <v>7.99</v>
      </c>
    </row>
    <row r="223" spans="1:56" x14ac:dyDescent="0.25">
      <c r="A223" t="s">
        <v>323</v>
      </c>
      <c r="D223" t="s">
        <v>0</v>
      </c>
      <c r="E223" s="2" t="s">
        <v>152</v>
      </c>
      <c r="G223" s="33">
        <v>43125</v>
      </c>
      <c r="H223" s="41">
        <f t="shared" si="8"/>
        <v>924339.14900000009</v>
      </c>
      <c r="I223" s="34">
        <v>9.2530000000000001</v>
      </c>
      <c r="J223" s="34">
        <v>7.9240000000000004</v>
      </c>
      <c r="K223" s="34">
        <v>7.0979999999999999</v>
      </c>
      <c r="L223" s="34">
        <v>6.1150000000000002</v>
      </c>
      <c r="M223" s="34">
        <v>5.5810000000000004</v>
      </c>
      <c r="N223" s="34">
        <v>6.2549999999999999</v>
      </c>
      <c r="O223" s="34">
        <v>5.1749999999999998</v>
      </c>
      <c r="P223" s="34">
        <v>4.9649999999999999</v>
      </c>
      <c r="Q223" s="34">
        <v>5.359</v>
      </c>
      <c r="R223" s="34">
        <v>6.41</v>
      </c>
      <c r="S223" s="34">
        <v>5.2969999999999997</v>
      </c>
      <c r="T223" s="34">
        <v>20.733000000000001</v>
      </c>
      <c r="U223" s="34">
        <v>189.92400000000001</v>
      </c>
      <c r="V223" s="34">
        <v>1261.376</v>
      </c>
      <c r="W223" s="34">
        <v>3606.1309999999999</v>
      </c>
      <c r="X223" s="34">
        <v>9063.7520000000004</v>
      </c>
      <c r="Y223" s="34">
        <v>17263.953000000001</v>
      </c>
      <c r="Z223" s="34">
        <v>28766.922999999999</v>
      </c>
      <c r="AA223" s="34">
        <v>41522.449999999997</v>
      </c>
      <c r="AB223" s="34">
        <v>51072.49</v>
      </c>
      <c r="AC223" s="34">
        <v>59133.946000000004</v>
      </c>
      <c r="AD223" s="34">
        <v>65237.845000000001</v>
      </c>
      <c r="AE223" s="34">
        <v>69554.456999999995</v>
      </c>
      <c r="AF223" s="34">
        <v>73050.601999999999</v>
      </c>
      <c r="AG223" s="34">
        <v>73053.338000000003</v>
      </c>
      <c r="AH223" s="34">
        <v>71451.736999999994</v>
      </c>
      <c r="AI223" s="34">
        <v>67140.918999999994</v>
      </c>
      <c r="AJ223" s="34">
        <v>60239.042999999998</v>
      </c>
      <c r="AK223" s="34">
        <v>51513.105000000003</v>
      </c>
      <c r="AL223" s="34">
        <v>46445.567999999999</v>
      </c>
      <c r="AM223" s="34">
        <v>40503.510999999999</v>
      </c>
      <c r="AN223" s="34">
        <v>32204.898000000001</v>
      </c>
      <c r="AO223" s="34">
        <v>24858.785</v>
      </c>
      <c r="AP223" s="34">
        <v>18235.125</v>
      </c>
      <c r="AQ223" s="34">
        <v>11248.976000000001</v>
      </c>
      <c r="AR223" s="34">
        <v>5528.4759999999997</v>
      </c>
      <c r="AS223" s="34">
        <v>1709.77</v>
      </c>
      <c r="AT223" s="34">
        <v>257.61</v>
      </c>
      <c r="AU223" s="34">
        <v>32.844000000000001</v>
      </c>
      <c r="AV223" s="34">
        <v>14.038</v>
      </c>
      <c r="AW223" s="34">
        <v>8.1370000000000005</v>
      </c>
      <c r="AX223" s="34">
        <v>15.430999999999999</v>
      </c>
      <c r="AY223" s="34">
        <v>11.868</v>
      </c>
      <c r="AZ223" s="34">
        <v>8.3140000000000001</v>
      </c>
      <c r="BA223" s="34">
        <v>10.244999999999999</v>
      </c>
      <c r="BB223" s="34">
        <v>11.555</v>
      </c>
      <c r="BC223" s="34">
        <v>13.032999999999999</v>
      </c>
      <c r="BD223" s="34">
        <v>8.8089999999999993</v>
      </c>
    </row>
    <row r="224" spans="1:56" x14ac:dyDescent="0.25">
      <c r="A224" t="s">
        <v>323</v>
      </c>
      <c r="D224" t="s">
        <v>0</v>
      </c>
      <c r="E224" s="2" t="s">
        <v>152</v>
      </c>
      <c r="G224" s="33">
        <v>43126</v>
      </c>
      <c r="H224" s="41">
        <f t="shared" si="8"/>
        <v>699574.52400000009</v>
      </c>
      <c r="I224" s="34">
        <v>8.5579999999999998</v>
      </c>
      <c r="J224" s="34">
        <v>7.5720000000000001</v>
      </c>
      <c r="K224" s="34">
        <v>5.2910000000000004</v>
      </c>
      <c r="L224" s="34">
        <v>5.0640000000000001</v>
      </c>
      <c r="M224" s="34">
        <v>5.2709999999999999</v>
      </c>
      <c r="N224" s="34">
        <v>4.4050000000000002</v>
      </c>
      <c r="O224" s="34">
        <v>4.6879999999999997</v>
      </c>
      <c r="P224" s="34">
        <v>5.4320000000000004</v>
      </c>
      <c r="Q224" s="34">
        <v>4.133</v>
      </c>
      <c r="R224" s="34">
        <v>4.8760000000000003</v>
      </c>
      <c r="S224" s="34">
        <v>4.21</v>
      </c>
      <c r="T224" s="34">
        <v>16.864999999999998</v>
      </c>
      <c r="U224" s="34">
        <v>201.73599999999999</v>
      </c>
      <c r="V224" s="34">
        <v>1002.313</v>
      </c>
      <c r="W224" s="34">
        <v>2832.2</v>
      </c>
      <c r="X224" s="34">
        <v>5829.0519999999997</v>
      </c>
      <c r="Y224" s="34">
        <v>10320.934999999999</v>
      </c>
      <c r="Z224" s="34">
        <v>17626.483</v>
      </c>
      <c r="AA224" s="34">
        <v>27410.871999999999</v>
      </c>
      <c r="AB224" s="34">
        <v>41124.504000000001</v>
      </c>
      <c r="AC224" s="34">
        <v>51668.974999999999</v>
      </c>
      <c r="AD224" s="34">
        <v>57536.483999999997</v>
      </c>
      <c r="AE224" s="34">
        <v>63472.351000000002</v>
      </c>
      <c r="AF224" s="34">
        <v>59618.211000000003</v>
      </c>
      <c r="AG224" s="34">
        <v>63132.243999999999</v>
      </c>
      <c r="AH224" s="34">
        <v>62890.557000000001</v>
      </c>
      <c r="AI224" s="34">
        <v>55341.235999999997</v>
      </c>
      <c r="AJ224" s="34">
        <v>46324.578000000001</v>
      </c>
      <c r="AK224" s="34">
        <v>40049.046000000002</v>
      </c>
      <c r="AL224" s="34">
        <v>29668.447</v>
      </c>
      <c r="AM224" s="34">
        <v>25397.49</v>
      </c>
      <c r="AN224" s="34">
        <v>19324.874</v>
      </c>
      <c r="AO224" s="34">
        <v>10610.628000000001</v>
      </c>
      <c r="AP224" s="34">
        <v>4899.6540000000005</v>
      </c>
      <c r="AQ224" s="34">
        <v>1997.7149999999999</v>
      </c>
      <c r="AR224" s="34">
        <v>848.851</v>
      </c>
      <c r="AS224" s="34">
        <v>237.011</v>
      </c>
      <c r="AT224" s="34">
        <v>51.265999999999998</v>
      </c>
      <c r="AU224" s="34">
        <v>11.496</v>
      </c>
      <c r="AV224" s="34">
        <v>10.231</v>
      </c>
      <c r="AW224" s="34">
        <v>10.316000000000001</v>
      </c>
      <c r="AX224" s="34">
        <v>8.5180000000000007</v>
      </c>
      <c r="AY224" s="34">
        <v>6.8410000000000002</v>
      </c>
      <c r="AZ224" s="34">
        <v>6.6230000000000002</v>
      </c>
      <c r="BA224" s="34">
        <v>6.375</v>
      </c>
      <c r="BB224" s="34">
        <v>4.641</v>
      </c>
      <c r="BC224" s="34">
        <v>8.8320000000000007</v>
      </c>
      <c r="BD224" s="34">
        <v>6.5730000000000004</v>
      </c>
    </row>
    <row r="225" spans="1:56" x14ac:dyDescent="0.25">
      <c r="A225" t="s">
        <v>323</v>
      </c>
      <c r="D225" t="s">
        <v>0</v>
      </c>
      <c r="E225" s="2" t="s">
        <v>152</v>
      </c>
      <c r="G225" s="33">
        <v>43127</v>
      </c>
      <c r="H225" s="41">
        <f t="shared" si="8"/>
        <v>799447.49100000004</v>
      </c>
      <c r="I225" s="34">
        <v>7.0110000000000001</v>
      </c>
      <c r="J225" s="34">
        <v>5.4139999999999997</v>
      </c>
      <c r="K225" s="34">
        <v>6.117</v>
      </c>
      <c r="L225" s="34">
        <v>5.9119999999999999</v>
      </c>
      <c r="M225" s="34">
        <v>5.2839999999999998</v>
      </c>
      <c r="N225" s="34">
        <v>5.16</v>
      </c>
      <c r="O225" s="34">
        <v>4.7919999999999998</v>
      </c>
      <c r="P225" s="34">
        <v>4.8049999999999997</v>
      </c>
      <c r="Q225" s="34">
        <v>5.843</v>
      </c>
      <c r="R225" s="34">
        <v>5.657</v>
      </c>
      <c r="S225" s="34">
        <v>5.0270000000000001</v>
      </c>
      <c r="T225" s="34">
        <v>10.605</v>
      </c>
      <c r="U225" s="34">
        <v>232.15899999999999</v>
      </c>
      <c r="V225" s="34">
        <v>1337.241</v>
      </c>
      <c r="W225" s="34">
        <v>3572.5320000000002</v>
      </c>
      <c r="X225" s="34">
        <v>8893.9809999999998</v>
      </c>
      <c r="Y225" s="34">
        <v>16886.16</v>
      </c>
      <c r="Z225" s="34">
        <v>26869.151999999998</v>
      </c>
      <c r="AA225" s="34">
        <v>38920.423999999999</v>
      </c>
      <c r="AB225" s="34">
        <v>48050.398999999998</v>
      </c>
      <c r="AC225" s="34">
        <v>55537.838000000003</v>
      </c>
      <c r="AD225" s="34">
        <v>60341.993000000002</v>
      </c>
      <c r="AE225" s="34">
        <v>62937.697999999997</v>
      </c>
      <c r="AF225" s="34">
        <v>63234.504000000001</v>
      </c>
      <c r="AG225" s="34">
        <v>59358.69</v>
      </c>
      <c r="AH225" s="34">
        <v>55258.307000000001</v>
      </c>
      <c r="AI225" s="34">
        <v>55557.544000000002</v>
      </c>
      <c r="AJ225" s="34">
        <v>51891.508000000002</v>
      </c>
      <c r="AK225" s="34">
        <v>44745.553999999996</v>
      </c>
      <c r="AL225" s="34">
        <v>37436.686000000002</v>
      </c>
      <c r="AM225" s="34">
        <v>31643.465</v>
      </c>
      <c r="AN225" s="34">
        <v>25127.82</v>
      </c>
      <c r="AO225" s="34">
        <v>20248.800999999999</v>
      </c>
      <c r="AP225" s="34">
        <v>14553.843999999999</v>
      </c>
      <c r="AQ225" s="34">
        <v>9114.1080000000002</v>
      </c>
      <c r="AR225" s="34">
        <v>4972.2629999999999</v>
      </c>
      <c r="AS225" s="34">
        <v>2075.1350000000002</v>
      </c>
      <c r="AT225" s="34">
        <v>469.40199999999999</v>
      </c>
      <c r="AU225" s="34">
        <v>36.825000000000003</v>
      </c>
      <c r="AV225" s="34">
        <v>9.9529999999999994</v>
      </c>
      <c r="AW225" s="34">
        <v>9.6259999999999994</v>
      </c>
      <c r="AX225" s="34">
        <v>10.153</v>
      </c>
      <c r="AY225" s="34">
        <v>7.5990000000000002</v>
      </c>
      <c r="AZ225" s="34">
        <v>6.7919999999999998</v>
      </c>
      <c r="BA225" s="34">
        <v>6.6050000000000004</v>
      </c>
      <c r="BB225" s="34">
        <v>6.6130000000000004</v>
      </c>
      <c r="BC225" s="34">
        <v>6.766</v>
      </c>
      <c r="BD225" s="34">
        <v>7.7240000000000002</v>
      </c>
    </row>
    <row r="226" spans="1:56" x14ac:dyDescent="0.25">
      <c r="A226" t="s">
        <v>323</v>
      </c>
      <c r="D226" t="s">
        <v>0</v>
      </c>
      <c r="E226" s="2" t="s">
        <v>152</v>
      </c>
      <c r="G226" s="33">
        <v>43128</v>
      </c>
      <c r="H226" s="41">
        <f t="shared" si="8"/>
        <v>695087.52899999998</v>
      </c>
      <c r="I226" s="34">
        <v>6.742</v>
      </c>
      <c r="J226" s="34">
        <v>7.4790000000000001</v>
      </c>
      <c r="K226" s="34">
        <v>6.2039999999999997</v>
      </c>
      <c r="L226" s="34">
        <v>6.0149999999999997</v>
      </c>
      <c r="M226" s="34">
        <v>5.42</v>
      </c>
      <c r="N226" s="34">
        <v>5.4219999999999997</v>
      </c>
      <c r="O226" s="34">
        <v>5.1379999999999999</v>
      </c>
      <c r="P226" s="34">
        <v>5.47</v>
      </c>
      <c r="Q226" s="34">
        <v>5.9509999999999996</v>
      </c>
      <c r="R226" s="34">
        <v>4.944</v>
      </c>
      <c r="S226" s="34">
        <v>4.7679999999999998</v>
      </c>
      <c r="T226" s="34">
        <v>33.634</v>
      </c>
      <c r="U226" s="34">
        <v>592.89</v>
      </c>
      <c r="V226" s="34">
        <v>2927.6410000000001</v>
      </c>
      <c r="W226" s="34">
        <v>7937.5969999999998</v>
      </c>
      <c r="X226" s="34">
        <v>14992.147000000001</v>
      </c>
      <c r="Y226" s="34">
        <v>22849.830999999998</v>
      </c>
      <c r="Z226" s="34">
        <v>30922.726999999999</v>
      </c>
      <c r="AA226" s="34">
        <v>38006.603999999999</v>
      </c>
      <c r="AB226" s="34">
        <v>43834.807000000001</v>
      </c>
      <c r="AC226" s="34">
        <v>48122.991999999998</v>
      </c>
      <c r="AD226" s="34">
        <v>50706.49</v>
      </c>
      <c r="AE226" s="34">
        <v>51655.258999999998</v>
      </c>
      <c r="AF226" s="34">
        <v>51413.983</v>
      </c>
      <c r="AG226" s="34">
        <v>50192.025999999998</v>
      </c>
      <c r="AH226" s="34">
        <v>48364.275000000001</v>
      </c>
      <c r="AI226" s="34">
        <v>44939.404999999999</v>
      </c>
      <c r="AJ226" s="34">
        <v>40341.364999999998</v>
      </c>
      <c r="AK226" s="34">
        <v>35285.137000000002</v>
      </c>
      <c r="AL226" s="34">
        <v>29938.573</v>
      </c>
      <c r="AM226" s="34">
        <v>24853.420999999998</v>
      </c>
      <c r="AN226" s="34">
        <v>19279.934000000001</v>
      </c>
      <c r="AO226" s="34">
        <v>15013.675999999999</v>
      </c>
      <c r="AP226" s="34">
        <v>10725.714</v>
      </c>
      <c r="AQ226" s="34">
        <v>6716.2910000000002</v>
      </c>
      <c r="AR226" s="34">
        <v>3472.3020000000001</v>
      </c>
      <c r="AS226" s="34">
        <v>1439.5820000000001</v>
      </c>
      <c r="AT226" s="34">
        <v>365.69299999999998</v>
      </c>
      <c r="AU226" s="34">
        <v>34.093000000000004</v>
      </c>
      <c r="AV226" s="34">
        <v>10.032</v>
      </c>
      <c r="AW226" s="34">
        <v>9.0879999999999992</v>
      </c>
      <c r="AX226" s="34">
        <v>8.7989999999999995</v>
      </c>
      <c r="AY226" s="34">
        <v>7.7830000000000004</v>
      </c>
      <c r="AZ226" s="34">
        <v>6.056</v>
      </c>
      <c r="BA226" s="34">
        <v>6.617</v>
      </c>
      <c r="BB226" s="34">
        <v>6.2439999999999998</v>
      </c>
      <c r="BC226" s="34">
        <v>5.6909999999999998</v>
      </c>
      <c r="BD226" s="34">
        <v>5.577</v>
      </c>
    </row>
    <row r="227" spans="1:56" x14ac:dyDescent="0.25">
      <c r="A227" t="s">
        <v>323</v>
      </c>
      <c r="D227" t="s">
        <v>0</v>
      </c>
      <c r="E227" s="2" t="s">
        <v>152</v>
      </c>
      <c r="G227" s="33">
        <v>43129</v>
      </c>
      <c r="H227" s="41">
        <f t="shared" si="8"/>
        <v>367728.98300000001</v>
      </c>
      <c r="I227" s="34">
        <v>6.8869999999999996</v>
      </c>
      <c r="J227" s="34">
        <v>9.8230000000000004</v>
      </c>
      <c r="K227" s="34">
        <v>6.8949999999999996</v>
      </c>
      <c r="L227" s="34">
        <v>7.1109999999999998</v>
      </c>
      <c r="M227" s="34">
        <v>4.4400000000000004</v>
      </c>
      <c r="N227" s="34">
        <v>5.2050000000000001</v>
      </c>
      <c r="O227" s="34">
        <v>4.4119999999999999</v>
      </c>
      <c r="P227" s="34">
        <v>4.7409999999999997</v>
      </c>
      <c r="Q227" s="34">
        <v>4.6630000000000003</v>
      </c>
      <c r="R227" s="34">
        <v>4.7359999999999998</v>
      </c>
      <c r="S227" s="34">
        <v>5.0739999999999998</v>
      </c>
      <c r="T227" s="34">
        <v>25.928000000000001</v>
      </c>
      <c r="U227" s="34">
        <v>583.65099999999995</v>
      </c>
      <c r="V227" s="34">
        <v>2400.1190000000001</v>
      </c>
      <c r="W227" s="34">
        <v>5710.558</v>
      </c>
      <c r="X227" s="34">
        <v>9678.0059999999994</v>
      </c>
      <c r="Y227" s="34">
        <v>14392.098</v>
      </c>
      <c r="Z227" s="34">
        <v>16375.504000000001</v>
      </c>
      <c r="AA227" s="34">
        <v>18905.401999999998</v>
      </c>
      <c r="AB227" s="34">
        <v>22937.909</v>
      </c>
      <c r="AC227" s="34">
        <v>29460.14</v>
      </c>
      <c r="AD227" s="34">
        <v>33893.25</v>
      </c>
      <c r="AE227" s="34">
        <v>28836.976999999999</v>
      </c>
      <c r="AF227" s="34">
        <v>27158.724999999999</v>
      </c>
      <c r="AG227" s="34">
        <v>27320.576000000001</v>
      </c>
      <c r="AH227" s="34">
        <v>29229.941999999999</v>
      </c>
      <c r="AI227" s="34">
        <v>23928.365000000002</v>
      </c>
      <c r="AJ227" s="34">
        <v>18480.754000000001</v>
      </c>
      <c r="AK227" s="34">
        <v>14787.839</v>
      </c>
      <c r="AL227" s="34">
        <v>12580.584999999999</v>
      </c>
      <c r="AM227" s="34">
        <v>10515.609</v>
      </c>
      <c r="AN227" s="34">
        <v>10696.13</v>
      </c>
      <c r="AO227" s="34">
        <v>5598.5510000000004</v>
      </c>
      <c r="AP227" s="34">
        <v>2137.3539999999998</v>
      </c>
      <c r="AQ227" s="34">
        <v>1290.0139999999999</v>
      </c>
      <c r="AR227" s="34">
        <v>505.81900000000002</v>
      </c>
      <c r="AS227" s="34">
        <v>146.63499999999999</v>
      </c>
      <c r="AT227" s="34">
        <v>26.231000000000002</v>
      </c>
      <c r="AU227" s="34">
        <v>9.0389999999999997</v>
      </c>
      <c r="AV227" s="34">
        <v>8.3490000000000002</v>
      </c>
      <c r="AW227" s="34">
        <v>7.2169999999999996</v>
      </c>
      <c r="AX227" s="34">
        <v>5.8410000000000002</v>
      </c>
      <c r="AY227" s="34">
        <v>5.16</v>
      </c>
      <c r="AZ227" s="34">
        <v>3.84</v>
      </c>
      <c r="BA227" s="34">
        <v>4.3819999999999997</v>
      </c>
      <c r="BB227" s="34">
        <v>4.3049999999999997</v>
      </c>
      <c r="BC227" s="34">
        <v>7.6420000000000003</v>
      </c>
      <c r="BD227" s="34">
        <v>6.55</v>
      </c>
    </row>
    <row r="228" spans="1:56" x14ac:dyDescent="0.25">
      <c r="A228" t="s">
        <v>323</v>
      </c>
      <c r="D228" t="s">
        <v>0</v>
      </c>
      <c r="E228" s="2" t="s">
        <v>152</v>
      </c>
      <c r="G228" s="33">
        <v>43130</v>
      </c>
      <c r="H228" s="41">
        <f t="shared" si="8"/>
        <v>426131.27300000004</v>
      </c>
      <c r="I228" s="34">
        <v>6.4960000000000004</v>
      </c>
      <c r="J228" s="34">
        <v>6.4080000000000004</v>
      </c>
      <c r="K228" s="34">
        <v>5.3739999999999997</v>
      </c>
      <c r="L228" s="34">
        <v>5.7329999999999997</v>
      </c>
      <c r="M228" s="34">
        <v>5.0220000000000002</v>
      </c>
      <c r="N228" s="34">
        <v>4.577</v>
      </c>
      <c r="O228" s="34">
        <v>5.05</v>
      </c>
      <c r="P228" s="34">
        <v>4.6879999999999997</v>
      </c>
      <c r="Q228" s="34">
        <v>5.01</v>
      </c>
      <c r="R228" s="34">
        <v>5.2249999999999996</v>
      </c>
      <c r="S228" s="34">
        <v>8.0269999999999992</v>
      </c>
      <c r="T228" s="34">
        <v>7.1950000000000003</v>
      </c>
      <c r="U228" s="34">
        <v>15.586</v>
      </c>
      <c r="V228" s="34">
        <v>62.279000000000003</v>
      </c>
      <c r="W228" s="34">
        <v>218.88399999999999</v>
      </c>
      <c r="X228" s="34">
        <v>671.87199999999996</v>
      </c>
      <c r="Y228" s="34">
        <v>1726.3</v>
      </c>
      <c r="Z228" s="34">
        <v>3882.1869999999999</v>
      </c>
      <c r="AA228" s="34">
        <v>4429.6210000000001</v>
      </c>
      <c r="AB228" s="34">
        <v>6596.9089999999997</v>
      </c>
      <c r="AC228" s="34">
        <v>11541.321</v>
      </c>
      <c r="AD228" s="34">
        <v>16988.830000000002</v>
      </c>
      <c r="AE228" s="34">
        <v>35326.928999999996</v>
      </c>
      <c r="AF228" s="34">
        <v>41776.008999999998</v>
      </c>
      <c r="AG228" s="34">
        <v>35493.025000000001</v>
      </c>
      <c r="AH228" s="34">
        <v>32538.132000000001</v>
      </c>
      <c r="AI228" s="34">
        <v>38641.091999999997</v>
      </c>
      <c r="AJ228" s="34">
        <v>33542.381000000001</v>
      </c>
      <c r="AK228" s="34">
        <v>34332.067000000003</v>
      </c>
      <c r="AL228" s="34">
        <v>27714.965</v>
      </c>
      <c r="AM228" s="34">
        <v>28353.4</v>
      </c>
      <c r="AN228" s="34">
        <v>26484.887999999999</v>
      </c>
      <c r="AO228" s="34">
        <v>18748.348999999998</v>
      </c>
      <c r="AP228" s="34">
        <v>12352.513999999999</v>
      </c>
      <c r="AQ228" s="34">
        <v>8229.5079999999998</v>
      </c>
      <c r="AR228" s="34">
        <v>3596.9279999999999</v>
      </c>
      <c r="AS228" s="34">
        <v>2427.4229999999998</v>
      </c>
      <c r="AT228" s="34">
        <v>280.40800000000002</v>
      </c>
      <c r="AU228" s="34">
        <v>33.183999999999997</v>
      </c>
      <c r="AV228" s="34">
        <v>8.9179999999999993</v>
      </c>
      <c r="AW228" s="34">
        <v>6.91</v>
      </c>
      <c r="AX228" s="34">
        <v>6.8079999999999998</v>
      </c>
      <c r="AY228" s="34">
        <v>5.5279999999999996</v>
      </c>
      <c r="AZ228" s="34">
        <v>4.9450000000000003</v>
      </c>
      <c r="BA228" s="34">
        <v>5.3520000000000003</v>
      </c>
      <c r="BB228" s="34">
        <v>6.29</v>
      </c>
      <c r="BC228" s="34">
        <v>6.0330000000000004</v>
      </c>
      <c r="BD228" s="34">
        <v>6.6929999999999996</v>
      </c>
    </row>
    <row r="229" spans="1:56" x14ac:dyDescent="0.25">
      <c r="A229" t="s">
        <v>323</v>
      </c>
      <c r="D229" t="s">
        <v>0</v>
      </c>
      <c r="E229" s="2" t="s">
        <v>152</v>
      </c>
      <c r="G229" s="33">
        <v>43131</v>
      </c>
      <c r="H229" s="41">
        <f t="shared" si="8"/>
        <v>1057730.5330000003</v>
      </c>
      <c r="I229" s="34">
        <v>9.0280000000000005</v>
      </c>
      <c r="J229" s="34">
        <v>9.5220000000000002</v>
      </c>
      <c r="K229" s="34">
        <v>7.4050000000000002</v>
      </c>
      <c r="L229" s="34">
        <v>6.8789999999999996</v>
      </c>
      <c r="M229" s="34">
        <v>5.8730000000000002</v>
      </c>
      <c r="N229" s="34">
        <v>5.8490000000000002</v>
      </c>
      <c r="O229" s="34">
        <v>5.4720000000000004</v>
      </c>
      <c r="P229" s="34">
        <v>5.04</v>
      </c>
      <c r="Q229" s="34">
        <v>6.0750000000000002</v>
      </c>
      <c r="R229" s="34">
        <v>6.2089999999999996</v>
      </c>
      <c r="S229" s="34">
        <v>7.3079999999999998</v>
      </c>
      <c r="T229" s="34">
        <v>28.18</v>
      </c>
      <c r="U229" s="34">
        <v>445.85399999999998</v>
      </c>
      <c r="V229" s="34">
        <v>2529.4090000000001</v>
      </c>
      <c r="W229" s="34">
        <v>8547.6689999999999</v>
      </c>
      <c r="X229" s="34">
        <v>14628.019</v>
      </c>
      <c r="Y229" s="34">
        <v>20206.812999999998</v>
      </c>
      <c r="Z229" s="34">
        <v>31765.651000000002</v>
      </c>
      <c r="AA229" s="34">
        <v>38587.644999999997</v>
      </c>
      <c r="AB229" s="34">
        <v>45077.057999999997</v>
      </c>
      <c r="AC229" s="34">
        <v>51800.118000000002</v>
      </c>
      <c r="AD229" s="34">
        <v>62052.529000000002</v>
      </c>
      <c r="AE229" s="34">
        <v>65393.34</v>
      </c>
      <c r="AF229" s="34">
        <v>67205.952999999994</v>
      </c>
      <c r="AG229" s="34">
        <v>73742.319000000003</v>
      </c>
      <c r="AH229" s="34">
        <v>79333.164000000004</v>
      </c>
      <c r="AI229" s="34">
        <v>80401.335000000006</v>
      </c>
      <c r="AJ229" s="34">
        <v>77015.409</v>
      </c>
      <c r="AK229" s="34">
        <v>68678.456000000006</v>
      </c>
      <c r="AL229" s="34">
        <v>63936.928</v>
      </c>
      <c r="AM229" s="34">
        <v>58573.027999999998</v>
      </c>
      <c r="AN229" s="34">
        <v>50097.330999999998</v>
      </c>
      <c r="AO229" s="34">
        <v>37511.847999999998</v>
      </c>
      <c r="AP229" s="34">
        <v>26659.524000000001</v>
      </c>
      <c r="AQ229" s="34">
        <v>17837.052</v>
      </c>
      <c r="AR229" s="34">
        <v>10240.752</v>
      </c>
      <c r="AS229" s="34">
        <v>4300.03</v>
      </c>
      <c r="AT229" s="34">
        <v>965.28</v>
      </c>
      <c r="AU229" s="34">
        <v>36.881999999999998</v>
      </c>
      <c r="AV229" s="34">
        <v>8.4819999999999993</v>
      </c>
      <c r="AW229" s="34">
        <v>7.3049999999999997</v>
      </c>
      <c r="AX229" s="34">
        <v>6.7830000000000004</v>
      </c>
      <c r="AY229" s="34">
        <v>4.8550000000000004</v>
      </c>
      <c r="AZ229" s="34">
        <v>4.1210000000000004</v>
      </c>
      <c r="BA229" s="34">
        <v>5.593</v>
      </c>
      <c r="BB229" s="34">
        <v>5.431</v>
      </c>
      <c r="BC229" s="34">
        <v>8.1509999999999998</v>
      </c>
      <c r="BD229" s="34">
        <v>7.5759999999999996</v>
      </c>
    </row>
    <row r="230" spans="1:56" x14ac:dyDescent="0.25">
      <c r="A230" t="s">
        <v>323</v>
      </c>
      <c r="D230" t="s">
        <v>0</v>
      </c>
      <c r="E230" s="2" t="s">
        <v>152</v>
      </c>
      <c r="G230" s="33">
        <v>43132</v>
      </c>
      <c r="H230" s="41">
        <f t="shared" si="8"/>
        <v>1364120.5300000005</v>
      </c>
      <c r="I230" s="34">
        <v>8.06</v>
      </c>
      <c r="J230" s="34">
        <v>9.1129999999999995</v>
      </c>
      <c r="K230" s="34">
        <v>8.4789999999999992</v>
      </c>
      <c r="L230" s="34">
        <v>7.1689999999999996</v>
      </c>
      <c r="M230" s="34">
        <v>5.266</v>
      </c>
      <c r="N230" s="34">
        <v>4.5010000000000003</v>
      </c>
      <c r="O230" s="34">
        <v>5.1420000000000003</v>
      </c>
      <c r="P230" s="34">
        <v>6.0469999999999997</v>
      </c>
      <c r="Q230" s="34">
        <v>4.6100000000000003</v>
      </c>
      <c r="R230" s="34">
        <v>4.7610000000000001</v>
      </c>
      <c r="S230" s="34">
        <v>5.0359999999999996</v>
      </c>
      <c r="T230" s="34">
        <v>37.701000000000001</v>
      </c>
      <c r="U230" s="34">
        <v>765.29399999999998</v>
      </c>
      <c r="V230" s="34">
        <v>3770.7649999999999</v>
      </c>
      <c r="W230" s="34">
        <v>10514.386</v>
      </c>
      <c r="X230" s="34">
        <v>20535.723999999998</v>
      </c>
      <c r="Y230" s="34">
        <v>31527.531999999999</v>
      </c>
      <c r="Z230" s="34">
        <v>44421.995000000003</v>
      </c>
      <c r="AA230" s="34">
        <v>57446.773999999998</v>
      </c>
      <c r="AB230" s="34">
        <v>68964.267999999996</v>
      </c>
      <c r="AC230" s="34">
        <v>79157.509999999995</v>
      </c>
      <c r="AD230" s="34">
        <v>86162.010999999999</v>
      </c>
      <c r="AE230" s="34">
        <v>89481.872000000003</v>
      </c>
      <c r="AF230" s="34">
        <v>91156.081999999995</v>
      </c>
      <c r="AG230" s="34">
        <v>91388.38</v>
      </c>
      <c r="AH230" s="34">
        <v>91557.014999999999</v>
      </c>
      <c r="AI230" s="34">
        <v>90988.081000000006</v>
      </c>
      <c r="AJ230" s="34">
        <v>88252.077000000005</v>
      </c>
      <c r="AK230" s="34">
        <v>85436.510999999999</v>
      </c>
      <c r="AL230" s="34">
        <v>80206.001999999993</v>
      </c>
      <c r="AM230" s="34">
        <v>70852.096000000005</v>
      </c>
      <c r="AN230" s="34">
        <v>59766.720000000001</v>
      </c>
      <c r="AO230" s="34">
        <v>47377.197999999997</v>
      </c>
      <c r="AP230" s="34">
        <v>34687.152999999998</v>
      </c>
      <c r="AQ230" s="34">
        <v>21490.419000000002</v>
      </c>
      <c r="AR230" s="34">
        <v>11901.593999999999</v>
      </c>
      <c r="AS230" s="34">
        <v>4960.1080000000002</v>
      </c>
      <c r="AT230" s="34">
        <v>1137.7329999999999</v>
      </c>
      <c r="AU230" s="34">
        <v>56.393999999999998</v>
      </c>
      <c r="AV230" s="34">
        <v>7.931</v>
      </c>
      <c r="AW230" s="34">
        <v>6.8310000000000004</v>
      </c>
      <c r="AX230" s="34">
        <v>5.1950000000000003</v>
      </c>
      <c r="AY230" s="34">
        <v>5.0170000000000003</v>
      </c>
      <c r="AZ230" s="34">
        <v>4.2350000000000003</v>
      </c>
      <c r="BA230" s="34">
        <v>5.7290000000000001</v>
      </c>
      <c r="BB230" s="34">
        <v>5.6239999999999997</v>
      </c>
      <c r="BC230" s="34">
        <v>6.1029999999999998</v>
      </c>
      <c r="BD230" s="34">
        <v>6.2859999999999996</v>
      </c>
    </row>
    <row r="231" spans="1:56" x14ac:dyDescent="0.25">
      <c r="A231" t="s">
        <v>323</v>
      </c>
      <c r="D231" t="s">
        <v>0</v>
      </c>
      <c r="E231" s="2" t="s">
        <v>152</v>
      </c>
      <c r="G231" s="33">
        <v>43133</v>
      </c>
      <c r="H231" s="41">
        <f t="shared" si="8"/>
        <v>1331066.8950000003</v>
      </c>
      <c r="I231" s="34">
        <v>8.4710000000000001</v>
      </c>
      <c r="J231" s="34">
        <v>10.635</v>
      </c>
      <c r="K231" s="34">
        <v>10.199999999999999</v>
      </c>
      <c r="L231" s="34">
        <v>7.0359999999999996</v>
      </c>
      <c r="M231" s="34">
        <v>5.2069999999999999</v>
      </c>
      <c r="N231" s="34">
        <v>5.944</v>
      </c>
      <c r="O231" s="34">
        <v>4.7809999999999997</v>
      </c>
      <c r="P231" s="34">
        <v>4.7009999999999996</v>
      </c>
      <c r="Q231" s="34">
        <v>5.9269999999999996</v>
      </c>
      <c r="R231" s="34">
        <v>5.3929999999999998</v>
      </c>
      <c r="S231" s="34">
        <v>5.7750000000000004</v>
      </c>
      <c r="T231" s="34">
        <v>34.703000000000003</v>
      </c>
      <c r="U231" s="34">
        <v>755.87099999999998</v>
      </c>
      <c r="V231" s="34">
        <v>3828.99</v>
      </c>
      <c r="W231" s="34">
        <v>10739.275</v>
      </c>
      <c r="X231" s="34">
        <v>21056.544999999998</v>
      </c>
      <c r="Y231" s="34">
        <v>32995.394</v>
      </c>
      <c r="Z231" s="34">
        <v>45860.462</v>
      </c>
      <c r="AA231" s="34">
        <v>58178.038999999997</v>
      </c>
      <c r="AB231" s="34">
        <v>69289.975999999995</v>
      </c>
      <c r="AC231" s="34">
        <v>78572.127999999997</v>
      </c>
      <c r="AD231" s="34">
        <v>85146.77</v>
      </c>
      <c r="AE231" s="34">
        <v>89661.256999999998</v>
      </c>
      <c r="AF231" s="34">
        <v>92593.558999999994</v>
      </c>
      <c r="AG231" s="34">
        <v>94308.679000000004</v>
      </c>
      <c r="AH231" s="34">
        <v>93266.706999999995</v>
      </c>
      <c r="AI231" s="34">
        <v>90080.464999999997</v>
      </c>
      <c r="AJ231" s="34">
        <v>84151.248999999996</v>
      </c>
      <c r="AK231" s="34">
        <v>76998.370999999999</v>
      </c>
      <c r="AL231" s="34">
        <v>71496.917000000001</v>
      </c>
      <c r="AM231" s="34">
        <v>64278.968000000001</v>
      </c>
      <c r="AN231" s="34">
        <v>54332.171000000002</v>
      </c>
      <c r="AO231" s="34">
        <v>43629.63</v>
      </c>
      <c r="AP231" s="34">
        <v>31883.752</v>
      </c>
      <c r="AQ231" s="34">
        <v>20802.206999999999</v>
      </c>
      <c r="AR231" s="34">
        <v>11249.121999999999</v>
      </c>
      <c r="AS231" s="34">
        <v>4671.2839999999997</v>
      </c>
      <c r="AT231" s="34">
        <v>1032.2270000000001</v>
      </c>
      <c r="AU231" s="34">
        <v>44.948999999999998</v>
      </c>
      <c r="AV231" s="34">
        <v>6.4850000000000003</v>
      </c>
      <c r="AW231" s="34">
        <v>6.1980000000000004</v>
      </c>
      <c r="AX231" s="34">
        <v>6.0709999999999997</v>
      </c>
      <c r="AY231" s="34">
        <v>4.8339999999999996</v>
      </c>
      <c r="AZ231" s="34">
        <v>4.641</v>
      </c>
      <c r="BA231" s="34">
        <v>4.6109999999999998</v>
      </c>
      <c r="BB231" s="34">
        <v>5.5209999999999999</v>
      </c>
      <c r="BC231" s="34">
        <v>6.1550000000000002</v>
      </c>
      <c r="BD231" s="34">
        <v>8.6419999999999995</v>
      </c>
    </row>
    <row r="232" spans="1:56" x14ac:dyDescent="0.25">
      <c r="A232" t="s">
        <v>323</v>
      </c>
      <c r="D232" t="s">
        <v>0</v>
      </c>
      <c r="E232" s="2" t="s">
        <v>152</v>
      </c>
      <c r="G232" s="33">
        <v>43134</v>
      </c>
      <c r="H232" s="41">
        <f t="shared" si="8"/>
        <v>1145243.122</v>
      </c>
      <c r="I232" s="34">
        <v>6.8719999999999999</v>
      </c>
      <c r="J232" s="34">
        <v>9.891</v>
      </c>
      <c r="K232" s="34">
        <v>6.7089999999999996</v>
      </c>
      <c r="L232" s="34">
        <v>6.851</v>
      </c>
      <c r="M232" s="34">
        <v>5.1340000000000003</v>
      </c>
      <c r="N232" s="34">
        <v>4.0439999999999996</v>
      </c>
      <c r="O232" s="34">
        <v>4.6360000000000001</v>
      </c>
      <c r="P232" s="34">
        <v>4.2590000000000003</v>
      </c>
      <c r="Q232" s="34">
        <v>4.2510000000000003</v>
      </c>
      <c r="R232" s="34">
        <v>4.8979999999999997</v>
      </c>
      <c r="S232" s="34">
        <v>5.0529999999999999</v>
      </c>
      <c r="T232" s="34">
        <v>22.757000000000001</v>
      </c>
      <c r="U232" s="34">
        <v>644.19600000000003</v>
      </c>
      <c r="V232" s="34">
        <v>3605.7559999999999</v>
      </c>
      <c r="W232" s="34">
        <v>9932.3060000000005</v>
      </c>
      <c r="X232" s="34">
        <v>18369.539000000001</v>
      </c>
      <c r="Y232" s="34">
        <v>28920.475999999999</v>
      </c>
      <c r="Z232" s="34">
        <v>38871.123</v>
      </c>
      <c r="AA232" s="34">
        <v>46176.178</v>
      </c>
      <c r="AB232" s="34">
        <v>57093.069000000003</v>
      </c>
      <c r="AC232" s="34">
        <v>68969.944000000003</v>
      </c>
      <c r="AD232" s="34">
        <v>75078.705000000002</v>
      </c>
      <c r="AE232" s="34">
        <v>79396.532999999996</v>
      </c>
      <c r="AF232" s="34">
        <v>79598.975999999995</v>
      </c>
      <c r="AG232" s="34">
        <v>77040.596000000005</v>
      </c>
      <c r="AH232" s="34">
        <v>77868.468999999997</v>
      </c>
      <c r="AI232" s="34">
        <v>74668.81</v>
      </c>
      <c r="AJ232" s="34">
        <v>73081.570000000007</v>
      </c>
      <c r="AK232" s="34">
        <v>68977.413</v>
      </c>
      <c r="AL232" s="34">
        <v>63775.794000000002</v>
      </c>
      <c r="AM232" s="34">
        <v>55291.067999999999</v>
      </c>
      <c r="AN232" s="34">
        <v>48077.500999999997</v>
      </c>
      <c r="AO232" s="34">
        <v>39266.089</v>
      </c>
      <c r="AP232" s="34">
        <v>28478.314999999999</v>
      </c>
      <c r="AQ232" s="34">
        <v>17836.971000000001</v>
      </c>
      <c r="AR232" s="34">
        <v>9399.1939999999995</v>
      </c>
      <c r="AS232" s="34">
        <v>3781.614</v>
      </c>
      <c r="AT232" s="34">
        <v>862.11300000000006</v>
      </c>
      <c r="AU232" s="34">
        <v>42.789000000000001</v>
      </c>
      <c r="AV232" s="34">
        <v>7.28</v>
      </c>
      <c r="AW232" s="34">
        <v>5.7270000000000003</v>
      </c>
      <c r="AX232" s="34">
        <v>6.4329999999999998</v>
      </c>
      <c r="AY232" s="34">
        <v>5.01</v>
      </c>
      <c r="AZ232" s="34">
        <v>3.6920000000000002</v>
      </c>
      <c r="BA232" s="34">
        <v>5.1189999999999998</v>
      </c>
      <c r="BB232" s="34">
        <v>5.5430000000000001</v>
      </c>
      <c r="BC232" s="34">
        <v>6.75</v>
      </c>
      <c r="BD232" s="34">
        <v>7.1059999999999999</v>
      </c>
    </row>
    <row r="233" spans="1:56" x14ac:dyDescent="0.25">
      <c r="A233" t="s">
        <v>323</v>
      </c>
      <c r="D233" t="s">
        <v>0</v>
      </c>
      <c r="E233" s="2" t="s">
        <v>152</v>
      </c>
      <c r="G233" s="33">
        <v>43135</v>
      </c>
      <c r="H233" s="41">
        <f t="shared" si="8"/>
        <v>1253127.061</v>
      </c>
      <c r="I233" s="34">
        <v>6.1639999999999997</v>
      </c>
      <c r="J233" s="34">
        <v>7.2640000000000002</v>
      </c>
      <c r="K233" s="34">
        <v>8.1389999999999993</v>
      </c>
      <c r="L233" s="34">
        <v>5.63</v>
      </c>
      <c r="M233" s="34">
        <v>5.48</v>
      </c>
      <c r="N233" s="34">
        <v>4.5110000000000001</v>
      </c>
      <c r="O233" s="34">
        <v>4.7930000000000001</v>
      </c>
      <c r="P233" s="34">
        <v>4.0129999999999999</v>
      </c>
      <c r="Q233" s="34">
        <v>3.927</v>
      </c>
      <c r="R233" s="34">
        <v>4.0780000000000003</v>
      </c>
      <c r="S233" s="34">
        <v>5.3319999999999999</v>
      </c>
      <c r="T233" s="34">
        <v>30.678000000000001</v>
      </c>
      <c r="U233" s="34">
        <v>761.56</v>
      </c>
      <c r="V233" s="34">
        <v>4040.4160000000002</v>
      </c>
      <c r="W233" s="34">
        <v>11018.376</v>
      </c>
      <c r="X233" s="34">
        <v>20759.170999999998</v>
      </c>
      <c r="Y233" s="34">
        <v>32071.609</v>
      </c>
      <c r="Z233" s="34">
        <v>44143.63</v>
      </c>
      <c r="AA233" s="34">
        <v>55737.417000000001</v>
      </c>
      <c r="AB233" s="34">
        <v>66102.232000000004</v>
      </c>
      <c r="AC233" s="34">
        <v>74492.88</v>
      </c>
      <c r="AD233" s="34">
        <v>80667.804000000004</v>
      </c>
      <c r="AE233" s="34">
        <v>84585.244000000006</v>
      </c>
      <c r="AF233" s="34">
        <v>87206.048999999999</v>
      </c>
      <c r="AG233" s="34">
        <v>87915.460999999996</v>
      </c>
      <c r="AH233" s="34">
        <v>87155.910999999993</v>
      </c>
      <c r="AI233" s="34">
        <v>85285.266000000003</v>
      </c>
      <c r="AJ233" s="34">
        <v>81753.100999999995</v>
      </c>
      <c r="AK233" s="34">
        <v>76383.710000000006</v>
      </c>
      <c r="AL233" s="34">
        <v>68947.298999999999</v>
      </c>
      <c r="AM233" s="34">
        <v>59940.118999999999</v>
      </c>
      <c r="AN233" s="34">
        <v>49095.675999999999</v>
      </c>
      <c r="AO233" s="34">
        <v>38071.663999999997</v>
      </c>
      <c r="AP233" s="34">
        <v>26823.620999999999</v>
      </c>
      <c r="AQ233" s="34">
        <v>16705.937999999998</v>
      </c>
      <c r="AR233" s="34">
        <v>8849.0540000000001</v>
      </c>
      <c r="AS233" s="34">
        <v>3607.1689999999999</v>
      </c>
      <c r="AT233" s="34">
        <v>822.75699999999995</v>
      </c>
      <c r="AU233" s="34">
        <v>39.972999999999999</v>
      </c>
      <c r="AV233" s="34">
        <v>8.0220000000000002</v>
      </c>
      <c r="AW233" s="34">
        <v>6.5049999999999999</v>
      </c>
      <c r="AX233" s="34">
        <v>5.5949999999999998</v>
      </c>
      <c r="AY233" s="34">
        <v>4.5570000000000004</v>
      </c>
      <c r="AZ233" s="34">
        <v>4.3630000000000004</v>
      </c>
      <c r="BA233" s="34">
        <v>5.1909999999999998</v>
      </c>
      <c r="BB233" s="34">
        <v>5.3529999999999998</v>
      </c>
      <c r="BC233" s="34">
        <v>5.5510000000000002</v>
      </c>
      <c r="BD233" s="34">
        <v>8.8079999999999998</v>
      </c>
    </row>
    <row r="234" spans="1:56" x14ac:dyDescent="0.25">
      <c r="A234" t="s">
        <v>323</v>
      </c>
      <c r="D234" t="s">
        <v>0</v>
      </c>
      <c r="E234" s="2" t="s">
        <v>152</v>
      </c>
      <c r="G234" s="33">
        <v>43136</v>
      </c>
      <c r="H234" s="41">
        <f t="shared" si="8"/>
        <v>1009382.8349999996</v>
      </c>
      <c r="I234" s="34">
        <v>8.8529999999999998</v>
      </c>
      <c r="J234" s="34">
        <v>6.2060000000000004</v>
      </c>
      <c r="K234" s="34">
        <v>5.9729999999999999</v>
      </c>
      <c r="L234" s="34">
        <v>5.3789999999999996</v>
      </c>
      <c r="M234" s="34">
        <v>5.1130000000000004</v>
      </c>
      <c r="N234" s="34">
        <v>4.4320000000000004</v>
      </c>
      <c r="O234" s="34">
        <v>4.4340000000000002</v>
      </c>
      <c r="P234" s="34">
        <v>4.1980000000000004</v>
      </c>
      <c r="Q234" s="34">
        <v>3.879</v>
      </c>
      <c r="R234" s="34">
        <v>5.63</v>
      </c>
      <c r="S234" s="34">
        <v>4.742</v>
      </c>
      <c r="T234" s="34">
        <v>20.884</v>
      </c>
      <c r="U234" s="34">
        <v>412.27</v>
      </c>
      <c r="V234" s="34">
        <v>1976.64</v>
      </c>
      <c r="W234" s="34">
        <v>5179.3950000000004</v>
      </c>
      <c r="X234" s="34">
        <v>10299.144</v>
      </c>
      <c r="Y234" s="34">
        <v>16363.754000000001</v>
      </c>
      <c r="Z234" s="34">
        <v>25101.167000000001</v>
      </c>
      <c r="AA234" s="34">
        <v>35162.457999999999</v>
      </c>
      <c r="AB234" s="34">
        <v>46355.120999999999</v>
      </c>
      <c r="AC234" s="34">
        <v>60934.175000000003</v>
      </c>
      <c r="AD234" s="34">
        <v>72618.697</v>
      </c>
      <c r="AE234" s="34">
        <v>77048.62</v>
      </c>
      <c r="AF234" s="34">
        <v>79282.404999999999</v>
      </c>
      <c r="AG234" s="34">
        <v>81243.695999999996</v>
      </c>
      <c r="AH234" s="34">
        <v>77169.254000000001</v>
      </c>
      <c r="AI234" s="34">
        <v>70353.202999999994</v>
      </c>
      <c r="AJ234" s="34">
        <v>61109.898000000001</v>
      </c>
      <c r="AK234" s="34">
        <v>58833.553</v>
      </c>
      <c r="AL234" s="34">
        <v>57208.731</v>
      </c>
      <c r="AM234" s="34">
        <v>50623.129000000001</v>
      </c>
      <c r="AN234" s="34">
        <v>41675.387999999999</v>
      </c>
      <c r="AO234" s="34">
        <v>31707.401999999998</v>
      </c>
      <c r="AP234" s="34">
        <v>22967.95</v>
      </c>
      <c r="AQ234" s="34">
        <v>14894.548000000001</v>
      </c>
      <c r="AR234" s="34">
        <v>7252.0829999999996</v>
      </c>
      <c r="AS234" s="34">
        <v>2748.3910000000001</v>
      </c>
      <c r="AT234" s="34">
        <v>687.60599999999999</v>
      </c>
      <c r="AU234" s="34">
        <v>38.865000000000002</v>
      </c>
      <c r="AV234" s="34">
        <v>8.4600000000000009</v>
      </c>
      <c r="AW234" s="34">
        <v>8.0969999999999995</v>
      </c>
      <c r="AX234" s="34">
        <v>5.83</v>
      </c>
      <c r="AY234" s="34">
        <v>4.8849999999999998</v>
      </c>
      <c r="AZ234" s="34">
        <v>4.2759999999999998</v>
      </c>
      <c r="BA234" s="34">
        <v>4.6900000000000004</v>
      </c>
      <c r="BB234" s="34">
        <v>4.7960000000000003</v>
      </c>
      <c r="BC234" s="34">
        <v>5.89</v>
      </c>
      <c r="BD234" s="34">
        <v>8.6449999999999996</v>
      </c>
    </row>
    <row r="235" spans="1:56" x14ac:dyDescent="0.25">
      <c r="A235" t="s">
        <v>323</v>
      </c>
      <c r="D235" t="s">
        <v>0</v>
      </c>
      <c r="E235" s="2" t="s">
        <v>152</v>
      </c>
      <c r="G235" s="33">
        <v>43137</v>
      </c>
      <c r="H235" s="41">
        <f t="shared" si="8"/>
        <v>1134042.2309999997</v>
      </c>
      <c r="I235" s="34">
        <v>9.6720000000000006</v>
      </c>
      <c r="J235" s="34">
        <v>7.6509999999999998</v>
      </c>
      <c r="K235" s="34">
        <v>6.7830000000000004</v>
      </c>
      <c r="L235" s="34">
        <v>4.9470000000000001</v>
      </c>
      <c r="M235" s="34">
        <v>5.3940000000000001</v>
      </c>
      <c r="N235" s="34">
        <v>4.4260000000000002</v>
      </c>
      <c r="O235" s="34">
        <v>4.2880000000000003</v>
      </c>
      <c r="P235" s="34">
        <v>3.415</v>
      </c>
      <c r="Q235" s="34">
        <v>4.6130000000000004</v>
      </c>
      <c r="R235" s="34">
        <v>4.9370000000000003</v>
      </c>
      <c r="S235" s="34">
        <v>4.0209999999999999</v>
      </c>
      <c r="T235" s="34">
        <v>15.715</v>
      </c>
      <c r="U235" s="34">
        <v>338.96699999999998</v>
      </c>
      <c r="V235" s="34">
        <v>2275.8440000000001</v>
      </c>
      <c r="W235" s="34">
        <v>7429.8050000000003</v>
      </c>
      <c r="X235" s="34">
        <v>16068.227000000001</v>
      </c>
      <c r="Y235" s="34">
        <v>26249.314999999999</v>
      </c>
      <c r="Z235" s="34">
        <v>37810.396999999997</v>
      </c>
      <c r="AA235" s="34">
        <v>49839.131000000001</v>
      </c>
      <c r="AB235" s="34">
        <v>61580.932000000001</v>
      </c>
      <c r="AC235" s="34">
        <v>70576.664999999994</v>
      </c>
      <c r="AD235" s="34">
        <v>76759.974000000002</v>
      </c>
      <c r="AE235" s="34">
        <v>81466.525999999998</v>
      </c>
      <c r="AF235" s="34">
        <v>84084.673999999999</v>
      </c>
      <c r="AG235" s="34">
        <v>84888.495999999999</v>
      </c>
      <c r="AH235" s="34">
        <v>83721.058000000005</v>
      </c>
      <c r="AI235" s="34">
        <v>80915.725000000006</v>
      </c>
      <c r="AJ235" s="34">
        <v>76450.638999999996</v>
      </c>
      <c r="AK235" s="34">
        <v>69919.660999999993</v>
      </c>
      <c r="AL235" s="34">
        <v>61062.353000000003</v>
      </c>
      <c r="AM235" s="34">
        <v>50438.794000000002</v>
      </c>
      <c r="AN235" s="34">
        <v>40336.302000000003</v>
      </c>
      <c r="AO235" s="34">
        <v>29915.350999999999</v>
      </c>
      <c r="AP235" s="34">
        <v>20569.701000000001</v>
      </c>
      <c r="AQ235" s="34">
        <v>12228.337</v>
      </c>
      <c r="AR235" s="34">
        <v>6164.5820000000003</v>
      </c>
      <c r="AS235" s="34">
        <v>2336.8229999999999</v>
      </c>
      <c r="AT235" s="34">
        <v>457.88400000000001</v>
      </c>
      <c r="AU235" s="34">
        <v>22.471</v>
      </c>
      <c r="AV235" s="34">
        <v>9.6460000000000008</v>
      </c>
      <c r="AW235" s="34">
        <v>8.1519999999999992</v>
      </c>
      <c r="AX235" s="34">
        <v>6.9269999999999996</v>
      </c>
      <c r="AY235" s="34">
        <v>5.4530000000000003</v>
      </c>
      <c r="AZ235" s="34">
        <v>4.43</v>
      </c>
      <c r="BA235" s="34">
        <v>5.46</v>
      </c>
      <c r="BB235" s="34">
        <v>5.5090000000000003</v>
      </c>
      <c r="BC235" s="34">
        <v>6.1509999999999998</v>
      </c>
      <c r="BD235" s="34">
        <v>6.0069999999999997</v>
      </c>
    </row>
    <row r="236" spans="1:56" x14ac:dyDescent="0.25">
      <c r="A236" t="s">
        <v>323</v>
      </c>
      <c r="D236" t="s">
        <v>0</v>
      </c>
      <c r="E236" s="2" t="s">
        <v>152</v>
      </c>
      <c r="G236" s="33">
        <v>43138</v>
      </c>
      <c r="H236" s="41">
        <f t="shared" si="8"/>
        <v>960444.35499999998</v>
      </c>
      <c r="I236" s="34">
        <v>7.2939999999999996</v>
      </c>
      <c r="J236" s="34">
        <v>7.8520000000000003</v>
      </c>
      <c r="K236" s="34">
        <v>8.6050000000000004</v>
      </c>
      <c r="L236" s="34">
        <v>5.8920000000000003</v>
      </c>
      <c r="M236" s="34">
        <v>5.024</v>
      </c>
      <c r="N236" s="34">
        <v>5.27</v>
      </c>
      <c r="O236" s="34">
        <v>4.7880000000000003</v>
      </c>
      <c r="P236" s="34">
        <v>4.766</v>
      </c>
      <c r="Q236" s="34">
        <v>4.4880000000000004</v>
      </c>
      <c r="R236" s="34">
        <v>5.3360000000000003</v>
      </c>
      <c r="S236" s="34">
        <v>5.9569999999999999</v>
      </c>
      <c r="T236" s="34">
        <v>12.885999999999999</v>
      </c>
      <c r="U236" s="34">
        <v>383.43900000000002</v>
      </c>
      <c r="V236" s="34">
        <v>2473.058</v>
      </c>
      <c r="W236" s="34">
        <v>7706.24</v>
      </c>
      <c r="X236" s="34">
        <v>16290.117</v>
      </c>
      <c r="Y236" s="34">
        <v>26165.262999999999</v>
      </c>
      <c r="Z236" s="34">
        <v>37496.35</v>
      </c>
      <c r="AA236" s="34">
        <v>48354.127</v>
      </c>
      <c r="AB236" s="34">
        <v>57519.260999999999</v>
      </c>
      <c r="AC236" s="34">
        <v>64700.703999999998</v>
      </c>
      <c r="AD236" s="34">
        <v>69414.634000000005</v>
      </c>
      <c r="AE236" s="34">
        <v>72133.902000000002</v>
      </c>
      <c r="AF236" s="34">
        <v>73100.788</v>
      </c>
      <c r="AG236" s="34">
        <v>72365.380999999994</v>
      </c>
      <c r="AH236" s="34">
        <v>70010.525999999998</v>
      </c>
      <c r="AI236" s="34">
        <v>66393.83</v>
      </c>
      <c r="AJ236" s="34">
        <v>60767.453000000001</v>
      </c>
      <c r="AK236" s="34">
        <v>54917.330999999998</v>
      </c>
      <c r="AL236" s="34">
        <v>46804.728999999999</v>
      </c>
      <c r="AM236" s="34">
        <v>36213.873</v>
      </c>
      <c r="AN236" s="34">
        <v>28707.521000000001</v>
      </c>
      <c r="AO236" s="34">
        <v>21026.613000000001</v>
      </c>
      <c r="AP236" s="34">
        <v>14125.968999999999</v>
      </c>
      <c r="AQ236" s="34">
        <v>8215.6880000000001</v>
      </c>
      <c r="AR236" s="34">
        <v>3565.9850000000001</v>
      </c>
      <c r="AS236" s="34">
        <v>1178.0909999999999</v>
      </c>
      <c r="AT236" s="34">
        <v>255.76</v>
      </c>
      <c r="AU236" s="34">
        <v>14.439</v>
      </c>
      <c r="AV236" s="34">
        <v>10.327</v>
      </c>
      <c r="AW236" s="34">
        <v>6.61</v>
      </c>
      <c r="AX236" s="34">
        <v>5.6269999999999998</v>
      </c>
      <c r="AY236" s="34">
        <v>5.4390000000000001</v>
      </c>
      <c r="AZ236" s="34">
        <v>4.4740000000000002</v>
      </c>
      <c r="BA236" s="34">
        <v>4.57</v>
      </c>
      <c r="BB236" s="34">
        <v>8.7959999999999994</v>
      </c>
      <c r="BC236" s="34">
        <v>10.497</v>
      </c>
      <c r="BD236" s="34">
        <v>8.7850000000000001</v>
      </c>
    </row>
    <row r="237" spans="1:56" x14ac:dyDescent="0.25">
      <c r="A237" t="s">
        <v>323</v>
      </c>
      <c r="D237" t="s">
        <v>0</v>
      </c>
      <c r="E237" s="2" t="s">
        <v>152</v>
      </c>
      <c r="G237" s="33">
        <v>43139</v>
      </c>
      <c r="H237" s="41">
        <f t="shared" si="8"/>
        <v>587569.67899999977</v>
      </c>
      <c r="I237" s="34">
        <v>7.1239999999999997</v>
      </c>
      <c r="J237" s="34">
        <v>9.1989999999999998</v>
      </c>
      <c r="K237" s="34">
        <v>7.6070000000000002</v>
      </c>
      <c r="L237" s="34">
        <v>6.6340000000000003</v>
      </c>
      <c r="M237" s="34">
        <v>5.8769999999999998</v>
      </c>
      <c r="N237" s="34">
        <v>4.0789999999999997</v>
      </c>
      <c r="O237" s="34">
        <v>4.1210000000000004</v>
      </c>
      <c r="P237" s="34">
        <v>3.972</v>
      </c>
      <c r="Q237" s="34">
        <v>3.964</v>
      </c>
      <c r="R237" s="34">
        <v>4.1500000000000004</v>
      </c>
      <c r="S237" s="34">
        <v>6.8540000000000001</v>
      </c>
      <c r="T237" s="34">
        <v>9.0220000000000002</v>
      </c>
      <c r="U237" s="34">
        <v>160.68700000000001</v>
      </c>
      <c r="V237" s="34">
        <v>1171.682</v>
      </c>
      <c r="W237" s="34">
        <v>4417.2219999999998</v>
      </c>
      <c r="X237" s="34">
        <v>9914.5040000000008</v>
      </c>
      <c r="Y237" s="34">
        <v>20325.512999999999</v>
      </c>
      <c r="Z237" s="34">
        <v>27619.510999999999</v>
      </c>
      <c r="AA237" s="34">
        <v>27721.221000000001</v>
      </c>
      <c r="AB237" s="34">
        <v>28634.585999999999</v>
      </c>
      <c r="AC237" s="34">
        <v>33743.319000000003</v>
      </c>
      <c r="AD237" s="34">
        <v>42398.881000000001</v>
      </c>
      <c r="AE237" s="34">
        <v>40905.224000000002</v>
      </c>
      <c r="AF237" s="34">
        <v>54527.55</v>
      </c>
      <c r="AG237" s="34">
        <v>54645.572999999997</v>
      </c>
      <c r="AH237" s="34">
        <v>47749.17</v>
      </c>
      <c r="AI237" s="34">
        <v>42698.809000000001</v>
      </c>
      <c r="AJ237" s="34">
        <v>29539.902999999998</v>
      </c>
      <c r="AK237" s="34">
        <v>25357.166000000001</v>
      </c>
      <c r="AL237" s="34">
        <v>25937.653999999999</v>
      </c>
      <c r="AM237" s="34">
        <v>21598.151000000002</v>
      </c>
      <c r="AN237" s="34">
        <v>16007.894</v>
      </c>
      <c r="AO237" s="34">
        <v>15187.553</v>
      </c>
      <c r="AP237" s="34">
        <v>9539.7540000000008</v>
      </c>
      <c r="AQ237" s="34">
        <v>4888.6139999999996</v>
      </c>
      <c r="AR237" s="34">
        <v>2198.444</v>
      </c>
      <c r="AS237" s="34">
        <v>484.04700000000003</v>
      </c>
      <c r="AT237" s="34">
        <v>58.959000000000003</v>
      </c>
      <c r="AU237" s="34">
        <v>10.324999999999999</v>
      </c>
      <c r="AV237" s="34">
        <v>9.52</v>
      </c>
      <c r="AW237" s="34">
        <v>8.4559999999999995</v>
      </c>
      <c r="AX237" s="34">
        <v>8.0890000000000004</v>
      </c>
      <c r="AY237" s="34">
        <v>5.2110000000000003</v>
      </c>
      <c r="AZ237" s="34">
        <v>4.7640000000000002</v>
      </c>
      <c r="BA237" s="34">
        <v>4.7</v>
      </c>
      <c r="BB237" s="34">
        <v>4.5670000000000002</v>
      </c>
      <c r="BC237" s="34">
        <v>4.7910000000000004</v>
      </c>
      <c r="BD237" s="34">
        <v>5.0620000000000003</v>
      </c>
    </row>
    <row r="238" spans="1:56" x14ac:dyDescent="0.25">
      <c r="A238" t="s">
        <v>323</v>
      </c>
      <c r="D238" t="s">
        <v>0</v>
      </c>
      <c r="E238" s="2" t="s">
        <v>152</v>
      </c>
      <c r="G238" s="33">
        <v>43140</v>
      </c>
      <c r="H238" s="41">
        <f t="shared" si="8"/>
        <v>542191.60099999967</v>
      </c>
      <c r="I238" s="34">
        <v>6.625</v>
      </c>
      <c r="J238" s="34">
        <v>8.6859999999999999</v>
      </c>
      <c r="K238" s="34">
        <v>7.3369999999999997</v>
      </c>
      <c r="L238" s="34">
        <v>6.1539999999999999</v>
      </c>
      <c r="M238" s="34">
        <v>4.3550000000000004</v>
      </c>
      <c r="N238" s="34">
        <v>4.74</v>
      </c>
      <c r="O238" s="34">
        <v>5.367</v>
      </c>
      <c r="P238" s="34">
        <v>4.7960000000000003</v>
      </c>
      <c r="Q238" s="34">
        <v>5.1079999999999997</v>
      </c>
      <c r="R238" s="34">
        <v>4.431</v>
      </c>
      <c r="S238" s="34">
        <v>3.9460000000000002</v>
      </c>
      <c r="T238" s="34">
        <v>6.1479999999999997</v>
      </c>
      <c r="U238" s="34">
        <v>65.497</v>
      </c>
      <c r="V238" s="34">
        <v>386.02300000000002</v>
      </c>
      <c r="W238" s="34">
        <v>1251.828</v>
      </c>
      <c r="X238" s="34">
        <v>3941.3330000000001</v>
      </c>
      <c r="Y238" s="34">
        <v>9487.8950000000004</v>
      </c>
      <c r="Z238" s="34">
        <v>16841.914000000001</v>
      </c>
      <c r="AA238" s="34">
        <v>21245.231</v>
      </c>
      <c r="AB238" s="34">
        <v>19528.150000000001</v>
      </c>
      <c r="AC238" s="34">
        <v>15633.183999999999</v>
      </c>
      <c r="AD238" s="34">
        <v>15540.566000000001</v>
      </c>
      <c r="AE238" s="34">
        <v>19418.370999999999</v>
      </c>
      <c r="AF238" s="34">
        <v>19603.233</v>
      </c>
      <c r="AG238" s="34">
        <v>15292.592000000001</v>
      </c>
      <c r="AH238" s="34">
        <v>19474.843000000001</v>
      </c>
      <c r="AI238" s="34">
        <v>45286.531999999999</v>
      </c>
      <c r="AJ238" s="34">
        <v>50228.398999999998</v>
      </c>
      <c r="AK238" s="34">
        <v>52182.275000000001</v>
      </c>
      <c r="AL238" s="34">
        <v>53053.56</v>
      </c>
      <c r="AM238" s="34">
        <v>46116.343999999997</v>
      </c>
      <c r="AN238" s="34">
        <v>39599.618000000002</v>
      </c>
      <c r="AO238" s="34">
        <v>31223.49</v>
      </c>
      <c r="AP238" s="34">
        <v>22438.327000000001</v>
      </c>
      <c r="AQ238" s="34">
        <v>13884.77</v>
      </c>
      <c r="AR238" s="34">
        <v>7151.1409999999996</v>
      </c>
      <c r="AS238" s="34">
        <v>2690.029</v>
      </c>
      <c r="AT238" s="34">
        <v>487.94</v>
      </c>
      <c r="AU238" s="34">
        <v>18.581</v>
      </c>
      <c r="AV238" s="34">
        <v>7.2590000000000003</v>
      </c>
      <c r="AW238" s="34">
        <v>6.641</v>
      </c>
      <c r="AX238" s="34">
        <v>5.9939999999999998</v>
      </c>
      <c r="AY238" s="34">
        <v>5.5030000000000001</v>
      </c>
      <c r="AZ238" s="34">
        <v>3.766</v>
      </c>
      <c r="BA238" s="34">
        <v>4.41</v>
      </c>
      <c r="BB238" s="34">
        <v>4.3230000000000004</v>
      </c>
      <c r="BC238" s="34">
        <v>5.9089999999999998</v>
      </c>
      <c r="BD238" s="34">
        <v>8.4369999999999994</v>
      </c>
    </row>
    <row r="239" spans="1:56" x14ac:dyDescent="0.25">
      <c r="A239" t="s">
        <v>323</v>
      </c>
      <c r="D239" t="s">
        <v>0</v>
      </c>
      <c r="E239" s="2" t="s">
        <v>152</v>
      </c>
      <c r="G239" s="33">
        <v>43141</v>
      </c>
      <c r="H239" s="41">
        <f t="shared" si="8"/>
        <v>332395.45099999994</v>
      </c>
      <c r="I239" s="34">
        <v>5.5730000000000004</v>
      </c>
      <c r="J239" s="34">
        <v>5.2409999999999997</v>
      </c>
      <c r="K239" s="34">
        <v>4.5449999999999999</v>
      </c>
      <c r="L239" s="34">
        <v>5.2320000000000002</v>
      </c>
      <c r="M239" s="34">
        <v>4.1189999999999998</v>
      </c>
      <c r="N239" s="34">
        <v>3.6960000000000002</v>
      </c>
      <c r="O239" s="34">
        <v>3.4489999999999998</v>
      </c>
      <c r="P239" s="34">
        <v>3.758</v>
      </c>
      <c r="Q239" s="34">
        <v>4.6029999999999998</v>
      </c>
      <c r="R239" s="34">
        <v>3.6819999999999999</v>
      </c>
      <c r="S239" s="34">
        <v>3.45</v>
      </c>
      <c r="T239" s="34">
        <v>8.1440000000000001</v>
      </c>
      <c r="U239" s="34">
        <v>304.572</v>
      </c>
      <c r="V239" s="34">
        <v>2577.7669999999998</v>
      </c>
      <c r="W239" s="34">
        <v>7016.4369999999999</v>
      </c>
      <c r="X239" s="34">
        <v>15204.599</v>
      </c>
      <c r="Y239" s="34">
        <v>26053.473999999998</v>
      </c>
      <c r="Z239" s="34">
        <v>35001.993000000002</v>
      </c>
      <c r="AA239" s="34">
        <v>28820.625</v>
      </c>
      <c r="AB239" s="34">
        <v>21907.78</v>
      </c>
      <c r="AC239" s="34">
        <v>19066.896000000001</v>
      </c>
      <c r="AD239" s="34">
        <v>15692.769</v>
      </c>
      <c r="AE239" s="34">
        <v>11283.788</v>
      </c>
      <c r="AF239" s="34">
        <v>10093.245999999999</v>
      </c>
      <c r="AG239" s="34">
        <v>7916.317</v>
      </c>
      <c r="AH239" s="34">
        <v>9216.9130000000005</v>
      </c>
      <c r="AI239" s="34">
        <v>8307.875</v>
      </c>
      <c r="AJ239" s="34">
        <v>11107.082</v>
      </c>
      <c r="AK239" s="34">
        <v>10150.599</v>
      </c>
      <c r="AL239" s="34">
        <v>10697.39</v>
      </c>
      <c r="AM239" s="34">
        <v>9571.509</v>
      </c>
      <c r="AN239" s="34">
        <v>10786.97</v>
      </c>
      <c r="AO239" s="34">
        <v>28273.741999999998</v>
      </c>
      <c r="AP239" s="34">
        <v>17955.011999999999</v>
      </c>
      <c r="AQ239" s="34">
        <v>8469.7540000000008</v>
      </c>
      <c r="AR239" s="34">
        <v>4327.4350000000004</v>
      </c>
      <c r="AS239" s="34">
        <v>2312.2750000000001</v>
      </c>
      <c r="AT239" s="34">
        <v>172.07300000000001</v>
      </c>
      <c r="AU239" s="34">
        <v>11.516999999999999</v>
      </c>
      <c r="AV239" s="34">
        <v>5.8280000000000003</v>
      </c>
      <c r="AW239" s="34">
        <v>5.3949999999999996</v>
      </c>
      <c r="AX239" s="34">
        <v>5.52</v>
      </c>
      <c r="AY239" s="34">
        <v>3.669</v>
      </c>
      <c r="AZ239" s="34">
        <v>2.66</v>
      </c>
      <c r="BA239" s="34">
        <v>3.569</v>
      </c>
      <c r="BB239" s="34">
        <v>3.8769999999999998</v>
      </c>
      <c r="BC239" s="34">
        <v>4.2990000000000004</v>
      </c>
      <c r="BD239" s="34">
        <v>4.7329999999999997</v>
      </c>
    </row>
    <row r="240" spans="1:56" x14ac:dyDescent="0.25">
      <c r="A240" t="s">
        <v>323</v>
      </c>
      <c r="D240" t="s">
        <v>0</v>
      </c>
      <c r="E240" s="2" t="s">
        <v>152</v>
      </c>
      <c r="G240" s="33">
        <v>43142</v>
      </c>
      <c r="H240" s="41">
        <f t="shared" si="8"/>
        <v>806421.35500000033</v>
      </c>
      <c r="I240" s="34">
        <v>7.6550000000000002</v>
      </c>
      <c r="J240" s="34">
        <v>6.7729999999999997</v>
      </c>
      <c r="K240" s="34">
        <v>4.702</v>
      </c>
      <c r="L240" s="34">
        <v>5.8179999999999996</v>
      </c>
      <c r="M240" s="34">
        <v>4.8979999999999997</v>
      </c>
      <c r="N240" s="34">
        <v>4.1589999999999998</v>
      </c>
      <c r="O240" s="34">
        <v>4.2960000000000003</v>
      </c>
      <c r="P240" s="34">
        <v>4.5599999999999996</v>
      </c>
      <c r="Q240" s="34">
        <v>4.3879999999999999</v>
      </c>
      <c r="R240" s="34">
        <v>4.4779999999999998</v>
      </c>
      <c r="S240" s="34">
        <v>5.1470000000000002</v>
      </c>
      <c r="T240" s="34">
        <v>6.7110000000000003</v>
      </c>
      <c r="U240" s="34">
        <v>311.36599999999999</v>
      </c>
      <c r="V240" s="34">
        <v>2481.9899999999998</v>
      </c>
      <c r="W240" s="34">
        <v>8528.6869999999999</v>
      </c>
      <c r="X240" s="34">
        <v>15928.120999999999</v>
      </c>
      <c r="Y240" s="34">
        <v>20630.285</v>
      </c>
      <c r="Z240" s="34">
        <v>23596.625</v>
      </c>
      <c r="AA240" s="34">
        <v>28734.868999999999</v>
      </c>
      <c r="AB240" s="34">
        <v>32976.377</v>
      </c>
      <c r="AC240" s="34">
        <v>37828.745999999999</v>
      </c>
      <c r="AD240" s="34">
        <v>43708.694000000003</v>
      </c>
      <c r="AE240" s="34">
        <v>49700.040999999997</v>
      </c>
      <c r="AF240" s="34">
        <v>51714.563999999998</v>
      </c>
      <c r="AG240" s="34">
        <v>51067.563999999998</v>
      </c>
      <c r="AH240" s="34">
        <v>50560.01</v>
      </c>
      <c r="AI240" s="34">
        <v>54134.851000000002</v>
      </c>
      <c r="AJ240" s="34">
        <v>56087.019</v>
      </c>
      <c r="AK240" s="34">
        <v>55058.828999999998</v>
      </c>
      <c r="AL240" s="34">
        <v>50663.125999999997</v>
      </c>
      <c r="AM240" s="34">
        <v>47746.587</v>
      </c>
      <c r="AN240" s="34">
        <v>42970.7</v>
      </c>
      <c r="AO240" s="34">
        <v>32854.682000000001</v>
      </c>
      <c r="AP240" s="34">
        <v>23388.566999999999</v>
      </c>
      <c r="AQ240" s="34">
        <v>15172.768</v>
      </c>
      <c r="AR240" s="34">
        <v>7700.2129999999997</v>
      </c>
      <c r="AS240" s="34">
        <v>2411.5230000000001</v>
      </c>
      <c r="AT240" s="34">
        <v>328.52600000000001</v>
      </c>
      <c r="AU240" s="34">
        <v>11.074</v>
      </c>
      <c r="AV240" s="34">
        <v>7.5750000000000002</v>
      </c>
      <c r="AW240" s="34">
        <v>7.6790000000000003</v>
      </c>
      <c r="AX240" s="34">
        <v>8.0030000000000001</v>
      </c>
      <c r="AY240" s="34">
        <v>7.3319999999999999</v>
      </c>
      <c r="AZ240" s="34">
        <v>5.7549999999999999</v>
      </c>
      <c r="BA240" s="34">
        <v>5.9790000000000001</v>
      </c>
      <c r="BB240" s="34">
        <v>5.6870000000000003</v>
      </c>
      <c r="BC240" s="34">
        <v>6.492</v>
      </c>
      <c r="BD240" s="34">
        <v>6.8639999999999999</v>
      </c>
    </row>
    <row r="241" spans="1:56" x14ac:dyDescent="0.25">
      <c r="A241" t="s">
        <v>323</v>
      </c>
      <c r="D241" t="s">
        <v>0</v>
      </c>
      <c r="E241" s="2" t="s">
        <v>152</v>
      </c>
      <c r="G241" s="33">
        <v>43143</v>
      </c>
      <c r="H241" s="41">
        <f t="shared" si="8"/>
        <v>878468.53200000001</v>
      </c>
      <c r="I241" s="34">
        <v>8.9</v>
      </c>
      <c r="J241" s="34">
        <v>9.2010000000000005</v>
      </c>
      <c r="K241" s="34">
        <v>7.8220000000000001</v>
      </c>
      <c r="L241" s="34">
        <v>6.21</v>
      </c>
      <c r="M241" s="34">
        <v>5.3959999999999999</v>
      </c>
      <c r="N241" s="34">
        <v>5.4880000000000004</v>
      </c>
      <c r="O241" s="34">
        <v>4.351</v>
      </c>
      <c r="P241" s="34">
        <v>5.4889999999999999</v>
      </c>
      <c r="Q241" s="34">
        <v>4.9729999999999999</v>
      </c>
      <c r="R241" s="34">
        <v>4.0339999999999998</v>
      </c>
      <c r="S241" s="34">
        <v>4.5039999999999996</v>
      </c>
      <c r="T241" s="34">
        <v>6.1749999999999998</v>
      </c>
      <c r="U241" s="34">
        <v>101.042</v>
      </c>
      <c r="V241" s="34">
        <v>920.05899999999997</v>
      </c>
      <c r="W241" s="34">
        <v>3265.5729999999999</v>
      </c>
      <c r="X241" s="34">
        <v>7124.634</v>
      </c>
      <c r="Y241" s="34">
        <v>13521.094999999999</v>
      </c>
      <c r="Z241" s="34">
        <v>20378.546999999999</v>
      </c>
      <c r="AA241" s="34">
        <v>25701.760999999999</v>
      </c>
      <c r="AB241" s="34">
        <v>32269.914000000001</v>
      </c>
      <c r="AC241" s="34">
        <v>37938.544999999998</v>
      </c>
      <c r="AD241" s="34">
        <v>47048.006999999998</v>
      </c>
      <c r="AE241" s="34">
        <v>55515.896999999997</v>
      </c>
      <c r="AF241" s="34">
        <v>58019.936999999998</v>
      </c>
      <c r="AG241" s="34">
        <v>60905.01</v>
      </c>
      <c r="AH241" s="34">
        <v>67543.921000000002</v>
      </c>
      <c r="AI241" s="34">
        <v>64033.811000000002</v>
      </c>
      <c r="AJ241" s="34">
        <v>61602.182000000001</v>
      </c>
      <c r="AK241" s="34">
        <v>60333.781999999999</v>
      </c>
      <c r="AL241" s="34">
        <v>62472.118999999999</v>
      </c>
      <c r="AM241" s="34">
        <v>55534.728999999999</v>
      </c>
      <c r="AN241" s="34">
        <v>50333.036999999997</v>
      </c>
      <c r="AO241" s="34">
        <v>40813.402999999998</v>
      </c>
      <c r="AP241" s="34">
        <v>27570.488000000001</v>
      </c>
      <c r="AQ241" s="34">
        <v>15459.287</v>
      </c>
      <c r="AR241" s="34">
        <v>7303.5169999999998</v>
      </c>
      <c r="AS241" s="34">
        <v>2378.4050000000002</v>
      </c>
      <c r="AT241" s="34">
        <v>247.26400000000001</v>
      </c>
      <c r="AU241" s="34">
        <v>9.9459999999999997</v>
      </c>
      <c r="AV241" s="34">
        <v>6.9770000000000003</v>
      </c>
      <c r="AW241" s="34">
        <v>5.7069999999999999</v>
      </c>
      <c r="AX241" s="34">
        <v>4.9050000000000002</v>
      </c>
      <c r="AY241" s="34">
        <v>3.8740000000000001</v>
      </c>
      <c r="AZ241" s="34">
        <v>4.008</v>
      </c>
      <c r="BA241" s="34">
        <v>4.6859999999999999</v>
      </c>
      <c r="BB241" s="34">
        <v>5.3620000000000001</v>
      </c>
      <c r="BC241" s="34">
        <v>5.1150000000000002</v>
      </c>
      <c r="BD241" s="34">
        <v>9.4429999999999996</v>
      </c>
    </row>
    <row r="242" spans="1:56" x14ac:dyDescent="0.25">
      <c r="A242" t="s">
        <v>323</v>
      </c>
      <c r="D242" t="s">
        <v>0</v>
      </c>
      <c r="E242" s="2" t="s">
        <v>152</v>
      </c>
      <c r="G242" s="33">
        <v>43144</v>
      </c>
      <c r="H242" s="41">
        <f t="shared" si="8"/>
        <v>1236873.0610000005</v>
      </c>
      <c r="I242" s="34">
        <v>7.31</v>
      </c>
      <c r="J242" s="34">
        <v>7.9379999999999997</v>
      </c>
      <c r="K242" s="34">
        <v>6.4720000000000004</v>
      </c>
      <c r="L242" s="34">
        <v>5.2960000000000003</v>
      </c>
      <c r="M242" s="34">
        <v>4.3470000000000004</v>
      </c>
      <c r="N242" s="34">
        <v>4.3490000000000002</v>
      </c>
      <c r="O242" s="34">
        <v>5.6680000000000001</v>
      </c>
      <c r="P242" s="34">
        <v>4.3929999999999998</v>
      </c>
      <c r="Q242" s="34">
        <v>5.9729999999999999</v>
      </c>
      <c r="R242" s="34">
        <v>4.399</v>
      </c>
      <c r="S242" s="34">
        <v>4.9370000000000003</v>
      </c>
      <c r="T242" s="34">
        <v>7.4039999999999999</v>
      </c>
      <c r="U242" s="34">
        <v>295.05200000000002</v>
      </c>
      <c r="V242" s="34">
        <v>2400.2849999999999</v>
      </c>
      <c r="W242" s="34">
        <v>8450.3629999999994</v>
      </c>
      <c r="X242" s="34">
        <v>18340.989000000001</v>
      </c>
      <c r="Y242" s="34">
        <v>30385.165000000001</v>
      </c>
      <c r="Z242" s="34">
        <v>43253.076000000001</v>
      </c>
      <c r="AA242" s="34">
        <v>55575.641000000003</v>
      </c>
      <c r="AB242" s="34">
        <v>66371.87</v>
      </c>
      <c r="AC242" s="34">
        <v>74769.232000000004</v>
      </c>
      <c r="AD242" s="34">
        <v>81688.057000000001</v>
      </c>
      <c r="AE242" s="34">
        <v>86527.964999999997</v>
      </c>
      <c r="AF242" s="34">
        <v>85193.370999999999</v>
      </c>
      <c r="AG242" s="34">
        <v>84495.907000000007</v>
      </c>
      <c r="AH242" s="34">
        <v>88190.731</v>
      </c>
      <c r="AI242" s="34">
        <v>87213.013000000006</v>
      </c>
      <c r="AJ242" s="34">
        <v>85384.947</v>
      </c>
      <c r="AK242" s="34">
        <v>80663.683000000005</v>
      </c>
      <c r="AL242" s="34">
        <v>71730.434999999998</v>
      </c>
      <c r="AM242" s="34">
        <v>61595.807000000001</v>
      </c>
      <c r="AN242" s="34">
        <v>45265.305999999997</v>
      </c>
      <c r="AO242" s="34">
        <v>32326.367999999999</v>
      </c>
      <c r="AP242" s="34">
        <v>23415.341</v>
      </c>
      <c r="AQ242" s="34">
        <v>13651.936</v>
      </c>
      <c r="AR242" s="34">
        <v>6773.81</v>
      </c>
      <c r="AS242" s="34">
        <v>2477.924</v>
      </c>
      <c r="AT242" s="34">
        <v>304.30099999999999</v>
      </c>
      <c r="AU242" s="34">
        <v>9.3450000000000006</v>
      </c>
      <c r="AV242" s="34">
        <v>7.9710000000000001</v>
      </c>
      <c r="AW242" s="34">
        <v>6.54</v>
      </c>
      <c r="AX242" s="34">
        <v>6.1310000000000002</v>
      </c>
      <c r="AY242" s="34">
        <v>4.7290000000000001</v>
      </c>
      <c r="AZ242" s="34">
        <v>4.4329999999999998</v>
      </c>
      <c r="BA242" s="34">
        <v>6.0049999999999999</v>
      </c>
      <c r="BB242" s="34">
        <v>6.577</v>
      </c>
      <c r="BC242" s="34">
        <v>6.625</v>
      </c>
      <c r="BD242" s="34">
        <v>5.6440000000000001</v>
      </c>
    </row>
    <row r="243" spans="1:56" x14ac:dyDescent="0.25">
      <c r="A243" t="s">
        <v>323</v>
      </c>
      <c r="D243" t="s">
        <v>0</v>
      </c>
      <c r="E243" s="2" t="s">
        <v>152</v>
      </c>
      <c r="G243" s="33">
        <v>43145</v>
      </c>
      <c r="H243" s="41">
        <f t="shared" si="8"/>
        <v>1127754.6770000001</v>
      </c>
      <c r="I243" s="34">
        <v>9.48</v>
      </c>
      <c r="J243" s="34">
        <v>7.8330000000000002</v>
      </c>
      <c r="K243" s="34">
        <v>7.5049999999999999</v>
      </c>
      <c r="L243" s="34">
        <v>5.73</v>
      </c>
      <c r="M243" s="34">
        <v>4.4009999999999998</v>
      </c>
      <c r="N243" s="34">
        <v>4.548</v>
      </c>
      <c r="O243" s="34">
        <v>4.2430000000000003</v>
      </c>
      <c r="P243" s="34">
        <v>4.4610000000000003</v>
      </c>
      <c r="Q243" s="34">
        <v>4.5259999999999998</v>
      </c>
      <c r="R243" s="34">
        <v>6.4409999999999998</v>
      </c>
      <c r="S243" s="34">
        <v>5.5339999999999998</v>
      </c>
      <c r="T243" s="34">
        <v>7.5030000000000001</v>
      </c>
      <c r="U243" s="34">
        <v>127.98699999999999</v>
      </c>
      <c r="V243" s="34">
        <v>1174.0840000000001</v>
      </c>
      <c r="W243" s="34">
        <v>2908.01</v>
      </c>
      <c r="X243" s="34">
        <v>5256.3580000000002</v>
      </c>
      <c r="Y243" s="34">
        <v>8760.3819999999996</v>
      </c>
      <c r="Z243" s="34">
        <v>15907.798000000001</v>
      </c>
      <c r="AA243" s="34">
        <v>28167.52</v>
      </c>
      <c r="AB243" s="34">
        <v>41280.150999999998</v>
      </c>
      <c r="AC243" s="34">
        <v>53423.883999999998</v>
      </c>
      <c r="AD243" s="34">
        <v>68038.566999999995</v>
      </c>
      <c r="AE243" s="34">
        <v>75565.558999999994</v>
      </c>
      <c r="AF243" s="34">
        <v>80744.23</v>
      </c>
      <c r="AG243" s="34">
        <v>85966.010999999999</v>
      </c>
      <c r="AH243" s="34">
        <v>86907.72</v>
      </c>
      <c r="AI243" s="34">
        <v>87521.994000000006</v>
      </c>
      <c r="AJ243" s="34">
        <v>84197.763999999996</v>
      </c>
      <c r="AK243" s="34">
        <v>85277.468999999997</v>
      </c>
      <c r="AL243" s="34">
        <v>79265.319000000003</v>
      </c>
      <c r="AM243" s="34">
        <v>69324.539999999994</v>
      </c>
      <c r="AN243" s="34">
        <v>58137.896000000001</v>
      </c>
      <c r="AO243" s="34">
        <v>45211.807000000001</v>
      </c>
      <c r="AP243" s="34">
        <v>31730.098999999998</v>
      </c>
      <c r="AQ243" s="34">
        <v>19489.580999999998</v>
      </c>
      <c r="AR243" s="34">
        <v>9665.24</v>
      </c>
      <c r="AS243" s="34">
        <v>3183.855</v>
      </c>
      <c r="AT243" s="34">
        <v>385.58199999999999</v>
      </c>
      <c r="AU243" s="34">
        <v>11.847</v>
      </c>
      <c r="AV243" s="34">
        <v>7.0030000000000001</v>
      </c>
      <c r="AW243" s="34">
        <v>7.1959999999999997</v>
      </c>
      <c r="AX243" s="34">
        <v>6.2350000000000003</v>
      </c>
      <c r="AY243" s="34">
        <v>4.5430000000000001</v>
      </c>
      <c r="AZ243" s="34">
        <v>4.2350000000000003</v>
      </c>
      <c r="BA243" s="34">
        <v>4.8550000000000004</v>
      </c>
      <c r="BB243" s="34">
        <v>4.8570000000000002</v>
      </c>
      <c r="BC243" s="34">
        <v>5.9119999999999999</v>
      </c>
      <c r="BD243" s="34">
        <v>6.3819999999999997</v>
      </c>
    </row>
    <row r="244" spans="1:56" x14ac:dyDescent="0.25">
      <c r="A244" t="s">
        <v>323</v>
      </c>
      <c r="D244" t="s">
        <v>0</v>
      </c>
      <c r="E244" s="2" t="s">
        <v>152</v>
      </c>
      <c r="G244" s="33">
        <v>43146</v>
      </c>
      <c r="H244" s="41">
        <f t="shared" si="8"/>
        <v>810264.64799999993</v>
      </c>
      <c r="I244" s="34">
        <v>7.0830000000000002</v>
      </c>
      <c r="J244" s="34">
        <v>6.274</v>
      </c>
      <c r="K244" s="34">
        <v>7.4210000000000003</v>
      </c>
      <c r="L244" s="34">
        <v>6.9989999999999997</v>
      </c>
      <c r="M244" s="34">
        <v>4.7720000000000002</v>
      </c>
      <c r="N244" s="34">
        <v>3.6709999999999998</v>
      </c>
      <c r="O244" s="34">
        <v>4.5350000000000001</v>
      </c>
      <c r="P244" s="34">
        <v>4.218</v>
      </c>
      <c r="Q244" s="34">
        <v>3.4260000000000002</v>
      </c>
      <c r="R244" s="34">
        <v>3.1579999999999999</v>
      </c>
      <c r="S244" s="34">
        <v>4.4880000000000004</v>
      </c>
      <c r="T244" s="34">
        <v>8.5210000000000008</v>
      </c>
      <c r="U244" s="34">
        <v>241.57499999999999</v>
      </c>
      <c r="V244" s="34">
        <v>2255.9580000000001</v>
      </c>
      <c r="W244" s="34">
        <v>7726.9579999999996</v>
      </c>
      <c r="X244" s="34">
        <v>16549.032999999999</v>
      </c>
      <c r="Y244" s="34">
        <v>25523.171999999999</v>
      </c>
      <c r="Z244" s="34">
        <v>37999.792000000001</v>
      </c>
      <c r="AA244" s="34">
        <v>48712.262000000002</v>
      </c>
      <c r="AB244" s="34">
        <v>54849.589</v>
      </c>
      <c r="AC244" s="34">
        <v>57826.777000000002</v>
      </c>
      <c r="AD244" s="34">
        <v>68365.585999999996</v>
      </c>
      <c r="AE244" s="34">
        <v>69035.042000000001</v>
      </c>
      <c r="AF244" s="34">
        <v>65361.714999999997</v>
      </c>
      <c r="AG244" s="34">
        <v>61462.326999999997</v>
      </c>
      <c r="AH244" s="34">
        <v>52065.580999999998</v>
      </c>
      <c r="AI244" s="34">
        <v>49910.305999999997</v>
      </c>
      <c r="AJ244" s="34">
        <v>47706.728999999999</v>
      </c>
      <c r="AK244" s="34">
        <v>43958.444000000003</v>
      </c>
      <c r="AL244" s="34">
        <v>29328.547999999999</v>
      </c>
      <c r="AM244" s="34">
        <v>19658.701000000001</v>
      </c>
      <c r="AN244" s="34">
        <v>16358.771000000001</v>
      </c>
      <c r="AO244" s="34">
        <v>11545.883</v>
      </c>
      <c r="AP244" s="34">
        <v>10095.282999999999</v>
      </c>
      <c r="AQ244" s="34">
        <v>7923.9409999999998</v>
      </c>
      <c r="AR244" s="34">
        <v>4475.8580000000002</v>
      </c>
      <c r="AS244" s="34">
        <v>1153.6669999999999</v>
      </c>
      <c r="AT244" s="34">
        <v>53.563000000000002</v>
      </c>
      <c r="AU244" s="34">
        <v>9.7720000000000002</v>
      </c>
      <c r="AV244" s="34">
        <v>6.6289999999999996</v>
      </c>
      <c r="AW244" s="34">
        <v>6.5949999999999998</v>
      </c>
      <c r="AX244" s="34">
        <v>4.74</v>
      </c>
      <c r="AY244" s="34">
        <v>4.2039999999999997</v>
      </c>
      <c r="AZ244" s="34">
        <v>3.4529999999999998</v>
      </c>
      <c r="BA244" s="34">
        <v>4.97</v>
      </c>
      <c r="BB244" s="34">
        <v>4.819</v>
      </c>
      <c r="BC244" s="34">
        <v>4.6109999999999998</v>
      </c>
      <c r="BD244" s="34">
        <v>5.2279999999999998</v>
      </c>
    </row>
    <row r="245" spans="1:56" x14ac:dyDescent="0.25">
      <c r="A245" t="s">
        <v>323</v>
      </c>
      <c r="D245" t="s">
        <v>0</v>
      </c>
      <c r="E245" s="2" t="s">
        <v>152</v>
      </c>
      <c r="G245" s="33">
        <v>43147</v>
      </c>
      <c r="H245" s="41">
        <f t="shared" si="8"/>
        <v>1195896.24</v>
      </c>
      <c r="I245" s="34">
        <v>7.2469999999999999</v>
      </c>
      <c r="J245" s="34">
        <v>7.93</v>
      </c>
      <c r="K245" s="34">
        <v>6.22</v>
      </c>
      <c r="L245" s="34">
        <v>5.0869999999999997</v>
      </c>
      <c r="M245" s="34">
        <v>3.6789999999999998</v>
      </c>
      <c r="N245" s="34">
        <v>4.9349999999999996</v>
      </c>
      <c r="O245" s="34">
        <v>3.6960000000000002</v>
      </c>
      <c r="P245" s="34">
        <v>3.524</v>
      </c>
      <c r="Q245" s="34">
        <v>3.5830000000000002</v>
      </c>
      <c r="R245" s="34">
        <v>4.3570000000000002</v>
      </c>
      <c r="S245" s="34">
        <v>5.0819999999999999</v>
      </c>
      <c r="T245" s="34">
        <v>5.8479999999999999</v>
      </c>
      <c r="U245" s="34">
        <v>140.65899999999999</v>
      </c>
      <c r="V245" s="34">
        <v>1378.895</v>
      </c>
      <c r="W245" s="34">
        <v>5189.4340000000002</v>
      </c>
      <c r="X245" s="34">
        <v>14225.467000000001</v>
      </c>
      <c r="Y245" s="34">
        <v>23549.733</v>
      </c>
      <c r="Z245" s="34">
        <v>30967.589</v>
      </c>
      <c r="AA245" s="34">
        <v>40311.792999999998</v>
      </c>
      <c r="AB245" s="34">
        <v>48807.705000000002</v>
      </c>
      <c r="AC245" s="34">
        <v>56706.925000000003</v>
      </c>
      <c r="AD245" s="34">
        <v>66768.701000000001</v>
      </c>
      <c r="AE245" s="34">
        <v>76347.120999999999</v>
      </c>
      <c r="AF245" s="34">
        <v>82407.625</v>
      </c>
      <c r="AG245" s="34">
        <v>85975.37</v>
      </c>
      <c r="AH245" s="34">
        <v>88744.635999999999</v>
      </c>
      <c r="AI245" s="34">
        <v>90118.273000000001</v>
      </c>
      <c r="AJ245" s="34">
        <v>89069.263999999996</v>
      </c>
      <c r="AK245" s="34">
        <v>84965.937000000005</v>
      </c>
      <c r="AL245" s="34">
        <v>78419.210999999996</v>
      </c>
      <c r="AM245" s="34">
        <v>68621.653999999995</v>
      </c>
      <c r="AN245" s="34">
        <v>57005.14</v>
      </c>
      <c r="AO245" s="34">
        <v>44202.737000000001</v>
      </c>
      <c r="AP245" s="34">
        <v>31060.353999999999</v>
      </c>
      <c r="AQ245" s="34">
        <v>18734.366000000002</v>
      </c>
      <c r="AR245" s="34">
        <v>9038.7860000000001</v>
      </c>
      <c r="AS245" s="34">
        <v>2763.375</v>
      </c>
      <c r="AT245" s="34">
        <v>253.00899999999999</v>
      </c>
      <c r="AU245" s="34">
        <v>10.696</v>
      </c>
      <c r="AV245" s="34">
        <v>8.2550000000000008</v>
      </c>
      <c r="AW245" s="34">
        <v>8.74</v>
      </c>
      <c r="AX245" s="34">
        <v>5.8490000000000002</v>
      </c>
      <c r="AY245" s="34">
        <v>4.2050000000000001</v>
      </c>
      <c r="AZ245" s="34">
        <v>3.827</v>
      </c>
      <c r="BA245" s="34">
        <v>4.3310000000000004</v>
      </c>
      <c r="BB245" s="34">
        <v>4.6870000000000003</v>
      </c>
      <c r="BC245" s="34">
        <v>4.7880000000000003</v>
      </c>
      <c r="BD245" s="34">
        <v>5.915</v>
      </c>
    </row>
    <row r="246" spans="1:56" x14ac:dyDescent="0.25">
      <c r="A246" t="s">
        <v>323</v>
      </c>
      <c r="D246" t="s">
        <v>0</v>
      </c>
      <c r="E246" s="2" t="s">
        <v>152</v>
      </c>
      <c r="G246" s="33">
        <v>43148</v>
      </c>
      <c r="H246" s="41">
        <f t="shared" si="8"/>
        <v>1138805.7700000003</v>
      </c>
      <c r="I246" s="34">
        <v>7.4829999999999997</v>
      </c>
      <c r="J246" s="34">
        <v>8.375</v>
      </c>
      <c r="K246" s="34">
        <v>8.1760000000000002</v>
      </c>
      <c r="L246" s="34">
        <v>6.0220000000000002</v>
      </c>
      <c r="M246" s="34">
        <v>4.8230000000000004</v>
      </c>
      <c r="N246" s="34">
        <v>4.1070000000000002</v>
      </c>
      <c r="O246" s="34">
        <v>4.16</v>
      </c>
      <c r="P246" s="34">
        <v>3.7589999999999999</v>
      </c>
      <c r="Q246" s="34">
        <v>5.4669999999999996</v>
      </c>
      <c r="R246" s="34">
        <v>3.698</v>
      </c>
      <c r="S246" s="34">
        <v>4.875</v>
      </c>
      <c r="T246" s="34">
        <v>5.3879999999999999</v>
      </c>
      <c r="U246" s="34">
        <v>233.00299999999999</v>
      </c>
      <c r="V246" s="34">
        <v>2435.0360000000001</v>
      </c>
      <c r="W246" s="34">
        <v>8504.4830000000002</v>
      </c>
      <c r="X246" s="34">
        <v>18008.509999999998</v>
      </c>
      <c r="Y246" s="34">
        <v>29126.493999999999</v>
      </c>
      <c r="Z246" s="34">
        <v>41449.175000000003</v>
      </c>
      <c r="AA246" s="34">
        <v>52827.584999999999</v>
      </c>
      <c r="AB246" s="34">
        <v>64288.673000000003</v>
      </c>
      <c r="AC246" s="34">
        <v>73300.850999999995</v>
      </c>
      <c r="AD246" s="34">
        <v>77704.490000000005</v>
      </c>
      <c r="AE246" s="34">
        <v>74073.691000000006</v>
      </c>
      <c r="AF246" s="34">
        <v>65920.850999999995</v>
      </c>
      <c r="AG246" s="34">
        <v>77314.251000000004</v>
      </c>
      <c r="AH246" s="34">
        <v>77843.078999999998</v>
      </c>
      <c r="AI246" s="34">
        <v>68559.232999999993</v>
      </c>
      <c r="AJ246" s="34">
        <v>61090.105000000003</v>
      </c>
      <c r="AK246" s="34">
        <v>72516.663</v>
      </c>
      <c r="AL246" s="34">
        <v>68673.008000000002</v>
      </c>
      <c r="AM246" s="34">
        <v>60939.203999999998</v>
      </c>
      <c r="AN246" s="34">
        <v>50589.928</v>
      </c>
      <c r="AO246" s="34">
        <v>39350.373</v>
      </c>
      <c r="AP246" s="34">
        <v>27750.731</v>
      </c>
      <c r="AQ246" s="34">
        <v>15828.859</v>
      </c>
      <c r="AR246" s="34">
        <v>7492.61</v>
      </c>
      <c r="AS246" s="34">
        <v>2573.7190000000001</v>
      </c>
      <c r="AT246" s="34">
        <v>284.47899999999998</v>
      </c>
      <c r="AU246" s="34">
        <v>9.08</v>
      </c>
      <c r="AV246" s="34">
        <v>6.9329999999999998</v>
      </c>
      <c r="AW246" s="34">
        <v>7.1440000000000001</v>
      </c>
      <c r="AX246" s="34">
        <v>6.41</v>
      </c>
      <c r="AY246" s="34">
        <v>4.4729999999999999</v>
      </c>
      <c r="AZ246" s="34">
        <v>3.57</v>
      </c>
      <c r="BA246" s="34">
        <v>4.5430000000000001</v>
      </c>
      <c r="BB246" s="34">
        <v>4.58</v>
      </c>
      <c r="BC246" s="34">
        <v>6.1970000000000001</v>
      </c>
      <c r="BD246" s="34">
        <v>7.423</v>
      </c>
    </row>
    <row r="247" spans="1:56" x14ac:dyDescent="0.25">
      <c r="A247" t="s">
        <v>323</v>
      </c>
      <c r="D247" t="s">
        <v>0</v>
      </c>
      <c r="E247" s="2" t="s">
        <v>152</v>
      </c>
      <c r="G247" s="33">
        <v>43149</v>
      </c>
      <c r="H247" s="41">
        <f t="shared" si="8"/>
        <v>910755.01500000013</v>
      </c>
      <c r="I247" s="34">
        <v>6.3449999999999998</v>
      </c>
      <c r="J247" s="34">
        <v>6.0419999999999998</v>
      </c>
      <c r="K247" s="34">
        <v>6.8289999999999997</v>
      </c>
      <c r="L247" s="34">
        <v>5.7169999999999996</v>
      </c>
      <c r="M247" s="34">
        <v>5.0949999999999998</v>
      </c>
      <c r="N247" s="34">
        <v>3.5030000000000001</v>
      </c>
      <c r="O247" s="34">
        <v>3.7429999999999999</v>
      </c>
      <c r="P247" s="34">
        <v>4.141</v>
      </c>
      <c r="Q247" s="34">
        <v>4.2939999999999996</v>
      </c>
      <c r="R247" s="34">
        <v>4.157</v>
      </c>
      <c r="S247" s="34">
        <v>5.1980000000000004</v>
      </c>
      <c r="T247" s="34">
        <v>5.2510000000000003</v>
      </c>
      <c r="U247" s="34">
        <v>249.36099999999999</v>
      </c>
      <c r="V247" s="34">
        <v>2142.1610000000001</v>
      </c>
      <c r="W247" s="34">
        <v>8232.1129999999994</v>
      </c>
      <c r="X247" s="34">
        <v>15696.659</v>
      </c>
      <c r="Y247" s="34">
        <v>26527.558000000001</v>
      </c>
      <c r="Z247" s="34">
        <v>37945.31</v>
      </c>
      <c r="AA247" s="34">
        <v>47754.086000000003</v>
      </c>
      <c r="AB247" s="34">
        <v>55534.23</v>
      </c>
      <c r="AC247" s="34">
        <v>61840.017999999996</v>
      </c>
      <c r="AD247" s="34">
        <v>67818.709000000003</v>
      </c>
      <c r="AE247" s="34">
        <v>73001.84</v>
      </c>
      <c r="AF247" s="34">
        <v>81062.159</v>
      </c>
      <c r="AG247" s="34">
        <v>70270.354000000007</v>
      </c>
      <c r="AH247" s="34">
        <v>65807.731</v>
      </c>
      <c r="AI247" s="34">
        <v>74308.351999999999</v>
      </c>
      <c r="AJ247" s="34">
        <v>57466.463000000003</v>
      </c>
      <c r="AK247" s="34">
        <v>35235.252999999997</v>
      </c>
      <c r="AL247" s="34">
        <v>27528.014999999999</v>
      </c>
      <c r="AM247" s="34">
        <v>24770.749</v>
      </c>
      <c r="AN247" s="34">
        <v>27132.9</v>
      </c>
      <c r="AO247" s="34">
        <v>22760.048999999999</v>
      </c>
      <c r="AP247" s="34">
        <v>17500.777999999998</v>
      </c>
      <c r="AQ247" s="34">
        <v>7353.7569999999996</v>
      </c>
      <c r="AR247" s="34">
        <v>1592.8579999999999</v>
      </c>
      <c r="AS247" s="34">
        <v>351.14499999999998</v>
      </c>
      <c r="AT247" s="34">
        <v>96.084000000000003</v>
      </c>
      <c r="AU247" s="34">
        <v>75.483999999999995</v>
      </c>
      <c r="AV247" s="34">
        <v>74.210999999999999</v>
      </c>
      <c r="AW247" s="34">
        <v>72.141999999999996</v>
      </c>
      <c r="AX247" s="34">
        <v>70.453000000000003</v>
      </c>
      <c r="AY247" s="34">
        <v>69.656000000000006</v>
      </c>
      <c r="AZ247" s="34">
        <v>69.13</v>
      </c>
      <c r="BA247" s="34">
        <v>70.233999999999995</v>
      </c>
      <c r="BB247" s="34">
        <v>70.152000000000001</v>
      </c>
      <c r="BC247" s="34">
        <v>71.075000000000003</v>
      </c>
      <c r="BD247" s="34">
        <v>73.471000000000004</v>
      </c>
    </row>
    <row r="248" spans="1:56" x14ac:dyDescent="0.25">
      <c r="A248" t="s">
        <v>323</v>
      </c>
      <c r="D248" t="s">
        <v>0</v>
      </c>
      <c r="E248" s="2" t="s">
        <v>152</v>
      </c>
      <c r="G248" s="33">
        <v>43150</v>
      </c>
      <c r="H248" s="41">
        <f t="shared" si="8"/>
        <v>763656.94700000028</v>
      </c>
      <c r="I248" s="34">
        <v>72.918999999999997</v>
      </c>
      <c r="J248" s="34">
        <v>70.953999999999994</v>
      </c>
      <c r="K248" s="34">
        <v>71.045000000000002</v>
      </c>
      <c r="L248" s="34">
        <v>70.801000000000002</v>
      </c>
      <c r="M248" s="34">
        <v>69.013999999999996</v>
      </c>
      <c r="N248" s="34">
        <v>68.950999999999993</v>
      </c>
      <c r="O248" s="34">
        <v>68.968000000000004</v>
      </c>
      <c r="P248" s="34">
        <v>69.989999999999995</v>
      </c>
      <c r="Q248" s="34">
        <v>68.793000000000006</v>
      </c>
      <c r="R248" s="34">
        <v>69.537999999999997</v>
      </c>
      <c r="S248" s="34">
        <v>68.875</v>
      </c>
      <c r="T248" s="34">
        <v>69.266000000000005</v>
      </c>
      <c r="U248" s="34">
        <v>101.85599999999999</v>
      </c>
      <c r="V248" s="34">
        <v>614.51</v>
      </c>
      <c r="W248" s="34">
        <v>2203.9989999999998</v>
      </c>
      <c r="X248" s="34">
        <v>6328.5140000000001</v>
      </c>
      <c r="Y248" s="34">
        <v>11816.496999999999</v>
      </c>
      <c r="Z248" s="34">
        <v>16485.239000000001</v>
      </c>
      <c r="AA248" s="34">
        <v>23806.883000000002</v>
      </c>
      <c r="AB248" s="34">
        <v>30560.696</v>
      </c>
      <c r="AC248" s="34">
        <v>39041.042000000001</v>
      </c>
      <c r="AD248" s="34">
        <v>42386.544999999998</v>
      </c>
      <c r="AE248" s="34">
        <v>51082.163999999997</v>
      </c>
      <c r="AF248" s="34">
        <v>55721.951999999997</v>
      </c>
      <c r="AG248" s="34">
        <v>57981.214</v>
      </c>
      <c r="AH248" s="34">
        <v>59080.203999999998</v>
      </c>
      <c r="AI248" s="34">
        <v>62389.389000000003</v>
      </c>
      <c r="AJ248" s="34">
        <v>58692.006999999998</v>
      </c>
      <c r="AK248" s="34">
        <v>52475.555999999997</v>
      </c>
      <c r="AL248" s="34">
        <v>45812.07</v>
      </c>
      <c r="AM248" s="34">
        <v>40173.563999999998</v>
      </c>
      <c r="AN248" s="34">
        <v>35798.731</v>
      </c>
      <c r="AO248" s="34">
        <v>29751.296999999999</v>
      </c>
      <c r="AP248" s="34">
        <v>20188.469000000001</v>
      </c>
      <c r="AQ248" s="34">
        <v>11852.118</v>
      </c>
      <c r="AR248" s="34">
        <v>5738.2730000000001</v>
      </c>
      <c r="AS248" s="34">
        <v>1781.645</v>
      </c>
      <c r="AT248" s="34">
        <v>245.08199999999999</v>
      </c>
      <c r="AU248" s="34">
        <v>73.212000000000003</v>
      </c>
      <c r="AV248" s="34">
        <v>71.971000000000004</v>
      </c>
      <c r="AW248" s="34">
        <v>70.953000000000003</v>
      </c>
      <c r="AX248" s="34">
        <v>70.384</v>
      </c>
      <c r="AY248" s="34">
        <v>70.375</v>
      </c>
      <c r="AZ248" s="34">
        <v>69.307000000000002</v>
      </c>
      <c r="BA248" s="34">
        <v>70.146000000000001</v>
      </c>
      <c r="BB248" s="34">
        <v>70.117999999999995</v>
      </c>
      <c r="BC248" s="34">
        <v>70.459000000000003</v>
      </c>
      <c r="BD248" s="34">
        <v>71.391999999999996</v>
      </c>
    </row>
    <row r="249" spans="1:56" x14ac:dyDescent="0.25">
      <c r="A249" t="s">
        <v>323</v>
      </c>
      <c r="D249" t="s">
        <v>0</v>
      </c>
      <c r="E249" s="2" t="s">
        <v>152</v>
      </c>
      <c r="G249" s="33">
        <v>43151</v>
      </c>
      <c r="H249" s="41">
        <f t="shared" si="8"/>
        <v>1250788.5029999996</v>
      </c>
      <c r="I249" s="34">
        <v>73.177000000000007</v>
      </c>
      <c r="J249" s="34">
        <v>75.022999999999996</v>
      </c>
      <c r="K249" s="34">
        <v>71.412000000000006</v>
      </c>
      <c r="L249" s="34">
        <v>71.424000000000007</v>
      </c>
      <c r="M249" s="34">
        <v>69.31</v>
      </c>
      <c r="N249" s="34">
        <v>4.4260000000000002</v>
      </c>
      <c r="O249" s="34">
        <v>3.51</v>
      </c>
      <c r="P249" s="34">
        <v>3.7040000000000002</v>
      </c>
      <c r="Q249" s="34">
        <v>4.5510000000000002</v>
      </c>
      <c r="R249" s="34">
        <v>4.4240000000000004</v>
      </c>
      <c r="S249" s="34">
        <v>5.48</v>
      </c>
      <c r="T249" s="34">
        <v>5.6079999999999997</v>
      </c>
      <c r="U249" s="34">
        <v>132.12100000000001</v>
      </c>
      <c r="V249" s="34">
        <v>1701.364</v>
      </c>
      <c r="W249" s="34">
        <v>6953.982</v>
      </c>
      <c r="X249" s="34">
        <v>16393.037</v>
      </c>
      <c r="Y249" s="34">
        <v>27651.448</v>
      </c>
      <c r="Z249" s="34">
        <v>40033.845000000001</v>
      </c>
      <c r="AA249" s="34">
        <v>51738.019</v>
      </c>
      <c r="AB249" s="34">
        <v>62479.057999999997</v>
      </c>
      <c r="AC249" s="34">
        <v>70329.058000000005</v>
      </c>
      <c r="AD249" s="34">
        <v>77652.631999999998</v>
      </c>
      <c r="AE249" s="34">
        <v>84142.933999999994</v>
      </c>
      <c r="AF249" s="34">
        <v>87825.551000000007</v>
      </c>
      <c r="AG249" s="34">
        <v>89795.756999999998</v>
      </c>
      <c r="AH249" s="34">
        <v>90987.324999999997</v>
      </c>
      <c r="AI249" s="34">
        <v>90437.675000000003</v>
      </c>
      <c r="AJ249" s="34">
        <v>87786.328999999998</v>
      </c>
      <c r="AK249" s="34">
        <v>82435.570000000007</v>
      </c>
      <c r="AL249" s="34">
        <v>74382.379000000001</v>
      </c>
      <c r="AM249" s="34">
        <v>63793.544999999998</v>
      </c>
      <c r="AN249" s="34">
        <v>52079.821000000004</v>
      </c>
      <c r="AO249" s="34">
        <v>39459.849000000002</v>
      </c>
      <c r="AP249" s="34">
        <v>26789.273000000001</v>
      </c>
      <c r="AQ249" s="34">
        <v>15735.946</v>
      </c>
      <c r="AR249" s="34">
        <v>7440.6490000000003</v>
      </c>
      <c r="AS249" s="34">
        <v>2065.73</v>
      </c>
      <c r="AT249" s="34">
        <v>112.014</v>
      </c>
      <c r="AU249" s="34">
        <v>10.228</v>
      </c>
      <c r="AV249" s="34">
        <v>8.327</v>
      </c>
      <c r="AW249" s="34">
        <v>7.0940000000000003</v>
      </c>
      <c r="AX249" s="34">
        <v>5.9470000000000001</v>
      </c>
      <c r="AY249" s="34">
        <v>4.7560000000000002</v>
      </c>
      <c r="AZ249" s="34">
        <v>4.9279999999999999</v>
      </c>
      <c r="BA249" s="34">
        <v>5.2709999999999999</v>
      </c>
      <c r="BB249" s="34">
        <v>5.0110000000000001</v>
      </c>
      <c r="BC249" s="34">
        <v>4.8090000000000002</v>
      </c>
      <c r="BD249" s="34">
        <v>5.1719999999999997</v>
      </c>
    </row>
    <row r="250" spans="1:56" x14ac:dyDescent="0.25">
      <c r="A250" t="s">
        <v>323</v>
      </c>
      <c r="D250" t="s">
        <v>0</v>
      </c>
      <c r="E250" s="2" t="s">
        <v>152</v>
      </c>
      <c r="G250" s="33">
        <v>43152</v>
      </c>
      <c r="H250" s="41">
        <f t="shared" si="8"/>
        <v>723174.37699999975</v>
      </c>
      <c r="I250" s="34">
        <v>7.601</v>
      </c>
      <c r="J250" s="34">
        <v>6.2590000000000003</v>
      </c>
      <c r="K250" s="34">
        <v>8.0459999999999994</v>
      </c>
      <c r="L250" s="34">
        <v>5.2080000000000002</v>
      </c>
      <c r="M250" s="34">
        <v>4.2030000000000003</v>
      </c>
      <c r="N250" s="34">
        <v>3.8370000000000002</v>
      </c>
      <c r="O250" s="34">
        <v>4.8780000000000001</v>
      </c>
      <c r="P250" s="34">
        <v>3.6760000000000002</v>
      </c>
      <c r="Q250" s="34">
        <v>3.7330000000000001</v>
      </c>
      <c r="R250" s="34">
        <v>4.5469999999999997</v>
      </c>
      <c r="S250" s="34">
        <v>4.83</v>
      </c>
      <c r="T250" s="34">
        <v>6.7229999999999999</v>
      </c>
      <c r="U250" s="34">
        <v>139.31200000000001</v>
      </c>
      <c r="V250" s="34">
        <v>1182.2449999999999</v>
      </c>
      <c r="W250" s="34">
        <v>4119.8190000000004</v>
      </c>
      <c r="X250" s="34">
        <v>10345.588</v>
      </c>
      <c r="Y250" s="34">
        <v>19169.993999999999</v>
      </c>
      <c r="Z250" s="34">
        <v>24762.824000000001</v>
      </c>
      <c r="AA250" s="34">
        <v>27210.026999999998</v>
      </c>
      <c r="AB250" s="34">
        <v>35969.035000000003</v>
      </c>
      <c r="AC250" s="34">
        <v>43876.544000000002</v>
      </c>
      <c r="AD250" s="34">
        <v>47904.470999999998</v>
      </c>
      <c r="AE250" s="34">
        <v>50869.773999999998</v>
      </c>
      <c r="AF250" s="34">
        <v>50613.218999999997</v>
      </c>
      <c r="AG250" s="34">
        <v>41456.099000000002</v>
      </c>
      <c r="AH250" s="34">
        <v>41009.589</v>
      </c>
      <c r="AI250" s="34">
        <v>54558.201000000001</v>
      </c>
      <c r="AJ250" s="34">
        <v>68598.051999999996</v>
      </c>
      <c r="AK250" s="34">
        <v>66524.790999999997</v>
      </c>
      <c r="AL250" s="34">
        <v>57889.186000000002</v>
      </c>
      <c r="AM250" s="34">
        <v>37473.315999999999</v>
      </c>
      <c r="AN250" s="34">
        <v>19431.73</v>
      </c>
      <c r="AO250" s="34">
        <v>11232.953</v>
      </c>
      <c r="AP250" s="34">
        <v>5007.5540000000001</v>
      </c>
      <c r="AQ250" s="34">
        <v>2257.683</v>
      </c>
      <c r="AR250" s="34">
        <v>1155.7429999999999</v>
      </c>
      <c r="AS250" s="34">
        <v>272.46300000000002</v>
      </c>
      <c r="AT250" s="34">
        <v>25.945</v>
      </c>
      <c r="AU250" s="34">
        <v>8.2650000000000006</v>
      </c>
      <c r="AV250" s="34">
        <v>7.0419999999999998</v>
      </c>
      <c r="AW250" s="34">
        <v>5.63</v>
      </c>
      <c r="AX250" s="34">
        <v>5.4189999999999996</v>
      </c>
      <c r="AY250" s="34">
        <v>4.7910000000000004</v>
      </c>
      <c r="AZ250" s="34">
        <v>4.1379999999999999</v>
      </c>
      <c r="BA250" s="34">
        <v>4.3570000000000002</v>
      </c>
      <c r="BB250" s="34">
        <v>4.8170000000000002</v>
      </c>
      <c r="BC250" s="34">
        <v>5.0640000000000001</v>
      </c>
      <c r="BD250" s="34">
        <v>5.1559999999999997</v>
      </c>
    </row>
    <row r="251" spans="1:56" x14ac:dyDescent="0.25">
      <c r="A251" t="s">
        <v>323</v>
      </c>
      <c r="D251" t="s">
        <v>0</v>
      </c>
      <c r="E251" s="2" t="s">
        <v>152</v>
      </c>
      <c r="G251" s="33">
        <v>43153</v>
      </c>
      <c r="H251" s="41">
        <f t="shared" si="8"/>
        <v>803253.75199999986</v>
      </c>
      <c r="I251" s="34">
        <v>7.8419999999999996</v>
      </c>
      <c r="J251" s="34">
        <v>9.0459999999999994</v>
      </c>
      <c r="K251" s="34">
        <v>6.79</v>
      </c>
      <c r="L251" s="34">
        <v>5.4560000000000004</v>
      </c>
      <c r="M251" s="34">
        <v>4.4169999999999998</v>
      </c>
      <c r="N251" s="34">
        <v>4.1479999999999997</v>
      </c>
      <c r="O251" s="34">
        <v>3.7210000000000001</v>
      </c>
      <c r="P251" s="34">
        <v>3.9350000000000001</v>
      </c>
      <c r="Q251" s="34">
        <v>4.5190000000000001</v>
      </c>
      <c r="R251" s="34">
        <v>3.9670000000000001</v>
      </c>
      <c r="S251" s="34">
        <v>6.0010000000000003</v>
      </c>
      <c r="T251" s="34">
        <v>5.5650000000000004</v>
      </c>
      <c r="U251" s="34">
        <v>40.531999999999996</v>
      </c>
      <c r="V251" s="34">
        <v>592.16999999999996</v>
      </c>
      <c r="W251" s="34">
        <v>2847.4989999999998</v>
      </c>
      <c r="X251" s="34">
        <v>5881.6689999999999</v>
      </c>
      <c r="Y251" s="34">
        <v>12643.127</v>
      </c>
      <c r="Z251" s="34">
        <v>21975.263999999999</v>
      </c>
      <c r="AA251" s="34">
        <v>32898.22</v>
      </c>
      <c r="AB251" s="34">
        <v>41996.538</v>
      </c>
      <c r="AC251" s="34">
        <v>45761.947</v>
      </c>
      <c r="AD251" s="34">
        <v>51182.904999999999</v>
      </c>
      <c r="AE251" s="34">
        <v>65197.764999999999</v>
      </c>
      <c r="AF251" s="34">
        <v>68731.679999999993</v>
      </c>
      <c r="AG251" s="34">
        <v>71140.87</v>
      </c>
      <c r="AH251" s="34">
        <v>70055.112999999998</v>
      </c>
      <c r="AI251" s="34">
        <v>67105.616999999998</v>
      </c>
      <c r="AJ251" s="34">
        <v>64009.235999999997</v>
      </c>
      <c r="AK251" s="34">
        <v>56330.728999999999</v>
      </c>
      <c r="AL251" s="34">
        <v>44342.921999999999</v>
      </c>
      <c r="AM251" s="34">
        <v>30920.904999999999</v>
      </c>
      <c r="AN251" s="34">
        <v>21366.633999999998</v>
      </c>
      <c r="AO251" s="34">
        <v>15351.168</v>
      </c>
      <c r="AP251" s="34">
        <v>7841.6689999999999</v>
      </c>
      <c r="AQ251" s="34">
        <v>3147.48</v>
      </c>
      <c r="AR251" s="34">
        <v>1428.982</v>
      </c>
      <c r="AS251" s="34">
        <v>314.56099999999998</v>
      </c>
      <c r="AT251" s="34">
        <v>21.134</v>
      </c>
      <c r="AU251" s="34">
        <v>9.282</v>
      </c>
      <c r="AV251" s="34">
        <v>8.2379999999999995</v>
      </c>
      <c r="AW251" s="34">
        <v>6.49</v>
      </c>
      <c r="AX251" s="34">
        <v>4.6219999999999999</v>
      </c>
      <c r="AY251" s="34">
        <v>4.2270000000000003</v>
      </c>
      <c r="AZ251" s="34">
        <v>3.9990000000000001</v>
      </c>
      <c r="BA251" s="34">
        <v>5.9470000000000001</v>
      </c>
      <c r="BB251" s="34">
        <v>6.2089999999999996</v>
      </c>
      <c r="BC251" s="34">
        <v>6.7160000000000002</v>
      </c>
      <c r="BD251" s="34">
        <v>6.2789999999999999</v>
      </c>
    </row>
    <row r="252" spans="1:56" x14ac:dyDescent="0.25">
      <c r="A252" t="s">
        <v>323</v>
      </c>
      <c r="D252" t="s">
        <v>0</v>
      </c>
      <c r="E252" s="2" t="s">
        <v>152</v>
      </c>
      <c r="G252" s="33">
        <v>43154</v>
      </c>
      <c r="H252" s="41">
        <f t="shared" si="8"/>
        <v>439311.59499999997</v>
      </c>
      <c r="I252" s="34">
        <v>9.1539999999999999</v>
      </c>
      <c r="J252" s="34">
        <v>8.9090000000000007</v>
      </c>
      <c r="K252" s="34">
        <v>9.1790000000000003</v>
      </c>
      <c r="L252" s="34">
        <v>5.4560000000000004</v>
      </c>
      <c r="M252" s="34">
        <v>5.8289999999999997</v>
      </c>
      <c r="N252" s="34">
        <v>4.0410000000000004</v>
      </c>
      <c r="O252" s="34">
        <v>3.8410000000000002</v>
      </c>
      <c r="P252" s="34">
        <v>3.867</v>
      </c>
      <c r="Q252" s="34">
        <v>3.4</v>
      </c>
      <c r="R252" s="34">
        <v>3.827</v>
      </c>
      <c r="S252" s="34">
        <v>6.3869999999999996</v>
      </c>
      <c r="T252" s="34">
        <v>7.6970000000000001</v>
      </c>
      <c r="U252" s="34">
        <v>18.724</v>
      </c>
      <c r="V252" s="34">
        <v>151.988</v>
      </c>
      <c r="W252" s="34">
        <v>630.76199999999994</v>
      </c>
      <c r="X252" s="34">
        <v>1599.5239999999999</v>
      </c>
      <c r="Y252" s="34">
        <v>3730.4070000000002</v>
      </c>
      <c r="Z252" s="34">
        <v>6854.1379999999999</v>
      </c>
      <c r="AA252" s="34">
        <v>14169.968000000001</v>
      </c>
      <c r="AB252" s="34">
        <v>18771.469000000001</v>
      </c>
      <c r="AC252" s="34">
        <v>21214.923999999999</v>
      </c>
      <c r="AD252" s="34">
        <v>19324.666000000001</v>
      </c>
      <c r="AE252" s="34">
        <v>18711.239000000001</v>
      </c>
      <c r="AF252" s="34">
        <v>27127.62</v>
      </c>
      <c r="AG252" s="34">
        <v>28884.054</v>
      </c>
      <c r="AH252" s="34">
        <v>25050.004000000001</v>
      </c>
      <c r="AI252" s="34">
        <v>25378.364000000001</v>
      </c>
      <c r="AJ252" s="34">
        <v>31385.652999999998</v>
      </c>
      <c r="AK252" s="34">
        <v>39504.730000000003</v>
      </c>
      <c r="AL252" s="34">
        <v>42583.661</v>
      </c>
      <c r="AM252" s="34">
        <v>37076.618000000002</v>
      </c>
      <c r="AN252" s="34">
        <v>27919.429</v>
      </c>
      <c r="AO252" s="34">
        <v>21160.227999999999</v>
      </c>
      <c r="AP252" s="34">
        <v>14722.022000000001</v>
      </c>
      <c r="AQ252" s="34">
        <v>8645.723</v>
      </c>
      <c r="AR252" s="34">
        <v>3611.8589999999999</v>
      </c>
      <c r="AS252" s="34">
        <v>898.61</v>
      </c>
      <c r="AT252" s="34">
        <v>68.581999999999994</v>
      </c>
      <c r="AU252" s="34">
        <v>6.3940000000000001</v>
      </c>
      <c r="AV252" s="34">
        <v>5.5359999999999996</v>
      </c>
      <c r="AW252" s="34">
        <v>5.0960000000000001</v>
      </c>
      <c r="AX252" s="34">
        <v>5.92</v>
      </c>
      <c r="AY252" s="34">
        <v>4.2140000000000004</v>
      </c>
      <c r="AZ252" s="34">
        <v>2.9870000000000001</v>
      </c>
      <c r="BA252" s="34">
        <v>3.66</v>
      </c>
      <c r="BB252" s="34">
        <v>3.48</v>
      </c>
      <c r="BC252" s="34">
        <v>3.3380000000000001</v>
      </c>
      <c r="BD252" s="34">
        <v>4.4169999999999998</v>
      </c>
    </row>
    <row r="253" spans="1:56" x14ac:dyDescent="0.25">
      <c r="A253" t="s">
        <v>323</v>
      </c>
      <c r="D253" t="s">
        <v>0</v>
      </c>
      <c r="E253" s="2" t="s">
        <v>152</v>
      </c>
      <c r="G253" s="33">
        <v>43155</v>
      </c>
      <c r="H253" s="41">
        <f t="shared" si="8"/>
        <v>261986.57599999997</v>
      </c>
      <c r="I253" s="34">
        <v>4.1870000000000003</v>
      </c>
      <c r="J253" s="34">
        <v>7.08</v>
      </c>
      <c r="K253" s="34">
        <v>4.734</v>
      </c>
      <c r="L253" s="34">
        <v>4.8449999999999998</v>
      </c>
      <c r="M253" s="34">
        <v>4.0629999999999997</v>
      </c>
      <c r="N253" s="34">
        <v>3.198</v>
      </c>
      <c r="O253" s="34">
        <v>2.8109999999999999</v>
      </c>
      <c r="P253" s="34">
        <v>3.2149999999999999</v>
      </c>
      <c r="Q253" s="34">
        <v>2.9279999999999999</v>
      </c>
      <c r="R253" s="34">
        <v>3.4260000000000002</v>
      </c>
      <c r="S253" s="34">
        <v>5.6529999999999996</v>
      </c>
      <c r="T253" s="34">
        <v>4.7619999999999996</v>
      </c>
      <c r="U253" s="34">
        <v>68.301000000000002</v>
      </c>
      <c r="V253" s="34">
        <v>875.26900000000001</v>
      </c>
      <c r="W253" s="34">
        <v>3334.5790000000002</v>
      </c>
      <c r="X253" s="34">
        <v>7394.9</v>
      </c>
      <c r="Y253" s="34">
        <v>13067.838</v>
      </c>
      <c r="Z253" s="34">
        <v>15432.385</v>
      </c>
      <c r="AA253" s="34">
        <v>18650.712</v>
      </c>
      <c r="AB253" s="34">
        <v>22511.99</v>
      </c>
      <c r="AC253" s="34">
        <v>23134.763999999999</v>
      </c>
      <c r="AD253" s="34">
        <v>26733.954000000002</v>
      </c>
      <c r="AE253" s="34">
        <v>22857.13</v>
      </c>
      <c r="AF253" s="34">
        <v>20066.333999999999</v>
      </c>
      <c r="AG253" s="34">
        <v>22652.995999999999</v>
      </c>
      <c r="AH253" s="34">
        <v>17601.251</v>
      </c>
      <c r="AI253" s="34">
        <v>13564.074000000001</v>
      </c>
      <c r="AJ253" s="34">
        <v>9888.0930000000008</v>
      </c>
      <c r="AK253" s="34">
        <v>5706.1629999999996</v>
      </c>
      <c r="AL253" s="34">
        <v>4763.5230000000001</v>
      </c>
      <c r="AM253" s="34">
        <v>3885.1579999999999</v>
      </c>
      <c r="AN253" s="34">
        <v>3266.924</v>
      </c>
      <c r="AO253" s="34">
        <v>2969.819</v>
      </c>
      <c r="AP253" s="34">
        <v>1851.9639999999999</v>
      </c>
      <c r="AQ253" s="34">
        <v>1079.7570000000001</v>
      </c>
      <c r="AR253" s="34">
        <v>422.85199999999998</v>
      </c>
      <c r="AS253" s="34">
        <v>107.405</v>
      </c>
      <c r="AT253" s="34">
        <v>13.349</v>
      </c>
      <c r="AU253" s="34">
        <v>4.66</v>
      </c>
      <c r="AV253" s="34">
        <v>3.5539999999999998</v>
      </c>
      <c r="AW253" s="34">
        <v>3.3319999999999999</v>
      </c>
      <c r="AX253" s="34">
        <v>3.09</v>
      </c>
      <c r="AY253" s="34">
        <v>3.2570000000000001</v>
      </c>
      <c r="AZ253" s="34">
        <v>2.1579999999999999</v>
      </c>
      <c r="BA253" s="34">
        <v>3.1680000000000001</v>
      </c>
      <c r="BB253" s="34">
        <v>3.59</v>
      </c>
      <c r="BC253" s="34">
        <v>4.2990000000000004</v>
      </c>
      <c r="BD253" s="34">
        <v>3.0819999999999999</v>
      </c>
    </row>
    <row r="254" spans="1:56" x14ac:dyDescent="0.25">
      <c r="A254" t="s">
        <v>323</v>
      </c>
      <c r="D254" t="s">
        <v>0</v>
      </c>
      <c r="E254" s="2" t="s">
        <v>152</v>
      </c>
      <c r="G254" s="33">
        <v>43156</v>
      </c>
      <c r="H254" s="41">
        <f t="shared" si="8"/>
        <v>584490.32299999997</v>
      </c>
      <c r="I254" s="34">
        <v>3.4009999999999998</v>
      </c>
      <c r="J254" s="34">
        <v>5.29</v>
      </c>
      <c r="K254" s="34">
        <v>4.7949999999999999</v>
      </c>
      <c r="L254" s="34">
        <v>4.2649999999999997</v>
      </c>
      <c r="M254" s="34">
        <v>2.5230000000000001</v>
      </c>
      <c r="N254" s="34">
        <v>2.339</v>
      </c>
      <c r="O254" s="34">
        <v>2.9380000000000002</v>
      </c>
      <c r="P254" s="34">
        <v>2.073</v>
      </c>
      <c r="Q254" s="34">
        <v>2.1139999999999999</v>
      </c>
      <c r="R254" s="34">
        <v>3.198</v>
      </c>
      <c r="S254" s="34">
        <v>2.133</v>
      </c>
      <c r="T254" s="34">
        <v>2.4609999999999999</v>
      </c>
      <c r="U254" s="34">
        <v>10.504</v>
      </c>
      <c r="V254" s="34">
        <v>222.01900000000001</v>
      </c>
      <c r="W254" s="34">
        <v>1210.9110000000001</v>
      </c>
      <c r="X254" s="34">
        <v>3489.2310000000002</v>
      </c>
      <c r="Y254" s="34">
        <v>7728.59</v>
      </c>
      <c r="Z254" s="34">
        <v>13476.543</v>
      </c>
      <c r="AA254" s="34">
        <v>20735.993999999999</v>
      </c>
      <c r="AB254" s="34">
        <v>30056.663</v>
      </c>
      <c r="AC254" s="34">
        <v>33495.313999999998</v>
      </c>
      <c r="AD254" s="34">
        <v>35683.43</v>
      </c>
      <c r="AE254" s="34">
        <v>37496.635000000002</v>
      </c>
      <c r="AF254" s="34">
        <v>39558.205000000002</v>
      </c>
      <c r="AG254" s="34">
        <v>44859.982000000004</v>
      </c>
      <c r="AH254" s="34">
        <v>43785.728999999999</v>
      </c>
      <c r="AI254" s="34">
        <v>43658.375</v>
      </c>
      <c r="AJ254" s="34">
        <v>43255.012999999999</v>
      </c>
      <c r="AK254" s="34">
        <v>39904.178999999996</v>
      </c>
      <c r="AL254" s="34">
        <v>39469.857000000004</v>
      </c>
      <c r="AM254" s="34">
        <v>32481.868999999999</v>
      </c>
      <c r="AN254" s="34">
        <v>29544.481</v>
      </c>
      <c r="AO254" s="34">
        <v>24695.476999999999</v>
      </c>
      <c r="AP254" s="34">
        <v>12016.397000000001</v>
      </c>
      <c r="AQ254" s="34">
        <v>5886.5349999999999</v>
      </c>
      <c r="AR254" s="34">
        <v>1356.1869999999999</v>
      </c>
      <c r="AS254" s="34">
        <v>297.64</v>
      </c>
      <c r="AT254" s="34">
        <v>26.148</v>
      </c>
      <c r="AU254" s="34">
        <v>6.0730000000000004</v>
      </c>
      <c r="AV254" s="34">
        <v>7.2690000000000001</v>
      </c>
      <c r="AW254" s="34">
        <v>4.9290000000000003</v>
      </c>
      <c r="AX254" s="34">
        <v>5.298</v>
      </c>
      <c r="AY254" s="34">
        <v>3.903</v>
      </c>
      <c r="AZ254" s="34">
        <v>3.7589999999999999</v>
      </c>
      <c r="BA254" s="34">
        <v>4.32</v>
      </c>
      <c r="BB254" s="34">
        <v>3.9910000000000001</v>
      </c>
      <c r="BC254" s="34">
        <v>4.2480000000000002</v>
      </c>
      <c r="BD254" s="34">
        <v>7.0949999999999998</v>
      </c>
    </row>
    <row r="255" spans="1:56" x14ac:dyDescent="0.25">
      <c r="A255" t="s">
        <v>323</v>
      </c>
      <c r="D255" t="s">
        <v>0</v>
      </c>
      <c r="E255" s="2" t="s">
        <v>152</v>
      </c>
      <c r="G255" s="33">
        <v>43157</v>
      </c>
      <c r="H255" s="41">
        <f t="shared" si="8"/>
        <v>1190450.8850000002</v>
      </c>
      <c r="I255" s="34">
        <v>4.8579999999999997</v>
      </c>
      <c r="J255" s="34">
        <v>7.0289999999999999</v>
      </c>
      <c r="K255" s="34">
        <v>5.1289999999999996</v>
      </c>
      <c r="L255" s="34">
        <v>4.7290000000000001</v>
      </c>
      <c r="M255" s="34">
        <v>2.7759999999999998</v>
      </c>
      <c r="N255" s="34">
        <v>3.0049999999999999</v>
      </c>
      <c r="O255" s="34">
        <v>3.6269999999999998</v>
      </c>
      <c r="P255" s="34">
        <v>2.7450000000000001</v>
      </c>
      <c r="Q255" s="34">
        <v>3.528</v>
      </c>
      <c r="R255" s="34">
        <v>3.47</v>
      </c>
      <c r="S255" s="34">
        <v>3.5979999999999999</v>
      </c>
      <c r="T255" s="34">
        <v>4.3120000000000003</v>
      </c>
      <c r="U255" s="34">
        <v>55.576000000000001</v>
      </c>
      <c r="V255" s="34">
        <v>1134.06</v>
      </c>
      <c r="W255" s="34">
        <v>5622.6459999999997</v>
      </c>
      <c r="X255" s="34">
        <v>14054.057000000001</v>
      </c>
      <c r="Y255" s="34">
        <v>24511.512999999999</v>
      </c>
      <c r="Z255" s="34">
        <v>36800.692999999999</v>
      </c>
      <c r="AA255" s="34">
        <v>49274.857000000004</v>
      </c>
      <c r="AB255" s="34">
        <v>60179.207999999999</v>
      </c>
      <c r="AC255" s="34">
        <v>68813.615000000005</v>
      </c>
      <c r="AD255" s="34">
        <v>76021.856</v>
      </c>
      <c r="AE255" s="34">
        <v>81190.914000000004</v>
      </c>
      <c r="AF255" s="34">
        <v>85130.134000000005</v>
      </c>
      <c r="AG255" s="34">
        <v>86425.637000000002</v>
      </c>
      <c r="AH255" s="34">
        <v>87617.013999999996</v>
      </c>
      <c r="AI255" s="34">
        <v>86435.803</v>
      </c>
      <c r="AJ255" s="34">
        <v>83401.289000000004</v>
      </c>
      <c r="AK255" s="34">
        <v>78809.195000000007</v>
      </c>
      <c r="AL255" s="34">
        <v>71010.034</v>
      </c>
      <c r="AM255" s="34">
        <v>60637.557000000001</v>
      </c>
      <c r="AN255" s="34">
        <v>49353.409</v>
      </c>
      <c r="AO255" s="34">
        <v>37531.063999999998</v>
      </c>
      <c r="AP255" s="34">
        <v>24852.187999999998</v>
      </c>
      <c r="AQ255" s="34">
        <v>13847.459000000001</v>
      </c>
      <c r="AR255" s="34">
        <v>6030.7879999999996</v>
      </c>
      <c r="AS255" s="34">
        <v>1518.4010000000001</v>
      </c>
      <c r="AT255" s="34">
        <v>87.725999999999999</v>
      </c>
      <c r="AU255" s="34">
        <v>7.4960000000000004</v>
      </c>
      <c r="AV255" s="34">
        <v>7.633</v>
      </c>
      <c r="AW255" s="34">
        <v>6.8780000000000001</v>
      </c>
      <c r="AX255" s="34">
        <v>5.7830000000000004</v>
      </c>
      <c r="AY255" s="34">
        <v>5.2670000000000003</v>
      </c>
      <c r="AZ255" s="34">
        <v>4.4960000000000004</v>
      </c>
      <c r="BA255" s="34">
        <v>4.5830000000000002</v>
      </c>
      <c r="BB255" s="34">
        <v>4.6890000000000001</v>
      </c>
      <c r="BC255" s="34">
        <v>4.2080000000000002</v>
      </c>
      <c r="BD255" s="34">
        <v>4.3529999999999998</v>
      </c>
    </row>
    <row r="256" spans="1:56" x14ac:dyDescent="0.25">
      <c r="A256" t="s">
        <v>323</v>
      </c>
      <c r="D256" t="s">
        <v>0</v>
      </c>
      <c r="E256" s="2" t="s">
        <v>152</v>
      </c>
      <c r="G256" s="33">
        <v>43158</v>
      </c>
      <c r="H256" s="41">
        <f t="shared" si="8"/>
        <v>1196704.7069999997</v>
      </c>
      <c r="I256" s="34">
        <v>6.5369999999999999</v>
      </c>
      <c r="J256" s="34">
        <v>6.4489999999999998</v>
      </c>
      <c r="K256" s="34">
        <v>8.5090000000000003</v>
      </c>
      <c r="L256" s="34">
        <v>6.8920000000000003</v>
      </c>
      <c r="M256" s="34">
        <v>4.4260000000000002</v>
      </c>
      <c r="N256" s="34">
        <v>3.8149999999999999</v>
      </c>
      <c r="O256" s="34">
        <v>3.5030000000000001</v>
      </c>
      <c r="P256" s="34">
        <v>4.1260000000000003</v>
      </c>
      <c r="Q256" s="34">
        <v>3.24</v>
      </c>
      <c r="R256" s="34">
        <v>4.6970000000000001</v>
      </c>
      <c r="S256" s="34">
        <v>6.0359999999999996</v>
      </c>
      <c r="T256" s="34">
        <v>5.1059999999999999</v>
      </c>
      <c r="U256" s="34">
        <v>76.375</v>
      </c>
      <c r="V256" s="34">
        <v>1470.595</v>
      </c>
      <c r="W256" s="34">
        <v>6303.1440000000002</v>
      </c>
      <c r="X256" s="34">
        <v>15724.022999999999</v>
      </c>
      <c r="Y256" s="34">
        <v>27060.583999999999</v>
      </c>
      <c r="Z256" s="34">
        <v>39909.99</v>
      </c>
      <c r="AA256" s="34">
        <v>52609.434000000001</v>
      </c>
      <c r="AB256" s="34">
        <v>64275.178</v>
      </c>
      <c r="AC256" s="34">
        <v>73703.73</v>
      </c>
      <c r="AD256" s="34">
        <v>80731.399999999994</v>
      </c>
      <c r="AE256" s="34">
        <v>86086.171000000002</v>
      </c>
      <c r="AF256" s="34">
        <v>89165.606</v>
      </c>
      <c r="AG256" s="34">
        <v>90641.069000000003</v>
      </c>
      <c r="AH256" s="34">
        <v>89685.153000000006</v>
      </c>
      <c r="AI256" s="34">
        <v>86928.498999999996</v>
      </c>
      <c r="AJ256" s="34">
        <v>82238.616999999998</v>
      </c>
      <c r="AK256" s="34">
        <v>75548.195999999996</v>
      </c>
      <c r="AL256" s="34">
        <v>66599.941999999995</v>
      </c>
      <c r="AM256" s="34">
        <v>55418.298000000003</v>
      </c>
      <c r="AN256" s="34">
        <v>43645.472999999998</v>
      </c>
      <c r="AO256" s="34">
        <v>31723.238000000001</v>
      </c>
      <c r="AP256" s="34">
        <v>20376.442999999999</v>
      </c>
      <c r="AQ256" s="34">
        <v>10993.14</v>
      </c>
      <c r="AR256" s="34">
        <v>4539.2089999999998</v>
      </c>
      <c r="AS256" s="34">
        <v>1073.462</v>
      </c>
      <c r="AT256" s="34">
        <v>56.786999999999999</v>
      </c>
      <c r="AU256" s="34">
        <v>7.0049999999999999</v>
      </c>
      <c r="AV256" s="34">
        <v>6.1340000000000003</v>
      </c>
      <c r="AW256" s="34">
        <v>5.3010000000000002</v>
      </c>
      <c r="AX256" s="34">
        <v>4.8639999999999999</v>
      </c>
      <c r="AY256" s="34">
        <v>4.3419999999999996</v>
      </c>
      <c r="AZ256" s="34">
        <v>5.0629999999999997</v>
      </c>
      <c r="BA256" s="34">
        <v>6.8730000000000002</v>
      </c>
      <c r="BB256" s="34">
        <v>5.1230000000000002</v>
      </c>
      <c r="BC256" s="34">
        <v>5.2649999999999997</v>
      </c>
      <c r="BD256" s="34">
        <v>7.6449999999999996</v>
      </c>
    </row>
    <row r="257" spans="1:56" x14ac:dyDescent="0.25">
      <c r="A257" t="s">
        <v>323</v>
      </c>
      <c r="D257" t="s">
        <v>0</v>
      </c>
      <c r="E257" s="2" t="s">
        <v>152</v>
      </c>
      <c r="G257" s="33">
        <v>43159</v>
      </c>
      <c r="H257" s="41">
        <f t="shared" si="8"/>
        <v>1014236.1139999998</v>
      </c>
      <c r="I257" s="34">
        <v>8.2739999999999991</v>
      </c>
      <c r="J257" s="34">
        <v>9.7870000000000008</v>
      </c>
      <c r="K257" s="34">
        <v>7.0720000000000001</v>
      </c>
      <c r="L257" s="34">
        <v>6.8280000000000003</v>
      </c>
      <c r="M257" s="34">
        <v>3.149</v>
      </c>
      <c r="N257" s="34">
        <v>6.7290000000000001</v>
      </c>
      <c r="O257" s="34">
        <v>5.3879999999999999</v>
      </c>
      <c r="P257" s="34">
        <v>3.8450000000000002</v>
      </c>
      <c r="Q257" s="34">
        <v>3.66</v>
      </c>
      <c r="R257" s="34">
        <v>5.6680000000000001</v>
      </c>
      <c r="S257" s="34">
        <v>7.8570000000000002</v>
      </c>
      <c r="T257" s="34">
        <v>6.4359999999999999</v>
      </c>
      <c r="U257" s="34">
        <v>40.399000000000001</v>
      </c>
      <c r="V257" s="34">
        <v>1162.3710000000001</v>
      </c>
      <c r="W257" s="34">
        <v>4631.4629999999997</v>
      </c>
      <c r="X257" s="34">
        <v>11116.727999999999</v>
      </c>
      <c r="Y257" s="34">
        <v>23459.999</v>
      </c>
      <c r="Z257" s="34">
        <v>36071.671000000002</v>
      </c>
      <c r="AA257" s="34">
        <v>31563.343000000001</v>
      </c>
      <c r="AB257" s="34">
        <v>36460.616000000002</v>
      </c>
      <c r="AC257" s="34">
        <v>55746.923999999999</v>
      </c>
      <c r="AD257" s="34">
        <v>72923.457999999999</v>
      </c>
      <c r="AE257" s="34">
        <v>77785.353000000003</v>
      </c>
      <c r="AF257" s="34">
        <v>80430.69</v>
      </c>
      <c r="AG257" s="34">
        <v>84269.955000000002</v>
      </c>
      <c r="AH257" s="34">
        <v>84248.175000000003</v>
      </c>
      <c r="AI257" s="34">
        <v>81625.88</v>
      </c>
      <c r="AJ257" s="34">
        <v>77751.763000000006</v>
      </c>
      <c r="AK257" s="34">
        <v>71104.932000000001</v>
      </c>
      <c r="AL257" s="34">
        <v>61955.154000000002</v>
      </c>
      <c r="AM257" s="34">
        <v>49999.324000000001</v>
      </c>
      <c r="AN257" s="34">
        <v>34411.527000000002</v>
      </c>
      <c r="AO257" s="34">
        <v>20047.508999999998</v>
      </c>
      <c r="AP257" s="34">
        <v>10321.206</v>
      </c>
      <c r="AQ257" s="34">
        <v>5067.2960000000003</v>
      </c>
      <c r="AR257" s="34">
        <v>1611.748</v>
      </c>
      <c r="AS257" s="34">
        <v>274.29000000000002</v>
      </c>
      <c r="AT257" s="34">
        <v>16.693000000000001</v>
      </c>
      <c r="AU257" s="34">
        <v>7.1189999999999998</v>
      </c>
      <c r="AV257" s="34">
        <v>7.1509999999999998</v>
      </c>
      <c r="AW257" s="34">
        <v>6.6459999999999999</v>
      </c>
      <c r="AX257" s="34">
        <v>6.4409999999999998</v>
      </c>
      <c r="AY257" s="34">
        <v>6.3049999999999997</v>
      </c>
      <c r="AZ257" s="34">
        <v>5.4139999999999997</v>
      </c>
      <c r="BA257" s="34">
        <v>5.6340000000000003</v>
      </c>
      <c r="BB257" s="34">
        <v>5.3470000000000004</v>
      </c>
      <c r="BC257" s="34">
        <v>5.9980000000000002</v>
      </c>
      <c r="BD257" s="34">
        <v>6.899</v>
      </c>
    </row>
    <row r="258" spans="1:56" x14ac:dyDescent="0.25">
      <c r="A258" t="s">
        <v>323</v>
      </c>
      <c r="D258" t="s">
        <v>0</v>
      </c>
      <c r="E258" s="2" t="s">
        <v>152</v>
      </c>
      <c r="G258" s="33">
        <v>43160</v>
      </c>
      <c r="H258" s="41">
        <f t="shared" si="8"/>
        <v>674341.03599999973</v>
      </c>
      <c r="I258" s="34">
        <v>7.2969999999999997</v>
      </c>
      <c r="J258" s="34">
        <v>7.5730000000000004</v>
      </c>
      <c r="K258" s="34">
        <v>3.798</v>
      </c>
      <c r="L258" s="34">
        <v>4.7670000000000003</v>
      </c>
      <c r="M258" s="34">
        <v>3.53</v>
      </c>
      <c r="N258" s="34">
        <v>2.7730000000000001</v>
      </c>
      <c r="O258" s="34">
        <v>2.6560000000000001</v>
      </c>
      <c r="P258" s="34">
        <v>2.8260000000000001</v>
      </c>
      <c r="Q258" s="34">
        <v>4.01</v>
      </c>
      <c r="R258" s="34">
        <v>4.1989999999999998</v>
      </c>
      <c r="S258" s="34">
        <v>3.698</v>
      </c>
      <c r="T258" s="34">
        <v>3.7149999999999999</v>
      </c>
      <c r="U258" s="34">
        <v>16.516999999999999</v>
      </c>
      <c r="V258" s="34">
        <v>312.58999999999997</v>
      </c>
      <c r="W258" s="34">
        <v>1795.6489999999999</v>
      </c>
      <c r="X258" s="34">
        <v>4603.7950000000001</v>
      </c>
      <c r="Y258" s="34">
        <v>8804.7170000000006</v>
      </c>
      <c r="Z258" s="34">
        <v>15314.483</v>
      </c>
      <c r="AA258" s="34">
        <v>22752.240000000002</v>
      </c>
      <c r="AB258" s="34">
        <v>30387.772000000001</v>
      </c>
      <c r="AC258" s="34">
        <v>38341.822999999997</v>
      </c>
      <c r="AD258" s="34">
        <v>40322.097999999998</v>
      </c>
      <c r="AE258" s="34">
        <v>44496.877</v>
      </c>
      <c r="AF258" s="34">
        <v>44186.55</v>
      </c>
      <c r="AG258" s="34">
        <v>45263.567999999999</v>
      </c>
      <c r="AH258" s="34">
        <v>48486.714999999997</v>
      </c>
      <c r="AI258" s="34">
        <v>49997.815000000002</v>
      </c>
      <c r="AJ258" s="34">
        <v>47573.506999999998</v>
      </c>
      <c r="AK258" s="34">
        <v>46855.705999999998</v>
      </c>
      <c r="AL258" s="34">
        <v>43037.576000000001</v>
      </c>
      <c r="AM258" s="34">
        <v>39660.675000000003</v>
      </c>
      <c r="AN258" s="34">
        <v>34726.466999999997</v>
      </c>
      <c r="AO258" s="34">
        <v>28861.705000000002</v>
      </c>
      <c r="AP258" s="34">
        <v>20287.243999999999</v>
      </c>
      <c r="AQ258" s="34">
        <v>12205.391</v>
      </c>
      <c r="AR258" s="34">
        <v>4897.0389999999998</v>
      </c>
      <c r="AS258" s="34">
        <v>1015.154</v>
      </c>
      <c r="AT258" s="34">
        <v>33.497999999999998</v>
      </c>
      <c r="AU258" s="34">
        <v>6.7990000000000004</v>
      </c>
      <c r="AV258" s="34">
        <v>5.7560000000000002</v>
      </c>
      <c r="AW258" s="34">
        <v>5.2670000000000003</v>
      </c>
      <c r="AX258" s="34">
        <v>4.6500000000000004</v>
      </c>
      <c r="AY258" s="34">
        <v>4.2480000000000002</v>
      </c>
      <c r="AZ258" s="34">
        <v>4.0629999999999997</v>
      </c>
      <c r="BA258" s="34">
        <v>4.3289999999999997</v>
      </c>
      <c r="BB258" s="34">
        <v>4.7039999999999997</v>
      </c>
      <c r="BC258" s="34">
        <v>5.4109999999999996</v>
      </c>
      <c r="BD258" s="34">
        <v>7.7960000000000003</v>
      </c>
    </row>
    <row r="259" spans="1:56" x14ac:dyDescent="0.25">
      <c r="A259" t="s">
        <v>323</v>
      </c>
      <c r="D259" t="s">
        <v>0</v>
      </c>
      <c r="E259" s="2" t="s">
        <v>152</v>
      </c>
      <c r="G259" s="33">
        <v>43161</v>
      </c>
      <c r="H259" s="41">
        <f t="shared" si="8"/>
        <v>903331.84299999988</v>
      </c>
      <c r="I259" s="34">
        <v>7.702</v>
      </c>
      <c r="J259" s="34">
        <v>5.5609999999999999</v>
      </c>
      <c r="K259" s="34">
        <v>4.3869999999999996</v>
      </c>
      <c r="L259" s="34">
        <v>4.0519999999999996</v>
      </c>
      <c r="M259" s="34">
        <v>2.7519999999999998</v>
      </c>
      <c r="N259" s="34">
        <v>2.6059999999999999</v>
      </c>
      <c r="O259" s="34">
        <v>3.94</v>
      </c>
      <c r="P259" s="34">
        <v>5.1440000000000001</v>
      </c>
      <c r="Q259" s="34">
        <v>3.3159999999999998</v>
      </c>
      <c r="R259" s="34">
        <v>2.9750000000000001</v>
      </c>
      <c r="S259" s="34">
        <v>3.0979999999999999</v>
      </c>
      <c r="T259" s="34">
        <v>4.0380000000000003</v>
      </c>
      <c r="U259" s="34">
        <v>38.137</v>
      </c>
      <c r="V259" s="34">
        <v>597.89700000000005</v>
      </c>
      <c r="W259" s="34">
        <v>4830.2269999999999</v>
      </c>
      <c r="X259" s="34">
        <v>10047.043</v>
      </c>
      <c r="Y259" s="34">
        <v>18945.552</v>
      </c>
      <c r="Z259" s="34">
        <v>30369.861000000001</v>
      </c>
      <c r="AA259" s="34">
        <v>38982.415999999997</v>
      </c>
      <c r="AB259" s="34">
        <v>43070.146000000001</v>
      </c>
      <c r="AC259" s="34">
        <v>44554.974999999999</v>
      </c>
      <c r="AD259" s="34">
        <v>56024.07</v>
      </c>
      <c r="AE259" s="34">
        <v>54166.167000000001</v>
      </c>
      <c r="AF259" s="34">
        <v>69130.876999999993</v>
      </c>
      <c r="AG259" s="34">
        <v>73483.535000000003</v>
      </c>
      <c r="AH259" s="34">
        <v>67693.048999999999</v>
      </c>
      <c r="AI259" s="34">
        <v>67144.323000000004</v>
      </c>
      <c r="AJ259" s="34">
        <v>61639.63</v>
      </c>
      <c r="AK259" s="34">
        <v>62142.822999999997</v>
      </c>
      <c r="AL259" s="34">
        <v>57469.512000000002</v>
      </c>
      <c r="AM259" s="34">
        <v>44661.442999999999</v>
      </c>
      <c r="AN259" s="34">
        <v>36954.561000000002</v>
      </c>
      <c r="AO259" s="34">
        <v>28174.496999999999</v>
      </c>
      <c r="AP259" s="34">
        <v>18317.485000000001</v>
      </c>
      <c r="AQ259" s="34">
        <v>10347.156999999999</v>
      </c>
      <c r="AR259" s="34">
        <v>3453.02</v>
      </c>
      <c r="AS259" s="34">
        <v>935.95799999999997</v>
      </c>
      <c r="AT259" s="34">
        <v>55.165999999999997</v>
      </c>
      <c r="AU259" s="34">
        <v>6.0659999999999998</v>
      </c>
      <c r="AV259" s="34">
        <v>6.4260000000000002</v>
      </c>
      <c r="AW259" s="34">
        <v>5.7190000000000003</v>
      </c>
      <c r="AX259" s="34">
        <v>6.31</v>
      </c>
      <c r="AY259" s="34">
        <v>5.9210000000000003</v>
      </c>
      <c r="AZ259" s="34">
        <v>4.1550000000000002</v>
      </c>
      <c r="BA259" s="34">
        <v>4.3010000000000002</v>
      </c>
      <c r="BB259" s="34">
        <v>4.0529999999999999</v>
      </c>
      <c r="BC259" s="34">
        <v>4.5609999999999999</v>
      </c>
      <c r="BD259" s="34">
        <v>5.2329999999999997</v>
      </c>
    </row>
    <row r="260" spans="1:56" x14ac:dyDescent="0.25">
      <c r="A260" t="s">
        <v>323</v>
      </c>
      <c r="D260" t="s">
        <v>0</v>
      </c>
      <c r="E260" s="2" t="s">
        <v>152</v>
      </c>
      <c r="G260" s="33">
        <v>43162</v>
      </c>
      <c r="H260" s="41">
        <f t="shared" si="8"/>
        <v>1076436.1330000001</v>
      </c>
      <c r="I260" s="34">
        <v>4.99</v>
      </c>
      <c r="J260" s="34">
        <v>6.5780000000000003</v>
      </c>
      <c r="K260" s="34">
        <v>6.2190000000000003</v>
      </c>
      <c r="L260" s="34">
        <v>7.5519999999999996</v>
      </c>
      <c r="M260" s="34">
        <v>6.0940000000000003</v>
      </c>
      <c r="N260" s="34">
        <v>4.3109999999999999</v>
      </c>
      <c r="O260" s="34">
        <v>4.9710000000000001</v>
      </c>
      <c r="P260" s="34">
        <v>4.875</v>
      </c>
      <c r="Q260" s="34">
        <v>4.7270000000000003</v>
      </c>
      <c r="R260" s="34">
        <v>4.4089999999999998</v>
      </c>
      <c r="S260" s="34">
        <v>4.7249999999999996</v>
      </c>
      <c r="T260" s="34">
        <v>4.0629999999999997</v>
      </c>
      <c r="U260" s="34">
        <v>40.634</v>
      </c>
      <c r="V260" s="34">
        <v>1057.4670000000001</v>
      </c>
      <c r="W260" s="34">
        <v>5569.3220000000001</v>
      </c>
      <c r="X260" s="34">
        <v>14095.331</v>
      </c>
      <c r="Y260" s="34">
        <v>25095.718000000001</v>
      </c>
      <c r="Z260" s="34">
        <v>37330.345999999998</v>
      </c>
      <c r="AA260" s="34">
        <v>49114.362000000001</v>
      </c>
      <c r="AB260" s="34">
        <v>59936.146999999997</v>
      </c>
      <c r="AC260" s="34">
        <v>68791.221999999994</v>
      </c>
      <c r="AD260" s="34">
        <v>75528.995999999999</v>
      </c>
      <c r="AE260" s="34">
        <v>80030.743000000002</v>
      </c>
      <c r="AF260" s="34">
        <v>82585.736000000004</v>
      </c>
      <c r="AG260" s="34">
        <v>83469.101999999999</v>
      </c>
      <c r="AH260" s="34">
        <v>82556.668999999994</v>
      </c>
      <c r="AI260" s="34">
        <v>79064.551999999996</v>
      </c>
      <c r="AJ260" s="34">
        <v>72939.206999999995</v>
      </c>
      <c r="AK260" s="34">
        <v>63184.78</v>
      </c>
      <c r="AL260" s="34">
        <v>50765.502</v>
      </c>
      <c r="AM260" s="34">
        <v>43955.413</v>
      </c>
      <c r="AN260" s="34">
        <v>38986.866000000002</v>
      </c>
      <c r="AO260" s="34">
        <v>29525.075000000001</v>
      </c>
      <c r="AP260" s="34">
        <v>19430.400000000001</v>
      </c>
      <c r="AQ260" s="34">
        <v>10200.128000000001</v>
      </c>
      <c r="AR260" s="34">
        <v>2616.9760000000001</v>
      </c>
      <c r="AS260" s="34">
        <v>306.78500000000003</v>
      </c>
      <c r="AT260" s="34">
        <v>11.944000000000001</v>
      </c>
      <c r="AU260" s="34">
        <v>5.53</v>
      </c>
      <c r="AV260" s="34">
        <v>6.3540000000000001</v>
      </c>
      <c r="AW260" s="34">
        <v>5.1379999999999999</v>
      </c>
      <c r="AX260" s="34">
        <v>5.6319999999999997</v>
      </c>
      <c r="AY260" s="34">
        <v>5.1660000000000004</v>
      </c>
      <c r="AZ260" s="34">
        <v>69.894999999999996</v>
      </c>
      <c r="BA260" s="34">
        <v>5.34</v>
      </c>
      <c r="BB260" s="34">
        <v>70.087999999999994</v>
      </c>
      <c r="BC260" s="34">
        <v>4.2789999999999999</v>
      </c>
      <c r="BD260" s="34">
        <v>5.774</v>
      </c>
    </row>
    <row r="261" spans="1:56" x14ac:dyDescent="0.25">
      <c r="A261" t="s">
        <v>323</v>
      </c>
      <c r="D261" t="s">
        <v>0</v>
      </c>
      <c r="E261" s="2" t="s">
        <v>152</v>
      </c>
      <c r="G261" s="33">
        <v>43163</v>
      </c>
      <c r="H261" s="41">
        <f t="shared" si="8"/>
        <v>918617.24700000009</v>
      </c>
      <c r="I261" s="34">
        <v>6.14</v>
      </c>
      <c r="J261" s="34">
        <v>7.3230000000000004</v>
      </c>
      <c r="K261" s="34">
        <v>5.359</v>
      </c>
      <c r="L261" s="34">
        <v>4.0810000000000004</v>
      </c>
      <c r="M261" s="34">
        <v>2.5179999999999998</v>
      </c>
      <c r="N261" s="34">
        <v>2.782</v>
      </c>
      <c r="O261" s="34">
        <v>3.4889999999999999</v>
      </c>
      <c r="P261" s="34">
        <v>4.6360000000000001</v>
      </c>
      <c r="Q261" s="34">
        <v>3.6629999999999998</v>
      </c>
      <c r="R261" s="34">
        <v>3.31</v>
      </c>
      <c r="S261" s="34">
        <v>4.085</v>
      </c>
      <c r="T261" s="34">
        <v>3.673</v>
      </c>
      <c r="U261" s="34">
        <v>20.096</v>
      </c>
      <c r="V261" s="34">
        <v>650.95100000000002</v>
      </c>
      <c r="W261" s="34">
        <v>4143.0429999999997</v>
      </c>
      <c r="X261" s="34">
        <v>10276.344999999999</v>
      </c>
      <c r="Y261" s="34">
        <v>17966.685000000001</v>
      </c>
      <c r="Z261" s="34">
        <v>28339.492999999999</v>
      </c>
      <c r="AA261" s="34">
        <v>33028.373</v>
      </c>
      <c r="AB261" s="34">
        <v>38208.059000000001</v>
      </c>
      <c r="AC261" s="34">
        <v>46154.775999999998</v>
      </c>
      <c r="AD261" s="34">
        <v>51301.514000000003</v>
      </c>
      <c r="AE261" s="34">
        <v>55563.875</v>
      </c>
      <c r="AF261" s="34">
        <v>61339.483</v>
      </c>
      <c r="AG261" s="34">
        <v>66564.876000000004</v>
      </c>
      <c r="AH261" s="34">
        <v>69753.009999999995</v>
      </c>
      <c r="AI261" s="34">
        <v>71060.216</v>
      </c>
      <c r="AJ261" s="34">
        <v>69263.657000000007</v>
      </c>
      <c r="AK261" s="34">
        <v>64515.756000000001</v>
      </c>
      <c r="AL261" s="34">
        <v>60114.874000000003</v>
      </c>
      <c r="AM261" s="34">
        <v>54943.432000000001</v>
      </c>
      <c r="AN261" s="34">
        <v>46909.809000000001</v>
      </c>
      <c r="AO261" s="34">
        <v>34383.654999999999</v>
      </c>
      <c r="AP261" s="34">
        <v>21715.614000000001</v>
      </c>
      <c r="AQ261" s="34">
        <v>9855.1859999999997</v>
      </c>
      <c r="AR261" s="34">
        <v>2170.3000000000002</v>
      </c>
      <c r="AS261" s="34">
        <v>261.81799999999998</v>
      </c>
      <c r="AT261" s="34">
        <v>11.622</v>
      </c>
      <c r="AU261" s="34">
        <v>7.1239999999999997</v>
      </c>
      <c r="AV261" s="34">
        <v>6.1619999999999999</v>
      </c>
      <c r="AW261" s="34">
        <v>4.8460000000000001</v>
      </c>
      <c r="AX261" s="34">
        <v>4.3940000000000001</v>
      </c>
      <c r="AY261" s="34">
        <v>3.9449999999999998</v>
      </c>
      <c r="AZ261" s="34">
        <v>3.8</v>
      </c>
      <c r="BA261" s="34">
        <v>4.2130000000000001</v>
      </c>
      <c r="BB261" s="34">
        <v>3.91</v>
      </c>
      <c r="BC261" s="34">
        <v>4.4980000000000002</v>
      </c>
      <c r="BD261" s="34">
        <v>6.7779999999999996</v>
      </c>
    </row>
    <row r="262" spans="1:56" x14ac:dyDescent="0.25">
      <c r="A262" t="s">
        <v>323</v>
      </c>
      <c r="D262" t="s">
        <v>0</v>
      </c>
      <c r="E262" s="2" t="s">
        <v>152</v>
      </c>
      <c r="G262" s="33">
        <v>43164</v>
      </c>
      <c r="H262" s="41">
        <f t="shared" si="8"/>
        <v>838007.39199999999</v>
      </c>
      <c r="I262" s="34">
        <v>9.2170000000000005</v>
      </c>
      <c r="J262" s="34">
        <v>6.6340000000000003</v>
      </c>
      <c r="K262" s="34">
        <v>4.5919999999999996</v>
      </c>
      <c r="L262" s="34">
        <v>3.653</v>
      </c>
      <c r="M262" s="34">
        <v>2.871</v>
      </c>
      <c r="N262" s="34">
        <v>2.7210000000000001</v>
      </c>
      <c r="O262" s="34">
        <v>2.7330000000000001</v>
      </c>
      <c r="P262" s="34">
        <v>2.4569999999999999</v>
      </c>
      <c r="Q262" s="34">
        <v>4.2190000000000003</v>
      </c>
      <c r="R262" s="34">
        <v>2.8610000000000002</v>
      </c>
      <c r="S262" s="34">
        <v>3.621</v>
      </c>
      <c r="T262" s="34">
        <v>3.5049999999999999</v>
      </c>
      <c r="U262" s="34">
        <v>18.187000000000001</v>
      </c>
      <c r="V262" s="34">
        <v>516.88099999999997</v>
      </c>
      <c r="W262" s="34">
        <v>3142.69</v>
      </c>
      <c r="X262" s="34">
        <v>10268.567999999999</v>
      </c>
      <c r="Y262" s="34">
        <v>19790.002</v>
      </c>
      <c r="Z262" s="34">
        <v>30447.986000000001</v>
      </c>
      <c r="AA262" s="34">
        <v>38228.292000000001</v>
      </c>
      <c r="AB262" s="34">
        <v>46610.718999999997</v>
      </c>
      <c r="AC262" s="34">
        <v>50479.813000000002</v>
      </c>
      <c r="AD262" s="34">
        <v>48003.567999999999</v>
      </c>
      <c r="AE262" s="34">
        <v>53266.357000000004</v>
      </c>
      <c r="AF262" s="34">
        <v>47868.44</v>
      </c>
      <c r="AG262" s="34">
        <v>49272.930999999997</v>
      </c>
      <c r="AH262" s="34">
        <v>44427.445</v>
      </c>
      <c r="AI262" s="34">
        <v>44990.002</v>
      </c>
      <c r="AJ262" s="34">
        <v>50006.983</v>
      </c>
      <c r="AK262" s="34">
        <v>62768.01</v>
      </c>
      <c r="AL262" s="34">
        <v>61620.758000000002</v>
      </c>
      <c r="AM262" s="34">
        <v>52657.512000000002</v>
      </c>
      <c r="AN262" s="34">
        <v>44193.874000000003</v>
      </c>
      <c r="AO262" s="34">
        <v>34777.074000000001</v>
      </c>
      <c r="AP262" s="34">
        <v>24312.280999999999</v>
      </c>
      <c r="AQ262" s="34">
        <v>13628.253000000001</v>
      </c>
      <c r="AR262" s="34">
        <v>5481.5050000000001</v>
      </c>
      <c r="AS262" s="34">
        <v>1039.6099999999999</v>
      </c>
      <c r="AT262" s="34">
        <v>38.158000000000001</v>
      </c>
      <c r="AU262" s="34">
        <v>19.831</v>
      </c>
      <c r="AV262" s="34">
        <v>21.111999999999998</v>
      </c>
      <c r="AW262" s="34">
        <v>17.681000000000001</v>
      </c>
      <c r="AX262" s="34">
        <v>13.515000000000001</v>
      </c>
      <c r="AY262" s="34">
        <v>4.726</v>
      </c>
      <c r="AZ262" s="34">
        <v>3.58</v>
      </c>
      <c r="BA262" s="34">
        <v>3.7709999999999999</v>
      </c>
      <c r="BB262" s="34">
        <v>3.8370000000000002</v>
      </c>
      <c r="BC262" s="34">
        <v>5.3970000000000002</v>
      </c>
      <c r="BD262" s="34">
        <v>8.9589999999999996</v>
      </c>
    </row>
    <row r="263" spans="1:56" x14ac:dyDescent="0.25">
      <c r="A263" t="s">
        <v>323</v>
      </c>
      <c r="D263" t="s">
        <v>0</v>
      </c>
      <c r="E263" s="2" t="s">
        <v>152</v>
      </c>
      <c r="G263" s="33">
        <v>43165</v>
      </c>
      <c r="H263" s="41">
        <f t="shared" si="8"/>
        <v>1234014.3599999999</v>
      </c>
      <c r="I263" s="34">
        <v>6.4160000000000004</v>
      </c>
      <c r="J263" s="34">
        <v>7.1989999999999998</v>
      </c>
      <c r="K263" s="34">
        <v>3.7029999999999998</v>
      </c>
      <c r="L263" s="34">
        <v>4.1230000000000002</v>
      </c>
      <c r="M263" s="34">
        <v>3.1520000000000001</v>
      </c>
      <c r="N263" s="34">
        <v>3.8769999999999998</v>
      </c>
      <c r="O263" s="34">
        <v>5.1369999999999996</v>
      </c>
      <c r="P263" s="34">
        <v>3.7210000000000001</v>
      </c>
      <c r="Q263" s="34">
        <v>3.0489999999999999</v>
      </c>
      <c r="R263" s="34">
        <v>2.5430000000000001</v>
      </c>
      <c r="S263" s="34">
        <v>4.1900000000000004</v>
      </c>
      <c r="T263" s="34">
        <v>5.2590000000000003</v>
      </c>
      <c r="U263" s="34">
        <v>27.009</v>
      </c>
      <c r="V263" s="34">
        <v>951.08299999999997</v>
      </c>
      <c r="W263" s="34">
        <v>5520.74</v>
      </c>
      <c r="X263" s="34">
        <v>14688.352999999999</v>
      </c>
      <c r="Y263" s="34">
        <v>26139.972000000002</v>
      </c>
      <c r="Z263" s="34">
        <v>38822.800000000003</v>
      </c>
      <c r="AA263" s="34">
        <v>51150.790999999997</v>
      </c>
      <c r="AB263" s="34">
        <v>63087.553</v>
      </c>
      <c r="AC263" s="34">
        <v>72295.512000000002</v>
      </c>
      <c r="AD263" s="34">
        <v>79602.735000000001</v>
      </c>
      <c r="AE263" s="34">
        <v>84771.714000000007</v>
      </c>
      <c r="AF263" s="34">
        <v>88434.850999999995</v>
      </c>
      <c r="AG263" s="34">
        <v>91352.895999999993</v>
      </c>
      <c r="AH263" s="34">
        <v>91891.395000000004</v>
      </c>
      <c r="AI263" s="34">
        <v>90154.596000000005</v>
      </c>
      <c r="AJ263" s="34">
        <v>86970.793999999994</v>
      </c>
      <c r="AK263" s="34">
        <v>81931.566000000006</v>
      </c>
      <c r="AL263" s="34">
        <v>73900.209000000003</v>
      </c>
      <c r="AM263" s="34">
        <v>62839.82</v>
      </c>
      <c r="AN263" s="34">
        <v>50473.697999999997</v>
      </c>
      <c r="AO263" s="34">
        <v>37056.093999999997</v>
      </c>
      <c r="AP263" s="34">
        <v>23730.654999999999</v>
      </c>
      <c r="AQ263" s="34">
        <v>12509.834999999999</v>
      </c>
      <c r="AR263" s="34">
        <v>4718.5789999999997</v>
      </c>
      <c r="AS263" s="34">
        <v>811.51199999999994</v>
      </c>
      <c r="AT263" s="34">
        <v>19.739999999999998</v>
      </c>
      <c r="AU263" s="34">
        <v>8.4879999999999995</v>
      </c>
      <c r="AV263" s="34">
        <v>8.9610000000000003</v>
      </c>
      <c r="AW263" s="34">
        <v>11.442</v>
      </c>
      <c r="AX263" s="34">
        <v>18.225000000000001</v>
      </c>
      <c r="AY263" s="34">
        <v>17.597999999999999</v>
      </c>
      <c r="AZ263" s="34">
        <v>16.994</v>
      </c>
      <c r="BA263" s="34">
        <v>7.851</v>
      </c>
      <c r="BB263" s="34">
        <v>4.7919999999999998</v>
      </c>
      <c r="BC263" s="34">
        <v>5.7990000000000004</v>
      </c>
      <c r="BD263" s="34">
        <v>7.3390000000000004</v>
      </c>
    </row>
    <row r="264" spans="1:56" x14ac:dyDescent="0.25">
      <c r="A264" t="s">
        <v>323</v>
      </c>
      <c r="D264" t="s">
        <v>0</v>
      </c>
      <c r="E264" s="2" t="s">
        <v>152</v>
      </c>
      <c r="G264" s="33">
        <v>43166</v>
      </c>
      <c r="H264" s="41">
        <f t="shared" si="8"/>
        <v>1158409.2840000002</v>
      </c>
      <c r="I264" s="34">
        <v>7.9930000000000003</v>
      </c>
      <c r="J264" s="34">
        <v>6.2009999999999996</v>
      </c>
      <c r="K264" s="34">
        <v>3.516</v>
      </c>
      <c r="L264" s="34">
        <v>3.8889999999999998</v>
      </c>
      <c r="M264" s="34">
        <v>3.8479999999999999</v>
      </c>
      <c r="N264" s="34">
        <v>2.9780000000000002</v>
      </c>
      <c r="O264" s="34">
        <v>3.7810000000000001</v>
      </c>
      <c r="P264" s="34">
        <v>4.6630000000000003</v>
      </c>
      <c r="Q264" s="34">
        <v>3.448</v>
      </c>
      <c r="R264" s="34">
        <v>3.2090000000000001</v>
      </c>
      <c r="S264" s="34">
        <v>4.0060000000000002</v>
      </c>
      <c r="T264" s="34">
        <v>4.0970000000000004</v>
      </c>
      <c r="U264" s="34">
        <v>25.491</v>
      </c>
      <c r="V264" s="34">
        <v>882.202</v>
      </c>
      <c r="W264" s="34">
        <v>5256.4620000000004</v>
      </c>
      <c r="X264" s="34">
        <v>13995.201999999999</v>
      </c>
      <c r="Y264" s="34">
        <v>25020.06</v>
      </c>
      <c r="Z264" s="34">
        <v>37414.786</v>
      </c>
      <c r="AA264" s="34">
        <v>49929.432000000001</v>
      </c>
      <c r="AB264" s="34">
        <v>61670.705999999998</v>
      </c>
      <c r="AC264" s="34">
        <v>71310.135999999999</v>
      </c>
      <c r="AD264" s="34">
        <v>78218.494999999995</v>
      </c>
      <c r="AE264" s="34">
        <v>83001.957999999999</v>
      </c>
      <c r="AF264" s="34">
        <v>86337.565000000002</v>
      </c>
      <c r="AG264" s="34">
        <v>87801.588000000003</v>
      </c>
      <c r="AH264" s="34">
        <v>86976.152000000002</v>
      </c>
      <c r="AI264" s="34">
        <v>84907.023000000001</v>
      </c>
      <c r="AJ264" s="34">
        <v>80780.823999999993</v>
      </c>
      <c r="AK264" s="34">
        <v>74435.501000000004</v>
      </c>
      <c r="AL264" s="34">
        <v>65997.566000000006</v>
      </c>
      <c r="AM264" s="34">
        <v>55260.067999999999</v>
      </c>
      <c r="AN264" s="34">
        <v>43573.114999999998</v>
      </c>
      <c r="AO264" s="34">
        <v>31372.882000000001</v>
      </c>
      <c r="AP264" s="34">
        <v>19762.883000000002</v>
      </c>
      <c r="AQ264" s="34">
        <v>10164.333000000001</v>
      </c>
      <c r="AR264" s="34">
        <v>3642.8629999999998</v>
      </c>
      <c r="AS264" s="34">
        <v>551.58799999999997</v>
      </c>
      <c r="AT264" s="34">
        <v>16.558</v>
      </c>
      <c r="AU264" s="34">
        <v>8.4109999999999996</v>
      </c>
      <c r="AV264" s="34">
        <v>6.68</v>
      </c>
      <c r="AW264" s="34">
        <v>6.4480000000000004</v>
      </c>
      <c r="AX264" s="34">
        <v>4.3869999999999996</v>
      </c>
      <c r="AY264" s="34">
        <v>4.3879999999999999</v>
      </c>
      <c r="AZ264" s="34">
        <v>3.7090000000000001</v>
      </c>
      <c r="BA264" s="34">
        <v>3.91</v>
      </c>
      <c r="BB264" s="34">
        <v>3.56</v>
      </c>
      <c r="BC264" s="34">
        <v>3.589</v>
      </c>
      <c r="BD264" s="34">
        <v>7.1340000000000003</v>
      </c>
    </row>
    <row r="265" spans="1:56" x14ac:dyDescent="0.25">
      <c r="A265" t="s">
        <v>323</v>
      </c>
      <c r="D265" t="s">
        <v>0</v>
      </c>
      <c r="E265" s="2" t="s">
        <v>152</v>
      </c>
      <c r="G265" s="33">
        <v>43167</v>
      </c>
      <c r="H265" s="41">
        <f t="shared" si="8"/>
        <v>1127127.959</v>
      </c>
      <c r="I265" s="34">
        <v>7.5650000000000004</v>
      </c>
      <c r="J265" s="34">
        <v>6.1029999999999998</v>
      </c>
      <c r="K265" s="34">
        <v>4.9370000000000003</v>
      </c>
      <c r="L265" s="34">
        <v>4.125</v>
      </c>
      <c r="M265" s="34">
        <v>3.1850000000000001</v>
      </c>
      <c r="N265" s="34">
        <v>2.0680000000000001</v>
      </c>
      <c r="O265" s="34">
        <v>3.22</v>
      </c>
      <c r="P265" s="34">
        <v>3.9630000000000001</v>
      </c>
      <c r="Q265" s="34">
        <v>2.6230000000000002</v>
      </c>
      <c r="R265" s="34">
        <v>2.5670000000000002</v>
      </c>
      <c r="S265" s="34">
        <v>3.1840000000000002</v>
      </c>
      <c r="T265" s="34">
        <v>3.1419999999999999</v>
      </c>
      <c r="U265" s="34">
        <v>20.007000000000001</v>
      </c>
      <c r="V265" s="34">
        <v>759.57</v>
      </c>
      <c r="W265" s="34">
        <v>4805.5839999999998</v>
      </c>
      <c r="X265" s="34">
        <v>13334.557000000001</v>
      </c>
      <c r="Y265" s="34">
        <v>24493.955000000002</v>
      </c>
      <c r="Z265" s="34">
        <v>36867.133000000002</v>
      </c>
      <c r="AA265" s="34">
        <v>49217.972000000002</v>
      </c>
      <c r="AB265" s="34">
        <v>60716.752999999997</v>
      </c>
      <c r="AC265" s="34">
        <v>70214.114000000001</v>
      </c>
      <c r="AD265" s="34">
        <v>77156.134000000005</v>
      </c>
      <c r="AE265" s="34">
        <v>82050.481</v>
      </c>
      <c r="AF265" s="34">
        <v>84864.846000000005</v>
      </c>
      <c r="AG265" s="34">
        <v>85989.934999999998</v>
      </c>
      <c r="AH265" s="34">
        <v>85162.672999999995</v>
      </c>
      <c r="AI265" s="34">
        <v>82766.343999999997</v>
      </c>
      <c r="AJ265" s="34">
        <v>78431.870999999999</v>
      </c>
      <c r="AK265" s="34">
        <v>71962.675000000003</v>
      </c>
      <c r="AL265" s="34">
        <v>63397.56</v>
      </c>
      <c r="AM265" s="34">
        <v>52606.991999999998</v>
      </c>
      <c r="AN265" s="34">
        <v>41169.605000000003</v>
      </c>
      <c r="AO265" s="34">
        <v>29302.733</v>
      </c>
      <c r="AP265" s="34">
        <v>18406.350999999999</v>
      </c>
      <c r="AQ265" s="34">
        <v>9458.2150000000001</v>
      </c>
      <c r="AR265" s="34">
        <v>3360.1010000000001</v>
      </c>
      <c r="AS265" s="34">
        <v>506.96100000000001</v>
      </c>
      <c r="AT265" s="34">
        <v>11.353</v>
      </c>
      <c r="AU265" s="34">
        <v>5.9779999999999998</v>
      </c>
      <c r="AV265" s="34">
        <v>6.0540000000000003</v>
      </c>
      <c r="AW265" s="34">
        <v>5.7430000000000003</v>
      </c>
      <c r="AX265" s="34">
        <v>4.2169999999999996</v>
      </c>
      <c r="AY265" s="34">
        <v>3.9580000000000002</v>
      </c>
      <c r="AZ265" s="34">
        <v>3.8210000000000002</v>
      </c>
      <c r="BA265" s="34">
        <v>4.4690000000000003</v>
      </c>
      <c r="BB265" s="34">
        <v>3.8119999999999998</v>
      </c>
      <c r="BC265" s="34">
        <v>4.2770000000000001</v>
      </c>
      <c r="BD265" s="34">
        <v>4.4729999999999999</v>
      </c>
    </row>
    <row r="266" spans="1:56" x14ac:dyDescent="0.25">
      <c r="A266" t="s">
        <v>323</v>
      </c>
      <c r="D266" t="s">
        <v>0</v>
      </c>
      <c r="E266" s="2" t="s">
        <v>152</v>
      </c>
      <c r="G266" s="33">
        <v>43168</v>
      </c>
      <c r="H266" s="41">
        <f t="shared" si="8"/>
        <v>1103830.6790000005</v>
      </c>
      <c r="I266" s="34">
        <v>4.1040000000000001</v>
      </c>
      <c r="J266" s="34">
        <v>4.7990000000000004</v>
      </c>
      <c r="K266" s="34">
        <v>7.9969999999999999</v>
      </c>
      <c r="L266" s="34">
        <v>4.0339999999999998</v>
      </c>
      <c r="M266" s="34">
        <v>3.43</v>
      </c>
      <c r="N266" s="34">
        <v>2.306</v>
      </c>
      <c r="O266" s="34">
        <v>3.7989999999999999</v>
      </c>
      <c r="P266" s="34">
        <v>2.9729999999999999</v>
      </c>
      <c r="Q266" s="34">
        <v>2.7360000000000002</v>
      </c>
      <c r="R266" s="34">
        <v>2.4119999999999999</v>
      </c>
      <c r="S266" s="34">
        <v>5.7210000000000001</v>
      </c>
      <c r="T266" s="34">
        <v>5.0369999999999999</v>
      </c>
      <c r="U266" s="34">
        <v>16.183</v>
      </c>
      <c r="V266" s="34">
        <v>730.05700000000002</v>
      </c>
      <c r="W266" s="34">
        <v>4734.4939999999997</v>
      </c>
      <c r="X266" s="34">
        <v>13033.878000000001</v>
      </c>
      <c r="Y266" s="34">
        <v>23989.098000000002</v>
      </c>
      <c r="Z266" s="34">
        <v>36389.661999999997</v>
      </c>
      <c r="AA266" s="34">
        <v>48584.945</v>
      </c>
      <c r="AB266" s="34">
        <v>59696.18</v>
      </c>
      <c r="AC266" s="34">
        <v>68921.407000000007</v>
      </c>
      <c r="AD266" s="34">
        <v>75825.846000000005</v>
      </c>
      <c r="AE266" s="34">
        <v>80390.392999999996</v>
      </c>
      <c r="AF266" s="34">
        <v>83171.654999999999</v>
      </c>
      <c r="AG266" s="34">
        <v>84396.32</v>
      </c>
      <c r="AH266" s="34">
        <v>83697.668000000005</v>
      </c>
      <c r="AI266" s="34">
        <v>81147.745999999999</v>
      </c>
      <c r="AJ266" s="34">
        <v>76478.577999999994</v>
      </c>
      <c r="AK266" s="34">
        <v>70031.076000000001</v>
      </c>
      <c r="AL266" s="34">
        <v>61537.938000000002</v>
      </c>
      <c r="AM266" s="34">
        <v>50989.605000000003</v>
      </c>
      <c r="AN266" s="34">
        <v>39972.271000000001</v>
      </c>
      <c r="AO266" s="34">
        <v>28742.010999999999</v>
      </c>
      <c r="AP266" s="34">
        <v>18095.062000000002</v>
      </c>
      <c r="AQ266" s="34">
        <v>9335.0030000000006</v>
      </c>
      <c r="AR266" s="34">
        <v>3323.6689999999999</v>
      </c>
      <c r="AS266" s="34">
        <v>484.87400000000002</v>
      </c>
      <c r="AT266" s="34">
        <v>10.067</v>
      </c>
      <c r="AU266" s="34">
        <v>5.931</v>
      </c>
      <c r="AV266" s="34">
        <v>6.242</v>
      </c>
      <c r="AW266" s="34">
        <v>5.2469999999999999</v>
      </c>
      <c r="AX266" s="34">
        <v>5.702</v>
      </c>
      <c r="AY266" s="34">
        <v>4.9249999999999998</v>
      </c>
      <c r="AZ266" s="34">
        <v>4.601</v>
      </c>
      <c r="BA266" s="34">
        <v>4.992</v>
      </c>
      <c r="BB266" s="34">
        <v>5.0250000000000004</v>
      </c>
      <c r="BC266" s="34">
        <v>5.2350000000000003</v>
      </c>
      <c r="BD266" s="34">
        <v>7.7450000000000001</v>
      </c>
    </row>
    <row r="267" spans="1:56" x14ac:dyDescent="0.25">
      <c r="A267" t="s">
        <v>323</v>
      </c>
      <c r="D267" t="s">
        <v>0</v>
      </c>
      <c r="E267" s="2" t="s">
        <v>152</v>
      </c>
      <c r="G267" s="33">
        <v>43169</v>
      </c>
      <c r="H267" s="41">
        <f t="shared" si="8"/>
        <v>1030315.9439999999</v>
      </c>
      <c r="I267" s="34">
        <v>5.6139999999999999</v>
      </c>
      <c r="J267" s="34">
        <v>6.8949999999999996</v>
      </c>
      <c r="K267" s="34">
        <v>6.0140000000000002</v>
      </c>
      <c r="L267" s="34">
        <v>4.4459999999999997</v>
      </c>
      <c r="M267" s="34">
        <v>2.8820000000000001</v>
      </c>
      <c r="N267" s="34">
        <v>2.145</v>
      </c>
      <c r="O267" s="34">
        <v>2.9609999999999999</v>
      </c>
      <c r="P267" s="34">
        <v>3.198</v>
      </c>
      <c r="Q267" s="34">
        <v>3.3159999999999998</v>
      </c>
      <c r="R267" s="34">
        <v>3.0880000000000001</v>
      </c>
      <c r="S267" s="34">
        <v>2.282</v>
      </c>
      <c r="T267" s="34">
        <v>2.6680000000000001</v>
      </c>
      <c r="U267" s="34">
        <v>14.972</v>
      </c>
      <c r="V267" s="34">
        <v>743.23299999999995</v>
      </c>
      <c r="W267" s="34">
        <v>4695.8220000000001</v>
      </c>
      <c r="X267" s="34">
        <v>12673.691999999999</v>
      </c>
      <c r="Y267" s="34">
        <v>23242.643</v>
      </c>
      <c r="Z267" s="34">
        <v>35194.22</v>
      </c>
      <c r="AA267" s="34">
        <v>46966.476999999999</v>
      </c>
      <c r="AB267" s="34">
        <v>58016.461000000003</v>
      </c>
      <c r="AC267" s="34">
        <v>66853.914000000004</v>
      </c>
      <c r="AD267" s="34">
        <v>73377.850999999995</v>
      </c>
      <c r="AE267" s="34">
        <v>77651.69</v>
      </c>
      <c r="AF267" s="34">
        <v>79912.425000000003</v>
      </c>
      <c r="AG267" s="34">
        <v>80219.095000000001</v>
      </c>
      <c r="AH267" s="34">
        <v>78319.123999999996</v>
      </c>
      <c r="AI267" s="34">
        <v>74868.399000000005</v>
      </c>
      <c r="AJ267" s="34">
        <v>69972.035000000003</v>
      </c>
      <c r="AK267" s="34">
        <v>63080.184999999998</v>
      </c>
      <c r="AL267" s="34">
        <v>54867.271999999997</v>
      </c>
      <c r="AM267" s="34">
        <v>45330.076000000001</v>
      </c>
      <c r="AN267" s="34">
        <v>34939.832999999999</v>
      </c>
      <c r="AO267" s="34">
        <v>24528.554</v>
      </c>
      <c r="AP267" s="34">
        <v>14945.853999999999</v>
      </c>
      <c r="AQ267" s="34">
        <v>7249.433</v>
      </c>
      <c r="AR267" s="34">
        <v>2281.2820000000002</v>
      </c>
      <c r="AS267" s="34">
        <v>261.23500000000001</v>
      </c>
      <c r="AT267" s="34">
        <v>8.73</v>
      </c>
      <c r="AU267" s="34">
        <v>7.7409999999999997</v>
      </c>
      <c r="AV267" s="34">
        <v>7.7169999999999996</v>
      </c>
      <c r="AW267" s="34">
        <v>5.9420000000000002</v>
      </c>
      <c r="AX267" s="34">
        <v>4.9989999999999997</v>
      </c>
      <c r="AY267" s="34">
        <v>5.1959999999999997</v>
      </c>
      <c r="AZ267" s="34">
        <v>4.2370000000000001</v>
      </c>
      <c r="BA267" s="34">
        <v>4.556</v>
      </c>
      <c r="BB267" s="34">
        <v>4.05</v>
      </c>
      <c r="BC267" s="34">
        <v>5.82</v>
      </c>
      <c r="BD267" s="34">
        <v>5.67</v>
      </c>
    </row>
    <row r="268" spans="1:56" x14ac:dyDescent="0.25">
      <c r="A268" t="s">
        <v>323</v>
      </c>
      <c r="D268" t="s">
        <v>0</v>
      </c>
      <c r="E268" s="2" t="s">
        <v>152</v>
      </c>
      <c r="G268" s="33">
        <v>43170</v>
      </c>
      <c r="H268" s="41">
        <f t="shared" si="8"/>
        <v>851282.81900000013</v>
      </c>
      <c r="I268" s="34">
        <v>4.4400000000000004</v>
      </c>
      <c r="J268" s="34">
        <v>5.9950000000000001</v>
      </c>
      <c r="K268" s="34">
        <v>6.01</v>
      </c>
      <c r="L268" s="34">
        <v>5.0620000000000003</v>
      </c>
      <c r="M268" s="34">
        <v>3.0960000000000001</v>
      </c>
      <c r="N268" s="34">
        <v>2.0960000000000001</v>
      </c>
      <c r="O268" s="34">
        <v>3.5590000000000002</v>
      </c>
      <c r="P268" s="34">
        <v>3.9140000000000001</v>
      </c>
      <c r="Q268" s="34">
        <v>2.3570000000000002</v>
      </c>
      <c r="R268" s="34">
        <v>1.8740000000000001</v>
      </c>
      <c r="S268" s="34">
        <v>2.1070000000000002</v>
      </c>
      <c r="T268" s="34">
        <v>2.3199999999999998</v>
      </c>
      <c r="U268" s="34">
        <v>11.510999999999999</v>
      </c>
      <c r="V268" s="34">
        <v>642.11400000000003</v>
      </c>
      <c r="W268" s="34">
        <v>4415.01</v>
      </c>
      <c r="X268" s="34">
        <v>12133.04</v>
      </c>
      <c r="Y268" s="34">
        <v>21988.012999999999</v>
      </c>
      <c r="Z268" s="34">
        <v>33302.720999999998</v>
      </c>
      <c r="AA268" s="34">
        <v>44209.807999999997</v>
      </c>
      <c r="AB268" s="34">
        <v>54010.336000000003</v>
      </c>
      <c r="AC268" s="34">
        <v>62170.103000000003</v>
      </c>
      <c r="AD268" s="34">
        <v>66059.539000000004</v>
      </c>
      <c r="AE268" s="34">
        <v>67730.134999999995</v>
      </c>
      <c r="AF268" s="34">
        <v>67093.593999999997</v>
      </c>
      <c r="AG268" s="34">
        <v>68134.785000000003</v>
      </c>
      <c r="AH268" s="34">
        <v>69230.528999999995</v>
      </c>
      <c r="AI268" s="34">
        <v>66940.365999999995</v>
      </c>
      <c r="AJ268" s="34">
        <v>61741.055999999997</v>
      </c>
      <c r="AK268" s="34">
        <v>44453.402999999998</v>
      </c>
      <c r="AL268" s="34">
        <v>31965.734</v>
      </c>
      <c r="AM268" s="34">
        <v>28627.601999999999</v>
      </c>
      <c r="AN268" s="34">
        <v>22634.981</v>
      </c>
      <c r="AO268" s="34">
        <v>13674.548000000001</v>
      </c>
      <c r="AP268" s="34">
        <v>6553.8329999999996</v>
      </c>
      <c r="AQ268" s="34">
        <v>2736.4690000000001</v>
      </c>
      <c r="AR268" s="34">
        <v>662.245</v>
      </c>
      <c r="AS268" s="34">
        <v>53.685000000000002</v>
      </c>
      <c r="AT268" s="34">
        <v>8.93</v>
      </c>
      <c r="AU268" s="34">
        <v>6.694</v>
      </c>
      <c r="AV268" s="34">
        <v>7.5709999999999997</v>
      </c>
      <c r="AW268" s="34">
        <v>5.8570000000000002</v>
      </c>
      <c r="AX268" s="34">
        <v>5.37</v>
      </c>
      <c r="AY268" s="34">
        <v>4.8449999999999998</v>
      </c>
      <c r="AZ268" s="34">
        <v>4.68</v>
      </c>
      <c r="BA268" s="34">
        <v>4.7089999999999996</v>
      </c>
      <c r="BB268" s="34">
        <v>3.863</v>
      </c>
      <c r="BC268" s="34">
        <v>4.3419999999999996</v>
      </c>
      <c r="BD268" s="34">
        <v>7.968</v>
      </c>
    </row>
    <row r="269" spans="1:56" x14ac:dyDescent="0.25">
      <c r="A269" t="s">
        <v>323</v>
      </c>
      <c r="D269" t="s">
        <v>0</v>
      </c>
      <c r="E269" s="2" t="s">
        <v>152</v>
      </c>
      <c r="G269" s="33">
        <v>43171</v>
      </c>
      <c r="H269" s="41">
        <f t="shared" si="8"/>
        <v>597045.90499999991</v>
      </c>
      <c r="I269" s="34">
        <v>4.13</v>
      </c>
      <c r="J269" s="34">
        <v>4.8890000000000002</v>
      </c>
      <c r="K269" s="34">
        <v>3.3039999999999998</v>
      </c>
      <c r="L269" s="34">
        <v>3.4860000000000002</v>
      </c>
      <c r="M269" s="34">
        <v>3.6749999999999998</v>
      </c>
      <c r="N269" s="34">
        <v>2.5409999999999999</v>
      </c>
      <c r="O269" s="34">
        <v>3.3730000000000002</v>
      </c>
      <c r="P269" s="34">
        <v>3.6320000000000001</v>
      </c>
      <c r="Q269" s="34">
        <v>3.0670000000000002</v>
      </c>
      <c r="R269" s="34">
        <v>3.4929999999999999</v>
      </c>
      <c r="S269" s="34">
        <v>3.254</v>
      </c>
      <c r="T269" s="34">
        <v>2.9670000000000001</v>
      </c>
      <c r="U269" s="34">
        <v>3.9420000000000002</v>
      </c>
      <c r="V269" s="34">
        <v>145.91499999999999</v>
      </c>
      <c r="W269" s="34">
        <v>1233.578</v>
      </c>
      <c r="X269" s="34">
        <v>3742.12</v>
      </c>
      <c r="Y269" s="34">
        <v>6827.098</v>
      </c>
      <c r="Z269" s="34">
        <v>11305.736999999999</v>
      </c>
      <c r="AA269" s="34">
        <v>16595.417000000001</v>
      </c>
      <c r="AB269" s="34">
        <v>23933.439999999999</v>
      </c>
      <c r="AC269" s="34">
        <v>28743.883000000002</v>
      </c>
      <c r="AD269" s="34">
        <v>31887.606</v>
      </c>
      <c r="AE269" s="34">
        <v>35294.595000000001</v>
      </c>
      <c r="AF269" s="34">
        <v>38320.427000000003</v>
      </c>
      <c r="AG269" s="34">
        <v>46303.298999999999</v>
      </c>
      <c r="AH269" s="34">
        <v>49418.55</v>
      </c>
      <c r="AI269" s="34">
        <v>52046.614000000001</v>
      </c>
      <c r="AJ269" s="34">
        <v>49763.94</v>
      </c>
      <c r="AK269" s="34">
        <v>48976.673999999999</v>
      </c>
      <c r="AL269" s="34">
        <v>45599.77</v>
      </c>
      <c r="AM269" s="34">
        <v>36718.934999999998</v>
      </c>
      <c r="AN269" s="34">
        <v>29521.445</v>
      </c>
      <c r="AO269" s="34">
        <v>22296.314999999999</v>
      </c>
      <c r="AP269" s="34">
        <v>12253.655000000001</v>
      </c>
      <c r="AQ269" s="34">
        <v>4619.4610000000002</v>
      </c>
      <c r="AR269" s="34">
        <v>1273.317</v>
      </c>
      <c r="AS269" s="34">
        <v>123.756</v>
      </c>
      <c r="AT269" s="34">
        <v>6.4880000000000004</v>
      </c>
      <c r="AU269" s="34">
        <v>6.3129999999999997</v>
      </c>
      <c r="AV269" s="34">
        <v>6.51</v>
      </c>
      <c r="AW269" s="34">
        <v>5.19</v>
      </c>
      <c r="AX269" s="34">
        <v>4.8140000000000001</v>
      </c>
      <c r="AY269" s="34">
        <v>4.09</v>
      </c>
      <c r="AZ269" s="34">
        <v>4.0629999999999997</v>
      </c>
      <c r="BA269" s="34">
        <v>4.7830000000000004</v>
      </c>
      <c r="BB269" s="34">
        <v>4.173</v>
      </c>
      <c r="BC269" s="34">
        <v>4.24</v>
      </c>
      <c r="BD269" s="34">
        <v>3.9409999999999998</v>
      </c>
    </row>
    <row r="270" spans="1:56" x14ac:dyDescent="0.25">
      <c r="A270" t="s">
        <v>323</v>
      </c>
      <c r="D270" t="s">
        <v>0</v>
      </c>
      <c r="E270" s="2" t="s">
        <v>152</v>
      </c>
      <c r="G270" s="33">
        <v>43172</v>
      </c>
      <c r="H270" s="41">
        <f t="shared" si="8"/>
        <v>881784.9940000003</v>
      </c>
      <c r="I270" s="34">
        <v>3.556</v>
      </c>
      <c r="J270" s="34">
        <v>6.6059999999999999</v>
      </c>
      <c r="K270" s="34">
        <v>8.7840000000000007</v>
      </c>
      <c r="L270" s="34">
        <v>4.3090000000000002</v>
      </c>
      <c r="M270" s="34">
        <v>4.7590000000000003</v>
      </c>
      <c r="N270" s="34">
        <v>2.9609999999999999</v>
      </c>
      <c r="O270" s="34">
        <v>4.3099999999999996</v>
      </c>
      <c r="P270" s="34">
        <v>3.7549999999999999</v>
      </c>
      <c r="Q270" s="34">
        <v>3.407</v>
      </c>
      <c r="R270" s="34">
        <v>2.9929999999999999</v>
      </c>
      <c r="S270" s="34">
        <v>4.2030000000000003</v>
      </c>
      <c r="T270" s="34">
        <v>4.8940000000000001</v>
      </c>
      <c r="U270" s="34">
        <v>7.0140000000000002</v>
      </c>
      <c r="V270" s="34">
        <v>286.38400000000001</v>
      </c>
      <c r="W270" s="34">
        <v>2539.9929999999999</v>
      </c>
      <c r="X270" s="34">
        <v>8253.5040000000008</v>
      </c>
      <c r="Y270" s="34">
        <v>16947.348000000002</v>
      </c>
      <c r="Z270" s="34">
        <v>26572.323</v>
      </c>
      <c r="AA270" s="34">
        <v>35521.610999999997</v>
      </c>
      <c r="AB270" s="34">
        <v>44679.576000000001</v>
      </c>
      <c r="AC270" s="34">
        <v>51266.932999999997</v>
      </c>
      <c r="AD270" s="34">
        <v>56086.942000000003</v>
      </c>
      <c r="AE270" s="34">
        <v>62457.53</v>
      </c>
      <c r="AF270" s="34">
        <v>63765.372000000003</v>
      </c>
      <c r="AG270" s="34">
        <v>66305.544999999998</v>
      </c>
      <c r="AH270" s="34">
        <v>64565.415999999997</v>
      </c>
      <c r="AI270" s="34">
        <v>67447.657999999996</v>
      </c>
      <c r="AJ270" s="34">
        <v>63165.697</v>
      </c>
      <c r="AK270" s="34">
        <v>57540.623</v>
      </c>
      <c r="AL270" s="34">
        <v>52560.118999999999</v>
      </c>
      <c r="AM270" s="34">
        <v>45493.673999999999</v>
      </c>
      <c r="AN270" s="34">
        <v>36716.760999999999</v>
      </c>
      <c r="AO270" s="34">
        <v>28288.071</v>
      </c>
      <c r="AP270" s="34">
        <v>18586.884999999998</v>
      </c>
      <c r="AQ270" s="34">
        <v>9507.6749999999993</v>
      </c>
      <c r="AR270" s="34">
        <v>2849.9189999999999</v>
      </c>
      <c r="AS270" s="34">
        <v>265.57900000000001</v>
      </c>
      <c r="AT270" s="34">
        <v>7.234</v>
      </c>
      <c r="AU270" s="34">
        <v>6.0880000000000001</v>
      </c>
      <c r="AV270" s="34">
        <v>5.7939999999999996</v>
      </c>
      <c r="AW270" s="34">
        <v>4.9080000000000004</v>
      </c>
      <c r="AX270" s="34">
        <v>3.9049999999999998</v>
      </c>
      <c r="AY270" s="34">
        <v>3.9340000000000002</v>
      </c>
      <c r="AZ270" s="34">
        <v>3.339</v>
      </c>
      <c r="BA270" s="34">
        <v>4.1369999999999996</v>
      </c>
      <c r="BB270" s="34">
        <v>3.8109999999999999</v>
      </c>
      <c r="BC270" s="34">
        <v>4.38</v>
      </c>
      <c r="BD270" s="34">
        <v>4.7750000000000004</v>
      </c>
    </row>
    <row r="271" spans="1:56" x14ac:dyDescent="0.25">
      <c r="A271" t="s">
        <v>323</v>
      </c>
      <c r="D271" t="s">
        <v>0</v>
      </c>
      <c r="E271" s="2" t="s">
        <v>152</v>
      </c>
      <c r="G271" s="33">
        <v>43173</v>
      </c>
      <c r="H271" s="41">
        <f t="shared" ref="H271:H334" si="9">IF(D271&lt;&gt;"Jemena",
IF(SUM(I271:BD271)&gt;0,SUM(I271:BD271),SUM(I271:BD271)*-1),
IF(AND(F271&lt;&gt;"Jemena residential",F271&lt;&gt;"Jemena small business"),0,IF(SUM(I271:BD271)&gt;0,SUM(I271:BD271),SUM(I271:BD271)*-1)))</f>
        <v>970544.27300000016</v>
      </c>
      <c r="I271" s="34">
        <v>6.827</v>
      </c>
      <c r="J271" s="34">
        <v>6.7130000000000001</v>
      </c>
      <c r="K271" s="34">
        <v>6.15</v>
      </c>
      <c r="L271" s="34">
        <v>4.6210000000000004</v>
      </c>
      <c r="M271" s="34">
        <v>2.7679999999999998</v>
      </c>
      <c r="N271" s="34">
        <v>2.6440000000000001</v>
      </c>
      <c r="O271" s="34">
        <v>3.456</v>
      </c>
      <c r="P271" s="34">
        <v>3.4990000000000001</v>
      </c>
      <c r="Q271" s="34">
        <v>4.0609999999999999</v>
      </c>
      <c r="R271" s="34">
        <v>3.1</v>
      </c>
      <c r="S271" s="34">
        <v>2.9940000000000002</v>
      </c>
      <c r="T271" s="34">
        <v>2.835</v>
      </c>
      <c r="U271" s="34">
        <v>5.0590000000000002</v>
      </c>
      <c r="V271" s="34">
        <v>200.773</v>
      </c>
      <c r="W271" s="34">
        <v>1648.1310000000001</v>
      </c>
      <c r="X271" s="34">
        <v>6060.2749999999996</v>
      </c>
      <c r="Y271" s="34">
        <v>11393.118</v>
      </c>
      <c r="Z271" s="34">
        <v>18570.745999999999</v>
      </c>
      <c r="AA271" s="34">
        <v>27781.256000000001</v>
      </c>
      <c r="AB271" s="34">
        <v>38313.832000000002</v>
      </c>
      <c r="AC271" s="34">
        <v>55421.523999999998</v>
      </c>
      <c r="AD271" s="34">
        <v>63145.582999999999</v>
      </c>
      <c r="AE271" s="34">
        <v>69528.404999999999</v>
      </c>
      <c r="AF271" s="34">
        <v>74674.983999999997</v>
      </c>
      <c r="AG271" s="34">
        <v>81514.623000000007</v>
      </c>
      <c r="AH271" s="34">
        <v>78826.467999999993</v>
      </c>
      <c r="AI271" s="34">
        <v>76035.876000000004</v>
      </c>
      <c r="AJ271" s="34">
        <v>77779.270999999993</v>
      </c>
      <c r="AK271" s="34">
        <v>73959.994000000006</v>
      </c>
      <c r="AL271" s="34">
        <v>63764.578999999998</v>
      </c>
      <c r="AM271" s="34">
        <v>52574.881000000001</v>
      </c>
      <c r="AN271" s="34">
        <v>39270.783000000003</v>
      </c>
      <c r="AO271" s="34">
        <v>30174.505000000001</v>
      </c>
      <c r="AP271" s="34">
        <v>18416.361000000001</v>
      </c>
      <c r="AQ271" s="34">
        <v>9007.3549999999996</v>
      </c>
      <c r="AR271" s="34">
        <v>2157.9699999999998</v>
      </c>
      <c r="AS271" s="34">
        <v>204.28800000000001</v>
      </c>
      <c r="AT271" s="34">
        <v>8.718</v>
      </c>
      <c r="AU271" s="34">
        <v>6.86</v>
      </c>
      <c r="AV271" s="34">
        <v>6.8860000000000001</v>
      </c>
      <c r="AW271" s="34">
        <v>5.2080000000000002</v>
      </c>
      <c r="AX271" s="34">
        <v>5.5170000000000003</v>
      </c>
      <c r="AY271" s="34">
        <v>4.569</v>
      </c>
      <c r="AZ271" s="34">
        <v>4.0170000000000003</v>
      </c>
      <c r="BA271" s="34">
        <v>4.8040000000000003</v>
      </c>
      <c r="BB271" s="34">
        <v>4.7759999999999998</v>
      </c>
      <c r="BC271" s="34">
        <v>6.0149999999999997</v>
      </c>
      <c r="BD271" s="34">
        <v>6.5949999999999998</v>
      </c>
    </row>
    <row r="272" spans="1:56" x14ac:dyDescent="0.25">
      <c r="A272" t="s">
        <v>323</v>
      </c>
      <c r="D272" t="s">
        <v>0</v>
      </c>
      <c r="E272" s="2" t="s">
        <v>152</v>
      </c>
      <c r="G272" s="33">
        <v>43174</v>
      </c>
      <c r="H272" s="41">
        <f t="shared" si="9"/>
        <v>572362.83800000011</v>
      </c>
      <c r="I272" s="34">
        <v>8.0920000000000005</v>
      </c>
      <c r="J272" s="34">
        <v>4.9489999999999998</v>
      </c>
      <c r="K272" s="34">
        <v>5.4180000000000001</v>
      </c>
      <c r="L272" s="34">
        <v>3.42</v>
      </c>
      <c r="M272" s="34">
        <v>2.8420000000000001</v>
      </c>
      <c r="N272" s="34">
        <v>2.9239999999999999</v>
      </c>
      <c r="O272" s="34">
        <v>3.64</v>
      </c>
      <c r="P272" s="34">
        <v>4.5860000000000003</v>
      </c>
      <c r="Q272" s="34">
        <v>3.0550000000000002</v>
      </c>
      <c r="R272" s="34">
        <v>3.3820000000000001</v>
      </c>
      <c r="S272" s="34">
        <v>4.75</v>
      </c>
      <c r="T272" s="34">
        <v>4.0090000000000003</v>
      </c>
      <c r="U272" s="34">
        <v>4.9279999999999999</v>
      </c>
      <c r="V272" s="34">
        <v>304.65100000000001</v>
      </c>
      <c r="W272" s="34">
        <v>2220.4349999999999</v>
      </c>
      <c r="X272" s="34">
        <v>6794.1580000000004</v>
      </c>
      <c r="Y272" s="34">
        <v>15952.782999999999</v>
      </c>
      <c r="Z272" s="34">
        <v>28524.397000000001</v>
      </c>
      <c r="AA272" s="34">
        <v>33041.591</v>
      </c>
      <c r="AB272" s="34">
        <v>34860.934999999998</v>
      </c>
      <c r="AC272" s="34">
        <v>33192.04</v>
      </c>
      <c r="AD272" s="34">
        <v>35505.925999999999</v>
      </c>
      <c r="AE272" s="34">
        <v>36606.983999999997</v>
      </c>
      <c r="AF272" s="34">
        <v>32014.138999999999</v>
      </c>
      <c r="AG272" s="34">
        <v>27028.421999999999</v>
      </c>
      <c r="AH272" s="34">
        <v>29615.707999999999</v>
      </c>
      <c r="AI272" s="34">
        <v>41374.478000000003</v>
      </c>
      <c r="AJ272" s="34">
        <v>47113.927000000003</v>
      </c>
      <c r="AK272" s="34">
        <v>43045.792999999998</v>
      </c>
      <c r="AL272" s="34">
        <v>37860.625</v>
      </c>
      <c r="AM272" s="34">
        <v>32671.624</v>
      </c>
      <c r="AN272" s="34">
        <v>25542.834999999999</v>
      </c>
      <c r="AO272" s="34">
        <v>16570.826000000001</v>
      </c>
      <c r="AP272" s="34">
        <v>8980.6129999999994</v>
      </c>
      <c r="AQ272" s="34">
        <v>2931.7559999999999</v>
      </c>
      <c r="AR272" s="34">
        <v>460.31200000000001</v>
      </c>
      <c r="AS272" s="34">
        <v>40.392000000000003</v>
      </c>
      <c r="AT272" s="34">
        <v>6.9710000000000001</v>
      </c>
      <c r="AU272" s="34">
        <v>6.0890000000000004</v>
      </c>
      <c r="AV272" s="34">
        <v>5.0049999999999999</v>
      </c>
      <c r="AW272" s="34">
        <v>5.1100000000000003</v>
      </c>
      <c r="AX272" s="34">
        <v>4.4569999999999999</v>
      </c>
      <c r="AY272" s="34">
        <v>4.0519999999999996</v>
      </c>
      <c r="AZ272" s="34">
        <v>3.504</v>
      </c>
      <c r="BA272" s="34">
        <v>3.8109999999999999</v>
      </c>
      <c r="BB272" s="34">
        <v>3.8519999999999999</v>
      </c>
      <c r="BC272" s="34">
        <v>3.6589999999999998</v>
      </c>
      <c r="BD272" s="34">
        <v>4.9829999999999997</v>
      </c>
    </row>
    <row r="273" spans="1:56" x14ac:dyDescent="0.25">
      <c r="A273" t="s">
        <v>323</v>
      </c>
      <c r="D273" t="s">
        <v>0</v>
      </c>
      <c r="E273" s="2" t="s">
        <v>152</v>
      </c>
      <c r="G273" s="33">
        <v>43175</v>
      </c>
      <c r="H273" s="41">
        <f t="shared" si="9"/>
        <v>851753.97200000007</v>
      </c>
      <c r="I273" s="34">
        <v>4.1139999999999999</v>
      </c>
      <c r="J273" s="34">
        <v>6.96</v>
      </c>
      <c r="K273" s="34">
        <v>6.0730000000000004</v>
      </c>
      <c r="L273" s="34">
        <v>4.0049999999999999</v>
      </c>
      <c r="M273" s="34">
        <v>2.8559999999999999</v>
      </c>
      <c r="N273" s="34">
        <v>1.998</v>
      </c>
      <c r="O273" s="34">
        <v>2.9</v>
      </c>
      <c r="P273" s="34">
        <v>1.7669999999999999</v>
      </c>
      <c r="Q273" s="34">
        <v>2.1059999999999999</v>
      </c>
      <c r="R273" s="34">
        <v>2.5070000000000001</v>
      </c>
      <c r="S273" s="34">
        <v>3.7669999999999999</v>
      </c>
      <c r="T273" s="34">
        <v>2.5939999999999999</v>
      </c>
      <c r="U273" s="34">
        <v>6.1849999999999996</v>
      </c>
      <c r="V273" s="34">
        <v>272.279</v>
      </c>
      <c r="W273" s="34">
        <v>2137.1550000000002</v>
      </c>
      <c r="X273" s="34">
        <v>6430.9449999999997</v>
      </c>
      <c r="Y273" s="34">
        <v>12716.88</v>
      </c>
      <c r="Z273" s="34">
        <v>20251.625</v>
      </c>
      <c r="AA273" s="34">
        <v>29064.387999999999</v>
      </c>
      <c r="AB273" s="34">
        <v>38861.747000000003</v>
      </c>
      <c r="AC273" s="34">
        <v>50462.256000000001</v>
      </c>
      <c r="AD273" s="34">
        <v>67636.998000000007</v>
      </c>
      <c r="AE273" s="34">
        <v>67168.652000000002</v>
      </c>
      <c r="AF273" s="34">
        <v>59682.41</v>
      </c>
      <c r="AG273" s="34">
        <v>71596.899999999994</v>
      </c>
      <c r="AH273" s="34">
        <v>66703.084000000003</v>
      </c>
      <c r="AI273" s="34">
        <v>69225.486999999994</v>
      </c>
      <c r="AJ273" s="34">
        <v>67180.101999999999</v>
      </c>
      <c r="AK273" s="34">
        <v>66802.331000000006</v>
      </c>
      <c r="AL273" s="34">
        <v>56101.071000000004</v>
      </c>
      <c r="AM273" s="34">
        <v>43954.669000000002</v>
      </c>
      <c r="AN273" s="34">
        <v>32281.986000000001</v>
      </c>
      <c r="AO273" s="34">
        <v>16297.147000000001</v>
      </c>
      <c r="AP273" s="34">
        <v>4609.1710000000003</v>
      </c>
      <c r="AQ273" s="34">
        <v>1920.3720000000001</v>
      </c>
      <c r="AR273" s="34">
        <v>284.137</v>
      </c>
      <c r="AS273" s="34">
        <v>9.702</v>
      </c>
      <c r="AT273" s="34">
        <v>5.2409999999999997</v>
      </c>
      <c r="AU273" s="34">
        <v>6</v>
      </c>
      <c r="AV273" s="34">
        <v>5.407</v>
      </c>
      <c r="AW273" s="34">
        <v>5.7169999999999996</v>
      </c>
      <c r="AX273" s="34">
        <v>5.4569999999999999</v>
      </c>
      <c r="AY273" s="34">
        <v>4.4489999999999998</v>
      </c>
      <c r="AZ273" s="34">
        <v>3.431</v>
      </c>
      <c r="BA273" s="34">
        <v>4.1479999999999997</v>
      </c>
      <c r="BB273" s="34">
        <v>3.6459999999999999</v>
      </c>
      <c r="BC273" s="34">
        <v>6.3609999999999998</v>
      </c>
      <c r="BD273" s="34">
        <v>4.7889999999999997</v>
      </c>
    </row>
    <row r="274" spans="1:56" x14ac:dyDescent="0.25">
      <c r="A274" t="s">
        <v>323</v>
      </c>
      <c r="D274" t="s">
        <v>0</v>
      </c>
      <c r="E274" s="2" t="s">
        <v>152</v>
      </c>
      <c r="G274" s="33">
        <v>43176</v>
      </c>
      <c r="H274" s="41">
        <f t="shared" si="9"/>
        <v>760098.34000000043</v>
      </c>
      <c r="I274" s="34">
        <v>4.4619999999999997</v>
      </c>
      <c r="J274" s="34">
        <v>3.181</v>
      </c>
      <c r="K274" s="34">
        <v>3.9409999999999998</v>
      </c>
      <c r="L274" s="34">
        <v>3.1869999999999998</v>
      </c>
      <c r="M274" s="34">
        <v>2.5619999999999998</v>
      </c>
      <c r="N274" s="34">
        <v>2.6059999999999999</v>
      </c>
      <c r="O274" s="34">
        <v>3.464</v>
      </c>
      <c r="P274" s="34">
        <v>3.4550000000000001</v>
      </c>
      <c r="Q274" s="34">
        <v>3.7770000000000001</v>
      </c>
      <c r="R274" s="34">
        <v>3.2890000000000001</v>
      </c>
      <c r="S274" s="34">
        <v>2.8580000000000001</v>
      </c>
      <c r="T274" s="34">
        <v>3.488</v>
      </c>
      <c r="U274" s="34">
        <v>4.7859999999999996</v>
      </c>
      <c r="V274" s="34">
        <v>366.17599999999999</v>
      </c>
      <c r="W274" s="34">
        <v>3548.3319999999999</v>
      </c>
      <c r="X274" s="34">
        <v>10400.361999999999</v>
      </c>
      <c r="Y274" s="34">
        <v>18179.863000000001</v>
      </c>
      <c r="Z274" s="34">
        <v>29651.473000000002</v>
      </c>
      <c r="AA274" s="34">
        <v>39749.495000000003</v>
      </c>
      <c r="AB274" s="34">
        <v>47989.267</v>
      </c>
      <c r="AC274" s="34">
        <v>52867.298999999999</v>
      </c>
      <c r="AD274" s="34">
        <v>63654.531000000003</v>
      </c>
      <c r="AE274" s="34">
        <v>65566.447</v>
      </c>
      <c r="AF274" s="34">
        <v>67304.228000000003</v>
      </c>
      <c r="AG274" s="34">
        <v>66653.755999999994</v>
      </c>
      <c r="AH274" s="34">
        <v>61882.23</v>
      </c>
      <c r="AI274" s="34">
        <v>59163.680999999997</v>
      </c>
      <c r="AJ274" s="34">
        <v>53500.142</v>
      </c>
      <c r="AK274" s="34">
        <v>41325.152999999998</v>
      </c>
      <c r="AL274" s="34">
        <v>30350.025000000001</v>
      </c>
      <c r="AM274" s="34">
        <v>23663.513999999999</v>
      </c>
      <c r="AN274" s="34">
        <v>13871.742</v>
      </c>
      <c r="AO274" s="34">
        <v>7120.6570000000002</v>
      </c>
      <c r="AP274" s="34">
        <v>2665.8440000000001</v>
      </c>
      <c r="AQ274" s="34">
        <v>462.74099999999999</v>
      </c>
      <c r="AR274" s="34">
        <v>54.561999999999998</v>
      </c>
      <c r="AS274" s="34">
        <v>7.5590000000000002</v>
      </c>
      <c r="AT274" s="34">
        <v>5.9859999999999998</v>
      </c>
      <c r="AU274" s="34">
        <v>5.8760000000000003</v>
      </c>
      <c r="AV274" s="34">
        <v>5.8810000000000002</v>
      </c>
      <c r="AW274" s="34">
        <v>5.0739999999999998</v>
      </c>
      <c r="AX274" s="34">
        <v>5.5839999999999996</v>
      </c>
      <c r="AY274" s="34">
        <v>3.93</v>
      </c>
      <c r="AZ274" s="34">
        <v>3.6</v>
      </c>
      <c r="BA274" s="34">
        <v>3.9609999999999999</v>
      </c>
      <c r="BB274" s="34">
        <v>3.883</v>
      </c>
      <c r="BC274" s="34">
        <v>4.194</v>
      </c>
      <c r="BD274" s="34">
        <v>6.2359999999999998</v>
      </c>
    </row>
    <row r="275" spans="1:56" x14ac:dyDescent="0.25">
      <c r="A275" t="s">
        <v>323</v>
      </c>
      <c r="D275" t="s">
        <v>0</v>
      </c>
      <c r="E275" s="2" t="s">
        <v>152</v>
      </c>
      <c r="G275" s="33">
        <v>43177</v>
      </c>
      <c r="H275" s="41">
        <f t="shared" si="9"/>
        <v>710403.51199999987</v>
      </c>
      <c r="I275" s="34">
        <v>5.242</v>
      </c>
      <c r="J275" s="34">
        <v>4.5940000000000003</v>
      </c>
      <c r="K275" s="34">
        <v>3.1469999999999998</v>
      </c>
      <c r="L275" s="34">
        <v>3.4460000000000002</v>
      </c>
      <c r="M275" s="34">
        <v>1.925</v>
      </c>
      <c r="N275" s="34">
        <v>1.8580000000000001</v>
      </c>
      <c r="O275" s="34">
        <v>2.8239999999999998</v>
      </c>
      <c r="P275" s="34">
        <v>2.9670000000000001</v>
      </c>
      <c r="Q275" s="34">
        <v>2.7229999999999999</v>
      </c>
      <c r="R275" s="34">
        <v>2.7730000000000001</v>
      </c>
      <c r="S275" s="34">
        <v>3.0129999999999999</v>
      </c>
      <c r="T275" s="34">
        <v>3.6080000000000001</v>
      </c>
      <c r="U275" s="34">
        <v>3.0089999999999999</v>
      </c>
      <c r="V275" s="34">
        <v>19.494</v>
      </c>
      <c r="W275" s="34">
        <v>210.20099999999999</v>
      </c>
      <c r="X275" s="34">
        <v>679.33500000000004</v>
      </c>
      <c r="Y275" s="34">
        <v>1073.636</v>
      </c>
      <c r="Z275" s="34">
        <v>1674.693</v>
      </c>
      <c r="AA275" s="34">
        <v>1465.9970000000001</v>
      </c>
      <c r="AB275" s="34">
        <v>1854.105</v>
      </c>
      <c r="AC275" s="34">
        <v>5925.09</v>
      </c>
      <c r="AD275" s="34">
        <v>27498.098000000002</v>
      </c>
      <c r="AE275" s="34">
        <v>45108.517999999996</v>
      </c>
      <c r="AF275" s="34">
        <v>43076.125</v>
      </c>
      <c r="AG275" s="34">
        <v>54875.21</v>
      </c>
      <c r="AH275" s="34">
        <v>64209.082999999999</v>
      </c>
      <c r="AI275" s="34">
        <v>76945.607999999993</v>
      </c>
      <c r="AJ275" s="34">
        <v>74431.171000000002</v>
      </c>
      <c r="AK275" s="34">
        <v>74332.523000000001</v>
      </c>
      <c r="AL275" s="34">
        <v>68774.06</v>
      </c>
      <c r="AM275" s="34">
        <v>58981.256000000001</v>
      </c>
      <c r="AN275" s="34">
        <v>46382.313999999998</v>
      </c>
      <c r="AO275" s="34">
        <v>32658.504000000001</v>
      </c>
      <c r="AP275" s="34">
        <v>19283.577000000001</v>
      </c>
      <c r="AQ275" s="34">
        <v>8649.92</v>
      </c>
      <c r="AR275" s="34">
        <v>2093.8180000000002</v>
      </c>
      <c r="AS275" s="34">
        <v>107.688</v>
      </c>
      <c r="AT275" s="34">
        <v>6.32</v>
      </c>
      <c r="AU275" s="34">
        <v>5.7249999999999996</v>
      </c>
      <c r="AV275" s="34">
        <v>5.2720000000000002</v>
      </c>
      <c r="AW275" s="34">
        <v>4.6829999999999998</v>
      </c>
      <c r="AX275" s="34">
        <v>5.0179999999999998</v>
      </c>
      <c r="AY275" s="34">
        <v>4.343</v>
      </c>
      <c r="AZ275" s="34">
        <v>3.5139999999999998</v>
      </c>
      <c r="BA275" s="34">
        <v>4.1070000000000002</v>
      </c>
      <c r="BB275" s="34">
        <v>3.6960000000000002</v>
      </c>
      <c r="BC275" s="34">
        <v>3.6960000000000002</v>
      </c>
      <c r="BD275" s="34">
        <v>5.9850000000000003</v>
      </c>
    </row>
    <row r="276" spans="1:56" x14ac:dyDescent="0.25">
      <c r="A276" t="s">
        <v>323</v>
      </c>
      <c r="D276" t="s">
        <v>0</v>
      </c>
      <c r="E276" s="2" t="s">
        <v>152</v>
      </c>
      <c r="G276" s="33">
        <v>43178</v>
      </c>
      <c r="H276" s="41">
        <f t="shared" si="9"/>
        <v>1027565.3570000001</v>
      </c>
      <c r="I276" s="34">
        <v>6.6749999999999998</v>
      </c>
      <c r="J276" s="34">
        <v>5.4729999999999999</v>
      </c>
      <c r="K276" s="34">
        <v>5.01</v>
      </c>
      <c r="L276" s="34">
        <v>3.351</v>
      </c>
      <c r="M276" s="34">
        <v>3.2570000000000001</v>
      </c>
      <c r="N276" s="34">
        <v>2.3559999999999999</v>
      </c>
      <c r="O276" s="34">
        <v>2.9180000000000001</v>
      </c>
      <c r="P276" s="34">
        <v>3.0760000000000001</v>
      </c>
      <c r="Q276" s="34">
        <v>2.8460000000000001</v>
      </c>
      <c r="R276" s="34">
        <v>2.6549999999999998</v>
      </c>
      <c r="S276" s="34">
        <v>3.1549999999999998</v>
      </c>
      <c r="T276" s="34">
        <v>1.8049999999999999</v>
      </c>
      <c r="U276" s="34">
        <v>6.2060000000000004</v>
      </c>
      <c r="V276" s="34">
        <v>286.30200000000002</v>
      </c>
      <c r="W276" s="34">
        <v>2742.4180000000001</v>
      </c>
      <c r="X276" s="34">
        <v>8833.59</v>
      </c>
      <c r="Y276" s="34">
        <v>18006.425999999999</v>
      </c>
      <c r="Z276" s="34">
        <v>28000.048999999999</v>
      </c>
      <c r="AA276" s="34">
        <v>40613.019</v>
      </c>
      <c r="AB276" s="34">
        <v>53460.042000000001</v>
      </c>
      <c r="AC276" s="34">
        <v>65459.053999999996</v>
      </c>
      <c r="AD276" s="34">
        <v>72927.27</v>
      </c>
      <c r="AE276" s="34">
        <v>77967.876000000004</v>
      </c>
      <c r="AF276" s="34">
        <v>82746.686000000002</v>
      </c>
      <c r="AG276" s="34">
        <v>87435.963000000003</v>
      </c>
      <c r="AH276" s="34">
        <v>85515.967000000004</v>
      </c>
      <c r="AI276" s="34">
        <v>82033.25</v>
      </c>
      <c r="AJ276" s="34">
        <v>78664.767000000007</v>
      </c>
      <c r="AK276" s="34">
        <v>72075.493000000002</v>
      </c>
      <c r="AL276" s="34">
        <v>61403.116999999998</v>
      </c>
      <c r="AM276" s="34">
        <v>49978.839</v>
      </c>
      <c r="AN276" s="34">
        <v>33937.957999999999</v>
      </c>
      <c r="AO276" s="34">
        <v>17159.147000000001</v>
      </c>
      <c r="AP276" s="34">
        <v>6100.1</v>
      </c>
      <c r="AQ276" s="34">
        <v>1780.9449999999999</v>
      </c>
      <c r="AR276" s="34">
        <v>303.45699999999999</v>
      </c>
      <c r="AS276" s="34">
        <v>20.625</v>
      </c>
      <c r="AT276" s="34">
        <v>17.882999999999999</v>
      </c>
      <c r="AU276" s="34">
        <v>6.3280000000000003</v>
      </c>
      <c r="AV276" s="34">
        <v>5.4320000000000004</v>
      </c>
      <c r="AW276" s="34">
        <v>5.8090000000000002</v>
      </c>
      <c r="AX276" s="34">
        <v>4.7009999999999996</v>
      </c>
      <c r="AY276" s="34">
        <v>3.7959999999999998</v>
      </c>
      <c r="AZ276" s="34">
        <v>3.7949999999999999</v>
      </c>
      <c r="BA276" s="34">
        <v>4.4489999999999998</v>
      </c>
      <c r="BB276" s="34">
        <v>3.9510000000000001</v>
      </c>
      <c r="BC276" s="34">
        <v>3.9630000000000001</v>
      </c>
      <c r="BD276" s="34">
        <v>4.1070000000000002</v>
      </c>
    </row>
    <row r="277" spans="1:56" x14ac:dyDescent="0.25">
      <c r="A277" t="s">
        <v>323</v>
      </c>
      <c r="D277" t="s">
        <v>0</v>
      </c>
      <c r="E277" s="2" t="s">
        <v>152</v>
      </c>
      <c r="G277" s="33">
        <v>43179</v>
      </c>
      <c r="H277" s="41">
        <f t="shared" si="9"/>
        <v>464847.87499999988</v>
      </c>
      <c r="I277" s="34">
        <v>4.1790000000000003</v>
      </c>
      <c r="J277" s="34">
        <v>6.7160000000000002</v>
      </c>
      <c r="K277" s="34">
        <v>5.0350000000000001</v>
      </c>
      <c r="L277" s="34">
        <v>4.6550000000000002</v>
      </c>
      <c r="M277" s="34">
        <v>3.4279999999999999</v>
      </c>
      <c r="N277" s="34">
        <v>2.4209999999999998</v>
      </c>
      <c r="O277" s="34">
        <v>1.8460000000000001</v>
      </c>
      <c r="P277" s="34">
        <v>2.7450000000000001</v>
      </c>
      <c r="Q277" s="34">
        <v>2.024</v>
      </c>
      <c r="R277" s="34">
        <v>2.7719999999999998</v>
      </c>
      <c r="S277" s="34">
        <v>8.2249999999999996</v>
      </c>
      <c r="T277" s="34">
        <v>2.7210000000000001</v>
      </c>
      <c r="U277" s="34">
        <v>4.1130000000000004</v>
      </c>
      <c r="V277" s="34">
        <v>74.132999999999996</v>
      </c>
      <c r="W277" s="34">
        <v>815.47900000000004</v>
      </c>
      <c r="X277" s="34">
        <v>3021.9749999999999</v>
      </c>
      <c r="Y277" s="34">
        <v>7179.86</v>
      </c>
      <c r="Z277" s="34">
        <v>12177.744000000001</v>
      </c>
      <c r="AA277" s="34">
        <v>18812.431</v>
      </c>
      <c r="AB277" s="34">
        <v>26706.582999999999</v>
      </c>
      <c r="AC277" s="34">
        <v>32160.371999999999</v>
      </c>
      <c r="AD277" s="34">
        <v>33618.743999999999</v>
      </c>
      <c r="AE277" s="34">
        <v>34996.714999999997</v>
      </c>
      <c r="AF277" s="34">
        <v>37520.084999999999</v>
      </c>
      <c r="AG277" s="34">
        <v>38902.533000000003</v>
      </c>
      <c r="AH277" s="34">
        <v>37299.648000000001</v>
      </c>
      <c r="AI277" s="34">
        <v>36161.584000000003</v>
      </c>
      <c r="AJ277" s="34">
        <v>35126.665999999997</v>
      </c>
      <c r="AK277" s="34">
        <v>30096.245999999999</v>
      </c>
      <c r="AL277" s="34">
        <v>23359.960999999999</v>
      </c>
      <c r="AM277" s="34">
        <v>18150.239000000001</v>
      </c>
      <c r="AN277" s="34">
        <v>15468.471</v>
      </c>
      <c r="AO277" s="34">
        <v>11411.022999999999</v>
      </c>
      <c r="AP277" s="34">
        <v>7274.8540000000003</v>
      </c>
      <c r="AQ277" s="34">
        <v>3525.0329999999999</v>
      </c>
      <c r="AR277" s="34">
        <v>861.27200000000005</v>
      </c>
      <c r="AS277" s="34">
        <v>34.616999999999997</v>
      </c>
      <c r="AT277" s="34">
        <v>4.2960000000000003</v>
      </c>
      <c r="AU277" s="34">
        <v>5.024</v>
      </c>
      <c r="AV277" s="34">
        <v>3.6629999999999998</v>
      </c>
      <c r="AW277" s="34">
        <v>3.9060000000000001</v>
      </c>
      <c r="AX277" s="34">
        <v>3.29</v>
      </c>
      <c r="AY277" s="34">
        <v>2.8090000000000002</v>
      </c>
      <c r="AZ277" s="34">
        <v>2.41</v>
      </c>
      <c r="BA277" s="34">
        <v>3.0139999999999998</v>
      </c>
      <c r="BB277" s="34">
        <v>3.0579999999999998</v>
      </c>
      <c r="BC277" s="34">
        <v>4.8230000000000004</v>
      </c>
      <c r="BD277" s="34">
        <v>4.4340000000000002</v>
      </c>
    </row>
    <row r="278" spans="1:56" x14ac:dyDescent="0.25">
      <c r="A278" t="s">
        <v>323</v>
      </c>
      <c r="D278" t="s">
        <v>0</v>
      </c>
      <c r="E278" s="2" t="s">
        <v>152</v>
      </c>
      <c r="G278" s="33">
        <v>43180</v>
      </c>
      <c r="H278" s="41">
        <f t="shared" si="9"/>
        <v>972949.59199999983</v>
      </c>
      <c r="I278" s="34">
        <v>4.681</v>
      </c>
      <c r="J278" s="34">
        <v>3.13</v>
      </c>
      <c r="K278" s="34">
        <v>2.528</v>
      </c>
      <c r="L278" s="34">
        <v>2.0659999999999998</v>
      </c>
      <c r="M278" s="34">
        <v>1.8080000000000001</v>
      </c>
      <c r="N278" s="34">
        <v>2.42</v>
      </c>
      <c r="O278" s="34">
        <v>2.3809999999999998</v>
      </c>
      <c r="P278" s="34">
        <v>2.0219999999999998</v>
      </c>
      <c r="Q278" s="34">
        <v>1.919</v>
      </c>
      <c r="R278" s="34">
        <v>1.9239999999999999</v>
      </c>
      <c r="S278" s="34">
        <v>3.008</v>
      </c>
      <c r="T278" s="34">
        <v>3.6949999999999998</v>
      </c>
      <c r="U278" s="34">
        <v>3.403</v>
      </c>
      <c r="V278" s="34">
        <v>85.730999999999995</v>
      </c>
      <c r="W278" s="34">
        <v>1420.105</v>
      </c>
      <c r="X278" s="34">
        <v>6777.8540000000003</v>
      </c>
      <c r="Y278" s="34">
        <v>14155.517</v>
      </c>
      <c r="Z278" s="34">
        <v>21294.53</v>
      </c>
      <c r="AA278" s="34">
        <v>29670.281999999999</v>
      </c>
      <c r="AB278" s="34">
        <v>42264.18</v>
      </c>
      <c r="AC278" s="34">
        <v>52833.641000000003</v>
      </c>
      <c r="AD278" s="34">
        <v>61302.705000000002</v>
      </c>
      <c r="AE278" s="34">
        <v>70494.436000000002</v>
      </c>
      <c r="AF278" s="34">
        <v>76826.944000000003</v>
      </c>
      <c r="AG278" s="34">
        <v>79539.584000000003</v>
      </c>
      <c r="AH278" s="34">
        <v>80837.5</v>
      </c>
      <c r="AI278" s="34">
        <v>79915.668000000005</v>
      </c>
      <c r="AJ278" s="34">
        <v>75808.212</v>
      </c>
      <c r="AK278" s="34">
        <v>70840.138000000006</v>
      </c>
      <c r="AL278" s="34">
        <v>63386.578000000001</v>
      </c>
      <c r="AM278" s="34">
        <v>52839.275999999998</v>
      </c>
      <c r="AN278" s="34">
        <v>40525.900999999998</v>
      </c>
      <c r="AO278" s="34">
        <v>27739.021000000001</v>
      </c>
      <c r="AP278" s="34">
        <v>16008.923000000001</v>
      </c>
      <c r="AQ278" s="34">
        <v>6806.5889999999999</v>
      </c>
      <c r="AR278" s="34">
        <v>1436.0409999999999</v>
      </c>
      <c r="AS278" s="34">
        <v>44.914999999999999</v>
      </c>
      <c r="AT278" s="34">
        <v>6.95</v>
      </c>
      <c r="AU278" s="34">
        <v>6.173</v>
      </c>
      <c r="AV278" s="34">
        <v>6.0570000000000004</v>
      </c>
      <c r="AW278" s="34">
        <v>5.5830000000000002</v>
      </c>
      <c r="AX278" s="34">
        <v>5.508</v>
      </c>
      <c r="AY278" s="34">
        <v>4.4489999999999998</v>
      </c>
      <c r="AZ278" s="34">
        <v>5.2240000000000002</v>
      </c>
      <c r="BA278" s="34">
        <v>5.0540000000000003</v>
      </c>
      <c r="BB278" s="34">
        <v>5.0380000000000003</v>
      </c>
      <c r="BC278" s="34">
        <v>5.3419999999999996</v>
      </c>
      <c r="BD278" s="34">
        <v>4.9580000000000002</v>
      </c>
    </row>
    <row r="279" spans="1:56" x14ac:dyDescent="0.25">
      <c r="A279" t="s">
        <v>323</v>
      </c>
      <c r="D279" t="s">
        <v>0</v>
      </c>
      <c r="E279" s="2" t="s">
        <v>152</v>
      </c>
      <c r="G279" s="33">
        <v>43181</v>
      </c>
      <c r="H279" s="41">
        <f t="shared" si="9"/>
        <v>1061662.4410000003</v>
      </c>
      <c r="I279" s="34">
        <v>6.4509999999999996</v>
      </c>
      <c r="J279" s="34">
        <v>5.6580000000000004</v>
      </c>
      <c r="K279" s="34">
        <v>5.7229999999999999</v>
      </c>
      <c r="L279" s="34">
        <v>3.806</v>
      </c>
      <c r="M279" s="34">
        <v>3.5739999999999998</v>
      </c>
      <c r="N279" s="34">
        <v>2.8780000000000001</v>
      </c>
      <c r="O279" s="34">
        <v>3.2719999999999998</v>
      </c>
      <c r="P279" s="34">
        <v>3.9060000000000001</v>
      </c>
      <c r="Q279" s="34">
        <v>4.2519999999999998</v>
      </c>
      <c r="R279" s="34">
        <v>3.2970000000000002</v>
      </c>
      <c r="S279" s="34">
        <v>3.355</v>
      </c>
      <c r="T279" s="34">
        <v>3.5659999999999998</v>
      </c>
      <c r="U279" s="34">
        <v>5.1150000000000002</v>
      </c>
      <c r="V279" s="34">
        <v>250.61600000000001</v>
      </c>
      <c r="W279" s="34">
        <v>2916.2489999999998</v>
      </c>
      <c r="X279" s="34">
        <v>10329.081</v>
      </c>
      <c r="Y279" s="34">
        <v>20089.519</v>
      </c>
      <c r="Z279" s="34">
        <v>31682.179</v>
      </c>
      <c r="AA279" s="34">
        <v>44397.279999999999</v>
      </c>
      <c r="AB279" s="34">
        <v>56049.735999999997</v>
      </c>
      <c r="AC279" s="34">
        <v>66030.842000000004</v>
      </c>
      <c r="AD279" s="34">
        <v>73578.695000000007</v>
      </c>
      <c r="AE279" s="34">
        <v>77580.436000000002</v>
      </c>
      <c r="AF279" s="34">
        <v>81944.474000000002</v>
      </c>
      <c r="AG279" s="34">
        <v>83980.951000000001</v>
      </c>
      <c r="AH279" s="34">
        <v>84070.962</v>
      </c>
      <c r="AI279" s="34">
        <v>81060.057000000001</v>
      </c>
      <c r="AJ279" s="34">
        <v>76686.043000000005</v>
      </c>
      <c r="AK279" s="34">
        <v>69722.834000000003</v>
      </c>
      <c r="AL279" s="34">
        <v>61854.684000000001</v>
      </c>
      <c r="AM279" s="34">
        <v>51763.235999999997</v>
      </c>
      <c r="AN279" s="34">
        <v>38690.790999999997</v>
      </c>
      <c r="AO279" s="34">
        <v>26320.025000000001</v>
      </c>
      <c r="AP279" s="34">
        <v>15096.539000000001</v>
      </c>
      <c r="AQ279" s="34">
        <v>6249.9059999999999</v>
      </c>
      <c r="AR279" s="34">
        <v>1161.069</v>
      </c>
      <c r="AS279" s="34">
        <v>38.54</v>
      </c>
      <c r="AT279" s="34">
        <v>8.1129999999999995</v>
      </c>
      <c r="AU279" s="34">
        <v>8.1430000000000007</v>
      </c>
      <c r="AV279" s="34">
        <v>6.1929999999999996</v>
      </c>
      <c r="AW279" s="34">
        <v>6.3310000000000004</v>
      </c>
      <c r="AX279" s="34">
        <v>5.7960000000000003</v>
      </c>
      <c r="AY279" s="34">
        <v>4.9969999999999999</v>
      </c>
      <c r="AZ279" s="34">
        <v>4.4139999999999997</v>
      </c>
      <c r="BA279" s="34">
        <v>4.32</v>
      </c>
      <c r="BB279" s="34">
        <v>4.6749999999999998</v>
      </c>
      <c r="BC279" s="34">
        <v>4.9009999999999998</v>
      </c>
      <c r="BD279" s="34">
        <v>4.9610000000000003</v>
      </c>
    </row>
    <row r="280" spans="1:56" x14ac:dyDescent="0.25">
      <c r="A280" t="s">
        <v>323</v>
      </c>
      <c r="D280" t="s">
        <v>0</v>
      </c>
      <c r="E280" s="2" t="s">
        <v>152</v>
      </c>
      <c r="G280" s="33">
        <v>43182</v>
      </c>
      <c r="H280" s="41">
        <f t="shared" si="9"/>
        <v>965072.52300000016</v>
      </c>
      <c r="I280" s="34">
        <v>4.5880000000000001</v>
      </c>
      <c r="J280" s="34">
        <v>4.7610000000000001</v>
      </c>
      <c r="K280" s="34">
        <v>5.8710000000000004</v>
      </c>
      <c r="L280" s="34">
        <v>5.38</v>
      </c>
      <c r="M280" s="34">
        <v>5.4340000000000002</v>
      </c>
      <c r="N280" s="34">
        <v>2.5979999999999999</v>
      </c>
      <c r="O280" s="34">
        <v>3.2360000000000002</v>
      </c>
      <c r="P280" s="34">
        <v>3.0209999999999999</v>
      </c>
      <c r="Q280" s="34">
        <v>3.2370000000000001</v>
      </c>
      <c r="R280" s="34">
        <v>2.8820000000000001</v>
      </c>
      <c r="S280" s="34">
        <v>3.109</v>
      </c>
      <c r="T280" s="34">
        <v>2.9369999999999998</v>
      </c>
      <c r="U280" s="34">
        <v>3.3660000000000001</v>
      </c>
      <c r="V280" s="34">
        <v>88.941000000000003</v>
      </c>
      <c r="W280" s="34">
        <v>1308.425</v>
      </c>
      <c r="X280" s="34">
        <v>6912.0879999999997</v>
      </c>
      <c r="Y280" s="34">
        <v>17414.616000000002</v>
      </c>
      <c r="Z280" s="34">
        <v>29150.958999999999</v>
      </c>
      <c r="AA280" s="34">
        <v>41065.307999999997</v>
      </c>
      <c r="AB280" s="34">
        <v>53150.082999999999</v>
      </c>
      <c r="AC280" s="34">
        <v>62776.652000000002</v>
      </c>
      <c r="AD280" s="34">
        <v>68156.880999999994</v>
      </c>
      <c r="AE280" s="34">
        <v>74100.902000000002</v>
      </c>
      <c r="AF280" s="34">
        <v>76878.116999999998</v>
      </c>
      <c r="AG280" s="34">
        <v>77323.888000000006</v>
      </c>
      <c r="AH280" s="34">
        <v>77091.404999999999</v>
      </c>
      <c r="AI280" s="34">
        <v>75583.611000000004</v>
      </c>
      <c r="AJ280" s="34">
        <v>70693.819000000003</v>
      </c>
      <c r="AK280" s="34">
        <v>63101.65</v>
      </c>
      <c r="AL280" s="34">
        <v>52668.014999999999</v>
      </c>
      <c r="AM280" s="34">
        <v>42438.366999999998</v>
      </c>
      <c r="AN280" s="34">
        <v>33166.207000000002</v>
      </c>
      <c r="AO280" s="34">
        <v>22885.727999999999</v>
      </c>
      <c r="AP280" s="34">
        <v>13496.519</v>
      </c>
      <c r="AQ280" s="34">
        <v>4547.24</v>
      </c>
      <c r="AR280" s="34">
        <v>945.57</v>
      </c>
      <c r="AS280" s="34">
        <v>25.805</v>
      </c>
      <c r="AT280" s="34">
        <v>6.8360000000000003</v>
      </c>
      <c r="AU280" s="34">
        <v>4.8090000000000002</v>
      </c>
      <c r="AV280" s="34">
        <v>5.9870000000000001</v>
      </c>
      <c r="AW280" s="34">
        <v>4.266</v>
      </c>
      <c r="AX280" s="34">
        <v>3.823</v>
      </c>
      <c r="AY280" s="34">
        <v>4.2560000000000002</v>
      </c>
      <c r="AZ280" s="34">
        <v>3.7509999999999999</v>
      </c>
      <c r="BA280" s="34">
        <v>4.1050000000000004</v>
      </c>
      <c r="BB280" s="34">
        <v>4.6319999999999997</v>
      </c>
      <c r="BC280" s="34">
        <v>3.3759999999999999</v>
      </c>
      <c r="BD280" s="34">
        <v>5.4660000000000002</v>
      </c>
    </row>
    <row r="281" spans="1:56" x14ac:dyDescent="0.25">
      <c r="A281" t="s">
        <v>323</v>
      </c>
      <c r="D281" t="s">
        <v>0</v>
      </c>
      <c r="E281" s="2" t="s">
        <v>152</v>
      </c>
      <c r="G281" s="33">
        <v>43183</v>
      </c>
      <c r="H281" s="41">
        <f t="shared" si="9"/>
        <v>192808.943</v>
      </c>
      <c r="I281" s="34">
        <v>7.3220000000000001</v>
      </c>
      <c r="J281" s="34">
        <v>5.0720000000000001</v>
      </c>
      <c r="K281" s="34">
        <v>4.6950000000000003</v>
      </c>
      <c r="L281" s="34">
        <v>3.03</v>
      </c>
      <c r="M281" s="34">
        <v>2.9940000000000002</v>
      </c>
      <c r="N281" s="34">
        <v>2.0609999999999999</v>
      </c>
      <c r="O281" s="34">
        <v>2.6560000000000001</v>
      </c>
      <c r="P281" s="34">
        <v>3.2069999999999999</v>
      </c>
      <c r="Q281" s="34">
        <v>2.8140000000000001</v>
      </c>
      <c r="R281" s="34">
        <v>2.1480000000000001</v>
      </c>
      <c r="S281" s="34">
        <v>2.4849999999999999</v>
      </c>
      <c r="T281" s="34">
        <v>2.5289999999999999</v>
      </c>
      <c r="U281" s="34">
        <v>2.4020000000000001</v>
      </c>
      <c r="V281" s="34">
        <v>19.361000000000001</v>
      </c>
      <c r="W281" s="34">
        <v>198.28100000000001</v>
      </c>
      <c r="X281" s="34">
        <v>1066.5160000000001</v>
      </c>
      <c r="Y281" s="34">
        <v>2590.808</v>
      </c>
      <c r="Z281" s="34">
        <v>4868.8829999999998</v>
      </c>
      <c r="AA281" s="34">
        <v>4604.2110000000002</v>
      </c>
      <c r="AB281" s="34">
        <v>5594.4070000000002</v>
      </c>
      <c r="AC281" s="34">
        <v>4291.4080000000004</v>
      </c>
      <c r="AD281" s="34">
        <v>4525.4189999999999</v>
      </c>
      <c r="AE281" s="34">
        <v>4947.7110000000002</v>
      </c>
      <c r="AF281" s="34">
        <v>6986.6769999999997</v>
      </c>
      <c r="AG281" s="34">
        <v>8139.3850000000002</v>
      </c>
      <c r="AH281" s="34">
        <v>7875.4639999999999</v>
      </c>
      <c r="AI281" s="34">
        <v>9579.8909999999996</v>
      </c>
      <c r="AJ281" s="34">
        <v>15085.495999999999</v>
      </c>
      <c r="AK281" s="34">
        <v>24274.543000000001</v>
      </c>
      <c r="AL281" s="34">
        <v>25770.985000000001</v>
      </c>
      <c r="AM281" s="34">
        <v>29986.780999999999</v>
      </c>
      <c r="AN281" s="34">
        <v>21673.063999999998</v>
      </c>
      <c r="AO281" s="34">
        <v>7322.05</v>
      </c>
      <c r="AP281" s="34">
        <v>2381.8380000000002</v>
      </c>
      <c r="AQ281" s="34">
        <v>871.18100000000004</v>
      </c>
      <c r="AR281" s="34">
        <v>73.094999999999999</v>
      </c>
      <c r="AS281" s="34">
        <v>5.4290000000000003</v>
      </c>
      <c r="AT281" s="34">
        <v>4.6040000000000001</v>
      </c>
      <c r="AU281" s="34">
        <v>4.2779999999999996</v>
      </c>
      <c r="AV281" s="34">
        <v>3.5609999999999999</v>
      </c>
      <c r="AW281" s="34">
        <v>3.2389999999999999</v>
      </c>
      <c r="AX281" s="34">
        <v>2.3109999999999999</v>
      </c>
      <c r="AY281" s="34">
        <v>2.488</v>
      </c>
      <c r="AZ281" s="34">
        <v>2.0830000000000002</v>
      </c>
      <c r="BA281" s="34">
        <v>3.125</v>
      </c>
      <c r="BB281" s="34">
        <v>2.4350000000000001</v>
      </c>
      <c r="BC281" s="34">
        <v>2.282</v>
      </c>
      <c r="BD281" s="34">
        <v>2.238</v>
      </c>
    </row>
    <row r="282" spans="1:56" x14ac:dyDescent="0.25">
      <c r="A282" t="s">
        <v>323</v>
      </c>
      <c r="D282" t="s">
        <v>0</v>
      </c>
      <c r="E282" s="2" t="s">
        <v>152</v>
      </c>
      <c r="G282" s="33">
        <v>43184</v>
      </c>
      <c r="H282" s="41">
        <f t="shared" si="9"/>
        <v>620680.07300000021</v>
      </c>
      <c r="I282" s="34">
        <v>3.0059999999999998</v>
      </c>
      <c r="J282" s="34">
        <v>5.9340000000000002</v>
      </c>
      <c r="K282" s="34">
        <v>4.1550000000000002</v>
      </c>
      <c r="L282" s="34">
        <v>3.5449999999999999</v>
      </c>
      <c r="M282" s="34">
        <v>1.256</v>
      </c>
      <c r="N282" s="34">
        <v>2.1269999999999998</v>
      </c>
      <c r="O282" s="34">
        <v>2.2759999999999998</v>
      </c>
      <c r="P282" s="34">
        <v>2.1930000000000001</v>
      </c>
      <c r="Q282" s="34">
        <v>1.7010000000000001</v>
      </c>
      <c r="R282" s="34">
        <v>1.9330000000000001</v>
      </c>
      <c r="S282" s="34">
        <v>1.766</v>
      </c>
      <c r="T282" s="34">
        <v>1.2190000000000001</v>
      </c>
      <c r="U282" s="34">
        <v>2.5209999999999999</v>
      </c>
      <c r="V282" s="34">
        <v>2.855</v>
      </c>
      <c r="W282" s="34">
        <v>17.704999999999998</v>
      </c>
      <c r="X282" s="34">
        <v>54.505000000000003</v>
      </c>
      <c r="Y282" s="34">
        <v>116.57899999999999</v>
      </c>
      <c r="Z282" s="34">
        <v>570.23099999999999</v>
      </c>
      <c r="AA282" s="34">
        <v>15034.263000000001</v>
      </c>
      <c r="AB282" s="34">
        <v>35458.000999999997</v>
      </c>
      <c r="AC282" s="34">
        <v>44657.849000000002</v>
      </c>
      <c r="AD282" s="34">
        <v>46709.159</v>
      </c>
      <c r="AE282" s="34">
        <v>46619.991999999998</v>
      </c>
      <c r="AF282" s="34">
        <v>35919.811000000002</v>
      </c>
      <c r="AG282" s="34">
        <v>37551.595999999998</v>
      </c>
      <c r="AH282" s="34">
        <v>49077.048000000003</v>
      </c>
      <c r="AI282" s="34">
        <v>59997.45</v>
      </c>
      <c r="AJ282" s="34">
        <v>57714.548000000003</v>
      </c>
      <c r="AK282" s="34">
        <v>50842.686000000002</v>
      </c>
      <c r="AL282" s="34">
        <v>45948.167999999998</v>
      </c>
      <c r="AM282" s="34">
        <v>37938.436999999998</v>
      </c>
      <c r="AN282" s="34">
        <v>26387.136999999999</v>
      </c>
      <c r="AO282" s="34">
        <v>15741.552</v>
      </c>
      <c r="AP282" s="34">
        <v>9729.9330000000009</v>
      </c>
      <c r="AQ282" s="34">
        <v>3999.54</v>
      </c>
      <c r="AR282" s="34">
        <v>497.11700000000002</v>
      </c>
      <c r="AS282" s="34">
        <v>10.417</v>
      </c>
      <c r="AT282" s="34">
        <v>5.5570000000000004</v>
      </c>
      <c r="AU282" s="34">
        <v>5.4569999999999999</v>
      </c>
      <c r="AV282" s="34">
        <v>6.032</v>
      </c>
      <c r="AW282" s="34">
        <v>5.2569999999999997</v>
      </c>
      <c r="AX282" s="34">
        <v>3.992</v>
      </c>
      <c r="AY282" s="34">
        <v>4.0250000000000004</v>
      </c>
      <c r="AZ282" s="34">
        <v>3.133</v>
      </c>
      <c r="BA282" s="34">
        <v>3.8460000000000001</v>
      </c>
      <c r="BB282" s="34">
        <v>4.2830000000000004</v>
      </c>
      <c r="BC282" s="34">
        <v>3.3490000000000002</v>
      </c>
      <c r="BD282" s="34">
        <v>4.931</v>
      </c>
    </row>
    <row r="283" spans="1:56" x14ac:dyDescent="0.25">
      <c r="A283" t="s">
        <v>323</v>
      </c>
      <c r="D283" t="s">
        <v>0</v>
      </c>
      <c r="E283" s="2" t="s">
        <v>152</v>
      </c>
      <c r="G283" s="33">
        <v>43185</v>
      </c>
      <c r="H283" s="41">
        <f t="shared" si="9"/>
        <v>490431.91799999995</v>
      </c>
      <c r="I283" s="34">
        <v>5.4160000000000004</v>
      </c>
      <c r="J283" s="34">
        <v>6.694</v>
      </c>
      <c r="K283" s="34">
        <v>8.4510000000000005</v>
      </c>
      <c r="L283" s="34">
        <v>8.3219999999999992</v>
      </c>
      <c r="M283" s="34">
        <v>4.6890000000000001</v>
      </c>
      <c r="N283" s="34">
        <v>4.1150000000000002</v>
      </c>
      <c r="O283" s="34">
        <v>2.9159999999999999</v>
      </c>
      <c r="P283" s="34">
        <v>4.1680000000000001</v>
      </c>
      <c r="Q283" s="34">
        <v>2.883</v>
      </c>
      <c r="R283" s="34">
        <v>2.7410000000000001</v>
      </c>
      <c r="S283" s="34">
        <v>3.0030000000000001</v>
      </c>
      <c r="T283" s="34">
        <v>3.1669999999999998</v>
      </c>
      <c r="U283" s="34">
        <v>3.3279999999999998</v>
      </c>
      <c r="V283" s="34">
        <v>103.158</v>
      </c>
      <c r="W283" s="34">
        <v>1073.077</v>
      </c>
      <c r="X283" s="34">
        <v>3861.895</v>
      </c>
      <c r="Y283" s="34">
        <v>10316.793</v>
      </c>
      <c r="Z283" s="34">
        <v>18152.316999999999</v>
      </c>
      <c r="AA283" s="34">
        <v>23248.682000000001</v>
      </c>
      <c r="AB283" s="34">
        <v>27839.671999999999</v>
      </c>
      <c r="AC283" s="34">
        <v>35230.591999999997</v>
      </c>
      <c r="AD283" s="34">
        <v>34467.230000000003</v>
      </c>
      <c r="AE283" s="34">
        <v>32917.392</v>
      </c>
      <c r="AF283" s="34">
        <v>38419.012000000002</v>
      </c>
      <c r="AG283" s="34">
        <v>43147.127999999997</v>
      </c>
      <c r="AH283" s="34">
        <v>40068.313000000002</v>
      </c>
      <c r="AI283" s="34">
        <v>40224.735000000001</v>
      </c>
      <c r="AJ283" s="34">
        <v>31960.010999999999</v>
      </c>
      <c r="AK283" s="34">
        <v>31892.021000000001</v>
      </c>
      <c r="AL283" s="34">
        <v>20000.012999999999</v>
      </c>
      <c r="AM283" s="34">
        <v>20128.865000000002</v>
      </c>
      <c r="AN283" s="34">
        <v>15232.501</v>
      </c>
      <c r="AO283" s="34">
        <v>12191.115</v>
      </c>
      <c r="AP283" s="34">
        <v>6907.0839999999998</v>
      </c>
      <c r="AQ283" s="34">
        <v>2642.9470000000001</v>
      </c>
      <c r="AR283" s="34">
        <v>288.416</v>
      </c>
      <c r="AS283" s="34">
        <v>10.576000000000001</v>
      </c>
      <c r="AT283" s="34">
        <v>5.6829999999999998</v>
      </c>
      <c r="AU283" s="34">
        <v>4.931</v>
      </c>
      <c r="AV283" s="34">
        <v>4.8280000000000003</v>
      </c>
      <c r="AW283" s="34">
        <v>3.4449999999999998</v>
      </c>
      <c r="AX283" s="34">
        <v>3.6970000000000001</v>
      </c>
      <c r="AY283" s="34">
        <v>3.4630000000000001</v>
      </c>
      <c r="AZ283" s="34">
        <v>2.7890000000000001</v>
      </c>
      <c r="BA283" s="34">
        <v>3.2389999999999999</v>
      </c>
      <c r="BB283" s="34">
        <v>3.4430000000000001</v>
      </c>
      <c r="BC283" s="34">
        <v>5.976</v>
      </c>
      <c r="BD283" s="34">
        <v>6.9859999999999998</v>
      </c>
    </row>
    <row r="284" spans="1:56" x14ac:dyDescent="0.25">
      <c r="A284" t="s">
        <v>323</v>
      </c>
      <c r="D284" t="s">
        <v>0</v>
      </c>
      <c r="E284" s="2" t="s">
        <v>152</v>
      </c>
      <c r="G284" s="33">
        <v>43186</v>
      </c>
      <c r="H284" s="41">
        <f t="shared" si="9"/>
        <v>779044.58800000022</v>
      </c>
      <c r="I284" s="34">
        <v>8.7050000000000001</v>
      </c>
      <c r="J284" s="34">
        <v>7.1459999999999999</v>
      </c>
      <c r="K284" s="34">
        <v>6.0570000000000004</v>
      </c>
      <c r="L284" s="34">
        <v>5.5209999999999999</v>
      </c>
      <c r="M284" s="34">
        <v>2.37</v>
      </c>
      <c r="N284" s="34">
        <v>2.0750000000000002</v>
      </c>
      <c r="O284" s="34">
        <v>2.4249999999999998</v>
      </c>
      <c r="P284" s="34">
        <v>2.899</v>
      </c>
      <c r="Q284" s="34">
        <v>1.6919999999999999</v>
      </c>
      <c r="R284" s="34">
        <v>2.5670000000000002</v>
      </c>
      <c r="S284" s="34">
        <v>2.597</v>
      </c>
      <c r="T284" s="34">
        <v>3.831</v>
      </c>
      <c r="U284" s="34">
        <v>3.5670000000000002</v>
      </c>
      <c r="V284" s="34">
        <v>206.08500000000001</v>
      </c>
      <c r="W284" s="34">
        <v>2212.36</v>
      </c>
      <c r="X284" s="34">
        <v>7107.6589999999997</v>
      </c>
      <c r="Y284" s="34">
        <v>17866.164000000001</v>
      </c>
      <c r="Z284" s="34">
        <v>27036.667000000001</v>
      </c>
      <c r="AA284" s="34">
        <v>41641.635999999999</v>
      </c>
      <c r="AB284" s="34">
        <v>45768.286</v>
      </c>
      <c r="AC284" s="34">
        <v>52345.599999999999</v>
      </c>
      <c r="AD284" s="34">
        <v>56028.277000000002</v>
      </c>
      <c r="AE284" s="34">
        <v>61578.887000000002</v>
      </c>
      <c r="AF284" s="34">
        <v>62864.677000000003</v>
      </c>
      <c r="AG284" s="34">
        <v>60608.578999999998</v>
      </c>
      <c r="AH284" s="34">
        <v>64996.762999999999</v>
      </c>
      <c r="AI284" s="34">
        <v>59728.188000000002</v>
      </c>
      <c r="AJ284" s="34">
        <v>54661.508000000002</v>
      </c>
      <c r="AK284" s="34">
        <v>46527.648999999998</v>
      </c>
      <c r="AL284" s="34">
        <v>41332.264999999999</v>
      </c>
      <c r="AM284" s="34">
        <v>34925.442000000003</v>
      </c>
      <c r="AN284" s="34">
        <v>21041.027999999998</v>
      </c>
      <c r="AO284" s="34">
        <v>13255.235000000001</v>
      </c>
      <c r="AP284" s="34">
        <v>5767.027</v>
      </c>
      <c r="AQ284" s="34">
        <v>1262.8019999999999</v>
      </c>
      <c r="AR284" s="34">
        <v>125</v>
      </c>
      <c r="AS284" s="34">
        <v>12.09</v>
      </c>
      <c r="AT284" s="34">
        <v>10.472</v>
      </c>
      <c r="AU284" s="34">
        <v>11.545</v>
      </c>
      <c r="AV284" s="34">
        <v>11.224</v>
      </c>
      <c r="AW284" s="34">
        <v>9.5790000000000006</v>
      </c>
      <c r="AX284" s="34">
        <v>8.0250000000000004</v>
      </c>
      <c r="AY284" s="34">
        <v>7.0540000000000003</v>
      </c>
      <c r="AZ284" s="34">
        <v>6.8159999999999998</v>
      </c>
      <c r="BA284" s="34">
        <v>6.1239999999999997</v>
      </c>
      <c r="BB284" s="34">
        <v>6.28</v>
      </c>
      <c r="BC284" s="34">
        <v>7.3109999999999999</v>
      </c>
      <c r="BD284" s="34">
        <v>8.8320000000000007</v>
      </c>
    </row>
    <row r="285" spans="1:56" x14ac:dyDescent="0.25">
      <c r="A285" t="s">
        <v>323</v>
      </c>
      <c r="D285" t="s">
        <v>0</v>
      </c>
      <c r="E285" s="2" t="s">
        <v>152</v>
      </c>
      <c r="G285" s="33">
        <v>43187</v>
      </c>
      <c r="H285" s="41">
        <f t="shared" si="9"/>
        <v>1044801.814</v>
      </c>
      <c r="I285" s="34">
        <v>10.878</v>
      </c>
      <c r="J285" s="34">
        <v>14.314</v>
      </c>
      <c r="K285" s="34">
        <v>9.6479999999999997</v>
      </c>
      <c r="L285" s="34">
        <v>7.0460000000000003</v>
      </c>
      <c r="M285" s="34">
        <v>4.9039999999999999</v>
      </c>
      <c r="N285" s="34">
        <v>4.6879999999999997</v>
      </c>
      <c r="O285" s="34">
        <v>5.91</v>
      </c>
      <c r="P285" s="34">
        <v>6.7789999999999999</v>
      </c>
      <c r="Q285" s="34">
        <v>7.3630000000000004</v>
      </c>
      <c r="R285" s="34">
        <v>7.548</v>
      </c>
      <c r="S285" s="34">
        <v>9.2490000000000006</v>
      </c>
      <c r="T285" s="34">
        <v>7.7569999999999997</v>
      </c>
      <c r="U285" s="34">
        <v>9.7880000000000003</v>
      </c>
      <c r="V285" s="34">
        <v>41.335000000000001</v>
      </c>
      <c r="W285" s="34">
        <v>1206.0540000000001</v>
      </c>
      <c r="X285" s="34">
        <v>6680.8379999999997</v>
      </c>
      <c r="Y285" s="34">
        <v>15997.374</v>
      </c>
      <c r="Z285" s="34">
        <v>27249.325000000001</v>
      </c>
      <c r="AA285" s="34">
        <v>39218.817999999999</v>
      </c>
      <c r="AB285" s="34">
        <v>51639.317999999999</v>
      </c>
      <c r="AC285" s="34">
        <v>62507.885999999999</v>
      </c>
      <c r="AD285" s="34">
        <v>73382.203999999998</v>
      </c>
      <c r="AE285" s="34">
        <v>80030.320999999996</v>
      </c>
      <c r="AF285" s="34">
        <v>83516.053</v>
      </c>
      <c r="AG285" s="34">
        <v>85617.637000000002</v>
      </c>
      <c r="AH285" s="34">
        <v>86164.548999999999</v>
      </c>
      <c r="AI285" s="34">
        <v>83797.786999999997</v>
      </c>
      <c r="AJ285" s="34">
        <v>79041.055999999997</v>
      </c>
      <c r="AK285" s="34">
        <v>72362.451000000001</v>
      </c>
      <c r="AL285" s="34">
        <v>62916.194000000003</v>
      </c>
      <c r="AM285" s="34">
        <v>50961.802000000003</v>
      </c>
      <c r="AN285" s="34">
        <v>38238.629999999997</v>
      </c>
      <c r="AO285" s="34">
        <v>25290.061000000002</v>
      </c>
      <c r="AP285" s="34">
        <v>13416.287</v>
      </c>
      <c r="AQ285" s="34">
        <v>4709.558</v>
      </c>
      <c r="AR285" s="34">
        <v>621.01099999999997</v>
      </c>
      <c r="AS285" s="34">
        <v>15.09</v>
      </c>
      <c r="AT285" s="34">
        <v>10.224</v>
      </c>
      <c r="AU285" s="34">
        <v>8.6170000000000009</v>
      </c>
      <c r="AV285" s="34">
        <v>6.8810000000000002</v>
      </c>
      <c r="AW285" s="34">
        <v>7.056</v>
      </c>
      <c r="AX285" s="34">
        <v>6.3220000000000001</v>
      </c>
      <c r="AY285" s="34">
        <v>5.2510000000000003</v>
      </c>
      <c r="AZ285" s="34">
        <v>5.0410000000000004</v>
      </c>
      <c r="BA285" s="34">
        <v>4.9610000000000003</v>
      </c>
      <c r="BB285" s="34">
        <v>4.4450000000000003</v>
      </c>
      <c r="BC285" s="34">
        <v>5.4889999999999999</v>
      </c>
      <c r="BD285" s="34">
        <v>10.016</v>
      </c>
    </row>
    <row r="286" spans="1:56" x14ac:dyDescent="0.25">
      <c r="A286" t="s">
        <v>323</v>
      </c>
      <c r="D286" t="s">
        <v>0</v>
      </c>
      <c r="E286" s="2" t="s">
        <v>152</v>
      </c>
      <c r="G286" s="33">
        <v>43188</v>
      </c>
      <c r="H286" s="41">
        <f t="shared" si="9"/>
        <v>906714.7969999999</v>
      </c>
      <c r="I286" s="34">
        <v>12.701000000000001</v>
      </c>
      <c r="J286" s="34">
        <v>13.382999999999999</v>
      </c>
      <c r="K286" s="34">
        <v>11.887</v>
      </c>
      <c r="L286" s="34">
        <v>5.883</v>
      </c>
      <c r="M286" s="34">
        <v>5.5309999999999997</v>
      </c>
      <c r="N286" s="34">
        <v>3.294</v>
      </c>
      <c r="O286" s="34">
        <v>6.98</v>
      </c>
      <c r="P286" s="34">
        <v>4.2380000000000004</v>
      </c>
      <c r="Q286" s="34">
        <v>4.3440000000000003</v>
      </c>
      <c r="R286" s="34">
        <v>3.4860000000000002</v>
      </c>
      <c r="S286" s="34">
        <v>3.2389999999999999</v>
      </c>
      <c r="T286" s="34">
        <v>5.3819999999999997</v>
      </c>
      <c r="U286" s="34">
        <v>5.23</v>
      </c>
      <c r="V286" s="34">
        <v>57.170999999999999</v>
      </c>
      <c r="W286" s="34">
        <v>1068.837</v>
      </c>
      <c r="X286" s="34">
        <v>5041.2330000000002</v>
      </c>
      <c r="Y286" s="34">
        <v>12022.064</v>
      </c>
      <c r="Z286" s="34">
        <v>20141.367999999999</v>
      </c>
      <c r="AA286" s="34">
        <v>27335.447</v>
      </c>
      <c r="AB286" s="34">
        <v>36087.065000000002</v>
      </c>
      <c r="AC286" s="34">
        <v>45426.993999999999</v>
      </c>
      <c r="AD286" s="34">
        <v>56997.514999999999</v>
      </c>
      <c r="AE286" s="34">
        <v>65896.504000000001</v>
      </c>
      <c r="AF286" s="34">
        <v>70500.788</v>
      </c>
      <c r="AG286" s="34">
        <v>74160.985000000001</v>
      </c>
      <c r="AH286" s="34">
        <v>77167.501999999993</v>
      </c>
      <c r="AI286" s="34">
        <v>79043.744000000006</v>
      </c>
      <c r="AJ286" s="34">
        <v>75674.934999999998</v>
      </c>
      <c r="AK286" s="34">
        <v>68601.536999999997</v>
      </c>
      <c r="AL286" s="34">
        <v>60298.531000000003</v>
      </c>
      <c r="AM286" s="34">
        <v>49923.305</v>
      </c>
      <c r="AN286" s="34">
        <v>37637.775999999998</v>
      </c>
      <c r="AO286" s="34">
        <v>25029.08</v>
      </c>
      <c r="AP286" s="34">
        <v>13371.717000000001</v>
      </c>
      <c r="AQ286" s="34">
        <v>4522.6400000000003</v>
      </c>
      <c r="AR286" s="34">
        <v>553.42999999999995</v>
      </c>
      <c r="AS286" s="34">
        <v>9.1839999999999993</v>
      </c>
      <c r="AT286" s="34">
        <v>7.593</v>
      </c>
      <c r="AU286" s="34">
        <v>7.7839999999999998</v>
      </c>
      <c r="AV286" s="34">
        <v>6.673</v>
      </c>
      <c r="AW286" s="34">
        <v>6.2060000000000004</v>
      </c>
      <c r="AX286" s="34">
        <v>4.26</v>
      </c>
      <c r="AY286" s="34">
        <v>4.0780000000000003</v>
      </c>
      <c r="AZ286" s="34">
        <v>3.68</v>
      </c>
      <c r="BA286" s="34">
        <v>4.484</v>
      </c>
      <c r="BB286" s="34">
        <v>4.1020000000000003</v>
      </c>
      <c r="BC286" s="34">
        <v>4.8390000000000004</v>
      </c>
      <c r="BD286" s="34">
        <v>6.1680000000000001</v>
      </c>
    </row>
    <row r="287" spans="1:56" x14ac:dyDescent="0.25">
      <c r="A287" t="s">
        <v>323</v>
      </c>
      <c r="D287" t="s">
        <v>0</v>
      </c>
      <c r="E287" s="2" t="s">
        <v>152</v>
      </c>
      <c r="G287" s="33">
        <v>43189</v>
      </c>
      <c r="H287" s="41">
        <f t="shared" si="9"/>
        <v>840465.7490000003</v>
      </c>
      <c r="I287" s="34">
        <v>4.8659999999999997</v>
      </c>
      <c r="J287" s="34">
        <v>7.4690000000000003</v>
      </c>
      <c r="K287" s="34">
        <v>4.1790000000000003</v>
      </c>
      <c r="L287" s="34">
        <v>4.008</v>
      </c>
      <c r="M287" s="34">
        <v>2.3519999999999999</v>
      </c>
      <c r="N287" s="34">
        <v>2.7909999999999999</v>
      </c>
      <c r="O287" s="34">
        <v>2.8359999999999999</v>
      </c>
      <c r="P287" s="34">
        <v>4.0819999999999999</v>
      </c>
      <c r="Q287" s="34">
        <v>2.347</v>
      </c>
      <c r="R287" s="34">
        <v>2.3969999999999998</v>
      </c>
      <c r="S287" s="34">
        <v>2.2690000000000001</v>
      </c>
      <c r="T287" s="34">
        <v>2.0699999999999998</v>
      </c>
      <c r="U287" s="34">
        <v>3.0369999999999999</v>
      </c>
      <c r="V287" s="34">
        <v>93.216999999999999</v>
      </c>
      <c r="W287" s="34">
        <v>1620.2650000000001</v>
      </c>
      <c r="X287" s="34">
        <v>5956.3829999999998</v>
      </c>
      <c r="Y287" s="34">
        <v>14090.916999999999</v>
      </c>
      <c r="Z287" s="34">
        <v>27676.671999999999</v>
      </c>
      <c r="AA287" s="34">
        <v>39589.324999999997</v>
      </c>
      <c r="AB287" s="34">
        <v>41182.688999999998</v>
      </c>
      <c r="AC287" s="34">
        <v>37976.440999999999</v>
      </c>
      <c r="AD287" s="34">
        <v>42331.11</v>
      </c>
      <c r="AE287" s="34">
        <v>52290.504999999997</v>
      </c>
      <c r="AF287" s="34">
        <v>62797.212</v>
      </c>
      <c r="AG287" s="34">
        <v>70025.684999999998</v>
      </c>
      <c r="AH287" s="34">
        <v>73637.445000000007</v>
      </c>
      <c r="AI287" s="34">
        <v>66970.910999999993</v>
      </c>
      <c r="AJ287" s="34">
        <v>62937.311999999998</v>
      </c>
      <c r="AK287" s="34">
        <v>61721.089</v>
      </c>
      <c r="AL287" s="34">
        <v>54085.656000000003</v>
      </c>
      <c r="AM287" s="34">
        <v>47038.462</v>
      </c>
      <c r="AN287" s="34">
        <v>35760.718000000001</v>
      </c>
      <c r="AO287" s="34">
        <v>24407.292000000001</v>
      </c>
      <c r="AP287" s="34">
        <v>12989.052</v>
      </c>
      <c r="AQ287" s="34">
        <v>4625.1080000000002</v>
      </c>
      <c r="AR287" s="34">
        <v>541.85599999999999</v>
      </c>
      <c r="AS287" s="34">
        <v>10.513</v>
      </c>
      <c r="AT287" s="34">
        <v>7.109</v>
      </c>
      <c r="AU287" s="34">
        <v>7.4859999999999998</v>
      </c>
      <c r="AV287" s="34">
        <v>8.15</v>
      </c>
      <c r="AW287" s="34">
        <v>7.3070000000000004</v>
      </c>
      <c r="AX287" s="34">
        <v>6.2469999999999999</v>
      </c>
      <c r="AY287" s="34">
        <v>5.351</v>
      </c>
      <c r="AZ287" s="34">
        <v>4.7290000000000001</v>
      </c>
      <c r="BA287" s="34">
        <v>4.5780000000000003</v>
      </c>
      <c r="BB287" s="34">
        <v>4.7030000000000003</v>
      </c>
      <c r="BC287" s="34">
        <v>4.2759999999999998</v>
      </c>
      <c r="BD287" s="34">
        <v>5.2750000000000004</v>
      </c>
    </row>
    <row r="288" spans="1:56" x14ac:dyDescent="0.25">
      <c r="A288" t="s">
        <v>323</v>
      </c>
      <c r="D288" t="s">
        <v>0</v>
      </c>
      <c r="E288" s="2" t="s">
        <v>152</v>
      </c>
      <c r="G288" s="33">
        <v>43190</v>
      </c>
      <c r="H288" s="41">
        <f t="shared" si="9"/>
        <v>1054479.9800000002</v>
      </c>
      <c r="I288" s="34">
        <v>6.4809999999999999</v>
      </c>
      <c r="J288" s="34">
        <v>8.0280000000000005</v>
      </c>
      <c r="K288" s="34">
        <v>8.91</v>
      </c>
      <c r="L288" s="34">
        <v>5.53</v>
      </c>
      <c r="M288" s="34">
        <v>3.0720000000000001</v>
      </c>
      <c r="N288" s="34">
        <v>2.726</v>
      </c>
      <c r="O288" s="34">
        <v>3.109</v>
      </c>
      <c r="P288" s="34">
        <v>3.0670000000000002</v>
      </c>
      <c r="Q288" s="34">
        <v>2.42</v>
      </c>
      <c r="R288" s="34">
        <v>3.4470000000000001</v>
      </c>
      <c r="S288" s="34">
        <v>2.1240000000000001</v>
      </c>
      <c r="T288" s="34">
        <v>2.5070000000000001</v>
      </c>
      <c r="U288" s="34">
        <v>2.6619999999999999</v>
      </c>
      <c r="V288" s="34">
        <v>84.216999999999999</v>
      </c>
      <c r="W288" s="34">
        <v>2048.2370000000001</v>
      </c>
      <c r="X288" s="34">
        <v>7806.2340000000004</v>
      </c>
      <c r="Y288" s="34">
        <v>17486.125</v>
      </c>
      <c r="Z288" s="34">
        <v>28721.076000000001</v>
      </c>
      <c r="AA288" s="34">
        <v>40459.055</v>
      </c>
      <c r="AB288" s="34">
        <v>52440.544000000002</v>
      </c>
      <c r="AC288" s="34">
        <v>63324.417000000001</v>
      </c>
      <c r="AD288" s="34">
        <v>71693.210999999996</v>
      </c>
      <c r="AE288" s="34">
        <v>78606.373999999996</v>
      </c>
      <c r="AF288" s="34">
        <v>83724.991999999998</v>
      </c>
      <c r="AG288" s="34">
        <v>86070.964999999997</v>
      </c>
      <c r="AH288" s="34">
        <v>86380.176000000007</v>
      </c>
      <c r="AI288" s="34">
        <v>83904.069000000003</v>
      </c>
      <c r="AJ288" s="34">
        <v>79483.092999999993</v>
      </c>
      <c r="AK288" s="34">
        <v>72516.077000000005</v>
      </c>
      <c r="AL288" s="34">
        <v>63537.699000000001</v>
      </c>
      <c r="AM288" s="34">
        <v>52269.631999999998</v>
      </c>
      <c r="AN288" s="34">
        <v>39387.262000000002</v>
      </c>
      <c r="AO288" s="34">
        <v>25887.25</v>
      </c>
      <c r="AP288" s="34">
        <v>13479.700999999999</v>
      </c>
      <c r="AQ288" s="34">
        <v>4534.0680000000002</v>
      </c>
      <c r="AR288" s="34">
        <v>511.56599999999997</v>
      </c>
      <c r="AS288" s="34">
        <v>9.8680000000000003</v>
      </c>
      <c r="AT288" s="34">
        <v>7.0430000000000001</v>
      </c>
      <c r="AU288" s="34">
        <v>7.9470000000000001</v>
      </c>
      <c r="AV288" s="34">
        <v>5.335</v>
      </c>
      <c r="AW288" s="34">
        <v>5.4329999999999998</v>
      </c>
      <c r="AX288" s="34">
        <v>4.6559999999999997</v>
      </c>
      <c r="AY288" s="34">
        <v>4.4560000000000004</v>
      </c>
      <c r="AZ288" s="34">
        <v>4.4889999999999999</v>
      </c>
      <c r="BA288" s="34">
        <v>4.0359999999999996</v>
      </c>
      <c r="BB288" s="34">
        <v>4.3159999999999998</v>
      </c>
      <c r="BC288" s="34">
        <v>5.5449999999999999</v>
      </c>
      <c r="BD288" s="34">
        <v>6.7329999999999997</v>
      </c>
    </row>
    <row r="289" spans="1:56" x14ac:dyDescent="0.25">
      <c r="A289" t="s">
        <v>323</v>
      </c>
      <c r="D289" t="s">
        <v>0</v>
      </c>
      <c r="E289" s="2" t="s">
        <v>152</v>
      </c>
      <c r="G289" s="33">
        <v>43191</v>
      </c>
      <c r="H289" s="41">
        <f t="shared" si="9"/>
        <v>622575.50200000009</v>
      </c>
      <c r="I289" s="34">
        <v>6.82</v>
      </c>
      <c r="J289" s="34">
        <v>8.7840000000000007</v>
      </c>
      <c r="K289" s="34">
        <v>6.577</v>
      </c>
      <c r="L289" s="34">
        <v>5.851</v>
      </c>
      <c r="M289" s="34">
        <v>3.32</v>
      </c>
      <c r="N289" s="34">
        <v>2.1150000000000002</v>
      </c>
      <c r="O289" s="34">
        <v>2.714</v>
      </c>
      <c r="P289" s="34">
        <v>3.6259999999999999</v>
      </c>
      <c r="Q289" s="34">
        <v>3.702</v>
      </c>
      <c r="R289" s="34">
        <v>2.347</v>
      </c>
      <c r="S289" s="34">
        <v>1.8620000000000001</v>
      </c>
      <c r="T289" s="34">
        <v>2.633</v>
      </c>
      <c r="U289" s="34">
        <v>3.0859999999999999</v>
      </c>
      <c r="V289" s="34">
        <v>80.516000000000005</v>
      </c>
      <c r="W289" s="34">
        <v>1150.0440000000001</v>
      </c>
      <c r="X289" s="34">
        <v>3178.3530000000001</v>
      </c>
      <c r="Y289" s="34">
        <v>11812.602000000001</v>
      </c>
      <c r="Z289" s="34">
        <v>25422.819</v>
      </c>
      <c r="AA289" s="34">
        <v>37066.955000000002</v>
      </c>
      <c r="AB289" s="34">
        <v>48062.675999999999</v>
      </c>
      <c r="AC289" s="34">
        <v>59321.324999999997</v>
      </c>
      <c r="AD289" s="34">
        <v>68676.758000000002</v>
      </c>
      <c r="AE289" s="34">
        <v>67498.2</v>
      </c>
      <c r="AF289" s="34">
        <v>59711.19</v>
      </c>
      <c r="AG289" s="34">
        <v>51554.296000000002</v>
      </c>
      <c r="AH289" s="34">
        <v>41667.26</v>
      </c>
      <c r="AI289" s="34">
        <v>24601.204000000002</v>
      </c>
      <c r="AJ289" s="34">
        <v>21441.594000000001</v>
      </c>
      <c r="AK289" s="34">
        <v>25705.636999999999</v>
      </c>
      <c r="AL289" s="34">
        <v>30146.875</v>
      </c>
      <c r="AM289" s="34">
        <v>22018.524000000001</v>
      </c>
      <c r="AN289" s="34">
        <v>12153.187</v>
      </c>
      <c r="AO289" s="34">
        <v>7628.6570000000002</v>
      </c>
      <c r="AP289" s="34">
        <v>2674.0239999999999</v>
      </c>
      <c r="AQ289" s="34">
        <v>755.77499999999998</v>
      </c>
      <c r="AR289" s="34">
        <v>129.54</v>
      </c>
      <c r="AS289" s="34">
        <v>9.1080000000000005</v>
      </c>
      <c r="AT289" s="34">
        <v>7.2460000000000004</v>
      </c>
      <c r="AU289" s="34">
        <v>5.6340000000000003</v>
      </c>
      <c r="AV289" s="34">
        <v>6.0510000000000002</v>
      </c>
      <c r="AW289" s="34">
        <v>7.798</v>
      </c>
      <c r="AX289" s="34">
        <v>4.5810000000000004</v>
      </c>
      <c r="AY289" s="34">
        <v>4.5869999999999997</v>
      </c>
      <c r="AZ289" s="34">
        <v>4.5049999999999999</v>
      </c>
      <c r="BA289" s="34">
        <v>4.125</v>
      </c>
      <c r="BB289" s="34">
        <v>3.867</v>
      </c>
      <c r="BC289" s="34">
        <v>3.5590000000000002</v>
      </c>
      <c r="BD289" s="34">
        <v>2.9929999999999999</v>
      </c>
    </row>
    <row r="290" spans="1:56" x14ac:dyDescent="0.25">
      <c r="A290" t="s">
        <v>323</v>
      </c>
      <c r="D290" t="s">
        <v>0</v>
      </c>
      <c r="E290" s="2" t="s">
        <v>152</v>
      </c>
      <c r="G290" s="33">
        <v>43192</v>
      </c>
      <c r="H290" s="41">
        <f t="shared" si="9"/>
        <v>693509.70099999988</v>
      </c>
      <c r="I290" s="34">
        <v>4.8520000000000003</v>
      </c>
      <c r="J290" s="34">
        <v>9.0359999999999996</v>
      </c>
      <c r="K290" s="34">
        <v>9.7010000000000005</v>
      </c>
      <c r="L290" s="34">
        <v>6.6050000000000004</v>
      </c>
      <c r="M290" s="34">
        <v>4.665</v>
      </c>
      <c r="N290" s="34">
        <v>2.7290000000000001</v>
      </c>
      <c r="O290" s="34">
        <v>4.1230000000000002</v>
      </c>
      <c r="P290" s="34">
        <v>3.3250000000000002</v>
      </c>
      <c r="Q290" s="34">
        <v>2.6819999999999999</v>
      </c>
      <c r="R290" s="34">
        <v>2.3239999999999998</v>
      </c>
      <c r="S290" s="34">
        <v>3.5960000000000001</v>
      </c>
      <c r="T290" s="34">
        <v>2.61</v>
      </c>
      <c r="U290" s="34">
        <v>2.4239999999999999</v>
      </c>
      <c r="V290" s="34">
        <v>38.546999999999997</v>
      </c>
      <c r="W290" s="34">
        <v>926.31600000000003</v>
      </c>
      <c r="X290" s="34">
        <v>3454.0129999999999</v>
      </c>
      <c r="Y290" s="34">
        <v>6739.5789999999997</v>
      </c>
      <c r="Z290" s="34">
        <v>13395.581</v>
      </c>
      <c r="AA290" s="34">
        <v>17643.634999999998</v>
      </c>
      <c r="AB290" s="34">
        <v>26016.358</v>
      </c>
      <c r="AC290" s="34">
        <v>34201.116999999998</v>
      </c>
      <c r="AD290" s="34">
        <v>42601.523000000001</v>
      </c>
      <c r="AE290" s="34">
        <v>44380.017</v>
      </c>
      <c r="AF290" s="34">
        <v>52716.555</v>
      </c>
      <c r="AG290" s="34">
        <v>56853.572999999997</v>
      </c>
      <c r="AH290" s="34">
        <v>60905.385999999999</v>
      </c>
      <c r="AI290" s="34">
        <v>58155.815000000002</v>
      </c>
      <c r="AJ290" s="34">
        <v>57157.527999999998</v>
      </c>
      <c r="AK290" s="34">
        <v>51964.205000000002</v>
      </c>
      <c r="AL290" s="34">
        <v>48357.516000000003</v>
      </c>
      <c r="AM290" s="34">
        <v>44814.175999999999</v>
      </c>
      <c r="AN290" s="34">
        <v>35036.089999999997</v>
      </c>
      <c r="AO290" s="34">
        <v>22449.953000000001</v>
      </c>
      <c r="AP290" s="34">
        <v>11720.338</v>
      </c>
      <c r="AQ290" s="34">
        <v>3531.9549999999999</v>
      </c>
      <c r="AR290" s="34">
        <v>308.69200000000001</v>
      </c>
      <c r="AS290" s="34">
        <v>8.1259999999999994</v>
      </c>
      <c r="AT290" s="34">
        <v>9.5589999999999993</v>
      </c>
      <c r="AU290" s="34">
        <v>7.8609999999999998</v>
      </c>
      <c r="AV290" s="34">
        <v>6.8159999999999998</v>
      </c>
      <c r="AW290" s="34">
        <v>7.5090000000000003</v>
      </c>
      <c r="AX290" s="34">
        <v>5.7270000000000003</v>
      </c>
      <c r="AY290" s="34">
        <v>6.2729999999999997</v>
      </c>
      <c r="AZ290" s="34">
        <v>5.18</v>
      </c>
      <c r="BA290" s="34">
        <v>5.4989999999999997</v>
      </c>
      <c r="BB290" s="34">
        <v>4.585</v>
      </c>
      <c r="BC290" s="34">
        <v>5.4009999999999998</v>
      </c>
      <c r="BD290" s="34">
        <v>10.025</v>
      </c>
    </row>
    <row r="291" spans="1:56" x14ac:dyDescent="0.25">
      <c r="A291" t="s">
        <v>323</v>
      </c>
      <c r="D291" t="s">
        <v>0</v>
      </c>
      <c r="E291" s="2" t="s">
        <v>152</v>
      </c>
      <c r="G291" s="33">
        <v>43193</v>
      </c>
      <c r="H291" s="41">
        <f t="shared" si="9"/>
        <v>631995.11899999995</v>
      </c>
      <c r="I291" s="34">
        <v>9.2889999999999997</v>
      </c>
      <c r="J291" s="34">
        <v>7.827</v>
      </c>
      <c r="K291" s="34">
        <v>4.6820000000000004</v>
      </c>
      <c r="L291" s="34">
        <v>3.8130000000000002</v>
      </c>
      <c r="M291" s="34">
        <v>2.4849999999999999</v>
      </c>
      <c r="N291" s="34">
        <v>2.3340000000000001</v>
      </c>
      <c r="O291" s="34">
        <v>2.7839999999999998</v>
      </c>
      <c r="P291" s="34">
        <v>2.927</v>
      </c>
      <c r="Q291" s="34">
        <v>1.8320000000000001</v>
      </c>
      <c r="R291" s="34">
        <v>2.391</v>
      </c>
      <c r="S291" s="34">
        <v>2.931</v>
      </c>
      <c r="T291" s="34">
        <v>3.1640000000000001</v>
      </c>
      <c r="U291" s="34">
        <v>3.2549999999999999</v>
      </c>
      <c r="V291" s="34">
        <v>76.012</v>
      </c>
      <c r="W291" s="34">
        <v>1512.8779999999999</v>
      </c>
      <c r="X291" s="34">
        <v>5139.96</v>
      </c>
      <c r="Y291" s="34">
        <v>10410.517</v>
      </c>
      <c r="Z291" s="34">
        <v>16731.960999999999</v>
      </c>
      <c r="AA291" s="34">
        <v>22028.757000000001</v>
      </c>
      <c r="AB291" s="34">
        <v>25261.429</v>
      </c>
      <c r="AC291" s="34">
        <v>27848.018</v>
      </c>
      <c r="AD291" s="34">
        <v>32307.967000000001</v>
      </c>
      <c r="AE291" s="34">
        <v>40222.046999999999</v>
      </c>
      <c r="AF291" s="34">
        <v>44461.116999999998</v>
      </c>
      <c r="AG291" s="34">
        <v>47819.108</v>
      </c>
      <c r="AH291" s="34">
        <v>50640.106</v>
      </c>
      <c r="AI291" s="34">
        <v>51324.671999999999</v>
      </c>
      <c r="AJ291" s="34">
        <v>51126.267999999996</v>
      </c>
      <c r="AK291" s="34">
        <v>51077.258000000002</v>
      </c>
      <c r="AL291" s="34">
        <v>45782.817000000003</v>
      </c>
      <c r="AM291" s="34">
        <v>39116.692000000003</v>
      </c>
      <c r="AN291" s="34">
        <v>31494.107</v>
      </c>
      <c r="AO291" s="34">
        <v>22211.448</v>
      </c>
      <c r="AP291" s="34">
        <v>11373.249</v>
      </c>
      <c r="AQ291" s="34">
        <v>3553.5079999999998</v>
      </c>
      <c r="AR291" s="34">
        <v>351.92399999999998</v>
      </c>
      <c r="AS291" s="34">
        <v>9.0459999999999994</v>
      </c>
      <c r="AT291" s="34">
        <v>8.4730000000000008</v>
      </c>
      <c r="AU291" s="34">
        <v>7.9459999999999997</v>
      </c>
      <c r="AV291" s="34">
        <v>8.8209999999999997</v>
      </c>
      <c r="AW291" s="34">
        <v>7.68</v>
      </c>
      <c r="AX291" s="34">
        <v>5.5890000000000004</v>
      </c>
      <c r="AY291" s="34">
        <v>4.9000000000000004</v>
      </c>
      <c r="AZ291" s="34">
        <v>4.5789999999999997</v>
      </c>
      <c r="BA291" s="34">
        <v>4.3170000000000002</v>
      </c>
      <c r="BB291" s="34">
        <v>4.4870000000000001</v>
      </c>
      <c r="BC291" s="34">
        <v>4.2229999999999999</v>
      </c>
      <c r="BD291" s="34">
        <v>3.524</v>
      </c>
    </row>
    <row r="292" spans="1:56" x14ac:dyDescent="0.25">
      <c r="A292" t="s">
        <v>323</v>
      </c>
      <c r="D292" t="s">
        <v>0</v>
      </c>
      <c r="E292" s="2" t="s">
        <v>152</v>
      </c>
      <c r="G292" s="33">
        <v>43194</v>
      </c>
      <c r="H292" s="41">
        <f t="shared" si="9"/>
        <v>1006260.4330000001</v>
      </c>
      <c r="I292" s="34">
        <v>6.82</v>
      </c>
      <c r="J292" s="34">
        <v>8.4290000000000003</v>
      </c>
      <c r="K292" s="34">
        <v>7.718</v>
      </c>
      <c r="L292" s="34">
        <v>4.6440000000000001</v>
      </c>
      <c r="M292" s="34">
        <v>3.8879999999999999</v>
      </c>
      <c r="N292" s="34">
        <v>2.9710000000000001</v>
      </c>
      <c r="O292" s="34">
        <v>4.2889999999999997</v>
      </c>
      <c r="P292" s="34">
        <v>3.4590000000000001</v>
      </c>
      <c r="Q292" s="34">
        <v>3.4089999999999998</v>
      </c>
      <c r="R292" s="34">
        <v>3.5339999999999998</v>
      </c>
      <c r="S292" s="34">
        <v>3.0129999999999999</v>
      </c>
      <c r="T292" s="34">
        <v>3.4169999999999998</v>
      </c>
      <c r="U292" s="34">
        <v>4.0279999999999996</v>
      </c>
      <c r="V292" s="34">
        <v>28.395</v>
      </c>
      <c r="W292" s="34">
        <v>813.94799999999998</v>
      </c>
      <c r="X292" s="34">
        <v>4754.4539999999997</v>
      </c>
      <c r="Y292" s="34">
        <v>13312.689</v>
      </c>
      <c r="Z292" s="34">
        <v>24551.414000000001</v>
      </c>
      <c r="AA292" s="34">
        <v>38287.156999999999</v>
      </c>
      <c r="AB292" s="34">
        <v>52084.224999999999</v>
      </c>
      <c r="AC292" s="34">
        <v>64258.858</v>
      </c>
      <c r="AD292" s="34">
        <v>72621.260999999999</v>
      </c>
      <c r="AE292" s="34">
        <v>78564.797000000006</v>
      </c>
      <c r="AF292" s="34">
        <v>81940.645000000004</v>
      </c>
      <c r="AG292" s="34">
        <v>83036.334000000003</v>
      </c>
      <c r="AH292" s="34">
        <v>82593.451000000001</v>
      </c>
      <c r="AI292" s="34">
        <v>80034.437999999995</v>
      </c>
      <c r="AJ292" s="34">
        <v>75599.634000000005</v>
      </c>
      <c r="AK292" s="34">
        <v>68861.319000000003</v>
      </c>
      <c r="AL292" s="34">
        <v>60140.016000000003</v>
      </c>
      <c r="AM292" s="34">
        <v>49157.139000000003</v>
      </c>
      <c r="AN292" s="34">
        <v>36677.186999999998</v>
      </c>
      <c r="AO292" s="34">
        <v>23536.456999999999</v>
      </c>
      <c r="AP292" s="34">
        <v>11611.367</v>
      </c>
      <c r="AQ292" s="34">
        <v>3384.5079999999998</v>
      </c>
      <c r="AR292" s="34">
        <v>271.14800000000002</v>
      </c>
      <c r="AS292" s="34">
        <v>9.0640000000000001</v>
      </c>
      <c r="AT292" s="34">
        <v>7.5049999999999999</v>
      </c>
      <c r="AU292" s="34">
        <v>9.0120000000000005</v>
      </c>
      <c r="AV292" s="34">
        <v>7.9720000000000004</v>
      </c>
      <c r="AW292" s="34">
        <v>6.1440000000000001</v>
      </c>
      <c r="AX292" s="34">
        <v>6.875</v>
      </c>
      <c r="AY292" s="34">
        <v>6.4379999999999997</v>
      </c>
      <c r="AZ292" s="34">
        <v>5.7030000000000003</v>
      </c>
      <c r="BA292" s="34">
        <v>4.6120000000000001</v>
      </c>
      <c r="BB292" s="34">
        <v>4.3109999999999999</v>
      </c>
      <c r="BC292" s="34">
        <v>5.4809999999999999</v>
      </c>
      <c r="BD292" s="34">
        <v>6.8559999999999999</v>
      </c>
    </row>
    <row r="293" spans="1:56" x14ac:dyDescent="0.25">
      <c r="A293" t="s">
        <v>323</v>
      </c>
      <c r="D293" t="s">
        <v>0</v>
      </c>
      <c r="E293" s="2" t="s">
        <v>152</v>
      </c>
      <c r="G293" s="33">
        <v>43195</v>
      </c>
      <c r="H293" s="41">
        <f t="shared" si="9"/>
        <v>566919.34600000002</v>
      </c>
      <c r="I293" s="34">
        <v>9.01</v>
      </c>
      <c r="J293" s="34">
        <v>8.9979999999999993</v>
      </c>
      <c r="K293" s="34">
        <v>6.5960000000000001</v>
      </c>
      <c r="L293" s="34">
        <v>5.9</v>
      </c>
      <c r="M293" s="34">
        <v>3.0179999999999998</v>
      </c>
      <c r="N293" s="34">
        <v>2.952</v>
      </c>
      <c r="O293" s="34">
        <v>3.0129999999999999</v>
      </c>
      <c r="P293" s="34">
        <v>4.3360000000000003</v>
      </c>
      <c r="Q293" s="34">
        <v>2.7869999999999999</v>
      </c>
      <c r="R293" s="34">
        <v>2.968</v>
      </c>
      <c r="S293" s="34">
        <v>2.6779999999999999</v>
      </c>
      <c r="T293" s="34">
        <v>3.476</v>
      </c>
      <c r="U293" s="34">
        <v>5.07</v>
      </c>
      <c r="V293" s="34">
        <v>22.635999999999999</v>
      </c>
      <c r="W293" s="34">
        <v>461.26100000000002</v>
      </c>
      <c r="X293" s="34">
        <v>1975.8209999999999</v>
      </c>
      <c r="Y293" s="34">
        <v>5017.8090000000002</v>
      </c>
      <c r="Z293" s="34">
        <v>9096.49</v>
      </c>
      <c r="AA293" s="34">
        <v>13527.388000000001</v>
      </c>
      <c r="AB293" s="34">
        <v>17535.973000000002</v>
      </c>
      <c r="AC293" s="34">
        <v>23571.153999999999</v>
      </c>
      <c r="AD293" s="34">
        <v>31141.827000000001</v>
      </c>
      <c r="AE293" s="34">
        <v>38241.595999999998</v>
      </c>
      <c r="AF293" s="34">
        <v>43387.29</v>
      </c>
      <c r="AG293" s="34">
        <v>45491.440999999999</v>
      </c>
      <c r="AH293" s="34">
        <v>48385.345999999998</v>
      </c>
      <c r="AI293" s="34">
        <v>51786.584999999999</v>
      </c>
      <c r="AJ293" s="34">
        <v>48984.41</v>
      </c>
      <c r="AK293" s="34">
        <v>46572.048999999999</v>
      </c>
      <c r="AL293" s="34">
        <v>43880.285000000003</v>
      </c>
      <c r="AM293" s="34">
        <v>39206.622000000003</v>
      </c>
      <c r="AN293" s="34">
        <v>30068.892</v>
      </c>
      <c r="AO293" s="34">
        <v>18168.537</v>
      </c>
      <c r="AP293" s="34">
        <v>8132.3810000000003</v>
      </c>
      <c r="AQ293" s="34">
        <v>2020.6679999999999</v>
      </c>
      <c r="AR293" s="34">
        <v>119.491</v>
      </c>
      <c r="AS293" s="34">
        <v>8.6560000000000006</v>
      </c>
      <c r="AT293" s="34">
        <v>8.7569999999999997</v>
      </c>
      <c r="AU293" s="34">
        <v>5.891</v>
      </c>
      <c r="AV293" s="34">
        <v>4.8209999999999997</v>
      </c>
      <c r="AW293" s="34">
        <v>4.2649999999999997</v>
      </c>
      <c r="AX293" s="34">
        <v>5.2729999999999997</v>
      </c>
      <c r="AY293" s="34">
        <v>4.8819999999999997</v>
      </c>
      <c r="AZ293" s="34">
        <v>4.5880000000000001</v>
      </c>
      <c r="BA293" s="34">
        <v>4.3940000000000001</v>
      </c>
      <c r="BB293" s="34">
        <v>3.887</v>
      </c>
      <c r="BC293" s="34">
        <v>3.4</v>
      </c>
      <c r="BD293" s="34">
        <v>3.778</v>
      </c>
    </row>
    <row r="294" spans="1:56" x14ac:dyDescent="0.25">
      <c r="A294" t="s">
        <v>323</v>
      </c>
      <c r="D294" t="s">
        <v>0</v>
      </c>
      <c r="E294" s="2" t="s">
        <v>152</v>
      </c>
      <c r="G294" s="33">
        <v>43196</v>
      </c>
      <c r="H294" s="41">
        <f t="shared" si="9"/>
        <v>602192.02800000017</v>
      </c>
      <c r="I294" s="34">
        <v>5.32</v>
      </c>
      <c r="J294" s="34">
        <v>7.992</v>
      </c>
      <c r="K294" s="34">
        <v>5.1050000000000004</v>
      </c>
      <c r="L294" s="34">
        <v>4.67</v>
      </c>
      <c r="M294" s="34">
        <v>2.1179999999999999</v>
      </c>
      <c r="N294" s="34">
        <v>2.524</v>
      </c>
      <c r="O294" s="34">
        <v>2.5310000000000001</v>
      </c>
      <c r="P294" s="34">
        <v>3.7829999999999999</v>
      </c>
      <c r="Q294" s="34">
        <v>2.3450000000000002</v>
      </c>
      <c r="R294" s="34">
        <v>2.004</v>
      </c>
      <c r="S294" s="34">
        <v>2.165</v>
      </c>
      <c r="T294" s="34">
        <v>2.4380000000000002</v>
      </c>
      <c r="U294" s="34">
        <v>3.407</v>
      </c>
      <c r="V294" s="34">
        <v>19.414000000000001</v>
      </c>
      <c r="W294" s="34">
        <v>468.50299999999999</v>
      </c>
      <c r="X294" s="34">
        <v>2356.9569999999999</v>
      </c>
      <c r="Y294" s="34">
        <v>6737.2120000000004</v>
      </c>
      <c r="Z294" s="34">
        <v>13242.329</v>
      </c>
      <c r="AA294" s="34">
        <v>21632.102999999999</v>
      </c>
      <c r="AB294" s="34">
        <v>31428.734</v>
      </c>
      <c r="AC294" s="34">
        <v>32795.097000000002</v>
      </c>
      <c r="AD294" s="34">
        <v>35197.527999999998</v>
      </c>
      <c r="AE294" s="34">
        <v>36837.177000000003</v>
      </c>
      <c r="AF294" s="34">
        <v>40539.038</v>
      </c>
      <c r="AG294" s="34">
        <v>45039.466</v>
      </c>
      <c r="AH294" s="34">
        <v>43265.75</v>
      </c>
      <c r="AI294" s="34">
        <v>45628.273999999998</v>
      </c>
      <c r="AJ294" s="34">
        <v>54188.915000000001</v>
      </c>
      <c r="AK294" s="34">
        <v>54754.048000000003</v>
      </c>
      <c r="AL294" s="34">
        <v>50403.008999999998</v>
      </c>
      <c r="AM294" s="34">
        <v>39033.161999999997</v>
      </c>
      <c r="AN294" s="34">
        <v>27301.846000000001</v>
      </c>
      <c r="AO294" s="34">
        <v>15421.191000000001</v>
      </c>
      <c r="AP294" s="34">
        <v>4730.6580000000004</v>
      </c>
      <c r="AQ294" s="34">
        <v>991.87099999999998</v>
      </c>
      <c r="AR294" s="34">
        <v>57.048000000000002</v>
      </c>
      <c r="AS294" s="34">
        <v>9.8490000000000002</v>
      </c>
      <c r="AT294" s="34">
        <v>9.6869999999999994</v>
      </c>
      <c r="AU294" s="34">
        <v>8.0640000000000001</v>
      </c>
      <c r="AV294" s="34">
        <v>6.9960000000000004</v>
      </c>
      <c r="AW294" s="34">
        <v>4.4820000000000002</v>
      </c>
      <c r="AX294" s="34">
        <v>4.6580000000000004</v>
      </c>
      <c r="AY294" s="34">
        <v>4.5999999999999996</v>
      </c>
      <c r="AZ294" s="34">
        <v>5.0190000000000001</v>
      </c>
      <c r="BA294" s="34">
        <v>5.415</v>
      </c>
      <c r="BB294" s="34">
        <v>5.069</v>
      </c>
      <c r="BC294" s="34">
        <v>5.7430000000000003</v>
      </c>
      <c r="BD294" s="34">
        <v>6.7140000000000004</v>
      </c>
    </row>
    <row r="295" spans="1:56" x14ac:dyDescent="0.25">
      <c r="A295" t="s">
        <v>323</v>
      </c>
      <c r="D295" t="s">
        <v>0</v>
      </c>
      <c r="E295" s="2" t="s">
        <v>152</v>
      </c>
      <c r="G295" s="33">
        <v>43197</v>
      </c>
      <c r="H295" s="41">
        <f t="shared" si="9"/>
        <v>980222.43100000022</v>
      </c>
      <c r="I295" s="34">
        <v>6.3339999999999996</v>
      </c>
      <c r="J295" s="34">
        <v>7.3090000000000002</v>
      </c>
      <c r="K295" s="34">
        <v>4.952</v>
      </c>
      <c r="L295" s="34">
        <v>3.286</v>
      </c>
      <c r="M295" s="34">
        <v>3.024</v>
      </c>
      <c r="N295" s="34">
        <v>2.2810000000000001</v>
      </c>
      <c r="O295" s="34">
        <v>2.7040000000000002</v>
      </c>
      <c r="P295" s="34">
        <v>2.6749999999999998</v>
      </c>
      <c r="Q295" s="34">
        <v>2.4510000000000001</v>
      </c>
      <c r="R295" s="34">
        <v>1.524</v>
      </c>
      <c r="S295" s="34">
        <v>1.7749999999999999</v>
      </c>
      <c r="T295" s="34">
        <v>2.7730000000000001</v>
      </c>
      <c r="U295" s="34">
        <v>3.536</v>
      </c>
      <c r="V295" s="34">
        <v>47.843000000000004</v>
      </c>
      <c r="W295" s="34">
        <v>1523.057</v>
      </c>
      <c r="X295" s="34">
        <v>7407.5450000000001</v>
      </c>
      <c r="Y295" s="34">
        <v>17356.776000000002</v>
      </c>
      <c r="Z295" s="34">
        <v>28894.342000000001</v>
      </c>
      <c r="AA295" s="34">
        <v>39762.097000000002</v>
      </c>
      <c r="AB295" s="34">
        <v>51268.512999999999</v>
      </c>
      <c r="AC295" s="34">
        <v>59953.713000000003</v>
      </c>
      <c r="AD295" s="34">
        <v>68364.077000000005</v>
      </c>
      <c r="AE295" s="34">
        <v>74178.316999999995</v>
      </c>
      <c r="AF295" s="34">
        <v>77747.817999999999</v>
      </c>
      <c r="AG295" s="34">
        <v>79695.402000000002</v>
      </c>
      <c r="AH295" s="34">
        <v>79257.258000000002</v>
      </c>
      <c r="AI295" s="34">
        <v>78416.626000000004</v>
      </c>
      <c r="AJ295" s="34">
        <v>74575.544999999998</v>
      </c>
      <c r="AK295" s="34">
        <v>68049.975000000006</v>
      </c>
      <c r="AL295" s="34">
        <v>59140.192000000003</v>
      </c>
      <c r="AM295" s="34">
        <v>46825.108</v>
      </c>
      <c r="AN295" s="34">
        <v>33766.260999999999</v>
      </c>
      <c r="AO295" s="34">
        <v>21900.096000000001</v>
      </c>
      <c r="AP295" s="34">
        <v>9588.0609999999997</v>
      </c>
      <c r="AQ295" s="34">
        <v>2132.366</v>
      </c>
      <c r="AR295" s="34">
        <v>254.08199999999999</v>
      </c>
      <c r="AS295" s="34">
        <v>8.2230000000000008</v>
      </c>
      <c r="AT295" s="34">
        <v>7.5209999999999999</v>
      </c>
      <c r="AU295" s="34">
        <v>6.2460000000000004</v>
      </c>
      <c r="AV295" s="34">
        <v>5.4770000000000003</v>
      </c>
      <c r="AW295" s="34">
        <v>5.67</v>
      </c>
      <c r="AX295" s="34">
        <v>5.19</v>
      </c>
      <c r="AY295" s="34">
        <v>5.6059999999999999</v>
      </c>
      <c r="AZ295" s="34">
        <v>4.9000000000000004</v>
      </c>
      <c r="BA295" s="34">
        <v>5.9379999999999997</v>
      </c>
      <c r="BB295" s="34">
        <v>5.3920000000000003</v>
      </c>
      <c r="BC295" s="34">
        <v>5.968</v>
      </c>
      <c r="BD295" s="34">
        <v>6.6059999999999999</v>
      </c>
    </row>
    <row r="296" spans="1:56" x14ac:dyDescent="0.25">
      <c r="A296" t="s">
        <v>323</v>
      </c>
      <c r="D296" t="s">
        <v>0</v>
      </c>
      <c r="E296" s="2" t="s">
        <v>152</v>
      </c>
      <c r="G296" s="33">
        <v>43198</v>
      </c>
      <c r="H296" s="41">
        <f t="shared" si="9"/>
        <v>860030.375</v>
      </c>
      <c r="I296" s="34">
        <v>4.7549999999999999</v>
      </c>
      <c r="J296" s="34">
        <v>7.2960000000000003</v>
      </c>
      <c r="K296" s="34">
        <v>7.8780000000000001</v>
      </c>
      <c r="L296" s="34">
        <v>7.819</v>
      </c>
      <c r="M296" s="34">
        <v>4.2050000000000001</v>
      </c>
      <c r="N296" s="34">
        <v>2.145</v>
      </c>
      <c r="O296" s="34">
        <v>2.7250000000000001</v>
      </c>
      <c r="P296" s="34">
        <v>2.4119999999999999</v>
      </c>
      <c r="Q296" s="34">
        <v>3.4079999999999999</v>
      </c>
      <c r="R296" s="34">
        <v>2.4249999999999998</v>
      </c>
      <c r="S296" s="34">
        <v>2.4220000000000002</v>
      </c>
      <c r="T296" s="34">
        <v>3.7559999999999998</v>
      </c>
      <c r="U296" s="34">
        <v>3.1749999999999998</v>
      </c>
      <c r="V296" s="34">
        <v>50.195</v>
      </c>
      <c r="W296" s="34">
        <v>1883.5940000000001</v>
      </c>
      <c r="X296" s="34">
        <v>8163.4260000000004</v>
      </c>
      <c r="Y296" s="34">
        <v>18029.506000000001</v>
      </c>
      <c r="Z296" s="34">
        <v>28074.38</v>
      </c>
      <c r="AA296" s="34">
        <v>37983.527999999998</v>
      </c>
      <c r="AB296" s="34">
        <v>50631.088000000003</v>
      </c>
      <c r="AC296" s="34">
        <v>58370.696000000004</v>
      </c>
      <c r="AD296" s="34">
        <v>64568.601000000002</v>
      </c>
      <c r="AE296" s="34">
        <v>71223.942999999999</v>
      </c>
      <c r="AF296" s="34">
        <v>75188.808000000005</v>
      </c>
      <c r="AG296" s="34">
        <v>75952.235000000001</v>
      </c>
      <c r="AH296" s="34">
        <v>73968.678</v>
      </c>
      <c r="AI296" s="34">
        <v>74139.366999999998</v>
      </c>
      <c r="AJ296" s="34">
        <v>66084.373999999996</v>
      </c>
      <c r="AK296" s="34">
        <v>54936.773999999998</v>
      </c>
      <c r="AL296" s="34">
        <v>36692.364000000001</v>
      </c>
      <c r="AM296" s="34">
        <v>25833.998</v>
      </c>
      <c r="AN296" s="34">
        <v>20865.665000000001</v>
      </c>
      <c r="AO296" s="34">
        <v>13172.053</v>
      </c>
      <c r="AP296" s="34">
        <v>3483.0450000000001</v>
      </c>
      <c r="AQ296" s="34">
        <v>582.85900000000004</v>
      </c>
      <c r="AR296" s="34">
        <v>21.251000000000001</v>
      </c>
      <c r="AS296" s="34">
        <v>9.1010000000000009</v>
      </c>
      <c r="AT296" s="34">
        <v>7.5750000000000002</v>
      </c>
      <c r="AU296" s="34">
        <v>6.8780000000000001</v>
      </c>
      <c r="AV296" s="34">
        <v>6.9969999999999999</v>
      </c>
      <c r="AW296" s="34">
        <v>7.6959999999999997</v>
      </c>
      <c r="AX296" s="34">
        <v>5.8579999999999997</v>
      </c>
      <c r="AY296" s="34">
        <v>6.327</v>
      </c>
      <c r="AZ296" s="34">
        <v>4.5570000000000004</v>
      </c>
      <c r="BA296" s="34">
        <v>4.774</v>
      </c>
      <c r="BB296" s="34">
        <v>4.1710000000000003</v>
      </c>
      <c r="BC296" s="34">
        <v>5.2389999999999999</v>
      </c>
      <c r="BD296" s="34">
        <v>6.3529999999999998</v>
      </c>
    </row>
    <row r="297" spans="1:56" x14ac:dyDescent="0.25">
      <c r="A297" t="s">
        <v>323</v>
      </c>
      <c r="D297" t="s">
        <v>0</v>
      </c>
      <c r="E297" s="2" t="s">
        <v>152</v>
      </c>
      <c r="G297" s="33">
        <v>43199</v>
      </c>
      <c r="H297" s="41">
        <f t="shared" si="9"/>
        <v>869949.36599999992</v>
      </c>
      <c r="I297" s="34">
        <v>9.4420000000000002</v>
      </c>
      <c r="J297" s="34">
        <v>11.031000000000001</v>
      </c>
      <c r="K297" s="34">
        <v>4.4489999999999998</v>
      </c>
      <c r="L297" s="34">
        <v>3.452</v>
      </c>
      <c r="M297" s="34">
        <v>2.4569999999999999</v>
      </c>
      <c r="N297" s="34">
        <v>2.202</v>
      </c>
      <c r="O297" s="34">
        <v>2.7389999999999999</v>
      </c>
      <c r="P297" s="34">
        <v>2.8359999999999999</v>
      </c>
      <c r="Q297" s="34">
        <v>3.9319999999999999</v>
      </c>
      <c r="R297" s="34">
        <v>2.7229999999999999</v>
      </c>
      <c r="S297" s="34">
        <v>2.524</v>
      </c>
      <c r="T297" s="34">
        <v>2.8130000000000002</v>
      </c>
      <c r="U297" s="34">
        <v>2.3149999999999999</v>
      </c>
      <c r="V297" s="34">
        <v>22.983000000000001</v>
      </c>
      <c r="W297" s="34">
        <v>863.755</v>
      </c>
      <c r="X297" s="34">
        <v>4284.4409999999998</v>
      </c>
      <c r="Y297" s="34">
        <v>9423.9380000000001</v>
      </c>
      <c r="Z297" s="34">
        <v>17453.79</v>
      </c>
      <c r="AA297" s="34">
        <v>27350.707999999999</v>
      </c>
      <c r="AB297" s="34">
        <v>38051.902999999998</v>
      </c>
      <c r="AC297" s="34">
        <v>50593.284</v>
      </c>
      <c r="AD297" s="34">
        <v>61289.485000000001</v>
      </c>
      <c r="AE297" s="34">
        <v>71162.646999999997</v>
      </c>
      <c r="AF297" s="34">
        <v>77021.968999999997</v>
      </c>
      <c r="AG297" s="34">
        <v>78456.134999999995</v>
      </c>
      <c r="AH297" s="34">
        <v>77395.304999999993</v>
      </c>
      <c r="AI297" s="34">
        <v>66508.986000000004</v>
      </c>
      <c r="AJ297" s="34">
        <v>67827.482999999993</v>
      </c>
      <c r="AK297" s="34">
        <v>63652.713000000003</v>
      </c>
      <c r="AL297" s="34">
        <v>54679.125</v>
      </c>
      <c r="AM297" s="34">
        <v>43654.383999999998</v>
      </c>
      <c r="AN297" s="34">
        <v>31084.871999999999</v>
      </c>
      <c r="AO297" s="34">
        <v>18854.477999999999</v>
      </c>
      <c r="AP297" s="34">
        <v>8375.9580000000005</v>
      </c>
      <c r="AQ297" s="34">
        <v>1767.3630000000001</v>
      </c>
      <c r="AR297" s="34">
        <v>46.223999999999997</v>
      </c>
      <c r="AS297" s="34">
        <v>9.9670000000000005</v>
      </c>
      <c r="AT297" s="34">
        <v>9.5719999999999992</v>
      </c>
      <c r="AU297" s="34">
        <v>8.3699999999999992</v>
      </c>
      <c r="AV297" s="34">
        <v>6.6760000000000002</v>
      </c>
      <c r="AW297" s="34">
        <v>6.1130000000000004</v>
      </c>
      <c r="AX297" s="34">
        <v>5.6520000000000001</v>
      </c>
      <c r="AY297" s="34">
        <v>6.2119999999999997</v>
      </c>
      <c r="AZ297" s="34">
        <v>5.8529999999999998</v>
      </c>
      <c r="BA297" s="34">
        <v>4.57</v>
      </c>
      <c r="BB297" s="34">
        <v>4.2279999999999998</v>
      </c>
      <c r="BC297" s="34">
        <v>3.427</v>
      </c>
      <c r="BD297" s="34">
        <v>3.8820000000000001</v>
      </c>
    </row>
    <row r="298" spans="1:56" x14ac:dyDescent="0.25">
      <c r="A298" t="s">
        <v>323</v>
      </c>
      <c r="D298" t="s">
        <v>0</v>
      </c>
      <c r="E298" s="2" t="s">
        <v>152</v>
      </c>
      <c r="G298" s="33">
        <v>43200</v>
      </c>
      <c r="H298" s="41">
        <f t="shared" si="9"/>
        <v>380430.58199999999</v>
      </c>
      <c r="I298" s="34">
        <v>7.3979999999999997</v>
      </c>
      <c r="J298" s="34">
        <v>10.372</v>
      </c>
      <c r="K298" s="34">
        <v>6.4119999999999999</v>
      </c>
      <c r="L298" s="34">
        <v>6.7830000000000004</v>
      </c>
      <c r="M298" s="34">
        <v>2.2970000000000002</v>
      </c>
      <c r="N298" s="34">
        <v>2.5169999999999999</v>
      </c>
      <c r="O298" s="34">
        <v>1.79</v>
      </c>
      <c r="P298" s="34">
        <v>2.5310000000000001</v>
      </c>
      <c r="Q298" s="34">
        <v>2.0979999999999999</v>
      </c>
      <c r="R298" s="34">
        <v>2.6139999999999999</v>
      </c>
      <c r="S298" s="34">
        <v>2.552</v>
      </c>
      <c r="T298" s="34">
        <v>2.7839999999999998</v>
      </c>
      <c r="U298" s="34">
        <v>2.032</v>
      </c>
      <c r="V298" s="34">
        <v>9.1140000000000008</v>
      </c>
      <c r="W298" s="34">
        <v>205.90700000000001</v>
      </c>
      <c r="X298" s="34">
        <v>1742.4179999999999</v>
      </c>
      <c r="Y298" s="34">
        <v>7210.8580000000002</v>
      </c>
      <c r="Z298" s="34">
        <v>17550.708999999999</v>
      </c>
      <c r="AA298" s="34">
        <v>14849.124</v>
      </c>
      <c r="AB298" s="34">
        <v>13793.806</v>
      </c>
      <c r="AC298" s="34">
        <v>20703.010999999999</v>
      </c>
      <c r="AD298" s="34">
        <v>25366.398000000001</v>
      </c>
      <c r="AE298" s="34">
        <v>25685.333999999999</v>
      </c>
      <c r="AF298" s="34">
        <v>26674.7</v>
      </c>
      <c r="AG298" s="34">
        <v>44161.377999999997</v>
      </c>
      <c r="AH298" s="34">
        <v>57392.642999999996</v>
      </c>
      <c r="AI298" s="34">
        <v>40498.557000000001</v>
      </c>
      <c r="AJ298" s="34">
        <v>30978.043000000001</v>
      </c>
      <c r="AK298" s="34">
        <v>24027.14</v>
      </c>
      <c r="AL298" s="34">
        <v>14702.909</v>
      </c>
      <c r="AM298" s="34">
        <v>8119.1670000000004</v>
      </c>
      <c r="AN298" s="34">
        <v>4432.7250000000004</v>
      </c>
      <c r="AO298" s="34">
        <v>1555.915</v>
      </c>
      <c r="AP298" s="34">
        <v>529.96500000000003</v>
      </c>
      <c r="AQ298" s="34">
        <v>110.652</v>
      </c>
      <c r="AR298" s="34">
        <v>10.541</v>
      </c>
      <c r="AS298" s="34">
        <v>8.2509999999999994</v>
      </c>
      <c r="AT298" s="34">
        <v>7.3769999999999998</v>
      </c>
      <c r="AU298" s="34">
        <v>7.5890000000000004</v>
      </c>
      <c r="AV298" s="34">
        <v>4.8460000000000001</v>
      </c>
      <c r="AW298" s="34">
        <v>4.6029999999999998</v>
      </c>
      <c r="AX298" s="34">
        <v>5.1440000000000001</v>
      </c>
      <c r="AY298" s="34">
        <v>4.1120000000000001</v>
      </c>
      <c r="AZ298" s="34">
        <v>5.101</v>
      </c>
      <c r="BA298" s="34">
        <v>4.9630000000000001</v>
      </c>
      <c r="BB298" s="34">
        <v>4.9720000000000004</v>
      </c>
      <c r="BC298" s="34">
        <v>5.1950000000000003</v>
      </c>
      <c r="BD298" s="34">
        <v>5.2350000000000003</v>
      </c>
    </row>
    <row r="299" spans="1:56" x14ac:dyDescent="0.25">
      <c r="A299" t="s">
        <v>323</v>
      </c>
      <c r="D299" t="s">
        <v>0</v>
      </c>
      <c r="E299" s="2" t="s">
        <v>152</v>
      </c>
      <c r="G299" s="33">
        <v>43201</v>
      </c>
      <c r="H299" s="41">
        <f t="shared" si="9"/>
        <v>601409.2089999998</v>
      </c>
      <c r="I299" s="34">
        <v>5.0209999999999999</v>
      </c>
      <c r="J299" s="34">
        <v>6.1580000000000004</v>
      </c>
      <c r="K299" s="34">
        <v>3.3039999999999998</v>
      </c>
      <c r="L299" s="34">
        <v>2.0139999999999998</v>
      </c>
      <c r="M299" s="34">
        <v>1.607</v>
      </c>
      <c r="N299" s="34">
        <v>1.9950000000000001</v>
      </c>
      <c r="O299" s="34">
        <v>2.3079999999999998</v>
      </c>
      <c r="P299" s="34">
        <v>3.2330000000000001</v>
      </c>
      <c r="Q299" s="34">
        <v>1.948</v>
      </c>
      <c r="R299" s="34">
        <v>1.76</v>
      </c>
      <c r="S299" s="34">
        <v>1.4570000000000001</v>
      </c>
      <c r="T299" s="34">
        <v>1.952</v>
      </c>
      <c r="U299" s="34">
        <v>1.5</v>
      </c>
      <c r="V299" s="34">
        <v>4.3899999999999997</v>
      </c>
      <c r="W299" s="34">
        <v>87.198999999999998</v>
      </c>
      <c r="X299" s="34">
        <v>729.02800000000002</v>
      </c>
      <c r="Y299" s="34">
        <v>2309.4490000000001</v>
      </c>
      <c r="Z299" s="34">
        <v>5436.375</v>
      </c>
      <c r="AA299" s="34">
        <v>8141.5069999999996</v>
      </c>
      <c r="AB299" s="34">
        <v>15918.678</v>
      </c>
      <c r="AC299" s="34">
        <v>30817.937999999998</v>
      </c>
      <c r="AD299" s="34">
        <v>45530.95</v>
      </c>
      <c r="AE299" s="34">
        <v>53158.279000000002</v>
      </c>
      <c r="AF299" s="34">
        <v>58330.743000000002</v>
      </c>
      <c r="AG299" s="34">
        <v>52549.843999999997</v>
      </c>
      <c r="AH299" s="34">
        <v>48212.514000000003</v>
      </c>
      <c r="AI299" s="34">
        <v>51239.038</v>
      </c>
      <c r="AJ299" s="34">
        <v>53391.192000000003</v>
      </c>
      <c r="AK299" s="34">
        <v>49745.142</v>
      </c>
      <c r="AL299" s="34">
        <v>44377.781999999999</v>
      </c>
      <c r="AM299" s="34">
        <v>35449.264000000003</v>
      </c>
      <c r="AN299" s="34">
        <v>25235.516</v>
      </c>
      <c r="AO299" s="34">
        <v>14257.588</v>
      </c>
      <c r="AP299" s="34">
        <v>5503.5919999999996</v>
      </c>
      <c r="AQ299" s="34">
        <v>863.11300000000006</v>
      </c>
      <c r="AR299" s="34">
        <v>17.512</v>
      </c>
      <c r="AS299" s="34">
        <v>6.851</v>
      </c>
      <c r="AT299" s="34">
        <v>6.9989999999999997</v>
      </c>
      <c r="AU299" s="34">
        <v>7.5250000000000004</v>
      </c>
      <c r="AV299" s="34">
        <v>7.1020000000000003</v>
      </c>
      <c r="AW299" s="34">
        <v>6.89</v>
      </c>
      <c r="AX299" s="34">
        <v>6.16</v>
      </c>
      <c r="AY299" s="34">
        <v>5.7050000000000001</v>
      </c>
      <c r="AZ299" s="34">
        <v>4.5380000000000003</v>
      </c>
      <c r="BA299" s="34">
        <v>5.1130000000000004</v>
      </c>
      <c r="BB299" s="34">
        <v>4.1829999999999998</v>
      </c>
      <c r="BC299" s="34">
        <v>3.3460000000000001</v>
      </c>
      <c r="BD299" s="34">
        <v>3.907</v>
      </c>
    </row>
    <row r="300" spans="1:56" x14ac:dyDescent="0.25">
      <c r="A300" t="s">
        <v>323</v>
      </c>
      <c r="D300" t="s">
        <v>0</v>
      </c>
      <c r="E300" s="2" t="s">
        <v>152</v>
      </c>
      <c r="G300" s="33">
        <v>43202</v>
      </c>
      <c r="H300" s="41">
        <f t="shared" si="9"/>
        <v>379888.79799999995</v>
      </c>
      <c r="I300" s="34">
        <v>6.3339999999999996</v>
      </c>
      <c r="J300" s="34">
        <v>4.8010000000000002</v>
      </c>
      <c r="K300" s="34">
        <v>6.2089999999999996</v>
      </c>
      <c r="L300" s="34">
        <v>3.7879999999999998</v>
      </c>
      <c r="M300" s="34">
        <v>3.9140000000000001</v>
      </c>
      <c r="N300" s="34">
        <v>2.0979999999999999</v>
      </c>
      <c r="O300" s="34">
        <v>3.0920000000000001</v>
      </c>
      <c r="P300" s="34">
        <v>3.0529999999999999</v>
      </c>
      <c r="Q300" s="34">
        <v>3.371</v>
      </c>
      <c r="R300" s="34">
        <v>2.0670000000000002</v>
      </c>
      <c r="S300" s="34">
        <v>3.7639999999999998</v>
      </c>
      <c r="T300" s="34">
        <v>3.9329999999999998</v>
      </c>
      <c r="U300" s="34">
        <v>2.427</v>
      </c>
      <c r="V300" s="34">
        <v>4.742</v>
      </c>
      <c r="W300" s="34">
        <v>167.42699999999999</v>
      </c>
      <c r="X300" s="34">
        <v>2574.268</v>
      </c>
      <c r="Y300" s="34">
        <v>4787.6540000000005</v>
      </c>
      <c r="Z300" s="34">
        <v>11181.968000000001</v>
      </c>
      <c r="AA300" s="34">
        <v>10983.474</v>
      </c>
      <c r="AB300" s="34">
        <v>16866.685000000001</v>
      </c>
      <c r="AC300" s="34">
        <v>20870.038</v>
      </c>
      <c r="AD300" s="34">
        <v>19681.09</v>
      </c>
      <c r="AE300" s="34">
        <v>20494.203000000001</v>
      </c>
      <c r="AF300" s="34">
        <v>18371.999</v>
      </c>
      <c r="AG300" s="34">
        <v>19084.521000000001</v>
      </c>
      <c r="AH300" s="34">
        <v>27038.438999999998</v>
      </c>
      <c r="AI300" s="34">
        <v>30220.126</v>
      </c>
      <c r="AJ300" s="34">
        <v>32576.062000000002</v>
      </c>
      <c r="AK300" s="34">
        <v>30314.855</v>
      </c>
      <c r="AL300" s="34">
        <v>32815.110999999997</v>
      </c>
      <c r="AM300" s="34">
        <v>32623.516</v>
      </c>
      <c r="AN300" s="34">
        <v>25167.995999999999</v>
      </c>
      <c r="AO300" s="34">
        <v>15586.56</v>
      </c>
      <c r="AP300" s="34">
        <v>6893.2179999999998</v>
      </c>
      <c r="AQ300" s="34">
        <v>1427.374</v>
      </c>
      <c r="AR300" s="34">
        <v>45.219000000000001</v>
      </c>
      <c r="AS300" s="34">
        <v>9.0020000000000007</v>
      </c>
      <c r="AT300" s="34">
        <v>7.6959999999999997</v>
      </c>
      <c r="AU300" s="34">
        <v>6.242</v>
      </c>
      <c r="AV300" s="34">
        <v>5.4009999999999998</v>
      </c>
      <c r="AW300" s="34">
        <v>4.3540000000000001</v>
      </c>
      <c r="AX300" s="34">
        <v>5.0490000000000004</v>
      </c>
      <c r="AY300" s="34">
        <v>4.6859999999999999</v>
      </c>
      <c r="AZ300" s="34">
        <v>4.1870000000000003</v>
      </c>
      <c r="BA300" s="34">
        <v>4.7380000000000004</v>
      </c>
      <c r="BB300" s="34">
        <v>3.6680000000000001</v>
      </c>
      <c r="BC300" s="34">
        <v>3.2759999999999998</v>
      </c>
      <c r="BD300" s="34">
        <v>5.1029999999999998</v>
      </c>
    </row>
    <row r="301" spans="1:56" x14ac:dyDescent="0.25">
      <c r="A301" t="s">
        <v>323</v>
      </c>
      <c r="D301" t="s">
        <v>0</v>
      </c>
      <c r="E301" s="2" t="s">
        <v>152</v>
      </c>
      <c r="G301" s="33">
        <v>43203</v>
      </c>
      <c r="H301" s="41">
        <f t="shared" si="9"/>
        <v>897413.56900000002</v>
      </c>
      <c r="I301" s="34">
        <v>7.3339999999999996</v>
      </c>
      <c r="J301" s="34">
        <v>6.2469999999999999</v>
      </c>
      <c r="K301" s="34">
        <v>4.9390000000000001</v>
      </c>
      <c r="L301" s="34">
        <v>2.7690000000000001</v>
      </c>
      <c r="M301" s="34">
        <v>2.8279999999999998</v>
      </c>
      <c r="N301" s="34">
        <v>1.9059999999999999</v>
      </c>
      <c r="O301" s="34">
        <v>2.7210000000000001</v>
      </c>
      <c r="P301" s="34">
        <v>3.6829999999999998</v>
      </c>
      <c r="Q301" s="34">
        <v>2.597</v>
      </c>
      <c r="R301" s="34">
        <v>1.603</v>
      </c>
      <c r="S301" s="34">
        <v>1.5740000000000001</v>
      </c>
      <c r="T301" s="34">
        <v>2.2029999999999998</v>
      </c>
      <c r="U301" s="34">
        <v>2.3359999999999999</v>
      </c>
      <c r="V301" s="34">
        <v>9.2940000000000005</v>
      </c>
      <c r="W301" s="34">
        <v>821.29600000000005</v>
      </c>
      <c r="X301" s="34">
        <v>5693.9110000000001</v>
      </c>
      <c r="Y301" s="34">
        <v>14330.055</v>
      </c>
      <c r="Z301" s="34">
        <v>25463.577000000001</v>
      </c>
      <c r="AA301" s="34">
        <v>37037.296999999999</v>
      </c>
      <c r="AB301" s="34">
        <v>48595.550999999999</v>
      </c>
      <c r="AC301" s="34">
        <v>58739.19</v>
      </c>
      <c r="AD301" s="34">
        <v>67223.195000000007</v>
      </c>
      <c r="AE301" s="34">
        <v>73753.936000000002</v>
      </c>
      <c r="AF301" s="34">
        <v>77526.264999999999</v>
      </c>
      <c r="AG301" s="34">
        <v>78706.032000000007</v>
      </c>
      <c r="AH301" s="34">
        <v>78171.755000000005</v>
      </c>
      <c r="AI301" s="34">
        <v>75643.627999999997</v>
      </c>
      <c r="AJ301" s="34">
        <v>70914.86</v>
      </c>
      <c r="AK301" s="34">
        <v>62875.504000000001</v>
      </c>
      <c r="AL301" s="34">
        <v>52696.883999999998</v>
      </c>
      <c r="AM301" s="34">
        <v>39106.599000000002</v>
      </c>
      <c r="AN301" s="34">
        <v>18533.007000000001</v>
      </c>
      <c r="AO301" s="34">
        <v>7784.4179999999997</v>
      </c>
      <c r="AP301" s="34">
        <v>3287.4520000000002</v>
      </c>
      <c r="AQ301" s="34">
        <v>353.61</v>
      </c>
      <c r="AR301" s="34">
        <v>26.056999999999999</v>
      </c>
      <c r="AS301" s="34">
        <v>8.1340000000000003</v>
      </c>
      <c r="AT301" s="34">
        <v>9.6349999999999998</v>
      </c>
      <c r="AU301" s="34">
        <v>8.5459999999999994</v>
      </c>
      <c r="AV301" s="34">
        <v>5.8010000000000002</v>
      </c>
      <c r="AW301" s="34">
        <v>5.2960000000000003</v>
      </c>
      <c r="AX301" s="34">
        <v>5.7240000000000002</v>
      </c>
      <c r="AY301" s="34">
        <v>5.9829999999999997</v>
      </c>
      <c r="AZ301" s="34">
        <v>5.1109999999999998</v>
      </c>
      <c r="BA301" s="34">
        <v>4.8120000000000003</v>
      </c>
      <c r="BB301" s="34">
        <v>4.6909999999999998</v>
      </c>
      <c r="BC301" s="34">
        <v>7.64</v>
      </c>
      <c r="BD301" s="34">
        <v>6.0830000000000002</v>
      </c>
    </row>
    <row r="302" spans="1:56" x14ac:dyDescent="0.25">
      <c r="A302" t="s">
        <v>323</v>
      </c>
      <c r="D302" t="s">
        <v>0</v>
      </c>
      <c r="E302" s="2" t="s">
        <v>152</v>
      </c>
      <c r="G302" s="33">
        <v>43204</v>
      </c>
      <c r="H302" s="41">
        <f t="shared" si="9"/>
        <v>150644.03700000001</v>
      </c>
      <c r="I302" s="34">
        <v>5.9139999999999997</v>
      </c>
      <c r="J302" s="34">
        <v>4.22</v>
      </c>
      <c r="K302" s="34">
        <v>3.1339999999999999</v>
      </c>
      <c r="L302" s="34">
        <v>3.5270000000000001</v>
      </c>
      <c r="M302" s="34">
        <v>2.0419999999999998</v>
      </c>
      <c r="N302" s="34">
        <v>2.1739999999999999</v>
      </c>
      <c r="O302" s="34">
        <v>2.1960000000000002</v>
      </c>
      <c r="P302" s="34">
        <v>3.0539999999999998</v>
      </c>
      <c r="Q302" s="34">
        <v>2.6859999999999999</v>
      </c>
      <c r="R302" s="34">
        <v>2.1890000000000001</v>
      </c>
      <c r="S302" s="34">
        <v>2.2290000000000001</v>
      </c>
      <c r="T302" s="34">
        <v>2.8969999999999998</v>
      </c>
      <c r="U302" s="34">
        <v>4.3220000000000001</v>
      </c>
      <c r="V302" s="34">
        <v>22.867000000000001</v>
      </c>
      <c r="W302" s="34">
        <v>364.096</v>
      </c>
      <c r="X302" s="34">
        <v>1351.8040000000001</v>
      </c>
      <c r="Y302" s="34">
        <v>3000.5770000000002</v>
      </c>
      <c r="Z302" s="34">
        <v>4690.5889999999999</v>
      </c>
      <c r="AA302" s="34">
        <v>6974.5240000000003</v>
      </c>
      <c r="AB302" s="34">
        <v>9530.0439999999999</v>
      </c>
      <c r="AC302" s="34">
        <v>10188.369000000001</v>
      </c>
      <c r="AD302" s="34">
        <v>12588.709000000001</v>
      </c>
      <c r="AE302" s="34">
        <v>10527.102999999999</v>
      </c>
      <c r="AF302" s="34">
        <v>7564.5709999999999</v>
      </c>
      <c r="AG302" s="34">
        <v>9558.5190000000002</v>
      </c>
      <c r="AH302" s="34">
        <v>5982.6940000000004</v>
      </c>
      <c r="AI302" s="34">
        <v>4528.5709999999999</v>
      </c>
      <c r="AJ302" s="34">
        <v>3887.134</v>
      </c>
      <c r="AK302" s="34">
        <v>11027.786</v>
      </c>
      <c r="AL302" s="34">
        <v>19990.713</v>
      </c>
      <c r="AM302" s="34">
        <v>16515.824000000001</v>
      </c>
      <c r="AN302" s="34">
        <v>6535.8029999999999</v>
      </c>
      <c r="AO302" s="34">
        <v>3753.6509999999998</v>
      </c>
      <c r="AP302" s="34">
        <v>1674.8109999999999</v>
      </c>
      <c r="AQ302" s="34">
        <v>279.42500000000001</v>
      </c>
      <c r="AR302" s="34">
        <v>9.5869999999999997</v>
      </c>
      <c r="AS302" s="34">
        <v>6.5140000000000002</v>
      </c>
      <c r="AT302" s="34">
        <v>6.1870000000000003</v>
      </c>
      <c r="AU302" s="34">
        <v>5.8</v>
      </c>
      <c r="AV302" s="34">
        <v>4.9909999999999997</v>
      </c>
      <c r="AW302" s="34">
        <v>5.2439999999999998</v>
      </c>
      <c r="AX302" s="34">
        <v>3.7130000000000001</v>
      </c>
      <c r="AY302" s="34">
        <v>4.0640000000000001</v>
      </c>
      <c r="AZ302" s="34">
        <v>2.923</v>
      </c>
      <c r="BA302" s="34">
        <v>3.4279999999999999</v>
      </c>
      <c r="BB302" s="34">
        <v>3.9430000000000001</v>
      </c>
      <c r="BC302" s="34">
        <v>3.4929999999999999</v>
      </c>
      <c r="BD302" s="34">
        <v>5.3819999999999997</v>
      </c>
    </row>
    <row r="303" spans="1:56" x14ac:dyDescent="0.25">
      <c r="A303" t="s">
        <v>323</v>
      </c>
      <c r="D303" t="s">
        <v>0</v>
      </c>
      <c r="E303" s="2" t="s">
        <v>152</v>
      </c>
      <c r="G303" s="33">
        <v>43205</v>
      </c>
      <c r="H303" s="41">
        <f t="shared" si="9"/>
        <v>116945.08699999998</v>
      </c>
      <c r="I303" s="34">
        <v>5.04</v>
      </c>
      <c r="J303" s="34">
        <v>4.8499999999999996</v>
      </c>
      <c r="K303" s="34">
        <v>3.7269999999999999</v>
      </c>
      <c r="L303" s="34">
        <v>2.6549999999999998</v>
      </c>
      <c r="M303" s="34">
        <v>2.653</v>
      </c>
      <c r="N303" s="34">
        <v>3.6440000000000001</v>
      </c>
      <c r="O303" s="34">
        <v>3.09</v>
      </c>
      <c r="P303" s="34">
        <v>2.7480000000000002</v>
      </c>
      <c r="Q303" s="34">
        <v>2.44</v>
      </c>
      <c r="R303" s="34">
        <v>2.23</v>
      </c>
      <c r="S303" s="34">
        <v>2.0390000000000001</v>
      </c>
      <c r="T303" s="34">
        <v>3.8610000000000002</v>
      </c>
      <c r="U303" s="34">
        <v>5.4870000000000001</v>
      </c>
      <c r="V303" s="34">
        <v>5.4560000000000004</v>
      </c>
      <c r="W303" s="34">
        <v>130.452</v>
      </c>
      <c r="X303" s="34">
        <v>797.54300000000001</v>
      </c>
      <c r="Y303" s="34">
        <v>1928.9780000000001</v>
      </c>
      <c r="Z303" s="34">
        <v>3498.5410000000002</v>
      </c>
      <c r="AA303" s="34">
        <v>5943.8990000000003</v>
      </c>
      <c r="AB303" s="34">
        <v>6530.5259999999998</v>
      </c>
      <c r="AC303" s="34">
        <v>7559.4009999999998</v>
      </c>
      <c r="AD303" s="34">
        <v>8491.4860000000008</v>
      </c>
      <c r="AE303" s="34">
        <v>9309.4930000000004</v>
      </c>
      <c r="AF303" s="34">
        <v>10205.232</v>
      </c>
      <c r="AG303" s="34">
        <v>10161.463</v>
      </c>
      <c r="AH303" s="34">
        <v>10491.304</v>
      </c>
      <c r="AI303" s="34">
        <v>10642.843000000001</v>
      </c>
      <c r="AJ303" s="34">
        <v>8838.4419999999991</v>
      </c>
      <c r="AK303" s="34">
        <v>6948.799</v>
      </c>
      <c r="AL303" s="34">
        <v>7163.3980000000001</v>
      </c>
      <c r="AM303" s="34">
        <v>4378.7309999999998</v>
      </c>
      <c r="AN303" s="34">
        <v>2658.4949999999999</v>
      </c>
      <c r="AO303" s="34">
        <v>849.36400000000003</v>
      </c>
      <c r="AP303" s="34">
        <v>272.50400000000002</v>
      </c>
      <c r="AQ303" s="34">
        <v>41.695999999999998</v>
      </c>
      <c r="AR303" s="34">
        <v>6.1689999999999996</v>
      </c>
      <c r="AS303" s="34">
        <v>6.367</v>
      </c>
      <c r="AT303" s="34">
        <v>5.226</v>
      </c>
      <c r="AU303" s="34">
        <v>4.9790000000000001</v>
      </c>
      <c r="AV303" s="34">
        <v>3.95</v>
      </c>
      <c r="AW303" s="34">
        <v>4.1150000000000002</v>
      </c>
      <c r="AX303" s="34">
        <v>3.7349999999999999</v>
      </c>
      <c r="AY303" s="34">
        <v>3.0920000000000001</v>
      </c>
      <c r="AZ303" s="34">
        <v>2.9529999999999998</v>
      </c>
      <c r="BA303" s="34">
        <v>3.133</v>
      </c>
      <c r="BB303" s="34">
        <v>2.7149999999999999</v>
      </c>
      <c r="BC303" s="34">
        <v>2.6549999999999998</v>
      </c>
      <c r="BD303" s="34">
        <v>3.488</v>
      </c>
    </row>
    <row r="304" spans="1:56" x14ac:dyDescent="0.25">
      <c r="A304" t="s">
        <v>323</v>
      </c>
      <c r="D304" t="s">
        <v>0</v>
      </c>
      <c r="E304" s="2" t="s">
        <v>152</v>
      </c>
      <c r="G304" s="33">
        <v>43206</v>
      </c>
      <c r="H304" s="41">
        <f t="shared" si="9"/>
        <v>245414.25400000002</v>
      </c>
      <c r="I304" s="34">
        <v>5.9770000000000003</v>
      </c>
      <c r="J304" s="34">
        <v>6.9560000000000004</v>
      </c>
      <c r="K304" s="34">
        <v>4.2859999999999996</v>
      </c>
      <c r="L304" s="34">
        <v>3.93</v>
      </c>
      <c r="M304" s="34">
        <v>1.502</v>
      </c>
      <c r="N304" s="34">
        <v>2.1749999999999998</v>
      </c>
      <c r="O304" s="34">
        <v>2.452</v>
      </c>
      <c r="P304" s="34">
        <v>3.4249999999999998</v>
      </c>
      <c r="Q304" s="34">
        <v>1.6240000000000001</v>
      </c>
      <c r="R304" s="34">
        <v>1.8959999999999999</v>
      </c>
      <c r="S304" s="34">
        <v>1.355</v>
      </c>
      <c r="T304" s="34">
        <v>3.1469999999999998</v>
      </c>
      <c r="U304" s="34">
        <v>3.9580000000000002</v>
      </c>
      <c r="V304" s="34">
        <v>4.3920000000000003</v>
      </c>
      <c r="W304" s="34">
        <v>57.017000000000003</v>
      </c>
      <c r="X304" s="34">
        <v>649.78599999999994</v>
      </c>
      <c r="Y304" s="34">
        <v>3131.5149999999999</v>
      </c>
      <c r="Z304" s="34">
        <v>5748.7169999999996</v>
      </c>
      <c r="AA304" s="34">
        <v>6768.5749999999998</v>
      </c>
      <c r="AB304" s="34">
        <v>10229.849</v>
      </c>
      <c r="AC304" s="34">
        <v>21185.837</v>
      </c>
      <c r="AD304" s="34">
        <v>24617.375</v>
      </c>
      <c r="AE304" s="34">
        <v>25709.294999999998</v>
      </c>
      <c r="AF304" s="34">
        <v>23097.909</v>
      </c>
      <c r="AG304" s="34">
        <v>23048.911</v>
      </c>
      <c r="AH304" s="34">
        <v>24322.675999999999</v>
      </c>
      <c r="AI304" s="34">
        <v>16824.516</v>
      </c>
      <c r="AJ304" s="34">
        <v>19699.602999999999</v>
      </c>
      <c r="AK304" s="34">
        <v>12374.11</v>
      </c>
      <c r="AL304" s="34">
        <v>10372.266</v>
      </c>
      <c r="AM304" s="34">
        <v>7793.5770000000002</v>
      </c>
      <c r="AN304" s="34">
        <v>5487.8190000000004</v>
      </c>
      <c r="AO304" s="34">
        <v>3102.8240000000001</v>
      </c>
      <c r="AP304" s="34">
        <v>980.78800000000001</v>
      </c>
      <c r="AQ304" s="34">
        <v>105.593</v>
      </c>
      <c r="AR304" s="34">
        <v>5.75</v>
      </c>
      <c r="AS304" s="34">
        <v>7.173</v>
      </c>
      <c r="AT304" s="34">
        <v>6.4340000000000002</v>
      </c>
      <c r="AU304" s="34">
        <v>6.8250000000000002</v>
      </c>
      <c r="AV304" s="34">
        <v>6.2350000000000003</v>
      </c>
      <c r="AW304" s="34">
        <v>4.5830000000000002</v>
      </c>
      <c r="AX304" s="34">
        <v>4.2279999999999998</v>
      </c>
      <c r="AY304" s="34">
        <v>3.2029999999999998</v>
      </c>
      <c r="AZ304" s="34">
        <v>3.1640000000000001</v>
      </c>
      <c r="BA304" s="34">
        <v>3.528</v>
      </c>
      <c r="BB304" s="34">
        <v>3.097</v>
      </c>
      <c r="BC304" s="34">
        <v>2.4580000000000002</v>
      </c>
      <c r="BD304" s="34">
        <v>1.9430000000000001</v>
      </c>
    </row>
    <row r="305" spans="1:56" x14ac:dyDescent="0.25">
      <c r="A305" t="s">
        <v>323</v>
      </c>
      <c r="D305" t="s">
        <v>0</v>
      </c>
      <c r="E305" s="2" t="s">
        <v>152</v>
      </c>
      <c r="G305" s="33">
        <v>43207</v>
      </c>
      <c r="H305" s="41">
        <f t="shared" si="9"/>
        <v>528821.52300000016</v>
      </c>
      <c r="I305" s="34">
        <v>2.2040000000000002</v>
      </c>
      <c r="J305" s="34">
        <v>3.31</v>
      </c>
      <c r="K305" s="34">
        <v>6.6449999999999996</v>
      </c>
      <c r="L305" s="34">
        <v>4.7679999999999998</v>
      </c>
      <c r="M305" s="34">
        <v>4.6470000000000002</v>
      </c>
      <c r="N305" s="34">
        <v>1.825</v>
      </c>
      <c r="O305" s="34">
        <v>1.8069999999999999</v>
      </c>
      <c r="P305" s="34">
        <v>2.8330000000000002</v>
      </c>
      <c r="Q305" s="34">
        <v>1.7130000000000001</v>
      </c>
      <c r="R305" s="34">
        <v>2.069</v>
      </c>
      <c r="S305" s="34">
        <v>2.7109999999999999</v>
      </c>
      <c r="T305" s="34">
        <v>4.17</v>
      </c>
      <c r="U305" s="34">
        <v>3.8919999999999999</v>
      </c>
      <c r="V305" s="34">
        <v>5.5119999999999996</v>
      </c>
      <c r="W305" s="34">
        <v>260.17899999999997</v>
      </c>
      <c r="X305" s="34">
        <v>1918.2650000000001</v>
      </c>
      <c r="Y305" s="34">
        <v>5102.1419999999998</v>
      </c>
      <c r="Z305" s="34">
        <v>9445.4809999999998</v>
      </c>
      <c r="AA305" s="34">
        <v>13467.793</v>
      </c>
      <c r="AB305" s="34">
        <v>17961.224999999999</v>
      </c>
      <c r="AC305" s="34">
        <v>24872.201000000001</v>
      </c>
      <c r="AD305" s="34">
        <v>32584.829000000002</v>
      </c>
      <c r="AE305" s="34">
        <v>36021.142999999996</v>
      </c>
      <c r="AF305" s="34">
        <v>39414.722999999998</v>
      </c>
      <c r="AG305" s="34">
        <v>42835.372000000003</v>
      </c>
      <c r="AH305" s="34">
        <v>47365.154000000002</v>
      </c>
      <c r="AI305" s="34">
        <v>48635.33</v>
      </c>
      <c r="AJ305" s="34">
        <v>47832.303999999996</v>
      </c>
      <c r="AK305" s="34">
        <v>44561.743999999999</v>
      </c>
      <c r="AL305" s="34">
        <v>39305.330999999998</v>
      </c>
      <c r="AM305" s="34">
        <v>33102.574999999997</v>
      </c>
      <c r="AN305" s="34">
        <v>24882.716</v>
      </c>
      <c r="AO305" s="34">
        <v>13478.326999999999</v>
      </c>
      <c r="AP305" s="34">
        <v>4906.3969999999999</v>
      </c>
      <c r="AQ305" s="34">
        <v>741.60599999999999</v>
      </c>
      <c r="AR305" s="34">
        <v>10.132999999999999</v>
      </c>
      <c r="AS305" s="34">
        <v>6.76</v>
      </c>
      <c r="AT305" s="34">
        <v>7.0090000000000003</v>
      </c>
      <c r="AU305" s="34">
        <v>7.5860000000000003</v>
      </c>
      <c r="AV305" s="34">
        <v>6.84</v>
      </c>
      <c r="AW305" s="34">
        <v>6.859</v>
      </c>
      <c r="AX305" s="34">
        <v>4.82</v>
      </c>
      <c r="AY305" s="34">
        <v>4.6989999999999998</v>
      </c>
      <c r="AZ305" s="34">
        <v>3.6579999999999999</v>
      </c>
      <c r="BA305" s="34">
        <v>3.8279999999999998</v>
      </c>
      <c r="BB305" s="34">
        <v>3.714</v>
      </c>
      <c r="BC305" s="34">
        <v>5.3570000000000002</v>
      </c>
      <c r="BD305" s="34">
        <v>7.3170000000000002</v>
      </c>
    </row>
    <row r="306" spans="1:56" x14ac:dyDescent="0.25">
      <c r="A306" t="s">
        <v>323</v>
      </c>
      <c r="D306" t="s">
        <v>0</v>
      </c>
      <c r="E306" s="2" t="s">
        <v>152</v>
      </c>
      <c r="G306" s="33">
        <v>43208</v>
      </c>
      <c r="H306" s="41">
        <f t="shared" si="9"/>
        <v>920259.92</v>
      </c>
      <c r="I306" s="34">
        <v>7.71</v>
      </c>
      <c r="J306" s="34">
        <v>6.3019999999999996</v>
      </c>
      <c r="K306" s="34">
        <v>6.0839999999999996</v>
      </c>
      <c r="L306" s="34">
        <v>3.3460000000000001</v>
      </c>
      <c r="M306" s="34">
        <v>1.617</v>
      </c>
      <c r="N306" s="34">
        <v>2.86</v>
      </c>
      <c r="O306" s="34">
        <v>2.7589999999999999</v>
      </c>
      <c r="P306" s="34">
        <v>4.5599999999999996</v>
      </c>
      <c r="Q306" s="34">
        <v>3.234</v>
      </c>
      <c r="R306" s="34">
        <v>2.2280000000000002</v>
      </c>
      <c r="S306" s="34">
        <v>1.6919999999999999</v>
      </c>
      <c r="T306" s="34">
        <v>3.3079999999999998</v>
      </c>
      <c r="U306" s="34">
        <v>2.7450000000000001</v>
      </c>
      <c r="V306" s="34">
        <v>7.9950000000000001</v>
      </c>
      <c r="W306" s="34">
        <v>746.24800000000005</v>
      </c>
      <c r="X306" s="34">
        <v>5172.9920000000002</v>
      </c>
      <c r="Y306" s="34">
        <v>13864.562</v>
      </c>
      <c r="Z306" s="34">
        <v>25422.635999999999</v>
      </c>
      <c r="AA306" s="34">
        <v>37242.286999999997</v>
      </c>
      <c r="AB306" s="34">
        <v>48763.207999999999</v>
      </c>
      <c r="AC306" s="34">
        <v>59039.817000000003</v>
      </c>
      <c r="AD306" s="34">
        <v>67357.534</v>
      </c>
      <c r="AE306" s="34">
        <v>73720.733999999997</v>
      </c>
      <c r="AF306" s="34">
        <v>77274.851999999999</v>
      </c>
      <c r="AG306" s="34">
        <v>78751.743000000002</v>
      </c>
      <c r="AH306" s="34">
        <v>78331.441999999995</v>
      </c>
      <c r="AI306" s="34">
        <v>75915.849000000002</v>
      </c>
      <c r="AJ306" s="34">
        <v>71049.985000000001</v>
      </c>
      <c r="AK306" s="34">
        <v>63316.807999999997</v>
      </c>
      <c r="AL306" s="34">
        <v>52554.347999999998</v>
      </c>
      <c r="AM306" s="34">
        <v>40732.347999999998</v>
      </c>
      <c r="AN306" s="34">
        <v>29702.893</v>
      </c>
      <c r="AO306" s="34">
        <v>15607.393</v>
      </c>
      <c r="AP306" s="34">
        <v>4864.6660000000002</v>
      </c>
      <c r="AQ306" s="34">
        <v>679.952</v>
      </c>
      <c r="AR306" s="34">
        <v>14.499000000000001</v>
      </c>
      <c r="AS306" s="34">
        <v>8.1509999999999998</v>
      </c>
      <c r="AT306" s="34">
        <v>7.31</v>
      </c>
      <c r="AU306" s="34">
        <v>6.8570000000000002</v>
      </c>
      <c r="AV306" s="34">
        <v>6.9809999999999999</v>
      </c>
      <c r="AW306" s="34">
        <v>6.093</v>
      </c>
      <c r="AX306" s="34">
        <v>6.25</v>
      </c>
      <c r="AY306" s="34">
        <v>5.6779999999999999</v>
      </c>
      <c r="AZ306" s="34">
        <v>4.9180000000000001</v>
      </c>
      <c r="BA306" s="34">
        <v>4.9749999999999996</v>
      </c>
      <c r="BB306" s="34">
        <v>4.3710000000000004</v>
      </c>
      <c r="BC306" s="34">
        <v>7.5670000000000002</v>
      </c>
      <c r="BD306" s="34">
        <v>7.5330000000000004</v>
      </c>
    </row>
    <row r="307" spans="1:56" x14ac:dyDescent="0.25">
      <c r="A307" t="s">
        <v>323</v>
      </c>
      <c r="D307" t="s">
        <v>0</v>
      </c>
      <c r="E307" s="2" t="s">
        <v>152</v>
      </c>
      <c r="G307" s="33">
        <v>43209</v>
      </c>
      <c r="H307" s="41">
        <f t="shared" si="9"/>
        <v>701369.103</v>
      </c>
      <c r="I307" s="34">
        <v>5.6050000000000004</v>
      </c>
      <c r="J307" s="34">
        <v>4.4249999999999998</v>
      </c>
      <c r="K307" s="34">
        <v>4.1840000000000002</v>
      </c>
      <c r="L307" s="34">
        <v>4.2990000000000004</v>
      </c>
      <c r="M307" s="34">
        <v>2.8479999999999999</v>
      </c>
      <c r="N307" s="34">
        <v>3.6579999999999999</v>
      </c>
      <c r="O307" s="34">
        <v>3.4630000000000001</v>
      </c>
      <c r="P307" s="34">
        <v>4.1020000000000003</v>
      </c>
      <c r="Q307" s="34">
        <v>2.7549999999999999</v>
      </c>
      <c r="R307" s="34">
        <v>2.3050000000000002</v>
      </c>
      <c r="S307" s="34">
        <v>2.3679999999999999</v>
      </c>
      <c r="T307" s="34">
        <v>4.6310000000000002</v>
      </c>
      <c r="U307" s="34">
        <v>6.08</v>
      </c>
      <c r="V307" s="34">
        <v>6.6680000000000001</v>
      </c>
      <c r="W307" s="34">
        <v>203.32300000000001</v>
      </c>
      <c r="X307" s="34">
        <v>2749.3119999999999</v>
      </c>
      <c r="Y307" s="34">
        <v>10892.261</v>
      </c>
      <c r="Z307" s="34">
        <v>17869.625</v>
      </c>
      <c r="AA307" s="34">
        <v>25246.406999999999</v>
      </c>
      <c r="AB307" s="34">
        <v>28891.144</v>
      </c>
      <c r="AC307" s="34">
        <v>33955.031999999999</v>
      </c>
      <c r="AD307" s="34">
        <v>43930.675000000003</v>
      </c>
      <c r="AE307" s="34">
        <v>51082.048999999999</v>
      </c>
      <c r="AF307" s="34">
        <v>57425.298999999999</v>
      </c>
      <c r="AG307" s="34">
        <v>62919.017</v>
      </c>
      <c r="AH307" s="34">
        <v>65650.428</v>
      </c>
      <c r="AI307" s="34">
        <v>66755.631999999998</v>
      </c>
      <c r="AJ307" s="34">
        <v>60656.26</v>
      </c>
      <c r="AK307" s="34">
        <v>49284.444000000003</v>
      </c>
      <c r="AL307" s="34">
        <v>42792.527000000002</v>
      </c>
      <c r="AM307" s="34">
        <v>36442.214999999997</v>
      </c>
      <c r="AN307" s="34">
        <v>25155.739000000001</v>
      </c>
      <c r="AO307" s="34">
        <v>13931.66</v>
      </c>
      <c r="AP307" s="34">
        <v>4826.0940000000001</v>
      </c>
      <c r="AQ307" s="34">
        <v>570.02599999999995</v>
      </c>
      <c r="AR307" s="34">
        <v>11.371</v>
      </c>
      <c r="AS307" s="34">
        <v>8.5670000000000002</v>
      </c>
      <c r="AT307" s="34">
        <v>8.4469999999999992</v>
      </c>
      <c r="AU307" s="34">
        <v>7.9160000000000004</v>
      </c>
      <c r="AV307" s="34">
        <v>6.8769999999999998</v>
      </c>
      <c r="AW307" s="34">
        <v>5.7880000000000003</v>
      </c>
      <c r="AX307" s="34">
        <v>5.1779999999999999</v>
      </c>
      <c r="AY307" s="34">
        <v>4.5279999999999996</v>
      </c>
      <c r="AZ307" s="34">
        <v>6.0629999999999997</v>
      </c>
      <c r="BA307" s="34">
        <v>4.9480000000000004</v>
      </c>
      <c r="BB307" s="34">
        <v>4.1130000000000004</v>
      </c>
      <c r="BC307" s="34">
        <v>4.2080000000000002</v>
      </c>
      <c r="BD307" s="34">
        <v>4.5389999999999997</v>
      </c>
    </row>
    <row r="308" spans="1:56" x14ac:dyDescent="0.25">
      <c r="A308" t="s">
        <v>323</v>
      </c>
      <c r="D308" t="s">
        <v>0</v>
      </c>
      <c r="E308" s="2" t="s">
        <v>152</v>
      </c>
      <c r="G308" s="33">
        <v>43210</v>
      </c>
      <c r="H308" s="41">
        <f t="shared" si="9"/>
        <v>811029.402</v>
      </c>
      <c r="I308" s="34">
        <v>6.5289999999999999</v>
      </c>
      <c r="J308" s="34">
        <v>9.4489999999999998</v>
      </c>
      <c r="K308" s="34">
        <v>9.6240000000000006</v>
      </c>
      <c r="L308" s="34">
        <v>9.0670000000000002</v>
      </c>
      <c r="M308" s="34">
        <v>6.4080000000000004</v>
      </c>
      <c r="N308" s="34">
        <v>7.6390000000000002</v>
      </c>
      <c r="O308" s="34">
        <v>5.6879999999999997</v>
      </c>
      <c r="P308" s="34">
        <v>6.34</v>
      </c>
      <c r="Q308" s="34">
        <v>5.2380000000000004</v>
      </c>
      <c r="R308" s="34">
        <v>5.7</v>
      </c>
      <c r="S308" s="34">
        <v>5.431</v>
      </c>
      <c r="T308" s="34">
        <v>5.6660000000000004</v>
      </c>
      <c r="U308" s="34">
        <v>8.0150000000000006</v>
      </c>
      <c r="V308" s="34">
        <v>7.6</v>
      </c>
      <c r="W308" s="34">
        <v>254.36099999999999</v>
      </c>
      <c r="X308" s="34">
        <v>2462.8249999999998</v>
      </c>
      <c r="Y308" s="34">
        <v>8026.7420000000002</v>
      </c>
      <c r="Z308" s="34">
        <v>16699.322</v>
      </c>
      <c r="AA308" s="34">
        <v>26528.433000000001</v>
      </c>
      <c r="AB308" s="34">
        <v>36573.512999999999</v>
      </c>
      <c r="AC308" s="34">
        <v>46498.108999999997</v>
      </c>
      <c r="AD308" s="34">
        <v>55606.303</v>
      </c>
      <c r="AE308" s="34">
        <v>63455.629000000001</v>
      </c>
      <c r="AF308" s="34">
        <v>69909.831000000006</v>
      </c>
      <c r="AG308" s="34">
        <v>73315.8</v>
      </c>
      <c r="AH308" s="34">
        <v>74047.195999999996</v>
      </c>
      <c r="AI308" s="34">
        <v>71833.668000000005</v>
      </c>
      <c r="AJ308" s="34">
        <v>67405.327000000005</v>
      </c>
      <c r="AK308" s="34">
        <v>60181.137999999999</v>
      </c>
      <c r="AL308" s="34">
        <v>50993.123</v>
      </c>
      <c r="AM308" s="34">
        <v>39696.002999999997</v>
      </c>
      <c r="AN308" s="34">
        <v>26989.141</v>
      </c>
      <c r="AO308" s="34">
        <v>14684.555</v>
      </c>
      <c r="AP308" s="34">
        <v>5084.1840000000002</v>
      </c>
      <c r="AQ308" s="34">
        <v>595.19100000000003</v>
      </c>
      <c r="AR308" s="34">
        <v>9.2940000000000005</v>
      </c>
      <c r="AS308" s="34">
        <v>9.2669999999999995</v>
      </c>
      <c r="AT308" s="34">
        <v>7.8369999999999997</v>
      </c>
      <c r="AU308" s="34">
        <v>7.2910000000000004</v>
      </c>
      <c r="AV308" s="34">
        <v>7.1420000000000003</v>
      </c>
      <c r="AW308" s="34">
        <v>5.9450000000000003</v>
      </c>
      <c r="AX308" s="34">
        <v>5.9969999999999999</v>
      </c>
      <c r="AY308" s="34">
        <v>6.36</v>
      </c>
      <c r="AZ308" s="34">
        <v>6.1219999999999999</v>
      </c>
      <c r="BA308" s="34">
        <v>6.194</v>
      </c>
      <c r="BB308" s="34">
        <v>5.726</v>
      </c>
      <c r="BC308" s="34">
        <v>6.7729999999999997</v>
      </c>
      <c r="BD308" s="34">
        <v>6.6660000000000004</v>
      </c>
    </row>
    <row r="309" spans="1:56" x14ac:dyDescent="0.25">
      <c r="A309" t="s">
        <v>323</v>
      </c>
      <c r="D309" t="s">
        <v>0</v>
      </c>
      <c r="E309" s="2" t="s">
        <v>152</v>
      </c>
      <c r="G309" s="33">
        <v>43211</v>
      </c>
      <c r="H309" s="41">
        <f t="shared" si="9"/>
        <v>709678.11799999978</v>
      </c>
      <c r="I309" s="34">
        <v>6.7220000000000004</v>
      </c>
      <c r="J309" s="34">
        <v>9.5549999999999997</v>
      </c>
      <c r="K309" s="34">
        <v>9.7140000000000004</v>
      </c>
      <c r="L309" s="34">
        <v>8.5310000000000006</v>
      </c>
      <c r="M309" s="34">
        <v>6.9279999999999999</v>
      </c>
      <c r="N309" s="34">
        <v>5.6429999999999998</v>
      </c>
      <c r="O309" s="34">
        <v>6.62</v>
      </c>
      <c r="P309" s="34">
        <v>6.2370000000000001</v>
      </c>
      <c r="Q309" s="34">
        <v>5.95</v>
      </c>
      <c r="R309" s="34">
        <v>7.226</v>
      </c>
      <c r="S309" s="34">
        <v>5.5750000000000002</v>
      </c>
      <c r="T309" s="34">
        <v>6.2969999999999997</v>
      </c>
      <c r="U309" s="34">
        <v>6.7380000000000004</v>
      </c>
      <c r="V309" s="34">
        <v>7.5759999999999996</v>
      </c>
      <c r="W309" s="34">
        <v>239.56899999999999</v>
      </c>
      <c r="X309" s="34">
        <v>2034.3920000000001</v>
      </c>
      <c r="Y309" s="34">
        <v>6271.9309999999996</v>
      </c>
      <c r="Z309" s="34">
        <v>12239.343000000001</v>
      </c>
      <c r="AA309" s="34">
        <v>19045.366000000002</v>
      </c>
      <c r="AB309" s="34">
        <v>25260.524000000001</v>
      </c>
      <c r="AC309" s="34">
        <v>31566.76</v>
      </c>
      <c r="AD309" s="34">
        <v>42207.258999999998</v>
      </c>
      <c r="AE309" s="34">
        <v>59786.620999999999</v>
      </c>
      <c r="AF309" s="34">
        <v>70703.402000000002</v>
      </c>
      <c r="AG309" s="34">
        <v>72950.081999999995</v>
      </c>
      <c r="AH309" s="34">
        <v>72466.842000000004</v>
      </c>
      <c r="AI309" s="34">
        <v>69810.175000000003</v>
      </c>
      <c r="AJ309" s="34">
        <v>63703.42</v>
      </c>
      <c r="AK309" s="34">
        <v>56918.580999999998</v>
      </c>
      <c r="AL309" s="34">
        <v>48628.684999999998</v>
      </c>
      <c r="AM309" s="34">
        <v>31621.185000000001</v>
      </c>
      <c r="AN309" s="34">
        <v>16031.688</v>
      </c>
      <c r="AO309" s="34">
        <v>6408.8059999999996</v>
      </c>
      <c r="AP309" s="34">
        <v>1383.944</v>
      </c>
      <c r="AQ309" s="34">
        <v>210.56100000000001</v>
      </c>
      <c r="AR309" s="34">
        <v>10.044</v>
      </c>
      <c r="AS309" s="34">
        <v>7.91</v>
      </c>
      <c r="AT309" s="34">
        <v>7.9009999999999998</v>
      </c>
      <c r="AU309" s="34">
        <v>7.9059999999999997</v>
      </c>
      <c r="AV309" s="34">
        <v>7.3150000000000004</v>
      </c>
      <c r="AW309" s="34">
        <v>8.1020000000000003</v>
      </c>
      <c r="AX309" s="34">
        <v>9.0090000000000003</v>
      </c>
      <c r="AY309" s="34">
        <v>6.0990000000000002</v>
      </c>
      <c r="AZ309" s="34">
        <v>5.657</v>
      </c>
      <c r="BA309" s="34">
        <v>4.742</v>
      </c>
      <c r="BB309" s="34">
        <v>4.6950000000000003</v>
      </c>
      <c r="BC309" s="34">
        <v>4.5789999999999997</v>
      </c>
      <c r="BD309" s="34">
        <v>5.7110000000000003</v>
      </c>
    </row>
    <row r="310" spans="1:56" x14ac:dyDescent="0.25">
      <c r="A310" t="s">
        <v>323</v>
      </c>
      <c r="D310" t="s">
        <v>0</v>
      </c>
      <c r="E310" s="2" t="s">
        <v>152</v>
      </c>
      <c r="G310" s="33">
        <v>43212</v>
      </c>
      <c r="H310" s="41">
        <f t="shared" si="9"/>
        <v>720264.12999999989</v>
      </c>
      <c r="I310" s="34">
        <v>8.5069999999999997</v>
      </c>
      <c r="J310" s="34">
        <v>10.986000000000001</v>
      </c>
      <c r="K310" s="34">
        <v>8.0289999999999999</v>
      </c>
      <c r="L310" s="34">
        <v>6.9050000000000002</v>
      </c>
      <c r="M310" s="34">
        <v>6.242</v>
      </c>
      <c r="N310" s="34">
        <v>5.2539999999999996</v>
      </c>
      <c r="O310" s="34">
        <v>6.0819999999999999</v>
      </c>
      <c r="P310" s="34">
        <v>6.2039999999999997</v>
      </c>
      <c r="Q310" s="34">
        <v>5.6779999999999999</v>
      </c>
      <c r="R310" s="34">
        <v>5.8250000000000002</v>
      </c>
      <c r="S310" s="34">
        <v>4.5780000000000003</v>
      </c>
      <c r="T310" s="34">
        <v>4.9610000000000003</v>
      </c>
      <c r="U310" s="34">
        <v>5.2389999999999999</v>
      </c>
      <c r="V310" s="34">
        <v>7.9820000000000002</v>
      </c>
      <c r="W310" s="34">
        <v>174.60300000000001</v>
      </c>
      <c r="X310" s="34">
        <v>1528.9570000000001</v>
      </c>
      <c r="Y310" s="34">
        <v>5752.5029999999997</v>
      </c>
      <c r="Z310" s="34">
        <v>13328.078</v>
      </c>
      <c r="AA310" s="34">
        <v>20988.648000000001</v>
      </c>
      <c r="AB310" s="34">
        <v>30182.464</v>
      </c>
      <c r="AC310" s="34">
        <v>38893.224999999999</v>
      </c>
      <c r="AD310" s="34">
        <v>50452.983</v>
      </c>
      <c r="AE310" s="34">
        <v>59242.307000000001</v>
      </c>
      <c r="AF310" s="34">
        <v>65241.714</v>
      </c>
      <c r="AG310" s="34">
        <v>67186.716</v>
      </c>
      <c r="AH310" s="34">
        <v>67092.879000000001</v>
      </c>
      <c r="AI310" s="34">
        <v>64471.197</v>
      </c>
      <c r="AJ310" s="34">
        <v>60655.256999999998</v>
      </c>
      <c r="AK310" s="34">
        <v>54252.517999999996</v>
      </c>
      <c r="AL310" s="34">
        <v>45664.065000000002</v>
      </c>
      <c r="AM310" s="34">
        <v>35072.175999999999</v>
      </c>
      <c r="AN310" s="34">
        <v>23406.6</v>
      </c>
      <c r="AO310" s="34">
        <v>12267.504999999999</v>
      </c>
      <c r="AP310" s="34">
        <v>3871.998</v>
      </c>
      <c r="AQ310" s="34">
        <v>352.29500000000002</v>
      </c>
      <c r="AR310" s="34">
        <v>9.7929999999999993</v>
      </c>
      <c r="AS310" s="34">
        <v>9.2149999999999999</v>
      </c>
      <c r="AT310" s="34">
        <v>8.6440000000000001</v>
      </c>
      <c r="AU310" s="34">
        <v>7.9160000000000004</v>
      </c>
      <c r="AV310" s="34">
        <v>6.532</v>
      </c>
      <c r="AW310" s="34">
        <v>5.73</v>
      </c>
      <c r="AX310" s="34">
        <v>6.867</v>
      </c>
      <c r="AY310" s="34">
        <v>4.9349999999999996</v>
      </c>
      <c r="AZ310" s="34">
        <v>5.5679999999999996</v>
      </c>
      <c r="BA310" s="34">
        <v>6.9930000000000003</v>
      </c>
      <c r="BB310" s="34">
        <v>6.5039999999999996</v>
      </c>
      <c r="BC310" s="34">
        <v>4.8250000000000002</v>
      </c>
      <c r="BD310" s="34">
        <v>9.4480000000000004</v>
      </c>
    </row>
    <row r="311" spans="1:56" x14ac:dyDescent="0.25">
      <c r="A311" t="s">
        <v>323</v>
      </c>
      <c r="D311" t="s">
        <v>0</v>
      </c>
      <c r="E311" s="2" t="s">
        <v>152</v>
      </c>
      <c r="G311" s="33">
        <v>43213</v>
      </c>
      <c r="H311" s="41">
        <f t="shared" si="9"/>
        <v>741721.48199999996</v>
      </c>
      <c r="I311" s="34">
        <v>10.497999999999999</v>
      </c>
      <c r="J311" s="34">
        <v>9.7729999999999997</v>
      </c>
      <c r="K311" s="34">
        <v>8.1300000000000008</v>
      </c>
      <c r="L311" s="34">
        <v>6.7729999999999997</v>
      </c>
      <c r="M311" s="34">
        <v>6.4749999999999996</v>
      </c>
      <c r="N311" s="34">
        <v>6.5279999999999996</v>
      </c>
      <c r="O311" s="34">
        <v>6.26</v>
      </c>
      <c r="P311" s="34">
        <v>6.5780000000000003</v>
      </c>
      <c r="Q311" s="34">
        <v>6.8689999999999998</v>
      </c>
      <c r="R311" s="34">
        <v>5.407</v>
      </c>
      <c r="S311" s="34">
        <v>4.891</v>
      </c>
      <c r="T311" s="34">
        <v>5.6950000000000003</v>
      </c>
      <c r="U311" s="34">
        <v>8.1690000000000005</v>
      </c>
      <c r="V311" s="34">
        <v>6.98</v>
      </c>
      <c r="W311" s="34">
        <v>145.93600000000001</v>
      </c>
      <c r="X311" s="34">
        <v>1478.1189999999999</v>
      </c>
      <c r="Y311" s="34">
        <v>4973.4319999999998</v>
      </c>
      <c r="Z311" s="34">
        <v>11069.040999999999</v>
      </c>
      <c r="AA311" s="34">
        <v>19800.179</v>
      </c>
      <c r="AB311" s="34">
        <v>30068.716</v>
      </c>
      <c r="AC311" s="34">
        <v>41572.576999999997</v>
      </c>
      <c r="AD311" s="34">
        <v>54254.11</v>
      </c>
      <c r="AE311" s="34">
        <v>65680.584000000003</v>
      </c>
      <c r="AF311" s="34">
        <v>71164.637000000002</v>
      </c>
      <c r="AG311" s="34">
        <v>73045.065000000002</v>
      </c>
      <c r="AH311" s="34">
        <v>72338.319000000003</v>
      </c>
      <c r="AI311" s="34">
        <v>68614.338000000003</v>
      </c>
      <c r="AJ311" s="34">
        <v>59011.858999999997</v>
      </c>
      <c r="AK311" s="34">
        <v>53440.343000000001</v>
      </c>
      <c r="AL311" s="34">
        <v>46009.476000000002</v>
      </c>
      <c r="AM311" s="34">
        <v>33889.942000000003</v>
      </c>
      <c r="AN311" s="34">
        <v>21363.214</v>
      </c>
      <c r="AO311" s="34">
        <v>10402.86</v>
      </c>
      <c r="AP311" s="34">
        <v>3027.1419999999998</v>
      </c>
      <c r="AQ311" s="34">
        <v>182.46100000000001</v>
      </c>
      <c r="AR311" s="34">
        <v>7.69</v>
      </c>
      <c r="AS311" s="34">
        <v>7.8150000000000004</v>
      </c>
      <c r="AT311" s="34">
        <v>7.3410000000000002</v>
      </c>
      <c r="AU311" s="34">
        <v>7.5990000000000002</v>
      </c>
      <c r="AV311" s="34">
        <v>8.7490000000000006</v>
      </c>
      <c r="AW311" s="34">
        <v>9.0210000000000008</v>
      </c>
      <c r="AX311" s="34">
        <v>7.056</v>
      </c>
      <c r="AY311" s="34">
        <v>6.2690000000000001</v>
      </c>
      <c r="AZ311" s="34">
        <v>5.2060000000000004</v>
      </c>
      <c r="BA311" s="34">
        <v>5.4379999999999997</v>
      </c>
      <c r="BB311" s="34">
        <v>4.74</v>
      </c>
      <c r="BC311" s="34">
        <v>6.2649999999999997</v>
      </c>
      <c r="BD311" s="34">
        <v>6.9169999999999998</v>
      </c>
    </row>
    <row r="312" spans="1:56" x14ac:dyDescent="0.25">
      <c r="A312" t="s">
        <v>323</v>
      </c>
      <c r="D312" t="s">
        <v>0</v>
      </c>
      <c r="E312" s="2" t="s">
        <v>152</v>
      </c>
      <c r="G312" s="33">
        <v>43214</v>
      </c>
      <c r="H312" s="41">
        <f t="shared" si="9"/>
        <v>318006.87400000001</v>
      </c>
      <c r="I312" s="34">
        <v>9.6549999999999994</v>
      </c>
      <c r="J312" s="34">
        <v>9.8360000000000003</v>
      </c>
      <c r="K312" s="34">
        <v>6.9829999999999997</v>
      </c>
      <c r="L312" s="34">
        <v>6.0709999999999997</v>
      </c>
      <c r="M312" s="34">
        <v>4.0590000000000002</v>
      </c>
      <c r="N312" s="34">
        <v>4.3920000000000003</v>
      </c>
      <c r="O312" s="34">
        <v>6.6139999999999999</v>
      </c>
      <c r="P312" s="34">
        <v>5.1980000000000004</v>
      </c>
      <c r="Q312" s="34">
        <v>4.2850000000000001</v>
      </c>
      <c r="R312" s="34">
        <v>2.68</v>
      </c>
      <c r="S312" s="34">
        <v>3.0830000000000002</v>
      </c>
      <c r="T312" s="34">
        <v>4.492</v>
      </c>
      <c r="U312" s="34">
        <v>5.73</v>
      </c>
      <c r="V312" s="34">
        <v>6.2089999999999996</v>
      </c>
      <c r="W312" s="34">
        <v>233.11</v>
      </c>
      <c r="X312" s="34">
        <v>1350.05</v>
      </c>
      <c r="Y312" s="34">
        <v>3825.1709999999998</v>
      </c>
      <c r="Z312" s="34">
        <v>8277.9369999999999</v>
      </c>
      <c r="AA312" s="34">
        <v>14302.23</v>
      </c>
      <c r="AB312" s="34">
        <v>24190.39</v>
      </c>
      <c r="AC312" s="34">
        <v>31914.657999999999</v>
      </c>
      <c r="AD312" s="34">
        <v>39106.663</v>
      </c>
      <c r="AE312" s="34">
        <v>38041.536</v>
      </c>
      <c r="AF312" s="34">
        <v>27335.225999999999</v>
      </c>
      <c r="AG312" s="34">
        <v>25763.266</v>
      </c>
      <c r="AH312" s="34">
        <v>28445.669000000002</v>
      </c>
      <c r="AI312" s="34">
        <v>24384.811000000002</v>
      </c>
      <c r="AJ312" s="34">
        <v>18312.841</v>
      </c>
      <c r="AK312" s="34">
        <v>12212.501</v>
      </c>
      <c r="AL312" s="34">
        <v>10711.859</v>
      </c>
      <c r="AM312" s="34">
        <v>5827.6940000000004</v>
      </c>
      <c r="AN312" s="34">
        <v>2542.15</v>
      </c>
      <c r="AO312" s="34">
        <v>910.39599999999996</v>
      </c>
      <c r="AP312" s="34">
        <v>154.00200000000001</v>
      </c>
      <c r="AQ312" s="34">
        <v>13.91</v>
      </c>
      <c r="AR312" s="34">
        <v>6.319</v>
      </c>
      <c r="AS312" s="34">
        <v>7.2149999999999999</v>
      </c>
      <c r="AT312" s="34">
        <v>7.4240000000000004</v>
      </c>
      <c r="AU312" s="34">
        <v>6.5279999999999996</v>
      </c>
      <c r="AV312" s="34">
        <v>6.5780000000000003</v>
      </c>
      <c r="AW312" s="34">
        <v>6.1589999999999998</v>
      </c>
      <c r="AX312" s="34">
        <v>5.9749999999999996</v>
      </c>
      <c r="AY312" s="34">
        <v>5.5469999999999997</v>
      </c>
      <c r="AZ312" s="34">
        <v>4.5860000000000003</v>
      </c>
      <c r="BA312" s="34">
        <v>4.0609999999999999</v>
      </c>
      <c r="BB312" s="34">
        <v>4.0019999999999998</v>
      </c>
      <c r="BC312" s="34">
        <v>3.923</v>
      </c>
      <c r="BD312" s="34">
        <v>3.2</v>
      </c>
    </row>
    <row r="313" spans="1:56" x14ac:dyDescent="0.25">
      <c r="A313" t="s">
        <v>323</v>
      </c>
      <c r="D313" t="s">
        <v>0</v>
      </c>
      <c r="E313" s="2" t="s">
        <v>152</v>
      </c>
      <c r="G313" s="33">
        <v>43215</v>
      </c>
      <c r="H313" s="41">
        <f t="shared" si="9"/>
        <v>350483.81600000017</v>
      </c>
      <c r="I313" s="34">
        <v>4.6879999999999997</v>
      </c>
      <c r="J313" s="34">
        <v>7.226</v>
      </c>
      <c r="K313" s="34">
        <v>5.931</v>
      </c>
      <c r="L313" s="34">
        <v>6.2460000000000004</v>
      </c>
      <c r="M313" s="34">
        <v>4.843</v>
      </c>
      <c r="N313" s="34">
        <v>4.6760000000000002</v>
      </c>
      <c r="O313" s="34">
        <v>3.879</v>
      </c>
      <c r="P313" s="34">
        <v>4.3550000000000004</v>
      </c>
      <c r="Q313" s="34">
        <v>2.57</v>
      </c>
      <c r="R313" s="34">
        <v>3.6120000000000001</v>
      </c>
      <c r="S313" s="34">
        <v>3.734</v>
      </c>
      <c r="T313" s="34">
        <v>4.5970000000000004</v>
      </c>
      <c r="U313" s="34">
        <v>3.4929999999999999</v>
      </c>
      <c r="V313" s="34">
        <v>2.9729999999999999</v>
      </c>
      <c r="W313" s="34">
        <v>42.116999999999997</v>
      </c>
      <c r="X313" s="34">
        <v>449.10300000000001</v>
      </c>
      <c r="Y313" s="34">
        <v>1646.4870000000001</v>
      </c>
      <c r="Z313" s="34">
        <v>3425.5810000000001</v>
      </c>
      <c r="AA313" s="34">
        <v>7291.7269999999999</v>
      </c>
      <c r="AB313" s="34">
        <v>10682.464</v>
      </c>
      <c r="AC313" s="34">
        <v>14400.75</v>
      </c>
      <c r="AD313" s="34">
        <v>17046.083999999999</v>
      </c>
      <c r="AE313" s="34">
        <v>20503.069</v>
      </c>
      <c r="AF313" s="34">
        <v>24875.026999999998</v>
      </c>
      <c r="AG313" s="34">
        <v>25915.886999999999</v>
      </c>
      <c r="AH313" s="34">
        <v>34817.516000000003</v>
      </c>
      <c r="AI313" s="34">
        <v>36949.794000000002</v>
      </c>
      <c r="AJ313" s="34">
        <v>32982.025999999998</v>
      </c>
      <c r="AK313" s="34">
        <v>35599.752</v>
      </c>
      <c r="AL313" s="34">
        <v>32218.312999999998</v>
      </c>
      <c r="AM313" s="34">
        <v>24744.917000000001</v>
      </c>
      <c r="AN313" s="34">
        <v>15714.489</v>
      </c>
      <c r="AO313" s="34">
        <v>8245.8220000000001</v>
      </c>
      <c r="AP313" s="34">
        <v>2661.09</v>
      </c>
      <c r="AQ313" s="34">
        <v>130.00899999999999</v>
      </c>
      <c r="AR313" s="34">
        <v>7.359</v>
      </c>
      <c r="AS313" s="34">
        <v>8.6929999999999996</v>
      </c>
      <c r="AT313" s="34">
        <v>8.0850000000000009</v>
      </c>
      <c r="AU313" s="34">
        <v>8.4870000000000001</v>
      </c>
      <c r="AV313" s="34">
        <v>7.7549999999999999</v>
      </c>
      <c r="AW313" s="34">
        <v>7.22</v>
      </c>
      <c r="AX313" s="34">
        <v>4.6280000000000001</v>
      </c>
      <c r="AY313" s="34">
        <v>3.6680000000000001</v>
      </c>
      <c r="AZ313" s="34">
        <v>3.5339999999999998</v>
      </c>
      <c r="BA313" s="34">
        <v>3.8860000000000001</v>
      </c>
      <c r="BB313" s="34">
        <v>3.956</v>
      </c>
      <c r="BC313" s="34">
        <v>3.57</v>
      </c>
      <c r="BD313" s="34">
        <v>8.1280000000000001</v>
      </c>
    </row>
    <row r="314" spans="1:56" x14ac:dyDescent="0.25">
      <c r="A314" t="s">
        <v>323</v>
      </c>
      <c r="D314" t="s">
        <v>0</v>
      </c>
      <c r="E314" s="2" t="s">
        <v>152</v>
      </c>
      <c r="G314" s="33">
        <v>43216</v>
      </c>
      <c r="H314" s="41">
        <f t="shared" si="9"/>
        <v>417508.24699999997</v>
      </c>
      <c r="I314" s="34">
        <v>8.8409999999999993</v>
      </c>
      <c r="J314" s="34">
        <v>7.4189999999999996</v>
      </c>
      <c r="K314" s="34">
        <v>5.109</v>
      </c>
      <c r="L314" s="34">
        <v>4.0309999999999997</v>
      </c>
      <c r="M314" s="34">
        <v>2.6520000000000001</v>
      </c>
      <c r="N314" s="34">
        <v>2.383</v>
      </c>
      <c r="O314" s="34">
        <v>3.0510000000000002</v>
      </c>
      <c r="P314" s="34">
        <v>2.625</v>
      </c>
      <c r="Q314" s="34">
        <v>1.7370000000000001</v>
      </c>
      <c r="R314" s="34">
        <v>1.68</v>
      </c>
      <c r="S314" s="34">
        <v>1.9079999999999999</v>
      </c>
      <c r="T314" s="34">
        <v>4.1790000000000003</v>
      </c>
      <c r="U314" s="34">
        <v>5.5960000000000001</v>
      </c>
      <c r="V314" s="34">
        <v>5.4930000000000003</v>
      </c>
      <c r="W314" s="34">
        <v>199.61699999999999</v>
      </c>
      <c r="X314" s="34">
        <v>1803.7729999999999</v>
      </c>
      <c r="Y314" s="34">
        <v>5038.45</v>
      </c>
      <c r="Z314" s="34">
        <v>10970.891</v>
      </c>
      <c r="AA314" s="34">
        <v>14863.022999999999</v>
      </c>
      <c r="AB314" s="34">
        <v>18915.594000000001</v>
      </c>
      <c r="AC314" s="34">
        <v>25933.651000000002</v>
      </c>
      <c r="AD314" s="34">
        <v>36047.769</v>
      </c>
      <c r="AE314" s="34">
        <v>38781.160000000003</v>
      </c>
      <c r="AF314" s="34">
        <v>40041.345999999998</v>
      </c>
      <c r="AG314" s="34">
        <v>33673.962</v>
      </c>
      <c r="AH314" s="34">
        <v>35650.118000000002</v>
      </c>
      <c r="AI314" s="34">
        <v>35643.652999999998</v>
      </c>
      <c r="AJ314" s="34">
        <v>34005.230000000003</v>
      </c>
      <c r="AK314" s="34">
        <v>32879.044000000002</v>
      </c>
      <c r="AL314" s="34">
        <v>23714.048999999999</v>
      </c>
      <c r="AM314" s="34">
        <v>15446.351000000001</v>
      </c>
      <c r="AN314" s="34">
        <v>9062.5779999999995</v>
      </c>
      <c r="AO314" s="34">
        <v>3877.4140000000002</v>
      </c>
      <c r="AP314" s="34">
        <v>783.06799999999998</v>
      </c>
      <c r="AQ314" s="34">
        <v>48.804000000000002</v>
      </c>
      <c r="AR314" s="34">
        <v>8.1859999999999999</v>
      </c>
      <c r="AS314" s="34">
        <v>8.1129999999999995</v>
      </c>
      <c r="AT314" s="34">
        <v>7.7370000000000001</v>
      </c>
      <c r="AU314" s="34">
        <v>7.3090000000000002</v>
      </c>
      <c r="AV314" s="34">
        <v>6.3239999999999998</v>
      </c>
      <c r="AW314" s="34">
        <v>5.7830000000000004</v>
      </c>
      <c r="AX314" s="34">
        <v>4.6929999999999996</v>
      </c>
      <c r="AY314" s="34">
        <v>4.0330000000000004</v>
      </c>
      <c r="AZ314" s="34">
        <v>4.1029999999999998</v>
      </c>
      <c r="BA314" s="34">
        <v>3.665</v>
      </c>
      <c r="BB314" s="34">
        <v>4.0940000000000003</v>
      </c>
      <c r="BC314" s="34">
        <v>3.1320000000000001</v>
      </c>
      <c r="BD314" s="34">
        <v>4.8259999999999996</v>
      </c>
    </row>
    <row r="315" spans="1:56" x14ac:dyDescent="0.25">
      <c r="A315" t="s">
        <v>323</v>
      </c>
      <c r="D315" t="s">
        <v>0</v>
      </c>
      <c r="E315" s="2" t="s">
        <v>152</v>
      </c>
      <c r="G315" s="33">
        <v>43217</v>
      </c>
      <c r="H315" s="41">
        <f t="shared" si="9"/>
        <v>494492.84200000012</v>
      </c>
      <c r="I315" s="34">
        <v>6.6070000000000002</v>
      </c>
      <c r="J315" s="34">
        <v>7.2709999999999999</v>
      </c>
      <c r="K315" s="34">
        <v>6.383</v>
      </c>
      <c r="L315" s="34">
        <v>5.2809999999999997</v>
      </c>
      <c r="M315" s="34">
        <v>3.1360000000000001</v>
      </c>
      <c r="N315" s="34">
        <v>2.2490000000000001</v>
      </c>
      <c r="O315" s="34">
        <v>4.0199999999999996</v>
      </c>
      <c r="P315" s="34">
        <v>2.9950000000000001</v>
      </c>
      <c r="Q315" s="34">
        <v>2.206</v>
      </c>
      <c r="R315" s="34">
        <v>1.909</v>
      </c>
      <c r="S315" s="34">
        <v>2.6920000000000002</v>
      </c>
      <c r="T315" s="34">
        <v>4.6260000000000003</v>
      </c>
      <c r="U315" s="34">
        <v>4.6139999999999999</v>
      </c>
      <c r="V315" s="34">
        <v>3.4079999999999999</v>
      </c>
      <c r="W315" s="34">
        <v>109.124</v>
      </c>
      <c r="X315" s="34">
        <v>1739.95</v>
      </c>
      <c r="Y315" s="34">
        <v>6599.3789999999999</v>
      </c>
      <c r="Z315" s="34">
        <v>13714.677</v>
      </c>
      <c r="AA315" s="34">
        <v>23141.043000000001</v>
      </c>
      <c r="AB315" s="34">
        <v>31568.153999999999</v>
      </c>
      <c r="AC315" s="34">
        <v>37104.911999999997</v>
      </c>
      <c r="AD315" s="34">
        <v>40542.218000000001</v>
      </c>
      <c r="AE315" s="34">
        <v>42686.184999999998</v>
      </c>
      <c r="AF315" s="34">
        <v>40584.286999999997</v>
      </c>
      <c r="AG315" s="34">
        <v>43084.029000000002</v>
      </c>
      <c r="AH315" s="34">
        <v>43524.048999999999</v>
      </c>
      <c r="AI315" s="34">
        <v>39194.559999999998</v>
      </c>
      <c r="AJ315" s="34">
        <v>31686.562999999998</v>
      </c>
      <c r="AK315" s="34">
        <v>28812.095000000001</v>
      </c>
      <c r="AL315" s="34">
        <v>26598.249</v>
      </c>
      <c r="AM315" s="34">
        <v>19568.097000000002</v>
      </c>
      <c r="AN315" s="34">
        <v>13862.618</v>
      </c>
      <c r="AO315" s="34">
        <v>7692.1049999999996</v>
      </c>
      <c r="AP315" s="34">
        <v>2392.875</v>
      </c>
      <c r="AQ315" s="34">
        <v>161.40100000000001</v>
      </c>
      <c r="AR315" s="34">
        <v>6.5170000000000003</v>
      </c>
      <c r="AS315" s="34">
        <v>7.7290000000000001</v>
      </c>
      <c r="AT315" s="34">
        <v>7.4059999999999997</v>
      </c>
      <c r="AU315" s="34">
        <v>6.3730000000000002</v>
      </c>
      <c r="AV315" s="34">
        <v>4.726</v>
      </c>
      <c r="AW315" s="34">
        <v>4.2679999999999998</v>
      </c>
      <c r="AX315" s="34">
        <v>5.0679999999999996</v>
      </c>
      <c r="AY315" s="34">
        <v>4.01</v>
      </c>
      <c r="AZ315" s="34">
        <v>4.3179999999999996</v>
      </c>
      <c r="BA315" s="34">
        <v>4.6550000000000002</v>
      </c>
      <c r="BB315" s="34">
        <v>4.7990000000000004</v>
      </c>
      <c r="BC315" s="34">
        <v>3.0979999999999999</v>
      </c>
      <c r="BD315" s="34">
        <v>5.9080000000000004</v>
      </c>
    </row>
    <row r="316" spans="1:56" x14ac:dyDescent="0.25">
      <c r="A316" t="s">
        <v>323</v>
      </c>
      <c r="D316" t="s">
        <v>0</v>
      </c>
      <c r="E316" s="2" t="s">
        <v>152</v>
      </c>
      <c r="G316" s="33">
        <v>43218</v>
      </c>
      <c r="H316" s="41">
        <f t="shared" si="9"/>
        <v>746824.16099999996</v>
      </c>
      <c r="I316" s="34">
        <v>8.6579999999999995</v>
      </c>
      <c r="J316" s="34">
        <v>6.0910000000000002</v>
      </c>
      <c r="K316" s="34">
        <v>4.7610000000000001</v>
      </c>
      <c r="L316" s="34">
        <v>3.3769999999999998</v>
      </c>
      <c r="M316" s="34">
        <v>3.194</v>
      </c>
      <c r="N316" s="34">
        <v>1.923</v>
      </c>
      <c r="O316" s="34">
        <v>1.7350000000000001</v>
      </c>
      <c r="P316" s="34">
        <v>3.4430000000000001</v>
      </c>
      <c r="Q316" s="34">
        <v>1.6759999999999999</v>
      </c>
      <c r="R316" s="34">
        <v>1.9410000000000001</v>
      </c>
      <c r="S316" s="34">
        <v>1.9710000000000001</v>
      </c>
      <c r="T316" s="34">
        <v>3.7309999999999999</v>
      </c>
      <c r="U316" s="34">
        <v>5.8890000000000002</v>
      </c>
      <c r="V316" s="34">
        <v>6.7910000000000004</v>
      </c>
      <c r="W316" s="34">
        <v>168.76499999999999</v>
      </c>
      <c r="X316" s="34">
        <v>2007.502</v>
      </c>
      <c r="Y316" s="34">
        <v>7222.3440000000001</v>
      </c>
      <c r="Z316" s="34">
        <v>14371.870999999999</v>
      </c>
      <c r="AA316" s="34">
        <v>22888.77</v>
      </c>
      <c r="AB316" s="34">
        <v>32127.535</v>
      </c>
      <c r="AC316" s="34">
        <v>43616.235000000001</v>
      </c>
      <c r="AD316" s="34">
        <v>55303.760999999999</v>
      </c>
      <c r="AE316" s="34">
        <v>63209.987999999998</v>
      </c>
      <c r="AF316" s="34">
        <v>67413.142999999996</v>
      </c>
      <c r="AG316" s="34">
        <v>69440.346999999994</v>
      </c>
      <c r="AH316" s="34">
        <v>68898.975000000006</v>
      </c>
      <c r="AI316" s="34">
        <v>66540.335999999996</v>
      </c>
      <c r="AJ316" s="34">
        <v>62186.046999999999</v>
      </c>
      <c r="AK316" s="34">
        <v>55149.637000000002</v>
      </c>
      <c r="AL316" s="34">
        <v>46077.64</v>
      </c>
      <c r="AM316" s="34">
        <v>34994.017</v>
      </c>
      <c r="AN316" s="34">
        <v>22375.829000000002</v>
      </c>
      <c r="AO316" s="34">
        <v>9603.9860000000008</v>
      </c>
      <c r="AP316" s="34">
        <v>2949.1149999999998</v>
      </c>
      <c r="AQ316" s="34">
        <v>132.333</v>
      </c>
      <c r="AR316" s="34">
        <v>8.0549999999999997</v>
      </c>
      <c r="AS316" s="34">
        <v>10.752000000000001</v>
      </c>
      <c r="AT316" s="34">
        <v>10.404</v>
      </c>
      <c r="AU316" s="34">
        <v>9.0939999999999994</v>
      </c>
      <c r="AV316" s="34">
        <v>7.3040000000000003</v>
      </c>
      <c r="AW316" s="34">
        <v>6.1120000000000001</v>
      </c>
      <c r="AX316" s="34">
        <v>5.3520000000000003</v>
      </c>
      <c r="AY316" s="34">
        <v>4.4189999999999996</v>
      </c>
      <c r="AZ316" s="34">
        <v>4.22</v>
      </c>
      <c r="BA316" s="34">
        <v>4.7450000000000001</v>
      </c>
      <c r="BB316" s="34">
        <v>4.5389999999999997</v>
      </c>
      <c r="BC316" s="34">
        <v>7.02</v>
      </c>
      <c r="BD316" s="34">
        <v>8.7880000000000003</v>
      </c>
    </row>
    <row r="317" spans="1:56" x14ac:dyDescent="0.25">
      <c r="A317" t="s">
        <v>323</v>
      </c>
      <c r="D317" t="s">
        <v>0</v>
      </c>
      <c r="E317" s="2" t="s">
        <v>152</v>
      </c>
      <c r="G317" s="33">
        <v>43219</v>
      </c>
      <c r="H317" s="41">
        <f t="shared" si="9"/>
        <v>517008.533</v>
      </c>
      <c r="I317" s="34">
        <v>6.9779999999999998</v>
      </c>
      <c r="J317" s="34">
        <v>6.55</v>
      </c>
      <c r="K317" s="34">
        <v>5.5979999999999999</v>
      </c>
      <c r="L317" s="34">
        <v>3.2559999999999998</v>
      </c>
      <c r="M317" s="34">
        <v>2.677</v>
      </c>
      <c r="N317" s="34">
        <v>2.3359999999999999</v>
      </c>
      <c r="O317" s="34">
        <v>4.57</v>
      </c>
      <c r="P317" s="34">
        <v>3.0939999999999999</v>
      </c>
      <c r="Q317" s="34">
        <v>2.2309999999999999</v>
      </c>
      <c r="R317" s="34">
        <v>2.19</v>
      </c>
      <c r="S317" s="34">
        <v>3.794</v>
      </c>
      <c r="T317" s="34">
        <v>4.2729999999999997</v>
      </c>
      <c r="U317" s="34">
        <v>4.6890000000000001</v>
      </c>
      <c r="V317" s="34">
        <v>4.8550000000000004</v>
      </c>
      <c r="W317" s="34">
        <v>82.033000000000001</v>
      </c>
      <c r="X317" s="34">
        <v>1622.413</v>
      </c>
      <c r="Y317" s="34">
        <v>6197.5510000000004</v>
      </c>
      <c r="Z317" s="34">
        <v>12322.771000000001</v>
      </c>
      <c r="AA317" s="34">
        <v>18675.179</v>
      </c>
      <c r="AB317" s="34">
        <v>23860.995999999999</v>
      </c>
      <c r="AC317" s="34">
        <v>29118.113000000001</v>
      </c>
      <c r="AD317" s="34">
        <v>32726.502</v>
      </c>
      <c r="AE317" s="34">
        <v>36635.1</v>
      </c>
      <c r="AF317" s="34">
        <v>43901.150999999998</v>
      </c>
      <c r="AG317" s="34">
        <v>44508.275999999998</v>
      </c>
      <c r="AH317" s="34">
        <v>47740.267999999996</v>
      </c>
      <c r="AI317" s="34">
        <v>46974.601000000002</v>
      </c>
      <c r="AJ317" s="34">
        <v>42562.942999999999</v>
      </c>
      <c r="AK317" s="34">
        <v>38520.938000000002</v>
      </c>
      <c r="AL317" s="34">
        <v>34907.915000000001</v>
      </c>
      <c r="AM317" s="34">
        <v>28345.072</v>
      </c>
      <c r="AN317" s="34">
        <v>18527.276000000002</v>
      </c>
      <c r="AO317" s="34">
        <v>7539.22</v>
      </c>
      <c r="AP317" s="34">
        <v>1863.086</v>
      </c>
      <c r="AQ317" s="34">
        <v>229.434</v>
      </c>
      <c r="AR317" s="34">
        <v>7.4459999999999997</v>
      </c>
      <c r="AS317" s="34">
        <v>10.98</v>
      </c>
      <c r="AT317" s="34">
        <v>9.4190000000000005</v>
      </c>
      <c r="AU317" s="34">
        <v>8.718</v>
      </c>
      <c r="AV317" s="34">
        <v>7.9340000000000002</v>
      </c>
      <c r="AW317" s="34">
        <v>6.1529999999999996</v>
      </c>
      <c r="AX317" s="34">
        <v>6.9690000000000003</v>
      </c>
      <c r="AY317" s="34">
        <v>5.5650000000000004</v>
      </c>
      <c r="AZ317" s="34">
        <v>4.9989999999999997</v>
      </c>
      <c r="BA317" s="34">
        <v>5.9980000000000002</v>
      </c>
      <c r="BB317" s="34">
        <v>4.7830000000000004</v>
      </c>
      <c r="BC317" s="34">
        <v>6.2549999999999999</v>
      </c>
      <c r="BD317" s="34">
        <v>5.3849999999999998</v>
      </c>
    </row>
    <row r="318" spans="1:56" x14ac:dyDescent="0.25">
      <c r="A318" t="s">
        <v>323</v>
      </c>
      <c r="D318" t="s">
        <v>0</v>
      </c>
      <c r="E318" s="2" t="s">
        <v>152</v>
      </c>
      <c r="G318" s="33">
        <v>43220</v>
      </c>
      <c r="H318" s="41">
        <f t="shared" si="9"/>
        <v>765554.60499999986</v>
      </c>
      <c r="I318" s="34">
        <v>5.3789999999999996</v>
      </c>
      <c r="J318" s="34">
        <v>7.5970000000000004</v>
      </c>
      <c r="K318" s="34">
        <v>7.2110000000000003</v>
      </c>
      <c r="L318" s="34">
        <v>5.4169999999999998</v>
      </c>
      <c r="M318" s="34">
        <v>3.6869999999999998</v>
      </c>
      <c r="N318" s="34">
        <v>3.153</v>
      </c>
      <c r="O318" s="34">
        <v>3.07</v>
      </c>
      <c r="P318" s="34">
        <v>3.2570000000000001</v>
      </c>
      <c r="Q318" s="34">
        <v>3.48</v>
      </c>
      <c r="R318" s="34">
        <v>2.9470000000000001</v>
      </c>
      <c r="S318" s="34">
        <v>3.16</v>
      </c>
      <c r="T318" s="34">
        <v>6.101</v>
      </c>
      <c r="U318" s="34">
        <v>6.9039999999999999</v>
      </c>
      <c r="V318" s="34">
        <v>5.4359999999999999</v>
      </c>
      <c r="W318" s="34">
        <v>185.65600000000001</v>
      </c>
      <c r="X318" s="34">
        <v>2474.8240000000001</v>
      </c>
      <c r="Y318" s="34">
        <v>8739.7459999999992</v>
      </c>
      <c r="Z318" s="34">
        <v>16333.745000000001</v>
      </c>
      <c r="AA318" s="34">
        <v>24825.868999999999</v>
      </c>
      <c r="AB318" s="34">
        <v>35364.917000000001</v>
      </c>
      <c r="AC318" s="34">
        <v>45870.411</v>
      </c>
      <c r="AD318" s="34">
        <v>56712.82</v>
      </c>
      <c r="AE318" s="34">
        <v>62938.1</v>
      </c>
      <c r="AF318" s="34">
        <v>67729.129000000001</v>
      </c>
      <c r="AG318" s="34">
        <v>69910.718999999997</v>
      </c>
      <c r="AH318" s="34">
        <v>69741.838000000003</v>
      </c>
      <c r="AI318" s="34">
        <v>67280.042000000001</v>
      </c>
      <c r="AJ318" s="34">
        <v>62814.696000000004</v>
      </c>
      <c r="AK318" s="34">
        <v>55451.249000000003</v>
      </c>
      <c r="AL318" s="34">
        <v>46218.178</v>
      </c>
      <c r="AM318" s="34">
        <v>35267.688999999998</v>
      </c>
      <c r="AN318" s="34">
        <v>22969.196</v>
      </c>
      <c r="AO318" s="34">
        <v>11301.351000000001</v>
      </c>
      <c r="AP318" s="34">
        <v>3083.4780000000001</v>
      </c>
      <c r="AQ318" s="34">
        <v>188.75</v>
      </c>
      <c r="AR318" s="34">
        <v>8.0109999999999992</v>
      </c>
      <c r="AS318" s="34">
        <v>10.762</v>
      </c>
      <c r="AT318" s="34">
        <v>10.069000000000001</v>
      </c>
      <c r="AU318" s="34">
        <v>9.5790000000000006</v>
      </c>
      <c r="AV318" s="34">
        <v>7.2450000000000001</v>
      </c>
      <c r="AW318" s="34">
        <v>6.6079999999999997</v>
      </c>
      <c r="AX318" s="34">
        <v>5.9820000000000002</v>
      </c>
      <c r="AY318" s="34">
        <v>4.7089999999999996</v>
      </c>
      <c r="AZ318" s="34">
        <v>4.5430000000000001</v>
      </c>
      <c r="BA318" s="34">
        <v>5.9480000000000004</v>
      </c>
      <c r="BB318" s="34">
        <v>4.766</v>
      </c>
      <c r="BC318" s="34">
        <v>3.9020000000000001</v>
      </c>
      <c r="BD318" s="34">
        <v>3.2789999999999999</v>
      </c>
    </row>
    <row r="319" spans="1:56" x14ac:dyDescent="0.25">
      <c r="A319" t="s">
        <v>323</v>
      </c>
      <c r="D319" t="s">
        <v>0</v>
      </c>
      <c r="E319" s="2" t="s">
        <v>152</v>
      </c>
      <c r="G319" s="33">
        <v>43221</v>
      </c>
      <c r="H319" s="41">
        <f t="shared" si="9"/>
        <v>706759.47400000005</v>
      </c>
      <c r="I319" s="34">
        <v>2.7669999999999999</v>
      </c>
      <c r="J319" s="34">
        <v>5.8929999999999998</v>
      </c>
      <c r="K319" s="34">
        <v>8.8070000000000004</v>
      </c>
      <c r="L319" s="34">
        <v>7.9189999999999996</v>
      </c>
      <c r="M319" s="34">
        <v>5.91</v>
      </c>
      <c r="N319" s="34">
        <v>4.6360000000000001</v>
      </c>
      <c r="O319" s="34">
        <v>2.855</v>
      </c>
      <c r="P319" s="34">
        <v>2.0449999999999999</v>
      </c>
      <c r="Q319" s="34">
        <v>3.7040000000000002</v>
      </c>
      <c r="R319" s="34">
        <v>2.25</v>
      </c>
      <c r="S319" s="34">
        <v>2.6110000000000002</v>
      </c>
      <c r="T319" s="34">
        <v>5.907</v>
      </c>
      <c r="U319" s="34">
        <v>8.3000000000000007</v>
      </c>
      <c r="V319" s="34">
        <v>7.0149999999999997</v>
      </c>
      <c r="W319" s="34">
        <v>144.31100000000001</v>
      </c>
      <c r="X319" s="34">
        <v>1979.923</v>
      </c>
      <c r="Y319" s="34">
        <v>7444.3019999999997</v>
      </c>
      <c r="Z319" s="34">
        <v>16119.891</v>
      </c>
      <c r="AA319" s="34">
        <v>26137.286</v>
      </c>
      <c r="AB319" s="34">
        <v>36377.885000000002</v>
      </c>
      <c r="AC319" s="34">
        <v>45442.775000000001</v>
      </c>
      <c r="AD319" s="34">
        <v>53724.413</v>
      </c>
      <c r="AE319" s="34">
        <v>60102.906999999999</v>
      </c>
      <c r="AF319" s="34">
        <v>64930.722999999998</v>
      </c>
      <c r="AG319" s="34">
        <v>66703.372000000003</v>
      </c>
      <c r="AH319" s="34">
        <v>66555.676000000007</v>
      </c>
      <c r="AI319" s="34">
        <v>63224.019</v>
      </c>
      <c r="AJ319" s="34">
        <v>56416.858999999997</v>
      </c>
      <c r="AK319" s="34">
        <v>48184.235000000001</v>
      </c>
      <c r="AL319" s="34">
        <v>38729.843999999997</v>
      </c>
      <c r="AM319" s="34">
        <v>29667.525000000001</v>
      </c>
      <c r="AN319" s="34">
        <v>17787.007000000001</v>
      </c>
      <c r="AO319" s="34">
        <v>6409.933</v>
      </c>
      <c r="AP319" s="34">
        <v>489.39299999999997</v>
      </c>
      <c r="AQ319" s="34">
        <v>20.202999999999999</v>
      </c>
      <c r="AR319" s="34">
        <v>11.273</v>
      </c>
      <c r="AS319" s="34">
        <v>13.067</v>
      </c>
      <c r="AT319" s="34">
        <v>11.29</v>
      </c>
      <c r="AU319" s="34">
        <v>9.375</v>
      </c>
      <c r="AV319" s="34">
        <v>6.8120000000000003</v>
      </c>
      <c r="AW319" s="34">
        <v>6.7450000000000001</v>
      </c>
      <c r="AX319" s="34">
        <v>5.6420000000000003</v>
      </c>
      <c r="AY319" s="34">
        <v>5.3630000000000004</v>
      </c>
      <c r="AZ319" s="34">
        <v>5.7190000000000003</v>
      </c>
      <c r="BA319" s="34">
        <v>5.0970000000000004</v>
      </c>
      <c r="BB319" s="34">
        <v>4.6890000000000001</v>
      </c>
      <c r="BC319" s="34">
        <v>5.1470000000000002</v>
      </c>
      <c r="BD319" s="34">
        <v>6.1539999999999999</v>
      </c>
    </row>
    <row r="320" spans="1:56" x14ac:dyDescent="0.25">
      <c r="A320" t="s">
        <v>323</v>
      </c>
      <c r="D320" t="s">
        <v>0</v>
      </c>
      <c r="E320" s="2" t="s">
        <v>152</v>
      </c>
      <c r="G320" s="33">
        <v>43222</v>
      </c>
      <c r="H320" s="41">
        <f t="shared" si="9"/>
        <v>265614.26699999993</v>
      </c>
      <c r="I320" s="34">
        <v>9.1809999999999992</v>
      </c>
      <c r="J320" s="34">
        <v>9.5020000000000007</v>
      </c>
      <c r="K320" s="34">
        <v>6.7290000000000001</v>
      </c>
      <c r="L320" s="34">
        <v>5.9480000000000004</v>
      </c>
      <c r="M320" s="34">
        <v>3.4079999999999999</v>
      </c>
      <c r="N320" s="34">
        <v>3.488</v>
      </c>
      <c r="O320" s="34">
        <v>3.6280000000000001</v>
      </c>
      <c r="P320" s="34">
        <v>3.1669999999999998</v>
      </c>
      <c r="Q320" s="34">
        <v>3.6219999999999999</v>
      </c>
      <c r="R320" s="34">
        <v>3.25</v>
      </c>
      <c r="S320" s="34">
        <v>3.2349999999999999</v>
      </c>
      <c r="T320" s="34">
        <v>5.8620000000000001</v>
      </c>
      <c r="U320" s="34">
        <v>6.1</v>
      </c>
      <c r="V320" s="34">
        <v>4.3780000000000001</v>
      </c>
      <c r="W320" s="34">
        <v>11.448</v>
      </c>
      <c r="X320" s="34">
        <v>180.029</v>
      </c>
      <c r="Y320" s="34">
        <v>939.31600000000003</v>
      </c>
      <c r="Z320" s="34">
        <v>3432.3609999999999</v>
      </c>
      <c r="AA320" s="34">
        <v>7365.5609999999997</v>
      </c>
      <c r="AB320" s="34">
        <v>12242.986999999999</v>
      </c>
      <c r="AC320" s="34">
        <v>16244.3</v>
      </c>
      <c r="AD320" s="34">
        <v>20289.154999999999</v>
      </c>
      <c r="AE320" s="34">
        <v>23738.062999999998</v>
      </c>
      <c r="AF320" s="34">
        <v>27972.649000000001</v>
      </c>
      <c r="AG320" s="34">
        <v>29860.313999999998</v>
      </c>
      <c r="AH320" s="34">
        <v>25899.84</v>
      </c>
      <c r="AI320" s="34">
        <v>23816.876</v>
      </c>
      <c r="AJ320" s="34">
        <v>24332.151000000002</v>
      </c>
      <c r="AK320" s="34">
        <v>21107.325000000001</v>
      </c>
      <c r="AL320" s="34">
        <v>14264.852000000001</v>
      </c>
      <c r="AM320" s="34">
        <v>7471.509</v>
      </c>
      <c r="AN320" s="34">
        <v>3819.2710000000002</v>
      </c>
      <c r="AO320" s="34">
        <v>1564.758</v>
      </c>
      <c r="AP320" s="34">
        <v>864.63099999999997</v>
      </c>
      <c r="AQ320" s="34">
        <v>46.953000000000003</v>
      </c>
      <c r="AR320" s="34">
        <v>6.7679999999999998</v>
      </c>
      <c r="AS320" s="34">
        <v>8.36</v>
      </c>
      <c r="AT320" s="34">
        <v>7.6479999999999997</v>
      </c>
      <c r="AU320" s="34">
        <v>8.1340000000000003</v>
      </c>
      <c r="AV320" s="34">
        <v>8.7720000000000002</v>
      </c>
      <c r="AW320" s="34">
        <v>7.1159999999999997</v>
      </c>
      <c r="AX320" s="34">
        <v>4.8739999999999997</v>
      </c>
      <c r="AY320" s="34">
        <v>4.3789999999999996</v>
      </c>
      <c r="AZ320" s="34">
        <v>3.6059999999999999</v>
      </c>
      <c r="BA320" s="34">
        <v>4.2670000000000003</v>
      </c>
      <c r="BB320" s="34">
        <v>4.1630000000000003</v>
      </c>
      <c r="BC320" s="34">
        <v>5.55</v>
      </c>
      <c r="BD320" s="34">
        <v>4.7830000000000004</v>
      </c>
    </row>
    <row r="321" spans="1:56" x14ac:dyDescent="0.25">
      <c r="A321" t="s">
        <v>323</v>
      </c>
      <c r="D321" t="s">
        <v>0</v>
      </c>
      <c r="E321" s="2" t="s">
        <v>152</v>
      </c>
      <c r="G321" s="33">
        <v>43223</v>
      </c>
      <c r="H321" s="41">
        <f t="shared" si="9"/>
        <v>376187.13999999984</v>
      </c>
      <c r="I321" s="34">
        <v>4.7789999999999999</v>
      </c>
      <c r="J321" s="34">
        <v>4.55</v>
      </c>
      <c r="K321" s="34">
        <v>5.6790000000000003</v>
      </c>
      <c r="L321" s="34">
        <v>4.8460000000000001</v>
      </c>
      <c r="M321" s="34">
        <v>4.3049999999999997</v>
      </c>
      <c r="N321" s="34">
        <v>5.2460000000000004</v>
      </c>
      <c r="O321" s="34">
        <v>4.3499999999999996</v>
      </c>
      <c r="P321" s="34">
        <v>3.5190000000000001</v>
      </c>
      <c r="Q321" s="34">
        <v>3.6190000000000002</v>
      </c>
      <c r="R321" s="34">
        <v>2.653</v>
      </c>
      <c r="S321" s="34">
        <v>2.5150000000000001</v>
      </c>
      <c r="T321" s="34">
        <v>5.47</v>
      </c>
      <c r="U321" s="34">
        <v>5.0620000000000003</v>
      </c>
      <c r="V321" s="34">
        <v>5.1740000000000004</v>
      </c>
      <c r="W321" s="34">
        <v>139.58699999999999</v>
      </c>
      <c r="X321" s="34">
        <v>2236.165</v>
      </c>
      <c r="Y321" s="34">
        <v>8904.5709999999999</v>
      </c>
      <c r="Z321" s="34">
        <v>18183.692999999999</v>
      </c>
      <c r="AA321" s="34">
        <v>26609.647000000001</v>
      </c>
      <c r="AB321" s="34">
        <v>31314.341</v>
      </c>
      <c r="AC321" s="34">
        <v>35237.58</v>
      </c>
      <c r="AD321" s="34">
        <v>39659.158000000003</v>
      </c>
      <c r="AE321" s="34">
        <v>34880.894</v>
      </c>
      <c r="AF321" s="34">
        <v>31387.071</v>
      </c>
      <c r="AG321" s="34">
        <v>32796.273000000001</v>
      </c>
      <c r="AH321" s="34">
        <v>28092.81</v>
      </c>
      <c r="AI321" s="34">
        <v>34002.991999999998</v>
      </c>
      <c r="AJ321" s="34">
        <v>26731.166000000001</v>
      </c>
      <c r="AK321" s="34">
        <v>13410.449000000001</v>
      </c>
      <c r="AL321" s="34">
        <v>6977.1040000000003</v>
      </c>
      <c r="AM321" s="34">
        <v>3270.5770000000002</v>
      </c>
      <c r="AN321" s="34">
        <v>1652.394</v>
      </c>
      <c r="AO321" s="34">
        <v>506.68799999999999</v>
      </c>
      <c r="AP321" s="34">
        <v>40.116</v>
      </c>
      <c r="AQ321" s="34">
        <v>8.7690000000000001</v>
      </c>
      <c r="AR321" s="34">
        <v>8.6649999999999991</v>
      </c>
      <c r="AS321" s="34">
        <v>9.0359999999999996</v>
      </c>
      <c r="AT321" s="34">
        <v>8.1229999999999993</v>
      </c>
      <c r="AU321" s="34">
        <v>8.2579999999999991</v>
      </c>
      <c r="AV321" s="34">
        <v>8.4469999999999992</v>
      </c>
      <c r="AW321" s="34">
        <v>6.87</v>
      </c>
      <c r="AX321" s="34">
        <v>5.2130000000000001</v>
      </c>
      <c r="AY321" s="34">
        <v>4.7949999999999999</v>
      </c>
      <c r="AZ321" s="34">
        <v>5.665</v>
      </c>
      <c r="BA321" s="34">
        <v>4.9420000000000002</v>
      </c>
      <c r="BB321" s="34">
        <v>4.3330000000000002</v>
      </c>
      <c r="BC321" s="34">
        <v>3.5019999999999998</v>
      </c>
      <c r="BD321" s="34">
        <v>5.4790000000000001</v>
      </c>
    </row>
    <row r="322" spans="1:56" x14ac:dyDescent="0.25">
      <c r="A322" t="s">
        <v>323</v>
      </c>
      <c r="D322" t="s">
        <v>0</v>
      </c>
      <c r="E322" s="2" t="s">
        <v>152</v>
      </c>
      <c r="G322" s="33">
        <v>43224</v>
      </c>
      <c r="H322" s="41">
        <f t="shared" si="9"/>
        <v>274978.22200000007</v>
      </c>
      <c r="I322" s="34">
        <v>7.1689999999999996</v>
      </c>
      <c r="J322" s="34">
        <v>7.024</v>
      </c>
      <c r="K322" s="34">
        <v>6.1660000000000004</v>
      </c>
      <c r="L322" s="34">
        <v>4.3920000000000003</v>
      </c>
      <c r="M322" s="34">
        <v>3.2480000000000002</v>
      </c>
      <c r="N322" s="34">
        <v>1.8680000000000001</v>
      </c>
      <c r="O322" s="34">
        <v>3.5259999999999998</v>
      </c>
      <c r="P322" s="34">
        <v>2.8490000000000002</v>
      </c>
      <c r="Q322" s="34">
        <v>2.4700000000000002</v>
      </c>
      <c r="R322" s="34">
        <v>2.4300000000000002</v>
      </c>
      <c r="S322" s="34">
        <v>2.5089999999999999</v>
      </c>
      <c r="T322" s="34">
        <v>2.3370000000000002</v>
      </c>
      <c r="U322" s="34">
        <v>2.73</v>
      </c>
      <c r="V322" s="34">
        <v>2.62</v>
      </c>
      <c r="W322" s="34">
        <v>20.741</v>
      </c>
      <c r="X322" s="34">
        <v>454.98899999999998</v>
      </c>
      <c r="Y322" s="34">
        <v>1144.7719999999999</v>
      </c>
      <c r="Z322" s="34">
        <v>2371.5619999999999</v>
      </c>
      <c r="AA322" s="34">
        <v>6332.4070000000002</v>
      </c>
      <c r="AB322" s="34">
        <v>11787.05</v>
      </c>
      <c r="AC322" s="34">
        <v>19446.327000000001</v>
      </c>
      <c r="AD322" s="34">
        <v>27441.251</v>
      </c>
      <c r="AE322" s="34">
        <v>17238.214</v>
      </c>
      <c r="AF322" s="34">
        <v>18558.449000000001</v>
      </c>
      <c r="AG322" s="34">
        <v>24834.666000000001</v>
      </c>
      <c r="AH322" s="34">
        <v>23790.274000000001</v>
      </c>
      <c r="AI322" s="34">
        <v>29850.542000000001</v>
      </c>
      <c r="AJ322" s="34">
        <v>27364.019</v>
      </c>
      <c r="AK322" s="34">
        <v>20913.934000000001</v>
      </c>
      <c r="AL322" s="34">
        <v>18127.183000000001</v>
      </c>
      <c r="AM322" s="34">
        <v>11510.698</v>
      </c>
      <c r="AN322" s="34">
        <v>7276.8370000000004</v>
      </c>
      <c r="AO322" s="34">
        <v>5090.5550000000003</v>
      </c>
      <c r="AP322" s="34">
        <v>1254.097</v>
      </c>
      <c r="AQ322" s="34">
        <v>27.965</v>
      </c>
      <c r="AR322" s="34">
        <v>9.9019999999999992</v>
      </c>
      <c r="AS322" s="34">
        <v>9.4120000000000008</v>
      </c>
      <c r="AT322" s="34">
        <v>8.0969999999999995</v>
      </c>
      <c r="AU322" s="34">
        <v>9.1560000000000006</v>
      </c>
      <c r="AV322" s="34">
        <v>5.82</v>
      </c>
      <c r="AW322" s="34">
        <v>6.73</v>
      </c>
      <c r="AX322" s="34">
        <v>6.5709999999999997</v>
      </c>
      <c r="AY322" s="34">
        <v>5.3410000000000002</v>
      </c>
      <c r="AZ322" s="34">
        <v>5.1909999999999998</v>
      </c>
      <c r="BA322" s="34">
        <v>5.27</v>
      </c>
      <c r="BB322" s="34">
        <v>4.899</v>
      </c>
      <c r="BC322" s="34">
        <v>5.2690000000000001</v>
      </c>
      <c r="BD322" s="34">
        <v>8.6940000000000008</v>
      </c>
    </row>
    <row r="323" spans="1:56" x14ac:dyDescent="0.25">
      <c r="A323" t="s">
        <v>323</v>
      </c>
      <c r="D323" t="s">
        <v>0</v>
      </c>
      <c r="E323" s="2" t="s">
        <v>152</v>
      </c>
      <c r="G323" s="33">
        <v>43225</v>
      </c>
      <c r="H323" s="41">
        <f t="shared" si="9"/>
        <v>370723.429</v>
      </c>
      <c r="I323" s="34">
        <v>6.8310000000000004</v>
      </c>
      <c r="J323" s="34">
        <v>7.4569999999999999</v>
      </c>
      <c r="K323" s="34">
        <v>5.9210000000000003</v>
      </c>
      <c r="L323" s="34">
        <v>4.7960000000000003</v>
      </c>
      <c r="M323" s="34">
        <v>3.4020000000000001</v>
      </c>
      <c r="N323" s="34">
        <v>5.0010000000000003</v>
      </c>
      <c r="O323" s="34">
        <v>4.0010000000000003</v>
      </c>
      <c r="P323" s="34">
        <v>4.415</v>
      </c>
      <c r="Q323" s="34">
        <v>3.653</v>
      </c>
      <c r="R323" s="34">
        <v>4.0590000000000002</v>
      </c>
      <c r="S323" s="34">
        <v>3.3929999999999998</v>
      </c>
      <c r="T323" s="34">
        <v>6.6870000000000003</v>
      </c>
      <c r="U323" s="34">
        <v>7.7</v>
      </c>
      <c r="V323" s="34">
        <v>5.8440000000000003</v>
      </c>
      <c r="W323" s="34">
        <v>67.22</v>
      </c>
      <c r="X323" s="34">
        <v>1148.559</v>
      </c>
      <c r="Y323" s="34">
        <v>5229.17</v>
      </c>
      <c r="Z323" s="34">
        <v>11881.018</v>
      </c>
      <c r="AA323" s="34">
        <v>21830.132000000001</v>
      </c>
      <c r="AB323" s="34">
        <v>25451.744999999999</v>
      </c>
      <c r="AC323" s="34">
        <v>24987.996999999999</v>
      </c>
      <c r="AD323" s="34">
        <v>27147.273000000001</v>
      </c>
      <c r="AE323" s="34">
        <v>31012.351999999999</v>
      </c>
      <c r="AF323" s="34">
        <v>37084.152999999998</v>
      </c>
      <c r="AG323" s="34">
        <v>35083.449000000001</v>
      </c>
      <c r="AH323" s="34">
        <v>29232.232</v>
      </c>
      <c r="AI323" s="34">
        <v>24238.28</v>
      </c>
      <c r="AJ323" s="34">
        <v>18676.204000000002</v>
      </c>
      <c r="AK323" s="34">
        <v>21409.67</v>
      </c>
      <c r="AL323" s="34">
        <v>22906.118999999999</v>
      </c>
      <c r="AM323" s="34">
        <v>17825.626</v>
      </c>
      <c r="AN323" s="34">
        <v>9415.6929999999993</v>
      </c>
      <c r="AO323" s="34">
        <v>4910.4089999999997</v>
      </c>
      <c r="AP323" s="34">
        <v>989.02800000000002</v>
      </c>
      <c r="AQ323" s="34">
        <v>38.49</v>
      </c>
      <c r="AR323" s="34">
        <v>7.96</v>
      </c>
      <c r="AS323" s="34">
        <v>8.548</v>
      </c>
      <c r="AT323" s="34">
        <v>7.4580000000000002</v>
      </c>
      <c r="AU323" s="34">
        <v>7.4550000000000001</v>
      </c>
      <c r="AV323" s="34">
        <v>6.8929999999999998</v>
      </c>
      <c r="AW323" s="34">
        <v>7.86</v>
      </c>
      <c r="AX323" s="34">
        <v>7.0250000000000004</v>
      </c>
      <c r="AY323" s="34">
        <v>5.0629999999999997</v>
      </c>
      <c r="AZ323" s="34">
        <v>5.4550000000000001</v>
      </c>
      <c r="BA323" s="34">
        <v>5.0869999999999997</v>
      </c>
      <c r="BB323" s="34">
        <v>5.1050000000000004</v>
      </c>
      <c r="BC323" s="34">
        <v>6.3209999999999997</v>
      </c>
      <c r="BD323" s="34">
        <v>5.22</v>
      </c>
    </row>
    <row r="324" spans="1:56" x14ac:dyDescent="0.25">
      <c r="A324" t="s">
        <v>323</v>
      </c>
      <c r="D324" t="s">
        <v>0</v>
      </c>
      <c r="E324" s="2" t="s">
        <v>152</v>
      </c>
      <c r="G324" s="33">
        <v>43226</v>
      </c>
      <c r="H324" s="41">
        <f t="shared" si="9"/>
        <v>600919.38399999985</v>
      </c>
      <c r="I324" s="34">
        <v>6.0830000000000002</v>
      </c>
      <c r="J324" s="34">
        <v>7.202</v>
      </c>
      <c r="K324" s="34">
        <v>7.2220000000000004</v>
      </c>
      <c r="L324" s="34">
        <v>5.9770000000000003</v>
      </c>
      <c r="M324" s="34">
        <v>3.9969999999999999</v>
      </c>
      <c r="N324" s="34">
        <v>3.5990000000000002</v>
      </c>
      <c r="O324" s="34">
        <v>3.6909999999999998</v>
      </c>
      <c r="P324" s="34">
        <v>3.7120000000000002</v>
      </c>
      <c r="Q324" s="34">
        <v>3.3410000000000002</v>
      </c>
      <c r="R324" s="34">
        <v>3.5859999999999999</v>
      </c>
      <c r="S324" s="34">
        <v>3.32</v>
      </c>
      <c r="T324" s="34">
        <v>5.9779999999999998</v>
      </c>
      <c r="U324" s="34">
        <v>5.5960000000000001</v>
      </c>
      <c r="V324" s="34">
        <v>4.7309999999999999</v>
      </c>
      <c r="W324" s="34">
        <v>93.921999999999997</v>
      </c>
      <c r="X324" s="34">
        <v>1181.164</v>
      </c>
      <c r="Y324" s="34">
        <v>4420.9409999999998</v>
      </c>
      <c r="Z324" s="34">
        <v>9879.1460000000006</v>
      </c>
      <c r="AA324" s="34">
        <v>15885.069</v>
      </c>
      <c r="AB324" s="34">
        <v>25389.113000000001</v>
      </c>
      <c r="AC324" s="34">
        <v>37284.578999999998</v>
      </c>
      <c r="AD324" s="34">
        <v>48216.510999999999</v>
      </c>
      <c r="AE324" s="34">
        <v>55268.927000000003</v>
      </c>
      <c r="AF324" s="34">
        <v>60071.294000000002</v>
      </c>
      <c r="AG324" s="34">
        <v>61022.527000000002</v>
      </c>
      <c r="AH324" s="34">
        <v>60513.536999999997</v>
      </c>
      <c r="AI324" s="34">
        <v>56481.71</v>
      </c>
      <c r="AJ324" s="34">
        <v>52885.184999999998</v>
      </c>
      <c r="AK324" s="34">
        <v>40662.036</v>
      </c>
      <c r="AL324" s="34">
        <v>32343.817999999999</v>
      </c>
      <c r="AM324" s="34">
        <v>21711.264999999999</v>
      </c>
      <c r="AN324" s="34">
        <v>11693.296</v>
      </c>
      <c r="AO324" s="34">
        <v>4892.9669999999996</v>
      </c>
      <c r="AP324" s="34">
        <v>831.51499999999999</v>
      </c>
      <c r="AQ324" s="34">
        <v>32.582000000000001</v>
      </c>
      <c r="AR324" s="34">
        <v>8.1379999999999999</v>
      </c>
      <c r="AS324" s="34">
        <v>10.377000000000001</v>
      </c>
      <c r="AT324" s="34">
        <v>7.9039999999999999</v>
      </c>
      <c r="AU324" s="34">
        <v>7.5270000000000001</v>
      </c>
      <c r="AV324" s="34">
        <v>5.7939999999999996</v>
      </c>
      <c r="AW324" s="34">
        <v>5.6360000000000001</v>
      </c>
      <c r="AX324" s="34">
        <v>5.266</v>
      </c>
      <c r="AY324" s="34">
        <v>6.01</v>
      </c>
      <c r="AZ324" s="34">
        <v>4.9480000000000004</v>
      </c>
      <c r="BA324" s="34">
        <v>4.9859999999999998</v>
      </c>
      <c r="BB324" s="34">
        <v>5.1559999999999997</v>
      </c>
      <c r="BC324" s="34">
        <v>8.6069999999999993</v>
      </c>
      <c r="BD324" s="34">
        <v>9.8960000000000008</v>
      </c>
    </row>
    <row r="325" spans="1:56" x14ac:dyDescent="0.25">
      <c r="A325" t="s">
        <v>323</v>
      </c>
      <c r="D325" t="s">
        <v>0</v>
      </c>
      <c r="E325" s="2" t="s">
        <v>152</v>
      </c>
      <c r="G325" s="33">
        <v>43227</v>
      </c>
      <c r="H325" s="41">
        <f t="shared" si="9"/>
        <v>399830.96300000005</v>
      </c>
      <c r="I325" s="34">
        <v>6.7050000000000001</v>
      </c>
      <c r="J325" s="34">
        <v>6.5279999999999996</v>
      </c>
      <c r="K325" s="34">
        <v>5.593</v>
      </c>
      <c r="L325" s="34">
        <v>5.1660000000000004</v>
      </c>
      <c r="M325" s="34">
        <v>4.5339999999999998</v>
      </c>
      <c r="N325" s="34">
        <v>4.0739999999999998</v>
      </c>
      <c r="O325" s="34">
        <v>3.9249999999999998</v>
      </c>
      <c r="P325" s="34">
        <v>4.7389999999999999</v>
      </c>
      <c r="Q325" s="34">
        <v>3.0569999999999999</v>
      </c>
      <c r="R325" s="34">
        <v>3.0209999999999999</v>
      </c>
      <c r="S325" s="34">
        <v>3.1909999999999998</v>
      </c>
      <c r="T325" s="34">
        <v>6.3440000000000003</v>
      </c>
      <c r="U325" s="34">
        <v>8.0359999999999996</v>
      </c>
      <c r="V325" s="34">
        <v>5.5869999999999997</v>
      </c>
      <c r="W325" s="34">
        <v>114.637</v>
      </c>
      <c r="X325" s="34">
        <v>1589.9269999999999</v>
      </c>
      <c r="Y325" s="34">
        <v>5637.4260000000004</v>
      </c>
      <c r="Z325" s="34">
        <v>11086.439</v>
      </c>
      <c r="AA325" s="34">
        <v>19482.267</v>
      </c>
      <c r="AB325" s="34">
        <v>30555.481</v>
      </c>
      <c r="AC325" s="34">
        <v>33479.216999999997</v>
      </c>
      <c r="AD325" s="34">
        <v>41366.830999999998</v>
      </c>
      <c r="AE325" s="34">
        <v>49618.667999999998</v>
      </c>
      <c r="AF325" s="34">
        <v>45211.826000000001</v>
      </c>
      <c r="AG325" s="34">
        <v>40974.892</v>
      </c>
      <c r="AH325" s="34">
        <v>35513.144999999997</v>
      </c>
      <c r="AI325" s="34">
        <v>29015.976999999999</v>
      </c>
      <c r="AJ325" s="34">
        <v>20135.621999999999</v>
      </c>
      <c r="AK325" s="34">
        <v>15029.290999999999</v>
      </c>
      <c r="AL325" s="34">
        <v>10079.523999999999</v>
      </c>
      <c r="AM325" s="34">
        <v>5928.14</v>
      </c>
      <c r="AN325" s="34">
        <v>2973.4490000000001</v>
      </c>
      <c r="AO325" s="34">
        <v>1478.799</v>
      </c>
      <c r="AP325" s="34">
        <v>396.93400000000003</v>
      </c>
      <c r="AQ325" s="34">
        <v>13.826000000000001</v>
      </c>
      <c r="AR325" s="34">
        <v>8.7949999999999999</v>
      </c>
      <c r="AS325" s="34">
        <v>9.4990000000000006</v>
      </c>
      <c r="AT325" s="34">
        <v>9.4329999999999998</v>
      </c>
      <c r="AU325" s="34">
        <v>8.24</v>
      </c>
      <c r="AV325" s="34">
        <v>6.58</v>
      </c>
      <c r="AW325" s="34">
        <v>5.577</v>
      </c>
      <c r="AX325" s="34">
        <v>4.9619999999999997</v>
      </c>
      <c r="AY325" s="34">
        <v>4.6420000000000003</v>
      </c>
      <c r="AZ325" s="34">
        <v>4.6109999999999998</v>
      </c>
      <c r="BA325" s="34">
        <v>4.1210000000000004</v>
      </c>
      <c r="BB325" s="34">
        <v>3.9430000000000001</v>
      </c>
      <c r="BC325" s="34">
        <v>4.3819999999999997</v>
      </c>
      <c r="BD325" s="34">
        <v>3.36</v>
      </c>
    </row>
    <row r="326" spans="1:56" x14ac:dyDescent="0.25">
      <c r="A326" t="s">
        <v>323</v>
      </c>
      <c r="D326" t="s">
        <v>0</v>
      </c>
      <c r="E326" s="2" t="s">
        <v>152</v>
      </c>
      <c r="G326" s="33">
        <v>43228</v>
      </c>
      <c r="H326" s="41">
        <f t="shared" si="9"/>
        <v>505733.28100000002</v>
      </c>
      <c r="I326" s="34">
        <v>4.5709999999999997</v>
      </c>
      <c r="J326" s="34">
        <v>7.7119999999999997</v>
      </c>
      <c r="K326" s="34">
        <v>6.89</v>
      </c>
      <c r="L326" s="34">
        <v>6.7850000000000001</v>
      </c>
      <c r="M326" s="34">
        <v>3.7850000000000001</v>
      </c>
      <c r="N326" s="34">
        <v>2.6789999999999998</v>
      </c>
      <c r="O326" s="34">
        <v>3.7629999999999999</v>
      </c>
      <c r="P326" s="34">
        <v>3.5819999999999999</v>
      </c>
      <c r="Q326" s="34">
        <v>3.6459999999999999</v>
      </c>
      <c r="R326" s="34">
        <v>3.7509999999999999</v>
      </c>
      <c r="S326" s="34">
        <v>3.5670000000000002</v>
      </c>
      <c r="T326" s="34">
        <v>5.9450000000000003</v>
      </c>
      <c r="U326" s="34">
        <v>5.468</v>
      </c>
      <c r="V326" s="34">
        <v>6.2210000000000001</v>
      </c>
      <c r="W326" s="34">
        <v>27.372</v>
      </c>
      <c r="X326" s="34">
        <v>673.79300000000001</v>
      </c>
      <c r="Y326" s="34">
        <v>3142.0920000000001</v>
      </c>
      <c r="Z326" s="34">
        <v>8084.1589999999997</v>
      </c>
      <c r="AA326" s="34">
        <v>14631.909</v>
      </c>
      <c r="AB326" s="34">
        <v>18658.219000000001</v>
      </c>
      <c r="AC326" s="34">
        <v>21788.909</v>
      </c>
      <c r="AD326" s="34">
        <v>28022.088</v>
      </c>
      <c r="AE326" s="34">
        <v>33144.974999999999</v>
      </c>
      <c r="AF326" s="34">
        <v>40882.184999999998</v>
      </c>
      <c r="AG326" s="34">
        <v>45612.218999999997</v>
      </c>
      <c r="AH326" s="34">
        <v>50697.95</v>
      </c>
      <c r="AI326" s="34">
        <v>51763.997000000003</v>
      </c>
      <c r="AJ326" s="34">
        <v>50134.978999999999</v>
      </c>
      <c r="AK326" s="34">
        <v>46052.08</v>
      </c>
      <c r="AL326" s="34">
        <v>38356.775999999998</v>
      </c>
      <c r="AM326" s="34">
        <v>28618.267</v>
      </c>
      <c r="AN326" s="34">
        <v>17131.043000000001</v>
      </c>
      <c r="AO326" s="34">
        <v>6919.616</v>
      </c>
      <c r="AP326" s="34">
        <v>1201.425</v>
      </c>
      <c r="AQ326" s="34">
        <v>25.225999999999999</v>
      </c>
      <c r="AR326" s="34">
        <v>9.7729999999999997</v>
      </c>
      <c r="AS326" s="34">
        <v>11.634</v>
      </c>
      <c r="AT326" s="34">
        <v>9.1980000000000004</v>
      </c>
      <c r="AU326" s="34">
        <v>7.5110000000000001</v>
      </c>
      <c r="AV326" s="34">
        <v>8.2929999999999993</v>
      </c>
      <c r="AW326" s="34">
        <v>7.3949999999999996</v>
      </c>
      <c r="AX326" s="34">
        <v>6.75</v>
      </c>
      <c r="AY326" s="34">
        <v>6.09</v>
      </c>
      <c r="AZ326" s="34">
        <v>4.7089999999999996</v>
      </c>
      <c r="BA326" s="34">
        <v>4.7869999999999999</v>
      </c>
      <c r="BB326" s="34">
        <v>3.9830000000000001</v>
      </c>
      <c r="BC326" s="34">
        <v>7.3150000000000004</v>
      </c>
      <c r="BD326" s="34">
        <v>8.1989999999999998</v>
      </c>
    </row>
    <row r="327" spans="1:56" x14ac:dyDescent="0.25">
      <c r="A327" t="s">
        <v>323</v>
      </c>
      <c r="D327" t="s">
        <v>0</v>
      </c>
      <c r="E327" s="2" t="s">
        <v>152</v>
      </c>
      <c r="G327" s="33">
        <v>43229</v>
      </c>
      <c r="H327" s="41">
        <f t="shared" si="9"/>
        <v>363493.10200000001</v>
      </c>
      <c r="I327" s="34">
        <v>8.56</v>
      </c>
      <c r="J327" s="34">
        <v>8.6999999999999993</v>
      </c>
      <c r="K327" s="34">
        <v>6.782</v>
      </c>
      <c r="L327" s="34">
        <v>4.827</v>
      </c>
      <c r="M327" s="34">
        <v>3.56</v>
      </c>
      <c r="N327" s="34">
        <v>3.2389999999999999</v>
      </c>
      <c r="O327" s="34">
        <v>5.016</v>
      </c>
      <c r="P327" s="34">
        <v>4.4249999999999998</v>
      </c>
      <c r="Q327" s="34">
        <v>4.0110000000000001</v>
      </c>
      <c r="R327" s="34">
        <v>3.4940000000000002</v>
      </c>
      <c r="S327" s="34">
        <v>3.827</v>
      </c>
      <c r="T327" s="34">
        <v>6.1760000000000002</v>
      </c>
      <c r="U327" s="34">
        <v>7.867</v>
      </c>
      <c r="V327" s="34">
        <v>5.4939999999999998</v>
      </c>
      <c r="W327" s="34">
        <v>48.377000000000002</v>
      </c>
      <c r="X327" s="34">
        <v>884.10799999999995</v>
      </c>
      <c r="Y327" s="34">
        <v>3701.2040000000002</v>
      </c>
      <c r="Z327" s="34">
        <v>9540.0580000000009</v>
      </c>
      <c r="AA327" s="34">
        <v>17425.154999999999</v>
      </c>
      <c r="AB327" s="34">
        <v>24500.945</v>
      </c>
      <c r="AC327" s="34">
        <v>28305.544000000002</v>
      </c>
      <c r="AD327" s="34">
        <v>33464.862000000001</v>
      </c>
      <c r="AE327" s="34">
        <v>38020.027000000002</v>
      </c>
      <c r="AF327" s="34">
        <v>35483.949000000001</v>
      </c>
      <c r="AG327" s="34">
        <v>34733.813999999998</v>
      </c>
      <c r="AH327" s="34">
        <v>29848.822</v>
      </c>
      <c r="AI327" s="34">
        <v>30041.822</v>
      </c>
      <c r="AJ327" s="34">
        <v>25802.353999999999</v>
      </c>
      <c r="AK327" s="34">
        <v>19719.735000000001</v>
      </c>
      <c r="AL327" s="34">
        <v>12073.279</v>
      </c>
      <c r="AM327" s="34">
        <v>10161.436</v>
      </c>
      <c r="AN327" s="34">
        <v>7127.7269999999999</v>
      </c>
      <c r="AO327" s="34">
        <v>2192.9929999999999</v>
      </c>
      <c r="AP327" s="34">
        <v>260.57</v>
      </c>
      <c r="AQ327" s="34">
        <v>9.8089999999999993</v>
      </c>
      <c r="AR327" s="34">
        <v>5.976</v>
      </c>
      <c r="AS327" s="34">
        <v>9.1180000000000003</v>
      </c>
      <c r="AT327" s="34">
        <v>8.2840000000000007</v>
      </c>
      <c r="AU327" s="34">
        <v>7.74</v>
      </c>
      <c r="AV327" s="34">
        <v>6.7270000000000003</v>
      </c>
      <c r="AW327" s="34">
        <v>4.9400000000000004</v>
      </c>
      <c r="AX327" s="34">
        <v>4.5789999999999997</v>
      </c>
      <c r="AY327" s="34">
        <v>4.7380000000000004</v>
      </c>
      <c r="AZ327" s="34">
        <v>3.5289999999999999</v>
      </c>
      <c r="BA327" s="34">
        <v>3.9609999999999999</v>
      </c>
      <c r="BB327" s="34">
        <v>3.48</v>
      </c>
      <c r="BC327" s="34">
        <v>3.7130000000000001</v>
      </c>
      <c r="BD327" s="34">
        <v>3.7490000000000001</v>
      </c>
    </row>
    <row r="328" spans="1:56" x14ac:dyDescent="0.25">
      <c r="A328" t="s">
        <v>323</v>
      </c>
      <c r="D328" t="s">
        <v>0</v>
      </c>
      <c r="E328" s="2" t="s">
        <v>152</v>
      </c>
      <c r="G328" s="33">
        <v>43230</v>
      </c>
      <c r="H328" s="41">
        <f t="shared" si="9"/>
        <v>365197.36</v>
      </c>
      <c r="I328" s="34">
        <v>6.6719999999999997</v>
      </c>
      <c r="J328" s="34">
        <v>7.92</v>
      </c>
      <c r="K328" s="34">
        <v>5.8239999999999998</v>
      </c>
      <c r="L328" s="34">
        <v>5.1239999999999997</v>
      </c>
      <c r="M328" s="34">
        <v>2.234</v>
      </c>
      <c r="N328" s="34">
        <v>3.6589999999999998</v>
      </c>
      <c r="O328" s="34">
        <v>2.6549999999999998</v>
      </c>
      <c r="P328" s="34">
        <v>2.617</v>
      </c>
      <c r="Q328" s="34">
        <v>3.65</v>
      </c>
      <c r="R328" s="34">
        <v>3.39</v>
      </c>
      <c r="S328" s="34">
        <v>5.5759999999999996</v>
      </c>
      <c r="T328" s="34">
        <v>7.4660000000000002</v>
      </c>
      <c r="U328" s="34">
        <v>7.7450000000000001</v>
      </c>
      <c r="V328" s="34">
        <v>5.2389999999999999</v>
      </c>
      <c r="W328" s="34">
        <v>19.998999999999999</v>
      </c>
      <c r="X328" s="34">
        <v>912.01199999999994</v>
      </c>
      <c r="Y328" s="34">
        <v>5284.9309999999996</v>
      </c>
      <c r="Z328" s="34">
        <v>13661.491</v>
      </c>
      <c r="AA328" s="34">
        <v>22382.001</v>
      </c>
      <c r="AB328" s="34">
        <v>28610.751</v>
      </c>
      <c r="AC328" s="34">
        <v>29753.735000000001</v>
      </c>
      <c r="AD328" s="34">
        <v>34219.087</v>
      </c>
      <c r="AE328" s="34">
        <v>31427.942999999999</v>
      </c>
      <c r="AF328" s="34">
        <v>29809.088</v>
      </c>
      <c r="AG328" s="34">
        <v>29740.269</v>
      </c>
      <c r="AH328" s="34">
        <v>25433.564999999999</v>
      </c>
      <c r="AI328" s="34">
        <v>22895.42</v>
      </c>
      <c r="AJ328" s="34">
        <v>23913.02</v>
      </c>
      <c r="AK328" s="34">
        <v>24200.373</v>
      </c>
      <c r="AL328" s="34">
        <v>18058.199000000001</v>
      </c>
      <c r="AM328" s="34">
        <v>14870.543</v>
      </c>
      <c r="AN328" s="34">
        <v>7748.5969999999998</v>
      </c>
      <c r="AO328" s="34">
        <v>1873.3140000000001</v>
      </c>
      <c r="AP328" s="34">
        <v>210.893</v>
      </c>
      <c r="AQ328" s="34">
        <v>11.635999999999999</v>
      </c>
      <c r="AR328" s="34">
        <v>8.3170000000000002</v>
      </c>
      <c r="AS328" s="34">
        <v>9.3019999999999996</v>
      </c>
      <c r="AT328" s="34">
        <v>9.9039999999999999</v>
      </c>
      <c r="AU328" s="34">
        <v>9.7469999999999999</v>
      </c>
      <c r="AV328" s="34">
        <v>7.9589999999999996</v>
      </c>
      <c r="AW328" s="34">
        <v>6.3390000000000004</v>
      </c>
      <c r="AX328" s="34">
        <v>6.819</v>
      </c>
      <c r="AY328" s="34">
        <v>5.8760000000000003</v>
      </c>
      <c r="AZ328" s="34">
        <v>4.3019999999999996</v>
      </c>
      <c r="BA328" s="34">
        <v>5.1609999999999996</v>
      </c>
      <c r="BB328" s="34">
        <v>4.7439999999999998</v>
      </c>
      <c r="BC328" s="34">
        <v>5.3719999999999999</v>
      </c>
      <c r="BD328" s="34">
        <v>6.88</v>
      </c>
    </row>
    <row r="329" spans="1:56" x14ac:dyDescent="0.25">
      <c r="A329" t="s">
        <v>323</v>
      </c>
      <c r="D329" t="s">
        <v>0</v>
      </c>
      <c r="E329" s="2" t="s">
        <v>152</v>
      </c>
      <c r="G329" s="33">
        <v>43231</v>
      </c>
      <c r="H329" s="41">
        <f t="shared" si="9"/>
        <v>38285.676000000007</v>
      </c>
      <c r="I329" s="34">
        <v>6.8890000000000002</v>
      </c>
      <c r="J329" s="34">
        <v>7.5789999999999997</v>
      </c>
      <c r="K329" s="34">
        <v>7.0049999999999999</v>
      </c>
      <c r="L329" s="34">
        <v>6.4429999999999996</v>
      </c>
      <c r="M329" s="34">
        <v>4.8520000000000003</v>
      </c>
      <c r="N329" s="34">
        <v>4.47</v>
      </c>
      <c r="O329" s="34">
        <v>4.6520000000000001</v>
      </c>
      <c r="P329" s="34">
        <v>4.0960000000000001</v>
      </c>
      <c r="Q329" s="34">
        <v>3.504</v>
      </c>
      <c r="R329" s="34">
        <v>3.548</v>
      </c>
      <c r="S329" s="34">
        <v>4.93</v>
      </c>
      <c r="T329" s="34">
        <v>7.55</v>
      </c>
      <c r="U329" s="34">
        <v>6.4790000000000001</v>
      </c>
      <c r="V329" s="34">
        <v>5.5670000000000002</v>
      </c>
      <c r="W329" s="34">
        <v>20.684999999999999</v>
      </c>
      <c r="X329" s="34">
        <v>188.82499999999999</v>
      </c>
      <c r="Y329" s="34">
        <v>635.101</v>
      </c>
      <c r="Z329" s="34">
        <v>1231.8230000000001</v>
      </c>
      <c r="AA329" s="34">
        <v>2460.5070000000001</v>
      </c>
      <c r="AB329" s="34">
        <v>3783.3049999999998</v>
      </c>
      <c r="AC329" s="34">
        <v>3963.1950000000002</v>
      </c>
      <c r="AD329" s="34">
        <v>4239.8710000000001</v>
      </c>
      <c r="AE329" s="34">
        <v>3415.4580000000001</v>
      </c>
      <c r="AF329" s="34">
        <v>2942.605</v>
      </c>
      <c r="AG329" s="34">
        <v>2732.2979999999998</v>
      </c>
      <c r="AH329" s="34">
        <v>2510.625</v>
      </c>
      <c r="AI329" s="34">
        <v>2678.1660000000002</v>
      </c>
      <c r="AJ329" s="34">
        <v>2369.6880000000001</v>
      </c>
      <c r="AK329" s="34">
        <v>1829.521</v>
      </c>
      <c r="AL329" s="34">
        <v>1536.502</v>
      </c>
      <c r="AM329" s="34">
        <v>935.70299999999997</v>
      </c>
      <c r="AN329" s="34">
        <v>477.64800000000002</v>
      </c>
      <c r="AO329" s="34">
        <v>139.58000000000001</v>
      </c>
      <c r="AP329" s="34">
        <v>30.361999999999998</v>
      </c>
      <c r="AQ329" s="34">
        <v>8.4269999999999996</v>
      </c>
      <c r="AR329" s="34">
        <v>5.2770000000000001</v>
      </c>
      <c r="AS329" s="34">
        <v>6.9749999999999996</v>
      </c>
      <c r="AT329" s="34">
        <v>6.8259999999999996</v>
      </c>
      <c r="AU329" s="34">
        <v>7.0540000000000003</v>
      </c>
      <c r="AV329" s="34">
        <v>5.68</v>
      </c>
      <c r="AW329" s="34">
        <v>5.8330000000000002</v>
      </c>
      <c r="AX329" s="34">
        <v>4.8710000000000004</v>
      </c>
      <c r="AY329" s="34">
        <v>4.7290000000000001</v>
      </c>
      <c r="AZ329" s="34">
        <v>4.1509999999999998</v>
      </c>
      <c r="BA329" s="34">
        <v>6.048</v>
      </c>
      <c r="BB329" s="34">
        <v>5.7</v>
      </c>
      <c r="BC329" s="34">
        <v>7.2050000000000001</v>
      </c>
      <c r="BD329" s="34">
        <v>7.8680000000000003</v>
      </c>
    </row>
    <row r="330" spans="1:56" x14ac:dyDescent="0.25">
      <c r="A330" t="s">
        <v>323</v>
      </c>
      <c r="D330" t="s">
        <v>0</v>
      </c>
      <c r="E330" s="2" t="s">
        <v>152</v>
      </c>
      <c r="G330" s="33">
        <v>43232</v>
      </c>
      <c r="H330" s="41">
        <f t="shared" si="9"/>
        <v>424055.467</v>
      </c>
      <c r="I330" s="34">
        <v>7.9870000000000001</v>
      </c>
      <c r="J330" s="34">
        <v>9.2210000000000001</v>
      </c>
      <c r="K330" s="34">
        <v>8.1010000000000009</v>
      </c>
      <c r="L330" s="34">
        <v>7.4029999999999996</v>
      </c>
      <c r="M330" s="34">
        <v>6.8159999999999998</v>
      </c>
      <c r="N330" s="34">
        <v>5.593</v>
      </c>
      <c r="O330" s="34">
        <v>5.5220000000000002</v>
      </c>
      <c r="P330" s="34">
        <v>6.2640000000000002</v>
      </c>
      <c r="Q330" s="34">
        <v>4.1150000000000002</v>
      </c>
      <c r="R330" s="34">
        <v>4.2910000000000004</v>
      </c>
      <c r="S330" s="34">
        <v>6.87</v>
      </c>
      <c r="T330" s="34">
        <v>7.8289999999999997</v>
      </c>
      <c r="U330" s="34">
        <v>7.0460000000000003</v>
      </c>
      <c r="V330" s="34">
        <v>5.4180000000000001</v>
      </c>
      <c r="W330" s="34">
        <v>16.818999999999999</v>
      </c>
      <c r="X330" s="34">
        <v>932.68799999999999</v>
      </c>
      <c r="Y330" s="34">
        <v>5039.42</v>
      </c>
      <c r="Z330" s="34">
        <v>12178.138999999999</v>
      </c>
      <c r="AA330" s="34">
        <v>20342.348999999998</v>
      </c>
      <c r="AB330" s="34">
        <v>27542.968000000001</v>
      </c>
      <c r="AC330" s="34">
        <v>35611.908000000003</v>
      </c>
      <c r="AD330" s="34">
        <v>40405.748</v>
      </c>
      <c r="AE330" s="34">
        <v>42582.28</v>
      </c>
      <c r="AF330" s="34">
        <v>41450.646000000001</v>
      </c>
      <c r="AG330" s="34">
        <v>32306.941999999999</v>
      </c>
      <c r="AH330" s="34">
        <v>32950.101000000002</v>
      </c>
      <c r="AI330" s="34">
        <v>33873.707000000002</v>
      </c>
      <c r="AJ330" s="34">
        <v>27895.373</v>
      </c>
      <c r="AK330" s="34">
        <v>24571.489000000001</v>
      </c>
      <c r="AL330" s="34">
        <v>22394.863000000001</v>
      </c>
      <c r="AM330" s="34">
        <v>14064.939</v>
      </c>
      <c r="AN330" s="34">
        <v>7236.1130000000003</v>
      </c>
      <c r="AO330" s="34">
        <v>2204.8539999999998</v>
      </c>
      <c r="AP330" s="34">
        <v>268.99099999999999</v>
      </c>
      <c r="AQ330" s="34">
        <v>11.057</v>
      </c>
      <c r="AR330" s="34">
        <v>8.3930000000000007</v>
      </c>
      <c r="AS330" s="34">
        <v>8.7680000000000007</v>
      </c>
      <c r="AT330" s="34">
        <v>7.9740000000000002</v>
      </c>
      <c r="AU330" s="34">
        <v>7.5430000000000001</v>
      </c>
      <c r="AV330" s="34">
        <v>8.1669999999999998</v>
      </c>
      <c r="AW330" s="34">
        <v>5.71</v>
      </c>
      <c r="AX330" s="34">
        <v>5.6719999999999997</v>
      </c>
      <c r="AY330" s="34">
        <v>4.6239999999999997</v>
      </c>
      <c r="AZ330" s="34">
        <v>4.4039999999999999</v>
      </c>
      <c r="BA330" s="34">
        <v>4.4829999999999997</v>
      </c>
      <c r="BB330" s="34">
        <v>4.4269999999999996</v>
      </c>
      <c r="BC330" s="34">
        <v>5.3170000000000002</v>
      </c>
      <c r="BD330" s="34">
        <v>6.1150000000000002</v>
      </c>
    </row>
    <row r="331" spans="1:56" x14ac:dyDescent="0.25">
      <c r="A331" t="s">
        <v>323</v>
      </c>
      <c r="D331" t="s">
        <v>0</v>
      </c>
      <c r="E331" s="2" t="s">
        <v>152</v>
      </c>
      <c r="G331" s="33">
        <v>43233</v>
      </c>
      <c r="H331" s="41">
        <f t="shared" si="9"/>
        <v>387384.41600000008</v>
      </c>
      <c r="I331" s="34">
        <v>8.34</v>
      </c>
      <c r="J331" s="34">
        <v>9.9619999999999997</v>
      </c>
      <c r="K331" s="34">
        <v>8.3109999999999999</v>
      </c>
      <c r="L331" s="34">
        <v>5.9980000000000002</v>
      </c>
      <c r="M331" s="34">
        <v>5.0910000000000002</v>
      </c>
      <c r="N331" s="34">
        <v>4.01</v>
      </c>
      <c r="O331" s="34">
        <v>5.5839999999999996</v>
      </c>
      <c r="P331" s="34">
        <v>5.1050000000000004</v>
      </c>
      <c r="Q331" s="34">
        <v>3.6269999999999998</v>
      </c>
      <c r="R331" s="34">
        <v>3.8330000000000002</v>
      </c>
      <c r="S331" s="34">
        <v>4.8739999999999997</v>
      </c>
      <c r="T331" s="34">
        <v>6.7690000000000001</v>
      </c>
      <c r="U331" s="34">
        <v>5.4889999999999999</v>
      </c>
      <c r="V331" s="34">
        <v>4.1399999999999997</v>
      </c>
      <c r="W331" s="34">
        <v>25.193000000000001</v>
      </c>
      <c r="X331" s="34">
        <v>495.23200000000003</v>
      </c>
      <c r="Y331" s="34">
        <v>2818.5050000000001</v>
      </c>
      <c r="Z331" s="34">
        <v>8137.39</v>
      </c>
      <c r="AA331" s="34">
        <v>13949.198</v>
      </c>
      <c r="AB331" s="34">
        <v>20002.392</v>
      </c>
      <c r="AC331" s="34">
        <v>23087.698</v>
      </c>
      <c r="AD331" s="34">
        <v>26775.628000000001</v>
      </c>
      <c r="AE331" s="34">
        <v>30246.293000000001</v>
      </c>
      <c r="AF331" s="34">
        <v>32920.252999999997</v>
      </c>
      <c r="AG331" s="34">
        <v>35988.14</v>
      </c>
      <c r="AH331" s="34">
        <v>34079.584000000003</v>
      </c>
      <c r="AI331" s="34">
        <v>37900.300999999999</v>
      </c>
      <c r="AJ331" s="34">
        <v>36023.995999999999</v>
      </c>
      <c r="AK331" s="34">
        <v>27457.32</v>
      </c>
      <c r="AL331" s="34">
        <v>23847.359</v>
      </c>
      <c r="AM331" s="34">
        <v>17451.623</v>
      </c>
      <c r="AN331" s="34">
        <v>10935.987999999999</v>
      </c>
      <c r="AO331" s="34">
        <v>4416.8770000000004</v>
      </c>
      <c r="AP331" s="34">
        <v>634.26499999999999</v>
      </c>
      <c r="AQ331" s="34">
        <v>16.736000000000001</v>
      </c>
      <c r="AR331" s="34">
        <v>9.5429999999999993</v>
      </c>
      <c r="AS331" s="34">
        <v>9.84</v>
      </c>
      <c r="AT331" s="34">
        <v>9.0519999999999996</v>
      </c>
      <c r="AU331" s="34">
        <v>9.4030000000000005</v>
      </c>
      <c r="AV331" s="34">
        <v>9.3369999999999997</v>
      </c>
      <c r="AW331" s="34">
        <v>6.5529999999999999</v>
      </c>
      <c r="AX331" s="34">
        <v>5.0810000000000004</v>
      </c>
      <c r="AY331" s="34">
        <v>4.09</v>
      </c>
      <c r="AZ331" s="34">
        <v>4.2080000000000002</v>
      </c>
      <c r="BA331" s="34">
        <v>4.9240000000000004</v>
      </c>
      <c r="BB331" s="34">
        <v>5.0469999999999997</v>
      </c>
      <c r="BC331" s="34">
        <v>7.444</v>
      </c>
      <c r="BD331" s="34">
        <v>8.7899999999999991</v>
      </c>
    </row>
    <row r="332" spans="1:56" x14ac:dyDescent="0.25">
      <c r="A332" t="s">
        <v>323</v>
      </c>
      <c r="D332" t="s">
        <v>0</v>
      </c>
      <c r="E332" s="2" t="s">
        <v>152</v>
      </c>
      <c r="G332" s="33">
        <v>43234</v>
      </c>
      <c r="H332" s="41">
        <f t="shared" si="9"/>
        <v>543931.89500000002</v>
      </c>
      <c r="I332" s="34">
        <v>8.2550000000000008</v>
      </c>
      <c r="J332" s="34">
        <v>8.2149999999999999</v>
      </c>
      <c r="K332" s="34">
        <v>8.9649999999999999</v>
      </c>
      <c r="L332" s="34">
        <v>6.758</v>
      </c>
      <c r="M332" s="34">
        <v>5.5170000000000003</v>
      </c>
      <c r="N332" s="34">
        <v>6.3780000000000001</v>
      </c>
      <c r="O332" s="34">
        <v>4.9790000000000001</v>
      </c>
      <c r="P332" s="34">
        <v>5.0110000000000001</v>
      </c>
      <c r="Q332" s="34">
        <v>5.4740000000000002</v>
      </c>
      <c r="R332" s="34">
        <v>4.9420000000000002</v>
      </c>
      <c r="S332" s="34">
        <v>6.556</v>
      </c>
      <c r="T332" s="34">
        <v>9.1310000000000002</v>
      </c>
      <c r="U332" s="34">
        <v>8.3800000000000008</v>
      </c>
      <c r="V332" s="34">
        <v>6.1760000000000002</v>
      </c>
      <c r="W332" s="34">
        <v>29.742000000000001</v>
      </c>
      <c r="X332" s="34">
        <v>734.35199999999998</v>
      </c>
      <c r="Y332" s="34">
        <v>3438.0549999999998</v>
      </c>
      <c r="Z332" s="34">
        <v>8234.4940000000006</v>
      </c>
      <c r="AA332" s="34">
        <v>14055.797</v>
      </c>
      <c r="AB332" s="34">
        <v>20539.960999999999</v>
      </c>
      <c r="AC332" s="34">
        <v>27166.682000000001</v>
      </c>
      <c r="AD332" s="34">
        <v>33005.663</v>
      </c>
      <c r="AE332" s="34">
        <v>39582.824000000001</v>
      </c>
      <c r="AF332" s="34">
        <v>43997.150999999998</v>
      </c>
      <c r="AG332" s="34">
        <v>47735.606</v>
      </c>
      <c r="AH332" s="34">
        <v>52832.904000000002</v>
      </c>
      <c r="AI332" s="34">
        <v>56667.245000000003</v>
      </c>
      <c r="AJ332" s="34">
        <v>55317.148999999998</v>
      </c>
      <c r="AK332" s="34">
        <v>48702.887999999999</v>
      </c>
      <c r="AL332" s="34">
        <v>39237.063999999998</v>
      </c>
      <c r="AM332" s="34">
        <v>28412.197</v>
      </c>
      <c r="AN332" s="34">
        <v>16693.509999999998</v>
      </c>
      <c r="AO332" s="34">
        <v>6391.4629999999997</v>
      </c>
      <c r="AP332" s="34">
        <v>945.01199999999994</v>
      </c>
      <c r="AQ332" s="34">
        <v>16.584</v>
      </c>
      <c r="AR332" s="34">
        <v>9.8699999999999992</v>
      </c>
      <c r="AS332" s="34">
        <v>10.407</v>
      </c>
      <c r="AT332" s="34">
        <v>9.3759999999999994</v>
      </c>
      <c r="AU332" s="34">
        <v>9.7100000000000009</v>
      </c>
      <c r="AV332" s="34">
        <v>9.3559999999999999</v>
      </c>
      <c r="AW332" s="34">
        <v>8.11</v>
      </c>
      <c r="AX332" s="34">
        <v>6.6760000000000002</v>
      </c>
      <c r="AY332" s="34">
        <v>5.4569999999999999</v>
      </c>
      <c r="AZ332" s="34">
        <v>5.351</v>
      </c>
      <c r="BA332" s="34">
        <v>5.431</v>
      </c>
      <c r="BB332" s="34">
        <v>4.7</v>
      </c>
      <c r="BC332" s="34">
        <v>8.1359999999999992</v>
      </c>
      <c r="BD332" s="34">
        <v>8.2349999999999994</v>
      </c>
    </row>
    <row r="333" spans="1:56" x14ac:dyDescent="0.25">
      <c r="A333" t="s">
        <v>323</v>
      </c>
      <c r="D333" t="s">
        <v>0</v>
      </c>
      <c r="E333" s="2" t="s">
        <v>152</v>
      </c>
      <c r="G333" s="33">
        <v>43235</v>
      </c>
      <c r="H333" s="41">
        <f t="shared" si="9"/>
        <v>200429.51300000004</v>
      </c>
      <c r="I333" s="34">
        <v>9.8450000000000006</v>
      </c>
      <c r="J333" s="34">
        <v>10.907999999999999</v>
      </c>
      <c r="K333" s="34">
        <v>8.3279999999999994</v>
      </c>
      <c r="L333" s="34">
        <v>8.9209999999999994</v>
      </c>
      <c r="M333" s="34">
        <v>5.601</v>
      </c>
      <c r="N333" s="34">
        <v>5.9640000000000004</v>
      </c>
      <c r="O333" s="34">
        <v>6.5540000000000003</v>
      </c>
      <c r="P333" s="34">
        <v>6.8949999999999996</v>
      </c>
      <c r="Q333" s="34">
        <v>6.1139999999999999</v>
      </c>
      <c r="R333" s="34">
        <v>5.59</v>
      </c>
      <c r="S333" s="34">
        <v>6.2240000000000002</v>
      </c>
      <c r="T333" s="34">
        <v>8.6620000000000008</v>
      </c>
      <c r="U333" s="34">
        <v>7.6630000000000003</v>
      </c>
      <c r="V333" s="34">
        <v>7.69</v>
      </c>
      <c r="W333" s="34">
        <v>19.228999999999999</v>
      </c>
      <c r="X333" s="34">
        <v>193.839</v>
      </c>
      <c r="Y333" s="34">
        <v>1063.0709999999999</v>
      </c>
      <c r="Z333" s="34">
        <v>3253.82</v>
      </c>
      <c r="AA333" s="34">
        <v>6526.62</v>
      </c>
      <c r="AB333" s="34">
        <v>10283.853999999999</v>
      </c>
      <c r="AC333" s="34">
        <v>15264.434999999999</v>
      </c>
      <c r="AD333" s="34">
        <v>16867.717000000001</v>
      </c>
      <c r="AE333" s="34">
        <v>16235.69</v>
      </c>
      <c r="AF333" s="34">
        <v>16678.775000000001</v>
      </c>
      <c r="AG333" s="34">
        <v>15904.819</v>
      </c>
      <c r="AH333" s="34">
        <v>16894.838</v>
      </c>
      <c r="AI333" s="34">
        <v>16300.588</v>
      </c>
      <c r="AJ333" s="34">
        <v>15768.058000000001</v>
      </c>
      <c r="AK333" s="34">
        <v>18348.516</v>
      </c>
      <c r="AL333" s="34">
        <v>13678.931</v>
      </c>
      <c r="AM333" s="34">
        <v>9185.8019999999997</v>
      </c>
      <c r="AN333" s="34">
        <v>5268.8119999999999</v>
      </c>
      <c r="AO333" s="34">
        <v>2178.4430000000002</v>
      </c>
      <c r="AP333" s="34">
        <v>324.05200000000002</v>
      </c>
      <c r="AQ333" s="34">
        <v>9.6790000000000003</v>
      </c>
      <c r="AR333" s="34">
        <v>7.0659999999999998</v>
      </c>
      <c r="AS333" s="34">
        <v>6.4809999999999999</v>
      </c>
      <c r="AT333" s="34">
        <v>6.3460000000000001</v>
      </c>
      <c r="AU333" s="34">
        <v>6.5259999999999998</v>
      </c>
      <c r="AV333" s="34">
        <v>5.3390000000000004</v>
      </c>
      <c r="AW333" s="34">
        <v>5.319</v>
      </c>
      <c r="AX333" s="34">
        <v>4.7489999999999997</v>
      </c>
      <c r="AY333" s="34">
        <v>5.2439999999999998</v>
      </c>
      <c r="AZ333" s="34">
        <v>4.218</v>
      </c>
      <c r="BA333" s="34">
        <v>4.3170000000000002</v>
      </c>
      <c r="BB333" s="34">
        <v>3.8170000000000002</v>
      </c>
      <c r="BC333" s="34">
        <v>6.45</v>
      </c>
      <c r="BD333" s="34">
        <v>9.0939999999999994</v>
      </c>
    </row>
    <row r="334" spans="1:56" x14ac:dyDescent="0.25">
      <c r="A334" t="s">
        <v>323</v>
      </c>
      <c r="D334" t="s">
        <v>0</v>
      </c>
      <c r="E334" s="2" t="s">
        <v>152</v>
      </c>
      <c r="G334" s="33">
        <v>43236</v>
      </c>
      <c r="H334" s="41">
        <f t="shared" si="9"/>
        <v>308572.74300000019</v>
      </c>
      <c r="I334" s="34">
        <v>9.7910000000000004</v>
      </c>
      <c r="J334" s="34">
        <v>9.4760000000000009</v>
      </c>
      <c r="K334" s="34">
        <v>8.8450000000000006</v>
      </c>
      <c r="L334" s="34">
        <v>5.7290000000000001</v>
      </c>
      <c r="M334" s="34">
        <v>4.7119999999999997</v>
      </c>
      <c r="N334" s="34">
        <v>5.0650000000000004</v>
      </c>
      <c r="O334" s="34">
        <v>5.3680000000000003</v>
      </c>
      <c r="P334" s="34">
        <v>6.0919999999999996</v>
      </c>
      <c r="Q334" s="34">
        <v>4.9820000000000002</v>
      </c>
      <c r="R334" s="34">
        <v>4.7759999999999998</v>
      </c>
      <c r="S334" s="34">
        <v>5.7069999999999999</v>
      </c>
      <c r="T334" s="34">
        <v>7.8330000000000002</v>
      </c>
      <c r="U334" s="34">
        <v>9.1310000000000002</v>
      </c>
      <c r="V334" s="34">
        <v>6.141</v>
      </c>
      <c r="W334" s="34">
        <v>20.9</v>
      </c>
      <c r="X334" s="34">
        <v>523.27099999999996</v>
      </c>
      <c r="Y334" s="34">
        <v>2480.7170000000001</v>
      </c>
      <c r="Z334" s="34">
        <v>6116.44</v>
      </c>
      <c r="AA334" s="34">
        <v>10563.638999999999</v>
      </c>
      <c r="AB334" s="34">
        <v>16123.861000000001</v>
      </c>
      <c r="AC334" s="34">
        <v>18890.809000000001</v>
      </c>
      <c r="AD334" s="34">
        <v>23216.554</v>
      </c>
      <c r="AE334" s="34">
        <v>29436.672999999999</v>
      </c>
      <c r="AF334" s="34">
        <v>32961.411999999997</v>
      </c>
      <c r="AG334" s="34">
        <v>32110.331999999999</v>
      </c>
      <c r="AH334" s="34">
        <v>29831.74</v>
      </c>
      <c r="AI334" s="34">
        <v>27452.864000000001</v>
      </c>
      <c r="AJ334" s="34">
        <v>23419.803</v>
      </c>
      <c r="AK334" s="34">
        <v>21246.232</v>
      </c>
      <c r="AL334" s="34">
        <v>17088.125</v>
      </c>
      <c r="AM334" s="34">
        <v>9847.7999999999993</v>
      </c>
      <c r="AN334" s="34">
        <v>5393.0039999999999</v>
      </c>
      <c r="AO334" s="34">
        <v>1483.154</v>
      </c>
      <c r="AP334" s="34">
        <v>174.03200000000001</v>
      </c>
      <c r="AQ334" s="34">
        <v>9.4120000000000008</v>
      </c>
      <c r="AR334" s="34">
        <v>6.9279999999999999</v>
      </c>
      <c r="AS334" s="34">
        <v>9.1029999999999998</v>
      </c>
      <c r="AT334" s="34">
        <v>8.9920000000000009</v>
      </c>
      <c r="AU334" s="34">
        <v>8.7639999999999993</v>
      </c>
      <c r="AV334" s="34">
        <v>9.4049999999999994</v>
      </c>
      <c r="AW334" s="34">
        <v>8.6389999999999993</v>
      </c>
      <c r="AX334" s="34">
        <v>5.915</v>
      </c>
      <c r="AY334" s="34">
        <v>5.3330000000000002</v>
      </c>
      <c r="AZ334" s="34">
        <v>4.6719999999999997</v>
      </c>
      <c r="BA334" s="34">
        <v>5.2480000000000002</v>
      </c>
      <c r="BB334" s="34">
        <v>4.835</v>
      </c>
      <c r="BC334" s="34">
        <v>4.5490000000000004</v>
      </c>
      <c r="BD334" s="34">
        <v>5.9379999999999997</v>
      </c>
    </row>
    <row r="335" spans="1:56" x14ac:dyDescent="0.25">
      <c r="A335" t="s">
        <v>323</v>
      </c>
      <c r="D335" t="s">
        <v>0</v>
      </c>
      <c r="E335" s="2" t="s">
        <v>152</v>
      </c>
      <c r="G335" s="33">
        <v>43237</v>
      </c>
      <c r="H335" s="41">
        <f t="shared" ref="H335:H398" si="10">IF(D335&lt;&gt;"Jemena",
IF(SUM(I335:BD335)&gt;0,SUM(I335:BD335),SUM(I335:BD335)*-1),
IF(AND(F335&lt;&gt;"Jemena residential",F335&lt;&gt;"Jemena small business"),0,IF(SUM(I335:BD335)&gt;0,SUM(I335:BD335),SUM(I335:BD335)*-1)))</f>
        <v>241341.95700000005</v>
      </c>
      <c r="I335" s="34">
        <v>8.3539999999999992</v>
      </c>
      <c r="J335" s="34">
        <v>9.9510000000000005</v>
      </c>
      <c r="K335" s="34">
        <v>9.6419999999999995</v>
      </c>
      <c r="L335" s="34">
        <v>9.484</v>
      </c>
      <c r="M335" s="34">
        <v>7.61</v>
      </c>
      <c r="N335" s="34">
        <v>7.9130000000000003</v>
      </c>
      <c r="O335" s="34">
        <v>8.0630000000000006</v>
      </c>
      <c r="P335" s="34">
        <v>7.431</v>
      </c>
      <c r="Q335" s="34">
        <v>5.1059999999999999</v>
      </c>
      <c r="R335" s="34">
        <v>4.4189999999999996</v>
      </c>
      <c r="S335" s="34">
        <v>5.4720000000000004</v>
      </c>
      <c r="T335" s="34">
        <v>6.3159999999999998</v>
      </c>
      <c r="U335" s="34">
        <v>5.3380000000000001</v>
      </c>
      <c r="V335" s="34">
        <v>5.7930000000000001</v>
      </c>
      <c r="W335" s="34">
        <v>14.584</v>
      </c>
      <c r="X335" s="34">
        <v>272.97000000000003</v>
      </c>
      <c r="Y335" s="34">
        <v>1303.4829999999999</v>
      </c>
      <c r="Z335" s="34">
        <v>3313.3040000000001</v>
      </c>
      <c r="AA335" s="34">
        <v>6251.9639999999999</v>
      </c>
      <c r="AB335" s="34">
        <v>10677.847</v>
      </c>
      <c r="AC335" s="34">
        <v>17992.358</v>
      </c>
      <c r="AD335" s="34">
        <v>24086.621999999999</v>
      </c>
      <c r="AE335" s="34">
        <v>21612.749</v>
      </c>
      <c r="AF335" s="34">
        <v>24321.592000000001</v>
      </c>
      <c r="AG335" s="34">
        <v>28271.081999999999</v>
      </c>
      <c r="AH335" s="34">
        <v>26795.972000000002</v>
      </c>
      <c r="AI335" s="34">
        <v>26393.003000000001</v>
      </c>
      <c r="AJ335" s="34">
        <v>18569.359</v>
      </c>
      <c r="AK335" s="34">
        <v>13192.829</v>
      </c>
      <c r="AL335" s="34">
        <v>9500.848</v>
      </c>
      <c r="AM335" s="34">
        <v>5371.5439999999999</v>
      </c>
      <c r="AN335" s="34">
        <v>2494.3009999999999</v>
      </c>
      <c r="AO335" s="34">
        <v>650.92100000000005</v>
      </c>
      <c r="AP335" s="34">
        <v>70.358999999999995</v>
      </c>
      <c r="AQ335" s="34">
        <v>8.5830000000000002</v>
      </c>
      <c r="AR335" s="34">
        <v>6.7140000000000004</v>
      </c>
      <c r="AS335" s="34">
        <v>8.2669999999999995</v>
      </c>
      <c r="AT335" s="34">
        <v>7.0960000000000001</v>
      </c>
      <c r="AU335" s="34">
        <v>6.2329999999999997</v>
      </c>
      <c r="AV335" s="34">
        <v>4.6779999999999999</v>
      </c>
      <c r="AW335" s="34">
        <v>4.8010000000000002</v>
      </c>
      <c r="AX335" s="34">
        <v>5.5419999999999998</v>
      </c>
      <c r="AY335" s="34">
        <v>5.1779999999999999</v>
      </c>
      <c r="AZ335" s="34">
        <v>5.0250000000000004</v>
      </c>
      <c r="BA335" s="34">
        <v>5.0789999999999997</v>
      </c>
      <c r="BB335" s="34">
        <v>4.5940000000000003</v>
      </c>
      <c r="BC335" s="34">
        <v>5.359</v>
      </c>
      <c r="BD335" s="34">
        <v>6.2249999999999996</v>
      </c>
    </row>
    <row r="336" spans="1:56" x14ac:dyDescent="0.25">
      <c r="A336" t="s">
        <v>323</v>
      </c>
      <c r="D336" t="s">
        <v>0</v>
      </c>
      <c r="E336" s="2" t="s">
        <v>152</v>
      </c>
      <c r="G336" s="33">
        <v>43238</v>
      </c>
      <c r="H336" s="41">
        <f t="shared" si="10"/>
        <v>224972.666</v>
      </c>
      <c r="I336" s="34">
        <v>7.4649999999999999</v>
      </c>
      <c r="J336" s="34">
        <v>9.0310000000000006</v>
      </c>
      <c r="K336" s="34">
        <v>8.343</v>
      </c>
      <c r="L336" s="34">
        <v>6.49</v>
      </c>
      <c r="M336" s="34">
        <v>4.3070000000000004</v>
      </c>
      <c r="N336" s="34">
        <v>4.5170000000000003</v>
      </c>
      <c r="O336" s="34">
        <v>4.7050000000000001</v>
      </c>
      <c r="P336" s="34">
        <v>4.8179999999999996</v>
      </c>
      <c r="Q336" s="34">
        <v>4.2489999999999997</v>
      </c>
      <c r="R336" s="34">
        <v>4.5830000000000002</v>
      </c>
      <c r="S336" s="34">
        <v>3.8580000000000001</v>
      </c>
      <c r="T336" s="34">
        <v>4.9720000000000004</v>
      </c>
      <c r="U336" s="34">
        <v>4.734</v>
      </c>
      <c r="V336" s="34">
        <v>6.0819999999999999</v>
      </c>
      <c r="W336" s="34">
        <v>7.875</v>
      </c>
      <c r="X336" s="34">
        <v>196.869</v>
      </c>
      <c r="Y336" s="34">
        <v>993.08699999999999</v>
      </c>
      <c r="Z336" s="34">
        <v>2692.0529999999999</v>
      </c>
      <c r="AA336" s="34">
        <v>7181.5519999999997</v>
      </c>
      <c r="AB336" s="34">
        <v>8348.7849999999999</v>
      </c>
      <c r="AC336" s="34">
        <v>10206.84</v>
      </c>
      <c r="AD336" s="34">
        <v>16928.384999999998</v>
      </c>
      <c r="AE336" s="34">
        <v>21702.587</v>
      </c>
      <c r="AF336" s="34">
        <v>23094.782999999999</v>
      </c>
      <c r="AG336" s="34">
        <v>20859.324000000001</v>
      </c>
      <c r="AH336" s="34">
        <v>17483.483</v>
      </c>
      <c r="AI336" s="34">
        <v>17343.375</v>
      </c>
      <c r="AJ336" s="34">
        <v>19694.441999999999</v>
      </c>
      <c r="AK336" s="34">
        <v>22015.281999999999</v>
      </c>
      <c r="AL336" s="34">
        <v>17220.650000000001</v>
      </c>
      <c r="AM336" s="34">
        <v>11868.295</v>
      </c>
      <c r="AN336" s="34">
        <v>5989.7070000000003</v>
      </c>
      <c r="AO336" s="34">
        <v>885.09</v>
      </c>
      <c r="AP336" s="34">
        <v>96.025000000000006</v>
      </c>
      <c r="AQ336" s="34">
        <v>8.8190000000000008</v>
      </c>
      <c r="AR336" s="34">
        <v>6.5750000000000002</v>
      </c>
      <c r="AS336" s="34">
        <v>8.5579999999999998</v>
      </c>
      <c r="AT336" s="34">
        <v>7.6109999999999998</v>
      </c>
      <c r="AU336" s="34">
        <v>6.5960000000000001</v>
      </c>
      <c r="AV336" s="34">
        <v>6.1349999999999998</v>
      </c>
      <c r="AW336" s="34">
        <v>4.3319999999999999</v>
      </c>
      <c r="AX336" s="34">
        <v>4.7370000000000001</v>
      </c>
      <c r="AY336" s="34">
        <v>5.4429999999999996</v>
      </c>
      <c r="AZ336" s="34">
        <v>4.9029999999999996</v>
      </c>
      <c r="BA336" s="34">
        <v>4.97</v>
      </c>
      <c r="BB336" s="34">
        <v>4.7009999999999996</v>
      </c>
      <c r="BC336" s="34">
        <v>5.5369999999999999</v>
      </c>
      <c r="BD336" s="34">
        <v>7.1059999999999999</v>
      </c>
    </row>
    <row r="337" spans="1:56" x14ac:dyDescent="0.25">
      <c r="A337" t="s">
        <v>323</v>
      </c>
      <c r="D337" t="s">
        <v>0</v>
      </c>
      <c r="E337" s="2" t="s">
        <v>152</v>
      </c>
      <c r="G337" s="33">
        <v>43239</v>
      </c>
      <c r="H337" s="41">
        <f t="shared" si="10"/>
        <v>205916.09499999994</v>
      </c>
      <c r="I337" s="34">
        <v>9.5860000000000003</v>
      </c>
      <c r="J337" s="34">
        <v>9.4670000000000005</v>
      </c>
      <c r="K337" s="34">
        <v>7.1859999999999999</v>
      </c>
      <c r="L337" s="34">
        <v>6.3710000000000004</v>
      </c>
      <c r="M337" s="34">
        <v>4.2539999999999996</v>
      </c>
      <c r="N337" s="34">
        <v>4.1929999999999996</v>
      </c>
      <c r="O337" s="34">
        <v>4.319</v>
      </c>
      <c r="P337" s="34">
        <v>4.9569999999999999</v>
      </c>
      <c r="Q337" s="34">
        <v>4.2270000000000003</v>
      </c>
      <c r="R337" s="34">
        <v>3.774</v>
      </c>
      <c r="S337" s="34">
        <v>6.3</v>
      </c>
      <c r="T337" s="34">
        <v>6.8630000000000004</v>
      </c>
      <c r="U337" s="34">
        <v>5.8360000000000003</v>
      </c>
      <c r="V337" s="34">
        <v>5.7329999999999997</v>
      </c>
      <c r="W337" s="34">
        <v>8.4469999999999992</v>
      </c>
      <c r="X337" s="34">
        <v>169.38499999999999</v>
      </c>
      <c r="Y337" s="34">
        <v>1041.0609999999999</v>
      </c>
      <c r="Z337" s="34">
        <v>3037.7170000000001</v>
      </c>
      <c r="AA337" s="34">
        <v>5860.4129999999996</v>
      </c>
      <c r="AB337" s="34">
        <v>9656.7839999999997</v>
      </c>
      <c r="AC337" s="34">
        <v>12745.109</v>
      </c>
      <c r="AD337" s="34">
        <v>17012.804</v>
      </c>
      <c r="AE337" s="34">
        <v>20038.024000000001</v>
      </c>
      <c r="AF337" s="34">
        <v>22426.06</v>
      </c>
      <c r="AG337" s="34">
        <v>22202.433000000001</v>
      </c>
      <c r="AH337" s="34">
        <v>18350.637999999999</v>
      </c>
      <c r="AI337" s="34">
        <v>16645.849999999999</v>
      </c>
      <c r="AJ337" s="34">
        <v>14829.717000000001</v>
      </c>
      <c r="AK337" s="34">
        <v>14540.77</v>
      </c>
      <c r="AL337" s="34">
        <v>12389.866</v>
      </c>
      <c r="AM337" s="34">
        <v>9416.85</v>
      </c>
      <c r="AN337" s="34">
        <v>3996.5169999999998</v>
      </c>
      <c r="AO337" s="34">
        <v>1228.9490000000001</v>
      </c>
      <c r="AP337" s="34">
        <v>142.38</v>
      </c>
      <c r="AQ337" s="34">
        <v>9.7289999999999992</v>
      </c>
      <c r="AR337" s="34">
        <v>9.5670000000000002</v>
      </c>
      <c r="AS337" s="34">
        <v>10.198</v>
      </c>
      <c r="AT337" s="34">
        <v>10.114000000000001</v>
      </c>
      <c r="AU337" s="34">
        <v>7.6280000000000001</v>
      </c>
      <c r="AV337" s="34">
        <v>6.86</v>
      </c>
      <c r="AW337" s="34">
        <v>5.2450000000000001</v>
      </c>
      <c r="AX337" s="34">
        <v>5.7320000000000002</v>
      </c>
      <c r="AY337" s="34">
        <v>4.71</v>
      </c>
      <c r="AZ337" s="34">
        <v>3.8140000000000001</v>
      </c>
      <c r="BA337" s="34">
        <v>4.4379999999999997</v>
      </c>
      <c r="BB337" s="34">
        <v>4.08</v>
      </c>
      <c r="BC337" s="34">
        <v>5.1970000000000001</v>
      </c>
      <c r="BD337" s="34">
        <v>5.9429999999999996</v>
      </c>
    </row>
    <row r="338" spans="1:56" x14ac:dyDescent="0.25">
      <c r="A338" t="s">
        <v>323</v>
      </c>
      <c r="D338" t="s">
        <v>0</v>
      </c>
      <c r="E338" s="2" t="s">
        <v>152</v>
      </c>
      <c r="G338" s="33">
        <v>43240</v>
      </c>
      <c r="H338" s="41">
        <f t="shared" si="10"/>
        <v>71561.426999999996</v>
      </c>
      <c r="I338" s="34">
        <v>5.9219999999999997</v>
      </c>
      <c r="J338" s="34">
        <v>8.6690000000000005</v>
      </c>
      <c r="K338" s="34">
        <v>10.728</v>
      </c>
      <c r="L338" s="34">
        <v>9.907</v>
      </c>
      <c r="M338" s="34">
        <v>7.7549999999999999</v>
      </c>
      <c r="N338" s="34">
        <v>6.4790000000000001</v>
      </c>
      <c r="O338" s="34">
        <v>6.18</v>
      </c>
      <c r="P338" s="34">
        <v>5.2759999999999998</v>
      </c>
      <c r="Q338" s="34">
        <v>4.4119999999999999</v>
      </c>
      <c r="R338" s="34">
        <v>4.6790000000000003</v>
      </c>
      <c r="S338" s="34">
        <v>5.3840000000000003</v>
      </c>
      <c r="T338" s="34">
        <v>6.4409999999999998</v>
      </c>
      <c r="U338" s="34">
        <v>6.101</v>
      </c>
      <c r="V338" s="34">
        <v>5.6379999999999999</v>
      </c>
      <c r="W338" s="34">
        <v>9.9849999999999994</v>
      </c>
      <c r="X338" s="34">
        <v>163.69200000000001</v>
      </c>
      <c r="Y338" s="34">
        <v>598.35299999999995</v>
      </c>
      <c r="Z338" s="34">
        <v>1502.9490000000001</v>
      </c>
      <c r="AA338" s="34">
        <v>3562.9830000000002</v>
      </c>
      <c r="AB338" s="34">
        <v>5208.5339999999997</v>
      </c>
      <c r="AC338" s="34">
        <v>6741.9840000000004</v>
      </c>
      <c r="AD338" s="34">
        <v>7746.0649999999996</v>
      </c>
      <c r="AE338" s="34">
        <v>8816.9140000000007</v>
      </c>
      <c r="AF338" s="34">
        <v>8124.143</v>
      </c>
      <c r="AG338" s="34">
        <v>8225.7919999999995</v>
      </c>
      <c r="AH338" s="34">
        <v>6065.9620000000004</v>
      </c>
      <c r="AI338" s="34">
        <v>4513.1970000000001</v>
      </c>
      <c r="AJ338" s="34">
        <v>3336.5050000000001</v>
      </c>
      <c r="AK338" s="34">
        <v>2249.89</v>
      </c>
      <c r="AL338" s="34">
        <v>1848.4680000000001</v>
      </c>
      <c r="AM338" s="34">
        <v>1774.768</v>
      </c>
      <c r="AN338" s="34">
        <v>764.42200000000003</v>
      </c>
      <c r="AO338" s="34">
        <v>114.756</v>
      </c>
      <c r="AP338" s="34">
        <v>16.856999999999999</v>
      </c>
      <c r="AQ338" s="34">
        <v>9.7170000000000005</v>
      </c>
      <c r="AR338" s="34">
        <v>7.0469999999999997</v>
      </c>
      <c r="AS338" s="34">
        <v>6.8070000000000004</v>
      </c>
      <c r="AT338" s="34">
        <v>6.8540000000000001</v>
      </c>
      <c r="AU338" s="34">
        <v>6.367</v>
      </c>
      <c r="AV338" s="34">
        <v>5.7789999999999999</v>
      </c>
      <c r="AW338" s="34">
        <v>6.2050000000000001</v>
      </c>
      <c r="AX338" s="34">
        <v>5.1479999999999997</v>
      </c>
      <c r="AY338" s="34">
        <v>4.1840000000000002</v>
      </c>
      <c r="AZ338" s="34">
        <v>3.5960000000000001</v>
      </c>
      <c r="BA338" s="34">
        <v>3.76</v>
      </c>
      <c r="BB338" s="34">
        <v>3.4380000000000002</v>
      </c>
      <c r="BC338" s="34">
        <v>5.5819999999999999</v>
      </c>
      <c r="BD338" s="34">
        <v>7.1529999999999996</v>
      </c>
    </row>
    <row r="339" spans="1:56" x14ac:dyDescent="0.25">
      <c r="A339" t="s">
        <v>323</v>
      </c>
      <c r="D339" t="s">
        <v>0</v>
      </c>
      <c r="E339" s="2" t="s">
        <v>152</v>
      </c>
      <c r="G339" s="33">
        <v>43241</v>
      </c>
      <c r="H339" s="41">
        <f t="shared" si="10"/>
        <v>208750.64700000003</v>
      </c>
      <c r="I339" s="34">
        <v>8.2089999999999996</v>
      </c>
      <c r="J339" s="34">
        <v>7.2930000000000001</v>
      </c>
      <c r="K339" s="34">
        <v>5.726</v>
      </c>
      <c r="L339" s="34">
        <v>5.8070000000000004</v>
      </c>
      <c r="M339" s="34">
        <v>3.5150000000000001</v>
      </c>
      <c r="N339" s="34">
        <v>3.7120000000000002</v>
      </c>
      <c r="O339" s="34">
        <v>5</v>
      </c>
      <c r="P339" s="34">
        <v>5.6980000000000004</v>
      </c>
      <c r="Q339" s="34">
        <v>3.2469999999999999</v>
      </c>
      <c r="R339" s="34">
        <v>3.1560000000000001</v>
      </c>
      <c r="S339" s="34">
        <v>3.7170000000000001</v>
      </c>
      <c r="T339" s="34">
        <v>3.7509999999999999</v>
      </c>
      <c r="U339" s="34">
        <v>3.879</v>
      </c>
      <c r="V339" s="34">
        <v>3.9580000000000002</v>
      </c>
      <c r="W339" s="34">
        <v>5.0540000000000003</v>
      </c>
      <c r="X339" s="34">
        <v>69.388999999999996</v>
      </c>
      <c r="Y339" s="34">
        <v>842.46</v>
      </c>
      <c r="Z339" s="34">
        <v>3295.3789999999999</v>
      </c>
      <c r="AA339" s="34">
        <v>6717.6139999999996</v>
      </c>
      <c r="AB339" s="34">
        <v>12141.843999999999</v>
      </c>
      <c r="AC339" s="34">
        <v>19445.001</v>
      </c>
      <c r="AD339" s="34">
        <v>16995.346000000001</v>
      </c>
      <c r="AE339" s="34">
        <v>20062.457999999999</v>
      </c>
      <c r="AF339" s="34">
        <v>23749.347000000002</v>
      </c>
      <c r="AG339" s="34">
        <v>26510.143</v>
      </c>
      <c r="AH339" s="34">
        <v>27185.603999999999</v>
      </c>
      <c r="AI339" s="34">
        <v>13994.906999999999</v>
      </c>
      <c r="AJ339" s="34">
        <v>12759.127</v>
      </c>
      <c r="AK339" s="34">
        <v>9724.9490000000005</v>
      </c>
      <c r="AL339" s="34">
        <v>7498.7370000000001</v>
      </c>
      <c r="AM339" s="34">
        <v>5186.6729999999998</v>
      </c>
      <c r="AN339" s="34">
        <v>1945.3520000000001</v>
      </c>
      <c r="AO339" s="34">
        <v>421.529</v>
      </c>
      <c r="AP339" s="34">
        <v>49.302</v>
      </c>
      <c r="AQ339" s="34">
        <v>10.678000000000001</v>
      </c>
      <c r="AR339" s="34">
        <v>7.6580000000000004</v>
      </c>
      <c r="AS339" s="34">
        <v>6.93</v>
      </c>
      <c r="AT339" s="34">
        <v>5.6509999999999998</v>
      </c>
      <c r="AU339" s="34">
        <v>5.9279999999999999</v>
      </c>
      <c r="AV339" s="34">
        <v>5.8040000000000003</v>
      </c>
      <c r="AW339" s="34">
        <v>5.3159999999999998</v>
      </c>
      <c r="AX339" s="34">
        <v>6.7130000000000001</v>
      </c>
      <c r="AY339" s="34">
        <v>4.6589999999999998</v>
      </c>
      <c r="AZ339" s="34">
        <v>4.97</v>
      </c>
      <c r="BA339" s="34">
        <v>4.8869999999999996</v>
      </c>
      <c r="BB339" s="34">
        <v>4.2290000000000001</v>
      </c>
      <c r="BC339" s="34">
        <v>5.1280000000000001</v>
      </c>
      <c r="BD339" s="34">
        <v>5.2130000000000001</v>
      </c>
    </row>
    <row r="340" spans="1:56" x14ac:dyDescent="0.25">
      <c r="A340" t="s">
        <v>323</v>
      </c>
      <c r="D340" t="s">
        <v>0</v>
      </c>
      <c r="E340" s="2" t="s">
        <v>152</v>
      </c>
      <c r="G340" s="33">
        <v>43242</v>
      </c>
      <c r="H340" s="41">
        <f t="shared" si="10"/>
        <v>76814.866999999984</v>
      </c>
      <c r="I340" s="34">
        <v>6.1609999999999996</v>
      </c>
      <c r="J340" s="34">
        <v>10.622999999999999</v>
      </c>
      <c r="K340" s="34">
        <v>10.848000000000001</v>
      </c>
      <c r="L340" s="34">
        <v>10.63</v>
      </c>
      <c r="M340" s="34">
        <v>9.7949999999999999</v>
      </c>
      <c r="N340" s="34">
        <v>7.577</v>
      </c>
      <c r="O340" s="34">
        <v>7.2789999999999999</v>
      </c>
      <c r="P340" s="34">
        <v>7.2690000000000001</v>
      </c>
      <c r="Q340" s="34">
        <v>5.6</v>
      </c>
      <c r="R340" s="34">
        <v>5.4269999999999996</v>
      </c>
      <c r="S340" s="34">
        <v>7.3419999999999996</v>
      </c>
      <c r="T340" s="34">
        <v>8.1329999999999991</v>
      </c>
      <c r="U340" s="34">
        <v>6.569</v>
      </c>
      <c r="V340" s="34">
        <v>9.0589999999999993</v>
      </c>
      <c r="W340" s="34">
        <v>7.4580000000000002</v>
      </c>
      <c r="X340" s="34">
        <v>52.67</v>
      </c>
      <c r="Y340" s="34">
        <v>414.214</v>
      </c>
      <c r="Z340" s="34">
        <v>1519.96</v>
      </c>
      <c r="AA340" s="34">
        <v>2612.971</v>
      </c>
      <c r="AB340" s="34">
        <v>4780.1360000000004</v>
      </c>
      <c r="AC340" s="34">
        <v>6279.6390000000001</v>
      </c>
      <c r="AD340" s="34">
        <v>7305.1909999999998</v>
      </c>
      <c r="AE340" s="34">
        <v>8495.2800000000007</v>
      </c>
      <c r="AF340" s="34">
        <v>7144.7070000000003</v>
      </c>
      <c r="AG340" s="34">
        <v>6495.3559999999998</v>
      </c>
      <c r="AH340" s="34">
        <v>6157.1570000000002</v>
      </c>
      <c r="AI340" s="34">
        <v>6061.1009999999997</v>
      </c>
      <c r="AJ340" s="34">
        <v>5279.2269999999999</v>
      </c>
      <c r="AK340" s="34">
        <v>5039.3729999999996</v>
      </c>
      <c r="AL340" s="34">
        <v>4281.9939999999997</v>
      </c>
      <c r="AM340" s="34">
        <v>2700.643</v>
      </c>
      <c r="AN340" s="34">
        <v>1542.2940000000001</v>
      </c>
      <c r="AO340" s="34">
        <v>426.10599999999999</v>
      </c>
      <c r="AP340" s="34">
        <v>28.381</v>
      </c>
      <c r="AQ340" s="34">
        <v>6.7990000000000004</v>
      </c>
      <c r="AR340" s="34">
        <v>6.798</v>
      </c>
      <c r="AS340" s="34">
        <v>7.093</v>
      </c>
      <c r="AT340" s="34">
        <v>6.8520000000000003</v>
      </c>
      <c r="AU340" s="34">
        <v>7.423</v>
      </c>
      <c r="AV340" s="34">
        <v>4.548</v>
      </c>
      <c r="AW340" s="34">
        <v>4.0190000000000001</v>
      </c>
      <c r="AX340" s="34">
        <v>5.1059999999999999</v>
      </c>
      <c r="AY340" s="34">
        <v>4.05</v>
      </c>
      <c r="AZ340" s="34">
        <v>4.6980000000000004</v>
      </c>
      <c r="BA340" s="34">
        <v>4.7439999999999998</v>
      </c>
      <c r="BB340" s="34">
        <v>4.8719999999999999</v>
      </c>
      <c r="BC340" s="34">
        <v>5.7119999999999997</v>
      </c>
      <c r="BD340" s="34">
        <v>5.9829999999999997</v>
      </c>
    </row>
    <row r="341" spans="1:56" x14ac:dyDescent="0.25">
      <c r="A341" t="s">
        <v>323</v>
      </c>
      <c r="D341" t="s">
        <v>0</v>
      </c>
      <c r="E341" s="2" t="s">
        <v>152</v>
      </c>
      <c r="G341" s="33">
        <v>43243</v>
      </c>
      <c r="H341" s="41">
        <f t="shared" si="10"/>
        <v>182599.76800000001</v>
      </c>
      <c r="I341" s="34">
        <v>8.3239999999999998</v>
      </c>
      <c r="J341" s="34">
        <v>10.257999999999999</v>
      </c>
      <c r="K341" s="34">
        <v>9.609</v>
      </c>
      <c r="L341" s="34">
        <v>9.1210000000000004</v>
      </c>
      <c r="M341" s="34">
        <v>7.1459999999999999</v>
      </c>
      <c r="N341" s="34">
        <v>7.4020000000000001</v>
      </c>
      <c r="O341" s="34">
        <v>7.48</v>
      </c>
      <c r="P341" s="34">
        <v>6.4829999999999997</v>
      </c>
      <c r="Q341" s="34">
        <v>6.1429999999999998</v>
      </c>
      <c r="R341" s="34">
        <v>4.9589999999999996</v>
      </c>
      <c r="S341" s="34">
        <v>4.851</v>
      </c>
      <c r="T341" s="34">
        <v>5.6269999999999998</v>
      </c>
      <c r="U341" s="34">
        <v>5.2229999999999999</v>
      </c>
      <c r="V341" s="34">
        <v>6.0810000000000004</v>
      </c>
      <c r="W341" s="34">
        <v>8.0220000000000002</v>
      </c>
      <c r="X341" s="34">
        <v>116.351</v>
      </c>
      <c r="Y341" s="34">
        <v>952.86099999999999</v>
      </c>
      <c r="Z341" s="34">
        <v>3061.3809999999999</v>
      </c>
      <c r="AA341" s="34">
        <v>5860.8389999999999</v>
      </c>
      <c r="AB341" s="34">
        <v>9798.0619999999999</v>
      </c>
      <c r="AC341" s="34">
        <v>14300.651</v>
      </c>
      <c r="AD341" s="34">
        <v>17434.524000000001</v>
      </c>
      <c r="AE341" s="34">
        <v>20117.297999999999</v>
      </c>
      <c r="AF341" s="34">
        <v>21518.216</v>
      </c>
      <c r="AG341" s="34">
        <v>23383.030999999999</v>
      </c>
      <c r="AH341" s="34">
        <v>19180.941999999999</v>
      </c>
      <c r="AI341" s="34">
        <v>14089.847</v>
      </c>
      <c r="AJ341" s="34">
        <v>11531.841</v>
      </c>
      <c r="AK341" s="34">
        <v>8853.8709999999992</v>
      </c>
      <c r="AL341" s="34">
        <v>6085.0450000000001</v>
      </c>
      <c r="AM341" s="34">
        <v>3697.1550000000002</v>
      </c>
      <c r="AN341" s="34">
        <v>1814.626</v>
      </c>
      <c r="AO341" s="34">
        <v>541.62400000000002</v>
      </c>
      <c r="AP341" s="34">
        <v>55.747</v>
      </c>
      <c r="AQ341" s="34">
        <v>7.5510000000000002</v>
      </c>
      <c r="AR341" s="34">
        <v>7.1989999999999998</v>
      </c>
      <c r="AS341" s="34">
        <v>9.1449999999999996</v>
      </c>
      <c r="AT341" s="34">
        <v>8.1910000000000007</v>
      </c>
      <c r="AU341" s="34">
        <v>8.907</v>
      </c>
      <c r="AV341" s="34">
        <v>8.6940000000000008</v>
      </c>
      <c r="AW341" s="34">
        <v>6.6589999999999998</v>
      </c>
      <c r="AX341" s="34">
        <v>6.3280000000000003</v>
      </c>
      <c r="AY341" s="34">
        <v>5.3860000000000001</v>
      </c>
      <c r="AZ341" s="34">
        <v>4.6260000000000003</v>
      </c>
      <c r="BA341" s="34">
        <v>4.9489999999999998</v>
      </c>
      <c r="BB341" s="34">
        <v>5.1310000000000002</v>
      </c>
      <c r="BC341" s="34">
        <v>7.4370000000000003</v>
      </c>
      <c r="BD341" s="34">
        <v>8.9239999999999995</v>
      </c>
    </row>
    <row r="342" spans="1:56" x14ac:dyDescent="0.25">
      <c r="A342" t="s">
        <v>323</v>
      </c>
      <c r="D342" t="s">
        <v>0</v>
      </c>
      <c r="E342" s="2" t="s">
        <v>152</v>
      </c>
      <c r="G342" s="33">
        <v>43244</v>
      </c>
      <c r="H342" s="41">
        <f t="shared" si="10"/>
        <v>220301.41999999998</v>
      </c>
      <c r="I342" s="34">
        <v>11.061999999999999</v>
      </c>
      <c r="J342" s="34">
        <v>9.5259999999999998</v>
      </c>
      <c r="K342" s="34">
        <v>9.7520000000000007</v>
      </c>
      <c r="L342" s="34">
        <v>8.5229999999999997</v>
      </c>
      <c r="M342" s="34">
        <v>6.9660000000000002</v>
      </c>
      <c r="N342" s="34">
        <v>6.2859999999999996</v>
      </c>
      <c r="O342" s="34">
        <v>8.0449999999999999</v>
      </c>
      <c r="P342" s="34">
        <v>6.1310000000000002</v>
      </c>
      <c r="Q342" s="34">
        <v>5.3710000000000004</v>
      </c>
      <c r="R342" s="34">
        <v>5.9470000000000001</v>
      </c>
      <c r="S342" s="34">
        <v>7.6890000000000001</v>
      </c>
      <c r="T342" s="34">
        <v>8.0250000000000004</v>
      </c>
      <c r="U342" s="34">
        <v>6.9089999999999998</v>
      </c>
      <c r="V342" s="34">
        <v>6.3019999999999996</v>
      </c>
      <c r="W342" s="34">
        <v>7.9240000000000004</v>
      </c>
      <c r="X342" s="34">
        <v>105.899</v>
      </c>
      <c r="Y342" s="34">
        <v>659.90499999999997</v>
      </c>
      <c r="Z342" s="34">
        <v>2130.3980000000001</v>
      </c>
      <c r="AA342" s="34">
        <v>4356.4390000000003</v>
      </c>
      <c r="AB342" s="34">
        <v>7567.4470000000001</v>
      </c>
      <c r="AC342" s="34">
        <v>12397.625</v>
      </c>
      <c r="AD342" s="34">
        <v>16784.931</v>
      </c>
      <c r="AE342" s="34">
        <v>22459.760999999999</v>
      </c>
      <c r="AF342" s="34">
        <v>25276.281999999999</v>
      </c>
      <c r="AG342" s="34">
        <v>27430.003000000001</v>
      </c>
      <c r="AH342" s="34">
        <v>23449.017</v>
      </c>
      <c r="AI342" s="34">
        <v>18489.645</v>
      </c>
      <c r="AJ342" s="34">
        <v>17483.674999999999</v>
      </c>
      <c r="AK342" s="34">
        <v>15764.118</v>
      </c>
      <c r="AL342" s="34">
        <v>12843.741</v>
      </c>
      <c r="AM342" s="34">
        <v>7773.0209999999997</v>
      </c>
      <c r="AN342" s="34">
        <v>4020.1089999999999</v>
      </c>
      <c r="AO342" s="34">
        <v>1004.671</v>
      </c>
      <c r="AP342" s="34">
        <v>89.515000000000001</v>
      </c>
      <c r="AQ342" s="34">
        <v>8.5229999999999997</v>
      </c>
      <c r="AR342" s="34">
        <v>7.657</v>
      </c>
      <c r="AS342" s="34">
        <v>8.657</v>
      </c>
      <c r="AT342" s="34">
        <v>8.5129999999999999</v>
      </c>
      <c r="AU342" s="34">
        <v>8.11</v>
      </c>
      <c r="AV342" s="34">
        <v>5.6879999999999997</v>
      </c>
      <c r="AW342" s="34">
        <v>5.38</v>
      </c>
      <c r="AX342" s="34">
        <v>6.1210000000000004</v>
      </c>
      <c r="AY342" s="34">
        <v>5.2140000000000004</v>
      </c>
      <c r="AZ342" s="34">
        <v>5.93</v>
      </c>
      <c r="BA342" s="34">
        <v>5.5949999999999998</v>
      </c>
      <c r="BB342" s="34">
        <v>5.548</v>
      </c>
      <c r="BC342" s="34">
        <v>6.9779999999999998</v>
      </c>
      <c r="BD342" s="34">
        <v>12.846</v>
      </c>
    </row>
    <row r="343" spans="1:56" x14ac:dyDescent="0.25">
      <c r="A343" t="s">
        <v>323</v>
      </c>
      <c r="D343" t="s">
        <v>0</v>
      </c>
      <c r="E343" s="2" t="s">
        <v>152</v>
      </c>
      <c r="G343" s="33">
        <v>43245</v>
      </c>
      <c r="H343" s="41">
        <f t="shared" si="10"/>
        <v>595541.5419999999</v>
      </c>
      <c r="I343" s="34">
        <v>11.34</v>
      </c>
      <c r="J343" s="34">
        <v>10.663</v>
      </c>
      <c r="K343" s="34">
        <v>8.2650000000000006</v>
      </c>
      <c r="L343" s="34">
        <v>7.43</v>
      </c>
      <c r="M343" s="34">
        <v>6.35</v>
      </c>
      <c r="N343" s="34">
        <v>7.1630000000000003</v>
      </c>
      <c r="O343" s="34">
        <v>7.0069999999999997</v>
      </c>
      <c r="P343" s="34">
        <v>7.9080000000000004</v>
      </c>
      <c r="Q343" s="34">
        <v>6.2089999999999996</v>
      </c>
      <c r="R343" s="34">
        <v>6.2380000000000004</v>
      </c>
      <c r="S343" s="34">
        <v>8.0410000000000004</v>
      </c>
      <c r="T343" s="34">
        <v>10.035</v>
      </c>
      <c r="U343" s="34">
        <v>8.7829999999999995</v>
      </c>
      <c r="V343" s="34">
        <v>7.75</v>
      </c>
      <c r="W343" s="34">
        <v>12.766</v>
      </c>
      <c r="X343" s="34">
        <v>430.31900000000002</v>
      </c>
      <c r="Y343" s="34">
        <v>3338.6019999999999</v>
      </c>
      <c r="Z343" s="34">
        <v>9556.0990000000002</v>
      </c>
      <c r="AA343" s="34">
        <v>17825.024000000001</v>
      </c>
      <c r="AB343" s="34">
        <v>27655.67</v>
      </c>
      <c r="AC343" s="34">
        <v>37342.589</v>
      </c>
      <c r="AD343" s="34">
        <v>45638.641000000003</v>
      </c>
      <c r="AE343" s="34">
        <v>52390.758999999998</v>
      </c>
      <c r="AF343" s="34">
        <v>56303.413</v>
      </c>
      <c r="AG343" s="34">
        <v>58082.559999999998</v>
      </c>
      <c r="AH343" s="34">
        <v>58160.642</v>
      </c>
      <c r="AI343" s="34">
        <v>56221.517</v>
      </c>
      <c r="AJ343" s="34">
        <v>51633.862999999998</v>
      </c>
      <c r="AK343" s="34">
        <v>44295.627999999997</v>
      </c>
      <c r="AL343" s="34">
        <v>34844.870000000003</v>
      </c>
      <c r="AM343" s="34">
        <v>24131.530999999999</v>
      </c>
      <c r="AN343" s="34">
        <v>12989.842000000001</v>
      </c>
      <c r="AO343" s="34">
        <v>4092.61</v>
      </c>
      <c r="AP343" s="34">
        <v>350.79899999999998</v>
      </c>
      <c r="AQ343" s="34">
        <v>9.73</v>
      </c>
      <c r="AR343" s="34">
        <v>8.3190000000000008</v>
      </c>
      <c r="AS343" s="34">
        <v>12.057</v>
      </c>
      <c r="AT343" s="34">
        <v>10.461</v>
      </c>
      <c r="AU343" s="34">
        <v>10.083</v>
      </c>
      <c r="AV343" s="34">
        <v>9.3439999999999994</v>
      </c>
      <c r="AW343" s="34">
        <v>10.065</v>
      </c>
      <c r="AX343" s="34">
        <v>9.6809999999999992</v>
      </c>
      <c r="AY343" s="34">
        <v>8.2460000000000004</v>
      </c>
      <c r="AZ343" s="34">
        <v>7.6150000000000002</v>
      </c>
      <c r="BA343" s="34">
        <v>7.8979999999999997</v>
      </c>
      <c r="BB343" s="34">
        <v>7.9669999999999996</v>
      </c>
      <c r="BC343" s="34">
        <v>9.1639999999999997</v>
      </c>
      <c r="BD343" s="34">
        <v>9.9860000000000007</v>
      </c>
    </row>
    <row r="344" spans="1:56" x14ac:dyDescent="0.25">
      <c r="A344" t="s">
        <v>323</v>
      </c>
      <c r="D344" t="s">
        <v>0</v>
      </c>
      <c r="E344" s="2" t="s">
        <v>152</v>
      </c>
      <c r="G344" s="33">
        <v>43246</v>
      </c>
      <c r="H344" s="41">
        <f t="shared" si="10"/>
        <v>583324.35100000002</v>
      </c>
      <c r="I344" s="34">
        <v>15.481999999999999</v>
      </c>
      <c r="J344" s="34">
        <v>15.138</v>
      </c>
      <c r="K344" s="34">
        <v>12.409000000000001</v>
      </c>
      <c r="L344" s="34">
        <v>12.051</v>
      </c>
      <c r="M344" s="34">
        <v>9.6489999999999991</v>
      </c>
      <c r="N344" s="34">
        <v>8.4260000000000002</v>
      </c>
      <c r="O344" s="34">
        <v>8.3810000000000002</v>
      </c>
      <c r="P344" s="34">
        <v>9.5980000000000008</v>
      </c>
      <c r="Q344" s="34">
        <v>7.0090000000000003</v>
      </c>
      <c r="R344" s="34">
        <v>7.3369999999999997</v>
      </c>
      <c r="S344" s="34">
        <v>7.84</v>
      </c>
      <c r="T344" s="34">
        <v>9.548</v>
      </c>
      <c r="U344" s="34">
        <v>9.9280000000000008</v>
      </c>
      <c r="V344" s="34">
        <v>8.452</v>
      </c>
      <c r="W344" s="34">
        <v>10.672000000000001</v>
      </c>
      <c r="X344" s="34">
        <v>463.55700000000002</v>
      </c>
      <c r="Y344" s="34">
        <v>3470.0770000000002</v>
      </c>
      <c r="Z344" s="34">
        <v>9664.1749999999993</v>
      </c>
      <c r="AA344" s="34">
        <v>18095.892</v>
      </c>
      <c r="AB344" s="34">
        <v>27511.386999999999</v>
      </c>
      <c r="AC344" s="34">
        <v>36638.535000000003</v>
      </c>
      <c r="AD344" s="34">
        <v>44937.654999999999</v>
      </c>
      <c r="AE344" s="34">
        <v>51549.232000000004</v>
      </c>
      <c r="AF344" s="34">
        <v>56016.118000000002</v>
      </c>
      <c r="AG344" s="34">
        <v>58067.832000000002</v>
      </c>
      <c r="AH344" s="34">
        <v>57962.239999999998</v>
      </c>
      <c r="AI344" s="34">
        <v>55690.66</v>
      </c>
      <c r="AJ344" s="34">
        <v>50996.286999999997</v>
      </c>
      <c r="AK344" s="34">
        <v>43980.936999999998</v>
      </c>
      <c r="AL344" s="34">
        <v>33889.167999999998</v>
      </c>
      <c r="AM344" s="34">
        <v>21887.279999999999</v>
      </c>
      <c r="AN344" s="34">
        <v>9468.7019999999993</v>
      </c>
      <c r="AO344" s="34">
        <v>2533.306</v>
      </c>
      <c r="AP344" s="34">
        <v>229.107</v>
      </c>
      <c r="AQ344" s="34">
        <v>10.784000000000001</v>
      </c>
      <c r="AR344" s="34">
        <v>9.4600000000000009</v>
      </c>
      <c r="AS344" s="34">
        <v>9.84</v>
      </c>
      <c r="AT344" s="34">
        <v>10.173999999999999</v>
      </c>
      <c r="AU344" s="34">
        <v>9.7509999999999994</v>
      </c>
      <c r="AV344" s="34">
        <v>9.2530000000000001</v>
      </c>
      <c r="AW344" s="34">
        <v>8.99</v>
      </c>
      <c r="AX344" s="34">
        <v>7.5419999999999998</v>
      </c>
      <c r="AY344" s="34">
        <v>7.1520000000000001</v>
      </c>
      <c r="AZ344" s="34">
        <v>7.3410000000000002</v>
      </c>
      <c r="BA344" s="34">
        <v>7.5049999999999999</v>
      </c>
      <c r="BB344" s="34">
        <v>6.7380000000000004</v>
      </c>
      <c r="BC344" s="34">
        <v>6.524</v>
      </c>
      <c r="BD344" s="34">
        <v>9.23</v>
      </c>
    </row>
    <row r="345" spans="1:56" x14ac:dyDescent="0.25">
      <c r="A345" t="s">
        <v>323</v>
      </c>
      <c r="D345" t="s">
        <v>0</v>
      </c>
      <c r="E345" s="2" t="s">
        <v>152</v>
      </c>
      <c r="G345" s="33">
        <v>43247</v>
      </c>
      <c r="H345" s="41">
        <f t="shared" si="10"/>
        <v>329910.33299999993</v>
      </c>
      <c r="I345" s="34">
        <v>8.6679999999999993</v>
      </c>
      <c r="J345" s="34">
        <v>12.394</v>
      </c>
      <c r="K345" s="34">
        <v>11.462</v>
      </c>
      <c r="L345" s="34">
        <v>7.984</v>
      </c>
      <c r="M345" s="34">
        <v>7.8460000000000001</v>
      </c>
      <c r="N345" s="34">
        <v>5.758</v>
      </c>
      <c r="O345" s="34">
        <v>6.609</v>
      </c>
      <c r="P345" s="34">
        <v>7.2060000000000004</v>
      </c>
      <c r="Q345" s="34">
        <v>6.7619999999999996</v>
      </c>
      <c r="R345" s="34">
        <v>5.5819999999999999</v>
      </c>
      <c r="S345" s="34">
        <v>6.6470000000000002</v>
      </c>
      <c r="T345" s="34">
        <v>8.5589999999999993</v>
      </c>
      <c r="U345" s="34">
        <v>8.3439999999999994</v>
      </c>
      <c r="V345" s="34">
        <v>7.077</v>
      </c>
      <c r="W345" s="34">
        <v>9.9130000000000003</v>
      </c>
      <c r="X345" s="34">
        <v>376.28399999999999</v>
      </c>
      <c r="Y345" s="34">
        <v>3181.2350000000001</v>
      </c>
      <c r="Z345" s="34">
        <v>9612.3130000000001</v>
      </c>
      <c r="AA345" s="34">
        <v>17606.755000000001</v>
      </c>
      <c r="AB345" s="34">
        <v>26397.932000000001</v>
      </c>
      <c r="AC345" s="34">
        <v>32960.857000000004</v>
      </c>
      <c r="AD345" s="34">
        <v>35670.779000000002</v>
      </c>
      <c r="AE345" s="34">
        <v>35438.165999999997</v>
      </c>
      <c r="AF345" s="34">
        <v>36659.482000000004</v>
      </c>
      <c r="AG345" s="34">
        <v>34112.807000000001</v>
      </c>
      <c r="AH345" s="34">
        <v>27096.271000000001</v>
      </c>
      <c r="AI345" s="34">
        <v>20966.616999999998</v>
      </c>
      <c r="AJ345" s="34">
        <v>16904.830000000002</v>
      </c>
      <c r="AK345" s="34">
        <v>14203.545</v>
      </c>
      <c r="AL345" s="34">
        <v>8652.1730000000007</v>
      </c>
      <c r="AM345" s="34">
        <v>5733.1009999999997</v>
      </c>
      <c r="AN345" s="34">
        <v>3121.2179999999998</v>
      </c>
      <c r="AO345" s="34">
        <v>876.37300000000005</v>
      </c>
      <c r="AP345" s="34">
        <v>105.21899999999999</v>
      </c>
      <c r="AQ345" s="34">
        <v>11.948</v>
      </c>
      <c r="AR345" s="34">
        <v>10.925000000000001</v>
      </c>
      <c r="AS345" s="34">
        <v>10.548</v>
      </c>
      <c r="AT345" s="34">
        <v>9.6199999999999992</v>
      </c>
      <c r="AU345" s="34">
        <v>9.5459999999999994</v>
      </c>
      <c r="AV345" s="34">
        <v>7.274</v>
      </c>
      <c r="AW345" s="34">
        <v>6.9829999999999997</v>
      </c>
      <c r="AX345" s="34">
        <v>6.8940000000000001</v>
      </c>
      <c r="AY345" s="34">
        <v>6.1470000000000002</v>
      </c>
      <c r="AZ345" s="34">
        <v>6.0090000000000003</v>
      </c>
      <c r="BA345" s="34">
        <v>5.8440000000000003</v>
      </c>
      <c r="BB345" s="34">
        <v>5.8339999999999996</v>
      </c>
      <c r="BC345" s="34">
        <v>6.8419999999999996</v>
      </c>
      <c r="BD345" s="34">
        <v>9.1509999999999998</v>
      </c>
    </row>
    <row r="346" spans="1:56" x14ac:dyDescent="0.25">
      <c r="A346" t="s">
        <v>323</v>
      </c>
      <c r="D346" t="s">
        <v>0</v>
      </c>
      <c r="E346" s="2" t="s">
        <v>152</v>
      </c>
      <c r="G346" s="33">
        <v>43248</v>
      </c>
      <c r="H346" s="41">
        <f t="shared" si="10"/>
        <v>209636.02699999997</v>
      </c>
      <c r="I346" s="34">
        <v>10.907999999999999</v>
      </c>
      <c r="J346" s="34">
        <v>13.294</v>
      </c>
      <c r="K346" s="34">
        <v>11.846</v>
      </c>
      <c r="L346" s="34">
        <v>8.9030000000000005</v>
      </c>
      <c r="M346" s="34">
        <v>6.63</v>
      </c>
      <c r="N346" s="34">
        <v>6.2279999999999998</v>
      </c>
      <c r="O346" s="34">
        <v>7.4189999999999996</v>
      </c>
      <c r="P346" s="34">
        <v>6.8250000000000002</v>
      </c>
      <c r="Q346" s="34">
        <v>5.5670000000000002</v>
      </c>
      <c r="R346" s="34">
        <v>5.2050000000000001</v>
      </c>
      <c r="S346" s="34">
        <v>6.952</v>
      </c>
      <c r="T346" s="34">
        <v>8.5269999999999992</v>
      </c>
      <c r="U346" s="34">
        <v>9.2840000000000007</v>
      </c>
      <c r="V346" s="34">
        <v>6.5289999999999999</v>
      </c>
      <c r="W346" s="34">
        <v>8.7420000000000009</v>
      </c>
      <c r="X346" s="34">
        <v>50.673999999999999</v>
      </c>
      <c r="Y346" s="34">
        <v>625.13800000000003</v>
      </c>
      <c r="Z346" s="34">
        <v>2319.5070000000001</v>
      </c>
      <c r="AA346" s="34">
        <v>4778.1360000000004</v>
      </c>
      <c r="AB346" s="34">
        <v>7284.88</v>
      </c>
      <c r="AC346" s="34">
        <v>9390.0769999999993</v>
      </c>
      <c r="AD346" s="34">
        <v>10636.049000000001</v>
      </c>
      <c r="AE346" s="34">
        <v>12036.538</v>
      </c>
      <c r="AF346" s="34">
        <v>15156.326999999999</v>
      </c>
      <c r="AG346" s="34">
        <v>18845.258000000002</v>
      </c>
      <c r="AH346" s="34">
        <v>25755.809000000001</v>
      </c>
      <c r="AI346" s="34">
        <v>27450.177</v>
      </c>
      <c r="AJ346" s="34">
        <v>22161.89</v>
      </c>
      <c r="AK346" s="34">
        <v>18282.77</v>
      </c>
      <c r="AL346" s="34">
        <v>16077.973</v>
      </c>
      <c r="AM346" s="34">
        <v>11137.114</v>
      </c>
      <c r="AN346" s="34">
        <v>5457.8689999999997</v>
      </c>
      <c r="AO346" s="34">
        <v>1833.6790000000001</v>
      </c>
      <c r="AP346" s="34">
        <v>125.149</v>
      </c>
      <c r="AQ346" s="34">
        <v>8.59</v>
      </c>
      <c r="AR346" s="34">
        <v>7.5890000000000004</v>
      </c>
      <c r="AS346" s="34">
        <v>9.6310000000000002</v>
      </c>
      <c r="AT346" s="34">
        <v>8.6289999999999996</v>
      </c>
      <c r="AU346" s="34">
        <v>10.882999999999999</v>
      </c>
      <c r="AV346" s="34">
        <v>9.4250000000000007</v>
      </c>
      <c r="AW346" s="34">
        <v>9.2219999999999995</v>
      </c>
      <c r="AX346" s="34">
        <v>7.3840000000000003</v>
      </c>
      <c r="AY346" s="34">
        <v>6.5730000000000004</v>
      </c>
      <c r="AZ346" s="34">
        <v>5.1959999999999997</v>
      </c>
      <c r="BA346" s="34">
        <v>5.3970000000000002</v>
      </c>
      <c r="BB346" s="34">
        <v>5.9470000000000001</v>
      </c>
      <c r="BC346" s="34">
        <v>7.4189999999999996</v>
      </c>
      <c r="BD346" s="34">
        <v>6.2690000000000001</v>
      </c>
    </row>
    <row r="347" spans="1:56" x14ac:dyDescent="0.25">
      <c r="A347" t="s">
        <v>323</v>
      </c>
      <c r="D347" t="s">
        <v>0</v>
      </c>
      <c r="E347" s="2" t="s">
        <v>152</v>
      </c>
      <c r="G347" s="33">
        <v>43249</v>
      </c>
      <c r="H347" s="41">
        <f t="shared" si="10"/>
        <v>350979.413</v>
      </c>
      <c r="I347" s="34">
        <v>6.931</v>
      </c>
      <c r="J347" s="34">
        <v>9.8109999999999999</v>
      </c>
      <c r="K347" s="34">
        <v>11.782</v>
      </c>
      <c r="L347" s="34">
        <v>10.792</v>
      </c>
      <c r="M347" s="34">
        <v>9.48</v>
      </c>
      <c r="N347" s="34">
        <v>8.0429999999999993</v>
      </c>
      <c r="O347" s="34">
        <v>7.8129999999999997</v>
      </c>
      <c r="P347" s="34">
        <v>7.8780000000000001</v>
      </c>
      <c r="Q347" s="34">
        <v>8.8620000000000001</v>
      </c>
      <c r="R347" s="34">
        <v>7.2220000000000004</v>
      </c>
      <c r="S347" s="34">
        <v>8.3130000000000006</v>
      </c>
      <c r="T347" s="34">
        <v>8.702</v>
      </c>
      <c r="U347" s="34">
        <v>8.3490000000000002</v>
      </c>
      <c r="V347" s="34">
        <v>7.0019999999999998</v>
      </c>
      <c r="W347" s="34">
        <v>8.157</v>
      </c>
      <c r="X347" s="34">
        <v>32.228000000000002</v>
      </c>
      <c r="Y347" s="34">
        <v>624.68200000000002</v>
      </c>
      <c r="Z347" s="34">
        <v>2707.5149999999999</v>
      </c>
      <c r="AA347" s="34">
        <v>6296.17</v>
      </c>
      <c r="AB347" s="34">
        <v>14169.47</v>
      </c>
      <c r="AC347" s="34">
        <v>26465.617999999999</v>
      </c>
      <c r="AD347" s="34">
        <v>35862.663</v>
      </c>
      <c r="AE347" s="34">
        <v>34874.095000000001</v>
      </c>
      <c r="AF347" s="34">
        <v>33121.375</v>
      </c>
      <c r="AG347" s="34">
        <v>33789.277999999998</v>
      </c>
      <c r="AH347" s="34">
        <v>32063.112000000001</v>
      </c>
      <c r="AI347" s="34">
        <v>30082.467000000001</v>
      </c>
      <c r="AJ347" s="34">
        <v>27379.786</v>
      </c>
      <c r="AK347" s="34">
        <v>26423.054</v>
      </c>
      <c r="AL347" s="34">
        <v>22398.308000000001</v>
      </c>
      <c r="AM347" s="34">
        <v>14139.415999999999</v>
      </c>
      <c r="AN347" s="34">
        <v>7831.835</v>
      </c>
      <c r="AO347" s="34">
        <v>2254.02</v>
      </c>
      <c r="AP347" s="34">
        <v>207.81299999999999</v>
      </c>
      <c r="AQ347" s="34">
        <v>20.068000000000001</v>
      </c>
      <c r="AR347" s="34">
        <v>12.741</v>
      </c>
      <c r="AS347" s="34">
        <v>9.5079999999999991</v>
      </c>
      <c r="AT347" s="34">
        <v>8.5310000000000006</v>
      </c>
      <c r="AU347" s="34">
        <v>8.93</v>
      </c>
      <c r="AV347" s="34">
        <v>6.7889999999999997</v>
      </c>
      <c r="AW347" s="34">
        <v>7.5110000000000001</v>
      </c>
      <c r="AX347" s="34">
        <v>7.4260000000000002</v>
      </c>
      <c r="AY347" s="34">
        <v>7.415</v>
      </c>
      <c r="AZ347" s="34">
        <v>7.758</v>
      </c>
      <c r="BA347" s="34">
        <v>6.4480000000000004</v>
      </c>
      <c r="BB347" s="34">
        <v>5.39</v>
      </c>
      <c r="BC347" s="34">
        <v>8.0519999999999996</v>
      </c>
      <c r="BD347" s="34">
        <v>10.804</v>
      </c>
    </row>
    <row r="348" spans="1:56" x14ac:dyDescent="0.25">
      <c r="A348" t="s">
        <v>323</v>
      </c>
      <c r="D348" t="s">
        <v>0</v>
      </c>
      <c r="E348" s="2" t="s">
        <v>152</v>
      </c>
      <c r="G348" s="33">
        <v>43250</v>
      </c>
      <c r="H348" s="41">
        <f t="shared" si="10"/>
        <v>440360.23499999999</v>
      </c>
      <c r="I348" s="34">
        <v>12.388999999999999</v>
      </c>
      <c r="J348" s="34">
        <v>11.365</v>
      </c>
      <c r="K348" s="34">
        <v>10.599</v>
      </c>
      <c r="L348" s="34">
        <v>10.071999999999999</v>
      </c>
      <c r="M348" s="34">
        <v>6.4050000000000002</v>
      </c>
      <c r="N348" s="34">
        <v>5.8730000000000002</v>
      </c>
      <c r="O348" s="34">
        <v>6.6</v>
      </c>
      <c r="P348" s="34">
        <v>6.4390000000000001</v>
      </c>
      <c r="Q348" s="34">
        <v>5.657</v>
      </c>
      <c r="R348" s="34">
        <v>5.88</v>
      </c>
      <c r="S348" s="34">
        <v>6.9930000000000003</v>
      </c>
      <c r="T348" s="34">
        <v>8.0429999999999993</v>
      </c>
      <c r="U348" s="34">
        <v>8.2889999999999997</v>
      </c>
      <c r="V348" s="34">
        <v>6.8739999999999997</v>
      </c>
      <c r="W348" s="34">
        <v>8.1519999999999992</v>
      </c>
      <c r="X348" s="34">
        <v>140.90600000000001</v>
      </c>
      <c r="Y348" s="34">
        <v>2433.1460000000002</v>
      </c>
      <c r="Z348" s="34">
        <v>8679.6849999999995</v>
      </c>
      <c r="AA348" s="34">
        <v>16610.651000000002</v>
      </c>
      <c r="AB348" s="34">
        <v>26358.262999999999</v>
      </c>
      <c r="AC348" s="34">
        <v>36182.802000000003</v>
      </c>
      <c r="AD348" s="34">
        <v>41276.447999999997</v>
      </c>
      <c r="AE348" s="34">
        <v>43739.34</v>
      </c>
      <c r="AF348" s="34">
        <v>47134.694000000003</v>
      </c>
      <c r="AG348" s="34">
        <v>42489.574999999997</v>
      </c>
      <c r="AH348" s="34">
        <v>38038.881000000001</v>
      </c>
      <c r="AI348" s="34">
        <v>42216.887999999999</v>
      </c>
      <c r="AJ348" s="34">
        <v>29651.968000000001</v>
      </c>
      <c r="AK348" s="34">
        <v>28244.838</v>
      </c>
      <c r="AL348" s="34">
        <v>22760.45</v>
      </c>
      <c r="AM348" s="34">
        <v>9103.1039999999994</v>
      </c>
      <c r="AN348" s="34">
        <v>4120.1360000000004</v>
      </c>
      <c r="AO348" s="34">
        <v>844.68600000000004</v>
      </c>
      <c r="AP348" s="34">
        <v>96.695999999999998</v>
      </c>
      <c r="AQ348" s="34">
        <v>11.114000000000001</v>
      </c>
      <c r="AR348" s="34">
        <v>8.1999999999999993</v>
      </c>
      <c r="AS348" s="34">
        <v>10.253</v>
      </c>
      <c r="AT348" s="34">
        <v>10.39</v>
      </c>
      <c r="AU348" s="34">
        <v>9.6649999999999991</v>
      </c>
      <c r="AV348" s="34">
        <v>7.8410000000000002</v>
      </c>
      <c r="AW348" s="34">
        <v>7.8289999999999997</v>
      </c>
      <c r="AX348" s="34">
        <v>6.7030000000000003</v>
      </c>
      <c r="AY348" s="34">
        <v>6.3140000000000001</v>
      </c>
      <c r="AZ348" s="34">
        <v>7.5380000000000003</v>
      </c>
      <c r="BA348" s="34">
        <v>7.399</v>
      </c>
      <c r="BB348" s="34">
        <v>7.1130000000000004</v>
      </c>
      <c r="BC348" s="34">
        <v>8.157</v>
      </c>
      <c r="BD348" s="34">
        <v>8.9320000000000004</v>
      </c>
    </row>
    <row r="349" spans="1:56" x14ac:dyDescent="0.25">
      <c r="A349" t="s">
        <v>323</v>
      </c>
      <c r="D349" t="s">
        <v>0</v>
      </c>
      <c r="E349" s="2" t="s">
        <v>152</v>
      </c>
      <c r="G349" s="33">
        <v>43251</v>
      </c>
      <c r="H349" s="41">
        <f t="shared" si="10"/>
        <v>455035.03499999997</v>
      </c>
      <c r="I349" s="34">
        <v>8.9789999999999992</v>
      </c>
      <c r="J349" s="34">
        <v>10.552</v>
      </c>
      <c r="K349" s="34">
        <v>11.302</v>
      </c>
      <c r="L349" s="34">
        <v>9.8770000000000007</v>
      </c>
      <c r="M349" s="34">
        <v>9.7550000000000008</v>
      </c>
      <c r="N349" s="34">
        <v>9.4209999999999994</v>
      </c>
      <c r="O349" s="34">
        <v>9.3719999999999999</v>
      </c>
      <c r="P349" s="34">
        <v>7.1340000000000003</v>
      </c>
      <c r="Q349" s="34">
        <v>5.62</v>
      </c>
      <c r="R349" s="34">
        <v>6.2930000000000001</v>
      </c>
      <c r="S349" s="34">
        <v>5.8170000000000002</v>
      </c>
      <c r="T349" s="34">
        <v>6.6520000000000001</v>
      </c>
      <c r="U349" s="34">
        <v>8.1150000000000002</v>
      </c>
      <c r="V349" s="34">
        <v>7.2549999999999999</v>
      </c>
      <c r="W349" s="34">
        <v>8.9239999999999995</v>
      </c>
      <c r="X349" s="34">
        <v>153.63499999999999</v>
      </c>
      <c r="Y349" s="34">
        <v>2118.6660000000002</v>
      </c>
      <c r="Z349" s="34">
        <v>5933.8869999999997</v>
      </c>
      <c r="AA349" s="34">
        <v>12855.737999999999</v>
      </c>
      <c r="AB349" s="34">
        <v>21170.696</v>
      </c>
      <c r="AC349" s="34">
        <v>30732.598000000002</v>
      </c>
      <c r="AD349" s="34">
        <v>35369.248</v>
      </c>
      <c r="AE349" s="34">
        <v>39690.875</v>
      </c>
      <c r="AF349" s="34">
        <v>42865.646999999997</v>
      </c>
      <c r="AG349" s="34">
        <v>46144.959999999999</v>
      </c>
      <c r="AH349" s="34">
        <v>45744.637999999999</v>
      </c>
      <c r="AI349" s="34">
        <v>44376.731</v>
      </c>
      <c r="AJ349" s="34">
        <v>39329.146000000001</v>
      </c>
      <c r="AK349" s="34">
        <v>31774.967000000001</v>
      </c>
      <c r="AL349" s="34">
        <v>25863.98</v>
      </c>
      <c r="AM349" s="34">
        <v>18335.633000000002</v>
      </c>
      <c r="AN349" s="34">
        <v>9599.4369999999999</v>
      </c>
      <c r="AO349" s="34">
        <v>2533.6709999999998</v>
      </c>
      <c r="AP349" s="34">
        <v>177.12899999999999</v>
      </c>
      <c r="AQ349" s="34">
        <v>12.356999999999999</v>
      </c>
      <c r="AR349" s="34">
        <v>10.032999999999999</v>
      </c>
      <c r="AS349" s="34">
        <v>12.518000000000001</v>
      </c>
      <c r="AT349" s="34">
        <v>12.265000000000001</v>
      </c>
      <c r="AU349" s="34">
        <v>10.557</v>
      </c>
      <c r="AV349" s="34">
        <v>10.275</v>
      </c>
      <c r="AW349" s="34">
        <v>8.0739999999999998</v>
      </c>
      <c r="AX349" s="34">
        <v>9.0039999999999996</v>
      </c>
      <c r="AY349" s="34">
        <v>7.9459999999999997</v>
      </c>
      <c r="AZ349" s="34">
        <v>7.085</v>
      </c>
      <c r="BA349" s="34">
        <v>7.6589999999999998</v>
      </c>
      <c r="BB349" s="34">
        <v>8.0129999999999999</v>
      </c>
      <c r="BC349" s="34">
        <v>9.4260000000000002</v>
      </c>
      <c r="BD349" s="34">
        <v>13.473000000000001</v>
      </c>
    </row>
    <row r="350" spans="1:56" x14ac:dyDescent="0.25">
      <c r="A350" t="s">
        <v>323</v>
      </c>
      <c r="D350" t="s">
        <v>0</v>
      </c>
      <c r="E350" s="2" t="s">
        <v>152</v>
      </c>
      <c r="G350" s="33">
        <v>43252</v>
      </c>
      <c r="H350" s="41">
        <f t="shared" si="10"/>
        <v>568887.61399999994</v>
      </c>
      <c r="I350" s="34">
        <v>12.17</v>
      </c>
      <c r="J350" s="34">
        <v>12.297000000000001</v>
      </c>
      <c r="K350" s="34">
        <v>13.977</v>
      </c>
      <c r="L350" s="34">
        <v>12.285</v>
      </c>
      <c r="M350" s="34">
        <v>11.406000000000001</v>
      </c>
      <c r="N350" s="34">
        <v>10.052</v>
      </c>
      <c r="O350" s="34">
        <v>8.6259999999999994</v>
      </c>
      <c r="P350" s="34">
        <v>8.4420000000000002</v>
      </c>
      <c r="Q350" s="34">
        <v>9.2430000000000003</v>
      </c>
      <c r="R350" s="34">
        <v>7.5780000000000003</v>
      </c>
      <c r="S350" s="34">
        <v>9.657</v>
      </c>
      <c r="T350" s="34">
        <v>11.291</v>
      </c>
      <c r="U350" s="34">
        <v>9.6189999999999998</v>
      </c>
      <c r="V350" s="34">
        <v>10.364000000000001</v>
      </c>
      <c r="W350" s="34">
        <v>11.048</v>
      </c>
      <c r="X350" s="34">
        <v>313.85899999999998</v>
      </c>
      <c r="Y350" s="34">
        <v>3112.5030000000002</v>
      </c>
      <c r="Z350" s="34">
        <v>9587.7849999999999</v>
      </c>
      <c r="AA350" s="34">
        <v>18014.044000000002</v>
      </c>
      <c r="AB350" s="34">
        <v>27206.302</v>
      </c>
      <c r="AC350" s="34">
        <v>36126.580999999998</v>
      </c>
      <c r="AD350" s="34">
        <v>44169.167000000001</v>
      </c>
      <c r="AE350" s="34">
        <v>50266.826999999997</v>
      </c>
      <c r="AF350" s="34">
        <v>54667.383999999998</v>
      </c>
      <c r="AG350" s="34">
        <v>56670.362999999998</v>
      </c>
      <c r="AH350" s="34">
        <v>55942.773000000001</v>
      </c>
      <c r="AI350" s="34">
        <v>53357.364000000001</v>
      </c>
      <c r="AJ350" s="34">
        <v>48960.038</v>
      </c>
      <c r="AK350" s="34">
        <v>41302.978999999999</v>
      </c>
      <c r="AL350" s="34">
        <v>32716.441999999999</v>
      </c>
      <c r="AM350" s="34">
        <v>21658.255000000001</v>
      </c>
      <c r="AN350" s="34">
        <v>11257.290999999999</v>
      </c>
      <c r="AO350" s="34">
        <v>3040.8490000000002</v>
      </c>
      <c r="AP350" s="34">
        <v>160.90600000000001</v>
      </c>
      <c r="AQ350" s="34">
        <v>10.585000000000001</v>
      </c>
      <c r="AR350" s="34">
        <v>9</v>
      </c>
      <c r="AS350" s="34">
        <v>10.629</v>
      </c>
      <c r="AT350" s="34">
        <v>9.1379999999999999</v>
      </c>
      <c r="AU350" s="34">
        <v>11.76</v>
      </c>
      <c r="AV350" s="34">
        <v>10.811</v>
      </c>
      <c r="AW350" s="34">
        <v>73.88</v>
      </c>
      <c r="AX350" s="34">
        <v>8.0090000000000003</v>
      </c>
      <c r="AY350" s="34">
        <v>7.274</v>
      </c>
      <c r="AZ350" s="34">
        <v>7.4710000000000001</v>
      </c>
      <c r="BA350" s="34">
        <v>8.26</v>
      </c>
      <c r="BB350" s="34">
        <v>8.4410000000000007</v>
      </c>
      <c r="BC350" s="34">
        <v>9.5120000000000005</v>
      </c>
      <c r="BD350" s="34">
        <v>13.077</v>
      </c>
    </row>
    <row r="351" spans="1:56" x14ac:dyDescent="0.25">
      <c r="A351" t="s">
        <v>323</v>
      </c>
      <c r="D351" t="s">
        <v>0</v>
      </c>
      <c r="E351" s="2" t="s">
        <v>152</v>
      </c>
      <c r="G351" s="33">
        <v>43253</v>
      </c>
      <c r="H351" s="41">
        <f t="shared" si="10"/>
        <v>442412.14999999997</v>
      </c>
      <c r="I351" s="34">
        <v>14.252000000000001</v>
      </c>
      <c r="J351" s="34">
        <v>14.404999999999999</v>
      </c>
      <c r="K351" s="34">
        <v>12.972</v>
      </c>
      <c r="L351" s="34">
        <v>11.058</v>
      </c>
      <c r="M351" s="34">
        <v>9.8889999999999993</v>
      </c>
      <c r="N351" s="34">
        <v>8.1839999999999993</v>
      </c>
      <c r="O351" s="34">
        <v>8.9600000000000009</v>
      </c>
      <c r="P351" s="34">
        <v>9.7609999999999992</v>
      </c>
      <c r="Q351" s="34">
        <v>8.0079999999999991</v>
      </c>
      <c r="R351" s="34">
        <v>7.9640000000000004</v>
      </c>
      <c r="S351" s="34">
        <v>8.7639999999999993</v>
      </c>
      <c r="T351" s="34">
        <v>8.8000000000000007</v>
      </c>
      <c r="U351" s="34">
        <v>10.308</v>
      </c>
      <c r="V351" s="34">
        <v>9.0690000000000008</v>
      </c>
      <c r="W351" s="34">
        <v>8.68</v>
      </c>
      <c r="X351" s="34">
        <v>163.185</v>
      </c>
      <c r="Y351" s="34">
        <v>1742.136</v>
      </c>
      <c r="Z351" s="34">
        <v>5739.1229999999996</v>
      </c>
      <c r="AA351" s="34">
        <v>12042.035</v>
      </c>
      <c r="AB351" s="34">
        <v>19649.477999999999</v>
      </c>
      <c r="AC351" s="34">
        <v>27578.97</v>
      </c>
      <c r="AD351" s="34">
        <v>33043.987000000001</v>
      </c>
      <c r="AE351" s="34">
        <v>37712.917000000001</v>
      </c>
      <c r="AF351" s="34">
        <v>45332.144</v>
      </c>
      <c r="AG351" s="34">
        <v>47533.192000000003</v>
      </c>
      <c r="AH351" s="34">
        <v>47101.415999999997</v>
      </c>
      <c r="AI351" s="34">
        <v>43158.934000000001</v>
      </c>
      <c r="AJ351" s="34">
        <v>37637.838000000003</v>
      </c>
      <c r="AK351" s="34">
        <v>30991.154999999999</v>
      </c>
      <c r="AL351" s="34">
        <v>23914.666000000001</v>
      </c>
      <c r="AM351" s="34">
        <v>17022.536</v>
      </c>
      <c r="AN351" s="34">
        <v>9092.3809999999994</v>
      </c>
      <c r="AO351" s="34">
        <v>2533.2559999999999</v>
      </c>
      <c r="AP351" s="34">
        <v>165.005</v>
      </c>
      <c r="AQ351" s="34">
        <v>10.044</v>
      </c>
      <c r="AR351" s="34">
        <v>9.6829999999999998</v>
      </c>
      <c r="AS351" s="34">
        <v>10.016999999999999</v>
      </c>
      <c r="AT351" s="34">
        <v>8.7059999999999995</v>
      </c>
      <c r="AU351" s="34">
        <v>9.6620000000000008</v>
      </c>
      <c r="AV351" s="34">
        <v>8.2140000000000004</v>
      </c>
      <c r="AW351" s="34">
        <v>6.8380000000000001</v>
      </c>
      <c r="AX351" s="34">
        <v>6.0129999999999999</v>
      </c>
      <c r="AY351" s="34">
        <v>5.9210000000000003</v>
      </c>
      <c r="AZ351" s="34">
        <v>5.84</v>
      </c>
      <c r="BA351" s="34">
        <v>5.2569999999999997</v>
      </c>
      <c r="BB351" s="34">
        <v>5.8920000000000003</v>
      </c>
      <c r="BC351" s="34">
        <v>6.6109999999999998</v>
      </c>
      <c r="BD351" s="34">
        <v>8.0239999999999991</v>
      </c>
    </row>
    <row r="352" spans="1:56" x14ac:dyDescent="0.25">
      <c r="A352" t="s">
        <v>323</v>
      </c>
      <c r="D352" t="s">
        <v>0</v>
      </c>
      <c r="E352" s="2" t="s">
        <v>152</v>
      </c>
      <c r="G352" s="33">
        <v>43254</v>
      </c>
      <c r="H352" s="41">
        <f t="shared" si="10"/>
        <v>318233.07099999994</v>
      </c>
      <c r="I352" s="34">
        <v>10.183</v>
      </c>
      <c r="J352" s="34">
        <v>13.461</v>
      </c>
      <c r="K352" s="34">
        <v>12.101000000000001</v>
      </c>
      <c r="L352" s="34">
        <v>11.776999999999999</v>
      </c>
      <c r="M352" s="34">
        <v>9.5909999999999993</v>
      </c>
      <c r="N352" s="34">
        <v>10.106999999999999</v>
      </c>
      <c r="O352" s="34">
        <v>7.8070000000000004</v>
      </c>
      <c r="P352" s="34">
        <v>6.7880000000000003</v>
      </c>
      <c r="Q352" s="34">
        <v>6.8579999999999997</v>
      </c>
      <c r="R352" s="34">
        <v>7.1449999999999996</v>
      </c>
      <c r="S352" s="34">
        <v>9.3550000000000004</v>
      </c>
      <c r="T352" s="34">
        <v>9.984</v>
      </c>
      <c r="U352" s="34">
        <v>7.9909999999999997</v>
      </c>
      <c r="V352" s="34">
        <v>8.6270000000000007</v>
      </c>
      <c r="W352" s="34">
        <v>7.6289999999999996</v>
      </c>
      <c r="X352" s="34">
        <v>118.098</v>
      </c>
      <c r="Y352" s="34">
        <v>1250.3679999999999</v>
      </c>
      <c r="Z352" s="34">
        <v>4238.3959999999997</v>
      </c>
      <c r="AA352" s="34">
        <v>8564.3209999999999</v>
      </c>
      <c r="AB352" s="34">
        <v>13378.468999999999</v>
      </c>
      <c r="AC352" s="34">
        <v>18803.46</v>
      </c>
      <c r="AD352" s="34">
        <v>23019.732</v>
      </c>
      <c r="AE352" s="34">
        <v>27337.429</v>
      </c>
      <c r="AF352" s="34">
        <v>32033.519</v>
      </c>
      <c r="AG352" s="34">
        <v>33872.228999999999</v>
      </c>
      <c r="AH352" s="34">
        <v>35664.587</v>
      </c>
      <c r="AI352" s="34">
        <v>36524.163999999997</v>
      </c>
      <c r="AJ352" s="34">
        <v>33599.069000000003</v>
      </c>
      <c r="AK352" s="34">
        <v>24328.362000000001</v>
      </c>
      <c r="AL352" s="34">
        <v>13678.611999999999</v>
      </c>
      <c r="AM352" s="34">
        <v>6976.59</v>
      </c>
      <c r="AN352" s="34">
        <v>3310.6770000000001</v>
      </c>
      <c r="AO352" s="34">
        <v>1144.97</v>
      </c>
      <c r="AP352" s="34">
        <v>139.06700000000001</v>
      </c>
      <c r="AQ352" s="34">
        <v>13.505000000000001</v>
      </c>
      <c r="AR352" s="34">
        <v>10.922000000000001</v>
      </c>
      <c r="AS352" s="34">
        <v>9.5730000000000004</v>
      </c>
      <c r="AT352" s="34">
        <v>8.4969999999999999</v>
      </c>
      <c r="AU352" s="34">
        <v>7.9969999999999999</v>
      </c>
      <c r="AV352" s="34">
        <v>7.4530000000000003</v>
      </c>
      <c r="AW352" s="34">
        <v>5.6509999999999998</v>
      </c>
      <c r="AX352" s="34">
        <v>6.5720000000000001</v>
      </c>
      <c r="AY352" s="34">
        <v>5.8140000000000001</v>
      </c>
      <c r="AZ352" s="34">
        <v>6.0510000000000002</v>
      </c>
      <c r="BA352" s="34">
        <v>6.07</v>
      </c>
      <c r="BB352" s="34">
        <v>5.9889999999999999</v>
      </c>
      <c r="BC352" s="34">
        <v>7.806</v>
      </c>
      <c r="BD352" s="34">
        <v>9.6479999999999997</v>
      </c>
    </row>
    <row r="353" spans="1:56" x14ac:dyDescent="0.25">
      <c r="A353" t="s">
        <v>323</v>
      </c>
      <c r="D353" t="s">
        <v>0</v>
      </c>
      <c r="E353" s="2" t="s">
        <v>152</v>
      </c>
      <c r="G353" s="33">
        <v>43255</v>
      </c>
      <c r="H353" s="41">
        <f t="shared" si="10"/>
        <v>419325.51899999997</v>
      </c>
      <c r="I353" s="34">
        <v>10.394</v>
      </c>
      <c r="J353" s="34">
        <v>12.12</v>
      </c>
      <c r="K353" s="34">
        <v>12.378</v>
      </c>
      <c r="L353" s="34">
        <v>11.656000000000001</v>
      </c>
      <c r="M353" s="34">
        <v>10.704000000000001</v>
      </c>
      <c r="N353" s="34">
        <v>9.3780000000000001</v>
      </c>
      <c r="O353" s="34">
        <v>7.5369999999999999</v>
      </c>
      <c r="P353" s="34">
        <v>6.8419999999999996</v>
      </c>
      <c r="Q353" s="34">
        <v>7.6130000000000004</v>
      </c>
      <c r="R353" s="34">
        <v>6.4930000000000003</v>
      </c>
      <c r="S353" s="34">
        <v>8.6509999999999998</v>
      </c>
      <c r="T353" s="34">
        <v>9.6340000000000003</v>
      </c>
      <c r="U353" s="34">
        <v>8.4499999999999993</v>
      </c>
      <c r="V353" s="34">
        <v>7.7629999999999999</v>
      </c>
      <c r="W353" s="34">
        <v>9.6359999999999992</v>
      </c>
      <c r="X353" s="34">
        <v>142.58500000000001</v>
      </c>
      <c r="Y353" s="34">
        <v>1983.443</v>
      </c>
      <c r="Z353" s="34">
        <v>6806.8450000000003</v>
      </c>
      <c r="AA353" s="34">
        <v>13291.656000000001</v>
      </c>
      <c r="AB353" s="34">
        <v>20948.843000000001</v>
      </c>
      <c r="AC353" s="34">
        <v>28262.994999999999</v>
      </c>
      <c r="AD353" s="34">
        <v>35416.222000000002</v>
      </c>
      <c r="AE353" s="34">
        <v>41388.057999999997</v>
      </c>
      <c r="AF353" s="34">
        <v>44899.860999999997</v>
      </c>
      <c r="AG353" s="34">
        <v>46957.894</v>
      </c>
      <c r="AH353" s="34">
        <v>45050.966999999997</v>
      </c>
      <c r="AI353" s="34">
        <v>39375.949999999997</v>
      </c>
      <c r="AJ353" s="34">
        <v>30361.521000000001</v>
      </c>
      <c r="AK353" s="34">
        <v>23847.85</v>
      </c>
      <c r="AL353" s="34">
        <v>18075.001</v>
      </c>
      <c r="AM353" s="34">
        <v>13968.804</v>
      </c>
      <c r="AN353" s="34">
        <v>6485.7110000000002</v>
      </c>
      <c r="AO353" s="34">
        <v>1679.0989999999999</v>
      </c>
      <c r="AP353" s="34">
        <v>137.18600000000001</v>
      </c>
      <c r="AQ353" s="34">
        <v>9.8979999999999997</v>
      </c>
      <c r="AR353" s="34">
        <v>8.6</v>
      </c>
      <c r="AS353" s="34">
        <v>8.7089999999999996</v>
      </c>
      <c r="AT353" s="34">
        <v>7.6479999999999997</v>
      </c>
      <c r="AU353" s="34">
        <v>7.798</v>
      </c>
      <c r="AV353" s="34">
        <v>9.1780000000000008</v>
      </c>
      <c r="AW353" s="34">
        <v>8.0709999999999997</v>
      </c>
      <c r="AX353" s="34">
        <v>6.7160000000000002</v>
      </c>
      <c r="AY353" s="34">
        <v>6.3140000000000001</v>
      </c>
      <c r="AZ353" s="34">
        <v>5.9669999999999996</v>
      </c>
      <c r="BA353" s="34">
        <v>5.9269999999999996</v>
      </c>
      <c r="BB353" s="34">
        <v>5.641</v>
      </c>
      <c r="BC353" s="34">
        <v>6.8250000000000002</v>
      </c>
      <c r="BD353" s="34">
        <v>8.4870000000000001</v>
      </c>
    </row>
    <row r="354" spans="1:56" x14ac:dyDescent="0.25">
      <c r="A354" t="s">
        <v>323</v>
      </c>
      <c r="D354" t="s">
        <v>0</v>
      </c>
      <c r="E354" s="2" t="s">
        <v>152</v>
      </c>
      <c r="G354" s="33">
        <v>43256</v>
      </c>
      <c r="H354" s="41">
        <f t="shared" si="10"/>
        <v>485065.65499999985</v>
      </c>
      <c r="I354" s="34">
        <v>10.356</v>
      </c>
      <c r="J354" s="34">
        <v>10.77</v>
      </c>
      <c r="K354" s="34">
        <v>10.564</v>
      </c>
      <c r="L354" s="34">
        <v>9.5879999999999992</v>
      </c>
      <c r="M354" s="34">
        <v>9.6460000000000008</v>
      </c>
      <c r="N354" s="34">
        <v>9.4610000000000003</v>
      </c>
      <c r="O354" s="34">
        <v>10.161</v>
      </c>
      <c r="P354" s="34">
        <v>7.835</v>
      </c>
      <c r="Q354" s="34">
        <v>6.6760000000000002</v>
      </c>
      <c r="R354" s="34">
        <v>7.2089999999999996</v>
      </c>
      <c r="S354" s="34">
        <v>7.8390000000000004</v>
      </c>
      <c r="T354" s="34">
        <v>10.275</v>
      </c>
      <c r="U354" s="34">
        <v>10.241</v>
      </c>
      <c r="V354" s="34">
        <v>9.1530000000000005</v>
      </c>
      <c r="W354" s="34">
        <v>9.7560000000000002</v>
      </c>
      <c r="X354" s="34">
        <v>102.15600000000001</v>
      </c>
      <c r="Y354" s="34">
        <v>1260.4849999999999</v>
      </c>
      <c r="Z354" s="34">
        <v>4945.3140000000003</v>
      </c>
      <c r="AA354" s="34">
        <v>11657.322</v>
      </c>
      <c r="AB354" s="34">
        <v>20677.192999999999</v>
      </c>
      <c r="AC354" s="34">
        <v>30672.702000000001</v>
      </c>
      <c r="AD354" s="34">
        <v>38946.879000000001</v>
      </c>
      <c r="AE354" s="34">
        <v>47001.072</v>
      </c>
      <c r="AF354" s="34">
        <v>50837.985000000001</v>
      </c>
      <c r="AG354" s="34">
        <v>51267.351999999999</v>
      </c>
      <c r="AH354" s="34">
        <v>50266.409</v>
      </c>
      <c r="AI354" s="34">
        <v>46038.428</v>
      </c>
      <c r="AJ354" s="34">
        <v>39898.300999999999</v>
      </c>
      <c r="AK354" s="34">
        <v>33638.875999999997</v>
      </c>
      <c r="AL354" s="34">
        <v>26643.43</v>
      </c>
      <c r="AM354" s="34">
        <v>18137.795999999998</v>
      </c>
      <c r="AN354" s="34">
        <v>9640.7440000000006</v>
      </c>
      <c r="AO354" s="34">
        <v>2952.8980000000001</v>
      </c>
      <c r="AP354" s="34">
        <v>218.11799999999999</v>
      </c>
      <c r="AQ354" s="34">
        <v>11.827999999999999</v>
      </c>
      <c r="AR354" s="34">
        <v>8.8439999999999994</v>
      </c>
      <c r="AS354" s="34">
        <v>9.5280000000000005</v>
      </c>
      <c r="AT354" s="34">
        <v>7.4489999999999998</v>
      </c>
      <c r="AU354" s="34">
        <v>8.3659999999999997</v>
      </c>
      <c r="AV354" s="34">
        <v>8.6760000000000002</v>
      </c>
      <c r="AW354" s="34">
        <v>9.0530000000000008</v>
      </c>
      <c r="AX354" s="34">
        <v>8.5790000000000006</v>
      </c>
      <c r="AY354" s="34">
        <v>7.274</v>
      </c>
      <c r="AZ354" s="34">
        <v>6.798</v>
      </c>
      <c r="BA354" s="34">
        <v>7.7370000000000001</v>
      </c>
      <c r="BB354" s="34">
        <v>7.2350000000000003</v>
      </c>
      <c r="BC354" s="34">
        <v>10.138</v>
      </c>
      <c r="BD354" s="34">
        <v>11.16</v>
      </c>
    </row>
    <row r="355" spans="1:56" x14ac:dyDescent="0.25">
      <c r="A355" t="s">
        <v>323</v>
      </c>
      <c r="D355" t="s">
        <v>0</v>
      </c>
      <c r="E355" s="2" t="s">
        <v>152</v>
      </c>
      <c r="G355" s="33">
        <v>43257</v>
      </c>
      <c r="H355" s="41">
        <f t="shared" si="10"/>
        <v>554937.54900000023</v>
      </c>
      <c r="I355" s="34">
        <v>10.834</v>
      </c>
      <c r="J355" s="34">
        <v>13.13</v>
      </c>
      <c r="K355" s="34">
        <v>10.994</v>
      </c>
      <c r="L355" s="34">
        <v>8.3130000000000006</v>
      </c>
      <c r="M355" s="34">
        <v>8.2710000000000008</v>
      </c>
      <c r="N355" s="34">
        <v>7.1870000000000003</v>
      </c>
      <c r="O355" s="34">
        <v>7.3120000000000003</v>
      </c>
      <c r="P355" s="34">
        <v>6.6139999999999999</v>
      </c>
      <c r="Q355" s="34">
        <v>7.8710000000000004</v>
      </c>
      <c r="R355" s="34">
        <v>8.2669999999999995</v>
      </c>
      <c r="S355" s="34">
        <v>8.3260000000000005</v>
      </c>
      <c r="T355" s="34">
        <v>8.4429999999999996</v>
      </c>
      <c r="U355" s="34">
        <v>8.3480000000000008</v>
      </c>
      <c r="V355" s="34">
        <v>11.262</v>
      </c>
      <c r="W355" s="34">
        <v>9.9860000000000007</v>
      </c>
      <c r="X355" s="34">
        <v>193.24299999999999</v>
      </c>
      <c r="Y355" s="34">
        <v>2324.7510000000002</v>
      </c>
      <c r="Z355" s="34">
        <v>8133.0540000000001</v>
      </c>
      <c r="AA355" s="34">
        <v>16620.595000000001</v>
      </c>
      <c r="AB355" s="34">
        <v>25925.842000000001</v>
      </c>
      <c r="AC355" s="34">
        <v>35388.930999999997</v>
      </c>
      <c r="AD355" s="34">
        <v>43516.631999999998</v>
      </c>
      <c r="AE355" s="34">
        <v>49607.411999999997</v>
      </c>
      <c r="AF355" s="34">
        <v>53331.285000000003</v>
      </c>
      <c r="AG355" s="34">
        <v>54952.457999999999</v>
      </c>
      <c r="AH355" s="34">
        <v>54782.802000000003</v>
      </c>
      <c r="AI355" s="34">
        <v>52626.565999999999</v>
      </c>
      <c r="AJ355" s="34">
        <v>47760.923999999999</v>
      </c>
      <c r="AK355" s="34">
        <v>40716.343999999997</v>
      </c>
      <c r="AL355" s="34">
        <v>32074.358</v>
      </c>
      <c r="AM355" s="34">
        <v>21709.638999999999</v>
      </c>
      <c r="AN355" s="34">
        <v>11337.288</v>
      </c>
      <c r="AO355" s="34">
        <v>3427.0650000000001</v>
      </c>
      <c r="AP355" s="34">
        <v>274.858</v>
      </c>
      <c r="AQ355" s="34">
        <v>9.66</v>
      </c>
      <c r="AR355" s="34">
        <v>8.2560000000000002</v>
      </c>
      <c r="AS355" s="34">
        <v>8.0670000000000002</v>
      </c>
      <c r="AT355" s="34">
        <v>8.9510000000000005</v>
      </c>
      <c r="AU355" s="34">
        <v>6.8550000000000004</v>
      </c>
      <c r="AV355" s="34">
        <v>8.2509999999999994</v>
      </c>
      <c r="AW355" s="34">
        <v>6.8689999999999998</v>
      </c>
      <c r="AX355" s="34">
        <v>5.6109999999999998</v>
      </c>
      <c r="AY355" s="34">
        <v>5.601</v>
      </c>
      <c r="AZ355" s="34">
        <v>4.4459999999999997</v>
      </c>
      <c r="BA355" s="34">
        <v>4.74</v>
      </c>
      <c r="BB355" s="34">
        <v>4.5090000000000003</v>
      </c>
      <c r="BC355" s="34">
        <v>6.7549999999999999</v>
      </c>
      <c r="BD355" s="34">
        <v>9.7729999999999997</v>
      </c>
    </row>
    <row r="356" spans="1:56" x14ac:dyDescent="0.25">
      <c r="A356" t="s">
        <v>323</v>
      </c>
      <c r="D356" t="s">
        <v>0</v>
      </c>
      <c r="E356" s="2" t="s">
        <v>152</v>
      </c>
      <c r="G356" s="33">
        <v>43258</v>
      </c>
      <c r="H356" s="41">
        <f t="shared" si="10"/>
        <v>189208.56200000001</v>
      </c>
      <c r="I356" s="34">
        <v>9.1080000000000005</v>
      </c>
      <c r="J356" s="34">
        <v>12.32</v>
      </c>
      <c r="K356" s="34">
        <v>9.9730000000000008</v>
      </c>
      <c r="L356" s="34">
        <v>7.9669999999999996</v>
      </c>
      <c r="M356" s="34">
        <v>6.5119999999999996</v>
      </c>
      <c r="N356" s="34">
        <v>5.4610000000000003</v>
      </c>
      <c r="O356" s="34">
        <v>5.36</v>
      </c>
      <c r="P356" s="34">
        <v>5.09</v>
      </c>
      <c r="Q356" s="34">
        <v>4.8730000000000002</v>
      </c>
      <c r="R356" s="34">
        <v>5.1020000000000003</v>
      </c>
      <c r="S356" s="34">
        <v>8.4809999999999999</v>
      </c>
      <c r="T356" s="34">
        <v>8.0679999999999996</v>
      </c>
      <c r="U356" s="34">
        <v>6.4139999999999997</v>
      </c>
      <c r="V356" s="34">
        <v>5.1580000000000004</v>
      </c>
      <c r="W356" s="34">
        <v>6.6580000000000004</v>
      </c>
      <c r="X356" s="34">
        <v>177.39500000000001</v>
      </c>
      <c r="Y356" s="34">
        <v>2244.306</v>
      </c>
      <c r="Z356" s="34">
        <v>6881.0889999999999</v>
      </c>
      <c r="AA356" s="34">
        <v>10400.931</v>
      </c>
      <c r="AB356" s="34">
        <v>14745.343000000001</v>
      </c>
      <c r="AC356" s="34">
        <v>18309.878000000001</v>
      </c>
      <c r="AD356" s="34">
        <v>22086.847000000002</v>
      </c>
      <c r="AE356" s="34">
        <v>21375.295999999998</v>
      </c>
      <c r="AF356" s="34">
        <v>16079.708000000001</v>
      </c>
      <c r="AG356" s="34">
        <v>11205.003000000001</v>
      </c>
      <c r="AH356" s="34">
        <v>13360.124</v>
      </c>
      <c r="AI356" s="34">
        <v>14702.427</v>
      </c>
      <c r="AJ356" s="34">
        <v>15090.200999999999</v>
      </c>
      <c r="AK356" s="34">
        <v>10441.995000000001</v>
      </c>
      <c r="AL356" s="34">
        <v>6952.2370000000001</v>
      </c>
      <c r="AM356" s="34">
        <v>3394.9830000000002</v>
      </c>
      <c r="AN356" s="34">
        <v>1329.864</v>
      </c>
      <c r="AO356" s="34">
        <v>241.96700000000001</v>
      </c>
      <c r="AP356" s="34">
        <v>13.702999999999999</v>
      </c>
      <c r="AQ356" s="34">
        <v>7.6609999999999996</v>
      </c>
      <c r="AR356" s="34">
        <v>6.1710000000000003</v>
      </c>
      <c r="AS356" s="34">
        <v>5.3529999999999998</v>
      </c>
      <c r="AT356" s="34">
        <v>4.5839999999999996</v>
      </c>
      <c r="AU356" s="34">
        <v>6.2190000000000003</v>
      </c>
      <c r="AV356" s="34">
        <v>5.9569999999999999</v>
      </c>
      <c r="AW356" s="34">
        <v>3.625</v>
      </c>
      <c r="AX356" s="34">
        <v>4.4790000000000001</v>
      </c>
      <c r="AY356" s="34">
        <v>3.3769999999999998</v>
      </c>
      <c r="AZ356" s="34">
        <v>3.3130000000000002</v>
      </c>
      <c r="BA356" s="34">
        <v>3.4279999999999999</v>
      </c>
      <c r="BB356" s="34">
        <v>2.74</v>
      </c>
      <c r="BC356" s="34">
        <v>5.84</v>
      </c>
      <c r="BD356" s="34">
        <v>5.9729999999999999</v>
      </c>
    </row>
    <row r="357" spans="1:56" x14ac:dyDescent="0.25">
      <c r="A357" t="s">
        <v>323</v>
      </c>
      <c r="D357" t="s">
        <v>0</v>
      </c>
      <c r="E357" s="2" t="s">
        <v>152</v>
      </c>
      <c r="G357" s="33">
        <v>43259</v>
      </c>
      <c r="H357" s="41">
        <f t="shared" si="10"/>
        <v>22661.547999999999</v>
      </c>
      <c r="I357" s="34">
        <v>6.1139999999999999</v>
      </c>
      <c r="J357" s="34">
        <v>7.6539999999999999</v>
      </c>
      <c r="K357" s="34">
        <v>6.3769999999999998</v>
      </c>
      <c r="L357" s="34">
        <v>6.141</v>
      </c>
      <c r="M357" s="34">
        <v>6.16</v>
      </c>
      <c r="N357" s="34">
        <v>7.282</v>
      </c>
      <c r="O357" s="34">
        <v>5.891</v>
      </c>
      <c r="P357" s="34">
        <v>5.3140000000000001</v>
      </c>
      <c r="Q357" s="34">
        <v>4.5270000000000001</v>
      </c>
      <c r="R357" s="34">
        <v>3.5880000000000001</v>
      </c>
      <c r="S357" s="34">
        <v>7.72</v>
      </c>
      <c r="T357" s="34">
        <v>6.9489999999999998</v>
      </c>
      <c r="U357" s="34">
        <v>4.6429999999999998</v>
      </c>
      <c r="V357" s="34">
        <v>5.25</v>
      </c>
      <c r="W357" s="34">
        <v>5.3680000000000003</v>
      </c>
      <c r="X357" s="34">
        <v>5.7759999999999998</v>
      </c>
      <c r="Y357" s="34">
        <v>11.927</v>
      </c>
      <c r="Z357" s="34">
        <v>50.914000000000001</v>
      </c>
      <c r="AA357" s="34">
        <v>149.21199999999999</v>
      </c>
      <c r="AB357" s="34">
        <v>383.87900000000002</v>
      </c>
      <c r="AC357" s="34">
        <v>697.06899999999996</v>
      </c>
      <c r="AD357" s="34">
        <v>1125.9490000000001</v>
      </c>
      <c r="AE357" s="34">
        <v>1464.163</v>
      </c>
      <c r="AF357" s="34">
        <v>1985.162</v>
      </c>
      <c r="AG357" s="34">
        <v>3440.9670000000001</v>
      </c>
      <c r="AH357" s="34">
        <v>3314.145</v>
      </c>
      <c r="AI357" s="34">
        <v>2684.1779999999999</v>
      </c>
      <c r="AJ357" s="34">
        <v>2427.5439999999999</v>
      </c>
      <c r="AK357" s="34">
        <v>2210.1239999999998</v>
      </c>
      <c r="AL357" s="34">
        <v>1293.2329999999999</v>
      </c>
      <c r="AM357" s="34">
        <v>779.52499999999998</v>
      </c>
      <c r="AN357" s="34">
        <v>358.363</v>
      </c>
      <c r="AO357" s="34">
        <v>119.069</v>
      </c>
      <c r="AP357" s="34">
        <v>11.750999999999999</v>
      </c>
      <c r="AQ357" s="34">
        <v>5.8570000000000002</v>
      </c>
      <c r="AR357" s="34">
        <v>3.9430000000000001</v>
      </c>
      <c r="AS357" s="34">
        <v>4.4359999999999999</v>
      </c>
      <c r="AT357" s="34">
        <v>4.327</v>
      </c>
      <c r="AU357" s="34">
        <v>5.5469999999999997</v>
      </c>
      <c r="AV357" s="34">
        <v>4.4109999999999996</v>
      </c>
      <c r="AW357" s="34">
        <v>4.3789999999999996</v>
      </c>
      <c r="AX357" s="34">
        <v>4.4109999999999996</v>
      </c>
      <c r="AY357" s="34">
        <v>2.6480000000000001</v>
      </c>
      <c r="AZ357" s="34">
        <v>3.2610000000000001</v>
      </c>
      <c r="BA357" s="34">
        <v>3.5459999999999998</v>
      </c>
      <c r="BB357" s="34">
        <v>4.024</v>
      </c>
      <c r="BC357" s="34">
        <v>3.2970000000000002</v>
      </c>
      <c r="BD357" s="34">
        <v>5.5330000000000004</v>
      </c>
    </row>
    <row r="358" spans="1:56" x14ac:dyDescent="0.25">
      <c r="A358" t="s">
        <v>323</v>
      </c>
      <c r="D358" t="s">
        <v>0</v>
      </c>
      <c r="E358" s="2" t="s">
        <v>152</v>
      </c>
      <c r="G358" s="33">
        <v>43260</v>
      </c>
      <c r="H358" s="41">
        <f t="shared" si="10"/>
        <v>283174.63800000009</v>
      </c>
      <c r="I358" s="34">
        <v>5.8890000000000002</v>
      </c>
      <c r="J358" s="34">
        <v>7.577</v>
      </c>
      <c r="K358" s="34">
        <v>8.4320000000000004</v>
      </c>
      <c r="L358" s="34">
        <v>7.6120000000000001</v>
      </c>
      <c r="M358" s="34">
        <v>6.14</v>
      </c>
      <c r="N358" s="34">
        <v>5.8449999999999998</v>
      </c>
      <c r="O358" s="34">
        <v>5.3940000000000001</v>
      </c>
      <c r="P358" s="34">
        <v>4.2380000000000004</v>
      </c>
      <c r="Q358" s="34">
        <v>3.3220000000000001</v>
      </c>
      <c r="R358" s="34">
        <v>4.8449999999999998</v>
      </c>
      <c r="S358" s="34">
        <v>5.5720000000000001</v>
      </c>
      <c r="T358" s="34">
        <v>5.9989999999999997</v>
      </c>
      <c r="U358" s="34">
        <v>4.1470000000000002</v>
      </c>
      <c r="V358" s="34">
        <v>4.0839999999999996</v>
      </c>
      <c r="W358" s="34">
        <v>4.0330000000000004</v>
      </c>
      <c r="X358" s="34">
        <v>25.033999999999999</v>
      </c>
      <c r="Y358" s="34">
        <v>300.59899999999999</v>
      </c>
      <c r="Z358" s="34">
        <v>1577.6020000000001</v>
      </c>
      <c r="AA358" s="34">
        <v>4948.3580000000002</v>
      </c>
      <c r="AB358" s="34">
        <v>9427.7540000000008</v>
      </c>
      <c r="AC358" s="34">
        <v>12929.034</v>
      </c>
      <c r="AD358" s="34">
        <v>15161.344999999999</v>
      </c>
      <c r="AE358" s="34">
        <v>19529.617999999999</v>
      </c>
      <c r="AF358" s="34">
        <v>26832.93</v>
      </c>
      <c r="AG358" s="34">
        <v>28812.827000000001</v>
      </c>
      <c r="AH358" s="34">
        <v>30677.577000000001</v>
      </c>
      <c r="AI358" s="34">
        <v>30428.420999999998</v>
      </c>
      <c r="AJ358" s="34">
        <v>31014.666000000001</v>
      </c>
      <c r="AK358" s="34">
        <v>26758.629000000001</v>
      </c>
      <c r="AL358" s="34">
        <v>21234.330999999998</v>
      </c>
      <c r="AM358" s="34">
        <v>14660.695</v>
      </c>
      <c r="AN358" s="34">
        <v>6993.799</v>
      </c>
      <c r="AO358" s="34">
        <v>1622.056</v>
      </c>
      <c r="AP358" s="34">
        <v>73.721000000000004</v>
      </c>
      <c r="AQ358" s="34">
        <v>8.2050000000000001</v>
      </c>
      <c r="AR358" s="34">
        <v>7.1669999999999998</v>
      </c>
      <c r="AS358" s="34">
        <v>7.6609999999999996</v>
      </c>
      <c r="AT358" s="34">
        <v>7.37</v>
      </c>
      <c r="AU358" s="34">
        <v>6.16</v>
      </c>
      <c r="AV358" s="34">
        <v>5.5389999999999997</v>
      </c>
      <c r="AW358" s="34">
        <v>5.8239999999999998</v>
      </c>
      <c r="AX358" s="34">
        <v>4.9509999999999996</v>
      </c>
      <c r="AY358" s="34">
        <v>5.0709999999999997</v>
      </c>
      <c r="AZ358" s="34">
        <v>4.4169999999999998</v>
      </c>
      <c r="BA358" s="34">
        <v>4.8780000000000001</v>
      </c>
      <c r="BB358" s="34">
        <v>4.1280000000000001</v>
      </c>
      <c r="BC358" s="34">
        <v>5.42</v>
      </c>
      <c r="BD358" s="34">
        <v>5.7220000000000004</v>
      </c>
    </row>
    <row r="359" spans="1:56" x14ac:dyDescent="0.25">
      <c r="A359" t="s">
        <v>323</v>
      </c>
      <c r="D359" t="s">
        <v>0</v>
      </c>
      <c r="E359" s="2" t="s">
        <v>152</v>
      </c>
      <c r="G359" s="33">
        <v>43261</v>
      </c>
      <c r="H359" s="41">
        <f t="shared" si="10"/>
        <v>514171.16599999991</v>
      </c>
      <c r="I359" s="34">
        <v>9.4949999999999992</v>
      </c>
      <c r="J359" s="34">
        <v>10.375</v>
      </c>
      <c r="K359" s="34">
        <v>10.827999999999999</v>
      </c>
      <c r="L359" s="34">
        <v>9.48</v>
      </c>
      <c r="M359" s="34">
        <v>7.1369999999999996</v>
      </c>
      <c r="N359" s="34">
        <v>4.8550000000000004</v>
      </c>
      <c r="O359" s="34">
        <v>5.141</v>
      </c>
      <c r="P359" s="34">
        <v>4.5789999999999997</v>
      </c>
      <c r="Q359" s="34">
        <v>4.8810000000000002</v>
      </c>
      <c r="R359" s="34">
        <v>5.9770000000000003</v>
      </c>
      <c r="S359" s="34">
        <v>6.8689999999999998</v>
      </c>
      <c r="T359" s="34">
        <v>8.0489999999999995</v>
      </c>
      <c r="U359" s="34">
        <v>6.74</v>
      </c>
      <c r="V359" s="34">
        <v>5.65</v>
      </c>
      <c r="W359" s="34">
        <v>6.0839999999999996</v>
      </c>
      <c r="X359" s="34">
        <v>75.48</v>
      </c>
      <c r="Y359" s="34">
        <v>1443.7470000000001</v>
      </c>
      <c r="Z359" s="34">
        <v>5677.4650000000001</v>
      </c>
      <c r="AA359" s="34">
        <v>12010.171</v>
      </c>
      <c r="AB359" s="34">
        <v>19979.494999999999</v>
      </c>
      <c r="AC359" s="34">
        <v>29006.683000000001</v>
      </c>
      <c r="AD359" s="34">
        <v>38094.366000000002</v>
      </c>
      <c r="AE359" s="34">
        <v>45532.466</v>
      </c>
      <c r="AF359" s="34">
        <v>50900.883000000002</v>
      </c>
      <c r="AG359" s="34">
        <v>53546.678</v>
      </c>
      <c r="AH359" s="34">
        <v>53481.137000000002</v>
      </c>
      <c r="AI359" s="34">
        <v>51351.96</v>
      </c>
      <c r="AJ359" s="34">
        <v>46734.837</v>
      </c>
      <c r="AK359" s="34">
        <v>40062.286999999997</v>
      </c>
      <c r="AL359" s="34">
        <v>31121.675999999999</v>
      </c>
      <c r="AM359" s="34">
        <v>20784.469000000001</v>
      </c>
      <c r="AN359" s="34">
        <v>10741.395</v>
      </c>
      <c r="AO359" s="34">
        <v>3183.04</v>
      </c>
      <c r="AP359" s="34">
        <v>236.346</v>
      </c>
      <c r="AQ359" s="34">
        <v>10.147</v>
      </c>
      <c r="AR359" s="34">
        <v>9.9610000000000003</v>
      </c>
      <c r="AS359" s="34">
        <v>10.17</v>
      </c>
      <c r="AT359" s="34">
        <v>7.3259999999999996</v>
      </c>
      <c r="AU359" s="34">
        <v>7.7720000000000002</v>
      </c>
      <c r="AV359" s="34">
        <v>6.8659999999999997</v>
      </c>
      <c r="AW359" s="34">
        <v>7.109</v>
      </c>
      <c r="AX359" s="34">
        <v>6.1</v>
      </c>
      <c r="AY359" s="34">
        <v>5.3920000000000003</v>
      </c>
      <c r="AZ359" s="34">
        <v>5.2210000000000001</v>
      </c>
      <c r="BA359" s="34">
        <v>5.4420000000000002</v>
      </c>
      <c r="BB359" s="34">
        <v>5.1909999999999998</v>
      </c>
      <c r="BC359" s="34">
        <v>7.1390000000000002</v>
      </c>
      <c r="BD359" s="34">
        <v>6.609</v>
      </c>
    </row>
    <row r="360" spans="1:56" x14ac:dyDescent="0.25">
      <c r="A360" t="s">
        <v>323</v>
      </c>
      <c r="D360" t="s">
        <v>0</v>
      </c>
      <c r="E360" s="2" t="s">
        <v>152</v>
      </c>
      <c r="G360" s="33">
        <v>43262</v>
      </c>
      <c r="H360" s="41">
        <f t="shared" si="10"/>
        <v>491109.64500000002</v>
      </c>
      <c r="I360" s="34">
        <v>7.4050000000000002</v>
      </c>
      <c r="J360" s="34">
        <v>8.782</v>
      </c>
      <c r="K360" s="34">
        <v>12.004</v>
      </c>
      <c r="L360" s="34">
        <v>10.403</v>
      </c>
      <c r="M360" s="34">
        <v>9.5939999999999994</v>
      </c>
      <c r="N360" s="34">
        <v>7.5640000000000001</v>
      </c>
      <c r="O360" s="34">
        <v>5.93</v>
      </c>
      <c r="P360" s="34">
        <v>5.9390000000000001</v>
      </c>
      <c r="Q360" s="34">
        <v>5.9749999999999996</v>
      </c>
      <c r="R360" s="34">
        <v>5.6470000000000002</v>
      </c>
      <c r="S360" s="34">
        <v>6.1609999999999996</v>
      </c>
      <c r="T360" s="34">
        <v>6.3449999999999998</v>
      </c>
      <c r="U360" s="34">
        <v>6.5670000000000002</v>
      </c>
      <c r="V360" s="34">
        <v>7.2839999999999998</v>
      </c>
      <c r="W360" s="34">
        <v>7.4340000000000002</v>
      </c>
      <c r="X360" s="34">
        <v>194.24100000000001</v>
      </c>
      <c r="Y360" s="34">
        <v>2417.1979999999999</v>
      </c>
      <c r="Z360" s="34">
        <v>7720.4629999999997</v>
      </c>
      <c r="AA360" s="34">
        <v>14074.425999999999</v>
      </c>
      <c r="AB360" s="34">
        <v>20645.603999999999</v>
      </c>
      <c r="AC360" s="34">
        <v>26279.363000000001</v>
      </c>
      <c r="AD360" s="34">
        <v>33827.08</v>
      </c>
      <c r="AE360" s="34">
        <v>38223.190999999999</v>
      </c>
      <c r="AF360" s="34">
        <v>47998.110999999997</v>
      </c>
      <c r="AG360" s="34">
        <v>50684.326999999997</v>
      </c>
      <c r="AH360" s="34">
        <v>51078.807999999997</v>
      </c>
      <c r="AI360" s="34">
        <v>49574.201000000001</v>
      </c>
      <c r="AJ360" s="34">
        <v>45853.805999999997</v>
      </c>
      <c r="AK360" s="34">
        <v>39269.107000000004</v>
      </c>
      <c r="AL360" s="34">
        <v>30387.328000000001</v>
      </c>
      <c r="AM360" s="34">
        <v>20291.289000000001</v>
      </c>
      <c r="AN360" s="34">
        <v>9992.0969999999998</v>
      </c>
      <c r="AO360" s="34">
        <v>2322.0610000000001</v>
      </c>
      <c r="AP360" s="34">
        <v>72.510000000000005</v>
      </c>
      <c r="AQ360" s="34">
        <v>9.6690000000000005</v>
      </c>
      <c r="AR360" s="34">
        <v>8.9510000000000005</v>
      </c>
      <c r="AS360" s="34">
        <v>8.5380000000000003</v>
      </c>
      <c r="AT360" s="34">
        <v>6.7789999999999999</v>
      </c>
      <c r="AU360" s="34">
        <v>6.9950000000000001</v>
      </c>
      <c r="AV360" s="34">
        <v>5.7439999999999998</v>
      </c>
      <c r="AW360" s="34">
        <v>5.5149999999999997</v>
      </c>
      <c r="AX360" s="34">
        <v>5.0460000000000003</v>
      </c>
      <c r="AY360" s="34">
        <v>5.24</v>
      </c>
      <c r="AZ360" s="34">
        <v>4.673</v>
      </c>
      <c r="BA360" s="34">
        <v>5.3140000000000001</v>
      </c>
      <c r="BB360" s="34">
        <v>4.0030000000000001</v>
      </c>
      <c r="BC360" s="34">
        <v>6.6660000000000004</v>
      </c>
      <c r="BD360" s="34">
        <v>8.2669999999999995</v>
      </c>
    </row>
    <row r="361" spans="1:56" x14ac:dyDescent="0.25">
      <c r="A361" t="s">
        <v>323</v>
      </c>
      <c r="D361" t="s">
        <v>0</v>
      </c>
      <c r="E361" s="2" t="s">
        <v>152</v>
      </c>
      <c r="G361" s="33">
        <v>43263</v>
      </c>
      <c r="H361" s="41">
        <f t="shared" si="10"/>
        <v>241044.81099999996</v>
      </c>
      <c r="I361" s="34">
        <v>9.5850000000000009</v>
      </c>
      <c r="J361" s="34">
        <v>10.666</v>
      </c>
      <c r="K361" s="34">
        <v>7.68</v>
      </c>
      <c r="L361" s="34">
        <v>6.44</v>
      </c>
      <c r="M361" s="34">
        <v>5.0990000000000002</v>
      </c>
      <c r="N361" s="34">
        <v>5.3049999999999997</v>
      </c>
      <c r="O361" s="34">
        <v>4.9560000000000004</v>
      </c>
      <c r="P361" s="34">
        <v>4.5220000000000002</v>
      </c>
      <c r="Q361" s="34">
        <v>4.8710000000000004</v>
      </c>
      <c r="R361" s="34">
        <v>4.0720000000000001</v>
      </c>
      <c r="S361" s="34">
        <v>4.4219999999999997</v>
      </c>
      <c r="T361" s="34">
        <v>6.0720000000000001</v>
      </c>
      <c r="U361" s="34">
        <v>5.4580000000000002</v>
      </c>
      <c r="V361" s="34">
        <v>5.3040000000000003</v>
      </c>
      <c r="W361" s="34">
        <v>6.6760000000000002</v>
      </c>
      <c r="X361" s="34">
        <v>47.683</v>
      </c>
      <c r="Y361" s="34">
        <v>757.58199999999999</v>
      </c>
      <c r="Z361" s="34">
        <v>1477.307</v>
      </c>
      <c r="AA361" s="34">
        <v>2814.422</v>
      </c>
      <c r="AB361" s="34">
        <v>5635.7420000000002</v>
      </c>
      <c r="AC361" s="34">
        <v>12880.996999999999</v>
      </c>
      <c r="AD361" s="34">
        <v>19320.204000000002</v>
      </c>
      <c r="AE361" s="34">
        <v>23633.161</v>
      </c>
      <c r="AF361" s="34">
        <v>22504.101999999999</v>
      </c>
      <c r="AG361" s="34">
        <v>20119.519</v>
      </c>
      <c r="AH361" s="34">
        <v>29358.325000000001</v>
      </c>
      <c r="AI361" s="34">
        <v>34830.089999999997</v>
      </c>
      <c r="AJ361" s="34">
        <v>30837.819</v>
      </c>
      <c r="AK361" s="34">
        <v>18023.22</v>
      </c>
      <c r="AL361" s="34">
        <v>10845.745000000001</v>
      </c>
      <c r="AM361" s="34">
        <v>5262.1210000000001</v>
      </c>
      <c r="AN361" s="34">
        <v>2089.0160000000001</v>
      </c>
      <c r="AO361" s="34">
        <v>413.92700000000002</v>
      </c>
      <c r="AP361" s="34">
        <v>25.777000000000001</v>
      </c>
      <c r="AQ361" s="34">
        <v>9.5060000000000002</v>
      </c>
      <c r="AR361" s="34">
        <v>9.4060000000000006</v>
      </c>
      <c r="AS361" s="34">
        <v>6.8719999999999999</v>
      </c>
      <c r="AT361" s="34">
        <v>6.3239999999999998</v>
      </c>
      <c r="AU361" s="34">
        <v>6.2859999999999996</v>
      </c>
      <c r="AV361" s="34">
        <v>5.6059999999999999</v>
      </c>
      <c r="AW361" s="34">
        <v>5.556</v>
      </c>
      <c r="AX361" s="34">
        <v>4.5410000000000004</v>
      </c>
      <c r="AY361" s="34">
        <v>5.3</v>
      </c>
      <c r="AZ361" s="34">
        <v>3.72</v>
      </c>
      <c r="BA361" s="34">
        <v>3.508</v>
      </c>
      <c r="BB361" s="34">
        <v>2.9060000000000001</v>
      </c>
      <c r="BC361" s="34">
        <v>3.359</v>
      </c>
      <c r="BD361" s="34">
        <v>4.0339999999999998</v>
      </c>
    </row>
    <row r="362" spans="1:56" x14ac:dyDescent="0.25">
      <c r="A362" t="s">
        <v>323</v>
      </c>
      <c r="D362" t="s">
        <v>0</v>
      </c>
      <c r="E362" s="2" t="s">
        <v>152</v>
      </c>
      <c r="G362" s="33">
        <v>43264</v>
      </c>
      <c r="H362" s="41">
        <f t="shared" si="10"/>
        <v>208935.30700000006</v>
      </c>
      <c r="I362" s="34">
        <v>4.633</v>
      </c>
      <c r="J362" s="34">
        <v>5.4370000000000003</v>
      </c>
      <c r="K362" s="34">
        <v>6.9480000000000004</v>
      </c>
      <c r="L362" s="34">
        <v>5.3230000000000004</v>
      </c>
      <c r="M362" s="34">
        <v>5.181</v>
      </c>
      <c r="N362" s="34">
        <v>3.4020000000000001</v>
      </c>
      <c r="O362" s="34">
        <v>3.9529999999999998</v>
      </c>
      <c r="P362" s="34">
        <v>4.633</v>
      </c>
      <c r="Q362" s="34">
        <v>4.4720000000000004</v>
      </c>
      <c r="R362" s="34">
        <v>3.8610000000000002</v>
      </c>
      <c r="S362" s="34">
        <v>3.6720000000000002</v>
      </c>
      <c r="T362" s="34">
        <v>4.59</v>
      </c>
      <c r="U362" s="34">
        <v>5.7709999999999999</v>
      </c>
      <c r="V362" s="34">
        <v>5.6239999999999997</v>
      </c>
      <c r="W362" s="34">
        <v>6.0730000000000004</v>
      </c>
      <c r="X362" s="34">
        <v>47.747999999999998</v>
      </c>
      <c r="Y362" s="34">
        <v>714.779</v>
      </c>
      <c r="Z362" s="34">
        <v>2673.3629999999998</v>
      </c>
      <c r="AA362" s="34">
        <v>5588.5680000000002</v>
      </c>
      <c r="AB362" s="34">
        <v>10746.1</v>
      </c>
      <c r="AC362" s="34">
        <v>14311.755999999999</v>
      </c>
      <c r="AD362" s="34">
        <v>17107.027999999998</v>
      </c>
      <c r="AE362" s="34">
        <v>21008.522000000001</v>
      </c>
      <c r="AF362" s="34">
        <v>18561.035</v>
      </c>
      <c r="AG362" s="34">
        <v>17902.131000000001</v>
      </c>
      <c r="AH362" s="34">
        <v>20613.678</v>
      </c>
      <c r="AI362" s="34">
        <v>21926.387999999999</v>
      </c>
      <c r="AJ362" s="34">
        <v>20051.014999999999</v>
      </c>
      <c r="AK362" s="34">
        <v>16797.314999999999</v>
      </c>
      <c r="AL362" s="34">
        <v>10331.11</v>
      </c>
      <c r="AM362" s="34">
        <v>6118.3</v>
      </c>
      <c r="AN362" s="34">
        <v>3655.51</v>
      </c>
      <c r="AO362" s="34">
        <v>579.76099999999997</v>
      </c>
      <c r="AP362" s="34">
        <v>29.303000000000001</v>
      </c>
      <c r="AQ362" s="34">
        <v>9.15</v>
      </c>
      <c r="AR362" s="34">
        <v>9.4320000000000004</v>
      </c>
      <c r="AS362" s="34">
        <v>8.5370000000000008</v>
      </c>
      <c r="AT362" s="34">
        <v>7.298</v>
      </c>
      <c r="AU362" s="34">
        <v>6.6470000000000002</v>
      </c>
      <c r="AV362" s="34">
        <v>7.149</v>
      </c>
      <c r="AW362" s="34">
        <v>6.226</v>
      </c>
      <c r="AX362" s="34">
        <v>5.8140000000000001</v>
      </c>
      <c r="AY362" s="34">
        <v>6.7060000000000004</v>
      </c>
      <c r="AZ362" s="34">
        <v>5.84</v>
      </c>
      <c r="BA362" s="34">
        <v>6.0380000000000003</v>
      </c>
      <c r="BB362" s="34">
        <v>5.2270000000000003</v>
      </c>
      <c r="BC362" s="34">
        <v>6.1790000000000003</v>
      </c>
      <c r="BD362" s="34">
        <v>8.0809999999999995</v>
      </c>
    </row>
    <row r="363" spans="1:56" x14ac:dyDescent="0.25">
      <c r="A363" t="s">
        <v>323</v>
      </c>
      <c r="D363" t="s">
        <v>0</v>
      </c>
      <c r="E363" s="2" t="s">
        <v>152</v>
      </c>
      <c r="G363" s="33">
        <v>43265</v>
      </c>
      <c r="H363" s="41">
        <f t="shared" si="10"/>
        <v>365762.15999999992</v>
      </c>
      <c r="I363" s="34">
        <v>6.8070000000000004</v>
      </c>
      <c r="J363" s="34">
        <v>8.4079999999999995</v>
      </c>
      <c r="K363" s="34">
        <v>8.0250000000000004</v>
      </c>
      <c r="L363" s="34">
        <v>8.0150000000000006</v>
      </c>
      <c r="M363" s="34">
        <v>8.1989999999999998</v>
      </c>
      <c r="N363" s="34">
        <v>7.9320000000000004</v>
      </c>
      <c r="O363" s="34">
        <v>8.6489999999999991</v>
      </c>
      <c r="P363" s="34">
        <v>7.5810000000000004</v>
      </c>
      <c r="Q363" s="34">
        <v>7.15</v>
      </c>
      <c r="R363" s="34">
        <v>6.0259999999999998</v>
      </c>
      <c r="S363" s="34">
        <v>5.2080000000000002</v>
      </c>
      <c r="T363" s="34">
        <v>7.2080000000000002</v>
      </c>
      <c r="U363" s="34">
        <v>5.8949999999999996</v>
      </c>
      <c r="V363" s="34">
        <v>5.8230000000000004</v>
      </c>
      <c r="W363" s="34">
        <v>8.58</v>
      </c>
      <c r="X363" s="34">
        <v>67.221999999999994</v>
      </c>
      <c r="Y363" s="34">
        <v>607.38900000000001</v>
      </c>
      <c r="Z363" s="34">
        <v>2693.4369999999999</v>
      </c>
      <c r="AA363" s="34">
        <v>8605.2250000000004</v>
      </c>
      <c r="AB363" s="34">
        <v>19128.114000000001</v>
      </c>
      <c r="AC363" s="34">
        <v>25971.651999999998</v>
      </c>
      <c r="AD363" s="34">
        <v>33277.542999999998</v>
      </c>
      <c r="AE363" s="34">
        <v>38732.726999999999</v>
      </c>
      <c r="AF363" s="34">
        <v>43552.701000000001</v>
      </c>
      <c r="AG363" s="34">
        <v>43592.406000000003</v>
      </c>
      <c r="AH363" s="34">
        <v>40943.023000000001</v>
      </c>
      <c r="AI363" s="34">
        <v>35946.017</v>
      </c>
      <c r="AJ363" s="34">
        <v>23440.932000000001</v>
      </c>
      <c r="AK363" s="34">
        <v>16167.244000000001</v>
      </c>
      <c r="AL363" s="34">
        <v>13790.684999999999</v>
      </c>
      <c r="AM363" s="34">
        <v>11327.884</v>
      </c>
      <c r="AN363" s="34">
        <v>5373.3159999999998</v>
      </c>
      <c r="AO363" s="34">
        <v>2162.7510000000002</v>
      </c>
      <c r="AP363" s="34">
        <v>168.19</v>
      </c>
      <c r="AQ363" s="34">
        <v>11.817</v>
      </c>
      <c r="AR363" s="34">
        <v>11.805</v>
      </c>
      <c r="AS363" s="34">
        <v>9.3219999999999992</v>
      </c>
      <c r="AT363" s="34">
        <v>8.3729999999999993</v>
      </c>
      <c r="AU363" s="34">
        <v>7.0650000000000004</v>
      </c>
      <c r="AV363" s="34">
        <v>7.9749999999999996</v>
      </c>
      <c r="AW363" s="34">
        <v>7.1210000000000004</v>
      </c>
      <c r="AX363" s="34">
        <v>7.8369999999999997</v>
      </c>
      <c r="AY363" s="34">
        <v>6.5629999999999997</v>
      </c>
      <c r="AZ363" s="34">
        <v>4.8869999999999996</v>
      </c>
      <c r="BA363" s="34">
        <v>4.79</v>
      </c>
      <c r="BB363" s="34">
        <v>4.1890000000000001</v>
      </c>
      <c r="BC363" s="34">
        <v>5.484</v>
      </c>
      <c r="BD363" s="34">
        <v>6.968</v>
      </c>
    </row>
    <row r="364" spans="1:56" x14ac:dyDescent="0.25">
      <c r="A364" t="s">
        <v>323</v>
      </c>
      <c r="D364" t="s">
        <v>0</v>
      </c>
      <c r="E364" s="2" t="s">
        <v>152</v>
      </c>
      <c r="G364" s="33">
        <v>43266</v>
      </c>
      <c r="H364" s="41">
        <f t="shared" si="10"/>
        <v>155802.40599999999</v>
      </c>
      <c r="I364" s="34">
        <v>8.4109999999999996</v>
      </c>
      <c r="J364" s="34">
        <v>10.089</v>
      </c>
      <c r="K364" s="34">
        <v>9.5129999999999999</v>
      </c>
      <c r="L364" s="34">
        <v>9.6329999999999991</v>
      </c>
      <c r="M364" s="34">
        <v>6.6349999999999998</v>
      </c>
      <c r="N364" s="34">
        <v>5.984</v>
      </c>
      <c r="O364" s="34">
        <v>4.9180000000000001</v>
      </c>
      <c r="P364" s="34">
        <v>4.9969999999999999</v>
      </c>
      <c r="Q364" s="34">
        <v>5.71</v>
      </c>
      <c r="R364" s="34">
        <v>5.1989999999999998</v>
      </c>
      <c r="S364" s="34">
        <v>5.0469999999999997</v>
      </c>
      <c r="T364" s="34">
        <v>6.14</v>
      </c>
      <c r="U364" s="34">
        <v>5.2249999999999996</v>
      </c>
      <c r="V364" s="34">
        <v>5.9379999999999997</v>
      </c>
      <c r="W364" s="34">
        <v>8.64</v>
      </c>
      <c r="X364" s="34">
        <v>26.535</v>
      </c>
      <c r="Y364" s="34">
        <v>293.48500000000001</v>
      </c>
      <c r="Z364" s="34">
        <v>1742.796</v>
      </c>
      <c r="AA364" s="34">
        <v>8266.1329999999998</v>
      </c>
      <c r="AB364" s="34">
        <v>14171.531999999999</v>
      </c>
      <c r="AC364" s="34">
        <v>17658.449000000001</v>
      </c>
      <c r="AD364" s="34">
        <v>15503.61</v>
      </c>
      <c r="AE364" s="34">
        <v>11325.098</v>
      </c>
      <c r="AF364" s="34">
        <v>12356.424999999999</v>
      </c>
      <c r="AG364" s="34">
        <v>10641.583000000001</v>
      </c>
      <c r="AH364" s="34">
        <v>11833.727000000001</v>
      </c>
      <c r="AI364" s="34">
        <v>11408.028</v>
      </c>
      <c r="AJ364" s="34">
        <v>13687.271000000001</v>
      </c>
      <c r="AK364" s="34">
        <v>9092.2150000000001</v>
      </c>
      <c r="AL364" s="34">
        <v>7633.1639999999998</v>
      </c>
      <c r="AM364" s="34">
        <v>6856.692</v>
      </c>
      <c r="AN364" s="34">
        <v>2543.9630000000002</v>
      </c>
      <c r="AO364" s="34">
        <v>522.38699999999994</v>
      </c>
      <c r="AP364" s="34">
        <v>37.719000000000001</v>
      </c>
      <c r="AQ364" s="34">
        <v>8.0329999999999995</v>
      </c>
      <c r="AR364" s="34">
        <v>6.0049999999999999</v>
      </c>
      <c r="AS364" s="34">
        <v>6.484</v>
      </c>
      <c r="AT364" s="34">
        <v>7.8</v>
      </c>
      <c r="AU364" s="34">
        <v>7.0780000000000003</v>
      </c>
      <c r="AV364" s="34">
        <v>6.5410000000000004</v>
      </c>
      <c r="AW364" s="34">
        <v>7.085</v>
      </c>
      <c r="AX364" s="34">
        <v>7.6289999999999996</v>
      </c>
      <c r="AY364" s="34">
        <v>7.1239999999999997</v>
      </c>
      <c r="AZ364" s="34">
        <v>6.2919999999999998</v>
      </c>
      <c r="BA364" s="34">
        <v>6.0919999999999996</v>
      </c>
      <c r="BB364" s="34">
        <v>4.5140000000000002</v>
      </c>
      <c r="BC364" s="34">
        <v>7.6870000000000003</v>
      </c>
      <c r="BD364" s="34">
        <v>11.151</v>
      </c>
    </row>
    <row r="365" spans="1:56" x14ac:dyDescent="0.25">
      <c r="A365" t="s">
        <v>323</v>
      </c>
      <c r="D365" t="s">
        <v>0</v>
      </c>
      <c r="E365" s="2" t="s">
        <v>152</v>
      </c>
      <c r="G365" s="33">
        <v>43267</v>
      </c>
      <c r="H365" s="41">
        <f t="shared" si="10"/>
        <v>218201.71200000006</v>
      </c>
      <c r="I365" s="34">
        <v>10.696</v>
      </c>
      <c r="J365" s="34">
        <v>9.3699999999999992</v>
      </c>
      <c r="K365" s="34">
        <v>8.0380000000000003</v>
      </c>
      <c r="L365" s="34">
        <v>6.89</v>
      </c>
      <c r="M365" s="34">
        <v>6.2290000000000001</v>
      </c>
      <c r="N365" s="34">
        <v>5.4219999999999997</v>
      </c>
      <c r="O365" s="34">
        <v>5.58</v>
      </c>
      <c r="P365" s="34">
        <v>6.9740000000000002</v>
      </c>
      <c r="Q365" s="34">
        <v>5.96</v>
      </c>
      <c r="R365" s="34">
        <v>6.0350000000000001</v>
      </c>
      <c r="S365" s="34">
        <v>5.8869999999999996</v>
      </c>
      <c r="T365" s="34">
        <v>7.2469999999999999</v>
      </c>
      <c r="U365" s="34">
        <v>5.8840000000000003</v>
      </c>
      <c r="V365" s="34">
        <v>7.6449999999999996</v>
      </c>
      <c r="W365" s="34">
        <v>7.3490000000000002</v>
      </c>
      <c r="X365" s="34">
        <v>69.138000000000005</v>
      </c>
      <c r="Y365" s="34">
        <v>944.08900000000006</v>
      </c>
      <c r="Z365" s="34">
        <v>4264.3559999999998</v>
      </c>
      <c r="AA365" s="34">
        <v>8617.8310000000001</v>
      </c>
      <c r="AB365" s="34">
        <v>14369.517</v>
      </c>
      <c r="AC365" s="34">
        <v>19502.333999999999</v>
      </c>
      <c r="AD365" s="34">
        <v>22898.685000000001</v>
      </c>
      <c r="AE365" s="34">
        <v>27934.531999999999</v>
      </c>
      <c r="AF365" s="34">
        <v>26312.080999999998</v>
      </c>
      <c r="AG365" s="34">
        <v>24066.518</v>
      </c>
      <c r="AH365" s="34">
        <v>18375.098000000002</v>
      </c>
      <c r="AI365" s="34">
        <v>15229.004000000001</v>
      </c>
      <c r="AJ365" s="34">
        <v>10506.591</v>
      </c>
      <c r="AK365" s="34">
        <v>9471.4869999999992</v>
      </c>
      <c r="AL365" s="34">
        <v>6278.7690000000002</v>
      </c>
      <c r="AM365" s="34">
        <v>5700.9830000000002</v>
      </c>
      <c r="AN365" s="34">
        <v>2665.2579999999998</v>
      </c>
      <c r="AO365" s="34">
        <v>747.94899999999996</v>
      </c>
      <c r="AP365" s="34">
        <v>56.451999999999998</v>
      </c>
      <c r="AQ365" s="34">
        <v>7.9649999999999999</v>
      </c>
      <c r="AR365" s="34">
        <v>6.7110000000000003</v>
      </c>
      <c r="AS365" s="34">
        <v>7.359</v>
      </c>
      <c r="AT365" s="34">
        <v>6.4589999999999996</v>
      </c>
      <c r="AU365" s="34">
        <v>5.8440000000000003</v>
      </c>
      <c r="AV365" s="34">
        <v>5.8440000000000003</v>
      </c>
      <c r="AW365" s="34">
        <v>5.7960000000000003</v>
      </c>
      <c r="AX365" s="34">
        <v>6.4420000000000002</v>
      </c>
      <c r="AY365" s="34">
        <v>5.6760000000000002</v>
      </c>
      <c r="AZ365" s="34">
        <v>5.3689999999999998</v>
      </c>
      <c r="BA365" s="34">
        <v>4.9470000000000001</v>
      </c>
      <c r="BB365" s="34">
        <v>5.0819999999999999</v>
      </c>
      <c r="BC365" s="34">
        <v>5.6580000000000004</v>
      </c>
      <c r="BD365" s="34">
        <v>6.6820000000000004</v>
      </c>
    </row>
    <row r="366" spans="1:56" x14ac:dyDescent="0.25">
      <c r="A366" t="s">
        <v>323</v>
      </c>
      <c r="D366" t="s">
        <v>0</v>
      </c>
      <c r="E366" s="2" t="s">
        <v>152</v>
      </c>
      <c r="G366" s="33">
        <v>43268</v>
      </c>
      <c r="H366" s="41">
        <f t="shared" si="10"/>
        <v>132955.834</v>
      </c>
      <c r="I366" s="34">
        <v>7.4450000000000003</v>
      </c>
      <c r="J366" s="34">
        <v>9.9459999999999997</v>
      </c>
      <c r="K366" s="34">
        <v>10.733000000000001</v>
      </c>
      <c r="L366" s="34">
        <v>9.0890000000000004</v>
      </c>
      <c r="M366" s="34">
        <v>9.202</v>
      </c>
      <c r="N366" s="34">
        <v>6.7859999999999996</v>
      </c>
      <c r="O366" s="34">
        <v>6.1550000000000002</v>
      </c>
      <c r="P366" s="34">
        <v>6.766</v>
      </c>
      <c r="Q366" s="34">
        <v>7.1379999999999999</v>
      </c>
      <c r="R366" s="34">
        <v>6.742</v>
      </c>
      <c r="S366" s="34">
        <v>6.4960000000000004</v>
      </c>
      <c r="T366" s="34">
        <v>6.44</v>
      </c>
      <c r="U366" s="34">
        <v>6.7930000000000001</v>
      </c>
      <c r="V366" s="34">
        <v>7.2080000000000002</v>
      </c>
      <c r="W366" s="34">
        <v>6.9240000000000004</v>
      </c>
      <c r="X366" s="34">
        <v>16.923999999999999</v>
      </c>
      <c r="Y366" s="34">
        <v>243.267</v>
      </c>
      <c r="Z366" s="34">
        <v>788.91800000000001</v>
      </c>
      <c r="AA366" s="34">
        <v>2314.2249999999999</v>
      </c>
      <c r="AB366" s="34">
        <v>4695.2259999999997</v>
      </c>
      <c r="AC366" s="34">
        <v>7853.357</v>
      </c>
      <c r="AD366" s="34">
        <v>8535.2970000000005</v>
      </c>
      <c r="AE366" s="34">
        <v>14208.5</v>
      </c>
      <c r="AF366" s="34">
        <v>16957.469000000001</v>
      </c>
      <c r="AG366" s="34">
        <v>16001.361999999999</v>
      </c>
      <c r="AH366" s="34">
        <v>15945.376</v>
      </c>
      <c r="AI366" s="34">
        <v>13126.83</v>
      </c>
      <c r="AJ366" s="34">
        <v>9812.3729999999996</v>
      </c>
      <c r="AK366" s="34">
        <v>8716.0789999999997</v>
      </c>
      <c r="AL366" s="34">
        <v>7806.63</v>
      </c>
      <c r="AM366" s="34">
        <v>3991.6840000000002</v>
      </c>
      <c r="AN366" s="34">
        <v>1395.6020000000001</v>
      </c>
      <c r="AO366" s="34">
        <v>312.04300000000001</v>
      </c>
      <c r="AP366" s="34">
        <v>28.902000000000001</v>
      </c>
      <c r="AQ366" s="34">
        <v>8.6969999999999992</v>
      </c>
      <c r="AR366" s="34">
        <v>7.452</v>
      </c>
      <c r="AS366" s="34">
        <v>7.3049999999999997</v>
      </c>
      <c r="AT366" s="34">
        <v>6.9109999999999996</v>
      </c>
      <c r="AU366" s="34">
        <v>6.3689999999999998</v>
      </c>
      <c r="AV366" s="34">
        <v>6.2649999999999997</v>
      </c>
      <c r="AW366" s="34">
        <v>6.3010000000000002</v>
      </c>
      <c r="AX366" s="34">
        <v>7.2320000000000002</v>
      </c>
      <c r="AY366" s="34">
        <v>5.8289999999999997</v>
      </c>
      <c r="AZ366" s="34">
        <v>5.1529999999999996</v>
      </c>
      <c r="BA366" s="34">
        <v>4.508</v>
      </c>
      <c r="BB366" s="34">
        <v>4.2030000000000003</v>
      </c>
      <c r="BC366" s="34">
        <v>5.9160000000000004</v>
      </c>
      <c r="BD366" s="34">
        <v>9.766</v>
      </c>
    </row>
    <row r="367" spans="1:56" x14ac:dyDescent="0.25">
      <c r="A367" t="s">
        <v>323</v>
      </c>
      <c r="D367" t="s">
        <v>0</v>
      </c>
      <c r="E367" s="2" t="s">
        <v>152</v>
      </c>
      <c r="G367" s="33">
        <v>43269</v>
      </c>
      <c r="H367" s="41">
        <f t="shared" si="10"/>
        <v>254576.83300000001</v>
      </c>
      <c r="I367" s="34">
        <v>10.069000000000001</v>
      </c>
      <c r="J367" s="34">
        <v>10.526</v>
      </c>
      <c r="K367" s="34">
        <v>9.4079999999999995</v>
      </c>
      <c r="L367" s="34">
        <v>9.5749999999999993</v>
      </c>
      <c r="M367" s="34">
        <v>8.2240000000000002</v>
      </c>
      <c r="N367" s="34">
        <v>8.5150000000000006</v>
      </c>
      <c r="O367" s="34">
        <v>8.6590000000000007</v>
      </c>
      <c r="P367" s="34">
        <v>8.5060000000000002</v>
      </c>
      <c r="Q367" s="34">
        <v>9.1620000000000008</v>
      </c>
      <c r="R367" s="34">
        <v>7.1719999999999997</v>
      </c>
      <c r="S367" s="34">
        <v>6.5979999999999999</v>
      </c>
      <c r="T367" s="34">
        <v>7.6239999999999997</v>
      </c>
      <c r="U367" s="34">
        <v>7.1719999999999997</v>
      </c>
      <c r="V367" s="34">
        <v>7.3609999999999998</v>
      </c>
      <c r="W367" s="34">
        <v>9.31</v>
      </c>
      <c r="X367" s="34">
        <v>34.502000000000002</v>
      </c>
      <c r="Y367" s="34">
        <v>615.42499999999995</v>
      </c>
      <c r="Z367" s="34">
        <v>2689.4720000000002</v>
      </c>
      <c r="AA367" s="34">
        <v>8104.415</v>
      </c>
      <c r="AB367" s="34">
        <v>14173.744000000001</v>
      </c>
      <c r="AC367" s="34">
        <v>19352.358</v>
      </c>
      <c r="AD367" s="34">
        <v>23954.585999999999</v>
      </c>
      <c r="AE367" s="34">
        <v>24607.138999999999</v>
      </c>
      <c r="AF367" s="34">
        <v>22452.735000000001</v>
      </c>
      <c r="AG367" s="34">
        <v>22030.327000000001</v>
      </c>
      <c r="AH367" s="34">
        <v>22119.787</v>
      </c>
      <c r="AI367" s="34">
        <v>22068.739000000001</v>
      </c>
      <c r="AJ367" s="34">
        <v>21271.276000000002</v>
      </c>
      <c r="AK367" s="34">
        <v>18615.188999999998</v>
      </c>
      <c r="AL367" s="34">
        <v>14725.519</v>
      </c>
      <c r="AM367" s="34">
        <v>10141.901</v>
      </c>
      <c r="AN367" s="34">
        <v>5348.3649999999998</v>
      </c>
      <c r="AO367" s="34">
        <v>1818.395</v>
      </c>
      <c r="AP367" s="34">
        <v>137.65100000000001</v>
      </c>
      <c r="AQ367" s="34">
        <v>9.4489999999999998</v>
      </c>
      <c r="AR367" s="34">
        <v>8.9870000000000001</v>
      </c>
      <c r="AS367" s="34">
        <v>8.92</v>
      </c>
      <c r="AT367" s="34">
        <v>9.2309999999999999</v>
      </c>
      <c r="AU367" s="34">
        <v>9.5139999999999993</v>
      </c>
      <c r="AV367" s="34">
        <v>9.8680000000000003</v>
      </c>
      <c r="AW367" s="34">
        <v>8.3550000000000004</v>
      </c>
      <c r="AX367" s="34">
        <v>8.702</v>
      </c>
      <c r="AY367" s="34">
        <v>8.1329999999999991</v>
      </c>
      <c r="AZ367" s="34">
        <v>73.069999999999993</v>
      </c>
      <c r="BA367" s="34">
        <v>7.3369999999999997</v>
      </c>
      <c r="BB367" s="34">
        <v>7.2850000000000001</v>
      </c>
      <c r="BC367" s="34">
        <v>8.1059999999999999</v>
      </c>
      <c r="BD367" s="34">
        <v>10.47</v>
      </c>
    </row>
    <row r="368" spans="1:56" x14ac:dyDescent="0.25">
      <c r="A368" t="s">
        <v>323</v>
      </c>
      <c r="D368" t="s">
        <v>0</v>
      </c>
      <c r="E368" s="2" t="s">
        <v>152</v>
      </c>
      <c r="G368" s="33">
        <v>43270</v>
      </c>
      <c r="H368" s="41">
        <f t="shared" si="10"/>
        <v>476985.70799999987</v>
      </c>
      <c r="I368" s="34">
        <v>11.531000000000001</v>
      </c>
      <c r="J368" s="34">
        <v>11.257</v>
      </c>
      <c r="K368" s="34">
        <v>10.691000000000001</v>
      </c>
      <c r="L368" s="34">
        <v>9.7100000000000009</v>
      </c>
      <c r="M368" s="34">
        <v>10.108000000000001</v>
      </c>
      <c r="N368" s="34">
        <v>9.7919999999999998</v>
      </c>
      <c r="O368" s="34">
        <v>10.531000000000001</v>
      </c>
      <c r="P368" s="34">
        <v>9.7789999999999999</v>
      </c>
      <c r="Q368" s="34">
        <v>7.6269999999999998</v>
      </c>
      <c r="R368" s="34">
        <v>8.4640000000000004</v>
      </c>
      <c r="S368" s="34">
        <v>8.3670000000000009</v>
      </c>
      <c r="T368" s="34">
        <v>10.132999999999999</v>
      </c>
      <c r="U368" s="34">
        <v>9.9</v>
      </c>
      <c r="V368" s="34">
        <v>8.8179999999999996</v>
      </c>
      <c r="W368" s="34">
        <v>10.071</v>
      </c>
      <c r="X368" s="34">
        <v>96.25</v>
      </c>
      <c r="Y368" s="34">
        <v>1600.1030000000001</v>
      </c>
      <c r="Z368" s="34">
        <v>6122.4089999999997</v>
      </c>
      <c r="AA368" s="34">
        <v>12976.317999999999</v>
      </c>
      <c r="AB368" s="34">
        <v>20556.289000000001</v>
      </c>
      <c r="AC368" s="34">
        <v>29115.187999999998</v>
      </c>
      <c r="AD368" s="34">
        <v>37880.966</v>
      </c>
      <c r="AE368" s="34">
        <v>45752.07</v>
      </c>
      <c r="AF368" s="34">
        <v>49907.22</v>
      </c>
      <c r="AG368" s="34">
        <v>51720.307999999997</v>
      </c>
      <c r="AH368" s="34">
        <v>50900.383999999998</v>
      </c>
      <c r="AI368" s="34">
        <v>47425.851000000002</v>
      </c>
      <c r="AJ368" s="34">
        <v>40716.146999999997</v>
      </c>
      <c r="AK368" s="34">
        <v>31429.199000000001</v>
      </c>
      <c r="AL368" s="34">
        <v>22721.507000000001</v>
      </c>
      <c r="AM368" s="34">
        <v>15712.567999999999</v>
      </c>
      <c r="AN368" s="34">
        <v>9172.7559999999994</v>
      </c>
      <c r="AO368" s="34">
        <v>2798.337</v>
      </c>
      <c r="AP368" s="34">
        <v>113.44199999999999</v>
      </c>
      <c r="AQ368" s="34">
        <v>11.198</v>
      </c>
      <c r="AR368" s="34">
        <v>9.7769999999999992</v>
      </c>
      <c r="AS368" s="34">
        <v>9.3989999999999991</v>
      </c>
      <c r="AT368" s="34">
        <v>8.7080000000000002</v>
      </c>
      <c r="AU368" s="34">
        <v>8.56</v>
      </c>
      <c r="AV368" s="34">
        <v>8.6129999999999995</v>
      </c>
      <c r="AW368" s="34">
        <v>9.6660000000000004</v>
      </c>
      <c r="AX368" s="34">
        <v>9.4779999999999998</v>
      </c>
      <c r="AY368" s="34">
        <v>8.7769999999999992</v>
      </c>
      <c r="AZ368" s="34">
        <v>8.3870000000000005</v>
      </c>
      <c r="BA368" s="34">
        <v>6.2569999999999997</v>
      </c>
      <c r="BB368" s="34">
        <v>6.2850000000000001</v>
      </c>
      <c r="BC368" s="34">
        <v>7.7629999999999999</v>
      </c>
      <c r="BD368" s="34">
        <v>8.7490000000000006</v>
      </c>
    </row>
    <row r="369" spans="1:56" x14ac:dyDescent="0.25">
      <c r="A369" t="s">
        <v>323</v>
      </c>
      <c r="D369" t="s">
        <v>0</v>
      </c>
      <c r="E369" s="2" t="s">
        <v>152</v>
      </c>
      <c r="G369" s="33">
        <v>43271</v>
      </c>
      <c r="H369" s="41">
        <f t="shared" si="10"/>
        <v>325037.04599999986</v>
      </c>
      <c r="I369" s="34">
        <v>11.395</v>
      </c>
      <c r="J369" s="34">
        <v>13.862</v>
      </c>
      <c r="K369" s="34">
        <v>12.696</v>
      </c>
      <c r="L369" s="34">
        <v>12.436</v>
      </c>
      <c r="M369" s="34">
        <v>12.308999999999999</v>
      </c>
      <c r="N369" s="34">
        <v>10.739000000000001</v>
      </c>
      <c r="O369" s="34">
        <v>10.835000000000001</v>
      </c>
      <c r="P369" s="34">
        <v>8.9559999999999995</v>
      </c>
      <c r="Q369" s="34">
        <v>9.234</v>
      </c>
      <c r="R369" s="34">
        <v>8.8940000000000001</v>
      </c>
      <c r="S369" s="34">
        <v>9.7889999999999997</v>
      </c>
      <c r="T369" s="34">
        <v>11.343</v>
      </c>
      <c r="U369" s="34">
        <v>9.9169999999999998</v>
      </c>
      <c r="V369" s="34">
        <v>9.3390000000000004</v>
      </c>
      <c r="W369" s="34">
        <v>11.141999999999999</v>
      </c>
      <c r="X369" s="34">
        <v>86.311000000000007</v>
      </c>
      <c r="Y369" s="34">
        <v>973.87199999999996</v>
      </c>
      <c r="Z369" s="34">
        <v>4081.0659999999998</v>
      </c>
      <c r="AA369" s="34">
        <v>9241.8420000000006</v>
      </c>
      <c r="AB369" s="34">
        <v>14692.322</v>
      </c>
      <c r="AC369" s="34">
        <v>20826.309000000001</v>
      </c>
      <c r="AD369" s="34">
        <v>28545.726999999999</v>
      </c>
      <c r="AE369" s="34">
        <v>29870.633000000002</v>
      </c>
      <c r="AF369" s="34">
        <v>29257.963</v>
      </c>
      <c r="AG369" s="34">
        <v>27753.761999999999</v>
      </c>
      <c r="AH369" s="34">
        <v>26510.769</v>
      </c>
      <c r="AI369" s="34">
        <v>29153.331999999999</v>
      </c>
      <c r="AJ369" s="34">
        <v>28161.581999999999</v>
      </c>
      <c r="AK369" s="34">
        <v>27356.126</v>
      </c>
      <c r="AL369" s="34">
        <v>25690.187000000002</v>
      </c>
      <c r="AM369" s="34">
        <v>14317.579</v>
      </c>
      <c r="AN369" s="34">
        <v>6755.2030000000004</v>
      </c>
      <c r="AO369" s="34">
        <v>1311.364</v>
      </c>
      <c r="AP369" s="34">
        <v>156.48099999999999</v>
      </c>
      <c r="AQ369" s="34">
        <v>11.218999999999999</v>
      </c>
      <c r="AR369" s="34">
        <v>9.3079999999999998</v>
      </c>
      <c r="AS369" s="34">
        <v>9.3919999999999995</v>
      </c>
      <c r="AT369" s="34">
        <v>7.94</v>
      </c>
      <c r="AU369" s="34">
        <v>7.8230000000000004</v>
      </c>
      <c r="AV369" s="34">
        <v>9.5449999999999999</v>
      </c>
      <c r="AW369" s="34">
        <v>8.2720000000000002</v>
      </c>
      <c r="AX369" s="34">
        <v>7.9950000000000001</v>
      </c>
      <c r="AY369" s="34">
        <v>8.7249999999999996</v>
      </c>
      <c r="AZ369" s="34">
        <v>9.4290000000000003</v>
      </c>
      <c r="BA369" s="34">
        <v>8.9309999999999992</v>
      </c>
      <c r="BB369" s="34">
        <v>7.6150000000000002</v>
      </c>
      <c r="BC369" s="34">
        <v>10.478999999999999</v>
      </c>
      <c r="BD369" s="34">
        <v>15.057</v>
      </c>
    </row>
    <row r="370" spans="1:56" x14ac:dyDescent="0.25">
      <c r="A370" t="s">
        <v>323</v>
      </c>
      <c r="D370" t="s">
        <v>0</v>
      </c>
      <c r="E370" s="2" t="s">
        <v>152</v>
      </c>
      <c r="G370" s="33">
        <v>43272</v>
      </c>
      <c r="H370" s="41">
        <f t="shared" si="10"/>
        <v>535285.72900000005</v>
      </c>
      <c r="I370" s="34">
        <v>14.952999999999999</v>
      </c>
      <c r="J370" s="34">
        <v>12.606</v>
      </c>
      <c r="K370" s="34">
        <v>12.384</v>
      </c>
      <c r="L370" s="34">
        <v>11.893000000000001</v>
      </c>
      <c r="M370" s="34">
        <v>11.443</v>
      </c>
      <c r="N370" s="34">
        <v>10.766999999999999</v>
      </c>
      <c r="O370" s="34">
        <v>9.3930000000000007</v>
      </c>
      <c r="P370" s="34">
        <v>9.452</v>
      </c>
      <c r="Q370" s="34">
        <v>8.99</v>
      </c>
      <c r="R370" s="34">
        <v>9.0719999999999992</v>
      </c>
      <c r="S370" s="34">
        <v>8.609</v>
      </c>
      <c r="T370" s="34">
        <v>9.82</v>
      </c>
      <c r="U370" s="34">
        <v>10.464</v>
      </c>
      <c r="V370" s="34">
        <v>9.7639999999999993</v>
      </c>
      <c r="W370" s="34">
        <v>10.808</v>
      </c>
      <c r="X370" s="34">
        <v>74.909000000000006</v>
      </c>
      <c r="Y370" s="34">
        <v>1732.1869999999999</v>
      </c>
      <c r="Z370" s="34">
        <v>6914.1490000000003</v>
      </c>
      <c r="AA370" s="34">
        <v>14938.484</v>
      </c>
      <c r="AB370" s="34">
        <v>23649.109</v>
      </c>
      <c r="AC370" s="34">
        <v>32643.433000000001</v>
      </c>
      <c r="AD370" s="34">
        <v>40722.017</v>
      </c>
      <c r="AE370" s="34">
        <v>47767.900999999998</v>
      </c>
      <c r="AF370" s="34">
        <v>52500.68</v>
      </c>
      <c r="AG370" s="34">
        <v>54964.32</v>
      </c>
      <c r="AH370" s="34">
        <v>54460.046000000002</v>
      </c>
      <c r="AI370" s="34">
        <v>50954.714999999997</v>
      </c>
      <c r="AJ370" s="34">
        <v>45917.307000000001</v>
      </c>
      <c r="AK370" s="34">
        <v>40236.663</v>
      </c>
      <c r="AL370" s="34">
        <v>31463.547999999999</v>
      </c>
      <c r="AM370" s="34">
        <v>21356.741000000002</v>
      </c>
      <c r="AN370" s="34">
        <v>11120.861000000001</v>
      </c>
      <c r="AO370" s="34">
        <v>3299.4209999999998</v>
      </c>
      <c r="AP370" s="34">
        <v>263.005</v>
      </c>
      <c r="AQ370" s="34">
        <v>11.409000000000001</v>
      </c>
      <c r="AR370" s="34">
        <v>9.7590000000000003</v>
      </c>
      <c r="AS370" s="34">
        <v>9.9039999999999999</v>
      </c>
      <c r="AT370" s="34">
        <v>10.436999999999999</v>
      </c>
      <c r="AU370" s="34">
        <v>10.073</v>
      </c>
      <c r="AV370" s="34">
        <v>9.64</v>
      </c>
      <c r="AW370" s="34">
        <v>9.6010000000000009</v>
      </c>
      <c r="AX370" s="34">
        <v>8.9</v>
      </c>
      <c r="AY370" s="34">
        <v>9.7149999999999999</v>
      </c>
      <c r="AZ370" s="34">
        <v>10.159000000000001</v>
      </c>
      <c r="BA370" s="34">
        <v>8.8759999999999994</v>
      </c>
      <c r="BB370" s="34">
        <v>9.218</v>
      </c>
      <c r="BC370" s="34">
        <v>13.840999999999999</v>
      </c>
      <c r="BD370" s="34">
        <v>14.282999999999999</v>
      </c>
    </row>
    <row r="371" spans="1:56" x14ac:dyDescent="0.25">
      <c r="A371" t="s">
        <v>323</v>
      </c>
      <c r="D371" t="s">
        <v>0</v>
      </c>
      <c r="E371" s="2" t="s">
        <v>152</v>
      </c>
      <c r="G371" s="33">
        <v>43273</v>
      </c>
      <c r="H371" s="41">
        <f t="shared" si="10"/>
        <v>463971.05300000007</v>
      </c>
      <c r="I371" s="34">
        <v>12.492000000000001</v>
      </c>
      <c r="J371" s="34">
        <v>13.685</v>
      </c>
      <c r="K371" s="34">
        <v>12.372</v>
      </c>
      <c r="L371" s="34">
        <v>12.772</v>
      </c>
      <c r="M371" s="34">
        <v>11.484999999999999</v>
      </c>
      <c r="N371" s="34">
        <v>11.221</v>
      </c>
      <c r="O371" s="34">
        <v>10.33</v>
      </c>
      <c r="P371" s="34">
        <v>9.8320000000000007</v>
      </c>
      <c r="Q371" s="34">
        <v>9.8819999999999997</v>
      </c>
      <c r="R371" s="34">
        <v>8.74</v>
      </c>
      <c r="S371" s="34">
        <v>8.9570000000000007</v>
      </c>
      <c r="T371" s="34">
        <v>10.882999999999999</v>
      </c>
      <c r="U371" s="34">
        <v>12.404999999999999</v>
      </c>
      <c r="V371" s="34">
        <v>12.519</v>
      </c>
      <c r="W371" s="34">
        <v>12.242000000000001</v>
      </c>
      <c r="X371" s="34">
        <v>96.927999999999997</v>
      </c>
      <c r="Y371" s="34">
        <v>1244.56</v>
      </c>
      <c r="Z371" s="34">
        <v>5804.6289999999999</v>
      </c>
      <c r="AA371" s="34">
        <v>12968.032999999999</v>
      </c>
      <c r="AB371" s="34">
        <v>21071.329000000002</v>
      </c>
      <c r="AC371" s="34">
        <v>29948.564999999999</v>
      </c>
      <c r="AD371" s="34">
        <v>39017.413999999997</v>
      </c>
      <c r="AE371" s="34">
        <v>44609.567999999999</v>
      </c>
      <c r="AF371" s="34">
        <v>49011.472000000002</v>
      </c>
      <c r="AG371" s="34">
        <v>51284.618000000002</v>
      </c>
      <c r="AH371" s="34">
        <v>50439.09</v>
      </c>
      <c r="AI371" s="34">
        <v>43496.353000000003</v>
      </c>
      <c r="AJ371" s="34">
        <v>35196.074000000001</v>
      </c>
      <c r="AK371" s="34">
        <v>29831.455000000002</v>
      </c>
      <c r="AL371" s="34">
        <v>23445.791000000001</v>
      </c>
      <c r="AM371" s="34">
        <v>16099.291999999999</v>
      </c>
      <c r="AN371" s="34">
        <v>7661.0290000000005</v>
      </c>
      <c r="AO371" s="34">
        <v>2273.7649999999999</v>
      </c>
      <c r="AP371" s="34">
        <v>164.958</v>
      </c>
      <c r="AQ371" s="34">
        <v>11.814</v>
      </c>
      <c r="AR371" s="34">
        <v>10.018000000000001</v>
      </c>
      <c r="AS371" s="34">
        <v>11.621</v>
      </c>
      <c r="AT371" s="34">
        <v>11.945</v>
      </c>
      <c r="AU371" s="34">
        <v>10.497</v>
      </c>
      <c r="AV371" s="34">
        <v>9.5950000000000006</v>
      </c>
      <c r="AW371" s="34">
        <v>9.3789999999999996</v>
      </c>
      <c r="AX371" s="34">
        <v>10.167999999999999</v>
      </c>
      <c r="AY371" s="34">
        <v>9.2070000000000007</v>
      </c>
      <c r="AZ371" s="34">
        <v>7.7889999999999997</v>
      </c>
      <c r="BA371" s="34">
        <v>7.8810000000000002</v>
      </c>
      <c r="BB371" s="34">
        <v>7.1660000000000004</v>
      </c>
      <c r="BC371" s="34">
        <v>7.7</v>
      </c>
      <c r="BD371" s="34">
        <v>11.532999999999999</v>
      </c>
    </row>
    <row r="372" spans="1:56" x14ac:dyDescent="0.25">
      <c r="A372" t="s">
        <v>323</v>
      </c>
      <c r="D372" t="s">
        <v>0</v>
      </c>
      <c r="E372" s="2" t="s">
        <v>152</v>
      </c>
      <c r="G372" s="33">
        <v>43274</v>
      </c>
      <c r="H372" s="41">
        <f t="shared" si="10"/>
        <v>113317.60800000002</v>
      </c>
      <c r="I372" s="34">
        <v>14.923</v>
      </c>
      <c r="J372" s="34">
        <v>15.002000000000001</v>
      </c>
      <c r="K372" s="34">
        <v>11.672000000000001</v>
      </c>
      <c r="L372" s="34">
        <v>11.919</v>
      </c>
      <c r="M372" s="34">
        <v>10.795</v>
      </c>
      <c r="N372" s="34">
        <v>10.244</v>
      </c>
      <c r="O372" s="34">
        <v>10.554</v>
      </c>
      <c r="P372" s="34">
        <v>10.227</v>
      </c>
      <c r="Q372" s="34">
        <v>9.1989999999999998</v>
      </c>
      <c r="R372" s="34">
        <v>8.8859999999999992</v>
      </c>
      <c r="S372" s="34">
        <v>9.3130000000000006</v>
      </c>
      <c r="T372" s="34">
        <v>9.8209999999999997</v>
      </c>
      <c r="U372" s="34">
        <v>10.441000000000001</v>
      </c>
      <c r="V372" s="34">
        <v>9.2509999999999994</v>
      </c>
      <c r="W372" s="34">
        <v>9.1519999999999992</v>
      </c>
      <c r="X372" s="34">
        <v>77.531999999999996</v>
      </c>
      <c r="Y372" s="34">
        <v>1020.578</v>
      </c>
      <c r="Z372" s="34">
        <v>3207.9279999999999</v>
      </c>
      <c r="AA372" s="34">
        <v>4808.9290000000001</v>
      </c>
      <c r="AB372" s="34">
        <v>7125.9709999999995</v>
      </c>
      <c r="AC372" s="34">
        <v>9700.9339999999993</v>
      </c>
      <c r="AD372" s="34">
        <v>12016.743</v>
      </c>
      <c r="AE372" s="34">
        <v>12903.794</v>
      </c>
      <c r="AF372" s="34">
        <v>13764.209000000001</v>
      </c>
      <c r="AG372" s="34">
        <v>13772.724</v>
      </c>
      <c r="AH372" s="34">
        <v>11984.665000000001</v>
      </c>
      <c r="AI372" s="34">
        <v>8011.2039999999997</v>
      </c>
      <c r="AJ372" s="34">
        <v>6194.8580000000002</v>
      </c>
      <c r="AK372" s="34">
        <v>3981.8049999999998</v>
      </c>
      <c r="AL372" s="34">
        <v>2290.3020000000001</v>
      </c>
      <c r="AM372" s="34">
        <v>1410.19</v>
      </c>
      <c r="AN372" s="34">
        <v>631.15300000000002</v>
      </c>
      <c r="AO372" s="34">
        <v>136.75200000000001</v>
      </c>
      <c r="AP372" s="34">
        <v>17.157</v>
      </c>
      <c r="AQ372" s="34">
        <v>9.9719999999999995</v>
      </c>
      <c r="AR372" s="34">
        <v>7.1909999999999998</v>
      </c>
      <c r="AS372" s="34">
        <v>7.0350000000000001</v>
      </c>
      <c r="AT372" s="34">
        <v>6.94</v>
      </c>
      <c r="AU372" s="34">
        <v>6.7389999999999999</v>
      </c>
      <c r="AV372" s="34">
        <v>6.48</v>
      </c>
      <c r="AW372" s="34">
        <v>6.5979999999999999</v>
      </c>
      <c r="AX372" s="34">
        <v>5.766</v>
      </c>
      <c r="AY372" s="34">
        <v>5.9630000000000001</v>
      </c>
      <c r="AZ372" s="34">
        <v>6.4320000000000004</v>
      </c>
      <c r="BA372" s="34">
        <v>7.5419999999999998</v>
      </c>
      <c r="BB372" s="34">
        <v>7.359</v>
      </c>
      <c r="BC372" s="34">
        <v>7.22</v>
      </c>
      <c r="BD372" s="34">
        <v>7.5439999999999996</v>
      </c>
    </row>
    <row r="373" spans="1:56" x14ac:dyDescent="0.25">
      <c r="A373" t="s">
        <v>323</v>
      </c>
      <c r="D373" t="s">
        <v>0</v>
      </c>
      <c r="E373" s="2" t="s">
        <v>152</v>
      </c>
      <c r="G373" s="33">
        <v>43275</v>
      </c>
      <c r="H373" s="41">
        <f t="shared" si="10"/>
        <v>175398.43600000002</v>
      </c>
      <c r="I373" s="34">
        <v>10.61</v>
      </c>
      <c r="J373" s="34">
        <v>11.819000000000001</v>
      </c>
      <c r="K373" s="34">
        <v>11.372999999999999</v>
      </c>
      <c r="L373" s="34">
        <v>10.252000000000001</v>
      </c>
      <c r="M373" s="34">
        <v>9.33</v>
      </c>
      <c r="N373" s="34">
        <v>8.0980000000000008</v>
      </c>
      <c r="O373" s="34">
        <v>6.968</v>
      </c>
      <c r="P373" s="34">
        <v>7.5609999999999999</v>
      </c>
      <c r="Q373" s="34">
        <v>8.0429999999999993</v>
      </c>
      <c r="R373" s="34">
        <v>6.7960000000000003</v>
      </c>
      <c r="S373" s="34">
        <v>7.734</v>
      </c>
      <c r="T373" s="34">
        <v>9.6669999999999998</v>
      </c>
      <c r="U373" s="34">
        <v>8.5549999999999997</v>
      </c>
      <c r="V373" s="34">
        <v>8.1890000000000001</v>
      </c>
      <c r="W373" s="34">
        <v>7.702</v>
      </c>
      <c r="X373" s="34">
        <v>24.93</v>
      </c>
      <c r="Y373" s="34">
        <v>281.738</v>
      </c>
      <c r="Z373" s="34">
        <v>1123.981</v>
      </c>
      <c r="AA373" s="34">
        <v>2732.569</v>
      </c>
      <c r="AB373" s="34">
        <v>5182.0910000000003</v>
      </c>
      <c r="AC373" s="34">
        <v>8557.3310000000001</v>
      </c>
      <c r="AD373" s="34">
        <v>12989.798000000001</v>
      </c>
      <c r="AE373" s="34">
        <v>16238.37</v>
      </c>
      <c r="AF373" s="34">
        <v>18462.078000000001</v>
      </c>
      <c r="AG373" s="34">
        <v>19789.543000000001</v>
      </c>
      <c r="AH373" s="34">
        <v>18849.289000000001</v>
      </c>
      <c r="AI373" s="34">
        <v>18452.723999999998</v>
      </c>
      <c r="AJ373" s="34">
        <v>17408.753000000001</v>
      </c>
      <c r="AK373" s="34">
        <v>13767.903</v>
      </c>
      <c r="AL373" s="34">
        <v>10767.458000000001</v>
      </c>
      <c r="AM373" s="34">
        <v>6753.9549999999999</v>
      </c>
      <c r="AN373" s="34">
        <v>2891.5650000000001</v>
      </c>
      <c r="AO373" s="34">
        <v>805.36699999999996</v>
      </c>
      <c r="AP373" s="34">
        <v>74.341999999999999</v>
      </c>
      <c r="AQ373" s="34">
        <v>9.0380000000000003</v>
      </c>
      <c r="AR373" s="34">
        <v>8.9719999999999995</v>
      </c>
      <c r="AS373" s="34">
        <v>8.6769999999999996</v>
      </c>
      <c r="AT373" s="34">
        <v>7.9370000000000003</v>
      </c>
      <c r="AU373" s="34">
        <v>9.3049999999999997</v>
      </c>
      <c r="AV373" s="34">
        <v>7.8090000000000002</v>
      </c>
      <c r="AW373" s="34">
        <v>7.556</v>
      </c>
      <c r="AX373" s="34">
        <v>7.5549999999999997</v>
      </c>
      <c r="AY373" s="34">
        <v>7.024</v>
      </c>
      <c r="AZ373" s="34">
        <v>7.5090000000000003</v>
      </c>
      <c r="BA373" s="34">
        <v>7.1740000000000004</v>
      </c>
      <c r="BB373" s="34">
        <v>5.9409999999999998</v>
      </c>
      <c r="BC373" s="34">
        <v>8.3339999999999996</v>
      </c>
      <c r="BD373" s="34">
        <v>9.1229999999999993</v>
      </c>
    </row>
    <row r="374" spans="1:56" x14ac:dyDescent="0.25">
      <c r="A374" t="s">
        <v>323</v>
      </c>
      <c r="D374" t="s">
        <v>0</v>
      </c>
      <c r="E374" s="2" t="s">
        <v>152</v>
      </c>
      <c r="G374" s="33">
        <v>43276</v>
      </c>
      <c r="H374" s="41">
        <f t="shared" si="10"/>
        <v>271051.34999999998</v>
      </c>
      <c r="I374" s="34">
        <v>10.476000000000001</v>
      </c>
      <c r="J374" s="34">
        <v>14.583</v>
      </c>
      <c r="K374" s="34">
        <v>12.898</v>
      </c>
      <c r="L374" s="34">
        <v>10.349</v>
      </c>
      <c r="M374" s="34">
        <v>10.144</v>
      </c>
      <c r="N374" s="34">
        <v>8.1679999999999993</v>
      </c>
      <c r="O374" s="34">
        <v>8.7919999999999998</v>
      </c>
      <c r="P374" s="34">
        <v>8.9770000000000003</v>
      </c>
      <c r="Q374" s="34">
        <v>9.1750000000000007</v>
      </c>
      <c r="R374" s="34">
        <v>8.2050000000000001</v>
      </c>
      <c r="S374" s="34">
        <v>9.4489999999999998</v>
      </c>
      <c r="T374" s="34">
        <v>9.3140000000000001</v>
      </c>
      <c r="U374" s="34">
        <v>10.047000000000001</v>
      </c>
      <c r="V374" s="34">
        <v>9.9760000000000009</v>
      </c>
      <c r="W374" s="34">
        <v>11.122999999999999</v>
      </c>
      <c r="X374" s="34">
        <v>44.518000000000001</v>
      </c>
      <c r="Y374" s="34">
        <v>659.12400000000002</v>
      </c>
      <c r="Z374" s="34">
        <v>2837.97</v>
      </c>
      <c r="AA374" s="34">
        <v>6753.1570000000002</v>
      </c>
      <c r="AB374" s="34">
        <v>11983.64</v>
      </c>
      <c r="AC374" s="34">
        <v>17603.577000000001</v>
      </c>
      <c r="AD374" s="34">
        <v>22790.803</v>
      </c>
      <c r="AE374" s="34">
        <v>26342.282999999999</v>
      </c>
      <c r="AF374" s="34">
        <v>27993.080999999998</v>
      </c>
      <c r="AG374" s="34">
        <v>27016.79</v>
      </c>
      <c r="AH374" s="34">
        <v>26360.14</v>
      </c>
      <c r="AI374" s="34">
        <v>25124.554</v>
      </c>
      <c r="AJ374" s="34">
        <v>22595.496999999999</v>
      </c>
      <c r="AK374" s="34">
        <v>18548.745999999999</v>
      </c>
      <c r="AL374" s="34">
        <v>15444.04</v>
      </c>
      <c r="AM374" s="34">
        <v>11298.331</v>
      </c>
      <c r="AN374" s="34">
        <v>5878.683</v>
      </c>
      <c r="AO374" s="34">
        <v>1414.67</v>
      </c>
      <c r="AP374" s="34">
        <v>81.793000000000006</v>
      </c>
      <c r="AQ374" s="34">
        <v>9.6549999999999994</v>
      </c>
      <c r="AR374" s="34">
        <v>9.8330000000000002</v>
      </c>
      <c r="AS374" s="34">
        <v>9.9179999999999993</v>
      </c>
      <c r="AT374" s="34">
        <v>9.4139999999999997</v>
      </c>
      <c r="AU374" s="34">
        <v>10.029</v>
      </c>
      <c r="AV374" s="34">
        <v>9.3000000000000007</v>
      </c>
      <c r="AW374" s="34">
        <v>9.1329999999999991</v>
      </c>
      <c r="AX374" s="34">
        <v>9.9589999999999996</v>
      </c>
      <c r="AY374" s="34">
        <v>8.6310000000000002</v>
      </c>
      <c r="AZ374" s="34">
        <v>7.601</v>
      </c>
      <c r="BA374" s="34">
        <v>7.3620000000000001</v>
      </c>
      <c r="BB374" s="34">
        <v>7.202</v>
      </c>
      <c r="BC374" s="34">
        <v>8.0180000000000007</v>
      </c>
      <c r="BD374" s="34">
        <v>12.222</v>
      </c>
    </row>
    <row r="375" spans="1:56" x14ac:dyDescent="0.25">
      <c r="A375" t="s">
        <v>323</v>
      </c>
      <c r="D375" t="s">
        <v>0</v>
      </c>
      <c r="E375" s="2" t="s">
        <v>152</v>
      </c>
      <c r="G375" s="33">
        <v>43277</v>
      </c>
      <c r="H375" s="41">
        <f t="shared" si="10"/>
        <v>407302.94899999991</v>
      </c>
      <c r="I375" s="34">
        <v>12.023999999999999</v>
      </c>
      <c r="J375" s="34">
        <v>13.542</v>
      </c>
      <c r="K375" s="34">
        <v>13.316000000000001</v>
      </c>
      <c r="L375" s="34">
        <v>11.457000000000001</v>
      </c>
      <c r="M375" s="34">
        <v>11.439</v>
      </c>
      <c r="N375" s="34">
        <v>11.702</v>
      </c>
      <c r="O375" s="34">
        <v>12.026999999999999</v>
      </c>
      <c r="P375" s="34">
        <v>11.087</v>
      </c>
      <c r="Q375" s="34">
        <v>10.701000000000001</v>
      </c>
      <c r="R375" s="34">
        <v>9.3710000000000004</v>
      </c>
      <c r="S375" s="34">
        <v>8.5730000000000004</v>
      </c>
      <c r="T375" s="34">
        <v>11.675000000000001</v>
      </c>
      <c r="U375" s="34">
        <v>9.9670000000000005</v>
      </c>
      <c r="V375" s="34">
        <v>10.135</v>
      </c>
      <c r="W375" s="34">
        <v>12.387</v>
      </c>
      <c r="X375" s="34">
        <v>79.647999999999996</v>
      </c>
      <c r="Y375" s="34">
        <v>976.94299999999998</v>
      </c>
      <c r="Z375" s="34">
        <v>4109.7539999999999</v>
      </c>
      <c r="AA375" s="34">
        <v>8811.9140000000007</v>
      </c>
      <c r="AB375" s="34">
        <v>13935.948</v>
      </c>
      <c r="AC375" s="34">
        <v>20329.686000000002</v>
      </c>
      <c r="AD375" s="34">
        <v>29055.105</v>
      </c>
      <c r="AE375" s="34">
        <v>38283.14</v>
      </c>
      <c r="AF375" s="34">
        <v>44641.089</v>
      </c>
      <c r="AG375" s="34">
        <v>46343.457000000002</v>
      </c>
      <c r="AH375" s="34">
        <v>46298.417000000001</v>
      </c>
      <c r="AI375" s="34">
        <v>42655.250999999997</v>
      </c>
      <c r="AJ375" s="34">
        <v>35736.516000000003</v>
      </c>
      <c r="AK375" s="34">
        <v>26857.906999999999</v>
      </c>
      <c r="AL375" s="34">
        <v>20201.833999999999</v>
      </c>
      <c r="AM375" s="34">
        <v>17125.361000000001</v>
      </c>
      <c r="AN375" s="34">
        <v>9555.8040000000001</v>
      </c>
      <c r="AO375" s="34">
        <v>1886.0830000000001</v>
      </c>
      <c r="AP375" s="34">
        <v>118.85599999999999</v>
      </c>
      <c r="AQ375" s="34">
        <v>13.647</v>
      </c>
      <c r="AR375" s="34">
        <v>12.442</v>
      </c>
      <c r="AS375" s="34">
        <v>11.52</v>
      </c>
      <c r="AT375" s="34">
        <v>10.505000000000001</v>
      </c>
      <c r="AU375" s="34">
        <v>9.1859999999999999</v>
      </c>
      <c r="AV375" s="34">
        <v>9.2959999999999994</v>
      </c>
      <c r="AW375" s="34">
        <v>9.343</v>
      </c>
      <c r="AX375" s="34">
        <v>10.384</v>
      </c>
      <c r="AY375" s="34">
        <v>9.0090000000000003</v>
      </c>
      <c r="AZ375" s="34">
        <v>6.9909999999999997</v>
      </c>
      <c r="BA375" s="34">
        <v>5.569</v>
      </c>
      <c r="BB375" s="34">
        <v>5.92</v>
      </c>
      <c r="BC375" s="34">
        <v>8.1</v>
      </c>
      <c r="BD375" s="34">
        <v>8.9209999999999994</v>
      </c>
    </row>
    <row r="376" spans="1:56" x14ac:dyDescent="0.25">
      <c r="A376" t="s">
        <v>323</v>
      </c>
      <c r="D376" t="s">
        <v>0</v>
      </c>
      <c r="E376" s="2" t="s">
        <v>152</v>
      </c>
      <c r="G376" s="33">
        <v>43278</v>
      </c>
      <c r="H376" s="41">
        <f t="shared" si="10"/>
        <v>333166.86299999995</v>
      </c>
      <c r="I376" s="34">
        <v>11.239000000000001</v>
      </c>
      <c r="J376" s="34">
        <v>11.311999999999999</v>
      </c>
      <c r="K376" s="34">
        <v>12.723000000000001</v>
      </c>
      <c r="L376" s="34">
        <v>13.504</v>
      </c>
      <c r="M376" s="34">
        <v>12.826000000000001</v>
      </c>
      <c r="N376" s="34">
        <v>11.289</v>
      </c>
      <c r="O376" s="34">
        <v>11.747999999999999</v>
      </c>
      <c r="P376" s="34">
        <v>10.545999999999999</v>
      </c>
      <c r="Q376" s="34">
        <v>11.068</v>
      </c>
      <c r="R376" s="34">
        <v>9.7650000000000006</v>
      </c>
      <c r="S376" s="34">
        <v>9.23</v>
      </c>
      <c r="T376" s="34">
        <v>9.7349999999999994</v>
      </c>
      <c r="U376" s="34">
        <v>9.0679999999999996</v>
      </c>
      <c r="V376" s="34">
        <v>10.659000000000001</v>
      </c>
      <c r="W376" s="34">
        <v>11.114000000000001</v>
      </c>
      <c r="X376" s="34">
        <v>43.892000000000003</v>
      </c>
      <c r="Y376" s="34">
        <v>653.71900000000005</v>
      </c>
      <c r="Z376" s="34">
        <v>3797.9630000000002</v>
      </c>
      <c r="AA376" s="34">
        <v>10880.87</v>
      </c>
      <c r="AB376" s="34">
        <v>18035.594000000001</v>
      </c>
      <c r="AC376" s="34">
        <v>23402.984</v>
      </c>
      <c r="AD376" s="34">
        <v>27762.757000000001</v>
      </c>
      <c r="AE376" s="34">
        <v>32118.71</v>
      </c>
      <c r="AF376" s="34">
        <v>33492.082000000002</v>
      </c>
      <c r="AG376" s="34">
        <v>34936.81</v>
      </c>
      <c r="AH376" s="34">
        <v>33323.196000000004</v>
      </c>
      <c r="AI376" s="34">
        <v>32111.687000000002</v>
      </c>
      <c r="AJ376" s="34">
        <v>29159.608</v>
      </c>
      <c r="AK376" s="34">
        <v>22919.916000000001</v>
      </c>
      <c r="AL376" s="34">
        <v>15740.371999999999</v>
      </c>
      <c r="AM376" s="34">
        <v>9387.5969999999998</v>
      </c>
      <c r="AN376" s="34">
        <v>4153.4799999999996</v>
      </c>
      <c r="AO376" s="34">
        <v>883.19100000000003</v>
      </c>
      <c r="AP376" s="34">
        <v>66.561999999999998</v>
      </c>
      <c r="AQ376" s="34">
        <v>11.961</v>
      </c>
      <c r="AR376" s="34">
        <v>11.032</v>
      </c>
      <c r="AS376" s="34">
        <v>10.01</v>
      </c>
      <c r="AT376" s="34">
        <v>9.3629999999999995</v>
      </c>
      <c r="AU376" s="34">
        <v>8.9079999999999995</v>
      </c>
      <c r="AV376" s="34">
        <v>9.0969999999999995</v>
      </c>
      <c r="AW376" s="34">
        <v>8.4280000000000008</v>
      </c>
      <c r="AX376" s="34">
        <v>9.0410000000000004</v>
      </c>
      <c r="AY376" s="34">
        <v>7.8520000000000003</v>
      </c>
      <c r="AZ376" s="34">
        <v>7.3869999999999996</v>
      </c>
      <c r="BA376" s="34">
        <v>6.2089999999999996</v>
      </c>
      <c r="BB376" s="34">
        <v>5.4370000000000003</v>
      </c>
      <c r="BC376" s="34">
        <v>10.736000000000001</v>
      </c>
      <c r="BD376" s="34">
        <v>14.586</v>
      </c>
    </row>
    <row r="377" spans="1:56" x14ac:dyDescent="0.25">
      <c r="A377" t="s">
        <v>323</v>
      </c>
      <c r="D377" t="s">
        <v>0</v>
      </c>
      <c r="E377" s="2" t="s">
        <v>152</v>
      </c>
      <c r="G377" s="33">
        <v>43279</v>
      </c>
      <c r="H377" s="41">
        <f t="shared" si="10"/>
        <v>139816.70499999999</v>
      </c>
      <c r="I377" s="34">
        <v>11.106</v>
      </c>
      <c r="J377" s="34">
        <v>11.141</v>
      </c>
      <c r="K377" s="34">
        <v>10.593</v>
      </c>
      <c r="L377" s="34">
        <v>8.8919999999999995</v>
      </c>
      <c r="M377" s="34">
        <v>8.3369999999999997</v>
      </c>
      <c r="N377" s="34">
        <v>9.3000000000000007</v>
      </c>
      <c r="O377" s="34">
        <v>7.8710000000000004</v>
      </c>
      <c r="P377" s="34">
        <v>7.7789999999999999</v>
      </c>
      <c r="Q377" s="34">
        <v>8.2159999999999993</v>
      </c>
      <c r="R377" s="34">
        <v>7.6310000000000002</v>
      </c>
      <c r="S377" s="34">
        <v>8.0779999999999994</v>
      </c>
      <c r="T377" s="34">
        <v>9.8680000000000003</v>
      </c>
      <c r="U377" s="34">
        <v>8.9209999999999994</v>
      </c>
      <c r="V377" s="34">
        <v>9.4329999999999998</v>
      </c>
      <c r="W377" s="34">
        <v>10.807</v>
      </c>
      <c r="X377" s="34">
        <v>25.398</v>
      </c>
      <c r="Y377" s="34">
        <v>442.49400000000003</v>
      </c>
      <c r="Z377" s="34">
        <v>1582.971</v>
      </c>
      <c r="AA377" s="34">
        <v>3471.12</v>
      </c>
      <c r="AB377" s="34">
        <v>6056.28</v>
      </c>
      <c r="AC377" s="34">
        <v>8723.1569999999992</v>
      </c>
      <c r="AD377" s="34">
        <v>13266.175999999999</v>
      </c>
      <c r="AE377" s="34">
        <v>16682.199000000001</v>
      </c>
      <c r="AF377" s="34">
        <v>16756.441999999999</v>
      </c>
      <c r="AG377" s="34">
        <v>13319.135</v>
      </c>
      <c r="AH377" s="34">
        <v>12257.305</v>
      </c>
      <c r="AI377" s="34">
        <v>11583.504000000001</v>
      </c>
      <c r="AJ377" s="34">
        <v>10125.135</v>
      </c>
      <c r="AK377" s="34">
        <v>9401.3469999999998</v>
      </c>
      <c r="AL377" s="34">
        <v>8341.7510000000002</v>
      </c>
      <c r="AM377" s="34">
        <v>4768.2860000000001</v>
      </c>
      <c r="AN377" s="34">
        <v>2176.569</v>
      </c>
      <c r="AO377" s="34">
        <v>544.49300000000005</v>
      </c>
      <c r="AP377" s="34">
        <v>45.969000000000001</v>
      </c>
      <c r="AQ377" s="34">
        <v>10.038</v>
      </c>
      <c r="AR377" s="34">
        <v>8.7270000000000003</v>
      </c>
      <c r="AS377" s="34">
        <v>8.4469999999999992</v>
      </c>
      <c r="AT377" s="34">
        <v>7.6829999999999998</v>
      </c>
      <c r="AU377" s="34">
        <v>8.2710000000000008</v>
      </c>
      <c r="AV377" s="34">
        <v>8.0760000000000005</v>
      </c>
      <c r="AW377" s="34">
        <v>7.5590000000000002</v>
      </c>
      <c r="AX377" s="34">
        <v>7.97</v>
      </c>
      <c r="AY377" s="34">
        <v>6.82</v>
      </c>
      <c r="AZ377" s="34">
        <v>6.6429999999999998</v>
      </c>
      <c r="BA377" s="34">
        <v>6.1319999999999997</v>
      </c>
      <c r="BB377" s="34">
        <v>6.024</v>
      </c>
      <c r="BC377" s="34">
        <v>7.27</v>
      </c>
      <c r="BD377" s="34">
        <v>9.3409999999999993</v>
      </c>
    </row>
    <row r="378" spans="1:56" x14ac:dyDescent="0.25">
      <c r="A378" t="s">
        <v>323</v>
      </c>
      <c r="D378" t="s">
        <v>0</v>
      </c>
      <c r="E378" s="2" t="s">
        <v>152</v>
      </c>
      <c r="G378" s="33">
        <v>43280</v>
      </c>
      <c r="H378" s="41">
        <f t="shared" si="10"/>
        <v>141422.63799999995</v>
      </c>
      <c r="I378" s="34">
        <v>10.89</v>
      </c>
      <c r="J378" s="34">
        <v>12.452999999999999</v>
      </c>
      <c r="K378" s="34">
        <v>11.897</v>
      </c>
      <c r="L378" s="34">
        <v>11.494999999999999</v>
      </c>
      <c r="M378" s="34">
        <v>11.161</v>
      </c>
      <c r="N378" s="34">
        <v>9.7249999999999996</v>
      </c>
      <c r="O378" s="34">
        <v>9.4350000000000005</v>
      </c>
      <c r="P378" s="34">
        <v>9.2690000000000001</v>
      </c>
      <c r="Q378" s="34">
        <v>9.0020000000000007</v>
      </c>
      <c r="R378" s="34">
        <v>7.9669999999999996</v>
      </c>
      <c r="S378" s="34">
        <v>8.7729999999999997</v>
      </c>
      <c r="T378" s="34">
        <v>8.4350000000000005</v>
      </c>
      <c r="U378" s="34">
        <v>9.4130000000000003</v>
      </c>
      <c r="V378" s="34">
        <v>11.148999999999999</v>
      </c>
      <c r="W378" s="34">
        <v>11.776</v>
      </c>
      <c r="X378" s="34">
        <v>58.731999999999999</v>
      </c>
      <c r="Y378" s="34">
        <v>660.61</v>
      </c>
      <c r="Z378" s="34">
        <v>2288.163</v>
      </c>
      <c r="AA378" s="34">
        <v>4172.7</v>
      </c>
      <c r="AB378" s="34">
        <v>6525.1459999999997</v>
      </c>
      <c r="AC378" s="34">
        <v>8539.6409999999996</v>
      </c>
      <c r="AD378" s="34">
        <v>12253.422</v>
      </c>
      <c r="AE378" s="34">
        <v>17825.342000000001</v>
      </c>
      <c r="AF378" s="34">
        <v>16280.769</v>
      </c>
      <c r="AG378" s="34">
        <v>13160.089</v>
      </c>
      <c r="AH378" s="34">
        <v>15917.75</v>
      </c>
      <c r="AI378" s="34">
        <v>14010.084000000001</v>
      </c>
      <c r="AJ378" s="34">
        <v>10327.526</v>
      </c>
      <c r="AK378" s="34">
        <v>7588.0370000000003</v>
      </c>
      <c r="AL378" s="34">
        <v>5723.8639999999996</v>
      </c>
      <c r="AM378" s="34">
        <v>3907.3020000000001</v>
      </c>
      <c r="AN378" s="34">
        <v>1463.0070000000001</v>
      </c>
      <c r="AO378" s="34">
        <v>375.678</v>
      </c>
      <c r="AP378" s="34">
        <v>90.632999999999996</v>
      </c>
      <c r="AQ378" s="34">
        <v>10.407999999999999</v>
      </c>
      <c r="AR378" s="34">
        <v>8.0760000000000005</v>
      </c>
      <c r="AS378" s="34">
        <v>7.9630000000000001</v>
      </c>
      <c r="AT378" s="34">
        <v>7.7640000000000002</v>
      </c>
      <c r="AU378" s="34">
        <v>6.7850000000000001</v>
      </c>
      <c r="AV378" s="34">
        <v>6.633</v>
      </c>
      <c r="AW378" s="34">
        <v>6.6310000000000002</v>
      </c>
      <c r="AX378" s="34">
        <v>6.1970000000000001</v>
      </c>
      <c r="AY378" s="34">
        <v>6.1559999999999997</v>
      </c>
      <c r="AZ378" s="34">
        <v>5.6929999999999996</v>
      </c>
      <c r="BA378" s="34">
        <v>6.3789999999999996</v>
      </c>
      <c r="BB378" s="34">
        <v>5.9749999999999996</v>
      </c>
      <c r="BC378" s="34">
        <v>7.6260000000000003</v>
      </c>
      <c r="BD378" s="34">
        <v>9.0169999999999995</v>
      </c>
    </row>
    <row r="379" spans="1:56" x14ac:dyDescent="0.25">
      <c r="A379" t="s">
        <v>323</v>
      </c>
      <c r="D379" t="s">
        <v>0</v>
      </c>
      <c r="E379" s="2" t="s">
        <v>152</v>
      </c>
      <c r="G379" s="33">
        <v>43281</v>
      </c>
      <c r="H379" s="41">
        <f t="shared" si="10"/>
        <v>105716.47200000001</v>
      </c>
      <c r="I379" s="34">
        <v>9.0609999999999999</v>
      </c>
      <c r="J379" s="34">
        <v>10.249000000000001</v>
      </c>
      <c r="K379" s="34">
        <v>10.458</v>
      </c>
      <c r="L379" s="34">
        <v>10.468999999999999</v>
      </c>
      <c r="M379" s="34">
        <v>9.6440000000000001</v>
      </c>
      <c r="N379" s="34">
        <v>9.3740000000000006</v>
      </c>
      <c r="O379" s="34">
        <v>7.3360000000000003</v>
      </c>
      <c r="P379" s="34">
        <v>7.5069999999999997</v>
      </c>
      <c r="Q379" s="34">
        <v>6.6609999999999996</v>
      </c>
      <c r="R379" s="34">
        <v>6.8259999999999996</v>
      </c>
      <c r="S379" s="34">
        <v>8.1059999999999999</v>
      </c>
      <c r="T379" s="34">
        <v>7.4450000000000003</v>
      </c>
      <c r="U379" s="34">
        <v>7.9039999999999999</v>
      </c>
      <c r="V379" s="34">
        <v>8.02</v>
      </c>
      <c r="W379" s="34">
        <v>7.8810000000000002</v>
      </c>
      <c r="X379" s="34">
        <v>46.784999999999997</v>
      </c>
      <c r="Y379" s="34">
        <v>333.82</v>
      </c>
      <c r="Z379" s="34">
        <v>1131.923</v>
      </c>
      <c r="AA379" s="34">
        <v>2190.4760000000001</v>
      </c>
      <c r="AB379" s="34">
        <v>3425.4830000000002</v>
      </c>
      <c r="AC379" s="34">
        <v>4917.652</v>
      </c>
      <c r="AD379" s="34">
        <v>4873.3450000000003</v>
      </c>
      <c r="AE379" s="34">
        <v>6017.5140000000001</v>
      </c>
      <c r="AF379" s="34">
        <v>5906.2719999999999</v>
      </c>
      <c r="AG379" s="34">
        <v>6921.6819999999998</v>
      </c>
      <c r="AH379" s="34">
        <v>8363.4590000000007</v>
      </c>
      <c r="AI379" s="34">
        <v>16101.111000000001</v>
      </c>
      <c r="AJ379" s="34">
        <v>15228.422</v>
      </c>
      <c r="AK379" s="34">
        <v>12542.246999999999</v>
      </c>
      <c r="AL379" s="34">
        <v>10325.825000000001</v>
      </c>
      <c r="AM379" s="34">
        <v>3922</v>
      </c>
      <c r="AN379" s="34">
        <v>2051.48</v>
      </c>
      <c r="AO379" s="34">
        <v>1105.6120000000001</v>
      </c>
      <c r="AP379" s="34">
        <v>78.834000000000003</v>
      </c>
      <c r="AQ379" s="34">
        <v>9.8770000000000007</v>
      </c>
      <c r="AR379" s="34">
        <v>7.4509999999999996</v>
      </c>
      <c r="AS379" s="34">
        <v>7.42</v>
      </c>
      <c r="AT379" s="34">
        <v>8.0180000000000007</v>
      </c>
      <c r="AU379" s="34">
        <v>8.5120000000000005</v>
      </c>
      <c r="AV379" s="34">
        <v>7.516</v>
      </c>
      <c r="AW379" s="34">
        <v>6.1219999999999999</v>
      </c>
      <c r="AX379" s="34">
        <v>6.5890000000000004</v>
      </c>
      <c r="AY379" s="34">
        <v>5.8440000000000003</v>
      </c>
      <c r="AZ379" s="34">
        <v>6.5540000000000003</v>
      </c>
      <c r="BA379" s="34">
        <v>6.2279999999999998</v>
      </c>
      <c r="BB379" s="34">
        <v>6.3789999999999996</v>
      </c>
      <c r="BC379" s="34">
        <v>8.8930000000000007</v>
      </c>
      <c r="BD379" s="34">
        <v>10.186</v>
      </c>
    </row>
    <row r="380" spans="1:56" x14ac:dyDescent="0.25">
      <c r="A380" t="s">
        <v>323</v>
      </c>
      <c r="D380" t="s">
        <v>2</v>
      </c>
      <c r="F380" t="s">
        <v>153</v>
      </c>
      <c r="G380" s="33">
        <v>42917</v>
      </c>
      <c r="H380" s="41">
        <f t="shared" si="10"/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</row>
    <row r="381" spans="1:56" x14ac:dyDescent="0.25">
      <c r="A381" t="s">
        <v>323</v>
      </c>
      <c r="D381" t="s">
        <v>2</v>
      </c>
      <c r="F381" t="s">
        <v>154</v>
      </c>
      <c r="G381" s="33">
        <v>42917</v>
      </c>
      <c r="H381" s="41">
        <f t="shared" si="10"/>
        <v>0</v>
      </c>
      <c r="I381">
        <v>-854.505</v>
      </c>
      <c r="J381">
        <v>-862.13800000000003</v>
      </c>
      <c r="K381">
        <v>-846.03200000000004</v>
      </c>
      <c r="L381">
        <v>-848.08500000000004</v>
      </c>
      <c r="M381">
        <v>-839.59100000000001</v>
      </c>
      <c r="N381">
        <v>-840.87099999999998</v>
      </c>
      <c r="O381">
        <v>-849.90200000000004</v>
      </c>
      <c r="P381">
        <v>-839.31200000000001</v>
      </c>
      <c r="Q381">
        <v>-831.91499999999996</v>
      </c>
      <c r="R381">
        <v>-834.73099999999999</v>
      </c>
      <c r="S381">
        <v>-845.57</v>
      </c>
      <c r="T381">
        <v>-847.86</v>
      </c>
      <c r="U381">
        <v>-837.36599999999999</v>
      </c>
      <c r="V381">
        <v>-821.33399999999995</v>
      </c>
      <c r="W381">
        <v>-825.24800000000005</v>
      </c>
      <c r="X381">
        <v>-825.35599999999999</v>
      </c>
      <c r="Y381">
        <v>-818.99</v>
      </c>
      <c r="Z381">
        <v>-819.09799999999996</v>
      </c>
      <c r="AA381">
        <v>-804.98099999999999</v>
      </c>
      <c r="AB381">
        <v>-812.03399999999999</v>
      </c>
      <c r="AC381">
        <v>-812.72199999999998</v>
      </c>
      <c r="AD381">
        <v>-812.83</v>
      </c>
      <c r="AE381">
        <v>-816.23800000000006</v>
      </c>
      <c r="AF381">
        <v>-828.31200000000001</v>
      </c>
      <c r="AG381">
        <v>-853.74099999999999</v>
      </c>
      <c r="AH381">
        <v>-842.94600000000003</v>
      </c>
      <c r="AI381">
        <v>-855.12800000000004</v>
      </c>
      <c r="AJ381">
        <v>-723.58900000000006</v>
      </c>
      <c r="AK381">
        <v>-591.10199999999998</v>
      </c>
      <c r="AL381">
        <v>-591.33900000000006</v>
      </c>
      <c r="AM381">
        <v>-591.46699999999998</v>
      </c>
      <c r="AN381">
        <v>-592.48900000000003</v>
      </c>
      <c r="AO381">
        <v>-591.47799999999995</v>
      </c>
      <c r="AP381">
        <v>-592.09100000000001</v>
      </c>
      <c r="AQ381">
        <v>-591.62900000000002</v>
      </c>
      <c r="AR381">
        <v>-591.61900000000003</v>
      </c>
      <c r="AS381">
        <v>-591.56500000000005</v>
      </c>
      <c r="AT381">
        <v>-595.5</v>
      </c>
      <c r="AU381">
        <v>-674.02099999999996</v>
      </c>
      <c r="AV381">
        <v>-833.37699999999995</v>
      </c>
      <c r="AW381">
        <v>-832.86099999999999</v>
      </c>
      <c r="AX381">
        <v>-833.02200000000005</v>
      </c>
      <c r="AY381">
        <v>-831.61300000000006</v>
      </c>
      <c r="AZ381">
        <v>-831.904</v>
      </c>
      <c r="BA381">
        <v>-832.66700000000003</v>
      </c>
      <c r="BB381">
        <v>-831.64599999999996</v>
      </c>
      <c r="BC381">
        <v>-831.30100000000004</v>
      </c>
      <c r="BD381">
        <v>-831.904</v>
      </c>
    </row>
    <row r="382" spans="1:56" x14ac:dyDescent="0.25">
      <c r="A382" t="s">
        <v>323</v>
      </c>
      <c r="D382" t="s">
        <v>2</v>
      </c>
      <c r="F382" t="s">
        <v>155</v>
      </c>
      <c r="G382" s="33">
        <v>42917</v>
      </c>
      <c r="H382" s="41">
        <f t="shared" si="10"/>
        <v>0</v>
      </c>
      <c r="I382">
        <v>-750</v>
      </c>
      <c r="J382">
        <v>-756</v>
      </c>
      <c r="K382">
        <v>-756</v>
      </c>
      <c r="L382">
        <v>-756</v>
      </c>
      <c r="M382">
        <v>-756</v>
      </c>
      <c r="N382">
        <v>-762</v>
      </c>
      <c r="O382">
        <v>-294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-1.4710000000000001</v>
      </c>
      <c r="AA382">
        <v>-56.750999999999998</v>
      </c>
      <c r="AB382">
        <v>-799.03700000000003</v>
      </c>
      <c r="AC382">
        <v>-799.85400000000004</v>
      </c>
      <c r="AD382">
        <v>-780.72</v>
      </c>
      <c r="AE382">
        <v>-827.70799999999997</v>
      </c>
      <c r="AF382">
        <v>-835.96400000000006</v>
      </c>
      <c r="AG382">
        <v>-855.73699999999997</v>
      </c>
      <c r="AH382">
        <v>-882.41899999999998</v>
      </c>
      <c r="AI382">
        <v>-909.077</v>
      </c>
      <c r="AJ382">
        <v>-898.46100000000001</v>
      </c>
      <c r="AK382">
        <v>-875.59900000000005</v>
      </c>
      <c r="AL382">
        <v>-843.38599999999997</v>
      </c>
      <c r="AM382">
        <v>-813.46500000000003</v>
      </c>
      <c r="AN382">
        <v>-771.18399999999997</v>
      </c>
      <c r="AO382">
        <v>-751.71600000000001</v>
      </c>
      <c r="AP382">
        <v>-739.6</v>
      </c>
      <c r="AQ382">
        <v>-726.01599999999996</v>
      </c>
      <c r="AR382">
        <v>-732</v>
      </c>
      <c r="AS382">
        <v>-732</v>
      </c>
      <c r="AT382">
        <v>-720</v>
      </c>
      <c r="AU382">
        <v>-714.01599999999996</v>
      </c>
      <c r="AV382">
        <v>-726</v>
      </c>
      <c r="AW382">
        <v>-738</v>
      </c>
      <c r="AX382">
        <v>-732</v>
      </c>
      <c r="AY382">
        <v>-738</v>
      </c>
      <c r="AZ382">
        <v>-738</v>
      </c>
      <c r="BA382">
        <v>-738</v>
      </c>
      <c r="BB382">
        <v>-738</v>
      </c>
      <c r="BC382">
        <v>-744</v>
      </c>
      <c r="BD382">
        <v>-738</v>
      </c>
    </row>
    <row r="383" spans="1:56" x14ac:dyDescent="0.25">
      <c r="A383" t="s">
        <v>323</v>
      </c>
      <c r="D383" t="s">
        <v>2</v>
      </c>
      <c r="F383" t="s">
        <v>156</v>
      </c>
      <c r="G383" s="33">
        <v>42917</v>
      </c>
      <c r="H383" s="41">
        <f t="shared" si="10"/>
        <v>126152.73400000001</v>
      </c>
      <c r="I383">
        <v>-8.23</v>
      </c>
      <c r="J383">
        <v>-8.6010000000000009</v>
      </c>
      <c r="K383">
        <v>-9.9209999999999994</v>
      </c>
      <c r="L383">
        <v>-8.8699999999999992</v>
      </c>
      <c r="M383">
        <v>-10.182</v>
      </c>
      <c r="N383">
        <v>-10.776</v>
      </c>
      <c r="O383">
        <v>-10.114000000000001</v>
      </c>
      <c r="P383">
        <v>-10.101000000000001</v>
      </c>
      <c r="Q383">
        <v>-10.039</v>
      </c>
      <c r="R383">
        <v>-10.276999999999999</v>
      </c>
      <c r="S383">
        <v>-10.744</v>
      </c>
      <c r="T383">
        <v>-9.6319999999999997</v>
      </c>
      <c r="U383">
        <v>-10.119</v>
      </c>
      <c r="V383">
        <v>-10.507999999999999</v>
      </c>
      <c r="W383">
        <v>-12.371</v>
      </c>
      <c r="X383">
        <v>-22.178000000000001</v>
      </c>
      <c r="Y383">
        <v>-414.93799999999999</v>
      </c>
      <c r="Z383">
        <v>-1453.5160000000001</v>
      </c>
      <c r="AA383">
        <v>-2742.9360000000001</v>
      </c>
      <c r="AB383">
        <v>-4728.8370000000004</v>
      </c>
      <c r="AC383">
        <v>-6759.933</v>
      </c>
      <c r="AD383">
        <v>-8755.509</v>
      </c>
      <c r="AE383">
        <v>-10340.518</v>
      </c>
      <c r="AF383">
        <v>-11730.444</v>
      </c>
      <c r="AG383">
        <v>-12494.337</v>
      </c>
      <c r="AH383">
        <v>-12787.537</v>
      </c>
      <c r="AI383">
        <v>-12513.468999999999</v>
      </c>
      <c r="AJ383">
        <v>-11496.669</v>
      </c>
      <c r="AK383">
        <v>-10240.194</v>
      </c>
      <c r="AL383">
        <v>-8418.5439999999999</v>
      </c>
      <c r="AM383">
        <v>-6048.2269999999999</v>
      </c>
      <c r="AN383">
        <v>-3463.8040000000001</v>
      </c>
      <c r="AO383">
        <v>-1268.6189999999999</v>
      </c>
      <c r="AP383">
        <v>-157.745</v>
      </c>
      <c r="AQ383">
        <v>-12.816000000000001</v>
      </c>
      <c r="AR383">
        <v>-12.023999999999999</v>
      </c>
      <c r="AS383">
        <v>-12.161</v>
      </c>
      <c r="AT383">
        <v>-12.553000000000001</v>
      </c>
      <c r="AU383">
        <v>-11.615</v>
      </c>
      <c r="AV383">
        <v>-13.362</v>
      </c>
      <c r="AW383">
        <v>-15.045</v>
      </c>
      <c r="AX383">
        <v>-13.326000000000001</v>
      </c>
      <c r="AY383">
        <v>-12.484999999999999</v>
      </c>
      <c r="AZ383">
        <v>-11.888</v>
      </c>
      <c r="BA383">
        <v>-9.5</v>
      </c>
      <c r="BB383">
        <v>-9.1820000000000004</v>
      </c>
      <c r="BC383">
        <v>-9.2810000000000006</v>
      </c>
      <c r="BD383">
        <v>-9.0570000000000004</v>
      </c>
    </row>
    <row r="384" spans="1:56" x14ac:dyDescent="0.25">
      <c r="A384" t="s">
        <v>323</v>
      </c>
      <c r="D384" t="s">
        <v>2</v>
      </c>
      <c r="F384" t="s">
        <v>157</v>
      </c>
      <c r="G384" s="33">
        <v>42917</v>
      </c>
      <c r="H384" s="41">
        <f t="shared" si="10"/>
        <v>41886.936999999998</v>
      </c>
      <c r="I384">
        <v>-701.40099999999995</v>
      </c>
      <c r="J384">
        <v>-701.38900000000001</v>
      </c>
      <c r="K384">
        <v>-701.15800000000002</v>
      </c>
      <c r="L384">
        <v>-700.84500000000003</v>
      </c>
      <c r="M384">
        <v>-701.16</v>
      </c>
      <c r="N384">
        <v>-701.86500000000001</v>
      </c>
      <c r="O384">
        <v>-701.66700000000003</v>
      </c>
      <c r="P384">
        <v>-700.98599999999999</v>
      </c>
      <c r="Q384">
        <v>-701.32100000000003</v>
      </c>
      <c r="R384">
        <v>-701.26400000000001</v>
      </c>
      <c r="S384">
        <v>-701.51400000000001</v>
      </c>
      <c r="T384">
        <v>-701.28099999999995</v>
      </c>
      <c r="U384">
        <v>-701.48599999999999</v>
      </c>
      <c r="V384">
        <v>-701.65499999999997</v>
      </c>
      <c r="W384">
        <v>-700.84900000000005</v>
      </c>
      <c r="X384">
        <v>-702.553</v>
      </c>
      <c r="Y384">
        <v>-733.7</v>
      </c>
      <c r="Z384">
        <v>-827.80600000000004</v>
      </c>
      <c r="AA384">
        <v>-965.72299999999996</v>
      </c>
      <c r="AB384">
        <v>-1163.3330000000001</v>
      </c>
      <c r="AC384">
        <v>-1332.2750000000001</v>
      </c>
      <c r="AD384">
        <v>-1491.4290000000001</v>
      </c>
      <c r="AE384">
        <v>-1614.6110000000001</v>
      </c>
      <c r="AF384">
        <v>-1709.336</v>
      </c>
      <c r="AG384">
        <v>-1778.385</v>
      </c>
      <c r="AH384">
        <v>-1787.8910000000001</v>
      </c>
      <c r="AI384">
        <v>-1765.0329999999999</v>
      </c>
      <c r="AJ384">
        <v>-1665.8209999999999</v>
      </c>
      <c r="AK384">
        <v>-1523.7529999999999</v>
      </c>
      <c r="AL384">
        <v>-1143.4359999999999</v>
      </c>
      <c r="AM384">
        <v>-938.28399999999999</v>
      </c>
      <c r="AN384">
        <v>-717.65200000000004</v>
      </c>
      <c r="AO384">
        <v>-539.57100000000003</v>
      </c>
      <c r="AP384">
        <v>-450.01299999999998</v>
      </c>
      <c r="AQ384">
        <v>-507.92599999999999</v>
      </c>
      <c r="AR384">
        <v>-609.52</v>
      </c>
      <c r="AS384">
        <v>-613.71699999999998</v>
      </c>
      <c r="AT384">
        <v>-613.62699999999995</v>
      </c>
      <c r="AU384">
        <v>-616.65599999999995</v>
      </c>
      <c r="AV384">
        <v>-617.08000000000004</v>
      </c>
      <c r="AW384">
        <v>-617.78899999999999</v>
      </c>
      <c r="AX384">
        <v>-617.26499999999999</v>
      </c>
      <c r="AY384">
        <v>-616.70100000000002</v>
      </c>
      <c r="AZ384">
        <v>-617.51499999999999</v>
      </c>
      <c r="BA384">
        <v>-617.346</v>
      </c>
      <c r="BB384">
        <v>-616.79</v>
      </c>
      <c r="BC384">
        <v>-616.83799999999997</v>
      </c>
      <c r="BD384">
        <v>-617.721</v>
      </c>
    </row>
    <row r="385" spans="1:56" x14ac:dyDescent="0.25">
      <c r="A385" t="s">
        <v>323</v>
      </c>
      <c r="D385" t="s">
        <v>2</v>
      </c>
      <c r="F385" t="s">
        <v>154</v>
      </c>
      <c r="G385" s="33">
        <v>42918</v>
      </c>
      <c r="H385" s="41">
        <f t="shared" si="10"/>
        <v>0</v>
      </c>
      <c r="I385">
        <v>-831.73199999999997</v>
      </c>
      <c r="J385">
        <v>-831.96799999999996</v>
      </c>
      <c r="K385">
        <v>-831.96799999999996</v>
      </c>
      <c r="L385">
        <v>-831.65700000000004</v>
      </c>
      <c r="M385">
        <v>-832.88199999999995</v>
      </c>
      <c r="N385">
        <v>-832</v>
      </c>
      <c r="O385">
        <v>-832.55899999999997</v>
      </c>
      <c r="P385">
        <v>-832.05499999999995</v>
      </c>
      <c r="Q385">
        <v>-832.51700000000005</v>
      </c>
      <c r="R385">
        <v>-832.91399999999999</v>
      </c>
      <c r="S385">
        <v>-831.76400000000001</v>
      </c>
      <c r="T385">
        <v>-832.15099999999995</v>
      </c>
      <c r="U385">
        <v>-831.14</v>
      </c>
      <c r="V385">
        <v>-850.37599999999998</v>
      </c>
      <c r="W385">
        <v>-853.89099999999996</v>
      </c>
      <c r="X385">
        <v>-846.10699999999997</v>
      </c>
      <c r="Y385">
        <v>-859.34299999999996</v>
      </c>
      <c r="Z385">
        <v>-844.68799999999999</v>
      </c>
      <c r="AA385">
        <v>-848.04200000000003</v>
      </c>
      <c r="AB385">
        <v>-839.721</v>
      </c>
      <c r="AC385">
        <v>-850.39800000000002</v>
      </c>
      <c r="AD385">
        <v>-839.09699999999998</v>
      </c>
      <c r="AE385">
        <v>-863.66499999999996</v>
      </c>
      <c r="AF385">
        <v>-827.24800000000005</v>
      </c>
      <c r="AG385">
        <v>-890.59900000000005</v>
      </c>
      <c r="AH385">
        <v>-926.74699999999996</v>
      </c>
      <c r="AI385">
        <v>-925.83399999999995</v>
      </c>
      <c r="AJ385">
        <v>-928.44600000000003</v>
      </c>
      <c r="AK385">
        <v>-948.91800000000001</v>
      </c>
      <c r="AL385">
        <v>-947.95</v>
      </c>
      <c r="AM385">
        <v>-948.8</v>
      </c>
      <c r="AN385">
        <v>-948.596</v>
      </c>
      <c r="AO385">
        <v>-949.18700000000001</v>
      </c>
      <c r="AP385">
        <v>-947.75599999999997</v>
      </c>
      <c r="AQ385">
        <v>-950.49800000000005</v>
      </c>
      <c r="AR385">
        <v>-951.12199999999996</v>
      </c>
      <c r="AS385">
        <v>-951.49800000000005</v>
      </c>
      <c r="AT385">
        <v>-953.16499999999996</v>
      </c>
      <c r="AU385">
        <v>-954.07899999999995</v>
      </c>
      <c r="AV385">
        <v>-953.92899999999997</v>
      </c>
      <c r="AW385">
        <v>-955.67</v>
      </c>
      <c r="AX385">
        <v>-955.21900000000005</v>
      </c>
      <c r="AY385">
        <v>-953.89599999999996</v>
      </c>
      <c r="AZ385">
        <v>-955.12199999999996</v>
      </c>
      <c r="BA385">
        <v>-954.84199999999998</v>
      </c>
      <c r="BB385">
        <v>-954.61699999999996</v>
      </c>
      <c r="BC385">
        <v>-954.60599999999999</v>
      </c>
      <c r="BD385">
        <v>-954.71299999999997</v>
      </c>
    </row>
    <row r="386" spans="1:56" x14ac:dyDescent="0.25">
      <c r="A386" t="s">
        <v>323</v>
      </c>
      <c r="D386" t="s">
        <v>2</v>
      </c>
      <c r="F386" t="s">
        <v>157</v>
      </c>
      <c r="G386" s="33">
        <v>42918</v>
      </c>
      <c r="H386" s="41">
        <f t="shared" si="10"/>
        <v>43618.612999999998</v>
      </c>
      <c r="I386">
        <v>-617.30600000000004</v>
      </c>
      <c r="J386">
        <v>-617.08799999999997</v>
      </c>
      <c r="K386">
        <v>-617.40300000000002</v>
      </c>
      <c r="L386">
        <v>-617.08799999999997</v>
      </c>
      <c r="M386">
        <v>-617.20100000000002</v>
      </c>
      <c r="N386">
        <v>-617.83399999999995</v>
      </c>
      <c r="O386">
        <v>-616.93499999999995</v>
      </c>
      <c r="P386">
        <v>-617.471</v>
      </c>
      <c r="Q386">
        <v>-617.66099999999994</v>
      </c>
      <c r="R386">
        <v>-617.53200000000004</v>
      </c>
      <c r="S386">
        <v>-618.03099999999995</v>
      </c>
      <c r="T386">
        <v>-617.33399999999995</v>
      </c>
      <c r="U386">
        <v>-617.51599999999996</v>
      </c>
      <c r="V386">
        <v>-664.69</v>
      </c>
      <c r="W386">
        <v>-686.23599999999999</v>
      </c>
      <c r="X386">
        <v>-688.54100000000005</v>
      </c>
      <c r="Y386">
        <v>-744.72</v>
      </c>
      <c r="Z386">
        <v>-884.43100000000004</v>
      </c>
      <c r="AA386">
        <v>-1133.6289999999999</v>
      </c>
      <c r="AB386">
        <v>-1380.847</v>
      </c>
      <c r="AC386">
        <v>-1639.422</v>
      </c>
      <c r="AD386">
        <v>-1614.3140000000001</v>
      </c>
      <c r="AE386">
        <v>-1744.5650000000001</v>
      </c>
      <c r="AF386">
        <v>-1785.1559999999999</v>
      </c>
      <c r="AG386">
        <v>-1414.1010000000001</v>
      </c>
      <c r="AH386">
        <v>-1524.8510000000001</v>
      </c>
      <c r="AI386">
        <v>-1788.1510000000001</v>
      </c>
      <c r="AJ386">
        <v>-1816.2</v>
      </c>
      <c r="AK386">
        <v>-1653.615</v>
      </c>
      <c r="AL386">
        <v>-1462.2850000000001</v>
      </c>
      <c r="AM386">
        <v>-1238.473</v>
      </c>
      <c r="AN386">
        <v>-993.54200000000003</v>
      </c>
      <c r="AO386">
        <v>-784.38900000000001</v>
      </c>
      <c r="AP386">
        <v>-675.25099999999998</v>
      </c>
      <c r="AQ386">
        <v>-662.68399999999997</v>
      </c>
      <c r="AR386">
        <v>-662.44399999999996</v>
      </c>
      <c r="AS386">
        <v>-661.86300000000006</v>
      </c>
      <c r="AT386">
        <v>-662.16700000000003</v>
      </c>
      <c r="AU386">
        <v>-662.84299999999996</v>
      </c>
      <c r="AV386">
        <v>-662.50900000000001</v>
      </c>
      <c r="AW386">
        <v>-662.928</v>
      </c>
      <c r="AX386">
        <v>-662.70600000000002</v>
      </c>
      <c r="AY386">
        <v>-662.09699999999998</v>
      </c>
      <c r="AZ386">
        <v>-661.95600000000002</v>
      </c>
      <c r="BA386">
        <v>-662.875</v>
      </c>
      <c r="BB386">
        <v>-662.98</v>
      </c>
      <c r="BC386">
        <v>-662.20699999999999</v>
      </c>
      <c r="BD386">
        <v>-662.54499999999996</v>
      </c>
    </row>
    <row r="387" spans="1:56" x14ac:dyDescent="0.25">
      <c r="A387" t="s">
        <v>323</v>
      </c>
      <c r="D387" t="s">
        <v>2</v>
      </c>
      <c r="F387" t="s">
        <v>155</v>
      </c>
      <c r="G387" s="33">
        <v>42918</v>
      </c>
      <c r="H387" s="41">
        <f t="shared" si="10"/>
        <v>0</v>
      </c>
      <c r="I387">
        <v>-750</v>
      </c>
      <c r="J387">
        <v>-750</v>
      </c>
      <c r="K387">
        <v>-750</v>
      </c>
      <c r="L387">
        <v>-342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-0.16</v>
      </c>
      <c r="W387">
        <v>0</v>
      </c>
      <c r="X387">
        <v>-0.32</v>
      </c>
      <c r="Y387">
        <v>-4.9370000000000003</v>
      </c>
      <c r="Z387">
        <v>-19.986999999999998</v>
      </c>
      <c r="AA387">
        <v>-69.460999999999999</v>
      </c>
      <c r="AB387">
        <v>-606.88699999999994</v>
      </c>
      <c r="AC387">
        <v>-951.49</v>
      </c>
      <c r="AD387">
        <v>-925.63900000000001</v>
      </c>
      <c r="AE387">
        <v>-922.07399999999996</v>
      </c>
      <c r="AF387">
        <v>-945.01400000000001</v>
      </c>
      <c r="AG387">
        <v>-841.44399999999996</v>
      </c>
      <c r="AH387">
        <v>-886.67899999999997</v>
      </c>
      <c r="AI387">
        <v>-929.57100000000003</v>
      </c>
      <c r="AJ387">
        <v>-925.45699999999999</v>
      </c>
      <c r="AK387">
        <v>-889.30399999999997</v>
      </c>
      <c r="AL387">
        <v>-842.20299999999997</v>
      </c>
      <c r="AM387">
        <v>-821.57399999999996</v>
      </c>
      <c r="AN387">
        <v>-783.48199999999997</v>
      </c>
      <c r="AO387">
        <v>-752.1</v>
      </c>
      <c r="AP387">
        <v>-739.76</v>
      </c>
      <c r="AQ387">
        <v>-732.01599999999996</v>
      </c>
      <c r="AR387">
        <v>-738</v>
      </c>
      <c r="AS387">
        <v>-732</v>
      </c>
      <c r="AT387">
        <v>-738</v>
      </c>
      <c r="AU387">
        <v>-732</v>
      </c>
      <c r="AV387">
        <v>-738</v>
      </c>
      <c r="AW387">
        <v>-720</v>
      </c>
      <c r="AX387">
        <v>-726</v>
      </c>
      <c r="AY387">
        <v>-726</v>
      </c>
      <c r="AZ387">
        <v>-732.01599999999996</v>
      </c>
      <c r="BA387">
        <v>-738</v>
      </c>
      <c r="BB387">
        <v>-744</v>
      </c>
      <c r="BC387">
        <v>-738</v>
      </c>
      <c r="BD387">
        <v>-750</v>
      </c>
    </row>
    <row r="388" spans="1:56" x14ac:dyDescent="0.25">
      <c r="A388" t="s">
        <v>323</v>
      </c>
      <c r="D388" t="s">
        <v>2</v>
      </c>
      <c r="F388" t="s">
        <v>156</v>
      </c>
      <c r="G388" s="33">
        <v>42918</v>
      </c>
      <c r="H388" s="41">
        <f t="shared" si="10"/>
        <v>118067.413</v>
      </c>
      <c r="I388">
        <v>-9.9510000000000005</v>
      </c>
      <c r="J388">
        <v>-10.013999999999999</v>
      </c>
      <c r="K388">
        <v>-9.9960000000000004</v>
      </c>
      <c r="L388">
        <v>-10.345000000000001</v>
      </c>
      <c r="M388">
        <v>-11.250999999999999</v>
      </c>
      <c r="N388">
        <v>-10.093</v>
      </c>
      <c r="O388">
        <v>-9.4619999999999997</v>
      </c>
      <c r="P388">
        <v>-8.0679999999999996</v>
      </c>
      <c r="Q388">
        <v>-8.4030000000000005</v>
      </c>
      <c r="R388">
        <v>-8.7140000000000004</v>
      </c>
      <c r="S388">
        <v>-9.9640000000000004</v>
      </c>
      <c r="T388">
        <v>-10.436999999999999</v>
      </c>
      <c r="U388">
        <v>-10.521000000000001</v>
      </c>
      <c r="V388">
        <v>-9.8450000000000006</v>
      </c>
      <c r="W388">
        <v>-10.645</v>
      </c>
      <c r="X388">
        <v>-21.745000000000001</v>
      </c>
      <c r="Y388">
        <v>-385.74099999999999</v>
      </c>
      <c r="Z388">
        <v>-1464.3630000000001</v>
      </c>
      <c r="AA388">
        <v>-3289.2739999999999</v>
      </c>
      <c r="AB388">
        <v>-5207.9889999999996</v>
      </c>
      <c r="AC388">
        <v>-7388.3689999999997</v>
      </c>
      <c r="AD388">
        <v>-7578.1009999999997</v>
      </c>
      <c r="AE388">
        <v>-9206.1299999999992</v>
      </c>
      <c r="AF388">
        <v>-9824.7929999999997</v>
      </c>
      <c r="AG388">
        <v>-8877.2919999999995</v>
      </c>
      <c r="AH388">
        <v>-9936.991</v>
      </c>
      <c r="AI388">
        <v>-11914.808999999999</v>
      </c>
      <c r="AJ388">
        <v>-11976.519</v>
      </c>
      <c r="AK388">
        <v>-10565.42</v>
      </c>
      <c r="AL388">
        <v>-8650.5069999999996</v>
      </c>
      <c r="AM388">
        <v>-6246.0540000000001</v>
      </c>
      <c r="AN388">
        <v>-3636.4969999999998</v>
      </c>
      <c r="AO388">
        <v>-1367.8440000000001</v>
      </c>
      <c r="AP388">
        <v>-189.441</v>
      </c>
      <c r="AQ388">
        <v>-16.917000000000002</v>
      </c>
      <c r="AR388">
        <v>-15.494</v>
      </c>
      <c r="AS388">
        <v>-17.241</v>
      </c>
      <c r="AT388">
        <v>-15.678000000000001</v>
      </c>
      <c r="AU388">
        <v>-13.917</v>
      </c>
      <c r="AV388">
        <v>-13.944000000000001</v>
      </c>
      <c r="AW388">
        <v>-13.164999999999999</v>
      </c>
      <c r="AX388">
        <v>-12.521000000000001</v>
      </c>
      <c r="AY388">
        <v>-12.833</v>
      </c>
      <c r="AZ388">
        <v>-12.307</v>
      </c>
      <c r="BA388">
        <v>-11.661</v>
      </c>
      <c r="BB388">
        <v>-12.202</v>
      </c>
      <c r="BC388">
        <v>-12.339</v>
      </c>
      <c r="BD388">
        <v>-11.606</v>
      </c>
    </row>
    <row r="389" spans="1:56" x14ac:dyDescent="0.25">
      <c r="A389" t="s">
        <v>323</v>
      </c>
      <c r="D389" t="s">
        <v>2</v>
      </c>
      <c r="F389" t="s">
        <v>153</v>
      </c>
      <c r="G389" s="33">
        <v>42918</v>
      </c>
      <c r="H389" s="41">
        <f t="shared" si="10"/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</row>
    <row r="390" spans="1:56" x14ac:dyDescent="0.25">
      <c r="A390" t="s">
        <v>323</v>
      </c>
      <c r="D390" t="s">
        <v>2</v>
      </c>
      <c r="F390" t="s">
        <v>156</v>
      </c>
      <c r="G390" s="33">
        <v>42919</v>
      </c>
      <c r="H390" s="41">
        <f t="shared" si="10"/>
        <v>23140.906999999996</v>
      </c>
      <c r="I390">
        <v>-11.525</v>
      </c>
      <c r="J390">
        <v>-11.005000000000001</v>
      </c>
      <c r="K390">
        <v>-10.544</v>
      </c>
      <c r="L390">
        <v>-8.8239999999999998</v>
      </c>
      <c r="M390">
        <v>-8.3450000000000006</v>
      </c>
      <c r="N390">
        <v>-8.7810000000000006</v>
      </c>
      <c r="O390">
        <v>-9.3889999999999993</v>
      </c>
      <c r="P390">
        <v>-10.938000000000001</v>
      </c>
      <c r="Q390">
        <v>-11.074999999999999</v>
      </c>
      <c r="R390">
        <v>-10.007999999999999</v>
      </c>
      <c r="S390">
        <v>-10.307</v>
      </c>
      <c r="T390">
        <v>-10.406000000000001</v>
      </c>
      <c r="U390">
        <v>-11.884</v>
      </c>
      <c r="V390">
        <v>-11.643000000000001</v>
      </c>
      <c r="W390">
        <v>-10.097</v>
      </c>
      <c r="X390">
        <v>-16.477</v>
      </c>
      <c r="Y390">
        <v>-340.916</v>
      </c>
      <c r="Z390">
        <v>-1481.29</v>
      </c>
      <c r="AA390">
        <v>-2509.6</v>
      </c>
      <c r="AB390">
        <v>-3948.8989999999999</v>
      </c>
      <c r="AC390">
        <v>-1213.4069999999999</v>
      </c>
      <c r="AD390">
        <v>-711.07899999999995</v>
      </c>
      <c r="AE390">
        <v>-774.67700000000002</v>
      </c>
      <c r="AF390">
        <v>-796.31299999999999</v>
      </c>
      <c r="AG390">
        <v>-1977.81</v>
      </c>
      <c r="AH390">
        <v>-1070.088</v>
      </c>
      <c r="AI390">
        <v>-208.09</v>
      </c>
      <c r="AJ390">
        <v>-49.988</v>
      </c>
      <c r="AK390">
        <v>-64.734999999999999</v>
      </c>
      <c r="AL390">
        <v>-296.06099999999998</v>
      </c>
      <c r="AM390">
        <v>-3801.1480000000001</v>
      </c>
      <c r="AN390">
        <v>-2465.3820000000001</v>
      </c>
      <c r="AO390">
        <v>-909.96100000000001</v>
      </c>
      <c r="AP390">
        <v>-171.38300000000001</v>
      </c>
      <c r="AQ390">
        <v>-16.670000000000002</v>
      </c>
      <c r="AR390">
        <v>-17.731000000000002</v>
      </c>
      <c r="AS390">
        <v>-13.625</v>
      </c>
      <c r="AT390">
        <v>-12.298</v>
      </c>
      <c r="AU390">
        <v>-12.949</v>
      </c>
      <c r="AV390">
        <v>-13.363</v>
      </c>
      <c r="AW390">
        <v>-12.481</v>
      </c>
      <c r="AX390">
        <v>-13.271000000000001</v>
      </c>
      <c r="AY390">
        <v>-12.744</v>
      </c>
      <c r="AZ390">
        <v>-11.538</v>
      </c>
      <c r="BA390">
        <v>-11.207000000000001</v>
      </c>
      <c r="BB390">
        <v>-10.778</v>
      </c>
      <c r="BC390">
        <v>-11.069000000000001</v>
      </c>
      <c r="BD390">
        <v>-9.1080000000000005</v>
      </c>
    </row>
    <row r="391" spans="1:56" x14ac:dyDescent="0.25">
      <c r="A391" t="s">
        <v>323</v>
      </c>
      <c r="D391" t="s">
        <v>2</v>
      </c>
      <c r="F391" t="s">
        <v>155</v>
      </c>
      <c r="G391" s="33">
        <v>42919</v>
      </c>
      <c r="H391" s="41">
        <f t="shared" si="10"/>
        <v>0</v>
      </c>
      <c r="I391">
        <v>-744</v>
      </c>
      <c r="J391">
        <v>-756</v>
      </c>
      <c r="K391">
        <v>-750</v>
      </c>
      <c r="L391">
        <v>-618</v>
      </c>
      <c r="M391">
        <v>0</v>
      </c>
      <c r="N391">
        <v>0</v>
      </c>
      <c r="O391">
        <v>0</v>
      </c>
      <c r="P391">
        <v>-0.16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-408</v>
      </c>
      <c r="Z391">
        <v>-774.4</v>
      </c>
      <c r="AA391">
        <v>-769.18</v>
      </c>
      <c r="AB391">
        <v>-768.62300000000005</v>
      </c>
      <c r="AC391">
        <v>-768.4</v>
      </c>
      <c r="AD391">
        <v>-774.08</v>
      </c>
      <c r="AE391">
        <v>-780</v>
      </c>
      <c r="AF391">
        <v>-768.096</v>
      </c>
      <c r="AG391">
        <v>-750.4</v>
      </c>
      <c r="AH391">
        <v>-756.08</v>
      </c>
      <c r="AI391">
        <v>-744.01599999999996</v>
      </c>
      <c r="AJ391">
        <v>-744.33600000000001</v>
      </c>
      <c r="AK391">
        <v>-714</v>
      </c>
      <c r="AL391">
        <v>-714.11199999999997</v>
      </c>
      <c r="AM391">
        <v>-720.25599999999997</v>
      </c>
      <c r="AN391">
        <v>-725.44</v>
      </c>
      <c r="AO391">
        <v>-712.81600000000003</v>
      </c>
      <c r="AP391">
        <v>-727.92</v>
      </c>
      <c r="AQ391">
        <v>-744.01599999999996</v>
      </c>
      <c r="AR391">
        <v>-738</v>
      </c>
      <c r="AS391">
        <v>-738.01599999999996</v>
      </c>
      <c r="AT391">
        <v>-738</v>
      </c>
      <c r="AU391">
        <v>-738.17600000000004</v>
      </c>
      <c r="AV391">
        <v>-732</v>
      </c>
      <c r="AW391">
        <v>-738</v>
      </c>
      <c r="AX391">
        <v>-744</v>
      </c>
      <c r="AY391">
        <v>-738.01599999999996</v>
      </c>
      <c r="AZ391">
        <v>-942</v>
      </c>
      <c r="BA391">
        <v>-948</v>
      </c>
      <c r="BB391">
        <v>-948</v>
      </c>
      <c r="BC391">
        <v>-960</v>
      </c>
      <c r="BD391">
        <v>-966</v>
      </c>
    </row>
    <row r="392" spans="1:56" x14ac:dyDescent="0.25">
      <c r="A392" t="s">
        <v>323</v>
      </c>
      <c r="D392" t="s">
        <v>2</v>
      </c>
      <c r="F392" t="s">
        <v>157</v>
      </c>
      <c r="G392" s="33">
        <v>42919</v>
      </c>
      <c r="H392" s="41">
        <f t="shared" si="10"/>
        <v>32429.118000000002</v>
      </c>
      <c r="I392">
        <v>-662.60500000000002</v>
      </c>
      <c r="J392">
        <v>-662.577</v>
      </c>
      <c r="K392">
        <v>-662.62900000000002</v>
      </c>
      <c r="L392">
        <v>-662.48800000000006</v>
      </c>
      <c r="M392">
        <v>-663.08500000000004</v>
      </c>
      <c r="N392">
        <v>-662.351</v>
      </c>
      <c r="O392">
        <v>-662.47299999999996</v>
      </c>
      <c r="P392">
        <v>-663.08900000000006</v>
      </c>
      <c r="Q392">
        <v>-662.52499999999998</v>
      </c>
      <c r="R392">
        <v>-662.31899999999996</v>
      </c>
      <c r="S392">
        <v>-662.29499999999996</v>
      </c>
      <c r="T392">
        <v>-663.27</v>
      </c>
      <c r="U392">
        <v>-663.35599999999999</v>
      </c>
      <c r="V392">
        <v>-661.94</v>
      </c>
      <c r="W392">
        <v>-662.19399999999996</v>
      </c>
      <c r="X392">
        <v>-663.38400000000001</v>
      </c>
      <c r="Y392">
        <v>-671.19600000000003</v>
      </c>
      <c r="Z392">
        <v>-698.99</v>
      </c>
      <c r="AA392">
        <v>-727.98599999999999</v>
      </c>
      <c r="AB392">
        <v>-806.52700000000004</v>
      </c>
      <c r="AC392">
        <v>-700.99300000000005</v>
      </c>
      <c r="AD392">
        <v>-681.85199999999998</v>
      </c>
      <c r="AE392">
        <v>-676.62400000000002</v>
      </c>
      <c r="AF392">
        <v>-676.28499999999997</v>
      </c>
      <c r="AG392">
        <v>-696.14</v>
      </c>
      <c r="AH392">
        <v>-690.40499999999997</v>
      </c>
      <c r="AI392">
        <v>-667.81200000000001</v>
      </c>
      <c r="AJ392">
        <v>-664.38099999999997</v>
      </c>
      <c r="AK392">
        <v>-664.31700000000001</v>
      </c>
      <c r="AL392">
        <v>-671.55</v>
      </c>
      <c r="AM392">
        <v>-764.39499999999998</v>
      </c>
      <c r="AN392">
        <v>-737.49099999999999</v>
      </c>
      <c r="AO392">
        <v>-692.06100000000004</v>
      </c>
      <c r="AP392">
        <v>-669.86099999999999</v>
      </c>
      <c r="AQ392">
        <v>-662.24599999999998</v>
      </c>
      <c r="AR392">
        <v>-661.70600000000002</v>
      </c>
      <c r="AS392">
        <v>-662.26300000000003</v>
      </c>
      <c r="AT392">
        <v>-661.71400000000006</v>
      </c>
      <c r="AU392">
        <v>-662.64200000000005</v>
      </c>
      <c r="AV392">
        <v>-661.65</v>
      </c>
      <c r="AW392">
        <v>-661.59799999999996</v>
      </c>
      <c r="AX392">
        <v>-661.34799999999996</v>
      </c>
      <c r="AY392">
        <v>-661.74199999999996</v>
      </c>
      <c r="AZ392">
        <v>-661.89499999999998</v>
      </c>
      <c r="BA392">
        <v>-661.99199999999996</v>
      </c>
      <c r="BB392">
        <v>-662.48800000000006</v>
      </c>
      <c r="BC392">
        <v>-662.178</v>
      </c>
      <c r="BD392">
        <v>-662.21</v>
      </c>
    </row>
    <row r="393" spans="1:56" x14ac:dyDescent="0.25">
      <c r="A393" t="s">
        <v>323</v>
      </c>
      <c r="D393" t="s">
        <v>2</v>
      </c>
      <c r="F393" t="s">
        <v>153</v>
      </c>
      <c r="G393" s="33">
        <v>42919</v>
      </c>
      <c r="H393" s="41">
        <f t="shared" si="10"/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</row>
    <row r="394" spans="1:56" x14ac:dyDescent="0.25">
      <c r="A394" t="s">
        <v>323</v>
      </c>
      <c r="D394" t="s">
        <v>2</v>
      </c>
      <c r="F394" t="s">
        <v>154</v>
      </c>
      <c r="G394" s="33">
        <v>42919</v>
      </c>
      <c r="H394" s="41">
        <f t="shared" si="10"/>
        <v>0</v>
      </c>
      <c r="I394">
        <v>-955.76700000000005</v>
      </c>
      <c r="J394">
        <v>-954.649</v>
      </c>
      <c r="K394">
        <v>-955.25099999999998</v>
      </c>
      <c r="L394">
        <v>-954.25099999999998</v>
      </c>
      <c r="M394">
        <v>-955.14300000000003</v>
      </c>
      <c r="N394">
        <v>-954.77800000000002</v>
      </c>
      <c r="O394">
        <v>-955.02499999999998</v>
      </c>
      <c r="P394">
        <v>-956.13300000000004</v>
      </c>
      <c r="Q394">
        <v>-955.30499999999995</v>
      </c>
      <c r="R394">
        <v>-955.20799999999997</v>
      </c>
      <c r="S394">
        <v>-955.61699999999996</v>
      </c>
      <c r="T394">
        <v>-955.21799999999996</v>
      </c>
      <c r="U394">
        <v>-956.423</v>
      </c>
      <c r="V394">
        <v>-954.48699999999997</v>
      </c>
      <c r="W394">
        <v>-954.84199999999998</v>
      </c>
      <c r="X394">
        <v>-956.31500000000005</v>
      </c>
      <c r="Y394">
        <v>-718.10500000000002</v>
      </c>
      <c r="Z394">
        <v>-616.54200000000003</v>
      </c>
      <c r="AA394">
        <v>-614.14300000000003</v>
      </c>
      <c r="AB394">
        <v>-613.13300000000004</v>
      </c>
      <c r="AC394">
        <v>-613.74599999999998</v>
      </c>
      <c r="AD394">
        <v>-612.94000000000005</v>
      </c>
      <c r="AE394">
        <v>-613.649</v>
      </c>
      <c r="AF394">
        <v>-613.327</v>
      </c>
      <c r="AG394">
        <v>-612.84199999999998</v>
      </c>
      <c r="AH394">
        <v>-630.20699999999999</v>
      </c>
      <c r="AI394">
        <v>-814.86199999999997</v>
      </c>
      <c r="AJ394">
        <v>-900.83500000000004</v>
      </c>
      <c r="AK394">
        <v>-900.77099999999996</v>
      </c>
      <c r="AL394">
        <v>-903.55499999999995</v>
      </c>
      <c r="AM394">
        <v>-901.68399999999997</v>
      </c>
      <c r="AN394">
        <v>-902.45899999999995</v>
      </c>
      <c r="AO394">
        <v>-860.66600000000005</v>
      </c>
      <c r="AP394">
        <v>-611.69200000000001</v>
      </c>
      <c r="AQ394">
        <v>-611.19799999999998</v>
      </c>
      <c r="AR394">
        <v>-833.46299999999997</v>
      </c>
      <c r="AS394">
        <v>-902.34</v>
      </c>
      <c r="AT394">
        <v>-901.56600000000003</v>
      </c>
      <c r="AU394">
        <v>-903.75900000000001</v>
      </c>
      <c r="AV394">
        <v>-902.68399999999997</v>
      </c>
      <c r="AW394">
        <v>-902.13599999999997</v>
      </c>
      <c r="AX394">
        <v>-901.56600000000003</v>
      </c>
      <c r="AY394">
        <v>-902.34</v>
      </c>
      <c r="AZ394">
        <v>-900.94200000000001</v>
      </c>
      <c r="BA394">
        <v>-744.84500000000003</v>
      </c>
      <c r="BB394">
        <v>-611.79899999999998</v>
      </c>
      <c r="BC394">
        <v>-611.63800000000003</v>
      </c>
      <c r="BD394">
        <v>-611.89700000000005</v>
      </c>
    </row>
    <row r="395" spans="1:56" x14ac:dyDescent="0.25">
      <c r="A395" t="s">
        <v>323</v>
      </c>
      <c r="D395" t="s">
        <v>2</v>
      </c>
      <c r="F395" t="s">
        <v>156</v>
      </c>
      <c r="G395" s="33">
        <v>42920</v>
      </c>
      <c r="H395" s="41">
        <f t="shared" si="10"/>
        <v>90548.27</v>
      </c>
      <c r="I395">
        <v>-8.9939999999999998</v>
      </c>
      <c r="J395">
        <v>-8.3650000000000002</v>
      </c>
      <c r="K395">
        <v>-8.5069999999999997</v>
      </c>
      <c r="L395">
        <v>-8.27</v>
      </c>
      <c r="M395">
        <v>-9.609</v>
      </c>
      <c r="N395">
        <v>-10.375</v>
      </c>
      <c r="O395">
        <v>-10.353</v>
      </c>
      <c r="P395">
        <v>-10.151</v>
      </c>
      <c r="Q395">
        <v>-10.042</v>
      </c>
      <c r="R395">
        <v>-10.215</v>
      </c>
      <c r="S395">
        <v>-10.334</v>
      </c>
      <c r="T395">
        <v>-9.2319999999999993</v>
      </c>
      <c r="U395">
        <v>-9.2210000000000001</v>
      </c>
      <c r="V395">
        <v>-10.288</v>
      </c>
      <c r="W395">
        <v>-10.055</v>
      </c>
      <c r="X395">
        <v>-16.574000000000002</v>
      </c>
      <c r="Y395">
        <v>-364.71300000000002</v>
      </c>
      <c r="Z395">
        <v>-1743.432</v>
      </c>
      <c r="AA395">
        <v>-3723.6320000000001</v>
      </c>
      <c r="AB395">
        <v>-5968.0389999999998</v>
      </c>
      <c r="AC395">
        <v>-8238.1389999999992</v>
      </c>
      <c r="AD395">
        <v>-10127.898999999999</v>
      </c>
      <c r="AE395">
        <v>-9880.51</v>
      </c>
      <c r="AF395">
        <v>-10650.28</v>
      </c>
      <c r="AG395">
        <v>-9137.7909999999993</v>
      </c>
      <c r="AH395">
        <v>-7849.6610000000001</v>
      </c>
      <c r="AI395">
        <v>-7022.0590000000002</v>
      </c>
      <c r="AJ395">
        <v>-6720.76</v>
      </c>
      <c r="AK395">
        <v>-5395.6620000000003</v>
      </c>
      <c r="AL395">
        <v>-1533.2829999999999</v>
      </c>
      <c r="AM395">
        <v>-998.45500000000004</v>
      </c>
      <c r="AN395">
        <v>-649.85299999999995</v>
      </c>
      <c r="AO395">
        <v>-155.09899999999999</v>
      </c>
      <c r="AP395">
        <v>-57.634</v>
      </c>
      <c r="AQ395">
        <v>-13.526999999999999</v>
      </c>
      <c r="AR395">
        <v>-15.821999999999999</v>
      </c>
      <c r="AS395">
        <v>-13.675000000000001</v>
      </c>
      <c r="AT395">
        <v>-13.308</v>
      </c>
      <c r="AU395">
        <v>-13.638</v>
      </c>
      <c r="AV395">
        <v>-14.433</v>
      </c>
      <c r="AW395">
        <v>-12.98</v>
      </c>
      <c r="AX395">
        <v>-13.888</v>
      </c>
      <c r="AY395">
        <v>-11.894</v>
      </c>
      <c r="AZ395">
        <v>-12.084</v>
      </c>
      <c r="BA395">
        <v>-10.151</v>
      </c>
      <c r="BB395">
        <v>-8.8469999999999995</v>
      </c>
      <c r="BC395">
        <v>-8.4359999999999999</v>
      </c>
      <c r="BD395">
        <v>-8.1010000000000009</v>
      </c>
    </row>
    <row r="396" spans="1:56" x14ac:dyDescent="0.25">
      <c r="A396" t="s">
        <v>323</v>
      </c>
      <c r="D396" t="s">
        <v>2</v>
      </c>
      <c r="F396" t="s">
        <v>153</v>
      </c>
      <c r="G396" s="33">
        <v>42920</v>
      </c>
      <c r="H396" s="41">
        <f t="shared" si="10"/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</row>
    <row r="397" spans="1:56" x14ac:dyDescent="0.25">
      <c r="A397" t="s">
        <v>323</v>
      </c>
      <c r="D397" t="s">
        <v>2</v>
      </c>
      <c r="F397" t="s">
        <v>155</v>
      </c>
      <c r="G397" s="33">
        <v>42920</v>
      </c>
      <c r="H397" s="41">
        <f t="shared" si="10"/>
        <v>0</v>
      </c>
      <c r="I397">
        <v>-972</v>
      </c>
      <c r="J397">
        <v>-834</v>
      </c>
      <c r="K397">
        <v>-750</v>
      </c>
      <c r="L397">
        <v>-750</v>
      </c>
      <c r="M397">
        <v>-750</v>
      </c>
      <c r="N397">
        <v>-168.16</v>
      </c>
      <c r="O397">
        <v>-0.16</v>
      </c>
      <c r="P397">
        <v>0</v>
      </c>
      <c r="Q397">
        <v>-0.16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-0.08</v>
      </c>
      <c r="AA397">
        <v>-0.56000000000000005</v>
      </c>
      <c r="AB397">
        <v>-572.31899999999996</v>
      </c>
      <c r="AC397">
        <v>-731.29600000000005</v>
      </c>
      <c r="AD397">
        <v>-716.49300000000005</v>
      </c>
      <c r="AE397">
        <v>-713.79200000000003</v>
      </c>
      <c r="AF397">
        <v>-717.34299999999996</v>
      </c>
      <c r="AG397">
        <v>-713.48699999999997</v>
      </c>
      <c r="AH397">
        <v>-709.32500000000005</v>
      </c>
      <c r="AI397">
        <v>-707.59699999999998</v>
      </c>
      <c r="AJ397">
        <v>-715.53300000000002</v>
      </c>
      <c r="AK397">
        <v>-726.12699999999995</v>
      </c>
      <c r="AL397">
        <v>-750.68700000000001</v>
      </c>
      <c r="AM397">
        <v>-756.01599999999996</v>
      </c>
      <c r="AN397">
        <v>-750.19200000000001</v>
      </c>
      <c r="AO397">
        <v>-756.01599999999996</v>
      </c>
      <c r="AP397">
        <v>-756.01599999999996</v>
      </c>
      <c r="AQ397">
        <v>-750.01599999999996</v>
      </c>
      <c r="AR397">
        <v>-750.01599999999996</v>
      </c>
      <c r="AS397">
        <v>-750.01599999999996</v>
      </c>
      <c r="AT397">
        <v>-750.16</v>
      </c>
      <c r="AU397">
        <v>-750.01599999999996</v>
      </c>
      <c r="AV397">
        <v>-750.01599999999996</v>
      </c>
      <c r="AW397">
        <v>-750</v>
      </c>
      <c r="AX397">
        <v>-756.01599999999996</v>
      </c>
      <c r="AY397">
        <v>-750</v>
      </c>
      <c r="AZ397">
        <v>-756.01599999999996</v>
      </c>
      <c r="BA397">
        <v>-744</v>
      </c>
      <c r="BB397">
        <v>-738</v>
      </c>
      <c r="BC397">
        <v>-744</v>
      </c>
      <c r="BD397">
        <v>-750</v>
      </c>
    </row>
    <row r="398" spans="1:56" x14ac:dyDescent="0.25">
      <c r="A398" t="s">
        <v>323</v>
      </c>
      <c r="D398" t="s">
        <v>2</v>
      </c>
      <c r="F398" t="s">
        <v>154</v>
      </c>
      <c r="G398" s="33">
        <v>42920</v>
      </c>
      <c r="H398" s="41">
        <f t="shared" si="10"/>
        <v>0</v>
      </c>
      <c r="I398">
        <v>-612.21900000000005</v>
      </c>
      <c r="J398">
        <v>-611.97199999999998</v>
      </c>
      <c r="K398">
        <v>-612.12199999999996</v>
      </c>
      <c r="L398">
        <v>-612.39099999999996</v>
      </c>
      <c r="M398">
        <v>-615.17600000000004</v>
      </c>
      <c r="N398">
        <v>-625.51900000000001</v>
      </c>
      <c r="O398">
        <v>-625.06799999999998</v>
      </c>
      <c r="P398">
        <v>-625.154</v>
      </c>
      <c r="Q398">
        <v>-624.27200000000005</v>
      </c>
      <c r="R398">
        <v>-623.93799999999999</v>
      </c>
      <c r="S398">
        <v>-624.649</v>
      </c>
      <c r="T398">
        <v>-624.32500000000005</v>
      </c>
      <c r="U398">
        <v>-623.75599999999997</v>
      </c>
      <c r="V398">
        <v>-623.197</v>
      </c>
      <c r="W398">
        <v>-625.12099999999998</v>
      </c>
      <c r="X398">
        <v>-626.61599999999999</v>
      </c>
      <c r="Y398">
        <v>-627.06700000000001</v>
      </c>
      <c r="Z398">
        <v>-625.702</v>
      </c>
      <c r="AA398">
        <v>-625.63699999999994</v>
      </c>
      <c r="AB398">
        <v>-625.78800000000001</v>
      </c>
      <c r="AC398">
        <v>-626.62599999999998</v>
      </c>
      <c r="AD398">
        <v>-1290.088</v>
      </c>
      <c r="AE398">
        <v>-1313.0319999999999</v>
      </c>
      <c r="AF398">
        <v>-1306.2270000000001</v>
      </c>
      <c r="AG398">
        <v>-1274.0350000000001</v>
      </c>
      <c r="AH398">
        <v>-1294.5940000000001</v>
      </c>
      <c r="AI398">
        <v>-1317.4739999999999</v>
      </c>
      <c r="AJ398">
        <v>-1315.002</v>
      </c>
      <c r="AK398">
        <v>-1278.1759999999999</v>
      </c>
      <c r="AL398">
        <v>-1326.3230000000001</v>
      </c>
      <c r="AM398">
        <v>-1326.8610000000001</v>
      </c>
      <c r="AN398">
        <v>-1367.579</v>
      </c>
      <c r="AO398">
        <v>-1445.1959999999999</v>
      </c>
      <c r="AP398">
        <v>-1501.472</v>
      </c>
      <c r="AQ398">
        <v>-1600.123</v>
      </c>
      <c r="AR398">
        <v>-1638.002</v>
      </c>
      <c r="AS398">
        <v>-1762.37</v>
      </c>
      <c r="AT398">
        <v>-1842.6010000000001</v>
      </c>
      <c r="AU398">
        <v>-1950.9829999999999</v>
      </c>
      <c r="AV398">
        <v>-1980.077</v>
      </c>
      <c r="AW398">
        <v>-2031.289</v>
      </c>
      <c r="AX398">
        <v>-2070.4479999999999</v>
      </c>
      <c r="AY398">
        <v>-2102.7469999999998</v>
      </c>
      <c r="AZ398">
        <v>-2113.0129999999999</v>
      </c>
      <c r="BA398">
        <v>-2156.5500000000002</v>
      </c>
      <c r="BB398">
        <v>-2160.3780000000002</v>
      </c>
      <c r="BC398">
        <v>-721.10400000000004</v>
      </c>
      <c r="BD398">
        <v>-624.97</v>
      </c>
    </row>
    <row r="399" spans="1:56" x14ac:dyDescent="0.25">
      <c r="A399" t="s">
        <v>323</v>
      </c>
      <c r="D399" t="s">
        <v>2</v>
      </c>
      <c r="F399" t="s">
        <v>157</v>
      </c>
      <c r="G399" s="33">
        <v>42920</v>
      </c>
      <c r="H399" s="41">
        <f t="shared" ref="H399:H462" si="11">IF(D399&lt;&gt;"Jemena",
IF(SUM(I399:BD399)&gt;0,SUM(I399:BD399),SUM(I399:BD399)*-1),
IF(AND(F399&lt;&gt;"Jemena residential",F399&lt;&gt;"Jemena small business"),0,IF(SUM(I399:BD399)&gt;0,SUM(I399:BD399),SUM(I399:BD399)*-1)))</f>
        <v>34583.17</v>
      </c>
      <c r="I399">
        <v>-661.92700000000002</v>
      </c>
      <c r="J399">
        <v>-662.33500000000004</v>
      </c>
      <c r="K399">
        <v>-662.476</v>
      </c>
      <c r="L399">
        <v>-661.83100000000002</v>
      </c>
      <c r="M399">
        <v>-662.12199999999996</v>
      </c>
      <c r="N399">
        <v>-661.86400000000003</v>
      </c>
      <c r="O399">
        <v>-661.36699999999996</v>
      </c>
      <c r="P399">
        <v>-661.93600000000004</v>
      </c>
      <c r="Q399">
        <v>-661.72299999999996</v>
      </c>
      <c r="R399">
        <v>-661.72299999999996</v>
      </c>
      <c r="S399">
        <v>-661.83500000000004</v>
      </c>
      <c r="T399">
        <v>-662.24300000000005</v>
      </c>
      <c r="U399">
        <v>-661.81899999999996</v>
      </c>
      <c r="V399">
        <v>-660.79899999999998</v>
      </c>
      <c r="W399">
        <v>-661.69399999999996</v>
      </c>
      <c r="X399">
        <v>-662.44600000000003</v>
      </c>
      <c r="Y399">
        <v>-670.56100000000004</v>
      </c>
      <c r="Z399">
        <v>-698.93</v>
      </c>
      <c r="AA399">
        <v>-746.89</v>
      </c>
      <c r="AB399">
        <v>-824.30700000000002</v>
      </c>
      <c r="AC399">
        <v>-914.93399999999997</v>
      </c>
      <c r="AD399">
        <v>-985.28499999999997</v>
      </c>
      <c r="AE399">
        <v>-993.16</v>
      </c>
      <c r="AF399">
        <v>-1053.337</v>
      </c>
      <c r="AG399">
        <v>-1008.25</v>
      </c>
      <c r="AH399">
        <v>-940.10900000000004</v>
      </c>
      <c r="AI399">
        <v>-887.29399999999998</v>
      </c>
      <c r="AJ399">
        <v>-842.87400000000002</v>
      </c>
      <c r="AK399">
        <v>-790.13800000000003</v>
      </c>
      <c r="AL399">
        <v>-693.72400000000005</v>
      </c>
      <c r="AM399">
        <v>-680.70299999999997</v>
      </c>
      <c r="AN399">
        <v>-679.09699999999998</v>
      </c>
      <c r="AO399">
        <v>-667.03700000000003</v>
      </c>
      <c r="AP399">
        <v>-663.62300000000005</v>
      </c>
      <c r="AQ399">
        <v>-660.62199999999996</v>
      </c>
      <c r="AR399">
        <v>-660.34299999999996</v>
      </c>
      <c r="AS399">
        <v>-660.12199999999996</v>
      </c>
      <c r="AT399">
        <v>-660.62900000000002</v>
      </c>
      <c r="AU399">
        <v>-661.19399999999996</v>
      </c>
      <c r="AV399">
        <v>-661.53700000000003</v>
      </c>
      <c r="AW399">
        <v>-660.827</v>
      </c>
      <c r="AX399">
        <v>-660.88699999999994</v>
      </c>
      <c r="AY399">
        <v>-660.74300000000005</v>
      </c>
      <c r="AZ399">
        <v>-660.83900000000006</v>
      </c>
      <c r="BA399">
        <v>-661.35599999999999</v>
      </c>
      <c r="BB399">
        <v>-661.18899999999996</v>
      </c>
      <c r="BC399">
        <v>-661.33900000000006</v>
      </c>
      <c r="BD399">
        <v>-661.15</v>
      </c>
    </row>
    <row r="400" spans="1:56" x14ac:dyDescent="0.25">
      <c r="A400" t="s">
        <v>323</v>
      </c>
      <c r="D400" t="s">
        <v>2</v>
      </c>
      <c r="F400" t="s">
        <v>154</v>
      </c>
      <c r="G400" s="33">
        <v>42921</v>
      </c>
      <c r="H400" s="41">
        <f t="shared" si="11"/>
        <v>0</v>
      </c>
      <c r="I400">
        <v>-624.99199999999996</v>
      </c>
      <c r="J400">
        <v>-625.024</v>
      </c>
      <c r="K400">
        <v>-625.26099999999997</v>
      </c>
      <c r="L400">
        <v>-624.58299999999997</v>
      </c>
      <c r="M400">
        <v>-624.77700000000004</v>
      </c>
      <c r="N400">
        <v>-625.60500000000002</v>
      </c>
      <c r="O400">
        <v>-436.13200000000001</v>
      </c>
      <c r="P400">
        <v>-351.63299999999998</v>
      </c>
      <c r="Q400">
        <v>-351.24599999999998</v>
      </c>
      <c r="R400">
        <v>-351.60199999999998</v>
      </c>
      <c r="S400">
        <v>-351.47199999999998</v>
      </c>
      <c r="T400">
        <v>-351.58</v>
      </c>
      <c r="U400">
        <v>-351.80599999999998</v>
      </c>
      <c r="V400">
        <v>-341.51600000000002</v>
      </c>
      <c r="W400">
        <v>-1162.087</v>
      </c>
      <c r="X400">
        <v>-1156.904</v>
      </c>
      <c r="Y400">
        <v>-1034.277</v>
      </c>
      <c r="Z400">
        <v>-1000.591</v>
      </c>
      <c r="AA400">
        <v>-891.577</v>
      </c>
      <c r="AB400">
        <v>-815.09699999999998</v>
      </c>
      <c r="AC400">
        <v>-747.94</v>
      </c>
      <c r="AD400">
        <v>-834.18200000000002</v>
      </c>
      <c r="AE400">
        <v>-857.26599999999996</v>
      </c>
      <c r="AF400">
        <v>-831.04300000000001</v>
      </c>
      <c r="AG400">
        <v>-931.29399999999998</v>
      </c>
      <c r="AH400">
        <v>-983.23800000000006</v>
      </c>
      <c r="AI400">
        <v>-982.59299999999996</v>
      </c>
      <c r="AJ400">
        <v>-960.74400000000003</v>
      </c>
      <c r="AK400">
        <v>-979.44200000000001</v>
      </c>
      <c r="AL400">
        <v>-983.63499999999999</v>
      </c>
      <c r="AM400">
        <v>-1021.8049999999999</v>
      </c>
      <c r="AN400">
        <v>-1147.098</v>
      </c>
      <c r="AO400">
        <v>-1323.1510000000001</v>
      </c>
      <c r="AP400">
        <v>-1413.79</v>
      </c>
      <c r="AQ400">
        <v>-1530.546</v>
      </c>
      <c r="AR400">
        <v>-1620.53</v>
      </c>
      <c r="AS400">
        <v>-1759.9949999999999</v>
      </c>
      <c r="AT400">
        <v>-1845.537</v>
      </c>
      <c r="AU400">
        <v>-1976.4110000000001</v>
      </c>
      <c r="AV400">
        <v>-1973.9490000000001</v>
      </c>
      <c r="AW400">
        <v>-2040.5239999999999</v>
      </c>
      <c r="AX400">
        <v>-2082.1999999999998</v>
      </c>
      <c r="AY400">
        <v>-2122.5300000000002</v>
      </c>
      <c r="AZ400">
        <v>-2119.5729999999999</v>
      </c>
      <c r="BA400">
        <v>-2146.6149999999998</v>
      </c>
      <c r="BB400">
        <v>-2185.9989999999998</v>
      </c>
      <c r="BC400">
        <v>-1034.471</v>
      </c>
      <c r="BD400">
        <v>-1259.6610000000001</v>
      </c>
    </row>
    <row r="401" spans="1:56" x14ac:dyDescent="0.25">
      <c r="A401" t="s">
        <v>323</v>
      </c>
      <c r="D401" t="s">
        <v>2</v>
      </c>
      <c r="F401" t="s">
        <v>153</v>
      </c>
      <c r="G401" s="33">
        <v>42921</v>
      </c>
      <c r="H401" s="41">
        <f t="shared" si="11"/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</row>
    <row r="402" spans="1:56" x14ac:dyDescent="0.25">
      <c r="A402" t="s">
        <v>323</v>
      </c>
      <c r="D402" t="s">
        <v>2</v>
      </c>
      <c r="F402" t="s">
        <v>156</v>
      </c>
      <c r="G402" s="33">
        <v>42921</v>
      </c>
      <c r="H402" s="41">
        <f t="shared" si="11"/>
        <v>72445.240000000005</v>
      </c>
      <c r="I402">
        <v>-7.9130000000000003</v>
      </c>
      <c r="J402">
        <v>-9.6590000000000007</v>
      </c>
      <c r="K402">
        <v>-9.7439999999999998</v>
      </c>
      <c r="L402">
        <v>-9.3130000000000006</v>
      </c>
      <c r="M402">
        <v>-9.3520000000000003</v>
      </c>
      <c r="N402">
        <v>-9.1470000000000002</v>
      </c>
      <c r="O402">
        <v>-9.4700000000000006</v>
      </c>
      <c r="P402">
        <v>-8.2639999999999993</v>
      </c>
      <c r="Q402">
        <v>-9.0269999999999992</v>
      </c>
      <c r="R402">
        <v>-8.1690000000000005</v>
      </c>
      <c r="S402">
        <v>-8.1839999999999993</v>
      </c>
      <c r="T402">
        <v>-7.742</v>
      </c>
      <c r="U402">
        <v>-10.34</v>
      </c>
      <c r="V402">
        <v>-10.927</v>
      </c>
      <c r="W402">
        <v>-11.401</v>
      </c>
      <c r="X402">
        <v>-13.692</v>
      </c>
      <c r="Y402">
        <v>-48.634999999999998</v>
      </c>
      <c r="Z402">
        <v>-320.52</v>
      </c>
      <c r="AA402">
        <v>-2338.2539999999999</v>
      </c>
      <c r="AB402">
        <v>-4587.6149999999998</v>
      </c>
      <c r="AC402">
        <v>-3864.877</v>
      </c>
      <c r="AD402">
        <v>-3926.11</v>
      </c>
      <c r="AE402">
        <v>-6071.7780000000002</v>
      </c>
      <c r="AF402">
        <v>-6740.8609999999999</v>
      </c>
      <c r="AG402">
        <v>-6694.5940000000001</v>
      </c>
      <c r="AH402">
        <v>-6872.4650000000001</v>
      </c>
      <c r="AI402">
        <v>-6888.0119999999997</v>
      </c>
      <c r="AJ402">
        <v>-9304.2520000000004</v>
      </c>
      <c r="AK402">
        <v>-7526.0730000000003</v>
      </c>
      <c r="AL402">
        <v>-2435.0700000000002</v>
      </c>
      <c r="AM402">
        <v>-1985.655</v>
      </c>
      <c r="AN402">
        <v>-1916.5260000000001</v>
      </c>
      <c r="AO402">
        <v>-555.17999999999995</v>
      </c>
      <c r="AP402">
        <v>-52.488999999999997</v>
      </c>
      <c r="AQ402">
        <v>-13.574999999999999</v>
      </c>
      <c r="AR402">
        <v>-12.705</v>
      </c>
      <c r="AS402">
        <v>-13.429</v>
      </c>
      <c r="AT402">
        <v>-13.153</v>
      </c>
      <c r="AU402">
        <v>-13.004</v>
      </c>
      <c r="AV402">
        <v>-10.672000000000001</v>
      </c>
      <c r="AW402">
        <v>-12.375999999999999</v>
      </c>
      <c r="AX402">
        <v>-11.252000000000001</v>
      </c>
      <c r="AY402">
        <v>-10.076000000000001</v>
      </c>
      <c r="AZ402">
        <v>-9.2530000000000001</v>
      </c>
      <c r="BA402">
        <v>-9.8480000000000008</v>
      </c>
      <c r="BB402">
        <v>-9.8019999999999996</v>
      </c>
      <c r="BC402">
        <v>-12.420999999999999</v>
      </c>
      <c r="BD402">
        <v>-12.364000000000001</v>
      </c>
    </row>
    <row r="403" spans="1:56" x14ac:dyDescent="0.25">
      <c r="A403" t="s">
        <v>323</v>
      </c>
      <c r="D403" t="s">
        <v>2</v>
      </c>
      <c r="F403" t="s">
        <v>155</v>
      </c>
      <c r="G403" s="33">
        <v>42921</v>
      </c>
      <c r="H403" s="41">
        <f t="shared" si="11"/>
        <v>0</v>
      </c>
      <c r="I403">
        <v>-750</v>
      </c>
      <c r="J403">
        <v>-756</v>
      </c>
      <c r="K403">
        <v>-756</v>
      </c>
      <c r="L403">
        <v>-756</v>
      </c>
      <c r="M403">
        <v>-762</v>
      </c>
      <c r="N403">
        <v>-756</v>
      </c>
      <c r="O403">
        <v>-762</v>
      </c>
      <c r="P403">
        <v>-210</v>
      </c>
      <c r="Q403">
        <v>0</v>
      </c>
      <c r="R403">
        <v>-0.16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-3.2000000000000001E-2</v>
      </c>
      <c r="AA403">
        <v>-708.57600000000002</v>
      </c>
      <c r="AB403">
        <v>-769.11900000000003</v>
      </c>
      <c r="AC403">
        <v>-768.51199999999994</v>
      </c>
      <c r="AD403">
        <v>-763.91899999999998</v>
      </c>
      <c r="AE403">
        <v>-762.83</v>
      </c>
      <c r="AF403">
        <v>-765.63099999999997</v>
      </c>
      <c r="AG403">
        <v>-771.88900000000001</v>
      </c>
      <c r="AH403">
        <v>-788.34</v>
      </c>
      <c r="AI403">
        <v>-762.47699999999998</v>
      </c>
      <c r="AJ403">
        <v>-725.80700000000002</v>
      </c>
      <c r="AK403">
        <v>-724.303</v>
      </c>
      <c r="AL403">
        <v>-715.10400000000004</v>
      </c>
      <c r="AM403">
        <v>-714.11199999999997</v>
      </c>
      <c r="AN403">
        <v>-708.24</v>
      </c>
      <c r="AO403">
        <v>-714.03200000000004</v>
      </c>
      <c r="AP403">
        <v>-726.03200000000004</v>
      </c>
      <c r="AQ403">
        <v>-738.01599999999996</v>
      </c>
      <c r="AR403">
        <v>-738.03200000000004</v>
      </c>
      <c r="AS403">
        <v>-738.01599999999996</v>
      </c>
      <c r="AT403">
        <v>-738.01599999999996</v>
      </c>
      <c r="AU403">
        <v>-744</v>
      </c>
      <c r="AV403">
        <v>-744.01599999999996</v>
      </c>
      <c r="AW403">
        <v>-750</v>
      </c>
      <c r="AX403">
        <v>-750.01599999999996</v>
      </c>
      <c r="AY403">
        <v>-732</v>
      </c>
      <c r="AZ403">
        <v>-738</v>
      </c>
      <c r="BA403">
        <v>-864.01599999999996</v>
      </c>
      <c r="BB403">
        <v>-960</v>
      </c>
      <c r="BC403">
        <v>-966</v>
      </c>
      <c r="BD403">
        <v>-972</v>
      </c>
    </row>
    <row r="404" spans="1:56" x14ac:dyDescent="0.25">
      <c r="A404" t="s">
        <v>323</v>
      </c>
      <c r="D404" t="s">
        <v>2</v>
      </c>
      <c r="F404" t="s">
        <v>157</v>
      </c>
      <c r="G404" s="33">
        <v>42921</v>
      </c>
      <c r="H404" s="41">
        <f t="shared" si="11"/>
        <v>34234.438999999998</v>
      </c>
      <c r="I404">
        <v>-661.63</v>
      </c>
      <c r="J404">
        <v>-661.81100000000004</v>
      </c>
      <c r="K404">
        <v>-661.96</v>
      </c>
      <c r="L404">
        <v>-661.01700000000005</v>
      </c>
      <c r="M404">
        <v>-661.48400000000004</v>
      </c>
      <c r="N404">
        <v>-661.202</v>
      </c>
      <c r="O404">
        <v>-661.93600000000004</v>
      </c>
      <c r="P404">
        <v>-661.93200000000002</v>
      </c>
      <c r="Q404">
        <v>-661.66200000000003</v>
      </c>
      <c r="R404">
        <v>-661.59299999999996</v>
      </c>
      <c r="S404">
        <v>-661.31500000000005</v>
      </c>
      <c r="T404">
        <v>-662.56500000000005</v>
      </c>
      <c r="U404">
        <v>-661.46799999999996</v>
      </c>
      <c r="V404">
        <v>-661.19799999999998</v>
      </c>
      <c r="W404">
        <v>-661.47299999999996</v>
      </c>
      <c r="X404">
        <v>-662.06299999999999</v>
      </c>
      <c r="Y404">
        <v>-663.20100000000002</v>
      </c>
      <c r="Z404">
        <v>-671.50699999999995</v>
      </c>
      <c r="AA404">
        <v>-713.678</v>
      </c>
      <c r="AB404">
        <v>-791.91700000000003</v>
      </c>
      <c r="AC404">
        <v>-741.44399999999996</v>
      </c>
      <c r="AD404">
        <v>-745.06700000000001</v>
      </c>
      <c r="AE404">
        <v>-800.89599999999996</v>
      </c>
      <c r="AF404">
        <v>-895.64200000000005</v>
      </c>
      <c r="AG404">
        <v>-903.03300000000002</v>
      </c>
      <c r="AH404">
        <v>-967.86599999999999</v>
      </c>
      <c r="AI404">
        <v>-990.298</v>
      </c>
      <c r="AJ404">
        <v>-998.80799999999999</v>
      </c>
      <c r="AK404">
        <v>-921.92200000000003</v>
      </c>
      <c r="AL404">
        <v>-737.88</v>
      </c>
      <c r="AM404">
        <v>-710.34699999999998</v>
      </c>
      <c r="AN404">
        <v>-705.07299999999998</v>
      </c>
      <c r="AO404">
        <v>-682.29300000000001</v>
      </c>
      <c r="AP404">
        <v>-665.43299999999999</v>
      </c>
      <c r="AQ404">
        <v>-662.50800000000004</v>
      </c>
      <c r="AR404">
        <v>-661.61400000000003</v>
      </c>
      <c r="AS404">
        <v>-661.87900000000002</v>
      </c>
      <c r="AT404">
        <v>-662.13800000000003</v>
      </c>
      <c r="AU404">
        <v>-662.46400000000006</v>
      </c>
      <c r="AV404">
        <v>-663.00900000000001</v>
      </c>
      <c r="AW404">
        <v>-663.98400000000004</v>
      </c>
      <c r="AX404">
        <v>-671.46</v>
      </c>
      <c r="AY404">
        <v>-672.52800000000002</v>
      </c>
      <c r="AZ404">
        <v>-671.71400000000006</v>
      </c>
      <c r="BA404">
        <v>-672.30200000000002</v>
      </c>
      <c r="BB404">
        <v>-671.96799999999996</v>
      </c>
      <c r="BC404">
        <v>-671.84199999999998</v>
      </c>
      <c r="BD404">
        <v>-672.41499999999996</v>
      </c>
    </row>
    <row r="405" spans="1:56" x14ac:dyDescent="0.25">
      <c r="A405" t="s">
        <v>323</v>
      </c>
      <c r="D405" t="s">
        <v>2</v>
      </c>
      <c r="F405" t="s">
        <v>155</v>
      </c>
      <c r="G405" s="33">
        <v>42922</v>
      </c>
      <c r="H405" s="41">
        <f t="shared" si="11"/>
        <v>0</v>
      </c>
      <c r="I405">
        <v>-972</v>
      </c>
      <c r="J405">
        <v>-936</v>
      </c>
      <c r="K405">
        <v>-750</v>
      </c>
      <c r="L405">
        <v>-750</v>
      </c>
      <c r="M405">
        <v>-762</v>
      </c>
      <c r="N405">
        <v>-510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-456</v>
      </c>
      <c r="Z405">
        <v>-732.096</v>
      </c>
      <c r="AA405">
        <v>-720.81600000000003</v>
      </c>
      <c r="AB405">
        <v>-728.60699999999997</v>
      </c>
      <c r="AC405">
        <v>-724.94399999999996</v>
      </c>
      <c r="AD405">
        <v>-725.21600000000001</v>
      </c>
      <c r="AE405">
        <v>-733.23199999999997</v>
      </c>
      <c r="AF405">
        <v>-729.26199999999994</v>
      </c>
      <c r="AG405">
        <v>-729.45399999999995</v>
      </c>
      <c r="AH405">
        <v>-725.42</v>
      </c>
      <c r="AI405">
        <v>-753.06500000000005</v>
      </c>
      <c r="AJ405">
        <v>-757.42399999999998</v>
      </c>
      <c r="AK405">
        <v>-787.34199999999998</v>
      </c>
      <c r="AL405">
        <v>-1002.736</v>
      </c>
      <c r="AM405">
        <v>-997.2</v>
      </c>
      <c r="AN405">
        <v>-1002.336</v>
      </c>
      <c r="AO405">
        <v>-990.01599999999996</v>
      </c>
      <c r="AP405">
        <v>-990.01599999999996</v>
      </c>
      <c r="AQ405">
        <v>-990.01599999999996</v>
      </c>
      <c r="AR405">
        <v>-984.01599999999996</v>
      </c>
      <c r="AS405">
        <v>-978</v>
      </c>
      <c r="AT405">
        <v>-984</v>
      </c>
      <c r="AU405">
        <v>-978.17600000000004</v>
      </c>
      <c r="AV405">
        <v>-972</v>
      </c>
      <c r="AW405">
        <v>-978</v>
      </c>
      <c r="AX405">
        <v>-972</v>
      </c>
      <c r="AY405">
        <v>-966</v>
      </c>
      <c r="AZ405">
        <v>-948</v>
      </c>
      <c r="BA405">
        <v>-954</v>
      </c>
      <c r="BB405">
        <v>-948</v>
      </c>
      <c r="BC405">
        <v>-948.00400000000002</v>
      </c>
      <c r="BD405">
        <v>-786</v>
      </c>
    </row>
    <row r="406" spans="1:56" x14ac:dyDescent="0.25">
      <c r="A406" t="s">
        <v>323</v>
      </c>
      <c r="D406" t="s">
        <v>2</v>
      </c>
      <c r="F406" t="s">
        <v>153</v>
      </c>
      <c r="G406" s="33">
        <v>42922</v>
      </c>
      <c r="H406" s="41">
        <f t="shared" si="11"/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</row>
    <row r="407" spans="1:56" x14ac:dyDescent="0.25">
      <c r="A407" t="s">
        <v>323</v>
      </c>
      <c r="D407" t="s">
        <v>2</v>
      </c>
      <c r="F407" t="s">
        <v>156</v>
      </c>
      <c r="G407" s="33">
        <v>42922</v>
      </c>
      <c r="H407" s="41">
        <f t="shared" si="11"/>
        <v>114610.83300000001</v>
      </c>
      <c r="I407">
        <v>-11.108000000000001</v>
      </c>
      <c r="J407">
        <v>-10.034000000000001</v>
      </c>
      <c r="K407">
        <v>-9.5660000000000007</v>
      </c>
      <c r="L407">
        <v>-9.2270000000000003</v>
      </c>
      <c r="M407">
        <v>-8.39</v>
      </c>
      <c r="N407">
        <v>-7.8710000000000004</v>
      </c>
      <c r="O407">
        <v>-8.0719999999999992</v>
      </c>
      <c r="P407">
        <v>-8.64</v>
      </c>
      <c r="Q407">
        <v>-8.7219999999999995</v>
      </c>
      <c r="R407">
        <v>-9.8480000000000008</v>
      </c>
      <c r="S407">
        <v>-9.7910000000000004</v>
      </c>
      <c r="T407">
        <v>-10.98</v>
      </c>
      <c r="U407">
        <v>-11.721</v>
      </c>
      <c r="V407">
        <v>-11.948</v>
      </c>
      <c r="W407">
        <v>-12.685</v>
      </c>
      <c r="X407">
        <v>-18.175000000000001</v>
      </c>
      <c r="Y407">
        <v>-325.13900000000001</v>
      </c>
      <c r="Z407">
        <v>-1624.229</v>
      </c>
      <c r="AA407">
        <v>-3695.7510000000002</v>
      </c>
      <c r="AB407">
        <v>-5889.616</v>
      </c>
      <c r="AC407">
        <v>-8176.0309999999999</v>
      </c>
      <c r="AD407">
        <v>-10322.558000000001</v>
      </c>
      <c r="AE407">
        <v>-12044.886</v>
      </c>
      <c r="AF407">
        <v>-13291.328</v>
      </c>
      <c r="AG407">
        <v>-13364.142</v>
      </c>
      <c r="AH407">
        <v>-10523.31</v>
      </c>
      <c r="AI407">
        <v>-8757.2900000000009</v>
      </c>
      <c r="AJ407">
        <v>-6185.6189999999997</v>
      </c>
      <c r="AK407">
        <v>-6578.6819999999998</v>
      </c>
      <c r="AL407">
        <v>-5591.8959999999997</v>
      </c>
      <c r="AM407">
        <v>-4063.2469999999998</v>
      </c>
      <c r="AN407">
        <v>-2756.8319999999999</v>
      </c>
      <c r="AO407">
        <v>-928.09699999999998</v>
      </c>
      <c r="AP407">
        <v>-158.452</v>
      </c>
      <c r="AQ407">
        <v>-12.499000000000001</v>
      </c>
      <c r="AR407">
        <v>-12.547000000000001</v>
      </c>
      <c r="AS407">
        <v>-13.340999999999999</v>
      </c>
      <c r="AT407">
        <v>-11.512</v>
      </c>
      <c r="AU407">
        <v>-11.685</v>
      </c>
      <c r="AV407">
        <v>-12.651999999999999</v>
      </c>
      <c r="AW407">
        <v>-12.596</v>
      </c>
      <c r="AX407">
        <v>-13.159000000000001</v>
      </c>
      <c r="AY407">
        <v>-13.12</v>
      </c>
      <c r="AZ407">
        <v>-12.314</v>
      </c>
      <c r="BA407">
        <v>-11.196</v>
      </c>
      <c r="BB407">
        <v>-10.613</v>
      </c>
      <c r="BC407">
        <v>-10.077</v>
      </c>
      <c r="BD407">
        <v>-9.6389999999999993</v>
      </c>
    </row>
    <row r="408" spans="1:56" x14ac:dyDescent="0.25">
      <c r="A408" t="s">
        <v>323</v>
      </c>
      <c r="D408" t="s">
        <v>2</v>
      </c>
      <c r="F408" t="s">
        <v>157</v>
      </c>
      <c r="G408" s="33">
        <v>42922</v>
      </c>
      <c r="H408" s="41">
        <f t="shared" si="11"/>
        <v>35574.686000000002</v>
      </c>
      <c r="I408">
        <v>-672.41399999999999</v>
      </c>
      <c r="J408">
        <v>-673.053</v>
      </c>
      <c r="K408">
        <v>-672.49599999999998</v>
      </c>
      <c r="L408">
        <v>-672.49199999999996</v>
      </c>
      <c r="M408">
        <v>-672.63699999999994</v>
      </c>
      <c r="N408">
        <v>-672.62900000000002</v>
      </c>
      <c r="O408">
        <v>-673.16499999999996</v>
      </c>
      <c r="P408">
        <v>-673.37400000000002</v>
      </c>
      <c r="Q408">
        <v>-673.221</v>
      </c>
      <c r="R408">
        <v>-672.78599999999994</v>
      </c>
      <c r="S408">
        <v>-672.87099999999998</v>
      </c>
      <c r="T408">
        <v>-673.95100000000002</v>
      </c>
      <c r="U408">
        <v>-673.01099999999997</v>
      </c>
      <c r="V408">
        <v>-671.94</v>
      </c>
      <c r="W408">
        <v>-672.375</v>
      </c>
      <c r="X408">
        <v>-673.19299999999998</v>
      </c>
      <c r="Y408">
        <v>-679.22</v>
      </c>
      <c r="Z408">
        <v>-709.495</v>
      </c>
      <c r="AA408">
        <v>-764.37800000000004</v>
      </c>
      <c r="AB408">
        <v>-828.03399999999999</v>
      </c>
      <c r="AC408">
        <v>-899.85599999999999</v>
      </c>
      <c r="AD408">
        <v>-971.02800000000002</v>
      </c>
      <c r="AE408">
        <v>-1025.921</v>
      </c>
      <c r="AF408">
        <v>-1074.864</v>
      </c>
      <c r="AG408">
        <v>-1103.9590000000001</v>
      </c>
      <c r="AH408">
        <v>-1014.7430000000001</v>
      </c>
      <c r="AI408">
        <v>-947.05600000000004</v>
      </c>
      <c r="AJ408">
        <v>-830.32299999999998</v>
      </c>
      <c r="AK408">
        <v>-856.721</v>
      </c>
      <c r="AL408">
        <v>-802.50400000000002</v>
      </c>
      <c r="AM408">
        <v>-773.91200000000003</v>
      </c>
      <c r="AN408">
        <v>-739.48900000000003</v>
      </c>
      <c r="AO408">
        <v>-699.28300000000002</v>
      </c>
      <c r="AP408">
        <v>-679.55600000000004</v>
      </c>
      <c r="AQ408">
        <v>-672.01700000000005</v>
      </c>
      <c r="AR408">
        <v>-672.524</v>
      </c>
      <c r="AS408">
        <v>-671.447</v>
      </c>
      <c r="AT408">
        <v>-672.23400000000004</v>
      </c>
      <c r="AU408">
        <v>-671.86699999999996</v>
      </c>
      <c r="AV408">
        <v>-671.73800000000006</v>
      </c>
      <c r="AW408">
        <v>-672.226</v>
      </c>
      <c r="AX408">
        <v>-672.68899999999996</v>
      </c>
      <c r="AY408">
        <v>-672.04399999999998</v>
      </c>
      <c r="AZ408">
        <v>-671.44299999999998</v>
      </c>
      <c r="BA408">
        <v>-672.024</v>
      </c>
      <c r="BB408">
        <v>-671.81899999999996</v>
      </c>
      <c r="BC408">
        <v>-672.43899999999996</v>
      </c>
      <c r="BD408">
        <v>-672.22500000000002</v>
      </c>
    </row>
    <row r="409" spans="1:56" x14ac:dyDescent="0.25">
      <c r="A409" t="s">
        <v>323</v>
      </c>
      <c r="D409" t="s">
        <v>2</v>
      </c>
      <c r="F409" t="s">
        <v>154</v>
      </c>
      <c r="G409" s="33">
        <v>42922</v>
      </c>
      <c r="H409" s="41">
        <f t="shared" si="11"/>
        <v>0</v>
      </c>
      <c r="I409">
        <v>-1250.855</v>
      </c>
      <c r="J409">
        <v>-865.93299999999999</v>
      </c>
      <c r="K409">
        <v>-654.774</v>
      </c>
      <c r="L409">
        <v>-630.51900000000001</v>
      </c>
      <c r="M409">
        <v>-629.13099999999997</v>
      </c>
      <c r="N409">
        <v>-634.09900000000005</v>
      </c>
      <c r="O409">
        <v>-395.78</v>
      </c>
      <c r="P409">
        <v>-322.291</v>
      </c>
      <c r="Q409">
        <v>-322.12799999999999</v>
      </c>
      <c r="R409">
        <v>-333.01</v>
      </c>
      <c r="S409">
        <v>-336.58100000000002</v>
      </c>
      <c r="T409">
        <v>-336.68900000000002</v>
      </c>
      <c r="U409">
        <v>-332.17200000000003</v>
      </c>
      <c r="V409">
        <v>-329</v>
      </c>
      <c r="W409">
        <v>-1620.992</v>
      </c>
      <c r="X409">
        <v>-1627.7650000000001</v>
      </c>
      <c r="Y409">
        <v>-1487.625</v>
      </c>
      <c r="Z409">
        <v>-1403.135</v>
      </c>
      <c r="AA409">
        <v>-1300.249</v>
      </c>
      <c r="AB409">
        <v>-1232.49</v>
      </c>
      <c r="AC409">
        <v>-1199.4059999999999</v>
      </c>
      <c r="AD409">
        <v>-1177.9349999999999</v>
      </c>
      <c r="AE409">
        <v>-1121.0350000000001</v>
      </c>
      <c r="AF409">
        <v>-1078.9190000000001</v>
      </c>
      <c r="AG409">
        <v>-1034.202</v>
      </c>
      <c r="AH409">
        <v>-1103.51</v>
      </c>
      <c r="AI409">
        <v>-1071.3510000000001</v>
      </c>
      <c r="AJ409">
        <v>-1093.327</v>
      </c>
      <c r="AK409">
        <v>-1065.318</v>
      </c>
      <c r="AL409">
        <v>-1028.03</v>
      </c>
      <c r="AM409">
        <v>-1073.1880000000001</v>
      </c>
      <c r="AN409">
        <v>-1096.22</v>
      </c>
      <c r="AO409">
        <v>-1186.913</v>
      </c>
      <c r="AP409">
        <v>-1245.4570000000001</v>
      </c>
      <c r="AQ409">
        <v>-1363.837</v>
      </c>
      <c r="AR409">
        <v>-1643.077</v>
      </c>
      <c r="AS409">
        <v>-1774.3050000000001</v>
      </c>
      <c r="AT409">
        <v>-1843.9880000000001</v>
      </c>
      <c r="AU409">
        <v>-1923.36</v>
      </c>
      <c r="AV409">
        <v>-1962.3150000000001</v>
      </c>
      <c r="AW409">
        <v>-2046.653</v>
      </c>
      <c r="AX409">
        <v>-2085.1239999999998</v>
      </c>
      <c r="AY409">
        <v>-2103.8000000000002</v>
      </c>
      <c r="AZ409">
        <v>-2118.143</v>
      </c>
      <c r="BA409">
        <v>-2127.4009999999998</v>
      </c>
      <c r="BB409">
        <v>-2138.9490000000001</v>
      </c>
      <c r="BC409">
        <v>-1048.201</v>
      </c>
      <c r="BD409">
        <v>-1118.3579999999999</v>
      </c>
    </row>
    <row r="410" spans="1:56" x14ac:dyDescent="0.25">
      <c r="A410" t="s">
        <v>323</v>
      </c>
      <c r="D410" t="s">
        <v>2</v>
      </c>
      <c r="F410" t="s">
        <v>157</v>
      </c>
      <c r="G410" s="33">
        <v>42923</v>
      </c>
      <c r="H410" s="41">
        <f t="shared" si="11"/>
        <v>35333.29800000001</v>
      </c>
      <c r="I410">
        <v>-672.32600000000002</v>
      </c>
      <c r="J410">
        <v>-671.83</v>
      </c>
      <c r="K410">
        <v>-672.01199999999994</v>
      </c>
      <c r="L410">
        <v>-672.88699999999994</v>
      </c>
      <c r="M410">
        <v>-672.625</v>
      </c>
      <c r="N410">
        <v>-672.173</v>
      </c>
      <c r="O410">
        <v>-671.86199999999997</v>
      </c>
      <c r="P410">
        <v>-672.50400000000002</v>
      </c>
      <c r="Q410">
        <v>-673.173</v>
      </c>
      <c r="R410">
        <v>-672.91899999999998</v>
      </c>
      <c r="S410">
        <v>-672.97199999999998</v>
      </c>
      <c r="T410">
        <v>-673.447</v>
      </c>
      <c r="U410">
        <v>-672.21400000000006</v>
      </c>
      <c r="V410">
        <v>-672.43200000000002</v>
      </c>
      <c r="W410">
        <v>-671.89499999999998</v>
      </c>
      <c r="X410">
        <v>-672.779</v>
      </c>
      <c r="Y410">
        <v>-674.12699999999995</v>
      </c>
      <c r="Z410">
        <v>-685.70799999999997</v>
      </c>
      <c r="AA410">
        <v>-751.529</v>
      </c>
      <c r="AB410">
        <v>-812.60199999999998</v>
      </c>
      <c r="AC410">
        <v>-925.13599999999997</v>
      </c>
      <c r="AD410">
        <v>-985.64300000000003</v>
      </c>
      <c r="AE410">
        <v>-1073.127</v>
      </c>
      <c r="AF410">
        <v>-1111.673</v>
      </c>
      <c r="AG410">
        <v>-1135.2049999999999</v>
      </c>
      <c r="AH410">
        <v>-1144.2339999999999</v>
      </c>
      <c r="AI410">
        <v>-1135.0260000000001</v>
      </c>
      <c r="AJ410">
        <v>-1106.9280000000001</v>
      </c>
      <c r="AK410">
        <v>-1049.671</v>
      </c>
      <c r="AL410">
        <v>-976.23599999999999</v>
      </c>
      <c r="AM410">
        <v>-891.78700000000003</v>
      </c>
      <c r="AN410">
        <v>-816.28399999999999</v>
      </c>
      <c r="AO410">
        <v>-730.58399999999995</v>
      </c>
      <c r="AP410">
        <v>-681.04600000000005</v>
      </c>
      <c r="AQ410">
        <v>-671.37199999999996</v>
      </c>
      <c r="AR410">
        <v>-671.048</v>
      </c>
      <c r="AS410">
        <v>-671.34299999999996</v>
      </c>
      <c r="AT410">
        <v>-671.11300000000006</v>
      </c>
      <c r="AU410">
        <v>-672.16899999999998</v>
      </c>
      <c r="AV410">
        <v>-554.33799999999997</v>
      </c>
      <c r="AW410">
        <v>-81.308000000000007</v>
      </c>
      <c r="AX410">
        <v>-411.154</v>
      </c>
      <c r="AY410">
        <v>-513.75599999999997</v>
      </c>
      <c r="AZ410">
        <v>-526.93600000000004</v>
      </c>
      <c r="BA410">
        <v>-478.53300000000002</v>
      </c>
      <c r="BB410">
        <v>-655.279</v>
      </c>
      <c r="BC410">
        <v>-653.86400000000003</v>
      </c>
      <c r="BD410">
        <v>-654.48900000000003</v>
      </c>
    </row>
    <row r="411" spans="1:56" x14ac:dyDescent="0.25">
      <c r="A411" t="s">
        <v>323</v>
      </c>
      <c r="D411" t="s">
        <v>2</v>
      </c>
      <c r="F411" t="s">
        <v>155</v>
      </c>
      <c r="G411" s="33">
        <v>42923</v>
      </c>
      <c r="H411" s="41">
        <f t="shared" si="11"/>
        <v>0</v>
      </c>
      <c r="I411">
        <v>-744</v>
      </c>
      <c r="J411">
        <v>-738</v>
      </c>
      <c r="K411">
        <v>-750</v>
      </c>
      <c r="L411">
        <v>-744</v>
      </c>
      <c r="M411">
        <v>-750</v>
      </c>
      <c r="N411">
        <v>-534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-780.01599999999996</v>
      </c>
      <c r="AA411">
        <v>-774.51099999999997</v>
      </c>
      <c r="AB411">
        <v>-781.27800000000002</v>
      </c>
      <c r="AC411">
        <v>-780.04399999999998</v>
      </c>
      <c r="AD411">
        <v>-781.42399999999998</v>
      </c>
      <c r="AE411">
        <v>-775.79600000000005</v>
      </c>
      <c r="AF411">
        <v>-32.823</v>
      </c>
      <c r="AG411">
        <v>-16.510999999999999</v>
      </c>
      <c r="AH411">
        <v>-559.34699999999998</v>
      </c>
      <c r="AI411">
        <v>-801.19500000000005</v>
      </c>
      <c r="AJ411">
        <v>-792.923</v>
      </c>
      <c r="AK411">
        <v>-789.85400000000004</v>
      </c>
      <c r="AL411">
        <v>-794.31899999999996</v>
      </c>
      <c r="AM411">
        <v>-790.46299999999997</v>
      </c>
      <c r="AN411">
        <v>-780.88</v>
      </c>
      <c r="AO411">
        <v>-790.17600000000004</v>
      </c>
      <c r="AP411">
        <v>-811.29600000000005</v>
      </c>
      <c r="AQ411">
        <v>-792</v>
      </c>
      <c r="AR411">
        <v>-798</v>
      </c>
      <c r="AS411">
        <v>-792.17600000000004</v>
      </c>
      <c r="AT411">
        <v>-798</v>
      </c>
      <c r="AU411">
        <v>-924</v>
      </c>
      <c r="AV411">
        <v>-1026.0160000000001</v>
      </c>
      <c r="AW411">
        <v>-1026.1600000000001</v>
      </c>
      <c r="AX411">
        <v>-1026</v>
      </c>
      <c r="AY411">
        <v>-1014.16</v>
      </c>
      <c r="AZ411">
        <v>-1014</v>
      </c>
      <c r="BA411">
        <v>-1020</v>
      </c>
      <c r="BB411">
        <v>-1014</v>
      </c>
      <c r="BC411">
        <v>-1014</v>
      </c>
      <c r="BD411">
        <v>-1026</v>
      </c>
    </row>
    <row r="412" spans="1:56" x14ac:dyDescent="0.25">
      <c r="A412" t="s">
        <v>323</v>
      </c>
      <c r="D412" t="s">
        <v>2</v>
      </c>
      <c r="F412" t="s">
        <v>153</v>
      </c>
      <c r="G412" s="33">
        <v>42923</v>
      </c>
      <c r="H412" s="41">
        <f t="shared" si="11"/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</row>
    <row r="413" spans="1:56" x14ac:dyDescent="0.25">
      <c r="A413" t="s">
        <v>323</v>
      </c>
      <c r="D413" t="s">
        <v>2</v>
      </c>
      <c r="F413" t="s">
        <v>154</v>
      </c>
      <c r="G413" s="33">
        <v>42923</v>
      </c>
      <c r="H413" s="41">
        <f t="shared" si="11"/>
        <v>0</v>
      </c>
      <c r="I413">
        <v>-1150.6890000000001</v>
      </c>
      <c r="J413">
        <v>-1145.723</v>
      </c>
      <c r="K413">
        <v>-1100.8109999999999</v>
      </c>
      <c r="L413">
        <v>-1057.577</v>
      </c>
      <c r="M413">
        <v>-970.572</v>
      </c>
      <c r="N413">
        <v>-862.75</v>
      </c>
      <c r="O413">
        <v>-388.55599999999998</v>
      </c>
      <c r="P413">
        <v>-327.75200000000001</v>
      </c>
      <c r="Q413">
        <v>-326.44</v>
      </c>
      <c r="R413">
        <v>-326</v>
      </c>
      <c r="S413">
        <v>-320.20499999999998</v>
      </c>
      <c r="T413">
        <v>-493.15199999999999</v>
      </c>
      <c r="U413">
        <v>-642.49699999999996</v>
      </c>
      <c r="V413">
        <v>-642.62599999999998</v>
      </c>
      <c r="W413">
        <v>-1850.1379999999999</v>
      </c>
      <c r="X413">
        <v>-1873.4169999999999</v>
      </c>
      <c r="Y413">
        <v>-1768.961</v>
      </c>
      <c r="Z413">
        <v>-1689.182</v>
      </c>
      <c r="AA413">
        <v>-1572.383</v>
      </c>
      <c r="AB413">
        <v>-1517.4929999999999</v>
      </c>
      <c r="AC413">
        <v>-1512.2249999999999</v>
      </c>
      <c r="AD413">
        <v>-1511.29</v>
      </c>
      <c r="AE413">
        <v>-1486.903</v>
      </c>
      <c r="AF413">
        <v>-1453.1959999999999</v>
      </c>
      <c r="AG413">
        <v>-1444.0250000000001</v>
      </c>
      <c r="AH413">
        <v>-1451.0139999999999</v>
      </c>
      <c r="AI413">
        <v>-1466.1320000000001</v>
      </c>
      <c r="AJ413">
        <v>-1458.433</v>
      </c>
      <c r="AK413">
        <v>-1411.4469999999999</v>
      </c>
      <c r="AL413">
        <v>-1429.306</v>
      </c>
      <c r="AM413">
        <v>-1421.0809999999999</v>
      </c>
      <c r="AN413">
        <v>-1448.239</v>
      </c>
      <c r="AO413">
        <v>-1506.807</v>
      </c>
      <c r="AP413">
        <v>-1591.672</v>
      </c>
      <c r="AQ413">
        <v>-1689.547</v>
      </c>
      <c r="AR413">
        <v>-1731.7370000000001</v>
      </c>
      <c r="AS413">
        <v>-1841.5909999999999</v>
      </c>
      <c r="AT413">
        <v>-1902.588</v>
      </c>
      <c r="AU413">
        <v>-2011.386</v>
      </c>
      <c r="AV413">
        <v>-2039.105</v>
      </c>
      <c r="AW413">
        <v>-2129.3470000000002</v>
      </c>
      <c r="AX413">
        <v>-2161.3330000000001</v>
      </c>
      <c r="AY413">
        <v>-2184.8049999999998</v>
      </c>
      <c r="AZ413">
        <v>-2195.0529999999999</v>
      </c>
      <c r="BA413">
        <v>-2211.6959999999999</v>
      </c>
      <c r="BB413">
        <v>-2227.5129999999999</v>
      </c>
      <c r="BC413">
        <v>-1656.4849999999999</v>
      </c>
      <c r="BD413">
        <v>-1696.578</v>
      </c>
    </row>
    <row r="414" spans="1:56" x14ac:dyDescent="0.25">
      <c r="A414" t="s">
        <v>323</v>
      </c>
      <c r="D414" t="s">
        <v>2</v>
      </c>
      <c r="F414" t="s">
        <v>156</v>
      </c>
      <c r="G414" s="33">
        <v>42923</v>
      </c>
      <c r="H414" s="41">
        <f t="shared" si="11"/>
        <v>134429.71700000006</v>
      </c>
      <c r="I414">
        <v>-9.2609999999999992</v>
      </c>
      <c r="J414">
        <v>-8.5120000000000005</v>
      </c>
      <c r="K414">
        <v>-8.266</v>
      </c>
      <c r="L414">
        <v>-7.5419999999999998</v>
      </c>
      <c r="M414">
        <v>-7.8719999999999999</v>
      </c>
      <c r="N414">
        <v>-9.0579999999999998</v>
      </c>
      <c r="O414">
        <v>-9.2720000000000002</v>
      </c>
      <c r="P414">
        <v>-9.6340000000000003</v>
      </c>
      <c r="Q414">
        <v>-9.609</v>
      </c>
      <c r="R414">
        <v>-9.6649999999999991</v>
      </c>
      <c r="S414">
        <v>-10.167</v>
      </c>
      <c r="T414">
        <v>-10.284000000000001</v>
      </c>
      <c r="U414">
        <v>-8.86</v>
      </c>
      <c r="V414">
        <v>-9.452</v>
      </c>
      <c r="W414">
        <v>-9.0779999999999994</v>
      </c>
      <c r="X414">
        <v>-9.1440000000000001</v>
      </c>
      <c r="Y414">
        <v>-22.547999999999998</v>
      </c>
      <c r="Z414">
        <v>-372.52</v>
      </c>
      <c r="AA414">
        <v>-2936.511</v>
      </c>
      <c r="AB414">
        <v>-5112.875</v>
      </c>
      <c r="AC414">
        <v>-7325.2730000000001</v>
      </c>
      <c r="AD414">
        <v>-8829.1550000000007</v>
      </c>
      <c r="AE414">
        <v>-11527.257</v>
      </c>
      <c r="AF414">
        <v>-13011.544</v>
      </c>
      <c r="AG414">
        <v>-13339.763999999999</v>
      </c>
      <c r="AH414">
        <v>-12980.227000000001</v>
      </c>
      <c r="AI414">
        <v>-13097.563</v>
      </c>
      <c r="AJ414">
        <v>-12632.725</v>
      </c>
      <c r="AK414">
        <v>-11286.626</v>
      </c>
      <c r="AL414">
        <v>-9241.2919999999995</v>
      </c>
      <c r="AM414">
        <v>-6726.3329999999996</v>
      </c>
      <c r="AN414">
        <v>-4061.4879999999998</v>
      </c>
      <c r="AO414">
        <v>-1437.415</v>
      </c>
      <c r="AP414">
        <v>-177.435</v>
      </c>
      <c r="AQ414">
        <v>-13.573</v>
      </c>
      <c r="AR414">
        <v>-13.996</v>
      </c>
      <c r="AS414">
        <v>-11.553000000000001</v>
      </c>
      <c r="AT414">
        <v>-11.122</v>
      </c>
      <c r="AU414">
        <v>-10.917999999999999</v>
      </c>
      <c r="AV414">
        <v>-11.760999999999999</v>
      </c>
      <c r="AW414">
        <v>-12.257</v>
      </c>
      <c r="AX414">
        <v>-13.525</v>
      </c>
      <c r="AY414">
        <v>-13.326000000000001</v>
      </c>
      <c r="AZ414">
        <v>-12.944000000000001</v>
      </c>
      <c r="BA414">
        <v>-11.513999999999999</v>
      </c>
      <c r="BB414">
        <v>-9.9039999999999999</v>
      </c>
      <c r="BC414">
        <v>-9.5649999999999995</v>
      </c>
      <c r="BD414">
        <v>-9.532</v>
      </c>
    </row>
    <row r="415" spans="1:56" x14ac:dyDescent="0.25">
      <c r="A415" t="s">
        <v>323</v>
      </c>
      <c r="D415" t="s">
        <v>2</v>
      </c>
      <c r="F415" t="s">
        <v>153</v>
      </c>
      <c r="G415" s="33">
        <v>42924</v>
      </c>
      <c r="H415" s="41">
        <f t="shared" si="11"/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</row>
    <row r="416" spans="1:56" x14ac:dyDescent="0.25">
      <c r="A416" t="s">
        <v>323</v>
      </c>
      <c r="D416" t="s">
        <v>2</v>
      </c>
      <c r="F416" t="s">
        <v>156</v>
      </c>
      <c r="G416" s="33">
        <v>42924</v>
      </c>
      <c r="H416" s="41">
        <f t="shared" si="11"/>
        <v>36577.833999999995</v>
      </c>
      <c r="I416">
        <v>-8.5890000000000004</v>
      </c>
      <c r="J416">
        <v>-8.141</v>
      </c>
      <c r="K416">
        <v>-9.5370000000000008</v>
      </c>
      <c r="L416">
        <v>-10.097</v>
      </c>
      <c r="M416">
        <v>-9.6080000000000005</v>
      </c>
      <c r="N416">
        <v>-9.5380000000000003</v>
      </c>
      <c r="O416">
        <v>-9.4770000000000003</v>
      </c>
      <c r="P416">
        <v>-9.8529999999999998</v>
      </c>
      <c r="Q416">
        <v>-9.5969999999999995</v>
      </c>
      <c r="R416">
        <v>-8.5779999999999994</v>
      </c>
      <c r="S416">
        <v>-8.4960000000000004</v>
      </c>
      <c r="T416">
        <v>-8.7620000000000005</v>
      </c>
      <c r="U416">
        <v>-8.9979999999999993</v>
      </c>
      <c r="V416">
        <v>-11.602</v>
      </c>
      <c r="W416">
        <v>-10.698</v>
      </c>
      <c r="X416">
        <v>-12.645</v>
      </c>
      <c r="Y416">
        <v>-31.175999999999998</v>
      </c>
      <c r="Z416">
        <v>-412.67700000000002</v>
      </c>
      <c r="AA416">
        <v>-1514.5940000000001</v>
      </c>
      <c r="AB416">
        <v>-1044.1679999999999</v>
      </c>
      <c r="AC416">
        <v>-1121.7049999999999</v>
      </c>
      <c r="AD416">
        <v>-3443.32</v>
      </c>
      <c r="AE416">
        <v>-5649.0780000000004</v>
      </c>
      <c r="AF416">
        <v>-5491.3689999999997</v>
      </c>
      <c r="AG416">
        <v>-4429.6090000000004</v>
      </c>
      <c r="AH416">
        <v>-2981.7939999999999</v>
      </c>
      <c r="AI416">
        <v>-2513.5540000000001</v>
      </c>
      <c r="AJ416">
        <v>-2366.8310000000001</v>
      </c>
      <c r="AK416">
        <v>-2046.6379999999999</v>
      </c>
      <c r="AL416">
        <v>-1948.701</v>
      </c>
      <c r="AM416">
        <v>-561.38400000000001</v>
      </c>
      <c r="AN416">
        <v>-169.221</v>
      </c>
      <c r="AO416">
        <v>-479.18</v>
      </c>
      <c r="AP416">
        <v>-68.936999999999998</v>
      </c>
      <c r="AQ416">
        <v>-12.496</v>
      </c>
      <c r="AR416">
        <v>-12.646000000000001</v>
      </c>
      <c r="AS416">
        <v>-12.78</v>
      </c>
      <c r="AT416">
        <v>-12.215999999999999</v>
      </c>
      <c r="AU416">
        <v>-11.19</v>
      </c>
      <c r="AV416">
        <v>-10.815</v>
      </c>
      <c r="AW416">
        <v>-11.077</v>
      </c>
      <c r="AX416">
        <v>-10.004</v>
      </c>
      <c r="AY416">
        <v>-9.1709999999999994</v>
      </c>
      <c r="AZ416">
        <v>-9.1639999999999997</v>
      </c>
      <c r="BA416">
        <v>-8.81</v>
      </c>
      <c r="BB416">
        <v>-8.3770000000000007</v>
      </c>
      <c r="BC416">
        <v>-9.9540000000000006</v>
      </c>
      <c r="BD416">
        <v>-10.981999999999999</v>
      </c>
    </row>
    <row r="417" spans="1:56" x14ac:dyDescent="0.25">
      <c r="A417" t="s">
        <v>323</v>
      </c>
      <c r="D417" t="s">
        <v>2</v>
      </c>
      <c r="F417" t="s">
        <v>154</v>
      </c>
      <c r="G417" s="33">
        <v>42924</v>
      </c>
      <c r="H417" s="41">
        <f t="shared" si="11"/>
        <v>0</v>
      </c>
      <c r="I417">
        <v>-1748.9849999999999</v>
      </c>
      <c r="J417">
        <v>-1741.059</v>
      </c>
      <c r="K417">
        <v>-1746.3710000000001</v>
      </c>
      <c r="L417">
        <v>-1754.1559999999999</v>
      </c>
      <c r="M417">
        <v>-1779.454</v>
      </c>
      <c r="N417">
        <v>-1790.251</v>
      </c>
      <c r="O417">
        <v>-1761.94</v>
      </c>
      <c r="P417">
        <v>-1743.1569999999999</v>
      </c>
      <c r="Q417">
        <v>-1733.5219999999999</v>
      </c>
      <c r="R417">
        <v>-1735.2539999999999</v>
      </c>
      <c r="S417">
        <v>-1761.403</v>
      </c>
      <c r="T417">
        <v>-1768.9079999999999</v>
      </c>
      <c r="U417">
        <v>-1760.5640000000001</v>
      </c>
      <c r="V417">
        <v>-1814.056</v>
      </c>
      <c r="W417">
        <v>-2303.1640000000002</v>
      </c>
      <c r="X417">
        <v>-2318.453</v>
      </c>
      <c r="Y417">
        <v>-2283.692</v>
      </c>
      <c r="Z417">
        <v>-2276.962</v>
      </c>
      <c r="AA417">
        <v>-2258.134</v>
      </c>
      <c r="AB417">
        <v>-2237.6729999999998</v>
      </c>
      <c r="AC417">
        <v>-2236.9740000000002</v>
      </c>
      <c r="AD417">
        <v>-2222.17</v>
      </c>
      <c r="AE417">
        <v>-2237.7379999999998</v>
      </c>
      <c r="AF417">
        <v>-2206.1709999999998</v>
      </c>
      <c r="AG417">
        <v>-2176.634</v>
      </c>
      <c r="AH417">
        <v>-2145.7330000000002</v>
      </c>
      <c r="AI417">
        <v>-2090.7040000000002</v>
      </c>
      <c r="AJ417">
        <v>-2052.4589999999998</v>
      </c>
      <c r="AK417">
        <v>-2075.9090000000001</v>
      </c>
      <c r="AL417">
        <v>-2079.8330000000001</v>
      </c>
      <c r="AM417">
        <v>-2092.1779999999999</v>
      </c>
      <c r="AN417">
        <v>-2105.681</v>
      </c>
      <c r="AO417">
        <v>-2127.3780000000002</v>
      </c>
      <c r="AP417">
        <v>-2126.8850000000002</v>
      </c>
      <c r="AQ417">
        <v>-2167.645</v>
      </c>
      <c r="AR417">
        <v>-2153.2060000000001</v>
      </c>
      <c r="AS417">
        <v>-2182.7199999999998</v>
      </c>
      <c r="AT417">
        <v>-2211.9110000000001</v>
      </c>
      <c r="AU417">
        <v>-2247.4899999999998</v>
      </c>
      <c r="AV417">
        <v>-2249.114</v>
      </c>
      <c r="AW417">
        <v>-2268.1550000000002</v>
      </c>
      <c r="AX417">
        <v>-2288.165</v>
      </c>
      <c r="AY417">
        <v>-2295.8629999999998</v>
      </c>
      <c r="AZ417">
        <v>-2304.895</v>
      </c>
      <c r="BA417">
        <v>-2308.895</v>
      </c>
      <c r="BB417">
        <v>-2304.1320000000001</v>
      </c>
      <c r="BC417">
        <v>-1606.046</v>
      </c>
      <c r="BD417">
        <v>-1627.97</v>
      </c>
    </row>
    <row r="418" spans="1:56" x14ac:dyDescent="0.25">
      <c r="A418" t="s">
        <v>323</v>
      </c>
      <c r="D418" t="s">
        <v>2</v>
      </c>
      <c r="F418" t="s">
        <v>155</v>
      </c>
      <c r="G418" s="33">
        <v>42924</v>
      </c>
      <c r="H418" s="41">
        <f t="shared" si="11"/>
        <v>0</v>
      </c>
      <c r="I418">
        <v>-984</v>
      </c>
      <c r="J418">
        <v>-798</v>
      </c>
      <c r="K418">
        <v>-798</v>
      </c>
      <c r="L418">
        <v>-798</v>
      </c>
      <c r="M418">
        <v>-780</v>
      </c>
      <c r="N418">
        <v>-12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-3.1E-2</v>
      </c>
      <c r="AA418">
        <v>-2.891</v>
      </c>
      <c r="AB418">
        <v>-634.73500000000001</v>
      </c>
      <c r="AC418">
        <v>-773.32299999999998</v>
      </c>
      <c r="AD418">
        <v>-760.49400000000003</v>
      </c>
      <c r="AE418">
        <v>-773.745</v>
      </c>
      <c r="AF418">
        <v>-751.81899999999996</v>
      </c>
      <c r="AG418">
        <v>-762.24300000000005</v>
      </c>
      <c r="AH418">
        <v>-729.59500000000003</v>
      </c>
      <c r="AI418">
        <v>-752.50300000000004</v>
      </c>
      <c r="AJ418">
        <v>-729.577</v>
      </c>
      <c r="AK418">
        <v>-729.899</v>
      </c>
      <c r="AL418">
        <v>-730.62800000000004</v>
      </c>
      <c r="AM418">
        <v>-749.57500000000005</v>
      </c>
      <c r="AN418">
        <v>-751.32600000000002</v>
      </c>
      <c r="AO418">
        <v>-750.702</v>
      </c>
      <c r="AP418">
        <v>-751.03800000000001</v>
      </c>
      <c r="AQ418">
        <v>-750.17600000000004</v>
      </c>
      <c r="AR418">
        <v>-732.16</v>
      </c>
      <c r="AS418">
        <v>-738</v>
      </c>
      <c r="AT418">
        <v>-732</v>
      </c>
      <c r="AU418">
        <v>-744.01599999999996</v>
      </c>
      <c r="AV418">
        <v>-756</v>
      </c>
      <c r="AW418">
        <v>-750</v>
      </c>
      <c r="AX418">
        <v>-750</v>
      </c>
      <c r="AY418">
        <v>-750</v>
      </c>
      <c r="AZ418">
        <v>-756</v>
      </c>
      <c r="BA418">
        <v>-750</v>
      </c>
      <c r="BB418">
        <v>-756</v>
      </c>
      <c r="BC418">
        <v>-756</v>
      </c>
      <c r="BD418">
        <v>-756</v>
      </c>
    </row>
    <row r="419" spans="1:56" x14ac:dyDescent="0.25">
      <c r="A419" t="s">
        <v>323</v>
      </c>
      <c r="D419" t="s">
        <v>2</v>
      </c>
      <c r="F419" t="s">
        <v>157</v>
      </c>
      <c r="G419" s="33">
        <v>42924</v>
      </c>
      <c r="H419" s="41">
        <f t="shared" si="11"/>
        <v>34480.078999999998</v>
      </c>
      <c r="I419">
        <v>-654.19899999999996</v>
      </c>
      <c r="J419">
        <v>-654.53700000000003</v>
      </c>
      <c r="K419">
        <v>-655.21</v>
      </c>
      <c r="L419">
        <v>-654.60599999999999</v>
      </c>
      <c r="M419">
        <v>-654.48500000000001</v>
      </c>
      <c r="N419">
        <v>-654.60500000000002</v>
      </c>
      <c r="O419">
        <v>-655.38800000000003</v>
      </c>
      <c r="P419">
        <v>-654.53300000000002</v>
      </c>
      <c r="Q419">
        <v>-654.71400000000006</v>
      </c>
      <c r="R419">
        <v>-655.16600000000005</v>
      </c>
      <c r="S419">
        <v>-654.60199999999998</v>
      </c>
      <c r="T419">
        <v>-654.9</v>
      </c>
      <c r="U419">
        <v>-654.79100000000005</v>
      </c>
      <c r="V419">
        <v>-654.154</v>
      </c>
      <c r="W419">
        <v>-654.73900000000003</v>
      </c>
      <c r="X419">
        <v>-654.39099999999996</v>
      </c>
      <c r="Y419">
        <v>-658.16499999999996</v>
      </c>
      <c r="Z419">
        <v>-685.79100000000005</v>
      </c>
      <c r="AA419">
        <v>-769.86199999999997</v>
      </c>
      <c r="AB419">
        <v>-734.97900000000004</v>
      </c>
      <c r="AC419">
        <v>-761.11500000000001</v>
      </c>
      <c r="AD419">
        <v>-909.64300000000003</v>
      </c>
      <c r="AE419">
        <v>-1147.2349999999999</v>
      </c>
      <c r="AF419">
        <v>-1046.222</v>
      </c>
      <c r="AG419">
        <v>-982.31799999999998</v>
      </c>
      <c r="AH419">
        <v>-946.21100000000001</v>
      </c>
      <c r="AI419">
        <v>-952.01700000000005</v>
      </c>
      <c r="AJ419">
        <v>-828.721</v>
      </c>
      <c r="AK419">
        <v>-823.38300000000004</v>
      </c>
      <c r="AL419">
        <v>-843.75800000000004</v>
      </c>
      <c r="AM419">
        <v>-729.41499999999996</v>
      </c>
      <c r="AN419">
        <v>-679.43600000000004</v>
      </c>
      <c r="AO419">
        <v>-697.02499999999998</v>
      </c>
      <c r="AP419">
        <v>-658.91600000000005</v>
      </c>
      <c r="AQ419">
        <v>-653.74300000000005</v>
      </c>
      <c r="AR419">
        <v>-653.37199999999996</v>
      </c>
      <c r="AS419">
        <v>-653.50099999999998</v>
      </c>
      <c r="AT419">
        <v>-653.27099999999996</v>
      </c>
      <c r="AU419">
        <v>-653.65499999999997</v>
      </c>
      <c r="AV419">
        <v>-653.84799999999996</v>
      </c>
      <c r="AW419">
        <v>-653.59</v>
      </c>
      <c r="AX419">
        <v>-654.57799999999997</v>
      </c>
      <c r="AY419">
        <v>-652.94399999999996</v>
      </c>
      <c r="AZ419">
        <v>-653.74300000000005</v>
      </c>
      <c r="BA419">
        <v>-653.82399999999996</v>
      </c>
      <c r="BB419">
        <v>-653.03300000000002</v>
      </c>
      <c r="BC419">
        <v>-653.59400000000005</v>
      </c>
      <c r="BD419">
        <v>-654.15099999999995</v>
      </c>
    </row>
    <row r="420" spans="1:56" x14ac:dyDescent="0.25">
      <c r="A420" t="s">
        <v>323</v>
      </c>
      <c r="D420" t="s">
        <v>2</v>
      </c>
      <c r="F420" t="s">
        <v>156</v>
      </c>
      <c r="G420" s="33">
        <v>42925</v>
      </c>
      <c r="H420" s="41">
        <f t="shared" si="11"/>
        <v>100306.90700000001</v>
      </c>
      <c r="I420">
        <v>-10.159000000000001</v>
      </c>
      <c r="J420">
        <v>-10.795999999999999</v>
      </c>
      <c r="K420">
        <v>-10.579000000000001</v>
      </c>
      <c r="L420">
        <v>-10.554</v>
      </c>
      <c r="M420">
        <v>-10.657999999999999</v>
      </c>
      <c r="N420">
        <v>-7.77</v>
      </c>
      <c r="O420">
        <v>-8.0090000000000003</v>
      </c>
      <c r="P420">
        <v>-7.8040000000000003</v>
      </c>
      <c r="Q420">
        <v>-8.2479999999999993</v>
      </c>
      <c r="R420">
        <v>-9.9860000000000007</v>
      </c>
      <c r="S420">
        <v>-10.241</v>
      </c>
      <c r="T420">
        <v>-10.475</v>
      </c>
      <c r="U420">
        <v>-9.6289999999999996</v>
      </c>
      <c r="V420">
        <v>-9.8740000000000006</v>
      </c>
      <c r="W420">
        <v>-10.215</v>
      </c>
      <c r="X420">
        <v>-24.085999999999999</v>
      </c>
      <c r="Y420">
        <v>-457.75900000000001</v>
      </c>
      <c r="Z420">
        <v>-1756.0160000000001</v>
      </c>
      <c r="AA420">
        <v>-3590.57</v>
      </c>
      <c r="AB420">
        <v>-5548.6850000000004</v>
      </c>
      <c r="AC420">
        <v>-7619.4669999999996</v>
      </c>
      <c r="AD420">
        <v>-8887.3770000000004</v>
      </c>
      <c r="AE420">
        <v>-9596.4179999999997</v>
      </c>
      <c r="AF420">
        <v>-10484.085999999999</v>
      </c>
      <c r="AG420">
        <v>-10943.877</v>
      </c>
      <c r="AH420">
        <v>-9538.8580000000002</v>
      </c>
      <c r="AI420">
        <v>-8199.7330000000002</v>
      </c>
      <c r="AJ420">
        <v>-8031.3720000000003</v>
      </c>
      <c r="AK420">
        <v>-6217.6120000000001</v>
      </c>
      <c r="AL420">
        <v>-3546.0540000000001</v>
      </c>
      <c r="AM420">
        <v>-2488.2170000000001</v>
      </c>
      <c r="AN420">
        <v>-1554.1089999999999</v>
      </c>
      <c r="AO420">
        <v>-1280.76</v>
      </c>
      <c r="AP420">
        <v>-223.18899999999999</v>
      </c>
      <c r="AQ420">
        <v>-15.303000000000001</v>
      </c>
      <c r="AR420">
        <v>-14.377000000000001</v>
      </c>
      <c r="AS420">
        <v>-14.81</v>
      </c>
      <c r="AT420">
        <v>-14.372999999999999</v>
      </c>
      <c r="AU420">
        <v>-12.526999999999999</v>
      </c>
      <c r="AV420">
        <v>-12.218</v>
      </c>
      <c r="AW420">
        <v>-11.413</v>
      </c>
      <c r="AX420">
        <v>-11.395</v>
      </c>
      <c r="AY420">
        <v>-10.85</v>
      </c>
      <c r="AZ420">
        <v>-13.178000000000001</v>
      </c>
      <c r="BA420">
        <v>-11.837999999999999</v>
      </c>
      <c r="BB420">
        <v>-10.311999999999999</v>
      </c>
      <c r="BC420">
        <v>-10.457000000000001</v>
      </c>
      <c r="BD420">
        <v>-10.614000000000001</v>
      </c>
    </row>
    <row r="421" spans="1:56" x14ac:dyDescent="0.25">
      <c r="A421" t="s">
        <v>323</v>
      </c>
      <c r="D421" t="s">
        <v>2</v>
      </c>
      <c r="F421" t="s">
        <v>153</v>
      </c>
      <c r="G421" s="33">
        <v>42925</v>
      </c>
      <c r="H421" s="41">
        <f t="shared" si="11"/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</row>
    <row r="422" spans="1:56" x14ac:dyDescent="0.25">
      <c r="A422" t="s">
        <v>323</v>
      </c>
      <c r="D422" t="s">
        <v>2</v>
      </c>
      <c r="F422" t="s">
        <v>155</v>
      </c>
      <c r="G422" s="33">
        <v>42925</v>
      </c>
      <c r="H422" s="41">
        <f t="shared" si="11"/>
        <v>0</v>
      </c>
      <c r="I422">
        <v>-762</v>
      </c>
      <c r="J422">
        <v>-618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-0.16</v>
      </c>
      <c r="U422">
        <v>0</v>
      </c>
      <c r="V422">
        <v>0</v>
      </c>
      <c r="W422">
        <v>0</v>
      </c>
      <c r="X422">
        <v>-0.32</v>
      </c>
      <c r="Y422">
        <v>-3.5350000000000001</v>
      </c>
      <c r="Z422">
        <v>-9.5380000000000003</v>
      </c>
      <c r="AA422">
        <v>-54.188000000000002</v>
      </c>
      <c r="AB422">
        <v>-322.64999999999998</v>
      </c>
      <c r="AC422">
        <v>-868.74</v>
      </c>
      <c r="AD422">
        <v>-904.14099999999996</v>
      </c>
      <c r="AE422">
        <v>-873.03399999999999</v>
      </c>
      <c r="AF422">
        <v>-863.91300000000001</v>
      </c>
      <c r="AG422">
        <v>-896.96699999999998</v>
      </c>
      <c r="AH422">
        <v>-835.13099999999997</v>
      </c>
      <c r="AI422">
        <v>-859.50199999999995</v>
      </c>
      <c r="AJ422">
        <v>-872.67700000000002</v>
      </c>
      <c r="AK422">
        <v>-825.34100000000001</v>
      </c>
      <c r="AL422">
        <v>-744.27599999999995</v>
      </c>
      <c r="AM422">
        <v>-716.90200000000004</v>
      </c>
      <c r="AN422">
        <v>-702.16700000000003</v>
      </c>
      <c r="AO422">
        <v>-706.83299999999997</v>
      </c>
      <c r="AP422">
        <v>-757.80499999999995</v>
      </c>
      <c r="AQ422">
        <v>-774</v>
      </c>
      <c r="AR422">
        <v>-774</v>
      </c>
      <c r="AS422">
        <v>-774</v>
      </c>
      <c r="AT422">
        <v>-774.01599999999996</v>
      </c>
      <c r="AU422">
        <v>-774</v>
      </c>
      <c r="AV422">
        <v>-774</v>
      </c>
      <c r="AW422">
        <v>-780</v>
      </c>
      <c r="AX422">
        <v>-774</v>
      </c>
      <c r="AY422">
        <v>-786</v>
      </c>
      <c r="AZ422">
        <v>-774</v>
      </c>
      <c r="BA422">
        <v>-774</v>
      </c>
      <c r="BB422">
        <v>-780</v>
      </c>
      <c r="BC422">
        <v>-780</v>
      </c>
      <c r="BD422">
        <v>-780</v>
      </c>
    </row>
    <row r="423" spans="1:56" x14ac:dyDescent="0.25">
      <c r="A423" t="s">
        <v>323</v>
      </c>
      <c r="D423" t="s">
        <v>2</v>
      </c>
      <c r="F423" t="s">
        <v>157</v>
      </c>
      <c r="G423" s="33">
        <v>42925</v>
      </c>
      <c r="H423" s="41">
        <f t="shared" si="11"/>
        <v>41470.122000000003</v>
      </c>
      <c r="I423">
        <v>-653.29200000000003</v>
      </c>
      <c r="J423">
        <v>-653.702</v>
      </c>
      <c r="K423">
        <v>-653.31899999999996</v>
      </c>
      <c r="L423">
        <v>-653.65800000000002</v>
      </c>
      <c r="M423">
        <v>-654.10599999999999</v>
      </c>
      <c r="N423">
        <v>-653.85199999999998</v>
      </c>
      <c r="O423">
        <v>-653.73099999999999</v>
      </c>
      <c r="P423">
        <v>-653.86400000000003</v>
      </c>
      <c r="Q423">
        <v>-653.94100000000003</v>
      </c>
      <c r="R423">
        <v>-654.82000000000005</v>
      </c>
      <c r="S423">
        <v>-653.47699999999998</v>
      </c>
      <c r="T423">
        <v>-654.27099999999996</v>
      </c>
      <c r="U423">
        <v>-653.69500000000005</v>
      </c>
      <c r="V423">
        <v>-654.71900000000005</v>
      </c>
      <c r="W423">
        <v>-653.88400000000001</v>
      </c>
      <c r="X423">
        <v>-654.78399999999999</v>
      </c>
      <c r="Y423">
        <v>-693.01099999999997</v>
      </c>
      <c r="Z423">
        <v>-827.5</v>
      </c>
      <c r="AA423">
        <v>-1065.046</v>
      </c>
      <c r="AB423">
        <v>-1323.7339999999999</v>
      </c>
      <c r="AC423">
        <v>-1535.117</v>
      </c>
      <c r="AD423">
        <v>-1694.2059999999999</v>
      </c>
      <c r="AE423">
        <v>-1614.4</v>
      </c>
      <c r="AF423">
        <v>-1617.5229999999999</v>
      </c>
      <c r="AG423">
        <v>-1703.4010000000001</v>
      </c>
      <c r="AH423">
        <v>-1550.136</v>
      </c>
      <c r="AI423">
        <v>-1370.838</v>
      </c>
      <c r="AJ423">
        <v>-1416.838</v>
      </c>
      <c r="AK423">
        <v>-1254.74</v>
      </c>
      <c r="AL423">
        <v>-949.80799999999999</v>
      </c>
      <c r="AM423">
        <v>-868.53200000000004</v>
      </c>
      <c r="AN423">
        <v>-790.66</v>
      </c>
      <c r="AO423">
        <v>-778.66399999999999</v>
      </c>
      <c r="AP423">
        <v>-678.92100000000005</v>
      </c>
      <c r="AQ423">
        <v>-659.09500000000003</v>
      </c>
      <c r="AR423">
        <v>-661.77499999999998</v>
      </c>
      <c r="AS423">
        <v>-662.13699999999994</v>
      </c>
      <c r="AT423">
        <v>-662.23099999999999</v>
      </c>
      <c r="AU423">
        <v>-662.52499999999998</v>
      </c>
      <c r="AV423">
        <v>-662.67</v>
      </c>
      <c r="AW423">
        <v>-663.625</v>
      </c>
      <c r="AX423">
        <v>-662.49199999999996</v>
      </c>
      <c r="AY423">
        <v>-662.47199999999998</v>
      </c>
      <c r="AZ423">
        <v>-662.60900000000004</v>
      </c>
      <c r="BA423">
        <v>-663.27099999999996</v>
      </c>
      <c r="BB423">
        <v>-662.34299999999996</v>
      </c>
      <c r="BC423">
        <v>-663.36400000000003</v>
      </c>
      <c r="BD423">
        <v>-663.32299999999998</v>
      </c>
    </row>
    <row r="424" spans="1:56" x14ac:dyDescent="0.25">
      <c r="A424" t="s">
        <v>323</v>
      </c>
      <c r="D424" t="s">
        <v>2</v>
      </c>
      <c r="F424" t="s">
        <v>154</v>
      </c>
      <c r="G424" s="33">
        <v>42925</v>
      </c>
      <c r="H424" s="41">
        <f t="shared" si="11"/>
        <v>0</v>
      </c>
      <c r="I424">
        <v>-1671.4939999999999</v>
      </c>
      <c r="J424">
        <v>-1667.4949999999999</v>
      </c>
      <c r="K424">
        <v>-1648.367</v>
      </c>
      <c r="L424">
        <v>-1671.2360000000001</v>
      </c>
      <c r="M424">
        <v>-1673.183</v>
      </c>
      <c r="N424">
        <v>-1694.029</v>
      </c>
      <c r="O424">
        <v>-1691.837</v>
      </c>
      <c r="P424">
        <v>-1692.02</v>
      </c>
      <c r="Q424">
        <v>-1717.4269999999999</v>
      </c>
      <c r="R424">
        <v>-1701.4280000000001</v>
      </c>
      <c r="S424">
        <v>-1699.9549999999999</v>
      </c>
      <c r="T424">
        <v>-1701.9010000000001</v>
      </c>
      <c r="U424">
        <v>-1716.77</v>
      </c>
      <c r="V424">
        <v>-1729.587</v>
      </c>
      <c r="W424">
        <v>-2268.9940000000001</v>
      </c>
      <c r="X424">
        <v>-2310.7339999999999</v>
      </c>
      <c r="Y424">
        <v>-2252.08</v>
      </c>
      <c r="Z424">
        <v>-2237.694</v>
      </c>
      <c r="AA424">
        <v>-2223.8029999999999</v>
      </c>
      <c r="AB424">
        <v>-2216.0079999999998</v>
      </c>
      <c r="AC424">
        <v>-2215.837</v>
      </c>
      <c r="AD424">
        <v>-2188.752</v>
      </c>
      <c r="AE424">
        <v>-2176.29</v>
      </c>
      <c r="AF424">
        <v>-2140.4209999999998</v>
      </c>
      <c r="AG424">
        <v>-2144.0549999999998</v>
      </c>
      <c r="AH424">
        <v>-2119.326</v>
      </c>
      <c r="AI424">
        <v>-2104.8110000000001</v>
      </c>
      <c r="AJ424">
        <v>-2108.0790000000002</v>
      </c>
      <c r="AK424">
        <v>-2096.1559999999999</v>
      </c>
      <c r="AL424">
        <v>-2083.1350000000002</v>
      </c>
      <c r="AM424">
        <v>-2098.66</v>
      </c>
      <c r="AN424">
        <v>-2080.4140000000002</v>
      </c>
      <c r="AO424">
        <v>-2082.92</v>
      </c>
      <c r="AP424">
        <v>-2086.2640000000001</v>
      </c>
      <c r="AQ424">
        <v>-2102.8760000000002</v>
      </c>
      <c r="AR424">
        <v>-2081.5859999999998</v>
      </c>
      <c r="AS424">
        <v>-2128.7330000000002</v>
      </c>
      <c r="AT424">
        <v>-2154.5929999999998</v>
      </c>
      <c r="AU424">
        <v>-2223.5569999999998</v>
      </c>
      <c r="AV424">
        <v>-2255.1559999999999</v>
      </c>
      <c r="AW424">
        <v>-2264.6610000000001</v>
      </c>
      <c r="AX424">
        <v>-2271.886</v>
      </c>
      <c r="AY424">
        <v>-2262.6619999999998</v>
      </c>
      <c r="AZ424">
        <v>-2258.3809999999999</v>
      </c>
      <c r="BA424">
        <v>-2268.4029999999998</v>
      </c>
      <c r="BB424">
        <v>-2274.0360000000001</v>
      </c>
      <c r="BC424">
        <v>-1653.4090000000001</v>
      </c>
      <c r="BD424">
        <v>-1663.1289999999999</v>
      </c>
    </row>
    <row r="425" spans="1:56" x14ac:dyDescent="0.25">
      <c r="A425" t="s">
        <v>323</v>
      </c>
      <c r="D425" t="s">
        <v>2</v>
      </c>
      <c r="F425" t="s">
        <v>155</v>
      </c>
      <c r="G425" s="33">
        <v>42926</v>
      </c>
      <c r="H425" s="41">
        <f t="shared" si="11"/>
        <v>0</v>
      </c>
      <c r="I425">
        <v>-792</v>
      </c>
      <c r="J425">
        <v>-786</v>
      </c>
      <c r="K425">
        <v>-612.16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-180</v>
      </c>
      <c r="Z425">
        <v>-810</v>
      </c>
      <c r="AA425">
        <v>-810.65499999999997</v>
      </c>
      <c r="AB425">
        <v>-812.31899999999996</v>
      </c>
      <c r="AC425">
        <v>-804.94399999999996</v>
      </c>
      <c r="AD425">
        <v>-819.42399999999998</v>
      </c>
      <c r="AE425">
        <v>-784.01599999999996</v>
      </c>
      <c r="AF425">
        <v>-773.67899999999997</v>
      </c>
      <c r="AG425">
        <v>-778.702</v>
      </c>
      <c r="AH425">
        <v>-789.43299999999999</v>
      </c>
      <c r="AI425">
        <v>-777.47</v>
      </c>
      <c r="AJ425">
        <v>-777.64700000000005</v>
      </c>
      <c r="AK425">
        <v>-769.85400000000004</v>
      </c>
      <c r="AL425">
        <v>-793.87099999999998</v>
      </c>
      <c r="AM425">
        <v>-805.327</v>
      </c>
      <c r="AN425">
        <v>-804.56</v>
      </c>
      <c r="AO425">
        <v>-804.01599999999996</v>
      </c>
      <c r="AP425">
        <v>-804</v>
      </c>
      <c r="AQ425">
        <v>-810.01599999999996</v>
      </c>
      <c r="AR425">
        <v>-804</v>
      </c>
      <c r="AS425">
        <v>-804.01599999999996</v>
      </c>
      <c r="AT425">
        <v>-810</v>
      </c>
      <c r="AU425">
        <v>-810</v>
      </c>
      <c r="AV425">
        <v>-804</v>
      </c>
      <c r="AW425">
        <v>-798</v>
      </c>
      <c r="AX425">
        <v>-798</v>
      </c>
      <c r="AY425">
        <v>-798</v>
      </c>
      <c r="AZ425">
        <v>-804</v>
      </c>
      <c r="BA425">
        <v>-816</v>
      </c>
      <c r="BB425">
        <v>-816</v>
      </c>
      <c r="BC425">
        <v>-816</v>
      </c>
      <c r="BD425">
        <v>-816</v>
      </c>
    </row>
    <row r="426" spans="1:56" x14ac:dyDescent="0.25">
      <c r="A426" t="s">
        <v>323</v>
      </c>
      <c r="D426" t="s">
        <v>2</v>
      </c>
      <c r="F426" t="s">
        <v>157</v>
      </c>
      <c r="G426" s="33">
        <v>42926</v>
      </c>
      <c r="H426" s="41">
        <f t="shared" si="11"/>
        <v>33729.961999999992</v>
      </c>
      <c r="I426">
        <v>-663.18600000000004</v>
      </c>
      <c r="J426">
        <v>-662.69799999999998</v>
      </c>
      <c r="K426">
        <v>-663.14200000000005</v>
      </c>
      <c r="L426">
        <v>-663.64200000000005</v>
      </c>
      <c r="M426">
        <v>-663.56100000000004</v>
      </c>
      <c r="N426">
        <v>-662.79899999999998</v>
      </c>
      <c r="O426">
        <v>-663.005</v>
      </c>
      <c r="P426">
        <v>-662.93200000000002</v>
      </c>
      <c r="Q426">
        <v>-663.90800000000002</v>
      </c>
      <c r="R426">
        <v>-663</v>
      </c>
      <c r="S426">
        <v>-663.31899999999996</v>
      </c>
      <c r="T426">
        <v>-662.88300000000004</v>
      </c>
      <c r="U426">
        <v>-683.19299999999998</v>
      </c>
      <c r="V426">
        <v>-694.98199999999997</v>
      </c>
      <c r="W426">
        <v>-695.10699999999997</v>
      </c>
      <c r="X426">
        <v>-694.38199999999995</v>
      </c>
      <c r="Y426">
        <v>-702.30799999999999</v>
      </c>
      <c r="Z426">
        <v>-736.77800000000002</v>
      </c>
      <c r="AA426">
        <v>-790.31799999999998</v>
      </c>
      <c r="AB426">
        <v>-856.62599999999998</v>
      </c>
      <c r="AC426">
        <v>-933.45299999999997</v>
      </c>
      <c r="AD426">
        <v>-997.98</v>
      </c>
      <c r="AE426">
        <v>-1067.2539999999999</v>
      </c>
      <c r="AF426">
        <v>-1054.2049999999999</v>
      </c>
      <c r="AG426">
        <v>-971.48099999999999</v>
      </c>
      <c r="AH426">
        <v>-991.67499999999995</v>
      </c>
      <c r="AI426">
        <v>-930.54499999999996</v>
      </c>
      <c r="AJ426">
        <v>-877.91600000000005</v>
      </c>
      <c r="AK426">
        <v>-815.95799999999997</v>
      </c>
      <c r="AL426">
        <v>-823.63800000000003</v>
      </c>
      <c r="AM426">
        <v>-784.11500000000001</v>
      </c>
      <c r="AN426">
        <v>-757.22500000000002</v>
      </c>
      <c r="AO426">
        <v>-731.06</v>
      </c>
      <c r="AP426">
        <v>-701.45299999999997</v>
      </c>
      <c r="AQ426">
        <v>-698.17600000000004</v>
      </c>
      <c r="AR426">
        <v>-698.13499999999999</v>
      </c>
      <c r="AS426">
        <v>-562.59100000000001</v>
      </c>
      <c r="AT426">
        <v>-441.47800000000001</v>
      </c>
      <c r="AU426">
        <v>-443.07499999999999</v>
      </c>
      <c r="AV426">
        <v>-442.11900000000003</v>
      </c>
      <c r="AW426">
        <v>-441.92099999999999</v>
      </c>
      <c r="AX426">
        <v>-442.56299999999999</v>
      </c>
      <c r="AY426">
        <v>-442.23099999999999</v>
      </c>
      <c r="AZ426">
        <v>-442.245</v>
      </c>
      <c r="BA426">
        <v>-483.39</v>
      </c>
      <c r="BB426">
        <v>-617.173</v>
      </c>
      <c r="BC426">
        <v>-661.74199999999996</v>
      </c>
      <c r="BD426">
        <v>-663.39599999999996</v>
      </c>
    </row>
    <row r="427" spans="1:56" x14ac:dyDescent="0.25">
      <c r="A427" t="s">
        <v>323</v>
      </c>
      <c r="D427" t="s">
        <v>2</v>
      </c>
      <c r="F427" t="s">
        <v>154</v>
      </c>
      <c r="G427" s="33">
        <v>42926</v>
      </c>
      <c r="H427" s="41">
        <f t="shared" si="11"/>
        <v>0</v>
      </c>
      <c r="I427">
        <v>-1722.921</v>
      </c>
      <c r="J427">
        <v>-1747.8340000000001</v>
      </c>
      <c r="K427">
        <v>-1746.393</v>
      </c>
      <c r="L427">
        <v>-1738.8130000000001</v>
      </c>
      <c r="M427">
        <v>-1758.758</v>
      </c>
      <c r="N427">
        <v>-1748.306</v>
      </c>
      <c r="O427">
        <v>-1688.848</v>
      </c>
      <c r="P427">
        <v>-1641.68</v>
      </c>
      <c r="Q427">
        <v>-1634.605</v>
      </c>
      <c r="R427">
        <v>-1616.8420000000001</v>
      </c>
      <c r="S427">
        <v>-1625.5940000000001</v>
      </c>
      <c r="T427">
        <v>-1670.2909999999999</v>
      </c>
      <c r="U427">
        <v>-1507.4949999999999</v>
      </c>
      <c r="V427">
        <v>-1507.354</v>
      </c>
      <c r="W427">
        <v>-1989.28</v>
      </c>
      <c r="X427">
        <v>-1970.9690000000001</v>
      </c>
      <c r="Y427">
        <v>-1835.6559999999999</v>
      </c>
      <c r="Z427">
        <v>-1719.2439999999999</v>
      </c>
      <c r="AA427">
        <v>-1632.4870000000001</v>
      </c>
      <c r="AB427">
        <v>-1561.6410000000001</v>
      </c>
      <c r="AC427">
        <v>-1542.4169999999999</v>
      </c>
      <c r="AD427">
        <v>-1508.4290000000001</v>
      </c>
      <c r="AE427">
        <v>-1437.2840000000001</v>
      </c>
      <c r="AF427">
        <v>-1454.1110000000001</v>
      </c>
      <c r="AG427">
        <v>-1398.34</v>
      </c>
      <c r="AH427">
        <v>-1428.52</v>
      </c>
      <c r="AI427">
        <v>-1462.9490000000001</v>
      </c>
      <c r="AJ427">
        <v>-1491.989</v>
      </c>
      <c r="AK427">
        <v>-1457.9059999999999</v>
      </c>
      <c r="AL427">
        <v>-1505.15</v>
      </c>
      <c r="AM427">
        <v>-1474.818</v>
      </c>
      <c r="AN427">
        <v>-1523.9449999999999</v>
      </c>
      <c r="AO427">
        <v>-1559.63</v>
      </c>
      <c r="AP427">
        <v>-1623.1</v>
      </c>
      <c r="AQ427">
        <v>-1729.921</v>
      </c>
      <c r="AR427">
        <v>-1777.7239999999999</v>
      </c>
      <c r="AS427">
        <v>-1893.5989999999999</v>
      </c>
      <c r="AT427">
        <v>-1946.067</v>
      </c>
      <c r="AU427">
        <v>-2092.027</v>
      </c>
      <c r="AV427">
        <v>-2138.9380000000001</v>
      </c>
      <c r="AW427">
        <v>-2197.7950000000001</v>
      </c>
      <c r="AX427">
        <v>-2227.0940000000001</v>
      </c>
      <c r="AY427">
        <v>-2269.9499999999998</v>
      </c>
      <c r="AZ427">
        <v>-2259.3820000000001</v>
      </c>
      <c r="BA427">
        <v>-2291.3580000000002</v>
      </c>
      <c r="BB427">
        <v>-2311.7649999999999</v>
      </c>
      <c r="BC427">
        <v>-818.63499999999999</v>
      </c>
      <c r="BD427">
        <v>-719.66300000000001</v>
      </c>
    </row>
    <row r="428" spans="1:56" x14ac:dyDescent="0.25">
      <c r="A428" t="s">
        <v>323</v>
      </c>
      <c r="D428" t="s">
        <v>2</v>
      </c>
      <c r="F428" t="s">
        <v>153</v>
      </c>
      <c r="G428" s="33">
        <v>42926</v>
      </c>
      <c r="H428" s="41">
        <f t="shared" si="11"/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</row>
    <row r="429" spans="1:56" x14ac:dyDescent="0.25">
      <c r="A429" t="s">
        <v>323</v>
      </c>
      <c r="D429" t="s">
        <v>2</v>
      </c>
      <c r="F429" t="s">
        <v>156</v>
      </c>
      <c r="G429" s="33">
        <v>42926</v>
      </c>
      <c r="H429" s="41">
        <f t="shared" si="11"/>
        <v>105203.30699999996</v>
      </c>
      <c r="I429">
        <v>-10.521000000000001</v>
      </c>
      <c r="J429">
        <v>-8.3450000000000006</v>
      </c>
      <c r="K429">
        <v>-8.8339999999999996</v>
      </c>
      <c r="L429">
        <v>-8.7550000000000008</v>
      </c>
      <c r="M429">
        <v>-8.4589999999999996</v>
      </c>
      <c r="N429">
        <v>-8.7780000000000005</v>
      </c>
      <c r="O429">
        <v>-9.4359999999999999</v>
      </c>
      <c r="P429">
        <v>-9.5530000000000008</v>
      </c>
      <c r="Q429">
        <v>-9.6039999999999992</v>
      </c>
      <c r="R429">
        <v>-9.9610000000000003</v>
      </c>
      <c r="S429">
        <v>-10.396000000000001</v>
      </c>
      <c r="T429">
        <v>-11.311</v>
      </c>
      <c r="U429">
        <v>-10.372</v>
      </c>
      <c r="V429">
        <v>-8.9600000000000009</v>
      </c>
      <c r="W429">
        <v>-9.6720000000000006</v>
      </c>
      <c r="X429">
        <v>-12.945</v>
      </c>
      <c r="Y429">
        <v>-391.233</v>
      </c>
      <c r="Z429">
        <v>-1767.461</v>
      </c>
      <c r="AA429">
        <v>-3748.34</v>
      </c>
      <c r="AB429">
        <v>-5949.049</v>
      </c>
      <c r="AC429">
        <v>-8142.3010000000004</v>
      </c>
      <c r="AD429">
        <v>-10192.314</v>
      </c>
      <c r="AE429">
        <v>-11485.349</v>
      </c>
      <c r="AF429">
        <v>-11160.598</v>
      </c>
      <c r="AG429">
        <v>-9703.1039999999994</v>
      </c>
      <c r="AH429">
        <v>-9672.9310000000005</v>
      </c>
      <c r="AI429">
        <v>-7320.7340000000004</v>
      </c>
      <c r="AJ429">
        <v>-6802.5169999999998</v>
      </c>
      <c r="AK429">
        <v>-5639.5370000000003</v>
      </c>
      <c r="AL429">
        <v>-5517.1440000000002</v>
      </c>
      <c r="AM429">
        <v>-3358.36</v>
      </c>
      <c r="AN429">
        <v>-2796.38</v>
      </c>
      <c r="AO429">
        <v>-1094.7339999999999</v>
      </c>
      <c r="AP429">
        <v>-139.55199999999999</v>
      </c>
      <c r="AQ429">
        <v>-14.233000000000001</v>
      </c>
      <c r="AR429">
        <v>-12.061</v>
      </c>
      <c r="AS429">
        <v>-12.21</v>
      </c>
      <c r="AT429">
        <v>-11.792</v>
      </c>
      <c r="AU429">
        <v>-12.063000000000001</v>
      </c>
      <c r="AV429">
        <v>-12.775</v>
      </c>
      <c r="AW429">
        <v>-13.079000000000001</v>
      </c>
      <c r="AX429">
        <v>-12.746</v>
      </c>
      <c r="AY429">
        <v>-12.541</v>
      </c>
      <c r="AZ429">
        <v>-11.81</v>
      </c>
      <c r="BA429">
        <v>-11.993</v>
      </c>
      <c r="BB429">
        <v>-10.077999999999999</v>
      </c>
      <c r="BC429">
        <v>-9.0790000000000006</v>
      </c>
      <c r="BD429">
        <v>-9.3070000000000004</v>
      </c>
    </row>
    <row r="430" spans="1:56" x14ac:dyDescent="0.25">
      <c r="A430" t="s">
        <v>323</v>
      </c>
      <c r="D430" t="s">
        <v>2</v>
      </c>
      <c r="F430" t="s">
        <v>156</v>
      </c>
      <c r="G430" s="33">
        <v>42927</v>
      </c>
      <c r="H430" s="41">
        <f t="shared" si="11"/>
        <v>89145.34</v>
      </c>
      <c r="I430">
        <v>-8.5150000000000006</v>
      </c>
      <c r="J430">
        <v>-8.1470000000000002</v>
      </c>
      <c r="K430">
        <v>-9.7829999999999995</v>
      </c>
      <c r="L430">
        <v>-10.032999999999999</v>
      </c>
      <c r="M430">
        <v>-9.5459999999999994</v>
      </c>
      <c r="N430">
        <v>-9.641</v>
      </c>
      <c r="O430">
        <v>-9.7530000000000001</v>
      </c>
      <c r="P430">
        <v>-9.548</v>
      </c>
      <c r="Q430">
        <v>-9.33</v>
      </c>
      <c r="R430">
        <v>-8.7420000000000009</v>
      </c>
      <c r="S430">
        <v>-8.9380000000000006</v>
      </c>
      <c r="T430">
        <v>-9.734</v>
      </c>
      <c r="U430">
        <v>-9.2319999999999993</v>
      </c>
      <c r="V430">
        <v>-10.314</v>
      </c>
      <c r="W430">
        <v>-10.526</v>
      </c>
      <c r="X430">
        <v>-10.27</v>
      </c>
      <c r="Y430">
        <v>-47.252000000000002</v>
      </c>
      <c r="Z430">
        <v>-373.84800000000001</v>
      </c>
      <c r="AA430">
        <v>-2284.7280000000001</v>
      </c>
      <c r="AB430">
        <v>-5613.4470000000001</v>
      </c>
      <c r="AC430">
        <v>-7671.1350000000002</v>
      </c>
      <c r="AD430">
        <v>-10032.710999999999</v>
      </c>
      <c r="AE430">
        <v>-11288.114</v>
      </c>
      <c r="AF430">
        <v>-10737.843000000001</v>
      </c>
      <c r="AG430">
        <v>-7511.4340000000002</v>
      </c>
      <c r="AH430">
        <v>-5978.3729999999996</v>
      </c>
      <c r="AI430">
        <v>-6358.4989999999998</v>
      </c>
      <c r="AJ430">
        <v>-5411.576</v>
      </c>
      <c r="AK430">
        <v>-4111.8850000000002</v>
      </c>
      <c r="AL430">
        <v>-3450.1709999999998</v>
      </c>
      <c r="AM430">
        <v>-3266.0990000000002</v>
      </c>
      <c r="AN430">
        <v>-2918.3449999999998</v>
      </c>
      <c r="AO430">
        <v>-1527.1010000000001</v>
      </c>
      <c r="AP430">
        <v>-233.42</v>
      </c>
      <c r="AQ430">
        <v>-11.518000000000001</v>
      </c>
      <c r="AR430">
        <v>-14.177</v>
      </c>
      <c r="AS430">
        <v>-14.683</v>
      </c>
      <c r="AT430">
        <v>-15.699</v>
      </c>
      <c r="AU430">
        <v>-15.103</v>
      </c>
      <c r="AV430">
        <v>-13.657</v>
      </c>
      <c r="AW430">
        <v>-14.374000000000001</v>
      </c>
      <c r="AX430">
        <v>-13.183</v>
      </c>
      <c r="AY430">
        <v>-12.065</v>
      </c>
      <c r="AZ430">
        <v>-11.428000000000001</v>
      </c>
      <c r="BA430">
        <v>-10.07</v>
      </c>
      <c r="BB430">
        <v>-10.337999999999999</v>
      </c>
      <c r="BC430">
        <v>-10.601000000000001</v>
      </c>
      <c r="BD430">
        <v>-10.411</v>
      </c>
    </row>
    <row r="431" spans="1:56" x14ac:dyDescent="0.25">
      <c r="A431" t="s">
        <v>323</v>
      </c>
      <c r="D431" t="s">
        <v>2</v>
      </c>
      <c r="F431" t="s">
        <v>154</v>
      </c>
      <c r="G431" s="33">
        <v>42927</v>
      </c>
      <c r="H431" s="41">
        <f t="shared" si="11"/>
        <v>0</v>
      </c>
      <c r="I431">
        <v>-720.32</v>
      </c>
      <c r="J431">
        <v>-719.79200000000003</v>
      </c>
      <c r="K431">
        <v>-720.09400000000005</v>
      </c>
      <c r="L431">
        <v>-720.298</v>
      </c>
      <c r="M431">
        <v>-719.91099999999994</v>
      </c>
      <c r="N431">
        <v>-720.06100000000004</v>
      </c>
      <c r="O431">
        <v>-719.70600000000002</v>
      </c>
      <c r="P431">
        <v>-720.70699999999999</v>
      </c>
      <c r="Q431">
        <v>-721.30899999999997</v>
      </c>
      <c r="R431">
        <v>-721.22299999999996</v>
      </c>
      <c r="S431">
        <v>-720.42700000000002</v>
      </c>
      <c r="T431">
        <v>-721.78200000000004</v>
      </c>
      <c r="U431">
        <v>-710.64300000000003</v>
      </c>
      <c r="V431">
        <v>-218.631</v>
      </c>
      <c r="W431">
        <v>-1246.8869999999999</v>
      </c>
      <c r="X431">
        <v>-1277.681</v>
      </c>
      <c r="Y431">
        <v>-1139.26</v>
      </c>
      <c r="Z431">
        <v>-1230.125</v>
      </c>
      <c r="AA431">
        <v>-1579.038</v>
      </c>
      <c r="AB431">
        <v>-1330.9570000000001</v>
      </c>
      <c r="AC431">
        <v>-862.69600000000003</v>
      </c>
      <c r="AD431">
        <v>-1178.021</v>
      </c>
      <c r="AE431">
        <v>-1511.816</v>
      </c>
      <c r="AF431">
        <v>-1476.1949999999999</v>
      </c>
      <c r="AG431">
        <v>-1467.8620000000001</v>
      </c>
      <c r="AH431">
        <v>-1454.336</v>
      </c>
      <c r="AI431">
        <v>-1443.498</v>
      </c>
      <c r="AJ431">
        <v>-1418.662</v>
      </c>
      <c r="AK431">
        <v>-1415.877</v>
      </c>
      <c r="AL431">
        <v>-1430.713</v>
      </c>
      <c r="AM431">
        <v>-1475.604</v>
      </c>
      <c r="AN431">
        <v>-1520.279</v>
      </c>
      <c r="AO431">
        <v>-1571.8240000000001</v>
      </c>
      <c r="AP431">
        <v>-1703.1479999999999</v>
      </c>
      <c r="AQ431">
        <v>-1830.3019999999999</v>
      </c>
      <c r="AR431">
        <v>-1919.8230000000001</v>
      </c>
      <c r="AS431">
        <v>-2035.7719999999999</v>
      </c>
      <c r="AT431">
        <v>-2125.6799999999998</v>
      </c>
      <c r="AU431">
        <v>-2231.049</v>
      </c>
      <c r="AV431">
        <v>-2282.8850000000002</v>
      </c>
      <c r="AW431">
        <v>-2340.451</v>
      </c>
      <c r="AX431">
        <v>-2375.3739999999998</v>
      </c>
      <c r="AY431">
        <v>-2378.04</v>
      </c>
      <c r="AZ431">
        <v>-2396.7280000000001</v>
      </c>
      <c r="BA431">
        <v>-2436.4349999999999</v>
      </c>
      <c r="BB431">
        <v>-2452.1109999999999</v>
      </c>
      <c r="BC431">
        <v>-1061.491</v>
      </c>
      <c r="BD431">
        <v>-730.85699999999997</v>
      </c>
    </row>
    <row r="432" spans="1:56" x14ac:dyDescent="0.25">
      <c r="A432" t="s">
        <v>323</v>
      </c>
      <c r="D432" t="s">
        <v>2</v>
      </c>
      <c r="F432" t="s">
        <v>155</v>
      </c>
      <c r="G432" s="33">
        <v>42927</v>
      </c>
      <c r="H432" s="41">
        <f t="shared" si="11"/>
        <v>0</v>
      </c>
      <c r="I432">
        <v>-804</v>
      </c>
      <c r="J432">
        <v>-804</v>
      </c>
      <c r="K432">
        <v>-804</v>
      </c>
      <c r="L432">
        <v>-810</v>
      </c>
      <c r="M432">
        <v>-804</v>
      </c>
      <c r="N432">
        <v>-654</v>
      </c>
      <c r="O432">
        <v>-0.16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-252.32</v>
      </c>
      <c r="Z432">
        <v>-480</v>
      </c>
      <c r="AA432">
        <v>0</v>
      </c>
      <c r="AB432">
        <v>-2.2080000000000002</v>
      </c>
      <c r="AC432">
        <v>-2.4950000000000001</v>
      </c>
      <c r="AD432">
        <v>-330.654</v>
      </c>
      <c r="AE432">
        <v>-847.024</v>
      </c>
      <c r="AF432">
        <v>-843.28</v>
      </c>
      <c r="AG432">
        <v>-845.69600000000003</v>
      </c>
      <c r="AH432">
        <v>-839.96600000000001</v>
      </c>
      <c r="AI432">
        <v>-831.40499999999997</v>
      </c>
      <c r="AJ432">
        <v>-793.11800000000005</v>
      </c>
      <c r="AK432">
        <v>-786.17600000000004</v>
      </c>
      <c r="AL432">
        <v>-780.01599999999996</v>
      </c>
      <c r="AM432">
        <v>-786.096</v>
      </c>
      <c r="AN432">
        <v>-780.32</v>
      </c>
      <c r="AO432">
        <v>-780.01599999999996</v>
      </c>
      <c r="AP432">
        <v>-762</v>
      </c>
      <c r="AQ432">
        <v>-762.01599999999996</v>
      </c>
      <c r="AR432">
        <v>-906.01599999999996</v>
      </c>
      <c r="AS432">
        <v>-1044</v>
      </c>
      <c r="AT432">
        <v>-1050</v>
      </c>
      <c r="AU432">
        <v>-1044</v>
      </c>
      <c r="AV432">
        <v>-1044</v>
      </c>
      <c r="AW432">
        <v>-1038</v>
      </c>
      <c r="AX432">
        <v>-1032</v>
      </c>
      <c r="AY432">
        <v>-1026</v>
      </c>
      <c r="AZ432">
        <v>-1026</v>
      </c>
      <c r="BA432">
        <v>-1032</v>
      </c>
      <c r="BB432">
        <v>-1038</v>
      </c>
      <c r="BC432">
        <v>-1032</v>
      </c>
      <c r="BD432">
        <v>-1026</v>
      </c>
    </row>
    <row r="433" spans="1:56" x14ac:dyDescent="0.25">
      <c r="A433" t="s">
        <v>323</v>
      </c>
      <c r="D433" t="s">
        <v>2</v>
      </c>
      <c r="F433" t="s">
        <v>153</v>
      </c>
      <c r="G433" s="33">
        <v>42927</v>
      </c>
      <c r="H433" s="41">
        <f t="shared" si="11"/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</row>
    <row r="434" spans="1:56" x14ac:dyDescent="0.25">
      <c r="A434" t="s">
        <v>323</v>
      </c>
      <c r="D434" t="s">
        <v>2</v>
      </c>
      <c r="F434" t="s">
        <v>157</v>
      </c>
      <c r="G434" s="33">
        <v>42927</v>
      </c>
      <c r="H434" s="41">
        <f t="shared" si="11"/>
        <v>31123.375</v>
      </c>
      <c r="I434">
        <v>-663.90800000000002</v>
      </c>
      <c r="J434">
        <v>-662.92700000000002</v>
      </c>
      <c r="K434">
        <v>-663.18200000000002</v>
      </c>
      <c r="L434">
        <v>-663.82299999999998</v>
      </c>
      <c r="M434">
        <v>-664.08100000000002</v>
      </c>
      <c r="N434">
        <v>-663.58500000000004</v>
      </c>
      <c r="O434">
        <v>-662.88800000000003</v>
      </c>
      <c r="P434">
        <v>-663.71799999999996</v>
      </c>
      <c r="Q434">
        <v>-663.654</v>
      </c>
      <c r="R434">
        <v>-664.48800000000006</v>
      </c>
      <c r="S434">
        <v>-664.202</v>
      </c>
      <c r="T434">
        <v>-664.077</v>
      </c>
      <c r="U434">
        <v>-663.74199999999996</v>
      </c>
      <c r="V434">
        <v>-662.99699999999996</v>
      </c>
      <c r="W434">
        <v>-656.80399999999997</v>
      </c>
      <c r="X434">
        <v>-662.94299999999998</v>
      </c>
      <c r="Y434">
        <v>-666.21100000000001</v>
      </c>
      <c r="Z434">
        <v>-678.04</v>
      </c>
      <c r="AA434">
        <v>-717.83100000000002</v>
      </c>
      <c r="AB434">
        <v>-803.46299999999997</v>
      </c>
      <c r="AC434">
        <v>-879.19299999999998</v>
      </c>
      <c r="AD434">
        <v>-958.322</v>
      </c>
      <c r="AE434">
        <v>-679.26499999999999</v>
      </c>
      <c r="AF434">
        <v>-349.02</v>
      </c>
      <c r="AG434">
        <v>-307.66699999999997</v>
      </c>
      <c r="AH434">
        <v>-294.46600000000001</v>
      </c>
      <c r="AI434">
        <v>-443.43299999999999</v>
      </c>
      <c r="AJ434">
        <v>-433.95299999999997</v>
      </c>
      <c r="AK434">
        <v>-591.31500000000005</v>
      </c>
      <c r="AL434">
        <v>-748.67399999999998</v>
      </c>
      <c r="AM434">
        <v>-728.61599999999999</v>
      </c>
      <c r="AN434">
        <v>-726.76400000000001</v>
      </c>
      <c r="AO434">
        <v>-689.524</v>
      </c>
      <c r="AP434">
        <v>-660.226</v>
      </c>
      <c r="AQ434">
        <v>-653.37599999999998</v>
      </c>
      <c r="AR434">
        <v>-653.76700000000005</v>
      </c>
      <c r="AS434">
        <v>-654.21500000000003</v>
      </c>
      <c r="AT434">
        <v>-653.9</v>
      </c>
      <c r="AU434">
        <v>-653.54600000000005</v>
      </c>
      <c r="AV434">
        <v>-653.79100000000005</v>
      </c>
      <c r="AW434">
        <v>-653.47699999999998</v>
      </c>
      <c r="AX434">
        <v>-653.9</v>
      </c>
      <c r="AY434">
        <v>-653.91200000000003</v>
      </c>
      <c r="AZ434">
        <v>-655.19399999999996</v>
      </c>
      <c r="BA434">
        <v>-654.29200000000003</v>
      </c>
      <c r="BB434">
        <v>-653.71900000000005</v>
      </c>
      <c r="BC434">
        <v>-654.36800000000005</v>
      </c>
      <c r="BD434">
        <v>-654.91600000000005</v>
      </c>
    </row>
    <row r="435" spans="1:56" x14ac:dyDescent="0.25">
      <c r="A435" t="s">
        <v>323</v>
      </c>
      <c r="D435" t="s">
        <v>2</v>
      </c>
      <c r="F435" t="s">
        <v>153</v>
      </c>
      <c r="G435" s="33">
        <v>42928</v>
      </c>
      <c r="H435" s="41">
        <f t="shared" si="11"/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</row>
    <row r="436" spans="1:56" x14ac:dyDescent="0.25">
      <c r="A436" t="s">
        <v>323</v>
      </c>
      <c r="D436" t="s">
        <v>2</v>
      </c>
      <c r="F436" t="s">
        <v>154</v>
      </c>
      <c r="G436" s="33">
        <v>42928</v>
      </c>
      <c r="H436" s="41">
        <f t="shared" si="11"/>
        <v>0</v>
      </c>
      <c r="I436">
        <v>-731.57600000000002</v>
      </c>
      <c r="J436">
        <v>-732.62900000000002</v>
      </c>
      <c r="K436">
        <v>-732.36099999999999</v>
      </c>
      <c r="L436">
        <v>-732.60900000000004</v>
      </c>
      <c r="M436">
        <v>-747.29499999999996</v>
      </c>
      <c r="N436">
        <v>-740.04899999999998</v>
      </c>
      <c r="O436">
        <v>-738.80100000000004</v>
      </c>
      <c r="P436">
        <v>-732.39300000000003</v>
      </c>
      <c r="Q436">
        <v>-730.74800000000005</v>
      </c>
      <c r="R436">
        <v>-732.41399999999999</v>
      </c>
      <c r="S436">
        <v>-735.94200000000001</v>
      </c>
      <c r="T436">
        <v>-736.125</v>
      </c>
      <c r="U436">
        <v>-792.84100000000001</v>
      </c>
      <c r="V436">
        <v>-1099.51</v>
      </c>
      <c r="W436">
        <v>-2154.1840000000002</v>
      </c>
      <c r="X436">
        <v>-2164.797</v>
      </c>
      <c r="Y436">
        <v>-2015.01</v>
      </c>
      <c r="Z436">
        <v>-1874.0619999999999</v>
      </c>
      <c r="AA436">
        <v>-1768.865</v>
      </c>
      <c r="AB436">
        <v>-1710.374</v>
      </c>
      <c r="AC436">
        <v>-1668.7629999999999</v>
      </c>
      <c r="AD436">
        <v>-1629.67</v>
      </c>
      <c r="AE436">
        <v>-1566.3720000000001</v>
      </c>
      <c r="AF436">
        <v>-1555.5989999999999</v>
      </c>
      <c r="AG436">
        <v>-1497.5050000000001</v>
      </c>
      <c r="AH436">
        <v>-1464.68</v>
      </c>
      <c r="AI436">
        <v>-1458.895</v>
      </c>
      <c r="AJ436">
        <v>-1444.058</v>
      </c>
      <c r="AK436">
        <v>-1430.22</v>
      </c>
      <c r="AL436">
        <v>-1389.91</v>
      </c>
      <c r="AM436">
        <v>-1418.5540000000001</v>
      </c>
      <c r="AN436">
        <v>-1443.0039999999999</v>
      </c>
      <c r="AO436">
        <v>-1512.3530000000001</v>
      </c>
      <c r="AP436">
        <v>-1590.7149999999999</v>
      </c>
      <c r="AQ436">
        <v>-1730.845</v>
      </c>
      <c r="AR436">
        <v>-1850.644</v>
      </c>
      <c r="AS436">
        <v>-1989.828</v>
      </c>
      <c r="AT436">
        <v>-2093.94</v>
      </c>
      <c r="AU436">
        <v>-2213.6860000000001</v>
      </c>
      <c r="AV436">
        <v>-2284.3049999999998</v>
      </c>
      <c r="AW436">
        <v>-2339.5050000000001</v>
      </c>
      <c r="AX436">
        <v>-2351.6759999999999</v>
      </c>
      <c r="AY436">
        <v>-2401.125</v>
      </c>
      <c r="AZ436">
        <v>-2406.34</v>
      </c>
      <c r="BA436">
        <v>-2440.4349999999999</v>
      </c>
      <c r="BB436">
        <v>-2451.9929999999999</v>
      </c>
      <c r="BC436">
        <v>-1063.232</v>
      </c>
      <c r="BD436">
        <v>-1313.56</v>
      </c>
    </row>
    <row r="437" spans="1:56" x14ac:dyDescent="0.25">
      <c r="A437" t="s">
        <v>323</v>
      </c>
      <c r="D437" t="s">
        <v>2</v>
      </c>
      <c r="F437" t="s">
        <v>155</v>
      </c>
      <c r="G437" s="33">
        <v>42928</v>
      </c>
      <c r="H437" s="41">
        <f t="shared" si="11"/>
        <v>0</v>
      </c>
      <c r="I437">
        <v>-1026</v>
      </c>
      <c r="J437">
        <v>-930</v>
      </c>
      <c r="K437">
        <v>-792</v>
      </c>
      <c r="L437">
        <v>-792</v>
      </c>
      <c r="M437">
        <v>-798</v>
      </c>
      <c r="N437">
        <v>-348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-0.16</v>
      </c>
      <c r="V437">
        <v>0</v>
      </c>
      <c r="W437">
        <v>0</v>
      </c>
      <c r="X437">
        <v>0</v>
      </c>
      <c r="Y437">
        <v>0</v>
      </c>
      <c r="Z437">
        <v>-78.319999999999993</v>
      </c>
      <c r="AA437">
        <v>-864</v>
      </c>
      <c r="AB437">
        <v>-858.33600000000001</v>
      </c>
      <c r="AC437">
        <v>-873.21600000000001</v>
      </c>
      <c r="AD437">
        <v>-882.97400000000005</v>
      </c>
      <c r="AE437">
        <v>-884.06200000000001</v>
      </c>
      <c r="AF437">
        <v>-887.904</v>
      </c>
      <c r="AG437">
        <v>-893.85199999999998</v>
      </c>
      <c r="AH437">
        <v>-886</v>
      </c>
      <c r="AI437">
        <v>-892.27099999999996</v>
      </c>
      <c r="AJ437">
        <v>-855.88800000000003</v>
      </c>
      <c r="AK437">
        <v>-784.64</v>
      </c>
      <c r="AL437">
        <v>-757.98299999999995</v>
      </c>
      <c r="AM437">
        <v>-738.68700000000001</v>
      </c>
      <c r="AN437">
        <v>-738.25599999999997</v>
      </c>
      <c r="AO437">
        <v>-738.01599999999996</v>
      </c>
      <c r="AP437">
        <v>-774</v>
      </c>
      <c r="AQ437">
        <v>-774.17600000000004</v>
      </c>
      <c r="AR437">
        <v>-774</v>
      </c>
      <c r="AS437">
        <v>-774.01599999999996</v>
      </c>
      <c r="AT437">
        <v>-768.01599999999996</v>
      </c>
      <c r="AU437">
        <v>-768</v>
      </c>
      <c r="AV437">
        <v>-750</v>
      </c>
      <c r="AW437">
        <v>-744.01599999999996</v>
      </c>
      <c r="AX437">
        <v>-966</v>
      </c>
      <c r="AY437">
        <v>-954</v>
      </c>
      <c r="AZ437">
        <v>-960</v>
      </c>
      <c r="BA437">
        <v>-954</v>
      </c>
      <c r="BB437">
        <v>-960</v>
      </c>
      <c r="BC437">
        <v>-966</v>
      </c>
      <c r="BD437">
        <v>-978</v>
      </c>
    </row>
    <row r="438" spans="1:56" x14ac:dyDescent="0.25">
      <c r="A438" t="s">
        <v>323</v>
      </c>
      <c r="D438" t="s">
        <v>2</v>
      </c>
      <c r="F438" t="s">
        <v>157</v>
      </c>
      <c r="G438" s="33">
        <v>42928</v>
      </c>
      <c r="H438" s="41">
        <f t="shared" si="11"/>
        <v>34522.534000000007</v>
      </c>
      <c r="I438">
        <v>-655.21900000000005</v>
      </c>
      <c r="J438">
        <v>-654.97299999999996</v>
      </c>
      <c r="K438">
        <v>-654.98400000000004</v>
      </c>
      <c r="L438">
        <v>-655.029</v>
      </c>
      <c r="M438">
        <v>-655.08100000000002</v>
      </c>
      <c r="N438">
        <v>-654.86</v>
      </c>
      <c r="O438">
        <v>-654.48400000000004</v>
      </c>
      <c r="P438">
        <v>-655.67399999999998</v>
      </c>
      <c r="Q438">
        <v>-654.61400000000003</v>
      </c>
      <c r="R438">
        <v>-655.40800000000002</v>
      </c>
      <c r="S438">
        <v>-655.87199999999996</v>
      </c>
      <c r="T438">
        <v>-655.28700000000003</v>
      </c>
      <c r="U438">
        <v>-655.19399999999996</v>
      </c>
      <c r="V438">
        <v>-654.70600000000002</v>
      </c>
      <c r="W438">
        <v>-655.279</v>
      </c>
      <c r="X438">
        <v>-655.471</v>
      </c>
      <c r="Y438">
        <v>-664.54899999999998</v>
      </c>
      <c r="Z438">
        <v>-679.56399999999996</v>
      </c>
      <c r="AA438">
        <v>-697.34799999999996</v>
      </c>
      <c r="AB438">
        <v>-706.21500000000003</v>
      </c>
      <c r="AC438">
        <v>-798.14200000000005</v>
      </c>
      <c r="AD438">
        <v>-820.43700000000001</v>
      </c>
      <c r="AE438">
        <v>-909.59500000000003</v>
      </c>
      <c r="AF438">
        <v>-971.32399999999996</v>
      </c>
      <c r="AG438">
        <v>-1019.703</v>
      </c>
      <c r="AH438">
        <v>-970.20399999999995</v>
      </c>
      <c r="AI438">
        <v>-958.81299999999999</v>
      </c>
      <c r="AJ438">
        <v>-1008.116</v>
      </c>
      <c r="AK438">
        <v>-916.73400000000004</v>
      </c>
      <c r="AL438">
        <v>-878.596</v>
      </c>
      <c r="AM438">
        <v>-794.16800000000001</v>
      </c>
      <c r="AN438">
        <v>-736.20399999999995</v>
      </c>
      <c r="AO438">
        <v>-691.94299999999998</v>
      </c>
      <c r="AP438">
        <v>-659.80899999999997</v>
      </c>
      <c r="AQ438">
        <v>-652.90899999999999</v>
      </c>
      <c r="AR438">
        <v>-653.11800000000005</v>
      </c>
      <c r="AS438">
        <v>-652.75099999999998</v>
      </c>
      <c r="AT438">
        <v>-654.36800000000005</v>
      </c>
      <c r="AU438">
        <v>-654.40800000000002</v>
      </c>
      <c r="AV438">
        <v>-654.00099999999998</v>
      </c>
      <c r="AW438">
        <v>-654.49699999999996</v>
      </c>
      <c r="AX438">
        <v>-654.44100000000003</v>
      </c>
      <c r="AY438">
        <v>-655.32000000000005</v>
      </c>
      <c r="AZ438">
        <v>-654.78300000000002</v>
      </c>
      <c r="BA438">
        <v>-654.72299999999996</v>
      </c>
      <c r="BB438">
        <v>-654.54899999999998</v>
      </c>
      <c r="BC438">
        <v>-654.33199999999999</v>
      </c>
      <c r="BD438">
        <v>-654.73500000000001</v>
      </c>
    </row>
    <row r="439" spans="1:56" x14ac:dyDescent="0.25">
      <c r="A439" t="s">
        <v>323</v>
      </c>
      <c r="D439" t="s">
        <v>2</v>
      </c>
      <c r="F439" t="s">
        <v>156</v>
      </c>
      <c r="G439" s="33">
        <v>42928</v>
      </c>
      <c r="H439" s="41">
        <f t="shared" si="11"/>
        <v>119827.83100000001</v>
      </c>
      <c r="I439">
        <v>-10.997</v>
      </c>
      <c r="J439">
        <v>-10.571</v>
      </c>
      <c r="K439">
        <v>-9.89</v>
      </c>
      <c r="L439">
        <v>-9.8390000000000004</v>
      </c>
      <c r="M439">
        <v>-8.173</v>
      </c>
      <c r="N439">
        <v>-8.0459999999999994</v>
      </c>
      <c r="O439">
        <v>-7.9660000000000002</v>
      </c>
      <c r="P439">
        <v>-8.452</v>
      </c>
      <c r="Q439">
        <v>-9.9090000000000007</v>
      </c>
      <c r="R439">
        <v>-10.47</v>
      </c>
      <c r="S439">
        <v>-11.73</v>
      </c>
      <c r="T439">
        <v>-11.901999999999999</v>
      </c>
      <c r="U439">
        <v>-10.928000000000001</v>
      </c>
      <c r="V439">
        <v>-10.759</v>
      </c>
      <c r="W439">
        <v>-11.535</v>
      </c>
      <c r="X439">
        <v>-25.222000000000001</v>
      </c>
      <c r="Y439">
        <v>-264.80700000000002</v>
      </c>
      <c r="Z439">
        <v>-803.17600000000004</v>
      </c>
      <c r="AA439">
        <v>-1588.89</v>
      </c>
      <c r="AB439">
        <v>-2820.5740000000001</v>
      </c>
      <c r="AC439">
        <v>-5498.0479999999998</v>
      </c>
      <c r="AD439">
        <v>-6906.0240000000003</v>
      </c>
      <c r="AE439">
        <v>-9841.0159999999996</v>
      </c>
      <c r="AF439">
        <v>-11040.967000000001</v>
      </c>
      <c r="AG439">
        <v>-12033.079</v>
      </c>
      <c r="AH439">
        <v>-11394.498</v>
      </c>
      <c r="AI439">
        <v>-11972.68</v>
      </c>
      <c r="AJ439">
        <v>-12705.781999999999</v>
      </c>
      <c r="AK439">
        <v>-11062.58</v>
      </c>
      <c r="AL439">
        <v>-9242.8819999999996</v>
      </c>
      <c r="AM439">
        <v>-6592.6610000000001</v>
      </c>
      <c r="AN439">
        <v>-3760.1419999999998</v>
      </c>
      <c r="AO439">
        <v>-1688.24</v>
      </c>
      <c r="AP439">
        <v>-258.67500000000001</v>
      </c>
      <c r="AQ439">
        <v>-15.840999999999999</v>
      </c>
      <c r="AR439">
        <v>-13.603</v>
      </c>
      <c r="AS439">
        <v>-13.99</v>
      </c>
      <c r="AT439">
        <v>-12.489000000000001</v>
      </c>
      <c r="AU439">
        <v>-12.423999999999999</v>
      </c>
      <c r="AV439">
        <v>-12.3</v>
      </c>
      <c r="AW439">
        <v>-11.1</v>
      </c>
      <c r="AX439">
        <v>-11.884</v>
      </c>
      <c r="AY439">
        <v>-13.795</v>
      </c>
      <c r="AZ439">
        <v>-13.317</v>
      </c>
      <c r="BA439">
        <v>-12.333</v>
      </c>
      <c r="BB439">
        <v>-11.99</v>
      </c>
      <c r="BC439">
        <v>-11.278</v>
      </c>
      <c r="BD439">
        <v>-10.377000000000001</v>
      </c>
    </row>
    <row r="440" spans="1:56" x14ac:dyDescent="0.25">
      <c r="A440" t="s">
        <v>323</v>
      </c>
      <c r="D440" t="s">
        <v>2</v>
      </c>
      <c r="F440" t="s">
        <v>155</v>
      </c>
      <c r="G440" s="33">
        <v>42929</v>
      </c>
      <c r="H440" s="41">
        <f t="shared" si="11"/>
        <v>0</v>
      </c>
      <c r="I440">
        <v>-978</v>
      </c>
      <c r="J440">
        <v>-846</v>
      </c>
      <c r="K440">
        <v>-756</v>
      </c>
      <c r="L440">
        <v>-750</v>
      </c>
      <c r="M440">
        <v>-174.16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-0.32</v>
      </c>
      <c r="X440">
        <v>0</v>
      </c>
      <c r="Y440">
        <v>-24</v>
      </c>
      <c r="Z440">
        <v>-780</v>
      </c>
      <c r="AA440">
        <v>-762.32</v>
      </c>
      <c r="AB440">
        <v>-763.07100000000003</v>
      </c>
      <c r="AC440">
        <v>-728.64</v>
      </c>
      <c r="AD440">
        <v>-719.50099999999998</v>
      </c>
      <c r="AE440">
        <v>-723.80600000000004</v>
      </c>
      <c r="AF440">
        <v>-714.71900000000005</v>
      </c>
      <c r="AG440">
        <v>-714.01599999999996</v>
      </c>
      <c r="AH440">
        <v>-726.01599999999996</v>
      </c>
      <c r="AI440">
        <v>-720.01599999999996</v>
      </c>
      <c r="AJ440">
        <v>-762.16</v>
      </c>
      <c r="AK440">
        <v>-768.01599999999996</v>
      </c>
      <c r="AL440">
        <v>-756.01599999999996</v>
      </c>
      <c r="AM440">
        <v>-756.01599999999996</v>
      </c>
      <c r="AN440">
        <v>-750.01599999999996</v>
      </c>
      <c r="AO440">
        <v>-750</v>
      </c>
      <c r="AP440">
        <v>-744.01599999999996</v>
      </c>
      <c r="AQ440">
        <v>-744.01599999999996</v>
      </c>
      <c r="AR440">
        <v>-738.01599999999996</v>
      </c>
      <c r="AS440">
        <v>-738</v>
      </c>
      <c r="AT440">
        <v>-744.01599999999996</v>
      </c>
      <c r="AU440">
        <v>-738</v>
      </c>
      <c r="AV440">
        <v>-738</v>
      </c>
      <c r="AW440">
        <v>-738</v>
      </c>
      <c r="AX440">
        <v>-744.01599999999996</v>
      </c>
      <c r="AY440">
        <v>-726</v>
      </c>
      <c r="AZ440">
        <v>-726</v>
      </c>
      <c r="BA440">
        <v>-726</v>
      </c>
      <c r="BB440">
        <v>-726.16</v>
      </c>
      <c r="BC440">
        <v>-732</v>
      </c>
      <c r="BD440">
        <v>-738</v>
      </c>
    </row>
    <row r="441" spans="1:56" x14ac:dyDescent="0.25">
      <c r="A441" t="s">
        <v>323</v>
      </c>
      <c r="D441" t="s">
        <v>2</v>
      </c>
      <c r="F441" t="s">
        <v>156</v>
      </c>
      <c r="G441" s="33">
        <v>42929</v>
      </c>
      <c r="H441" s="41">
        <f t="shared" si="11"/>
        <v>35407.571000000018</v>
      </c>
      <c r="I441">
        <v>-9.1340000000000003</v>
      </c>
      <c r="J441">
        <v>-8.7330000000000005</v>
      </c>
      <c r="K441">
        <v>-8.2919999999999998</v>
      </c>
      <c r="L441">
        <v>-8.4269999999999996</v>
      </c>
      <c r="M441">
        <v>-9.3130000000000006</v>
      </c>
      <c r="N441">
        <v>-9.6660000000000004</v>
      </c>
      <c r="O441">
        <v>-10.079000000000001</v>
      </c>
      <c r="P441">
        <v>-9.7720000000000002</v>
      </c>
      <c r="Q441">
        <v>-9.3689999999999998</v>
      </c>
      <c r="R441">
        <v>-9.766</v>
      </c>
      <c r="S441">
        <v>-10.253</v>
      </c>
      <c r="T441">
        <v>-9.6029999999999998</v>
      </c>
      <c r="U441">
        <v>-9.7349999999999994</v>
      </c>
      <c r="V441">
        <v>-8.5169999999999995</v>
      </c>
      <c r="W441">
        <v>-9.266</v>
      </c>
      <c r="X441">
        <v>-11.821999999999999</v>
      </c>
      <c r="Y441">
        <v>-144.17599999999999</v>
      </c>
      <c r="Z441">
        <v>-822.37800000000004</v>
      </c>
      <c r="AA441">
        <v>-2024.953</v>
      </c>
      <c r="AB441">
        <v>-3153.0659999999998</v>
      </c>
      <c r="AC441">
        <v>-5701.576</v>
      </c>
      <c r="AD441">
        <v>-8000.6450000000004</v>
      </c>
      <c r="AE441">
        <v>-5662.0370000000003</v>
      </c>
      <c r="AF441">
        <v>-3897.596</v>
      </c>
      <c r="AG441">
        <v>-1736.2660000000001</v>
      </c>
      <c r="AH441">
        <v>-787.95600000000002</v>
      </c>
      <c r="AI441">
        <v>-296.30599999999998</v>
      </c>
      <c r="AJ441">
        <v>-201.018</v>
      </c>
      <c r="AK441">
        <v>-211.88800000000001</v>
      </c>
      <c r="AL441">
        <v>-111.004</v>
      </c>
      <c r="AM441">
        <v>-490.834</v>
      </c>
      <c r="AN441">
        <v>-570.24099999999999</v>
      </c>
      <c r="AO441">
        <v>-1014.571</v>
      </c>
      <c r="AP441">
        <v>-264.815</v>
      </c>
      <c r="AQ441">
        <v>-12.313000000000001</v>
      </c>
      <c r="AR441">
        <v>-12.154</v>
      </c>
      <c r="AS441">
        <v>-13.382999999999999</v>
      </c>
      <c r="AT441">
        <v>-12.916</v>
      </c>
      <c r="AU441">
        <v>-13.558999999999999</v>
      </c>
      <c r="AV441">
        <v>-12.523</v>
      </c>
      <c r="AW441">
        <v>-14.157</v>
      </c>
      <c r="AX441">
        <v>-13.396000000000001</v>
      </c>
      <c r="AY441">
        <v>-12.61</v>
      </c>
      <c r="AZ441">
        <v>-11.798</v>
      </c>
      <c r="BA441">
        <v>-9.6549999999999994</v>
      </c>
      <c r="BB441">
        <v>-8.9830000000000005</v>
      </c>
      <c r="BC441">
        <v>-8.7789999999999999</v>
      </c>
      <c r="BD441">
        <v>-8.2720000000000002</v>
      </c>
    </row>
    <row r="442" spans="1:56" x14ac:dyDescent="0.25">
      <c r="A442" t="s">
        <v>323</v>
      </c>
      <c r="D442" t="s">
        <v>2</v>
      </c>
      <c r="F442" t="s">
        <v>154</v>
      </c>
      <c r="G442" s="33">
        <v>42929</v>
      </c>
      <c r="H442" s="41">
        <f t="shared" si="11"/>
        <v>0</v>
      </c>
      <c r="I442">
        <v>-1339.289</v>
      </c>
      <c r="J442">
        <v>-1201.5350000000001</v>
      </c>
      <c r="K442">
        <v>-831.03200000000004</v>
      </c>
      <c r="L442">
        <v>-735.90899999999999</v>
      </c>
      <c r="M442">
        <v>-729.98500000000001</v>
      </c>
      <c r="N442">
        <v>-731.83500000000004</v>
      </c>
      <c r="O442">
        <v>-732.75900000000001</v>
      </c>
      <c r="P442">
        <v>-730.15700000000004</v>
      </c>
      <c r="Q442">
        <v>-730.31899999999996</v>
      </c>
      <c r="R442">
        <v>-730.34100000000001</v>
      </c>
      <c r="S442">
        <v>-730.56700000000001</v>
      </c>
      <c r="T442">
        <v>-729.62</v>
      </c>
      <c r="U442">
        <v>-730.22199999999998</v>
      </c>
      <c r="V442">
        <v>-875.15899999999999</v>
      </c>
      <c r="W442">
        <v>-1973.7660000000001</v>
      </c>
      <c r="X442">
        <v>-1964.8520000000001</v>
      </c>
      <c r="Y442">
        <v>-1791.229</v>
      </c>
      <c r="Z442">
        <v>-1685.934</v>
      </c>
      <c r="AA442">
        <v>-1611.046</v>
      </c>
      <c r="AB442">
        <v>-1533.4159999999999</v>
      </c>
      <c r="AC442">
        <v>-1463.2170000000001</v>
      </c>
      <c r="AD442">
        <v>-1428.4770000000001</v>
      </c>
      <c r="AE442">
        <v>-1403.232</v>
      </c>
      <c r="AF442">
        <v>-1384.3520000000001</v>
      </c>
      <c r="AG442">
        <v>-1381.7070000000001</v>
      </c>
      <c r="AH442">
        <v>-1404.0709999999999</v>
      </c>
      <c r="AI442">
        <v>-1398.4690000000001</v>
      </c>
      <c r="AJ442">
        <v>-1393.3610000000001</v>
      </c>
      <c r="AK442">
        <v>-1381.3409999999999</v>
      </c>
      <c r="AL442">
        <v>-1419.6189999999999</v>
      </c>
      <c r="AM442">
        <v>-1473.4960000000001</v>
      </c>
      <c r="AN442">
        <v>-1491.1510000000001</v>
      </c>
      <c r="AO442">
        <v>-1516.6010000000001</v>
      </c>
      <c r="AP442">
        <v>-1595.306</v>
      </c>
      <c r="AQ442">
        <v>-1652.432</v>
      </c>
      <c r="AR442">
        <v>-1720.2329999999999</v>
      </c>
      <c r="AS442">
        <v>-1815.076</v>
      </c>
      <c r="AT442">
        <v>-1886.912</v>
      </c>
      <c r="AU442">
        <v>-1992.2370000000001</v>
      </c>
      <c r="AV442">
        <v>-2049.375</v>
      </c>
      <c r="AW442">
        <v>-2093.2959999999998</v>
      </c>
      <c r="AX442">
        <v>-2116.9499999999998</v>
      </c>
      <c r="AY442">
        <v>-2145.335</v>
      </c>
      <c r="AZ442">
        <v>-2165.2919999999999</v>
      </c>
      <c r="BA442">
        <v>-2194.9769999999999</v>
      </c>
      <c r="BB442">
        <v>-2224.7600000000002</v>
      </c>
      <c r="BC442">
        <v>-854.149</v>
      </c>
      <c r="BD442">
        <v>-752.49900000000002</v>
      </c>
    </row>
    <row r="443" spans="1:56" x14ac:dyDescent="0.25">
      <c r="A443" t="s">
        <v>323</v>
      </c>
      <c r="D443" t="s">
        <v>2</v>
      </c>
      <c r="F443" t="s">
        <v>157</v>
      </c>
      <c r="G443" s="33">
        <v>42929</v>
      </c>
      <c r="H443" s="41">
        <f t="shared" si="11"/>
        <v>33699.292999999991</v>
      </c>
      <c r="I443">
        <v>-654.60199999999998</v>
      </c>
      <c r="J443">
        <v>-654.52099999999996</v>
      </c>
      <c r="K443">
        <v>-654.71400000000006</v>
      </c>
      <c r="L443">
        <v>-653.81500000000005</v>
      </c>
      <c r="M443">
        <v>-654.75099999999998</v>
      </c>
      <c r="N443">
        <v>-654.49699999999996</v>
      </c>
      <c r="O443">
        <v>-653.95600000000002</v>
      </c>
      <c r="P443">
        <v>-654.41300000000001</v>
      </c>
      <c r="Q443">
        <v>-655.44399999999996</v>
      </c>
      <c r="R443">
        <v>-654.84400000000005</v>
      </c>
      <c r="S443">
        <v>-654.63400000000001</v>
      </c>
      <c r="T443">
        <v>-654.476</v>
      </c>
      <c r="U443">
        <v>-654.79100000000005</v>
      </c>
      <c r="V443">
        <v>-654.24599999999998</v>
      </c>
      <c r="W443">
        <v>-653.41600000000005</v>
      </c>
      <c r="X443">
        <v>-659.721</v>
      </c>
      <c r="Y443">
        <v>-692.22299999999996</v>
      </c>
      <c r="Z443">
        <v>-708.29200000000003</v>
      </c>
      <c r="AA443">
        <v>-728.84199999999998</v>
      </c>
      <c r="AB443">
        <v>-753.78700000000003</v>
      </c>
      <c r="AC443">
        <v>-828.98099999999999</v>
      </c>
      <c r="AD443">
        <v>-902.55700000000002</v>
      </c>
      <c r="AE443">
        <v>-859.86199999999997</v>
      </c>
      <c r="AF443">
        <v>-810.52</v>
      </c>
      <c r="AG443">
        <v>-719.23199999999997</v>
      </c>
      <c r="AH443">
        <v>-704.70899999999995</v>
      </c>
      <c r="AI443">
        <v>-697.04300000000001</v>
      </c>
      <c r="AJ443">
        <v>-694.31</v>
      </c>
      <c r="AK443">
        <v>-694.06299999999999</v>
      </c>
      <c r="AL443">
        <v>-694.35799999999995</v>
      </c>
      <c r="AM443">
        <v>-717.20699999999999</v>
      </c>
      <c r="AN443">
        <v>-719.17100000000005</v>
      </c>
      <c r="AO443">
        <v>-731.51499999999999</v>
      </c>
      <c r="AP443">
        <v>-716.03499999999997</v>
      </c>
      <c r="AQ443">
        <v>-704.23599999999999</v>
      </c>
      <c r="AR443">
        <v>-703.21900000000005</v>
      </c>
      <c r="AS443">
        <v>-702.80100000000004</v>
      </c>
      <c r="AT443">
        <v>-702.42100000000005</v>
      </c>
      <c r="AU443">
        <v>-703.22</v>
      </c>
      <c r="AV443">
        <v>-704.10299999999995</v>
      </c>
      <c r="AW443">
        <v>-703.87699999999995</v>
      </c>
      <c r="AX443">
        <v>-703.49400000000003</v>
      </c>
      <c r="AY443">
        <v>-703.74400000000003</v>
      </c>
      <c r="AZ443">
        <v>-704.73500000000001</v>
      </c>
      <c r="BA443">
        <v>-703.74800000000005</v>
      </c>
      <c r="BB443">
        <v>-703.51800000000003</v>
      </c>
      <c r="BC443">
        <v>-703.21199999999999</v>
      </c>
      <c r="BD443">
        <v>-703.41700000000003</v>
      </c>
    </row>
    <row r="444" spans="1:56" x14ac:dyDescent="0.25">
      <c r="A444" t="s">
        <v>323</v>
      </c>
      <c r="D444" t="s">
        <v>2</v>
      </c>
      <c r="F444" t="s">
        <v>153</v>
      </c>
      <c r="G444" s="33">
        <v>42929</v>
      </c>
      <c r="H444" s="41">
        <f t="shared" si="11"/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</row>
    <row r="445" spans="1:56" x14ac:dyDescent="0.25">
      <c r="A445" t="s">
        <v>323</v>
      </c>
      <c r="D445" t="s">
        <v>2</v>
      </c>
      <c r="F445" t="s">
        <v>157</v>
      </c>
      <c r="G445" s="33">
        <v>42930</v>
      </c>
      <c r="H445" s="41">
        <f t="shared" si="11"/>
        <v>37366.726000000002</v>
      </c>
      <c r="I445">
        <v>-703.53399999999999</v>
      </c>
      <c r="J445">
        <v>-704.06200000000001</v>
      </c>
      <c r="K445">
        <v>-703.71400000000006</v>
      </c>
      <c r="L445">
        <v>-704.03399999999999</v>
      </c>
      <c r="M445">
        <v>-703.78</v>
      </c>
      <c r="N445">
        <v>-703.61500000000001</v>
      </c>
      <c r="O445">
        <v>-704.11900000000003</v>
      </c>
      <c r="P445">
        <v>-703.87199999999996</v>
      </c>
      <c r="Q445">
        <v>-704.73099999999999</v>
      </c>
      <c r="R445">
        <v>-703.47</v>
      </c>
      <c r="S445">
        <v>-704.80799999999999</v>
      </c>
      <c r="T445">
        <v>-705.54600000000005</v>
      </c>
      <c r="U445">
        <v>-704.42100000000005</v>
      </c>
      <c r="V445">
        <v>-703.84400000000005</v>
      </c>
      <c r="W445">
        <v>-704.20299999999997</v>
      </c>
      <c r="X445">
        <v>-704.31700000000001</v>
      </c>
      <c r="Y445">
        <v>-706</v>
      </c>
      <c r="Z445">
        <v>-719.75099999999998</v>
      </c>
      <c r="AA445">
        <v>-747.673</v>
      </c>
      <c r="AB445">
        <v>-746.45299999999997</v>
      </c>
      <c r="AC445">
        <v>-798.99599999999998</v>
      </c>
      <c r="AD445">
        <v>-923.86699999999996</v>
      </c>
      <c r="AE445">
        <v>-1089.23</v>
      </c>
      <c r="AF445">
        <v>-1033.4290000000001</v>
      </c>
      <c r="AG445">
        <v>-1018.034</v>
      </c>
      <c r="AH445">
        <v>-1116.9639999999999</v>
      </c>
      <c r="AI445">
        <v>-1068.345</v>
      </c>
      <c r="AJ445">
        <v>-1123.4880000000001</v>
      </c>
      <c r="AK445">
        <v>-1097.8920000000001</v>
      </c>
      <c r="AL445">
        <v>-981.18399999999997</v>
      </c>
      <c r="AM445">
        <v>-790.66700000000003</v>
      </c>
      <c r="AN445">
        <v>-781.45799999999997</v>
      </c>
      <c r="AO445">
        <v>-734.64499999999998</v>
      </c>
      <c r="AP445">
        <v>-716.75699999999995</v>
      </c>
      <c r="AQ445">
        <v>-707.64800000000002</v>
      </c>
      <c r="AR445">
        <v>-706.28099999999995</v>
      </c>
      <c r="AS445">
        <v>-703.87099999999998</v>
      </c>
      <c r="AT445">
        <v>-710.10400000000004</v>
      </c>
      <c r="AU445">
        <v>-709.03499999999997</v>
      </c>
      <c r="AV445">
        <v>-708.32799999999997</v>
      </c>
      <c r="AW445">
        <v>-706.75699999999995</v>
      </c>
      <c r="AX445">
        <v>-707.13499999999999</v>
      </c>
      <c r="AY445">
        <v>-707.78099999999995</v>
      </c>
      <c r="AZ445">
        <v>-707.125</v>
      </c>
      <c r="BA445">
        <v>-708.22900000000004</v>
      </c>
      <c r="BB445">
        <v>-707.46900000000005</v>
      </c>
      <c r="BC445">
        <v>-708.45</v>
      </c>
      <c r="BD445">
        <v>-707.61</v>
      </c>
    </row>
    <row r="446" spans="1:56" x14ac:dyDescent="0.25">
      <c r="A446" t="s">
        <v>323</v>
      </c>
      <c r="D446" t="s">
        <v>2</v>
      </c>
      <c r="F446" t="s">
        <v>154</v>
      </c>
      <c r="G446" s="33">
        <v>42930</v>
      </c>
      <c r="H446" s="41">
        <f t="shared" si="11"/>
        <v>0</v>
      </c>
      <c r="I446">
        <v>-751.03700000000003</v>
      </c>
      <c r="J446">
        <v>-751.69399999999996</v>
      </c>
      <c r="K446">
        <v>-750.94100000000003</v>
      </c>
      <c r="L446">
        <v>-750.89800000000002</v>
      </c>
      <c r="M446">
        <v>-750.91800000000001</v>
      </c>
      <c r="N446">
        <v>-751.779</v>
      </c>
      <c r="O446">
        <v>-751.95100000000002</v>
      </c>
      <c r="P446">
        <v>-751.28499999999997</v>
      </c>
      <c r="Q446">
        <v>-751.98400000000004</v>
      </c>
      <c r="R446">
        <v>-750.80100000000004</v>
      </c>
      <c r="S446">
        <v>-752.46799999999996</v>
      </c>
      <c r="T446">
        <v>-751.81200000000001</v>
      </c>
      <c r="U446">
        <v>-751.59699999999998</v>
      </c>
      <c r="V446">
        <v>-843.67600000000004</v>
      </c>
      <c r="W446">
        <v>-1889.675</v>
      </c>
      <c r="X446">
        <v>-1898.502</v>
      </c>
      <c r="Y446">
        <v>-1804.508</v>
      </c>
      <c r="Z446">
        <v>-1699.8779999999999</v>
      </c>
      <c r="AA446">
        <v>-1625.9269999999999</v>
      </c>
      <c r="AB446">
        <v>-1592.1020000000001</v>
      </c>
      <c r="AC446">
        <v>-1577.5540000000001</v>
      </c>
      <c r="AD446">
        <v>-1536.04</v>
      </c>
      <c r="AE446">
        <v>-1516.7080000000001</v>
      </c>
      <c r="AF446">
        <v>-1507.193</v>
      </c>
      <c r="AG446">
        <v>-1473.7760000000001</v>
      </c>
      <c r="AH446">
        <v>-1497.645</v>
      </c>
      <c r="AI446">
        <v>-1462.9390000000001</v>
      </c>
      <c r="AJ446">
        <v>-1445.595</v>
      </c>
      <c r="AK446">
        <v>-1360.665</v>
      </c>
      <c r="AL446">
        <v>-1419.864</v>
      </c>
      <c r="AM446">
        <v>-1463.443</v>
      </c>
      <c r="AN446">
        <v>-1542.17</v>
      </c>
      <c r="AO446">
        <v>-1628.54</v>
      </c>
      <c r="AP446">
        <v>-1683.7619999999999</v>
      </c>
      <c r="AQ446">
        <v>-1773.4770000000001</v>
      </c>
      <c r="AR446">
        <v>-1819.69</v>
      </c>
      <c r="AS446">
        <v>-1903.931</v>
      </c>
      <c r="AT446">
        <v>-1967.454</v>
      </c>
      <c r="AU446">
        <v>-2104.607</v>
      </c>
      <c r="AV446">
        <v>-2150.4749999999999</v>
      </c>
      <c r="AW446">
        <v>-2208.9760000000001</v>
      </c>
      <c r="AX446">
        <v>-2272.0369999999998</v>
      </c>
      <c r="AY446">
        <v>-2270.94</v>
      </c>
      <c r="AZ446">
        <v>-2294.7240000000002</v>
      </c>
      <c r="BA446">
        <v>-2325.7860000000001</v>
      </c>
      <c r="BB446">
        <v>-2336.6239999999998</v>
      </c>
      <c r="BC446">
        <v>-1780.7349999999999</v>
      </c>
      <c r="BD446">
        <v>-1863.5039999999999</v>
      </c>
    </row>
    <row r="447" spans="1:56" x14ac:dyDescent="0.25">
      <c r="A447" t="s">
        <v>323</v>
      </c>
      <c r="D447" t="s">
        <v>2</v>
      </c>
      <c r="F447" t="s">
        <v>156</v>
      </c>
      <c r="G447" s="33">
        <v>42930</v>
      </c>
      <c r="H447" s="41">
        <f t="shared" si="11"/>
        <v>98202.813000000009</v>
      </c>
      <c r="I447">
        <v>-10.115</v>
      </c>
      <c r="J447">
        <v>-11.244999999999999</v>
      </c>
      <c r="K447">
        <v>-10.664999999999999</v>
      </c>
      <c r="L447">
        <v>-10.471</v>
      </c>
      <c r="M447">
        <v>-9.4049999999999994</v>
      </c>
      <c r="N447">
        <v>-9.6780000000000008</v>
      </c>
      <c r="O447">
        <v>-10.647</v>
      </c>
      <c r="P447">
        <v>-8.2420000000000009</v>
      </c>
      <c r="Q447">
        <v>-7.71</v>
      </c>
      <c r="R447">
        <v>-8.51</v>
      </c>
      <c r="S447">
        <v>-9.3420000000000005</v>
      </c>
      <c r="T447">
        <v>-9.2330000000000005</v>
      </c>
      <c r="U447">
        <v>-10.28</v>
      </c>
      <c r="V447">
        <v>-10.553000000000001</v>
      </c>
      <c r="W447">
        <v>-10.654</v>
      </c>
      <c r="X447">
        <v>-10.858000000000001</v>
      </c>
      <c r="Y447">
        <v>-32.463999999999999</v>
      </c>
      <c r="Z447">
        <v>-565.18700000000001</v>
      </c>
      <c r="AA447">
        <v>-1371.9090000000001</v>
      </c>
      <c r="AB447">
        <v>-1307.819</v>
      </c>
      <c r="AC447">
        <v>-3427.1959999999999</v>
      </c>
      <c r="AD447">
        <v>-6837.0129999999999</v>
      </c>
      <c r="AE447">
        <v>-10846.371999999999</v>
      </c>
      <c r="AF447">
        <v>-10208.35</v>
      </c>
      <c r="AG447">
        <v>-9175.1190000000006</v>
      </c>
      <c r="AH447">
        <v>-11012.72</v>
      </c>
      <c r="AI447">
        <v>-10513.859</v>
      </c>
      <c r="AJ447">
        <v>-11181.178</v>
      </c>
      <c r="AK447">
        <v>-10163.058000000001</v>
      </c>
      <c r="AL447">
        <v>-6906.0060000000003</v>
      </c>
      <c r="AM447">
        <v>-1886.7249999999999</v>
      </c>
      <c r="AN447">
        <v>-1572.175</v>
      </c>
      <c r="AO447">
        <v>-738.88300000000004</v>
      </c>
      <c r="AP447">
        <v>-126.04900000000001</v>
      </c>
      <c r="AQ447">
        <v>-15.074999999999999</v>
      </c>
      <c r="AR447">
        <v>-16.032</v>
      </c>
      <c r="AS447">
        <v>-15.14</v>
      </c>
      <c r="AT447">
        <v>-14.614000000000001</v>
      </c>
      <c r="AU447">
        <v>-14.272</v>
      </c>
      <c r="AV447">
        <v>-12.478999999999999</v>
      </c>
      <c r="AW447">
        <v>-10.954000000000001</v>
      </c>
      <c r="AX447">
        <v>-10.664999999999999</v>
      </c>
      <c r="AY447">
        <v>-11.217000000000001</v>
      </c>
      <c r="AZ447">
        <v>-10.481</v>
      </c>
      <c r="BA447">
        <v>-10.468</v>
      </c>
      <c r="BB447">
        <v>-10.837999999999999</v>
      </c>
      <c r="BC447">
        <v>-10.709</v>
      </c>
      <c r="BD447">
        <v>-10.179</v>
      </c>
    </row>
    <row r="448" spans="1:56" x14ac:dyDescent="0.25">
      <c r="A448" t="s">
        <v>323</v>
      </c>
      <c r="D448" t="s">
        <v>2</v>
      </c>
      <c r="F448" t="s">
        <v>153</v>
      </c>
      <c r="G448" s="33">
        <v>42930</v>
      </c>
      <c r="H448" s="41">
        <f t="shared" si="11"/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</row>
    <row r="449" spans="1:56" x14ac:dyDescent="0.25">
      <c r="A449" t="s">
        <v>323</v>
      </c>
      <c r="D449" t="s">
        <v>2</v>
      </c>
      <c r="F449" t="s">
        <v>155</v>
      </c>
      <c r="G449" s="33">
        <v>42930</v>
      </c>
      <c r="H449" s="41">
        <f t="shared" si="11"/>
        <v>0</v>
      </c>
      <c r="I449">
        <v>-738</v>
      </c>
      <c r="J449">
        <v>-738</v>
      </c>
      <c r="K449">
        <v>-744</v>
      </c>
      <c r="L449">
        <v>-516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-0.32</v>
      </c>
      <c r="X449">
        <v>0</v>
      </c>
      <c r="Y449">
        <v>0</v>
      </c>
      <c r="Z449">
        <v>-138.16</v>
      </c>
      <c r="AA449">
        <v>-758.01599999999996</v>
      </c>
      <c r="AB449">
        <v>-751.7</v>
      </c>
      <c r="AC449">
        <v>-744</v>
      </c>
      <c r="AD449">
        <v>-762.22</v>
      </c>
      <c r="AE449">
        <v>-769.70299999999997</v>
      </c>
      <c r="AF449">
        <v>-785.18600000000004</v>
      </c>
      <c r="AG449">
        <v>-776.55499999999995</v>
      </c>
      <c r="AH449">
        <v>-778.35</v>
      </c>
      <c r="AI449">
        <v>-769.45</v>
      </c>
      <c r="AJ449">
        <v>-756.30399999999997</v>
      </c>
      <c r="AK449">
        <v>-746.51199999999994</v>
      </c>
      <c r="AL449">
        <v>-739.47199999999998</v>
      </c>
      <c r="AM449">
        <v>-713.827</v>
      </c>
      <c r="AN449">
        <v>-697.09199999999998</v>
      </c>
      <c r="AO449">
        <v>-719.93600000000004</v>
      </c>
      <c r="AP449">
        <v>-751.45600000000002</v>
      </c>
      <c r="AQ449">
        <v>-744.01599999999996</v>
      </c>
      <c r="AR449">
        <v>-744.01599999999996</v>
      </c>
      <c r="AS449">
        <v>-744</v>
      </c>
      <c r="AT449">
        <v>-846.17600000000004</v>
      </c>
      <c r="AU449">
        <v>-954</v>
      </c>
      <c r="AV449">
        <v>-954</v>
      </c>
      <c r="AW449">
        <v>-954</v>
      </c>
      <c r="AX449">
        <v>-954.16</v>
      </c>
      <c r="AY449">
        <v>-960</v>
      </c>
      <c r="AZ449">
        <v>-954</v>
      </c>
      <c r="BA449">
        <v>-954</v>
      </c>
      <c r="BB449">
        <v>-954.01599999999996</v>
      </c>
      <c r="BC449">
        <v>-960</v>
      </c>
      <c r="BD449">
        <v>-966</v>
      </c>
    </row>
    <row r="450" spans="1:56" x14ac:dyDescent="0.25">
      <c r="A450" t="s">
        <v>323</v>
      </c>
      <c r="D450" t="s">
        <v>2</v>
      </c>
      <c r="F450" t="s">
        <v>153</v>
      </c>
      <c r="G450" s="33">
        <v>42931</v>
      </c>
      <c r="H450" s="41">
        <f t="shared" si="11"/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</row>
    <row r="451" spans="1:56" x14ac:dyDescent="0.25">
      <c r="A451" t="s">
        <v>323</v>
      </c>
      <c r="D451" t="s">
        <v>2</v>
      </c>
      <c r="F451" t="s">
        <v>155</v>
      </c>
      <c r="G451" s="33">
        <v>42931</v>
      </c>
      <c r="H451" s="41">
        <f t="shared" si="11"/>
        <v>0</v>
      </c>
      <c r="I451">
        <v>-762</v>
      </c>
      <c r="J451">
        <v>-744</v>
      </c>
      <c r="K451">
        <v>-750</v>
      </c>
      <c r="L451">
        <v>-450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-5.2629999999999999</v>
      </c>
      <c r="AA451">
        <v>-33.706000000000003</v>
      </c>
      <c r="AB451">
        <v>-698.22500000000002</v>
      </c>
      <c r="AC451">
        <v>-858.33699999999999</v>
      </c>
      <c r="AD451">
        <v>-855.24900000000002</v>
      </c>
      <c r="AE451">
        <v>-892.75400000000002</v>
      </c>
      <c r="AF451">
        <v>-874.30499999999995</v>
      </c>
      <c r="AG451">
        <v>-870.84699999999998</v>
      </c>
      <c r="AH451">
        <v>-809.93100000000004</v>
      </c>
      <c r="AI451">
        <v>-766.02099999999996</v>
      </c>
      <c r="AJ451">
        <v>-769.93299999999999</v>
      </c>
      <c r="AK451">
        <v>-770.69100000000003</v>
      </c>
      <c r="AL451">
        <v>-749.05200000000002</v>
      </c>
      <c r="AM451">
        <v>-788.61800000000005</v>
      </c>
      <c r="AN451">
        <v>-766.79</v>
      </c>
      <c r="AO451">
        <v>-755.44799999999998</v>
      </c>
      <c r="AP451">
        <v>-747.14599999999996</v>
      </c>
      <c r="AQ451">
        <v>-750.01599999999996</v>
      </c>
      <c r="AR451">
        <v>-738.16</v>
      </c>
      <c r="AS451">
        <v>-750.01599999999996</v>
      </c>
      <c r="AT451">
        <v>-738</v>
      </c>
      <c r="AU451">
        <v>-732</v>
      </c>
      <c r="AV451">
        <v>-738</v>
      </c>
      <c r="AW451">
        <v>-738</v>
      </c>
      <c r="AX451">
        <v>-738</v>
      </c>
      <c r="AY451">
        <v>-744</v>
      </c>
      <c r="AZ451">
        <v>-738</v>
      </c>
      <c r="BA451">
        <v>-750</v>
      </c>
      <c r="BB451">
        <v>-744</v>
      </c>
      <c r="BC451">
        <v>-750</v>
      </c>
      <c r="BD451">
        <v>-744</v>
      </c>
    </row>
    <row r="452" spans="1:56" x14ac:dyDescent="0.25">
      <c r="A452" t="s">
        <v>323</v>
      </c>
      <c r="D452" t="s">
        <v>2</v>
      </c>
      <c r="F452" t="s">
        <v>157</v>
      </c>
      <c r="G452" s="33">
        <v>42931</v>
      </c>
      <c r="H452" s="41">
        <f t="shared" si="11"/>
        <v>41970.421000000002</v>
      </c>
      <c r="I452">
        <v>-708.01400000000001</v>
      </c>
      <c r="J452">
        <v>-707.51400000000001</v>
      </c>
      <c r="K452">
        <v>-708.17600000000004</v>
      </c>
      <c r="L452">
        <v>-708.33</v>
      </c>
      <c r="M452">
        <v>-705.45</v>
      </c>
      <c r="N452">
        <v>-710.57500000000005</v>
      </c>
      <c r="O452">
        <v>-708.59199999999998</v>
      </c>
      <c r="P452">
        <v>-708.29100000000005</v>
      </c>
      <c r="Q452">
        <v>-709.20699999999999</v>
      </c>
      <c r="R452">
        <v>-708.80100000000004</v>
      </c>
      <c r="S452">
        <v>-708.54899999999998</v>
      </c>
      <c r="T452">
        <v>-708.69600000000003</v>
      </c>
      <c r="U452">
        <v>-708.47299999999996</v>
      </c>
      <c r="V452">
        <v>-704.43200000000002</v>
      </c>
      <c r="W452">
        <v>-701.17600000000004</v>
      </c>
      <c r="X452">
        <v>-701.93899999999996</v>
      </c>
      <c r="Y452">
        <v>-732.01700000000005</v>
      </c>
      <c r="Z452">
        <v>-845.83900000000006</v>
      </c>
      <c r="AA452">
        <v>-1027.1969999999999</v>
      </c>
      <c r="AB452">
        <v>-1213.2529999999999</v>
      </c>
      <c r="AC452">
        <v>-1371.375</v>
      </c>
      <c r="AD452">
        <v>-1527.125</v>
      </c>
      <c r="AE452">
        <v>-1639.365</v>
      </c>
      <c r="AF452">
        <v>-1722.008</v>
      </c>
      <c r="AG452">
        <v>-1502.644</v>
      </c>
      <c r="AH452">
        <v>-1254.7190000000001</v>
      </c>
      <c r="AI452">
        <v>-1163.8420000000001</v>
      </c>
      <c r="AJ452">
        <v>-1191.268</v>
      </c>
      <c r="AK452">
        <v>-1056.19</v>
      </c>
      <c r="AL452">
        <v>-972.375</v>
      </c>
      <c r="AM452">
        <v>-1003.32</v>
      </c>
      <c r="AN452">
        <v>-927.94100000000003</v>
      </c>
      <c r="AO452">
        <v>-860.88099999999997</v>
      </c>
      <c r="AP452">
        <v>-730.79200000000003</v>
      </c>
      <c r="AQ452">
        <v>-708.36800000000005</v>
      </c>
      <c r="AR452">
        <v>-706.56</v>
      </c>
      <c r="AS452">
        <v>-704.62300000000005</v>
      </c>
      <c r="AT452">
        <v>-710.00300000000004</v>
      </c>
      <c r="AU452">
        <v>-707.601</v>
      </c>
      <c r="AV452">
        <v>-707.60199999999998</v>
      </c>
      <c r="AW452">
        <v>-707.72400000000005</v>
      </c>
      <c r="AX452">
        <v>-708.45299999999997</v>
      </c>
      <c r="AY452">
        <v>-708.07299999999998</v>
      </c>
      <c r="AZ452">
        <v>-709.39499999999998</v>
      </c>
      <c r="BA452">
        <v>-709.298</v>
      </c>
      <c r="BB452">
        <v>-708.17399999999998</v>
      </c>
      <c r="BC452">
        <v>-708.09900000000005</v>
      </c>
      <c r="BD452">
        <v>-708.08199999999999</v>
      </c>
    </row>
    <row r="453" spans="1:56" x14ac:dyDescent="0.25">
      <c r="A453" t="s">
        <v>323</v>
      </c>
      <c r="D453" t="s">
        <v>2</v>
      </c>
      <c r="F453" t="s">
        <v>154</v>
      </c>
      <c r="G453" s="33">
        <v>42931</v>
      </c>
      <c r="H453" s="41">
        <f t="shared" si="11"/>
        <v>0</v>
      </c>
      <c r="I453">
        <v>-1919.7149999999999</v>
      </c>
      <c r="J453">
        <v>-1908.297</v>
      </c>
      <c r="K453">
        <v>-1913.598</v>
      </c>
      <c r="L453">
        <v>-1922.597</v>
      </c>
      <c r="M453">
        <v>-2005.893</v>
      </c>
      <c r="N453">
        <v>-2035.2449999999999</v>
      </c>
      <c r="O453">
        <v>-1998.2909999999999</v>
      </c>
      <c r="P453">
        <v>-1996.087</v>
      </c>
      <c r="Q453">
        <v>-2011.0319999999999</v>
      </c>
      <c r="R453">
        <v>-2048.8890000000001</v>
      </c>
      <c r="S453">
        <v>-2053.5659999999998</v>
      </c>
      <c r="T453">
        <v>-2095.0169999999998</v>
      </c>
      <c r="U453">
        <v>-2105.855</v>
      </c>
      <c r="V453">
        <v>-2063.4369999999999</v>
      </c>
      <c r="W453">
        <v>-2595.1990000000001</v>
      </c>
      <c r="X453">
        <v>-2690.3319999999999</v>
      </c>
      <c r="Y453">
        <v>-2648.453</v>
      </c>
      <c r="Z453">
        <v>-2623.09</v>
      </c>
      <c r="AA453">
        <v>-2590.7040000000002</v>
      </c>
      <c r="AB453">
        <v>-2545.375</v>
      </c>
      <c r="AC453">
        <v>-2527.2359999999999</v>
      </c>
      <c r="AD453">
        <v>-2499.6019999999999</v>
      </c>
      <c r="AE453">
        <v>-2457.7339999999999</v>
      </c>
      <c r="AF453">
        <v>-2435.7359999999999</v>
      </c>
      <c r="AG453">
        <v>-2403.5650000000001</v>
      </c>
      <c r="AH453">
        <v>-2291.2190000000001</v>
      </c>
      <c r="AI453">
        <v>-2244.5230000000001</v>
      </c>
      <c r="AJ453">
        <v>-2240.0709999999999</v>
      </c>
      <c r="AK453">
        <v>-2252.9189999999999</v>
      </c>
      <c r="AL453">
        <v>-2267.2840000000001</v>
      </c>
      <c r="AM453">
        <v>-2272.962</v>
      </c>
      <c r="AN453">
        <v>-2292.8110000000001</v>
      </c>
      <c r="AO453">
        <v>-2332.4520000000002</v>
      </c>
      <c r="AP453">
        <v>-2345.9989999999998</v>
      </c>
      <c r="AQ453">
        <v>-2414.3620000000001</v>
      </c>
      <c r="AR453">
        <v>-2411.8989999999999</v>
      </c>
      <c r="AS453">
        <v>-2446.9609999999998</v>
      </c>
      <c r="AT453">
        <v>-2489.8609999999999</v>
      </c>
      <c r="AU453">
        <v>-2531.6210000000001</v>
      </c>
      <c r="AV453">
        <v>-2544.75</v>
      </c>
      <c r="AW453">
        <v>-2579.9319999999998</v>
      </c>
      <c r="AX453">
        <v>-2600.4140000000002</v>
      </c>
      <c r="AY453">
        <v>-2595.5749999999998</v>
      </c>
      <c r="AZ453">
        <v>-2624.37</v>
      </c>
      <c r="BA453">
        <v>-2613.1970000000001</v>
      </c>
      <c r="BB453">
        <v>-2619.8319999999999</v>
      </c>
      <c r="BC453">
        <v>-1988.8389999999999</v>
      </c>
      <c r="BD453">
        <v>-2022.806</v>
      </c>
    </row>
    <row r="454" spans="1:56" x14ac:dyDescent="0.25">
      <c r="A454" t="s">
        <v>323</v>
      </c>
      <c r="D454" t="s">
        <v>2</v>
      </c>
      <c r="F454" t="s">
        <v>156</v>
      </c>
      <c r="G454" s="33">
        <v>42931</v>
      </c>
      <c r="H454" s="41">
        <f t="shared" si="11"/>
        <v>91526.778000000006</v>
      </c>
      <c r="I454">
        <v>-11.563000000000001</v>
      </c>
      <c r="J454">
        <v>-12.034000000000001</v>
      </c>
      <c r="K454">
        <v>-11.15</v>
      </c>
      <c r="L454">
        <v>-9.7170000000000005</v>
      </c>
      <c r="M454">
        <v>-9.798</v>
      </c>
      <c r="N454">
        <v>-8.8469999999999995</v>
      </c>
      <c r="O454">
        <v>-8.48</v>
      </c>
      <c r="P454">
        <v>-8.702</v>
      </c>
      <c r="Q454">
        <v>-9.41</v>
      </c>
      <c r="R454">
        <v>-9.16</v>
      </c>
      <c r="S454">
        <v>-9.9700000000000006</v>
      </c>
      <c r="T454">
        <v>-9.5530000000000008</v>
      </c>
      <c r="U454">
        <v>-10.08</v>
      </c>
      <c r="V454">
        <v>-11.260999999999999</v>
      </c>
      <c r="W454">
        <v>-11.545999999999999</v>
      </c>
      <c r="X454">
        <v>-12.76</v>
      </c>
      <c r="Y454">
        <v>-398.16699999999997</v>
      </c>
      <c r="Z454">
        <v>-1705.857</v>
      </c>
      <c r="AA454">
        <v>-3532.9740000000002</v>
      </c>
      <c r="AB454">
        <v>-5599.8220000000001</v>
      </c>
      <c r="AC454">
        <v>-7606.299</v>
      </c>
      <c r="AD454">
        <v>-9445.5939999999991</v>
      </c>
      <c r="AE454">
        <v>-10901.934999999999</v>
      </c>
      <c r="AF454">
        <v>-11724.909</v>
      </c>
      <c r="AG454">
        <v>-9481.3580000000002</v>
      </c>
      <c r="AH454">
        <v>-5902.3029999999999</v>
      </c>
      <c r="AI454">
        <v>-5077.3999999999996</v>
      </c>
      <c r="AJ454">
        <v>-5706.4960000000001</v>
      </c>
      <c r="AK454">
        <v>-3914.4119999999998</v>
      </c>
      <c r="AL454">
        <v>-2468.2199999999998</v>
      </c>
      <c r="AM454">
        <v>-3658.6660000000002</v>
      </c>
      <c r="AN454">
        <v>-2703.529</v>
      </c>
      <c r="AO454">
        <v>-1179.203</v>
      </c>
      <c r="AP454">
        <v>-175.78700000000001</v>
      </c>
      <c r="AQ454">
        <v>-15.019</v>
      </c>
      <c r="AR454">
        <v>-15.5</v>
      </c>
      <c r="AS454">
        <v>-14.455</v>
      </c>
      <c r="AT454">
        <v>-12.821999999999999</v>
      </c>
      <c r="AU454">
        <v>-15.095000000000001</v>
      </c>
      <c r="AV454">
        <v>-12.922000000000001</v>
      </c>
      <c r="AW454">
        <v>-12.471</v>
      </c>
      <c r="AX454">
        <v>-11.085000000000001</v>
      </c>
      <c r="AY454">
        <v>-12.715999999999999</v>
      </c>
      <c r="AZ454">
        <v>-12.458</v>
      </c>
      <c r="BA454">
        <v>-11.808</v>
      </c>
      <c r="BB454">
        <v>-12.004</v>
      </c>
      <c r="BC454">
        <v>-11.134</v>
      </c>
      <c r="BD454">
        <v>-10.327</v>
      </c>
    </row>
    <row r="455" spans="1:56" x14ac:dyDescent="0.25">
      <c r="A455" t="s">
        <v>323</v>
      </c>
      <c r="D455" t="s">
        <v>2</v>
      </c>
      <c r="F455" t="s">
        <v>157</v>
      </c>
      <c r="G455" s="33">
        <v>42932</v>
      </c>
      <c r="H455" s="41">
        <f t="shared" si="11"/>
        <v>42920.277000000002</v>
      </c>
      <c r="I455">
        <v>-709.36800000000005</v>
      </c>
      <c r="J455">
        <v>-709.01099999999997</v>
      </c>
      <c r="K455">
        <v>-708.53399999999999</v>
      </c>
      <c r="L455">
        <v>-708.245</v>
      </c>
      <c r="M455">
        <v>-705.678</v>
      </c>
      <c r="N455">
        <v>-711.57899999999995</v>
      </c>
      <c r="O455">
        <v>-708.154</v>
      </c>
      <c r="P455">
        <v>-708.30499999999995</v>
      </c>
      <c r="Q455">
        <v>-708.03300000000002</v>
      </c>
      <c r="R455">
        <v>-709.49699999999996</v>
      </c>
      <c r="S455">
        <v>-708.38699999999994</v>
      </c>
      <c r="T455">
        <v>-708.44899999999996</v>
      </c>
      <c r="U455">
        <v>-708.54499999999996</v>
      </c>
      <c r="V455">
        <v>-709.39</v>
      </c>
      <c r="W455">
        <v>-708.44200000000001</v>
      </c>
      <c r="X455">
        <v>-714.37</v>
      </c>
      <c r="Y455">
        <v>-737.76</v>
      </c>
      <c r="Z455">
        <v>-754.22299999999996</v>
      </c>
      <c r="AA455">
        <v>-886.08199999999999</v>
      </c>
      <c r="AB455">
        <v>-1273.5999999999999</v>
      </c>
      <c r="AC455">
        <v>-1497.201</v>
      </c>
      <c r="AD455">
        <v>-1929.973</v>
      </c>
      <c r="AE455">
        <v>-1865.789</v>
      </c>
      <c r="AF455">
        <v>-1352.9639999999999</v>
      </c>
      <c r="AG455">
        <v>-1023.826</v>
      </c>
      <c r="AH455">
        <v>-1317.9190000000001</v>
      </c>
      <c r="AI455">
        <v>-1385.425</v>
      </c>
      <c r="AJ455">
        <v>-1599.819</v>
      </c>
      <c r="AK455">
        <v>-1380.2460000000001</v>
      </c>
      <c r="AL455">
        <v>-1258.6769999999999</v>
      </c>
      <c r="AM455">
        <v>-1059.57</v>
      </c>
      <c r="AN455">
        <v>-871.98299999999995</v>
      </c>
      <c r="AO455">
        <v>-753.08299999999997</v>
      </c>
      <c r="AP455">
        <v>-724.803</v>
      </c>
      <c r="AQ455">
        <v>-708.53800000000001</v>
      </c>
      <c r="AR455">
        <v>-705.96400000000006</v>
      </c>
      <c r="AS455">
        <v>-703.89800000000002</v>
      </c>
      <c r="AT455">
        <v>-709.54499999999996</v>
      </c>
      <c r="AU455">
        <v>-707.89</v>
      </c>
      <c r="AV455">
        <v>-707.54700000000003</v>
      </c>
      <c r="AW455">
        <v>-707.84400000000005</v>
      </c>
      <c r="AX455">
        <v>-707.57899999999995</v>
      </c>
      <c r="AY455">
        <v>-707.29600000000005</v>
      </c>
      <c r="AZ455">
        <v>-707.75800000000004</v>
      </c>
      <c r="BA455">
        <v>-707.55700000000002</v>
      </c>
      <c r="BB455">
        <v>-707.58600000000001</v>
      </c>
      <c r="BC455">
        <v>-707.154</v>
      </c>
      <c r="BD455">
        <v>-707.19100000000003</v>
      </c>
    </row>
    <row r="456" spans="1:56" x14ac:dyDescent="0.25">
      <c r="A456" t="s">
        <v>323</v>
      </c>
      <c r="D456" t="s">
        <v>2</v>
      </c>
      <c r="F456" t="s">
        <v>155</v>
      </c>
      <c r="G456" s="33">
        <v>42932</v>
      </c>
      <c r="H456" s="41">
        <f t="shared" si="11"/>
        <v>0</v>
      </c>
      <c r="I456">
        <v>-750</v>
      </c>
      <c r="J456">
        <v>-750</v>
      </c>
      <c r="K456">
        <v>-72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-1.44</v>
      </c>
      <c r="Y456">
        <v>-5.5490000000000004</v>
      </c>
      <c r="Z456">
        <v>-7.2430000000000003</v>
      </c>
      <c r="AA456">
        <v>-19.109000000000002</v>
      </c>
      <c r="AB456">
        <v>-147.43600000000001</v>
      </c>
      <c r="AC456">
        <v>-937.10500000000002</v>
      </c>
      <c r="AD456">
        <v>-981.99900000000002</v>
      </c>
      <c r="AE456">
        <v>-937.54600000000005</v>
      </c>
      <c r="AF456">
        <v>-853.3</v>
      </c>
      <c r="AG456">
        <v>-774.93700000000001</v>
      </c>
      <c r="AH456">
        <v>-819.68200000000002</v>
      </c>
      <c r="AI456">
        <v>-826.03</v>
      </c>
      <c r="AJ456">
        <v>-875.13599999999997</v>
      </c>
      <c r="AK456">
        <v>-886.98400000000004</v>
      </c>
      <c r="AL456">
        <v>-871.03499999999997</v>
      </c>
      <c r="AM456">
        <v>-815.52800000000002</v>
      </c>
      <c r="AN456">
        <v>-792.99900000000002</v>
      </c>
      <c r="AO456">
        <v>-770.09199999999998</v>
      </c>
      <c r="AP456">
        <v>-768.86199999999997</v>
      </c>
      <c r="AQ456">
        <v>-762</v>
      </c>
      <c r="AR456">
        <v>-324</v>
      </c>
      <c r="AS456">
        <v>0</v>
      </c>
      <c r="AT456">
        <v>-1.6E-2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-4.0000000000000001E-3</v>
      </c>
      <c r="BA456">
        <v>0</v>
      </c>
      <c r="BB456">
        <v>0</v>
      </c>
      <c r="BC456">
        <v>0</v>
      </c>
      <c r="BD456">
        <v>0</v>
      </c>
    </row>
    <row r="457" spans="1:56" x14ac:dyDescent="0.25">
      <c r="A457" t="s">
        <v>323</v>
      </c>
      <c r="D457" t="s">
        <v>2</v>
      </c>
      <c r="F457" t="s">
        <v>153</v>
      </c>
      <c r="G457" s="33">
        <v>42932</v>
      </c>
      <c r="H457" s="41">
        <f t="shared" si="11"/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</row>
    <row r="458" spans="1:56" x14ac:dyDescent="0.25">
      <c r="A458" t="s">
        <v>323</v>
      </c>
      <c r="D458" t="s">
        <v>2</v>
      </c>
      <c r="F458" t="s">
        <v>154</v>
      </c>
      <c r="G458" s="33">
        <v>42932</v>
      </c>
      <c r="H458" s="41">
        <f t="shared" si="11"/>
        <v>0</v>
      </c>
      <c r="I458">
        <v>-2082.9630000000002</v>
      </c>
      <c r="J458">
        <v>-2103.348</v>
      </c>
      <c r="K458">
        <v>-2118.9180000000001</v>
      </c>
      <c r="L458">
        <v>-2123.5839999999998</v>
      </c>
      <c r="M458">
        <v>-2091.9189999999999</v>
      </c>
      <c r="N458">
        <v>-2110.864</v>
      </c>
      <c r="O458">
        <v>-2083.5</v>
      </c>
      <c r="P458">
        <v>-2090.145</v>
      </c>
      <c r="Q458">
        <v>-2104.9389999999999</v>
      </c>
      <c r="R458">
        <v>-2081.2640000000001</v>
      </c>
      <c r="S458">
        <v>-2103.6489999999999</v>
      </c>
      <c r="T458">
        <v>-2148.0880000000002</v>
      </c>
      <c r="U458">
        <v>-2172.4839999999999</v>
      </c>
      <c r="V458">
        <v>-2194.1709999999998</v>
      </c>
      <c r="W458">
        <v>-2605.8539999999998</v>
      </c>
      <c r="X458">
        <v>-2648.3139999999999</v>
      </c>
      <c r="Y458">
        <v>-2561.953</v>
      </c>
      <c r="Z458">
        <v>-2534.8049999999998</v>
      </c>
      <c r="AA458">
        <v>-2518.3220000000001</v>
      </c>
      <c r="AB458">
        <v>-2487.2600000000002</v>
      </c>
      <c r="AC458">
        <v>-2419.3939999999998</v>
      </c>
      <c r="AD458">
        <v>-2345.645</v>
      </c>
      <c r="AE458">
        <v>-2338.4520000000002</v>
      </c>
      <c r="AF458">
        <v>-2322.0439999999999</v>
      </c>
      <c r="AG458">
        <v>-2311.808</v>
      </c>
      <c r="AH458">
        <v>-2300.2069999999999</v>
      </c>
      <c r="AI458">
        <v>-2308.7440000000001</v>
      </c>
      <c r="AJ458">
        <v>-2299.3040000000001</v>
      </c>
      <c r="AK458">
        <v>-2304.3040000000001</v>
      </c>
      <c r="AL458">
        <v>-2291.982</v>
      </c>
      <c r="AM458">
        <v>-2290.7559999999999</v>
      </c>
      <c r="AN458">
        <v>-2299.9380000000001</v>
      </c>
      <c r="AO458">
        <v>-2323.84</v>
      </c>
      <c r="AP458">
        <v>-2337.2049999999999</v>
      </c>
      <c r="AQ458">
        <v>-2300.1970000000001</v>
      </c>
      <c r="AR458">
        <v>-2280.3580000000002</v>
      </c>
      <c r="AS458">
        <v>-2296.067</v>
      </c>
      <c r="AT458">
        <v>-2352.741</v>
      </c>
      <c r="AU458">
        <v>-2373.3739999999998</v>
      </c>
      <c r="AV458">
        <v>-2386.1149999999998</v>
      </c>
      <c r="AW458">
        <v>-2394.0839999999998</v>
      </c>
      <c r="AX458">
        <v>-1987.538</v>
      </c>
      <c r="AY458">
        <v>-1998.9459999999999</v>
      </c>
      <c r="AZ458">
        <v>-1987.26</v>
      </c>
      <c r="BA458">
        <v>-2012.29</v>
      </c>
      <c r="BB458">
        <v>-1999.559</v>
      </c>
      <c r="BC458">
        <v>-1325.14</v>
      </c>
      <c r="BD458">
        <v>-1378.6959999999999</v>
      </c>
    </row>
    <row r="459" spans="1:56" x14ac:dyDescent="0.25">
      <c r="A459" t="s">
        <v>323</v>
      </c>
      <c r="D459" t="s">
        <v>2</v>
      </c>
      <c r="F459" t="s">
        <v>156</v>
      </c>
      <c r="G459" s="33">
        <v>42932</v>
      </c>
      <c r="H459" s="41">
        <f t="shared" si="11"/>
        <v>71501.608999999982</v>
      </c>
      <c r="I459">
        <v>-8.6289999999999996</v>
      </c>
      <c r="J459">
        <v>-8.1959999999999997</v>
      </c>
      <c r="K459">
        <v>-8.8350000000000009</v>
      </c>
      <c r="L459">
        <v>-9.1150000000000002</v>
      </c>
      <c r="M459">
        <v>-9.4529999999999994</v>
      </c>
      <c r="N459">
        <v>-10.321999999999999</v>
      </c>
      <c r="O459">
        <v>-10.191000000000001</v>
      </c>
      <c r="P459">
        <v>-10.317</v>
      </c>
      <c r="Q459">
        <v>-9.8670000000000009</v>
      </c>
      <c r="R459">
        <v>-10.058999999999999</v>
      </c>
      <c r="S459">
        <v>-10.634</v>
      </c>
      <c r="T459">
        <v>-9.51</v>
      </c>
      <c r="U459">
        <v>-9.2789999999999999</v>
      </c>
      <c r="V459">
        <v>-9.048</v>
      </c>
      <c r="W459">
        <v>-9.8580000000000005</v>
      </c>
      <c r="X459">
        <v>-48.113999999999997</v>
      </c>
      <c r="Y459">
        <v>-155.50200000000001</v>
      </c>
      <c r="Z459">
        <v>-230.678</v>
      </c>
      <c r="AA459">
        <v>-1172.634</v>
      </c>
      <c r="AB459">
        <v>-3569.2570000000001</v>
      </c>
      <c r="AC459">
        <v>-5978.4030000000002</v>
      </c>
      <c r="AD459">
        <v>-10428.888999999999</v>
      </c>
      <c r="AE459">
        <v>-10041.303</v>
      </c>
      <c r="AF459">
        <v>-4900.9279999999999</v>
      </c>
      <c r="AG459">
        <v>-2421.0329999999999</v>
      </c>
      <c r="AH459">
        <v>-4959.6760000000004</v>
      </c>
      <c r="AI459">
        <v>-7165.0429999999997</v>
      </c>
      <c r="AJ459">
        <v>-7403.0959999999995</v>
      </c>
      <c r="AK459">
        <v>-5218.875</v>
      </c>
      <c r="AL459">
        <v>-3790.1860000000001</v>
      </c>
      <c r="AM459">
        <v>-2488.1610000000001</v>
      </c>
      <c r="AN459">
        <v>-988.46600000000001</v>
      </c>
      <c r="AO459">
        <v>-182.64699999999999</v>
      </c>
      <c r="AP459">
        <v>-49.957999999999998</v>
      </c>
      <c r="AQ459">
        <v>-15.183999999999999</v>
      </c>
      <c r="AR459">
        <v>-12.279</v>
      </c>
      <c r="AS459">
        <v>-12.56</v>
      </c>
      <c r="AT459">
        <v>-12.707000000000001</v>
      </c>
      <c r="AU459">
        <v>-13.095000000000001</v>
      </c>
      <c r="AV459">
        <v>-12.497999999999999</v>
      </c>
      <c r="AW459">
        <v>-13.553000000000001</v>
      </c>
      <c r="AX459">
        <v>-12.095000000000001</v>
      </c>
      <c r="AY459">
        <v>-12.355</v>
      </c>
      <c r="AZ459">
        <v>-11.028</v>
      </c>
      <c r="BA459">
        <v>-9.5169999999999995</v>
      </c>
      <c r="BB459">
        <v>-10.132999999999999</v>
      </c>
      <c r="BC459">
        <v>-9.7100000000000009</v>
      </c>
      <c r="BD459">
        <v>-8.7330000000000005</v>
      </c>
    </row>
    <row r="460" spans="1:56" x14ac:dyDescent="0.25">
      <c r="A460" t="s">
        <v>323</v>
      </c>
      <c r="D460" t="s">
        <v>2</v>
      </c>
      <c r="F460" t="s">
        <v>154</v>
      </c>
      <c r="G460" s="33">
        <v>42933</v>
      </c>
      <c r="H460" s="41">
        <f t="shared" si="11"/>
        <v>0</v>
      </c>
      <c r="I460">
        <v>-1424.789</v>
      </c>
      <c r="J460">
        <v>-1792.39</v>
      </c>
      <c r="K460">
        <v>-1802.7329999999999</v>
      </c>
      <c r="L460">
        <v>-1801.4739999999999</v>
      </c>
      <c r="M460">
        <v>-1805.5619999999999</v>
      </c>
      <c r="N460">
        <v>-1784.046</v>
      </c>
      <c r="O460">
        <v>-1786.605</v>
      </c>
      <c r="P460">
        <v>-1686.0530000000001</v>
      </c>
      <c r="Q460">
        <v>-1697.644</v>
      </c>
      <c r="R460">
        <v>-1652.9580000000001</v>
      </c>
      <c r="S460">
        <v>-1623.6369999999999</v>
      </c>
      <c r="T460">
        <v>-1607.961</v>
      </c>
      <c r="U460">
        <v>-1445.175</v>
      </c>
      <c r="V460">
        <v>-1409.1669999999999</v>
      </c>
      <c r="W460">
        <v>-1935.682</v>
      </c>
      <c r="X460">
        <v>-1945.7560000000001</v>
      </c>
      <c r="Y460">
        <v>-1782.7570000000001</v>
      </c>
      <c r="Z460">
        <v>-1728.329</v>
      </c>
      <c r="AA460">
        <v>-1618.1859999999999</v>
      </c>
      <c r="AB460">
        <v>-1514.5160000000001</v>
      </c>
      <c r="AC460">
        <v>-1516.7080000000001</v>
      </c>
      <c r="AD460">
        <v>-1501.2570000000001</v>
      </c>
      <c r="AE460">
        <v>-1458.325</v>
      </c>
      <c r="AF460">
        <v>-1412.0160000000001</v>
      </c>
      <c r="AG460">
        <v>-1396.3610000000001</v>
      </c>
      <c r="AH460">
        <v>-1370.4069999999999</v>
      </c>
      <c r="AI460">
        <v>-1406.877</v>
      </c>
      <c r="AJ460">
        <v>-1377.0070000000001</v>
      </c>
      <c r="AK460">
        <v>-1389.771</v>
      </c>
      <c r="AL460">
        <v>-1375.32</v>
      </c>
      <c r="AM460">
        <v>-1428.7349999999999</v>
      </c>
      <c r="AN460">
        <v>-1409.297</v>
      </c>
      <c r="AO460">
        <v>-1451.0989999999999</v>
      </c>
      <c r="AP460">
        <v>-1510.559</v>
      </c>
      <c r="AQ460">
        <v>-1644.84</v>
      </c>
      <c r="AR460">
        <v>-1731.7270000000001</v>
      </c>
      <c r="AS460">
        <v>-1822.6790000000001</v>
      </c>
      <c r="AT460">
        <v>-1894.759</v>
      </c>
      <c r="AU460">
        <v>-2002.7629999999999</v>
      </c>
      <c r="AV460">
        <v>-2075.3069999999998</v>
      </c>
      <c r="AW460">
        <v>-2173.3440000000001</v>
      </c>
      <c r="AX460">
        <v>-2219.1570000000002</v>
      </c>
      <c r="AY460">
        <v>-2238.6950000000002</v>
      </c>
      <c r="AZ460">
        <v>-2267.241</v>
      </c>
      <c r="BA460">
        <v>-2308.4430000000002</v>
      </c>
      <c r="BB460">
        <v>-2314.6689999999999</v>
      </c>
      <c r="BC460">
        <v>-909.52200000000005</v>
      </c>
      <c r="BD460">
        <v>-928.82100000000003</v>
      </c>
    </row>
    <row r="461" spans="1:56" x14ac:dyDescent="0.25">
      <c r="A461" t="s">
        <v>323</v>
      </c>
      <c r="D461" t="s">
        <v>2</v>
      </c>
      <c r="F461" t="s">
        <v>156</v>
      </c>
      <c r="G461" s="33">
        <v>42933</v>
      </c>
      <c r="H461" s="41">
        <f t="shared" si="11"/>
        <v>79413.444999999992</v>
      </c>
      <c r="I461">
        <v>-7.8470000000000004</v>
      </c>
      <c r="J461">
        <v>-7.7069999999999999</v>
      </c>
      <c r="K461">
        <v>-8.8170000000000002</v>
      </c>
      <c r="L461">
        <v>-9.1869999999999994</v>
      </c>
      <c r="M461">
        <v>-8.968</v>
      </c>
      <c r="N461">
        <v>-9.2959999999999994</v>
      </c>
      <c r="O461">
        <v>-9.16</v>
      </c>
      <c r="P461">
        <v>-9.9489999999999998</v>
      </c>
      <c r="Q461">
        <v>-7.9610000000000003</v>
      </c>
      <c r="R461">
        <v>-7.89</v>
      </c>
      <c r="S461">
        <v>-7.7670000000000003</v>
      </c>
      <c r="T461">
        <v>-7.9790000000000001</v>
      </c>
      <c r="U461">
        <v>-8.9659999999999993</v>
      </c>
      <c r="V461">
        <v>-11.984</v>
      </c>
      <c r="W461">
        <v>-13.291</v>
      </c>
      <c r="X461">
        <v>-27.518000000000001</v>
      </c>
      <c r="Y461">
        <v>-616.95600000000002</v>
      </c>
      <c r="Z461">
        <v>-1907.7360000000001</v>
      </c>
      <c r="AA461">
        <v>-3777.5830000000001</v>
      </c>
      <c r="AB461">
        <v>-7555.8140000000003</v>
      </c>
      <c r="AC461">
        <v>-7807.9380000000001</v>
      </c>
      <c r="AD461">
        <v>-3907.2620000000002</v>
      </c>
      <c r="AE461">
        <v>-5201.4070000000002</v>
      </c>
      <c r="AF461">
        <v>-4339.7269999999999</v>
      </c>
      <c r="AG461">
        <v>-4065.4540000000002</v>
      </c>
      <c r="AH461">
        <v>-4364.634</v>
      </c>
      <c r="AI461">
        <v>-4946.1899999999996</v>
      </c>
      <c r="AJ461">
        <v>-6148.3130000000001</v>
      </c>
      <c r="AK461">
        <v>-5823.8689999999997</v>
      </c>
      <c r="AL461">
        <v>-5990.6940000000004</v>
      </c>
      <c r="AM461">
        <v>-5514.7439999999997</v>
      </c>
      <c r="AN461">
        <v>-4774.4470000000001</v>
      </c>
      <c r="AO461">
        <v>-1972.585</v>
      </c>
      <c r="AP461">
        <v>-364.726</v>
      </c>
      <c r="AQ461">
        <v>-11.672000000000001</v>
      </c>
      <c r="AR461">
        <v>-11.055999999999999</v>
      </c>
      <c r="AS461">
        <v>-12.071999999999999</v>
      </c>
      <c r="AT461">
        <v>-14.18</v>
      </c>
      <c r="AU461">
        <v>-15.753</v>
      </c>
      <c r="AV461">
        <v>-14.638999999999999</v>
      </c>
      <c r="AW461">
        <v>-13.541</v>
      </c>
      <c r="AX461">
        <v>-12.468999999999999</v>
      </c>
      <c r="AY461">
        <v>-11.603</v>
      </c>
      <c r="AZ461">
        <v>-10.753</v>
      </c>
      <c r="BA461">
        <v>-10.686999999999999</v>
      </c>
      <c r="BB461">
        <v>-10.164999999999999</v>
      </c>
      <c r="BC461">
        <v>-10.558</v>
      </c>
      <c r="BD461">
        <v>-9.9309999999999992</v>
      </c>
    </row>
    <row r="462" spans="1:56" x14ac:dyDescent="0.25">
      <c r="A462" t="s">
        <v>323</v>
      </c>
      <c r="D462" t="s">
        <v>2</v>
      </c>
      <c r="F462" t="s">
        <v>157</v>
      </c>
      <c r="G462" s="33">
        <v>42933</v>
      </c>
      <c r="H462" s="41">
        <f t="shared" si="11"/>
        <v>31249.082999999995</v>
      </c>
      <c r="I462">
        <v>-708.04100000000005</v>
      </c>
      <c r="J462">
        <v>-707.44600000000003</v>
      </c>
      <c r="K462">
        <v>-707.78300000000002</v>
      </c>
      <c r="L462">
        <v>-706.49300000000005</v>
      </c>
      <c r="M462">
        <v>-705.31399999999996</v>
      </c>
      <c r="N462">
        <v>-709.99699999999996</v>
      </c>
      <c r="O462">
        <v>-707.97299999999996</v>
      </c>
      <c r="P462">
        <v>-707.73900000000003</v>
      </c>
      <c r="Q462">
        <v>-707.38800000000003</v>
      </c>
      <c r="R462">
        <v>-707.93700000000001</v>
      </c>
      <c r="S462">
        <v>-707.46500000000003</v>
      </c>
      <c r="T462">
        <v>-708.101</v>
      </c>
      <c r="U462">
        <v>-708.06899999999996</v>
      </c>
      <c r="V462">
        <v>-707.09500000000003</v>
      </c>
      <c r="W462">
        <v>-706.90800000000002</v>
      </c>
      <c r="X462">
        <v>-707.35</v>
      </c>
      <c r="Y462">
        <v>-725.88</v>
      </c>
      <c r="Z462">
        <v>-745.79</v>
      </c>
      <c r="AA462">
        <v>-787.59699999999998</v>
      </c>
      <c r="AB462">
        <v>-886.67399999999998</v>
      </c>
      <c r="AC462">
        <v>-914.85699999999997</v>
      </c>
      <c r="AD462">
        <v>-346.64100000000002</v>
      </c>
      <c r="AE462">
        <v>-101.392</v>
      </c>
      <c r="AF462">
        <v>-71.87</v>
      </c>
      <c r="AG462">
        <v>-61.460999999999999</v>
      </c>
      <c r="AH462">
        <v>-77.912000000000006</v>
      </c>
      <c r="AI462">
        <v>-74.468000000000004</v>
      </c>
      <c r="AJ462">
        <v>-98.478999999999999</v>
      </c>
      <c r="AK462">
        <v>-458.93099999999998</v>
      </c>
      <c r="AL462">
        <v>-836.21600000000001</v>
      </c>
      <c r="AM462">
        <v>-867.08299999999997</v>
      </c>
      <c r="AN462">
        <v>-884.41499999999996</v>
      </c>
      <c r="AO462">
        <v>-814.92</v>
      </c>
      <c r="AP462">
        <v>-757.46699999999998</v>
      </c>
      <c r="AQ462">
        <v>-745.48099999999999</v>
      </c>
      <c r="AR462">
        <v>-743.01700000000005</v>
      </c>
      <c r="AS462">
        <v>-742.30600000000004</v>
      </c>
      <c r="AT462">
        <v>-745.81200000000001</v>
      </c>
      <c r="AU462">
        <v>-744.48299999999995</v>
      </c>
      <c r="AV462">
        <v>-743.61199999999997</v>
      </c>
      <c r="AW462">
        <v>-743.71600000000001</v>
      </c>
      <c r="AX462">
        <v>-743.66099999999994</v>
      </c>
      <c r="AY462">
        <v>-744.22400000000005</v>
      </c>
      <c r="AZ462">
        <v>-744.26800000000003</v>
      </c>
      <c r="BA462">
        <v>-744.63599999999997</v>
      </c>
      <c r="BB462">
        <v>-743.67100000000005</v>
      </c>
      <c r="BC462">
        <v>-743.55600000000004</v>
      </c>
      <c r="BD462">
        <v>-743.48800000000006</v>
      </c>
    </row>
    <row r="463" spans="1:56" x14ac:dyDescent="0.25">
      <c r="A463" t="s">
        <v>323</v>
      </c>
      <c r="D463" t="s">
        <v>2</v>
      </c>
      <c r="F463" t="s">
        <v>153</v>
      </c>
      <c r="G463" s="33">
        <v>42933</v>
      </c>
      <c r="H463" s="41">
        <f t="shared" ref="H463:H526" si="12">IF(D463&lt;&gt;"Jemena",
IF(SUM(I463:BD463)&gt;0,SUM(I463:BD463),SUM(I463:BD463)*-1),
IF(AND(F463&lt;&gt;"Jemena residential",F463&lt;&gt;"Jemena small business"),0,IF(SUM(I463:BD463)&gt;0,SUM(I463:BD463),SUM(I463:BD463)*-1)))</f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</row>
    <row r="464" spans="1:56" x14ac:dyDescent="0.25">
      <c r="A464" t="s">
        <v>323</v>
      </c>
      <c r="D464" t="s">
        <v>2</v>
      </c>
      <c r="F464" t="s">
        <v>155</v>
      </c>
      <c r="G464" s="33">
        <v>42933</v>
      </c>
      <c r="H464" s="41">
        <f t="shared" si="12"/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-0.16</v>
      </c>
      <c r="O464">
        <v>-4.0000000000000001E-3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-582</v>
      </c>
      <c r="Z464">
        <v>-726.16</v>
      </c>
      <c r="AA464">
        <v>-728.43499999999995</v>
      </c>
      <c r="AB464">
        <v>-728.17600000000004</v>
      </c>
      <c r="AC464">
        <v>-723.99900000000002</v>
      </c>
      <c r="AD464">
        <v>-708.08</v>
      </c>
      <c r="AE464">
        <v>-703.27700000000004</v>
      </c>
      <c r="AF464">
        <v>-708.57600000000002</v>
      </c>
      <c r="AG464">
        <v>-726.41600000000005</v>
      </c>
      <c r="AH464">
        <v>-756.65300000000002</v>
      </c>
      <c r="AI464">
        <v>-762.63800000000003</v>
      </c>
      <c r="AJ464">
        <v>-761.52</v>
      </c>
      <c r="AK464">
        <v>-758.09500000000003</v>
      </c>
      <c r="AL464">
        <v>-753.98199999999997</v>
      </c>
      <c r="AM464">
        <v>-760.303</v>
      </c>
      <c r="AN464">
        <v>-754.71900000000005</v>
      </c>
      <c r="AO464">
        <v>-772.25599999999997</v>
      </c>
      <c r="AP464">
        <v>-772.16</v>
      </c>
      <c r="AQ464">
        <v>-756.32</v>
      </c>
      <c r="AR464">
        <v>-756.17600000000004</v>
      </c>
      <c r="AS464">
        <v>-744</v>
      </c>
      <c r="AT464">
        <v>-732.01599999999996</v>
      </c>
      <c r="AU464">
        <v>-744</v>
      </c>
      <c r="AV464">
        <v>-738</v>
      </c>
      <c r="AW464">
        <v>-738</v>
      </c>
      <c r="AX464">
        <v>-738.16</v>
      </c>
      <c r="AY464">
        <v>-732</v>
      </c>
      <c r="AZ464">
        <v>-726</v>
      </c>
      <c r="BA464">
        <v>-732.01599999999996</v>
      </c>
      <c r="BB464">
        <v>-738</v>
      </c>
      <c r="BC464">
        <v>-738</v>
      </c>
      <c r="BD464">
        <v>-732</v>
      </c>
    </row>
    <row r="465" spans="1:56" x14ac:dyDescent="0.25">
      <c r="A465" t="s">
        <v>323</v>
      </c>
      <c r="D465" t="s">
        <v>2</v>
      </c>
      <c r="F465" t="s">
        <v>154</v>
      </c>
      <c r="G465" s="33">
        <v>42934</v>
      </c>
      <c r="H465" s="41">
        <f t="shared" si="12"/>
        <v>0</v>
      </c>
      <c r="I465">
        <v>-880.11500000000001</v>
      </c>
      <c r="J465">
        <v>-826.89300000000003</v>
      </c>
      <c r="K465">
        <v>-757.875</v>
      </c>
      <c r="L465">
        <v>-752.91899999999998</v>
      </c>
      <c r="M465">
        <v>-757.59500000000003</v>
      </c>
      <c r="N465">
        <v>-754.15499999999997</v>
      </c>
      <c r="O465">
        <v>-752.31700000000001</v>
      </c>
      <c r="P465">
        <v>-750.96199999999999</v>
      </c>
      <c r="Q465">
        <v>-750.12300000000005</v>
      </c>
      <c r="R465">
        <v>-750.99300000000005</v>
      </c>
      <c r="S465">
        <v>-750.86599999999999</v>
      </c>
      <c r="T465">
        <v>-752.51099999999997</v>
      </c>
      <c r="U465">
        <v>-751.66200000000003</v>
      </c>
      <c r="V465">
        <v>-750.67200000000003</v>
      </c>
      <c r="W465">
        <v>-1892.1469999999999</v>
      </c>
      <c r="X465">
        <v>-1906.511</v>
      </c>
      <c r="Y465">
        <v>-1782.7349999999999</v>
      </c>
      <c r="Z465">
        <v>-1699.847</v>
      </c>
      <c r="AA465">
        <v>-1602.154</v>
      </c>
      <c r="AB465">
        <v>-1541.729</v>
      </c>
      <c r="AC465">
        <v>-1506.742</v>
      </c>
      <c r="AD465">
        <v>-1449.2180000000001</v>
      </c>
      <c r="AE465">
        <v>-1454.8530000000001</v>
      </c>
      <c r="AF465">
        <v>-1458.2280000000001</v>
      </c>
      <c r="AG465">
        <v>-1453.788</v>
      </c>
      <c r="AH465">
        <v>-1472.5070000000001</v>
      </c>
      <c r="AI465">
        <v>-1490.9259999999999</v>
      </c>
      <c r="AJ465">
        <v>-1515.02</v>
      </c>
      <c r="AK465">
        <v>-1460.54</v>
      </c>
      <c r="AL465">
        <v>-1440.8</v>
      </c>
      <c r="AM465">
        <v>-1438.703</v>
      </c>
      <c r="AN465">
        <v>-1480.6679999999999</v>
      </c>
      <c r="AO465">
        <v>-1535.17</v>
      </c>
      <c r="AP465">
        <v>-1624.778</v>
      </c>
      <c r="AQ465">
        <v>-1753.049</v>
      </c>
      <c r="AR465">
        <v>-1820.13</v>
      </c>
      <c r="AS465">
        <v>-1914.415</v>
      </c>
      <c r="AT465">
        <v>-2003.0640000000001</v>
      </c>
      <c r="AU465">
        <v>-2100.317</v>
      </c>
      <c r="AV465">
        <v>-2144.3359999999998</v>
      </c>
      <c r="AW465">
        <v>-2205.8359999999998</v>
      </c>
      <c r="AX465">
        <v>-2235.5340000000001</v>
      </c>
      <c r="AY465">
        <v>-2282.875</v>
      </c>
      <c r="AZ465">
        <v>-2284.38</v>
      </c>
      <c r="BA465">
        <v>-2333.1840000000002</v>
      </c>
      <c r="BB465">
        <v>-2334</v>
      </c>
      <c r="BC465">
        <v>-870.65300000000002</v>
      </c>
      <c r="BD465">
        <v>-750.09100000000001</v>
      </c>
    </row>
    <row r="466" spans="1:56" x14ac:dyDescent="0.25">
      <c r="A466" t="s">
        <v>323</v>
      </c>
      <c r="D466" t="s">
        <v>2</v>
      </c>
      <c r="F466" t="s">
        <v>153</v>
      </c>
      <c r="G466" s="33">
        <v>42934</v>
      </c>
      <c r="H466" s="41">
        <f t="shared" si="12"/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</row>
    <row r="467" spans="1:56" x14ac:dyDescent="0.25">
      <c r="A467" t="s">
        <v>323</v>
      </c>
      <c r="D467" t="s">
        <v>2</v>
      </c>
      <c r="F467" t="s">
        <v>156</v>
      </c>
      <c r="G467" s="33">
        <v>42934</v>
      </c>
      <c r="H467" s="41">
        <f t="shared" si="12"/>
        <v>66873.651999999987</v>
      </c>
      <c r="I467">
        <v>-10.303000000000001</v>
      </c>
      <c r="J467">
        <v>-10.166</v>
      </c>
      <c r="K467">
        <v>-9.94</v>
      </c>
      <c r="L467">
        <v>-10.047000000000001</v>
      </c>
      <c r="M467">
        <v>-9.7829999999999995</v>
      </c>
      <c r="N467">
        <v>-9.984</v>
      </c>
      <c r="O467">
        <v>-8.0670000000000002</v>
      </c>
      <c r="P467">
        <v>-8.109</v>
      </c>
      <c r="Q467">
        <v>-8.8719999999999999</v>
      </c>
      <c r="R467">
        <v>-8.4280000000000008</v>
      </c>
      <c r="S467">
        <v>-9.66</v>
      </c>
      <c r="T467">
        <v>-11.34</v>
      </c>
      <c r="U467">
        <v>-10.215999999999999</v>
      </c>
      <c r="V467">
        <v>-10.654</v>
      </c>
      <c r="W467">
        <v>-12.529</v>
      </c>
      <c r="X467">
        <v>-18.417000000000002</v>
      </c>
      <c r="Y467">
        <v>-537.303</v>
      </c>
      <c r="Z467">
        <v>-519.59799999999996</v>
      </c>
      <c r="AA467">
        <v>-1955.9829999999999</v>
      </c>
      <c r="AB467">
        <v>-4929.2839999999997</v>
      </c>
      <c r="AC467">
        <v>-4583.5519999999997</v>
      </c>
      <c r="AD467">
        <v>-4527.1719999999996</v>
      </c>
      <c r="AE467">
        <v>-4489.7089999999998</v>
      </c>
      <c r="AF467">
        <v>-8890.7459999999992</v>
      </c>
      <c r="AG467">
        <v>-6885.6769999999997</v>
      </c>
      <c r="AH467">
        <v>-3088.172</v>
      </c>
      <c r="AI467">
        <v>-2954.6149999999998</v>
      </c>
      <c r="AJ467">
        <v>-3108.39</v>
      </c>
      <c r="AK467">
        <v>-6801.7860000000001</v>
      </c>
      <c r="AL467">
        <v>-3565.174</v>
      </c>
      <c r="AM467">
        <v>-4288.0479999999998</v>
      </c>
      <c r="AN467">
        <v>-3721.1089999999999</v>
      </c>
      <c r="AO467">
        <v>-1628.0920000000001</v>
      </c>
      <c r="AP467">
        <v>-71.03</v>
      </c>
      <c r="AQ467">
        <v>-15.420999999999999</v>
      </c>
      <c r="AR467">
        <v>-14.981</v>
      </c>
      <c r="AS467">
        <v>-14.651999999999999</v>
      </c>
      <c r="AT467">
        <v>-13.16</v>
      </c>
      <c r="AU467">
        <v>-12.052</v>
      </c>
      <c r="AV467">
        <v>-11.938000000000001</v>
      </c>
      <c r="AW467">
        <v>-11.196</v>
      </c>
      <c r="AX467">
        <v>-9.6110000000000007</v>
      </c>
      <c r="AY467">
        <v>-10.096</v>
      </c>
      <c r="AZ467">
        <v>-10.715</v>
      </c>
      <c r="BA467">
        <v>-8.8140000000000001</v>
      </c>
      <c r="BB467">
        <v>-8.8539999999999992</v>
      </c>
      <c r="BC467">
        <v>-10.109</v>
      </c>
      <c r="BD467">
        <v>-10.098000000000001</v>
      </c>
    </row>
    <row r="468" spans="1:56" x14ac:dyDescent="0.25">
      <c r="A468" t="s">
        <v>323</v>
      </c>
      <c r="D468" t="s">
        <v>2</v>
      </c>
      <c r="F468" t="s">
        <v>157</v>
      </c>
      <c r="G468" s="33">
        <v>42934</v>
      </c>
      <c r="H468" s="41">
        <f t="shared" si="12"/>
        <v>31833.856000000003</v>
      </c>
      <c r="I468">
        <v>-744.10900000000004</v>
      </c>
      <c r="J468">
        <v>-744.08100000000002</v>
      </c>
      <c r="K468">
        <v>-744.35</v>
      </c>
      <c r="L468">
        <v>-742.57399999999996</v>
      </c>
      <c r="M468">
        <v>-742.71299999999997</v>
      </c>
      <c r="N468">
        <v>-745.96600000000001</v>
      </c>
      <c r="O468">
        <v>-743.81</v>
      </c>
      <c r="P468">
        <v>-744.59799999999996</v>
      </c>
      <c r="Q468">
        <v>-744.096</v>
      </c>
      <c r="R468">
        <v>-743.27499999999998</v>
      </c>
      <c r="S468">
        <v>-744.34900000000005</v>
      </c>
      <c r="T468">
        <v>-743.77800000000002</v>
      </c>
      <c r="U468">
        <v>-743.77200000000005</v>
      </c>
      <c r="V468">
        <v>-743.149</v>
      </c>
      <c r="W468">
        <v>-743.29700000000003</v>
      </c>
      <c r="X468">
        <v>-735.74199999999996</v>
      </c>
      <c r="Y468">
        <v>-204.149</v>
      </c>
      <c r="Z468">
        <v>-15.368</v>
      </c>
      <c r="AA468">
        <v>-30.789000000000001</v>
      </c>
      <c r="AB468">
        <v>-100.687</v>
      </c>
      <c r="AC468">
        <v>-100.80800000000001</v>
      </c>
      <c r="AD468">
        <v>-99.531000000000006</v>
      </c>
      <c r="AE468">
        <v>-199.32</v>
      </c>
      <c r="AF468">
        <v>-829.14800000000002</v>
      </c>
      <c r="AG468">
        <v>-850.52099999999996</v>
      </c>
      <c r="AH468">
        <v>-799.63300000000004</v>
      </c>
      <c r="AI468">
        <v>-785.44899999999996</v>
      </c>
      <c r="AJ468">
        <v>-782.67499999999995</v>
      </c>
      <c r="AK468">
        <v>-881.41899999999998</v>
      </c>
      <c r="AL468">
        <v>-797.97</v>
      </c>
      <c r="AM468">
        <v>-823.75800000000004</v>
      </c>
      <c r="AN468">
        <v>-835.56500000000005</v>
      </c>
      <c r="AO468">
        <v>-778.59</v>
      </c>
      <c r="AP468">
        <v>-737.21199999999999</v>
      </c>
      <c r="AQ468">
        <v>-734.923</v>
      </c>
      <c r="AR468">
        <v>-733.73500000000001</v>
      </c>
      <c r="AS468">
        <v>-733.81500000000005</v>
      </c>
      <c r="AT468">
        <v>-736.56100000000004</v>
      </c>
      <c r="AU468">
        <v>-734.57100000000003</v>
      </c>
      <c r="AV468">
        <v>-735.11900000000003</v>
      </c>
      <c r="AW468">
        <v>-734.70899999999995</v>
      </c>
      <c r="AX468">
        <v>-734.65700000000004</v>
      </c>
      <c r="AY468">
        <v>-735.04899999999998</v>
      </c>
      <c r="AZ468">
        <v>-734.74900000000002</v>
      </c>
      <c r="BA468">
        <v>-735.61900000000003</v>
      </c>
      <c r="BB468">
        <v>-734.61199999999997</v>
      </c>
      <c r="BC468">
        <v>-735.10900000000004</v>
      </c>
      <c r="BD468">
        <v>-734.37699999999995</v>
      </c>
    </row>
    <row r="469" spans="1:56" x14ac:dyDescent="0.25">
      <c r="A469" t="s">
        <v>323</v>
      </c>
      <c r="D469" t="s">
        <v>2</v>
      </c>
      <c r="F469" t="s">
        <v>155</v>
      </c>
      <c r="G469" s="33">
        <v>42934</v>
      </c>
      <c r="H469" s="41">
        <f t="shared" si="12"/>
        <v>0</v>
      </c>
      <c r="I469">
        <v>-738</v>
      </c>
      <c r="J469">
        <v>-738</v>
      </c>
      <c r="K469">
        <v>-738</v>
      </c>
      <c r="L469">
        <v>-738.16</v>
      </c>
      <c r="M469">
        <v>-618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-168</v>
      </c>
      <c r="Y469">
        <v>-744.32</v>
      </c>
      <c r="Z469">
        <v>-762</v>
      </c>
      <c r="AA469">
        <v>-756.65499999999997</v>
      </c>
      <c r="AB469">
        <v>-762.28700000000003</v>
      </c>
      <c r="AC469">
        <v>-763.58299999999997</v>
      </c>
      <c r="AD469">
        <v>-768.447</v>
      </c>
      <c r="AE469">
        <v>-768.49599999999998</v>
      </c>
      <c r="AF469">
        <v>-758.95799999999997</v>
      </c>
      <c r="AG469">
        <v>-761.69399999999996</v>
      </c>
      <c r="AH469">
        <v>-732.57500000000005</v>
      </c>
      <c r="AI469">
        <v>-720</v>
      </c>
      <c r="AJ469">
        <v>-720.01599999999996</v>
      </c>
      <c r="AK469">
        <v>-723.322</v>
      </c>
      <c r="AL469">
        <v>-721.52</v>
      </c>
      <c r="AM469">
        <v>-714.399</v>
      </c>
      <c r="AN469">
        <v>-756.32</v>
      </c>
      <c r="AO469">
        <v>-738.01599999999996</v>
      </c>
      <c r="AP469">
        <v>-738.01599999999996</v>
      </c>
      <c r="AQ469">
        <v>-732.16</v>
      </c>
      <c r="AR469">
        <v>-726.01599999999996</v>
      </c>
      <c r="AS469">
        <v>-726</v>
      </c>
      <c r="AT469">
        <v>-726.01599999999996</v>
      </c>
      <c r="AU469">
        <v>-726</v>
      </c>
      <c r="AV469">
        <v>-774</v>
      </c>
      <c r="AW469">
        <v>-936</v>
      </c>
      <c r="AX469">
        <v>-906</v>
      </c>
      <c r="AY469">
        <v>-912</v>
      </c>
      <c r="AZ469">
        <v>-912</v>
      </c>
      <c r="BA469">
        <v>-912</v>
      </c>
      <c r="BB469">
        <v>-966</v>
      </c>
      <c r="BC469">
        <v>-978</v>
      </c>
      <c r="BD469">
        <v>-990</v>
      </c>
    </row>
    <row r="470" spans="1:56" x14ac:dyDescent="0.25">
      <c r="A470" t="s">
        <v>323</v>
      </c>
      <c r="D470" t="s">
        <v>2</v>
      </c>
      <c r="F470" t="s">
        <v>157</v>
      </c>
      <c r="G470" s="33">
        <v>42935</v>
      </c>
      <c r="H470" s="41">
        <f t="shared" si="12"/>
        <v>34429.381999999998</v>
      </c>
      <c r="I470">
        <v>-735.471</v>
      </c>
      <c r="J470">
        <v>-734.89</v>
      </c>
      <c r="K470">
        <v>-735.93100000000004</v>
      </c>
      <c r="L470">
        <v>-732.33100000000002</v>
      </c>
      <c r="M470">
        <v>-733.81399999999996</v>
      </c>
      <c r="N470">
        <v>-736.37699999999995</v>
      </c>
      <c r="O470">
        <v>-734.68899999999996</v>
      </c>
      <c r="P470">
        <v>-734.81299999999999</v>
      </c>
      <c r="Q470">
        <v>-734.44200000000001</v>
      </c>
      <c r="R470">
        <v>-734.62400000000002</v>
      </c>
      <c r="S470">
        <v>-734.34299999999996</v>
      </c>
      <c r="T470">
        <v>-734.31100000000004</v>
      </c>
      <c r="U470">
        <v>-734.14</v>
      </c>
      <c r="V470">
        <v>-734.327</v>
      </c>
      <c r="W470">
        <v>-733.60400000000004</v>
      </c>
      <c r="X470">
        <v>-733.86900000000003</v>
      </c>
      <c r="Y470">
        <v>-725.18499999999995</v>
      </c>
      <c r="Z470">
        <v>-685.34400000000005</v>
      </c>
      <c r="AA470">
        <v>-694.09299999999996</v>
      </c>
      <c r="AB470">
        <v>-704.16899999999998</v>
      </c>
      <c r="AC470">
        <v>-705.18299999999999</v>
      </c>
      <c r="AD470">
        <v>-721.40200000000004</v>
      </c>
      <c r="AE470">
        <v>-623.69000000000005</v>
      </c>
      <c r="AF470">
        <v>-471.65800000000002</v>
      </c>
      <c r="AG470">
        <v>-762.30200000000002</v>
      </c>
      <c r="AH470">
        <v>-805.01400000000001</v>
      </c>
      <c r="AI470">
        <v>-819.26199999999994</v>
      </c>
      <c r="AJ470">
        <v>-767.91499999999996</v>
      </c>
      <c r="AK470">
        <v>-752.56899999999996</v>
      </c>
      <c r="AL470">
        <v>-739.92899999999997</v>
      </c>
      <c r="AM470">
        <v>-768.61500000000001</v>
      </c>
      <c r="AN470">
        <v>-748.92399999999998</v>
      </c>
      <c r="AO470">
        <v>-731.40700000000004</v>
      </c>
      <c r="AP470">
        <v>-708.66</v>
      </c>
      <c r="AQ470">
        <v>-706.30700000000002</v>
      </c>
      <c r="AR470">
        <v>-703.33100000000002</v>
      </c>
      <c r="AS470">
        <v>-705.46100000000001</v>
      </c>
      <c r="AT470">
        <v>-707.52099999999996</v>
      </c>
      <c r="AU470">
        <v>-706.34</v>
      </c>
      <c r="AV470">
        <v>-707.01400000000001</v>
      </c>
      <c r="AW470">
        <v>-706.09100000000001</v>
      </c>
      <c r="AX470">
        <v>-706.11599999999999</v>
      </c>
      <c r="AY470">
        <v>-706.01700000000005</v>
      </c>
      <c r="AZ470">
        <v>-706.50099999999998</v>
      </c>
      <c r="BA470">
        <v>-706.63800000000003</v>
      </c>
      <c r="BB470">
        <v>-560.74400000000003</v>
      </c>
      <c r="BC470">
        <v>-707.17200000000003</v>
      </c>
      <c r="BD470">
        <v>-706.83199999999999</v>
      </c>
    </row>
    <row r="471" spans="1:56" x14ac:dyDescent="0.25">
      <c r="A471" t="s">
        <v>323</v>
      </c>
      <c r="D471" t="s">
        <v>2</v>
      </c>
      <c r="F471" t="s">
        <v>155</v>
      </c>
      <c r="G471" s="33">
        <v>42935</v>
      </c>
      <c r="H471" s="41">
        <f t="shared" si="12"/>
        <v>0</v>
      </c>
      <c r="I471">
        <v>-1002</v>
      </c>
      <c r="J471">
        <v>-894</v>
      </c>
      <c r="K471">
        <v>-762.04</v>
      </c>
      <c r="L471">
        <v>-768</v>
      </c>
      <c r="M471">
        <v>-330</v>
      </c>
      <c r="N471">
        <v>0</v>
      </c>
      <c r="O471">
        <v>0</v>
      </c>
      <c r="P471">
        <v>0</v>
      </c>
      <c r="Q471">
        <v>-0.16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-492</v>
      </c>
      <c r="Z471">
        <v>-786.01599999999996</v>
      </c>
      <c r="AA471">
        <v>-786</v>
      </c>
      <c r="AB471">
        <v>-786.01599999999996</v>
      </c>
      <c r="AC471">
        <v>-786.27099999999996</v>
      </c>
      <c r="AD471">
        <v>-774.16</v>
      </c>
      <c r="AE471">
        <v>-780.33600000000001</v>
      </c>
      <c r="AF471">
        <v>-780.25599999999997</v>
      </c>
      <c r="AG471">
        <v>-786.33799999999997</v>
      </c>
      <c r="AH471">
        <v>-756.50599999999997</v>
      </c>
      <c r="AI471">
        <v>-739.91899999999998</v>
      </c>
      <c r="AJ471">
        <v>-744.25599999999997</v>
      </c>
      <c r="AK471">
        <v>-738.32</v>
      </c>
      <c r="AL471">
        <v>-720.096</v>
      </c>
      <c r="AM471">
        <v>-762.096</v>
      </c>
      <c r="AN471">
        <v>-774.16</v>
      </c>
      <c r="AO471">
        <v>-774.17600000000004</v>
      </c>
      <c r="AP471">
        <v>-774.01599999999996</v>
      </c>
      <c r="AQ471">
        <v>-774</v>
      </c>
      <c r="AR471">
        <v>-762.01599999999996</v>
      </c>
      <c r="AS471">
        <v>-750</v>
      </c>
      <c r="AT471">
        <v>-750</v>
      </c>
      <c r="AU471">
        <v>-756.01599999999996</v>
      </c>
      <c r="AV471">
        <v>-756</v>
      </c>
      <c r="AW471">
        <v>-750</v>
      </c>
      <c r="AX471">
        <v>-762</v>
      </c>
      <c r="AY471">
        <v>-738.01599999999996</v>
      </c>
      <c r="AZ471">
        <v>-738</v>
      </c>
      <c r="BA471">
        <v>-750</v>
      </c>
      <c r="BB471">
        <v>-750</v>
      </c>
      <c r="BC471">
        <v>-750</v>
      </c>
      <c r="BD471">
        <v>-762</v>
      </c>
    </row>
    <row r="472" spans="1:56" x14ac:dyDescent="0.25">
      <c r="A472" t="s">
        <v>323</v>
      </c>
      <c r="D472" t="s">
        <v>2</v>
      </c>
      <c r="F472" t="s">
        <v>153</v>
      </c>
      <c r="G472" s="33">
        <v>42935</v>
      </c>
      <c r="H472" s="41">
        <f t="shared" si="12"/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</row>
    <row r="473" spans="1:56" x14ac:dyDescent="0.25">
      <c r="A473" t="s">
        <v>323</v>
      </c>
      <c r="D473" t="s">
        <v>2</v>
      </c>
      <c r="F473" t="s">
        <v>156</v>
      </c>
      <c r="G473" s="33">
        <v>42935</v>
      </c>
      <c r="H473" s="41">
        <f t="shared" si="12"/>
        <v>36558.991000000009</v>
      </c>
      <c r="I473">
        <v>-9.99</v>
      </c>
      <c r="J473">
        <v>-10.308999999999999</v>
      </c>
      <c r="K473">
        <v>-10.210000000000001</v>
      </c>
      <c r="L473">
        <v>-10.09</v>
      </c>
      <c r="M473">
        <v>-8.4860000000000007</v>
      </c>
      <c r="N473">
        <v>-8.1829999999999998</v>
      </c>
      <c r="O473">
        <v>-8.2029999999999994</v>
      </c>
      <c r="P473">
        <v>-8.6850000000000005</v>
      </c>
      <c r="Q473">
        <v>-8.9269999999999996</v>
      </c>
      <c r="R473">
        <v>-9.6959999999999997</v>
      </c>
      <c r="S473">
        <v>-9.8829999999999991</v>
      </c>
      <c r="T473">
        <v>-10.497999999999999</v>
      </c>
      <c r="U473">
        <v>-11.234999999999999</v>
      </c>
      <c r="V473">
        <v>-11.862</v>
      </c>
      <c r="W473">
        <v>-12.272</v>
      </c>
      <c r="X473">
        <v>-16.925999999999998</v>
      </c>
      <c r="Y473">
        <v>-22.434000000000001</v>
      </c>
      <c r="Z473">
        <v>-68.759</v>
      </c>
      <c r="AA473">
        <v>-449.93</v>
      </c>
      <c r="AB473">
        <v>-1111.567</v>
      </c>
      <c r="AC473">
        <v>-1206.127</v>
      </c>
      <c r="AD473">
        <v>-2123.9960000000001</v>
      </c>
      <c r="AE473">
        <v>-2368.058</v>
      </c>
      <c r="AF473">
        <v>-3277.7280000000001</v>
      </c>
      <c r="AG473">
        <v>-4882.9059999999999</v>
      </c>
      <c r="AH473">
        <v>-4534.4979999999996</v>
      </c>
      <c r="AI473">
        <v>-4659.7929999999997</v>
      </c>
      <c r="AJ473">
        <v>-3108.7939999999999</v>
      </c>
      <c r="AK473">
        <v>-2178.1590000000001</v>
      </c>
      <c r="AL473">
        <v>-2017.655</v>
      </c>
      <c r="AM473">
        <v>-2390.1370000000002</v>
      </c>
      <c r="AN473">
        <v>-1377.4849999999999</v>
      </c>
      <c r="AO473">
        <v>-372.02</v>
      </c>
      <c r="AP473">
        <v>-63.786999999999999</v>
      </c>
      <c r="AQ473">
        <v>-14.957000000000001</v>
      </c>
      <c r="AR473">
        <v>-13.785</v>
      </c>
      <c r="AS473">
        <v>-16.603999999999999</v>
      </c>
      <c r="AT473">
        <v>-14.69</v>
      </c>
      <c r="AU473">
        <v>-14.15</v>
      </c>
      <c r="AV473">
        <v>-13.215999999999999</v>
      </c>
      <c r="AW473">
        <v>-13.423999999999999</v>
      </c>
      <c r="AX473">
        <v>-12.391</v>
      </c>
      <c r="AY473">
        <v>-12.792</v>
      </c>
      <c r="AZ473">
        <v>-12.379</v>
      </c>
      <c r="BA473">
        <v>-10.294</v>
      </c>
      <c r="BB473">
        <v>-9.0030000000000001</v>
      </c>
      <c r="BC473">
        <v>-11.401999999999999</v>
      </c>
      <c r="BD473">
        <v>-10.616</v>
      </c>
    </row>
    <row r="474" spans="1:56" x14ac:dyDescent="0.25">
      <c r="A474" t="s">
        <v>323</v>
      </c>
      <c r="D474" t="s">
        <v>2</v>
      </c>
      <c r="F474" t="s">
        <v>154</v>
      </c>
      <c r="G474" s="33">
        <v>42935</v>
      </c>
      <c r="H474" s="41">
        <f t="shared" si="12"/>
        <v>0</v>
      </c>
      <c r="I474">
        <v>-751.54300000000001</v>
      </c>
      <c r="J474">
        <v>-750.24300000000005</v>
      </c>
      <c r="K474">
        <v>-750.96299999999997</v>
      </c>
      <c r="L474">
        <v>-748.08100000000002</v>
      </c>
      <c r="M474">
        <v>-748.73599999999999</v>
      </c>
      <c r="N474">
        <v>-749.36099999999999</v>
      </c>
      <c r="O474">
        <v>-747.69399999999996</v>
      </c>
      <c r="P474">
        <v>-746.65099999999995</v>
      </c>
      <c r="Q474">
        <v>-747.57600000000002</v>
      </c>
      <c r="R474">
        <v>-748.92</v>
      </c>
      <c r="S474">
        <v>-747.60799999999995</v>
      </c>
      <c r="T474">
        <v>-748.94100000000003</v>
      </c>
      <c r="U474">
        <v>-747.93100000000004</v>
      </c>
      <c r="V474">
        <v>-746.78</v>
      </c>
      <c r="W474">
        <v>-1888.1690000000001</v>
      </c>
      <c r="X474">
        <v>-1893.222</v>
      </c>
      <c r="Y474">
        <v>-1764.37</v>
      </c>
      <c r="Z474">
        <v>-1680.7629999999999</v>
      </c>
      <c r="AA474">
        <v>-1560.3510000000001</v>
      </c>
      <c r="AB474">
        <v>-1544.1369999999999</v>
      </c>
      <c r="AC474">
        <v>-1487.4739999999999</v>
      </c>
      <c r="AD474">
        <v>-1511.547</v>
      </c>
      <c r="AE474">
        <v>-1503.635</v>
      </c>
      <c r="AF474">
        <v>-1533.846</v>
      </c>
      <c r="AG474">
        <v>-1489.9680000000001</v>
      </c>
      <c r="AH474">
        <v>-1459.604</v>
      </c>
      <c r="AI474">
        <v>-1459.885</v>
      </c>
      <c r="AJ474">
        <v>-1496.634</v>
      </c>
      <c r="AK474">
        <v>-1477.925</v>
      </c>
      <c r="AL474">
        <v>-1500.838</v>
      </c>
      <c r="AM474">
        <v>-1578.0160000000001</v>
      </c>
      <c r="AN474">
        <v>-1577.854</v>
      </c>
      <c r="AO474">
        <v>-1644.3989999999999</v>
      </c>
      <c r="AP474">
        <v>-1701.857</v>
      </c>
      <c r="AQ474">
        <v>-1827.818</v>
      </c>
      <c r="AR474">
        <v>-1864.5889999999999</v>
      </c>
      <c r="AS474">
        <v>-1966.636</v>
      </c>
      <c r="AT474">
        <v>-2026.6110000000001</v>
      </c>
      <c r="AU474">
        <v>-2137.9810000000002</v>
      </c>
      <c r="AV474">
        <v>-2193.16</v>
      </c>
      <c r="AW474">
        <v>-2244.8229999999999</v>
      </c>
      <c r="AX474">
        <v>-2310.0129999999999</v>
      </c>
      <c r="AY474">
        <v>-2327.366</v>
      </c>
      <c r="AZ474">
        <v>-2318.4969999999998</v>
      </c>
      <c r="BA474">
        <v>-2374.5030000000002</v>
      </c>
      <c r="BB474">
        <v>-2402.0279999999998</v>
      </c>
      <c r="BC474">
        <v>-878.54499999999996</v>
      </c>
      <c r="BD474">
        <v>-796.90599999999995</v>
      </c>
    </row>
    <row r="475" spans="1:56" x14ac:dyDescent="0.25">
      <c r="A475" t="s">
        <v>323</v>
      </c>
      <c r="D475" t="s">
        <v>2</v>
      </c>
      <c r="F475" t="s">
        <v>155</v>
      </c>
      <c r="G475" s="33">
        <v>42936</v>
      </c>
      <c r="H475" s="41">
        <f t="shared" si="12"/>
        <v>0</v>
      </c>
      <c r="I475">
        <v>-762</v>
      </c>
      <c r="J475">
        <v>-768</v>
      </c>
      <c r="K475">
        <v>-768.04</v>
      </c>
      <c r="L475">
        <v>-744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-0.08</v>
      </c>
      <c r="AA475">
        <v>-0.60599999999999998</v>
      </c>
      <c r="AB475">
        <v>-1.296</v>
      </c>
      <c r="AC475">
        <v>-3.3919999999999999</v>
      </c>
      <c r="AD475">
        <v>-9.6000000000000002E-2</v>
      </c>
      <c r="AE475">
        <v>-0.79900000000000004</v>
      </c>
      <c r="AF475">
        <v>-0.25600000000000001</v>
      </c>
      <c r="AG475">
        <v>-1.3420000000000001</v>
      </c>
      <c r="AH475">
        <v>-1.6240000000000001</v>
      </c>
      <c r="AI475">
        <v>-1.8260000000000001</v>
      </c>
      <c r="AJ475">
        <v>0</v>
      </c>
      <c r="AK475">
        <v>-0.72</v>
      </c>
      <c r="AL475">
        <v>-0.52500000000000002</v>
      </c>
      <c r="AM475">
        <v>-0.86299999999999999</v>
      </c>
      <c r="AN475">
        <v>-0.16</v>
      </c>
      <c r="AO475">
        <v>-1.6E-2</v>
      </c>
      <c r="AP475">
        <v>0</v>
      </c>
      <c r="AQ475">
        <v>-1.6E-2</v>
      </c>
      <c r="AR475">
        <v>0</v>
      </c>
      <c r="AS475">
        <v>-1.6E-2</v>
      </c>
      <c r="AT475">
        <v>0</v>
      </c>
      <c r="AU475">
        <v>-0.16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</row>
    <row r="476" spans="1:56" x14ac:dyDescent="0.25">
      <c r="A476" t="s">
        <v>323</v>
      </c>
      <c r="D476" t="s">
        <v>2</v>
      </c>
      <c r="F476" t="s">
        <v>157</v>
      </c>
      <c r="G476" s="33">
        <v>42936</v>
      </c>
      <c r="H476" s="41">
        <f t="shared" si="12"/>
        <v>29542.114999999998</v>
      </c>
      <c r="I476">
        <v>-706.69100000000003</v>
      </c>
      <c r="J476">
        <v>-706.54700000000003</v>
      </c>
      <c r="K476">
        <v>-706.84500000000003</v>
      </c>
      <c r="L476">
        <v>-705.21100000000001</v>
      </c>
      <c r="M476">
        <v>-706.19399999999996</v>
      </c>
      <c r="N476">
        <v>-707.54600000000005</v>
      </c>
      <c r="O476">
        <v>-706.98599999999999</v>
      </c>
      <c r="P476">
        <v>-706.529</v>
      </c>
      <c r="Q476">
        <v>-420.25400000000002</v>
      </c>
      <c r="R476">
        <v>-411.45699999999999</v>
      </c>
      <c r="S476">
        <v>-412.52100000000002</v>
      </c>
      <c r="T476">
        <v>-411.88200000000001</v>
      </c>
      <c r="U476">
        <v>-412.363</v>
      </c>
      <c r="V476">
        <v>-411.24700000000001</v>
      </c>
      <c r="W476">
        <v>-412.291</v>
      </c>
      <c r="X476">
        <v>-411.68299999999999</v>
      </c>
      <c r="Y476">
        <v>-420.858</v>
      </c>
      <c r="Z476">
        <v>-602.58699999999999</v>
      </c>
      <c r="AA476">
        <v>-765.05</v>
      </c>
      <c r="AB476">
        <v>-761.49199999999996</v>
      </c>
      <c r="AC476">
        <v>-802.92200000000003</v>
      </c>
      <c r="AD476">
        <v>-745.76</v>
      </c>
      <c r="AE476">
        <v>-785.51599999999996</v>
      </c>
      <c r="AF476">
        <v>-752.48599999999999</v>
      </c>
      <c r="AG476">
        <v>-896.65499999999997</v>
      </c>
      <c r="AH476">
        <v>-847.78899999999999</v>
      </c>
      <c r="AI476">
        <v>-858.44899999999996</v>
      </c>
      <c r="AJ476">
        <v>-763.76800000000003</v>
      </c>
      <c r="AK476">
        <v>-762.85900000000004</v>
      </c>
      <c r="AL476">
        <v>-797.73500000000001</v>
      </c>
      <c r="AM476">
        <v>-819.29200000000003</v>
      </c>
      <c r="AN476">
        <v>-769.84900000000005</v>
      </c>
      <c r="AO476">
        <v>-747.79700000000003</v>
      </c>
      <c r="AP476">
        <v>-715.40700000000004</v>
      </c>
      <c r="AQ476">
        <v>-707.98500000000001</v>
      </c>
      <c r="AR476">
        <v>-704.74800000000005</v>
      </c>
      <c r="AS476">
        <v>-707.024</v>
      </c>
      <c r="AT476">
        <v>-707.11699999999996</v>
      </c>
      <c r="AU476">
        <v>-417.90300000000002</v>
      </c>
      <c r="AV476">
        <v>-412.57100000000003</v>
      </c>
      <c r="AW476">
        <v>-410.40600000000001</v>
      </c>
      <c r="AX476">
        <v>-412.28100000000001</v>
      </c>
      <c r="AY476">
        <v>-411.29</v>
      </c>
      <c r="AZ476">
        <v>-412.41899999999998</v>
      </c>
      <c r="BA476">
        <v>-411.34699999999998</v>
      </c>
      <c r="BB476">
        <v>-412.1</v>
      </c>
      <c r="BC476">
        <v>-411.62900000000002</v>
      </c>
      <c r="BD476">
        <v>-430.77699999999999</v>
      </c>
    </row>
    <row r="477" spans="1:56" x14ac:dyDescent="0.25">
      <c r="A477" t="s">
        <v>323</v>
      </c>
      <c r="D477" t="s">
        <v>2</v>
      </c>
      <c r="F477" t="s">
        <v>153</v>
      </c>
      <c r="G477" s="33">
        <v>42936</v>
      </c>
      <c r="H477" s="41">
        <f t="shared" si="12"/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</row>
    <row r="478" spans="1:56" x14ac:dyDescent="0.25">
      <c r="A478" t="s">
        <v>323</v>
      </c>
      <c r="D478" t="s">
        <v>2</v>
      </c>
      <c r="F478" t="s">
        <v>154</v>
      </c>
      <c r="G478" s="33">
        <v>42936</v>
      </c>
      <c r="H478" s="41">
        <f t="shared" si="12"/>
        <v>0</v>
      </c>
      <c r="I478">
        <v>-760.99300000000005</v>
      </c>
      <c r="J478">
        <v>-760.26400000000001</v>
      </c>
      <c r="K478">
        <v>-758.78</v>
      </c>
      <c r="L478">
        <v>-758.78</v>
      </c>
      <c r="M478">
        <v>-757.75699999999995</v>
      </c>
      <c r="N478">
        <v>-756.64</v>
      </c>
      <c r="O478">
        <v>-756.779</v>
      </c>
      <c r="P478">
        <v>-756.02700000000004</v>
      </c>
      <c r="Q478">
        <v>-789.16399999999999</v>
      </c>
      <c r="R478">
        <v>-805.22799999999995</v>
      </c>
      <c r="S478">
        <v>-804.84100000000001</v>
      </c>
      <c r="T478">
        <v>-803.84100000000001</v>
      </c>
      <c r="U478">
        <v>-804.15300000000002</v>
      </c>
      <c r="V478">
        <v>-803.4</v>
      </c>
      <c r="W478">
        <v>-2028.1489999999999</v>
      </c>
      <c r="X478">
        <v>-2052.9859999999999</v>
      </c>
      <c r="Y478">
        <v>-1940.606</v>
      </c>
      <c r="Z478">
        <v>-1672.8489999999999</v>
      </c>
      <c r="AA478">
        <v>-1309.2049999999999</v>
      </c>
      <c r="AB478">
        <v>-1242.328</v>
      </c>
      <c r="AC478">
        <v>-1255.0809999999999</v>
      </c>
      <c r="AD478">
        <v>-1198.5889999999999</v>
      </c>
      <c r="AE478">
        <v>-1182.9870000000001</v>
      </c>
      <c r="AF478">
        <v>-1131.1959999999999</v>
      </c>
      <c r="AG478">
        <v>-1229.329</v>
      </c>
      <c r="AH478">
        <v>-1447.433</v>
      </c>
      <c r="AI478">
        <v>-1552.373</v>
      </c>
      <c r="AJ478">
        <v>-1542.546</v>
      </c>
      <c r="AK478">
        <v>-1520.88</v>
      </c>
      <c r="AL478">
        <v>-1548.2439999999999</v>
      </c>
      <c r="AM478">
        <v>-1557.405</v>
      </c>
      <c r="AN478">
        <v>-1610.3910000000001</v>
      </c>
      <c r="AO478">
        <v>-1648.9680000000001</v>
      </c>
      <c r="AP478">
        <v>-1704.213</v>
      </c>
      <c r="AQ478">
        <v>-1805.1210000000001</v>
      </c>
      <c r="AR478">
        <v>-1854.8050000000001</v>
      </c>
      <c r="AS478">
        <v>-1990.991</v>
      </c>
      <c r="AT478">
        <v>-2085.1559999999999</v>
      </c>
      <c r="AU478">
        <v>-2194.7629999999999</v>
      </c>
      <c r="AV478">
        <v>-2216.7069999999999</v>
      </c>
      <c r="AW478">
        <v>-2267.2420000000002</v>
      </c>
      <c r="AX478">
        <v>-2320.152</v>
      </c>
      <c r="AY478">
        <v>-2347.2260000000001</v>
      </c>
      <c r="AZ478">
        <v>-2408.8890000000001</v>
      </c>
      <c r="BA478">
        <v>-2433.0259999999998</v>
      </c>
      <c r="BB478">
        <v>-2446.306</v>
      </c>
      <c r="BC478">
        <v>-910.46799999999996</v>
      </c>
      <c r="BD478">
        <v>-1211.384</v>
      </c>
    </row>
    <row r="479" spans="1:56" x14ac:dyDescent="0.25">
      <c r="A479" t="s">
        <v>323</v>
      </c>
      <c r="D479" t="s">
        <v>2</v>
      </c>
      <c r="F479" t="s">
        <v>156</v>
      </c>
      <c r="G479" s="33">
        <v>42936</v>
      </c>
      <c r="H479" s="41">
        <f t="shared" si="12"/>
        <v>57318.731999999982</v>
      </c>
      <c r="I479">
        <v>-10.66</v>
      </c>
      <c r="J479">
        <v>-10.109</v>
      </c>
      <c r="K479">
        <v>-9.8800000000000008</v>
      </c>
      <c r="L479">
        <v>-9.6590000000000007</v>
      </c>
      <c r="M479">
        <v>-9.6159999999999997</v>
      </c>
      <c r="N479">
        <v>-9.5969999999999995</v>
      </c>
      <c r="O479">
        <v>-9.141</v>
      </c>
      <c r="P479">
        <v>-9.4489999999999998</v>
      </c>
      <c r="Q479">
        <v>-9.9039999999999999</v>
      </c>
      <c r="R479">
        <v>-10.255000000000001</v>
      </c>
      <c r="S479">
        <v>-11.496</v>
      </c>
      <c r="T479">
        <v>-12.541</v>
      </c>
      <c r="U479">
        <v>-11.629</v>
      </c>
      <c r="V479">
        <v>-10.893000000000001</v>
      </c>
      <c r="W479">
        <v>-10.683</v>
      </c>
      <c r="X479">
        <v>-14.481</v>
      </c>
      <c r="Y479">
        <v>-255.15700000000001</v>
      </c>
      <c r="Z479">
        <v>-1076.4749999999999</v>
      </c>
      <c r="AA479">
        <v>-2802.8910000000001</v>
      </c>
      <c r="AB479">
        <v>-2884.7159999999999</v>
      </c>
      <c r="AC479">
        <v>-4142.393</v>
      </c>
      <c r="AD479">
        <v>-2014.4880000000001</v>
      </c>
      <c r="AE479">
        <v>-3838.605</v>
      </c>
      <c r="AF479">
        <v>-3289.6</v>
      </c>
      <c r="AG479">
        <v>-6242.4080000000004</v>
      </c>
      <c r="AH479">
        <v>-5017.8059999999996</v>
      </c>
      <c r="AI479">
        <v>-6139.1610000000001</v>
      </c>
      <c r="AJ479">
        <v>-3950.221</v>
      </c>
      <c r="AK479">
        <v>-3166.3989999999999</v>
      </c>
      <c r="AL479">
        <v>-3237.1439999999998</v>
      </c>
      <c r="AM479">
        <v>-4883.2520000000004</v>
      </c>
      <c r="AN479">
        <v>-2308.1550000000002</v>
      </c>
      <c r="AO479">
        <v>-1452.9480000000001</v>
      </c>
      <c r="AP479">
        <v>-252.80099999999999</v>
      </c>
      <c r="AQ479">
        <v>-21.396000000000001</v>
      </c>
      <c r="AR479">
        <v>-16.609000000000002</v>
      </c>
      <c r="AS479">
        <v>-15.752000000000001</v>
      </c>
      <c r="AT479">
        <v>-13.984</v>
      </c>
      <c r="AU479">
        <v>-15.209</v>
      </c>
      <c r="AV479">
        <v>-14.43</v>
      </c>
      <c r="AW479">
        <v>-13.157</v>
      </c>
      <c r="AX479">
        <v>-13.727</v>
      </c>
      <c r="AY479">
        <v>-13.51</v>
      </c>
      <c r="AZ479">
        <v>-12.045</v>
      </c>
      <c r="BA479">
        <v>-12.66</v>
      </c>
      <c r="BB479">
        <v>-11.384</v>
      </c>
      <c r="BC479">
        <v>-9.9649999999999999</v>
      </c>
      <c r="BD479">
        <v>-10.291</v>
      </c>
    </row>
    <row r="480" spans="1:56" x14ac:dyDescent="0.25">
      <c r="A480" t="s">
        <v>323</v>
      </c>
      <c r="D480" t="s">
        <v>2</v>
      </c>
      <c r="F480" t="s">
        <v>157</v>
      </c>
      <c r="G480" s="33">
        <v>42937</v>
      </c>
      <c r="H480" s="41">
        <f t="shared" si="12"/>
        <v>37397.990999999995</v>
      </c>
      <c r="I480">
        <v>-674.577</v>
      </c>
      <c r="J480">
        <v>-707.60599999999999</v>
      </c>
      <c r="K480">
        <v>-707.15300000000002</v>
      </c>
      <c r="L480">
        <v>-704.654</v>
      </c>
      <c r="M480">
        <v>-708.04300000000001</v>
      </c>
      <c r="N480">
        <v>-707.94200000000001</v>
      </c>
      <c r="O480">
        <v>-707.40800000000002</v>
      </c>
      <c r="P480">
        <v>-707.48699999999997</v>
      </c>
      <c r="Q480">
        <v>-707.22900000000004</v>
      </c>
      <c r="R480">
        <v>-708.04200000000003</v>
      </c>
      <c r="S480">
        <v>-706.81799999999998</v>
      </c>
      <c r="T480">
        <v>-707.7</v>
      </c>
      <c r="U480">
        <v>-707.42499999999995</v>
      </c>
      <c r="V480">
        <v>-706.62300000000005</v>
      </c>
      <c r="W480">
        <v>-706.09799999999996</v>
      </c>
      <c r="X480">
        <v>-707.45299999999997</v>
      </c>
      <c r="Y480">
        <v>-717.44399999999996</v>
      </c>
      <c r="Z480">
        <v>-741.51300000000003</v>
      </c>
      <c r="AA480">
        <v>-774.42899999999997</v>
      </c>
      <c r="AB480">
        <v>-839.58799999999997</v>
      </c>
      <c r="AC480">
        <v>-906.928</v>
      </c>
      <c r="AD480">
        <v>-876.49099999999999</v>
      </c>
      <c r="AE480">
        <v>-930.26900000000001</v>
      </c>
      <c r="AF480">
        <v>-1023.934</v>
      </c>
      <c r="AG480">
        <v>-1096.096</v>
      </c>
      <c r="AH480">
        <v>-1125.5260000000001</v>
      </c>
      <c r="AI480">
        <v>-1124.29</v>
      </c>
      <c r="AJ480">
        <v>-1118.299</v>
      </c>
      <c r="AK480">
        <v>-1070.9549999999999</v>
      </c>
      <c r="AL480">
        <v>-991.48500000000001</v>
      </c>
      <c r="AM480">
        <v>-915.74900000000002</v>
      </c>
      <c r="AN480">
        <v>-849.41700000000003</v>
      </c>
      <c r="AO480">
        <v>-764.73199999999997</v>
      </c>
      <c r="AP480">
        <v>-701.26400000000001</v>
      </c>
      <c r="AQ480">
        <v>-681.01499999999999</v>
      </c>
      <c r="AR480">
        <v>-678.56799999999998</v>
      </c>
      <c r="AS480">
        <v>-681.36699999999996</v>
      </c>
      <c r="AT480">
        <v>-682.31700000000001</v>
      </c>
      <c r="AU480">
        <v>-680.48</v>
      </c>
      <c r="AV480">
        <v>-681.125</v>
      </c>
      <c r="AW480">
        <v>-682.24900000000002</v>
      </c>
      <c r="AX480">
        <v>-681.76499999999999</v>
      </c>
      <c r="AY480">
        <v>-682.80499999999995</v>
      </c>
      <c r="AZ480">
        <v>-683.92600000000004</v>
      </c>
      <c r="BA480">
        <v>-682.524</v>
      </c>
      <c r="BB480">
        <v>-683.07799999999997</v>
      </c>
      <c r="BC480">
        <v>-682.75699999999995</v>
      </c>
      <c r="BD480">
        <v>-683.34799999999996</v>
      </c>
    </row>
    <row r="481" spans="1:56" x14ac:dyDescent="0.25">
      <c r="A481" t="s">
        <v>323</v>
      </c>
      <c r="D481" t="s">
        <v>2</v>
      </c>
      <c r="F481" t="s">
        <v>156</v>
      </c>
      <c r="G481" s="33">
        <v>42937</v>
      </c>
      <c r="H481" s="41">
        <f t="shared" si="12"/>
        <v>149631.67799999993</v>
      </c>
      <c r="I481">
        <v>-10.683999999999999</v>
      </c>
      <c r="J481">
        <v>-10.111000000000001</v>
      </c>
      <c r="K481">
        <v>-9.6300000000000008</v>
      </c>
      <c r="L481">
        <v>-9.5399999999999991</v>
      </c>
      <c r="M481">
        <v>-9.51</v>
      </c>
      <c r="N481">
        <v>-9.5990000000000002</v>
      </c>
      <c r="O481">
        <v>-9.5579999999999998</v>
      </c>
      <c r="P481">
        <v>-9.5380000000000003</v>
      </c>
      <c r="Q481">
        <v>-10.465999999999999</v>
      </c>
      <c r="R481">
        <v>-10.942</v>
      </c>
      <c r="S481">
        <v>-10.561999999999999</v>
      </c>
      <c r="T481">
        <v>-10.143000000000001</v>
      </c>
      <c r="U481">
        <v>-10.526999999999999</v>
      </c>
      <c r="V481">
        <v>-12</v>
      </c>
      <c r="W481">
        <v>-12.672000000000001</v>
      </c>
      <c r="X481">
        <v>-31.902999999999999</v>
      </c>
      <c r="Y481">
        <v>-460.78699999999998</v>
      </c>
      <c r="Z481">
        <v>-1539.193</v>
      </c>
      <c r="AA481">
        <v>-3234.58</v>
      </c>
      <c r="AB481">
        <v>-5660.9049999999997</v>
      </c>
      <c r="AC481">
        <v>-7873.6180000000004</v>
      </c>
      <c r="AD481">
        <v>-9433.9210000000003</v>
      </c>
      <c r="AE481">
        <v>-10660.091</v>
      </c>
      <c r="AF481">
        <v>-12731.504000000001</v>
      </c>
      <c r="AG481">
        <v>-14510.364</v>
      </c>
      <c r="AH481">
        <v>-15155.994000000001</v>
      </c>
      <c r="AI481">
        <v>-14728.665999999999</v>
      </c>
      <c r="AJ481">
        <v>-13838.258</v>
      </c>
      <c r="AK481">
        <v>-12426.397000000001</v>
      </c>
      <c r="AL481">
        <v>-10545.528</v>
      </c>
      <c r="AM481">
        <v>-8176.8909999999996</v>
      </c>
      <c r="AN481">
        <v>-5314.5060000000003</v>
      </c>
      <c r="AO481">
        <v>-2440.7510000000002</v>
      </c>
      <c r="AP481">
        <v>-534.64700000000005</v>
      </c>
      <c r="AQ481">
        <v>-26.11</v>
      </c>
      <c r="AR481">
        <v>-13.637</v>
      </c>
      <c r="AS481">
        <v>-12.731999999999999</v>
      </c>
      <c r="AT481">
        <v>-13.175000000000001</v>
      </c>
      <c r="AU481">
        <v>-12.221</v>
      </c>
      <c r="AV481">
        <v>-13.265000000000001</v>
      </c>
      <c r="AW481">
        <v>-13.391</v>
      </c>
      <c r="AX481">
        <v>-11.621</v>
      </c>
      <c r="AY481">
        <v>-11.157999999999999</v>
      </c>
      <c r="AZ481">
        <v>-10.781000000000001</v>
      </c>
      <c r="BA481">
        <v>-10.034000000000001</v>
      </c>
      <c r="BB481">
        <v>-9.7240000000000002</v>
      </c>
      <c r="BC481">
        <v>-9.9670000000000005</v>
      </c>
      <c r="BD481">
        <v>-9.8759999999999994</v>
      </c>
    </row>
    <row r="482" spans="1:56" x14ac:dyDescent="0.25">
      <c r="A482" t="s">
        <v>323</v>
      </c>
      <c r="D482" t="s">
        <v>2</v>
      </c>
      <c r="F482" t="s">
        <v>155</v>
      </c>
      <c r="G482" s="33">
        <v>42937</v>
      </c>
      <c r="H482" s="41">
        <f t="shared" si="12"/>
        <v>0</v>
      </c>
      <c r="I482">
        <v>0</v>
      </c>
      <c r="J482">
        <v>0</v>
      </c>
      <c r="K482">
        <v>-0.04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-0.32</v>
      </c>
      <c r="Z482">
        <v>-1.6E-2</v>
      </c>
      <c r="AA482">
        <v>-0.62</v>
      </c>
      <c r="AB482">
        <v>-3.2629999999999999</v>
      </c>
      <c r="AC482">
        <v>-10.608000000000001</v>
      </c>
      <c r="AD482">
        <v>-17.797000000000001</v>
      </c>
      <c r="AE482">
        <v>-23.283999999999999</v>
      </c>
      <c r="AF482">
        <v>-403.21800000000002</v>
      </c>
      <c r="AG482">
        <v>-817.90700000000004</v>
      </c>
      <c r="AH482">
        <v>-799.68</v>
      </c>
      <c r="AI482">
        <v>-757.16499999999996</v>
      </c>
      <c r="AJ482">
        <v>-749.19600000000003</v>
      </c>
      <c r="AK482">
        <v>-746.98400000000004</v>
      </c>
      <c r="AL482">
        <v>-743.66300000000001</v>
      </c>
      <c r="AM482">
        <v>-769.99</v>
      </c>
      <c r="AN482">
        <v>-775.88699999999994</v>
      </c>
      <c r="AO482">
        <v>-765.93600000000004</v>
      </c>
      <c r="AP482">
        <v>-739.6</v>
      </c>
      <c r="AQ482">
        <v>-738.01599999999996</v>
      </c>
      <c r="AR482">
        <v>-738.01599999999996</v>
      </c>
      <c r="AS482">
        <v>-732</v>
      </c>
      <c r="AT482">
        <v>-804</v>
      </c>
      <c r="AU482">
        <v>-960.01599999999996</v>
      </c>
      <c r="AV482">
        <v>-930.16</v>
      </c>
      <c r="AW482">
        <v>-936.16</v>
      </c>
      <c r="AX482">
        <v>-936.01599999999996</v>
      </c>
      <c r="AY482">
        <v>-936</v>
      </c>
      <c r="AZ482">
        <v>-942</v>
      </c>
      <c r="BA482">
        <v>-954.16</v>
      </c>
      <c r="BB482">
        <v>-954</v>
      </c>
      <c r="BC482">
        <v>-966</v>
      </c>
      <c r="BD482">
        <v>-972</v>
      </c>
    </row>
    <row r="483" spans="1:56" x14ac:dyDescent="0.25">
      <c r="A483" t="s">
        <v>323</v>
      </c>
      <c r="D483" t="s">
        <v>2</v>
      </c>
      <c r="F483" t="s">
        <v>154</v>
      </c>
      <c r="G483" s="33">
        <v>42937</v>
      </c>
      <c r="H483" s="41">
        <f t="shared" si="12"/>
        <v>0</v>
      </c>
      <c r="I483">
        <v>-1458.4860000000001</v>
      </c>
      <c r="J483">
        <v>-1439.337</v>
      </c>
      <c r="K483">
        <v>-1417.597</v>
      </c>
      <c r="L483">
        <v>-1400.4680000000001</v>
      </c>
      <c r="M483">
        <v>-1403.0930000000001</v>
      </c>
      <c r="N483">
        <v>-1402.5119999999999</v>
      </c>
      <c r="O483">
        <v>-1395.6079999999999</v>
      </c>
      <c r="P483">
        <v>-1360.5360000000001</v>
      </c>
      <c r="Q483">
        <v>-1324.98</v>
      </c>
      <c r="R483">
        <v>-1269.3689999999999</v>
      </c>
      <c r="S483">
        <v>-1270.2840000000001</v>
      </c>
      <c r="T483">
        <v>-1295.4860000000001</v>
      </c>
      <c r="U483">
        <v>-1244.963</v>
      </c>
      <c r="V483">
        <v>-1129.883</v>
      </c>
      <c r="W483">
        <v>-2101.5949999999998</v>
      </c>
      <c r="X483">
        <v>-2118.261</v>
      </c>
      <c r="Y483">
        <v>-1965.336</v>
      </c>
      <c r="Z483">
        <v>-1909.672</v>
      </c>
      <c r="AA483">
        <v>-1776.347</v>
      </c>
      <c r="AB483">
        <v>-1707.9860000000001</v>
      </c>
      <c r="AC483">
        <v>-1703.3209999999999</v>
      </c>
      <c r="AD483">
        <v>-1665.999</v>
      </c>
      <c r="AE483">
        <v>-1640.066</v>
      </c>
      <c r="AF483">
        <v>-1622.5619999999999</v>
      </c>
      <c r="AG483">
        <v>-1596.769</v>
      </c>
      <c r="AH483">
        <v>-1592.425</v>
      </c>
      <c r="AI483">
        <v>-1589.3589999999999</v>
      </c>
      <c r="AJ483">
        <v>-1574.1990000000001</v>
      </c>
      <c r="AK483">
        <v>-1570.6510000000001</v>
      </c>
      <c r="AL483">
        <v>-1558.2539999999999</v>
      </c>
      <c r="AM483">
        <v>-1558.384</v>
      </c>
      <c r="AN483">
        <v>-1611.412</v>
      </c>
      <c r="AO483">
        <v>-1633.3030000000001</v>
      </c>
      <c r="AP483">
        <v>-1710.7080000000001</v>
      </c>
      <c r="AQ483">
        <v>-1830.452</v>
      </c>
      <c r="AR483">
        <v>-1896.566</v>
      </c>
      <c r="AS483">
        <v>-1968.0129999999999</v>
      </c>
      <c r="AT483">
        <v>-2046.749</v>
      </c>
      <c r="AU483">
        <v>-2177.8919999999998</v>
      </c>
      <c r="AV483">
        <v>-2216.0839999999998</v>
      </c>
      <c r="AW483">
        <v>-2292.895</v>
      </c>
      <c r="AX483">
        <v>-2325.6030000000001</v>
      </c>
      <c r="AY483">
        <v>-2348.806</v>
      </c>
      <c r="AZ483">
        <v>-2393.857</v>
      </c>
      <c r="BA483">
        <v>-2416.596</v>
      </c>
      <c r="BB483">
        <v>-2450.444</v>
      </c>
      <c r="BC483">
        <v>-1866.1379999999999</v>
      </c>
      <c r="BD483">
        <v>-1848.9559999999999</v>
      </c>
    </row>
    <row r="484" spans="1:56" x14ac:dyDescent="0.25">
      <c r="A484" t="s">
        <v>323</v>
      </c>
      <c r="D484" t="s">
        <v>2</v>
      </c>
      <c r="F484" t="s">
        <v>153</v>
      </c>
      <c r="G484" s="33">
        <v>42937</v>
      </c>
      <c r="H484" s="41">
        <f t="shared" si="12"/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</row>
    <row r="485" spans="1:56" x14ac:dyDescent="0.25">
      <c r="A485" t="s">
        <v>323</v>
      </c>
      <c r="D485" t="s">
        <v>2</v>
      </c>
      <c r="F485" t="s">
        <v>154</v>
      </c>
      <c r="G485" s="33">
        <v>42938</v>
      </c>
      <c r="H485" s="41">
        <f t="shared" si="12"/>
        <v>0</v>
      </c>
      <c r="I485">
        <v>-1929.4459999999999</v>
      </c>
      <c r="J485">
        <v>-1925.4449999999999</v>
      </c>
      <c r="K485">
        <v>-1952.5840000000001</v>
      </c>
      <c r="L485">
        <v>-1970.0989999999999</v>
      </c>
      <c r="M485">
        <v>-1935.8969999999999</v>
      </c>
      <c r="N485">
        <v>-1938.799</v>
      </c>
      <c r="O485">
        <v>-1894.846</v>
      </c>
      <c r="P485">
        <v>-1890.104</v>
      </c>
      <c r="Q485">
        <v>-1874.481</v>
      </c>
      <c r="R485">
        <v>-1885.846</v>
      </c>
      <c r="S485">
        <v>-1875.89</v>
      </c>
      <c r="T485">
        <v>-1856.374</v>
      </c>
      <c r="U485">
        <v>-1860.998</v>
      </c>
      <c r="V485">
        <v>-1844.86</v>
      </c>
      <c r="W485">
        <v>-2347.6979999999999</v>
      </c>
      <c r="X485">
        <v>-2385.2449999999999</v>
      </c>
      <c r="Y485">
        <v>-2363.2570000000001</v>
      </c>
      <c r="Z485">
        <v>-2351.8589999999999</v>
      </c>
      <c r="AA485">
        <v>-2324.7979999999998</v>
      </c>
      <c r="AB485">
        <v>-2306.5070000000001</v>
      </c>
      <c r="AC485">
        <v>-2302.6480000000001</v>
      </c>
      <c r="AD485">
        <v>-2279.2939999999999</v>
      </c>
      <c r="AE485">
        <v>-2266.424</v>
      </c>
      <c r="AF485">
        <v>-2254.2420000000002</v>
      </c>
      <c r="AG485">
        <v>-2258.9079999999999</v>
      </c>
      <c r="AH485">
        <v>-2232.9520000000002</v>
      </c>
      <c r="AI485">
        <v>-2177.1390000000001</v>
      </c>
      <c r="AJ485">
        <v>-2167.6350000000002</v>
      </c>
      <c r="AK485">
        <v>-2156.9899999999998</v>
      </c>
      <c r="AL485">
        <v>-2149.7649999999999</v>
      </c>
      <c r="AM485">
        <v>-2145.5079999999998</v>
      </c>
      <c r="AN485">
        <v>-2155.3449999999998</v>
      </c>
      <c r="AO485">
        <v>-2157.6460000000002</v>
      </c>
      <c r="AP485">
        <v>-2141.7220000000002</v>
      </c>
      <c r="AQ485">
        <v>-2149.2159999999999</v>
      </c>
      <c r="AR485">
        <v>-2122.1860000000001</v>
      </c>
      <c r="AS485">
        <v>-2194.837</v>
      </c>
      <c r="AT485">
        <v>-2215.6529999999998</v>
      </c>
      <c r="AU485">
        <v>-2263.08</v>
      </c>
      <c r="AV485">
        <v>-2277.3589999999999</v>
      </c>
      <c r="AW485">
        <v>-2294.7020000000002</v>
      </c>
      <c r="AX485">
        <v>-2317.873</v>
      </c>
      <c r="AY485">
        <v>-2313.4319999999998</v>
      </c>
      <c r="AZ485">
        <v>-2332.377</v>
      </c>
      <c r="BA485">
        <v>-2326.248</v>
      </c>
      <c r="BB485">
        <v>-2357.9340000000002</v>
      </c>
      <c r="BC485">
        <v>-1645.3889999999999</v>
      </c>
      <c r="BD485">
        <v>-1735.8230000000001</v>
      </c>
    </row>
    <row r="486" spans="1:56" x14ac:dyDescent="0.25">
      <c r="A486" t="s">
        <v>323</v>
      </c>
      <c r="D486" t="s">
        <v>2</v>
      </c>
      <c r="F486" t="s">
        <v>153</v>
      </c>
      <c r="G486" s="33">
        <v>42938</v>
      </c>
      <c r="H486" s="41">
        <f t="shared" si="12"/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</row>
    <row r="487" spans="1:56" x14ac:dyDescent="0.25">
      <c r="A487" t="s">
        <v>323</v>
      </c>
      <c r="D487" t="s">
        <v>2</v>
      </c>
      <c r="F487" t="s">
        <v>155</v>
      </c>
      <c r="G487" s="33">
        <v>42938</v>
      </c>
      <c r="H487" s="41">
        <f t="shared" si="12"/>
        <v>0</v>
      </c>
      <c r="I487">
        <v>-858</v>
      </c>
      <c r="J487">
        <v>-750</v>
      </c>
      <c r="K487">
        <v>-750</v>
      </c>
      <c r="L487">
        <v>-456</v>
      </c>
      <c r="M487">
        <v>0</v>
      </c>
      <c r="N487">
        <v>-0.04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-4.9820000000000002</v>
      </c>
      <c r="AA487">
        <v>-29.422999999999998</v>
      </c>
      <c r="AB487">
        <v>-17.57</v>
      </c>
      <c r="AC487">
        <v>-54.177</v>
      </c>
      <c r="AD487">
        <v>-65.668000000000006</v>
      </c>
      <c r="AE487">
        <v>-51.838999999999999</v>
      </c>
      <c r="AF487">
        <v>-468.02</v>
      </c>
      <c r="AG487">
        <v>-736.77700000000004</v>
      </c>
      <c r="AH487">
        <v>-767.43200000000002</v>
      </c>
      <c r="AI487">
        <v>-762.11199999999997</v>
      </c>
      <c r="AJ487">
        <v>-767.07799999999997</v>
      </c>
      <c r="AK487">
        <v>-747.65800000000002</v>
      </c>
      <c r="AL487">
        <v>-786.84699999999998</v>
      </c>
      <c r="AM487">
        <v>-765.21600000000001</v>
      </c>
      <c r="AN487">
        <v>-774.41600000000005</v>
      </c>
      <c r="AO487">
        <v>-794.33399999999995</v>
      </c>
      <c r="AP487">
        <v>-770.18899999999996</v>
      </c>
      <c r="AQ487">
        <v>-768.37599999999998</v>
      </c>
      <c r="AR487">
        <v>-762</v>
      </c>
      <c r="AS487">
        <v>-762.01599999999996</v>
      </c>
      <c r="AT487">
        <v>-768</v>
      </c>
      <c r="AU487">
        <v>-768</v>
      </c>
      <c r="AV487">
        <v>-768.01599999999996</v>
      </c>
      <c r="AW487">
        <v>-774</v>
      </c>
      <c r="AX487">
        <v>-774</v>
      </c>
      <c r="AY487">
        <v>-774</v>
      </c>
      <c r="AZ487">
        <v>-774</v>
      </c>
      <c r="BA487">
        <v>-756</v>
      </c>
      <c r="BB487">
        <v>-756</v>
      </c>
      <c r="BC487">
        <v>-756</v>
      </c>
      <c r="BD487">
        <v>-762</v>
      </c>
    </row>
    <row r="488" spans="1:56" x14ac:dyDescent="0.25">
      <c r="A488" t="s">
        <v>323</v>
      </c>
      <c r="D488" t="s">
        <v>2</v>
      </c>
      <c r="F488" t="s">
        <v>157</v>
      </c>
      <c r="G488" s="33">
        <v>42938</v>
      </c>
      <c r="H488" s="41">
        <f t="shared" si="12"/>
        <v>31658.313000000009</v>
      </c>
      <c r="I488">
        <v>-627.65099999999995</v>
      </c>
      <c r="J488">
        <v>-411.351</v>
      </c>
      <c r="K488">
        <v>-411.40800000000002</v>
      </c>
      <c r="L488">
        <v>-505.68</v>
      </c>
      <c r="M488">
        <v>-658.51700000000005</v>
      </c>
      <c r="N488">
        <v>-657.20799999999997</v>
      </c>
      <c r="O488">
        <v>-657.64099999999996</v>
      </c>
      <c r="P488">
        <v>-657.06</v>
      </c>
      <c r="Q488">
        <v>-657.029</v>
      </c>
      <c r="R488">
        <v>-657.25199999999995</v>
      </c>
      <c r="S488">
        <v>-657.452</v>
      </c>
      <c r="T488">
        <v>-655.55899999999997</v>
      </c>
      <c r="U488">
        <v>-655.35199999999998</v>
      </c>
      <c r="V488">
        <v>-655.55399999999997</v>
      </c>
      <c r="W488">
        <v>-405.82</v>
      </c>
      <c r="X488">
        <v>-243.495</v>
      </c>
      <c r="Y488">
        <v>-295.32799999999997</v>
      </c>
      <c r="Z488">
        <v>-780.51199999999994</v>
      </c>
      <c r="AA488">
        <v>-1043.1959999999999</v>
      </c>
      <c r="AB488">
        <v>-948.87099999999998</v>
      </c>
      <c r="AC488">
        <v>-1300.732</v>
      </c>
      <c r="AD488">
        <v>-1446.8009999999999</v>
      </c>
      <c r="AE488">
        <v>-1151.6179999999999</v>
      </c>
      <c r="AF488">
        <v>-943.74900000000002</v>
      </c>
      <c r="AG488">
        <v>-849.10699999999997</v>
      </c>
      <c r="AH488">
        <v>-916.20100000000002</v>
      </c>
      <c r="AI488">
        <v>-849.23699999999997</v>
      </c>
      <c r="AJ488">
        <v>-835.52599999999995</v>
      </c>
      <c r="AK488">
        <v>-703.20899999999995</v>
      </c>
      <c r="AL488">
        <v>-686.13</v>
      </c>
      <c r="AM488">
        <v>-678.22299999999996</v>
      </c>
      <c r="AN488">
        <v>-796.024</v>
      </c>
      <c r="AO488">
        <v>-809.51499999999999</v>
      </c>
      <c r="AP488">
        <v>-687.60199999999998</v>
      </c>
      <c r="AQ488">
        <v>-659.399</v>
      </c>
      <c r="AR488">
        <v>-491.23099999999999</v>
      </c>
      <c r="AS488">
        <v>-411.56200000000001</v>
      </c>
      <c r="AT488">
        <v>-410.50700000000001</v>
      </c>
      <c r="AU488">
        <v>-410.29700000000003</v>
      </c>
      <c r="AV488">
        <v>-410.06</v>
      </c>
      <c r="AW488">
        <v>-410.14800000000002</v>
      </c>
      <c r="AX488">
        <v>-410.67599999999999</v>
      </c>
      <c r="AY488">
        <v>-410.34199999999998</v>
      </c>
      <c r="AZ488">
        <v>-410.56</v>
      </c>
      <c r="BA488">
        <v>-410.709</v>
      </c>
      <c r="BB488">
        <v>-603.46699999999998</v>
      </c>
      <c r="BC488">
        <v>-656.95600000000002</v>
      </c>
      <c r="BD488">
        <v>-656.78899999999999</v>
      </c>
    </row>
    <row r="489" spans="1:56" x14ac:dyDescent="0.25">
      <c r="A489" t="s">
        <v>323</v>
      </c>
      <c r="D489" t="s">
        <v>2</v>
      </c>
      <c r="F489" t="s">
        <v>156</v>
      </c>
      <c r="G489" s="33">
        <v>42938</v>
      </c>
      <c r="H489" s="41">
        <f t="shared" si="12"/>
        <v>43624.165999999997</v>
      </c>
      <c r="I489">
        <v>-9.6519999999999992</v>
      </c>
      <c r="J489">
        <v>-8.86</v>
      </c>
      <c r="K489">
        <v>-8.952</v>
      </c>
      <c r="L489">
        <v>-9.7650000000000006</v>
      </c>
      <c r="M489">
        <v>-9.5459999999999994</v>
      </c>
      <c r="N489">
        <v>-8.407</v>
      </c>
      <c r="O489">
        <v>-8.673</v>
      </c>
      <c r="P489">
        <v>-8.6549999999999994</v>
      </c>
      <c r="Q489">
        <v>-9.5259999999999998</v>
      </c>
      <c r="R489">
        <v>-9.0879999999999992</v>
      </c>
      <c r="S489">
        <v>-9.4359999999999999</v>
      </c>
      <c r="T489">
        <v>-9.0540000000000003</v>
      </c>
      <c r="U489">
        <v>-8.9420000000000002</v>
      </c>
      <c r="V489">
        <v>-10.055999999999999</v>
      </c>
      <c r="W489">
        <v>-10.685</v>
      </c>
      <c r="X489">
        <v>-35.454999999999998</v>
      </c>
      <c r="Y489">
        <v>-653.09500000000003</v>
      </c>
      <c r="Z489">
        <v>-2025.9590000000001</v>
      </c>
      <c r="AA489">
        <v>-3718</v>
      </c>
      <c r="AB489">
        <v>-3300.4839999999999</v>
      </c>
      <c r="AC489">
        <v>-7029.62</v>
      </c>
      <c r="AD489">
        <v>-8715.8510000000006</v>
      </c>
      <c r="AE489">
        <v>-5102.21</v>
      </c>
      <c r="AF489">
        <v>-2580.913</v>
      </c>
      <c r="AG489">
        <v>-1450.0329999999999</v>
      </c>
      <c r="AH489">
        <v>-1949.8779999999999</v>
      </c>
      <c r="AI489">
        <v>-1579.923</v>
      </c>
      <c r="AJ489">
        <v>-1423.537</v>
      </c>
      <c r="AK489">
        <v>-318.19600000000003</v>
      </c>
      <c r="AL489">
        <v>-152.69</v>
      </c>
      <c r="AM489">
        <v>-251.7</v>
      </c>
      <c r="AN489">
        <v>-1660.2339999999999</v>
      </c>
      <c r="AO489">
        <v>-1140.2070000000001</v>
      </c>
      <c r="AP489">
        <v>-233.733</v>
      </c>
      <c r="AQ489">
        <v>-23.609000000000002</v>
      </c>
      <c r="AR489">
        <v>-13.042999999999999</v>
      </c>
      <c r="AS489">
        <v>-12.436</v>
      </c>
      <c r="AT489">
        <v>-11.622</v>
      </c>
      <c r="AU489">
        <v>-10.723000000000001</v>
      </c>
      <c r="AV489">
        <v>-11.233000000000001</v>
      </c>
      <c r="AW489">
        <v>-11.247999999999999</v>
      </c>
      <c r="AX489">
        <v>-10.853</v>
      </c>
      <c r="AY489">
        <v>-10.473000000000001</v>
      </c>
      <c r="AZ489">
        <v>-10.576000000000001</v>
      </c>
      <c r="BA489">
        <v>-10.396000000000001</v>
      </c>
      <c r="BB489">
        <v>-9.31</v>
      </c>
      <c r="BC489">
        <v>-8.9380000000000006</v>
      </c>
      <c r="BD489">
        <v>-8.6910000000000007</v>
      </c>
    </row>
    <row r="490" spans="1:56" x14ac:dyDescent="0.25">
      <c r="A490" t="s">
        <v>323</v>
      </c>
      <c r="D490" t="s">
        <v>2</v>
      </c>
      <c r="F490" t="s">
        <v>157</v>
      </c>
      <c r="G490" s="33">
        <v>42939</v>
      </c>
      <c r="H490" s="41">
        <f t="shared" si="12"/>
        <v>31023.526999999998</v>
      </c>
      <c r="I490">
        <v>-657.42399999999998</v>
      </c>
      <c r="J490">
        <v>-657.803</v>
      </c>
      <c r="K490">
        <v>-657.13099999999997</v>
      </c>
      <c r="L490">
        <v>-654.05999999999995</v>
      </c>
      <c r="M490">
        <v>-658.52499999999998</v>
      </c>
      <c r="N490">
        <v>-658.67200000000003</v>
      </c>
      <c r="O490">
        <v>-657.40300000000002</v>
      </c>
      <c r="P490">
        <v>-656.88900000000001</v>
      </c>
      <c r="Q490">
        <v>-656.11099999999999</v>
      </c>
      <c r="R490">
        <v>-656.81500000000005</v>
      </c>
      <c r="S490">
        <v>-657.70100000000002</v>
      </c>
      <c r="T490">
        <v>-671.07600000000002</v>
      </c>
      <c r="U490">
        <v>-682.93100000000004</v>
      </c>
      <c r="V490">
        <v>-683.327</v>
      </c>
      <c r="W490">
        <v>-684.29399999999998</v>
      </c>
      <c r="X490">
        <v>-472.05099999999999</v>
      </c>
      <c r="Y490">
        <v>-37.564</v>
      </c>
      <c r="Z490">
        <v>-119.43</v>
      </c>
      <c r="AA490">
        <v>-432.625</v>
      </c>
      <c r="AB490">
        <v>-621.39800000000002</v>
      </c>
      <c r="AC490">
        <v>-619.43700000000001</v>
      </c>
      <c r="AD490">
        <v>-483.62400000000002</v>
      </c>
      <c r="AE490">
        <v>-566.33500000000004</v>
      </c>
      <c r="AF490">
        <v>-497.15699999999998</v>
      </c>
      <c r="AG490">
        <v>-541.45699999999999</v>
      </c>
      <c r="AH490">
        <v>-501.06900000000002</v>
      </c>
      <c r="AI490">
        <v>-684.91499999999996</v>
      </c>
      <c r="AJ490">
        <v>-1507.8920000000001</v>
      </c>
      <c r="AK490">
        <v>-1320.694</v>
      </c>
      <c r="AL490">
        <v>-1010.422</v>
      </c>
      <c r="AM490">
        <v>-700.37099999999998</v>
      </c>
      <c r="AN490">
        <v>-660.86800000000005</v>
      </c>
      <c r="AO490">
        <v>-645.78399999999999</v>
      </c>
      <c r="AP490">
        <v>-668.45799999999997</v>
      </c>
      <c r="AQ490">
        <v>-643.52300000000002</v>
      </c>
      <c r="AR490">
        <v>-639.36500000000001</v>
      </c>
      <c r="AS490">
        <v>-643.55799999999999</v>
      </c>
      <c r="AT490">
        <v>-641.48099999999999</v>
      </c>
      <c r="AU490">
        <v>-641.02200000000005</v>
      </c>
      <c r="AV490">
        <v>-641.89700000000005</v>
      </c>
      <c r="AW490">
        <v>-641.21100000000001</v>
      </c>
      <c r="AX490">
        <v>-641.1</v>
      </c>
      <c r="AY490">
        <v>-641.21500000000003</v>
      </c>
      <c r="AZ490">
        <v>-641.66600000000005</v>
      </c>
      <c r="BA490">
        <v>-641.54399999999998</v>
      </c>
      <c r="BB490">
        <v>-641.89099999999996</v>
      </c>
      <c r="BC490">
        <v>-641.38900000000001</v>
      </c>
      <c r="BD490">
        <v>-640.952</v>
      </c>
    </row>
    <row r="491" spans="1:56" x14ac:dyDescent="0.25">
      <c r="A491" t="s">
        <v>323</v>
      </c>
      <c r="D491" t="s">
        <v>2</v>
      </c>
      <c r="F491" t="s">
        <v>153</v>
      </c>
      <c r="G491" s="33">
        <v>42939</v>
      </c>
      <c r="H491" s="41">
        <f t="shared" si="12"/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</row>
    <row r="492" spans="1:56" x14ac:dyDescent="0.25">
      <c r="A492" t="s">
        <v>323</v>
      </c>
      <c r="D492" t="s">
        <v>2</v>
      </c>
      <c r="F492" t="s">
        <v>155</v>
      </c>
      <c r="G492" s="33">
        <v>42939</v>
      </c>
      <c r="H492" s="41">
        <f t="shared" si="12"/>
        <v>0</v>
      </c>
      <c r="I492">
        <v>-768</v>
      </c>
      <c r="J492">
        <v>-768</v>
      </c>
      <c r="K492">
        <v>-318</v>
      </c>
      <c r="L492">
        <v>0</v>
      </c>
      <c r="M492">
        <v>-0.16</v>
      </c>
      <c r="N492">
        <v>0</v>
      </c>
      <c r="O492">
        <v>0</v>
      </c>
      <c r="P492">
        <v>0</v>
      </c>
      <c r="Q492">
        <v>-0.04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-0.35099999999999998</v>
      </c>
      <c r="Y492">
        <v>-2.86</v>
      </c>
      <c r="Z492">
        <v>-11.457000000000001</v>
      </c>
      <c r="AA492">
        <v>-75.284999999999997</v>
      </c>
      <c r="AB492">
        <v>-105.6</v>
      </c>
      <c r="AC492">
        <v>-110.822</v>
      </c>
      <c r="AD492">
        <v>-83.028000000000006</v>
      </c>
      <c r="AE492">
        <v>-452.29899999999998</v>
      </c>
      <c r="AF492">
        <v>-802.99900000000002</v>
      </c>
      <c r="AG492">
        <v>-799.41700000000003</v>
      </c>
      <c r="AH492">
        <v>-807.97400000000005</v>
      </c>
      <c r="AI492">
        <v>-831.50300000000004</v>
      </c>
      <c r="AJ492">
        <v>-927.19899999999996</v>
      </c>
      <c r="AK492">
        <v>-881.00400000000002</v>
      </c>
      <c r="AL492">
        <v>-853.15800000000002</v>
      </c>
      <c r="AM492">
        <v>-788.25400000000002</v>
      </c>
      <c r="AN492">
        <v>-782.4</v>
      </c>
      <c r="AO492">
        <v>-786.81600000000003</v>
      </c>
      <c r="AP492">
        <v>-782.18499999999995</v>
      </c>
      <c r="AQ492">
        <v>-780</v>
      </c>
      <c r="AR492">
        <v>-774.01599999999996</v>
      </c>
      <c r="AS492">
        <v>-774</v>
      </c>
      <c r="AT492">
        <v>-762.01599999999996</v>
      </c>
      <c r="AU492">
        <v>-762</v>
      </c>
      <c r="AV492">
        <v>-756</v>
      </c>
      <c r="AW492">
        <v>-744</v>
      </c>
      <c r="AX492">
        <v>-738.16</v>
      </c>
      <c r="AY492">
        <v>-738</v>
      </c>
      <c r="AZ492">
        <v>-744</v>
      </c>
      <c r="BA492">
        <v>-744</v>
      </c>
      <c r="BB492">
        <v>-750</v>
      </c>
      <c r="BC492">
        <v>-756</v>
      </c>
      <c r="BD492">
        <v>-756</v>
      </c>
    </row>
    <row r="493" spans="1:56" x14ac:dyDescent="0.25">
      <c r="A493" t="s">
        <v>323</v>
      </c>
      <c r="D493" t="s">
        <v>2</v>
      </c>
      <c r="F493" t="s">
        <v>156</v>
      </c>
      <c r="G493" s="33">
        <v>42939</v>
      </c>
      <c r="H493" s="41">
        <f t="shared" si="12"/>
        <v>63036.252</v>
      </c>
      <c r="I493">
        <v>-9.84</v>
      </c>
      <c r="J493">
        <v>-8.9480000000000004</v>
      </c>
      <c r="K493">
        <v>-8.7159999999999993</v>
      </c>
      <c r="L493">
        <v>-8.57</v>
      </c>
      <c r="M493">
        <v>-8.9670000000000005</v>
      </c>
      <c r="N493">
        <v>-8.8659999999999997</v>
      </c>
      <c r="O493">
        <v>-8.6</v>
      </c>
      <c r="P493">
        <v>-8.5660000000000007</v>
      </c>
      <c r="Q493">
        <v>-8.891</v>
      </c>
      <c r="R493">
        <v>-9.9540000000000006</v>
      </c>
      <c r="S493">
        <v>-10.234999999999999</v>
      </c>
      <c r="T493">
        <v>-9.3030000000000008</v>
      </c>
      <c r="U493">
        <v>-10.018000000000001</v>
      </c>
      <c r="V493">
        <v>-8.8420000000000005</v>
      </c>
      <c r="W493">
        <v>-9.6910000000000007</v>
      </c>
      <c r="X493">
        <v>-20.672999999999998</v>
      </c>
      <c r="Y493">
        <v>-133.38200000000001</v>
      </c>
      <c r="Z493">
        <v>-703.31799999999998</v>
      </c>
      <c r="AA493">
        <v>-2854.7719999999999</v>
      </c>
      <c r="AB493">
        <v>-4742.0360000000001</v>
      </c>
      <c r="AC493">
        <v>-4752.1469999999999</v>
      </c>
      <c r="AD493">
        <v>-3697.7440000000001</v>
      </c>
      <c r="AE493">
        <v>-4400.0770000000002</v>
      </c>
      <c r="AF493">
        <v>-4514.2979999999998</v>
      </c>
      <c r="AG493">
        <v>-5032.674</v>
      </c>
      <c r="AH493">
        <v>-4530.8990000000003</v>
      </c>
      <c r="AI493">
        <v>-7048.92</v>
      </c>
      <c r="AJ493">
        <v>-8852.1239999999998</v>
      </c>
      <c r="AK493">
        <v>-6302.6859999999997</v>
      </c>
      <c r="AL493">
        <v>-3966.8719999999998</v>
      </c>
      <c r="AM493">
        <v>-829.30399999999997</v>
      </c>
      <c r="AN493">
        <v>-130.87200000000001</v>
      </c>
      <c r="AO493">
        <v>-26.367000000000001</v>
      </c>
      <c r="AP493">
        <v>-184.49700000000001</v>
      </c>
      <c r="AQ493">
        <v>-19.888999999999999</v>
      </c>
      <c r="AR493">
        <v>-14.593</v>
      </c>
      <c r="AS493">
        <v>-12.362</v>
      </c>
      <c r="AT493">
        <v>-13.439</v>
      </c>
      <c r="AU493">
        <v>-13.127000000000001</v>
      </c>
      <c r="AV493">
        <v>-12.659000000000001</v>
      </c>
      <c r="AW493">
        <v>-12.359</v>
      </c>
      <c r="AX493">
        <v>-12.510999999999999</v>
      </c>
      <c r="AY493">
        <v>-12.11</v>
      </c>
      <c r="AZ493">
        <v>-11.455</v>
      </c>
      <c r="BA493">
        <v>-10.63</v>
      </c>
      <c r="BB493">
        <v>-9.57</v>
      </c>
      <c r="BC493">
        <v>-9.8330000000000002</v>
      </c>
      <c r="BD493">
        <v>-10.045999999999999</v>
      </c>
    </row>
    <row r="494" spans="1:56" x14ac:dyDescent="0.25">
      <c r="A494" t="s">
        <v>323</v>
      </c>
      <c r="D494" t="s">
        <v>2</v>
      </c>
      <c r="F494" t="s">
        <v>154</v>
      </c>
      <c r="G494" s="33">
        <v>42939</v>
      </c>
      <c r="H494" s="41">
        <f t="shared" si="12"/>
        <v>0</v>
      </c>
      <c r="I494">
        <v>-1713.212</v>
      </c>
      <c r="J494">
        <v>-1804.895</v>
      </c>
      <c r="K494">
        <v>-1817.5170000000001</v>
      </c>
      <c r="L494">
        <v>-1838.258</v>
      </c>
      <c r="M494">
        <v>-1805.4639999999999</v>
      </c>
      <c r="N494">
        <v>-1808.54</v>
      </c>
      <c r="O494">
        <v>-1781.3689999999999</v>
      </c>
      <c r="P494">
        <v>-1745.2639999999999</v>
      </c>
      <c r="Q494">
        <v>-1747.414</v>
      </c>
      <c r="R494">
        <v>-992.72</v>
      </c>
      <c r="S494">
        <v>-1248.768</v>
      </c>
      <c r="T494">
        <v>-1363.654</v>
      </c>
      <c r="U494">
        <v>-1413.037</v>
      </c>
      <c r="V494">
        <v>-1509.5909999999999</v>
      </c>
      <c r="W494">
        <v>-2362.8159999999998</v>
      </c>
      <c r="X494">
        <v>-2355.3969999999999</v>
      </c>
      <c r="Y494">
        <v>-2317.163</v>
      </c>
      <c r="Z494">
        <v>-2316.8290000000002</v>
      </c>
      <c r="AA494">
        <v>-2321.6149999999998</v>
      </c>
      <c r="AB494">
        <v>-2299.5509999999999</v>
      </c>
      <c r="AC494">
        <v>-2273.5100000000002</v>
      </c>
      <c r="AD494">
        <v>-2262.4679999999998</v>
      </c>
      <c r="AE494">
        <v>-2249.36</v>
      </c>
      <c r="AF494">
        <v>-2247.7910000000002</v>
      </c>
      <c r="AG494">
        <v>-2228.1039999999998</v>
      </c>
      <c r="AH494">
        <v>-2200.5140000000001</v>
      </c>
      <c r="AI494">
        <v>-2190.4720000000002</v>
      </c>
      <c r="AJ494">
        <v>-2144.4540000000002</v>
      </c>
      <c r="AK494">
        <v>-2121.7130000000002</v>
      </c>
      <c r="AL494">
        <v>-2136.8409999999999</v>
      </c>
      <c r="AM494">
        <v>-2143.3240000000001</v>
      </c>
      <c r="AN494">
        <v>-2165.183</v>
      </c>
      <c r="AO494">
        <v>-2169.58</v>
      </c>
      <c r="AP494">
        <v>-2179.998</v>
      </c>
      <c r="AQ494">
        <v>-2196.0740000000001</v>
      </c>
      <c r="AR494">
        <v>-2179.0430000000001</v>
      </c>
      <c r="AS494">
        <v>-2190.7080000000001</v>
      </c>
      <c r="AT494">
        <v>-2243.308</v>
      </c>
      <c r="AU494">
        <v>-2263.9409999999998</v>
      </c>
      <c r="AV494">
        <v>-2290.3580000000002</v>
      </c>
      <c r="AW494">
        <v>-2291.5619999999999</v>
      </c>
      <c r="AX494">
        <v>-2319.0659999999998</v>
      </c>
      <c r="AY494">
        <v>-2339.9989999999998</v>
      </c>
      <c r="AZ494">
        <v>-2370.3310000000001</v>
      </c>
      <c r="BA494">
        <v>-2386.857</v>
      </c>
      <c r="BB494">
        <v>-2246.3820000000001</v>
      </c>
      <c r="BC494">
        <v>-1252.9079999999999</v>
      </c>
      <c r="BD494">
        <v>-988.721</v>
      </c>
    </row>
    <row r="495" spans="1:56" x14ac:dyDescent="0.25">
      <c r="A495" t="s">
        <v>323</v>
      </c>
      <c r="D495" t="s">
        <v>2</v>
      </c>
      <c r="F495" t="s">
        <v>156</v>
      </c>
      <c r="G495" s="33">
        <v>42940</v>
      </c>
      <c r="H495" s="41">
        <f t="shared" si="12"/>
        <v>100723.21399999999</v>
      </c>
      <c r="I495">
        <v>-9.1530000000000005</v>
      </c>
      <c r="J495">
        <v>-8.6419999999999995</v>
      </c>
      <c r="K495">
        <v>-8.56</v>
      </c>
      <c r="L495">
        <v>-8.86</v>
      </c>
      <c r="M495">
        <v>-8.8670000000000009</v>
      </c>
      <c r="N495">
        <v>-8.9169999999999998</v>
      </c>
      <c r="O495">
        <v>-8.81</v>
      </c>
      <c r="P495">
        <v>-8.7609999999999992</v>
      </c>
      <c r="Q495">
        <v>-8.7409999999999997</v>
      </c>
      <c r="R495">
        <v>-8.9610000000000003</v>
      </c>
      <c r="S495">
        <v>-9.2569999999999997</v>
      </c>
      <c r="T495">
        <v>-10.691000000000001</v>
      </c>
      <c r="U495">
        <v>-10.042</v>
      </c>
      <c r="V495">
        <v>-11.728999999999999</v>
      </c>
      <c r="W495">
        <v>-12.016999999999999</v>
      </c>
      <c r="X495">
        <v>-57.415999999999997</v>
      </c>
      <c r="Y495">
        <v>-707.72400000000005</v>
      </c>
      <c r="Z495">
        <v>-2458.098</v>
      </c>
      <c r="AA495">
        <v>-4750.2479999999996</v>
      </c>
      <c r="AB495">
        <v>-7201.6989999999996</v>
      </c>
      <c r="AC495">
        <v>-9583.4549999999999</v>
      </c>
      <c r="AD495">
        <v>-11581.073</v>
      </c>
      <c r="AE495">
        <v>-10502.589</v>
      </c>
      <c r="AF495">
        <v>-4636.3900000000003</v>
      </c>
      <c r="AG495">
        <v>-3648.6869999999999</v>
      </c>
      <c r="AH495">
        <v>-5025.5190000000002</v>
      </c>
      <c r="AI495">
        <v>-4699.4179999999997</v>
      </c>
      <c r="AJ495">
        <v>-7463.0879999999997</v>
      </c>
      <c r="AK495">
        <v>-9071.7029999999995</v>
      </c>
      <c r="AL495">
        <v>-6248.4129999999996</v>
      </c>
      <c r="AM495">
        <v>-6046.78</v>
      </c>
      <c r="AN495">
        <v>-4294.1909999999998</v>
      </c>
      <c r="AO495">
        <v>-1998.462</v>
      </c>
      <c r="AP495">
        <v>-441.70400000000001</v>
      </c>
      <c r="AQ495">
        <v>-24.087</v>
      </c>
      <c r="AR495">
        <v>-14.324999999999999</v>
      </c>
      <c r="AS495">
        <v>-12.448</v>
      </c>
      <c r="AT495">
        <v>-11.907999999999999</v>
      </c>
      <c r="AU495">
        <v>-11.71</v>
      </c>
      <c r="AV495">
        <v>-11.954000000000001</v>
      </c>
      <c r="AW495">
        <v>-11.489000000000001</v>
      </c>
      <c r="AX495">
        <v>-10.013</v>
      </c>
      <c r="AY495">
        <v>-9.6379999999999999</v>
      </c>
      <c r="AZ495">
        <v>-8.9329999999999998</v>
      </c>
      <c r="BA495">
        <v>-9.1780000000000008</v>
      </c>
      <c r="BB495">
        <v>-9.5359999999999996</v>
      </c>
      <c r="BC495">
        <v>-9.6989999999999998</v>
      </c>
      <c r="BD495">
        <v>-9.6310000000000002</v>
      </c>
    </row>
    <row r="496" spans="1:56" x14ac:dyDescent="0.25">
      <c r="A496" t="s">
        <v>323</v>
      </c>
      <c r="D496" t="s">
        <v>2</v>
      </c>
      <c r="F496" t="s">
        <v>154</v>
      </c>
      <c r="G496" s="33">
        <v>42940</v>
      </c>
      <c r="H496" s="41">
        <f t="shared" si="12"/>
        <v>0</v>
      </c>
      <c r="I496">
        <v>-1175.7840000000001</v>
      </c>
      <c r="J496">
        <v>-1528.8910000000001</v>
      </c>
      <c r="K496">
        <v>-1614.4649999999999</v>
      </c>
      <c r="L496">
        <v>-1311.066</v>
      </c>
      <c r="M496">
        <v>-1306.1199999999999</v>
      </c>
      <c r="N496">
        <v>-1290.0889999999999</v>
      </c>
      <c r="O496">
        <v>-1213.567</v>
      </c>
      <c r="P496">
        <v>-1160.8599999999999</v>
      </c>
      <c r="Q496">
        <v>-1102.326</v>
      </c>
      <c r="R496">
        <v>-1052.125</v>
      </c>
      <c r="S496">
        <v>-1048.577</v>
      </c>
      <c r="T496">
        <v>-1038.8900000000001</v>
      </c>
      <c r="U496">
        <v>-920.553</v>
      </c>
      <c r="V496">
        <v>-852.39700000000005</v>
      </c>
      <c r="W496">
        <v>-1600.423</v>
      </c>
      <c r="X496">
        <v>-1584.3810000000001</v>
      </c>
      <c r="Y496">
        <v>-1447.326</v>
      </c>
      <c r="Z496">
        <v>-1350.7629999999999</v>
      </c>
      <c r="AA496">
        <v>-1208.7059999999999</v>
      </c>
      <c r="AB496">
        <v>-938.31600000000003</v>
      </c>
      <c r="AC496">
        <v>-354.79399999999998</v>
      </c>
      <c r="AD496">
        <v>-598.53099999999995</v>
      </c>
      <c r="AE496">
        <v>-963.01300000000003</v>
      </c>
      <c r="AF496">
        <v>-962.52800000000002</v>
      </c>
      <c r="AG496">
        <v>-983.096</v>
      </c>
      <c r="AH496">
        <v>-973.46299999999997</v>
      </c>
      <c r="AI496">
        <v>-947.96</v>
      </c>
      <c r="AJ496">
        <v>-978.13</v>
      </c>
      <c r="AK496">
        <v>-947.26099999999997</v>
      </c>
      <c r="AL496">
        <v>-930.58399999999995</v>
      </c>
      <c r="AM496">
        <v>-972.61500000000001</v>
      </c>
      <c r="AN496">
        <v>-998.654</v>
      </c>
      <c r="AO496">
        <v>-1071.7059999999999</v>
      </c>
      <c r="AP496">
        <v>-1135.6569999999999</v>
      </c>
      <c r="AQ496">
        <v>-1273.1859999999999</v>
      </c>
      <c r="AR496">
        <v>-1362.3209999999999</v>
      </c>
      <c r="AS496">
        <v>-1457.5840000000001</v>
      </c>
      <c r="AT496">
        <v>-1552.653</v>
      </c>
      <c r="AU496">
        <v>-1650.797</v>
      </c>
      <c r="AV496">
        <v>-1692.0630000000001</v>
      </c>
      <c r="AW496">
        <v>-1761.37</v>
      </c>
      <c r="AX496">
        <v>-1814.636</v>
      </c>
      <c r="AY496">
        <v>-1831.377</v>
      </c>
      <c r="AZ496">
        <v>-1856.6120000000001</v>
      </c>
      <c r="BA496">
        <v>-1861.192</v>
      </c>
      <c r="BB496">
        <v>-1897.19</v>
      </c>
      <c r="BC496">
        <v>-482.55900000000003</v>
      </c>
      <c r="BD496">
        <v>-449.49799999999999</v>
      </c>
    </row>
    <row r="497" spans="1:56" x14ac:dyDescent="0.25">
      <c r="A497" t="s">
        <v>323</v>
      </c>
      <c r="D497" t="s">
        <v>2</v>
      </c>
      <c r="F497" t="s">
        <v>153</v>
      </c>
      <c r="G497" s="33">
        <v>42940</v>
      </c>
      <c r="H497" s="41">
        <f t="shared" si="12"/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</row>
    <row r="498" spans="1:56" x14ac:dyDescent="0.25">
      <c r="A498" t="s">
        <v>323</v>
      </c>
      <c r="D498" t="s">
        <v>2</v>
      </c>
      <c r="F498" t="s">
        <v>155</v>
      </c>
      <c r="G498" s="33">
        <v>42940</v>
      </c>
      <c r="H498" s="41">
        <f t="shared" si="12"/>
        <v>0</v>
      </c>
      <c r="I498">
        <v>-762</v>
      </c>
      <c r="J498">
        <v>-762</v>
      </c>
      <c r="K498">
        <v>-762</v>
      </c>
      <c r="L498">
        <v>-210</v>
      </c>
      <c r="M498">
        <v>0</v>
      </c>
      <c r="N498">
        <v>0</v>
      </c>
      <c r="O498">
        <v>0</v>
      </c>
      <c r="P498">
        <v>-0.04</v>
      </c>
      <c r="Q498">
        <v>0</v>
      </c>
      <c r="R498">
        <v>-1.8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-0.16</v>
      </c>
      <c r="AA498">
        <v>-1.2629999999999999</v>
      </c>
      <c r="AB498">
        <v>-3.952</v>
      </c>
      <c r="AC498">
        <v>-5.92</v>
      </c>
      <c r="AD498">
        <v>-8.32</v>
      </c>
      <c r="AE498">
        <v>-6.4320000000000004</v>
      </c>
      <c r="AF498">
        <v>-0.43099999999999999</v>
      </c>
      <c r="AG498">
        <v>-600.36699999999996</v>
      </c>
      <c r="AH498">
        <v>-793.31</v>
      </c>
      <c r="AI498">
        <v>-775.72699999999998</v>
      </c>
      <c r="AJ498">
        <v>-843.32</v>
      </c>
      <c r="AK498">
        <v>-933.56500000000005</v>
      </c>
      <c r="AL498">
        <v>-939.31100000000004</v>
      </c>
      <c r="AM498">
        <v>-912.70399999999995</v>
      </c>
      <c r="AN498">
        <v>-906.33600000000001</v>
      </c>
      <c r="AO498">
        <v>-900</v>
      </c>
      <c r="AP498">
        <v>-894.32</v>
      </c>
      <c r="AQ498">
        <v>-888.01599999999996</v>
      </c>
      <c r="AR498">
        <v>-882</v>
      </c>
      <c r="AS498">
        <v>-870.17600000000004</v>
      </c>
      <c r="AT498">
        <v>-858</v>
      </c>
      <c r="AU498">
        <v>-852</v>
      </c>
      <c r="AV498">
        <v>-834.01599999999996</v>
      </c>
      <c r="AW498">
        <v>-816</v>
      </c>
      <c r="AX498">
        <v>-810</v>
      </c>
      <c r="AY498">
        <v>-822</v>
      </c>
      <c r="AZ498">
        <v>-822</v>
      </c>
      <c r="BA498">
        <v>-816</v>
      </c>
      <c r="BB498">
        <v>-870</v>
      </c>
      <c r="BC498">
        <v>-852</v>
      </c>
      <c r="BD498">
        <v>-876</v>
      </c>
    </row>
    <row r="499" spans="1:56" x14ac:dyDescent="0.25">
      <c r="A499" t="s">
        <v>323</v>
      </c>
      <c r="D499" t="s">
        <v>2</v>
      </c>
      <c r="F499" t="s">
        <v>157</v>
      </c>
      <c r="G499" s="33">
        <v>42940</v>
      </c>
      <c r="H499" s="41">
        <f t="shared" si="12"/>
        <v>33488.321999999993</v>
      </c>
      <c r="I499">
        <v>-641.83100000000002</v>
      </c>
      <c r="J499">
        <v>-641.70699999999999</v>
      </c>
      <c r="K499">
        <v>-641.404</v>
      </c>
      <c r="L499">
        <v>-639.37699999999995</v>
      </c>
      <c r="M499">
        <v>-643.22299999999996</v>
      </c>
      <c r="N499">
        <v>-641.38900000000001</v>
      </c>
      <c r="O499">
        <v>-641.21900000000005</v>
      </c>
      <c r="P499">
        <v>-641.29700000000003</v>
      </c>
      <c r="Q499">
        <v>-642.51599999999996</v>
      </c>
      <c r="R499">
        <v>-641.36199999999997</v>
      </c>
      <c r="S499">
        <v>-641.65899999999999</v>
      </c>
      <c r="T499">
        <v>-642.00900000000001</v>
      </c>
      <c r="U499">
        <v>-641.68299999999999</v>
      </c>
      <c r="V499">
        <v>-642.13900000000001</v>
      </c>
      <c r="W499">
        <v>-641.11400000000003</v>
      </c>
      <c r="X499">
        <v>-641.81399999999996</v>
      </c>
      <c r="Y499">
        <v>-655.92899999999997</v>
      </c>
      <c r="Z499">
        <v>-692.74800000000005</v>
      </c>
      <c r="AA499">
        <v>-747.303</v>
      </c>
      <c r="AB499">
        <v>-810.09900000000005</v>
      </c>
      <c r="AC499">
        <v>-893.36699999999996</v>
      </c>
      <c r="AD499">
        <v>-971.21600000000001</v>
      </c>
      <c r="AE499">
        <v>-973.69899999999996</v>
      </c>
      <c r="AF499">
        <v>-771.37400000000002</v>
      </c>
      <c r="AG499">
        <v>-701.65800000000002</v>
      </c>
      <c r="AH499">
        <v>-762.71699999999998</v>
      </c>
      <c r="AI499">
        <v>-719.803</v>
      </c>
      <c r="AJ499">
        <v>-828.46</v>
      </c>
      <c r="AK499">
        <v>-889.45699999999999</v>
      </c>
      <c r="AL499">
        <v>-760.19399999999996</v>
      </c>
      <c r="AM499">
        <v>-757.08399999999995</v>
      </c>
      <c r="AN499">
        <v>-755.60799999999995</v>
      </c>
      <c r="AO499">
        <v>-703.75699999999995</v>
      </c>
      <c r="AP499">
        <v>-671.46</v>
      </c>
      <c r="AQ499">
        <v>-654.423</v>
      </c>
      <c r="AR499">
        <v>-650.84100000000001</v>
      </c>
      <c r="AS499">
        <v>-656.51</v>
      </c>
      <c r="AT499">
        <v>-653.67999999999995</v>
      </c>
      <c r="AU499">
        <v>-654.14599999999996</v>
      </c>
      <c r="AV499">
        <v>-654.69500000000005</v>
      </c>
      <c r="AW499">
        <v>-654.01499999999999</v>
      </c>
      <c r="AX499">
        <v>-654.26800000000003</v>
      </c>
      <c r="AY499">
        <v>-654.25900000000001</v>
      </c>
      <c r="AZ499">
        <v>-654.41499999999996</v>
      </c>
      <c r="BA499">
        <v>-653.85400000000004</v>
      </c>
      <c r="BB499">
        <v>-653.52499999999998</v>
      </c>
      <c r="BC499">
        <v>-653.98900000000003</v>
      </c>
      <c r="BD499">
        <v>-654.02599999999995</v>
      </c>
    </row>
    <row r="500" spans="1:56" x14ac:dyDescent="0.25">
      <c r="A500" t="s">
        <v>323</v>
      </c>
      <c r="D500" t="s">
        <v>2</v>
      </c>
      <c r="F500" t="s">
        <v>157</v>
      </c>
      <c r="G500" s="33">
        <v>42941</v>
      </c>
      <c r="H500" s="41">
        <f t="shared" si="12"/>
        <v>36481.572999999997</v>
      </c>
      <c r="I500">
        <v>-661.43899999999996</v>
      </c>
      <c r="J500">
        <v>-676.01900000000001</v>
      </c>
      <c r="K500">
        <v>-674.11500000000001</v>
      </c>
      <c r="L500">
        <v>-672.69399999999996</v>
      </c>
      <c r="M500">
        <v>-677.86400000000003</v>
      </c>
      <c r="N500">
        <v>-675.59299999999996</v>
      </c>
      <c r="O500">
        <v>-676.46</v>
      </c>
      <c r="P500">
        <v>-675.74099999999999</v>
      </c>
      <c r="Q500">
        <v>-675.48500000000001</v>
      </c>
      <c r="R500">
        <v>-675.77800000000002</v>
      </c>
      <c r="S500">
        <v>-675.69200000000001</v>
      </c>
      <c r="T500">
        <v>-675.94299999999998</v>
      </c>
      <c r="U500">
        <v>-675.78099999999995</v>
      </c>
      <c r="V500">
        <v>-676.40499999999997</v>
      </c>
      <c r="W500">
        <v>-674.16700000000003</v>
      </c>
      <c r="X500">
        <v>-676.21199999999999</v>
      </c>
      <c r="Y500">
        <v>-686.322</v>
      </c>
      <c r="Z500">
        <v>-704.65499999999997</v>
      </c>
      <c r="AA500">
        <v>-684.38699999999994</v>
      </c>
      <c r="AB500">
        <v>-717.18200000000002</v>
      </c>
      <c r="AC500">
        <v>-808.05499999999995</v>
      </c>
      <c r="AD500">
        <v>-984.26599999999996</v>
      </c>
      <c r="AE500">
        <v>-1053.097</v>
      </c>
      <c r="AF500">
        <v>-1094.82</v>
      </c>
      <c r="AG500">
        <v>-1141.1179999999999</v>
      </c>
      <c r="AH500">
        <v>-1150.998</v>
      </c>
      <c r="AI500">
        <v>-1123.537</v>
      </c>
      <c r="AJ500">
        <v>-1079.2929999999999</v>
      </c>
      <c r="AK500">
        <v>-1020.692</v>
      </c>
      <c r="AL500">
        <v>-932.58299999999997</v>
      </c>
      <c r="AM500">
        <v>-843.38400000000001</v>
      </c>
      <c r="AN500">
        <v>-807.19200000000001</v>
      </c>
      <c r="AO500">
        <v>-724.44</v>
      </c>
      <c r="AP500">
        <v>-691.59400000000005</v>
      </c>
      <c r="AQ500">
        <v>-673.59900000000005</v>
      </c>
      <c r="AR500">
        <v>-671.43799999999999</v>
      </c>
      <c r="AS500">
        <v>-677.47500000000002</v>
      </c>
      <c r="AT500">
        <v>-674.16899999999998</v>
      </c>
      <c r="AU500">
        <v>-673.447</v>
      </c>
      <c r="AV500">
        <v>-674.89400000000001</v>
      </c>
      <c r="AW500">
        <v>-673.85299999999995</v>
      </c>
      <c r="AX500">
        <v>-674.15200000000004</v>
      </c>
      <c r="AY500">
        <v>-674.22500000000002</v>
      </c>
      <c r="AZ500">
        <v>-674.88599999999997</v>
      </c>
      <c r="BA500">
        <v>-673.95299999999997</v>
      </c>
      <c r="BB500">
        <v>-674.16200000000003</v>
      </c>
      <c r="BC500">
        <v>-674.55100000000004</v>
      </c>
      <c r="BD500">
        <v>-673.76599999999996</v>
      </c>
    </row>
    <row r="501" spans="1:56" x14ac:dyDescent="0.25">
      <c r="A501" t="s">
        <v>323</v>
      </c>
      <c r="D501" t="s">
        <v>2</v>
      </c>
      <c r="F501" t="s">
        <v>156</v>
      </c>
      <c r="G501" s="33">
        <v>42941</v>
      </c>
      <c r="H501" s="41">
        <f t="shared" si="12"/>
        <v>152766.50399999999</v>
      </c>
      <c r="I501">
        <v>-9.4870000000000001</v>
      </c>
      <c r="J501">
        <v>-9.3650000000000002</v>
      </c>
      <c r="K501">
        <v>-9.3420000000000005</v>
      </c>
      <c r="L501">
        <v>-9.7650000000000006</v>
      </c>
      <c r="M501">
        <v>-9.5009999999999994</v>
      </c>
      <c r="N501">
        <v>-8.7650000000000006</v>
      </c>
      <c r="O501">
        <v>-8.3119999999999994</v>
      </c>
      <c r="P501">
        <v>-8.6479999999999997</v>
      </c>
      <c r="Q501">
        <v>-8.6519999999999992</v>
      </c>
      <c r="R501">
        <v>-9.7080000000000002</v>
      </c>
      <c r="S501">
        <v>-9.3320000000000007</v>
      </c>
      <c r="T501">
        <v>-9.3819999999999997</v>
      </c>
      <c r="U501">
        <v>-9.8019999999999996</v>
      </c>
      <c r="V501">
        <v>-11.205</v>
      </c>
      <c r="W501">
        <v>-12.901</v>
      </c>
      <c r="X501">
        <v>-51.712000000000003</v>
      </c>
      <c r="Y501">
        <v>-567.46699999999998</v>
      </c>
      <c r="Z501">
        <v>-1412.5830000000001</v>
      </c>
      <c r="AA501">
        <v>-484.62799999999999</v>
      </c>
      <c r="AB501">
        <v>-2384.1799999999998</v>
      </c>
      <c r="AC501">
        <v>-5832.0039999999999</v>
      </c>
      <c r="AD501">
        <v>-11594.540999999999</v>
      </c>
      <c r="AE501">
        <v>-13665.607</v>
      </c>
      <c r="AF501">
        <v>-14242.522000000001</v>
      </c>
      <c r="AG501">
        <v>-15424.398999999999</v>
      </c>
      <c r="AH501">
        <v>-16142.853999999999</v>
      </c>
      <c r="AI501">
        <v>-15776.066000000001</v>
      </c>
      <c r="AJ501">
        <v>-14886.233</v>
      </c>
      <c r="AK501">
        <v>-13479.368</v>
      </c>
      <c r="AL501">
        <v>-10926.85</v>
      </c>
      <c r="AM501">
        <v>-7764.7250000000004</v>
      </c>
      <c r="AN501">
        <v>-5491.701</v>
      </c>
      <c r="AO501">
        <v>-1885.3710000000001</v>
      </c>
      <c r="AP501">
        <v>-449.79599999999999</v>
      </c>
      <c r="AQ501">
        <v>-28.3</v>
      </c>
      <c r="AR501">
        <v>-10.951000000000001</v>
      </c>
      <c r="AS501">
        <v>-10.888</v>
      </c>
      <c r="AT501">
        <v>-10.173</v>
      </c>
      <c r="AU501">
        <v>-10.467000000000001</v>
      </c>
      <c r="AV501">
        <v>-9.9819999999999993</v>
      </c>
      <c r="AW501">
        <v>-11.260999999999999</v>
      </c>
      <c r="AX501">
        <v>-11.308</v>
      </c>
      <c r="AY501">
        <v>-9.8640000000000008</v>
      </c>
      <c r="AZ501">
        <v>-9.8339999999999996</v>
      </c>
      <c r="BA501">
        <v>-9.65</v>
      </c>
      <c r="BB501">
        <v>-8.8040000000000003</v>
      </c>
      <c r="BC501">
        <v>-8.5169999999999995</v>
      </c>
      <c r="BD501">
        <v>-9.7309999999999999</v>
      </c>
    </row>
    <row r="502" spans="1:56" x14ac:dyDescent="0.25">
      <c r="A502" t="s">
        <v>323</v>
      </c>
      <c r="D502" t="s">
        <v>2</v>
      </c>
      <c r="F502" t="s">
        <v>153</v>
      </c>
      <c r="G502" s="33">
        <v>42941</v>
      </c>
      <c r="H502" s="41">
        <f t="shared" si="12"/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</row>
    <row r="503" spans="1:56" x14ac:dyDescent="0.25">
      <c r="A503" t="s">
        <v>323</v>
      </c>
      <c r="D503" t="s">
        <v>2</v>
      </c>
      <c r="F503" t="s">
        <v>154</v>
      </c>
      <c r="G503" s="33">
        <v>42941</v>
      </c>
      <c r="H503" s="41">
        <f t="shared" si="12"/>
        <v>0</v>
      </c>
      <c r="I503">
        <v>-380.71699999999998</v>
      </c>
      <c r="J503">
        <v>-379.43799999999999</v>
      </c>
      <c r="K503">
        <v>-379.10500000000002</v>
      </c>
      <c r="L503">
        <v>-379.71800000000002</v>
      </c>
      <c r="M503">
        <v>-379.04</v>
      </c>
      <c r="N503">
        <v>-379.46</v>
      </c>
      <c r="O503">
        <v>-379.44900000000001</v>
      </c>
      <c r="P503">
        <v>-378.84699999999998</v>
      </c>
      <c r="Q503">
        <v>-378.96499999999997</v>
      </c>
      <c r="R503">
        <v>-379.66399999999999</v>
      </c>
      <c r="S503">
        <v>-378.98599999999999</v>
      </c>
      <c r="T503">
        <v>-379.85700000000003</v>
      </c>
      <c r="U503">
        <v>-379.46</v>
      </c>
      <c r="V503">
        <v>-379.78199999999998</v>
      </c>
      <c r="W503">
        <v>-1508.6559999999999</v>
      </c>
      <c r="X503">
        <v>-1528.944</v>
      </c>
      <c r="Y503">
        <v>-1375.4280000000001</v>
      </c>
      <c r="Z503">
        <v>-1249.963</v>
      </c>
      <c r="AA503">
        <v>-1164.2460000000001</v>
      </c>
      <c r="AB503">
        <v>-1048.9100000000001</v>
      </c>
      <c r="AC503">
        <v>-1004.569</v>
      </c>
      <c r="AD503">
        <v>-903.56600000000003</v>
      </c>
      <c r="AE503">
        <v>-917.49800000000005</v>
      </c>
      <c r="AF503">
        <v>-892.125</v>
      </c>
      <c r="AG503">
        <v>-886.99599999999998</v>
      </c>
      <c r="AH503">
        <v>-898.59699999999998</v>
      </c>
      <c r="AI503">
        <v>-924.78899999999999</v>
      </c>
      <c r="AJ503">
        <v>-916.596</v>
      </c>
      <c r="AK503">
        <v>-928.03599999999994</v>
      </c>
      <c r="AL503">
        <v>-942.60599999999999</v>
      </c>
      <c r="AM503">
        <v>-963.32399999999996</v>
      </c>
      <c r="AN503">
        <v>-965.19600000000003</v>
      </c>
      <c r="AO503">
        <v>-1027.7819999999999</v>
      </c>
      <c r="AP503">
        <v>-1116.421</v>
      </c>
      <c r="AQ503">
        <v>-1197.1389999999999</v>
      </c>
      <c r="AR503">
        <v>-1301.3240000000001</v>
      </c>
      <c r="AS503">
        <v>-1483.732</v>
      </c>
      <c r="AT503">
        <v>-1776.316</v>
      </c>
      <c r="AU503">
        <v>-1732.8879999999999</v>
      </c>
      <c r="AV503">
        <v>-1651.3979999999999</v>
      </c>
      <c r="AW503">
        <v>-1683.827</v>
      </c>
      <c r="AX503">
        <v>-1728.9970000000001</v>
      </c>
      <c r="AY503">
        <v>-1786.3689999999999</v>
      </c>
      <c r="AZ503">
        <v>-1806.915</v>
      </c>
      <c r="BA503">
        <v>-1847.8810000000001</v>
      </c>
      <c r="BB503">
        <v>-1867.2460000000001</v>
      </c>
      <c r="BC503">
        <v>-496.36599999999999</v>
      </c>
      <c r="BD503">
        <v>-376.05099999999999</v>
      </c>
    </row>
    <row r="504" spans="1:56" x14ac:dyDescent="0.25">
      <c r="A504" t="s">
        <v>323</v>
      </c>
      <c r="D504" t="s">
        <v>2</v>
      </c>
      <c r="F504" t="s">
        <v>155</v>
      </c>
      <c r="G504" s="33">
        <v>42941</v>
      </c>
      <c r="H504" s="41">
        <f t="shared" si="12"/>
        <v>0</v>
      </c>
      <c r="I504">
        <v>-882</v>
      </c>
      <c r="J504">
        <v>-888</v>
      </c>
      <c r="K504">
        <v>-882.16</v>
      </c>
      <c r="L504">
        <v>-750</v>
      </c>
      <c r="M504">
        <v>-738</v>
      </c>
      <c r="N504">
        <v>-456</v>
      </c>
      <c r="O504">
        <v>0</v>
      </c>
      <c r="P504">
        <v>0</v>
      </c>
      <c r="Q504">
        <v>0</v>
      </c>
      <c r="R504">
        <v>-0.04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-2.464</v>
      </c>
      <c r="AC504">
        <v>-5.9320000000000004</v>
      </c>
      <c r="AD504">
        <v>-8.16</v>
      </c>
      <c r="AE504">
        <v>-9.2639999999999993</v>
      </c>
      <c r="AF504">
        <v>-556.94200000000001</v>
      </c>
      <c r="AG504">
        <v>-799.75400000000002</v>
      </c>
      <c r="AH504">
        <v>-801.29100000000005</v>
      </c>
      <c r="AI504">
        <v>-795.51700000000005</v>
      </c>
      <c r="AJ504">
        <v>-796.30399999999997</v>
      </c>
      <c r="AK504">
        <v>-745.96799999999996</v>
      </c>
      <c r="AL504">
        <v>-739.69500000000005</v>
      </c>
      <c r="AM504">
        <v>-727.04</v>
      </c>
      <c r="AN504">
        <v>-720.65599999999995</v>
      </c>
      <c r="AO504">
        <v>-714.01599999999996</v>
      </c>
      <c r="AP504">
        <v>-726</v>
      </c>
      <c r="AQ504">
        <v>-750.01599999999996</v>
      </c>
      <c r="AR504">
        <v>-744</v>
      </c>
      <c r="AS504">
        <v>-744.01599999999996</v>
      </c>
      <c r="AT504">
        <v>-744</v>
      </c>
      <c r="AU504">
        <v>-732</v>
      </c>
      <c r="AV504">
        <v>-804</v>
      </c>
      <c r="AW504">
        <v>-894</v>
      </c>
      <c r="AX504">
        <v>-882.01599999999996</v>
      </c>
      <c r="AY504">
        <v>-870</v>
      </c>
      <c r="AZ504">
        <v>-870</v>
      </c>
      <c r="BA504">
        <v>-882</v>
      </c>
      <c r="BB504">
        <v>-888</v>
      </c>
      <c r="BC504">
        <v>-894</v>
      </c>
      <c r="BD504">
        <v>-894</v>
      </c>
    </row>
    <row r="505" spans="1:56" x14ac:dyDescent="0.25">
      <c r="A505" t="s">
        <v>323</v>
      </c>
      <c r="D505" t="s">
        <v>2</v>
      </c>
      <c r="F505" t="s">
        <v>155</v>
      </c>
      <c r="G505" s="33">
        <v>42942</v>
      </c>
      <c r="H505" s="41">
        <f t="shared" si="12"/>
        <v>0</v>
      </c>
      <c r="I505">
        <v>-900</v>
      </c>
      <c r="J505">
        <v>-912</v>
      </c>
      <c r="K505">
        <v>-888</v>
      </c>
      <c r="L505">
        <v>-744</v>
      </c>
      <c r="M505">
        <v>-744</v>
      </c>
      <c r="N505">
        <v>-468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-0.08</v>
      </c>
      <c r="AA505">
        <v>-1.0229999999999999</v>
      </c>
      <c r="AB505">
        <v>-2.2069999999999999</v>
      </c>
      <c r="AC505">
        <v>-420.17599999999999</v>
      </c>
      <c r="AD505">
        <v>-732.28700000000003</v>
      </c>
      <c r="AE505">
        <v>-745.822</v>
      </c>
      <c r="AF505">
        <v>-738.78200000000004</v>
      </c>
      <c r="AG505">
        <v>-762.61699999999996</v>
      </c>
      <c r="AH505">
        <v>-798.51</v>
      </c>
      <c r="AI505">
        <v>-791.46299999999997</v>
      </c>
      <c r="AJ505">
        <v>-784.26300000000003</v>
      </c>
      <c r="AK505">
        <v>-788.25400000000002</v>
      </c>
      <c r="AL505">
        <v>-792.12699999999995</v>
      </c>
      <c r="AM505">
        <v>-774.17600000000004</v>
      </c>
      <c r="AN505">
        <v>-774</v>
      </c>
      <c r="AO505">
        <v>-774.096</v>
      </c>
      <c r="AP505">
        <v>-762</v>
      </c>
      <c r="AQ505">
        <v>-768.01599999999996</v>
      </c>
      <c r="AR505">
        <v>-750</v>
      </c>
      <c r="AS505">
        <v>-750.01599999999996</v>
      </c>
      <c r="AT505">
        <v>-744</v>
      </c>
      <c r="AU505">
        <v>-774</v>
      </c>
      <c r="AV505">
        <v>-786</v>
      </c>
      <c r="AW505">
        <v>-786</v>
      </c>
      <c r="AX505">
        <v>-774.05600000000004</v>
      </c>
      <c r="AY505">
        <v>-768</v>
      </c>
      <c r="AZ505">
        <v>-762.16</v>
      </c>
      <c r="BA505">
        <v>-762</v>
      </c>
      <c r="BB505">
        <v>-762</v>
      </c>
      <c r="BC505">
        <v>-750</v>
      </c>
      <c r="BD505">
        <v>-750</v>
      </c>
    </row>
    <row r="506" spans="1:56" x14ac:dyDescent="0.25">
      <c r="A506" t="s">
        <v>323</v>
      </c>
      <c r="D506" t="s">
        <v>2</v>
      </c>
      <c r="F506" t="s">
        <v>157</v>
      </c>
      <c r="G506" s="33">
        <v>42942</v>
      </c>
      <c r="H506" s="41">
        <f t="shared" si="12"/>
        <v>34742.366999999998</v>
      </c>
      <c r="I506">
        <v>-674.69399999999996</v>
      </c>
      <c r="J506">
        <v>-674.26199999999994</v>
      </c>
      <c r="K506">
        <v>-673.447</v>
      </c>
      <c r="L506">
        <v>-672.50300000000004</v>
      </c>
      <c r="M506">
        <v>-677.22500000000002</v>
      </c>
      <c r="N506">
        <v>-675.25300000000004</v>
      </c>
      <c r="O506">
        <v>-674.58399999999995</v>
      </c>
      <c r="P506">
        <v>-673.83500000000004</v>
      </c>
      <c r="Q506">
        <v>-674.625</v>
      </c>
      <c r="R506">
        <v>-674.46500000000003</v>
      </c>
      <c r="S506">
        <v>-674.50300000000004</v>
      </c>
      <c r="T506">
        <v>-674.57500000000005</v>
      </c>
      <c r="U506">
        <v>-673.82799999999997</v>
      </c>
      <c r="V506">
        <v>-673.875</v>
      </c>
      <c r="W506">
        <v>-673.52800000000002</v>
      </c>
      <c r="X506">
        <v>-673.68700000000001</v>
      </c>
      <c r="Y506">
        <v>-680.66499999999996</v>
      </c>
      <c r="Z506">
        <v>-690.255</v>
      </c>
      <c r="AA506">
        <v>-756.97799999999995</v>
      </c>
      <c r="AB506">
        <v>-736.15499999999997</v>
      </c>
      <c r="AC506">
        <v>-713.78800000000001</v>
      </c>
      <c r="AD506">
        <v>-823.37900000000002</v>
      </c>
      <c r="AE506">
        <v>-944.75</v>
      </c>
      <c r="AF506">
        <v>-930.20699999999999</v>
      </c>
      <c r="AG506">
        <v>-962.65</v>
      </c>
      <c r="AH506">
        <v>-1010.915</v>
      </c>
      <c r="AI506">
        <v>-886.67499999999995</v>
      </c>
      <c r="AJ506">
        <v>-884.29499999999996</v>
      </c>
      <c r="AK506">
        <v>-902.97799999999995</v>
      </c>
      <c r="AL506">
        <v>-757.61400000000003</v>
      </c>
      <c r="AM506">
        <v>-708.00099999999998</v>
      </c>
      <c r="AN506">
        <v>-691.01099999999997</v>
      </c>
      <c r="AO506">
        <v>-719.95100000000002</v>
      </c>
      <c r="AP506">
        <v>-692.327</v>
      </c>
      <c r="AQ506">
        <v>-674.17499999999995</v>
      </c>
      <c r="AR506">
        <v>-672.70299999999997</v>
      </c>
      <c r="AS506">
        <v>-676.20600000000002</v>
      </c>
      <c r="AT506">
        <v>-673.92700000000002</v>
      </c>
      <c r="AU506">
        <v>-675.06299999999999</v>
      </c>
      <c r="AV506">
        <v>-675.322</v>
      </c>
      <c r="AW506">
        <v>-676.21799999999996</v>
      </c>
      <c r="AX506">
        <v>-676.44500000000005</v>
      </c>
      <c r="AY506">
        <v>-676.43399999999997</v>
      </c>
      <c r="AZ506">
        <v>-676.80499999999995</v>
      </c>
      <c r="BA506">
        <v>-677.43399999999997</v>
      </c>
      <c r="BB506">
        <v>-677.15200000000004</v>
      </c>
      <c r="BC506">
        <v>-676.09500000000003</v>
      </c>
      <c r="BD506">
        <v>-676.90499999999997</v>
      </c>
    </row>
    <row r="507" spans="1:56" x14ac:dyDescent="0.25">
      <c r="A507" t="s">
        <v>323</v>
      </c>
      <c r="D507" t="s">
        <v>2</v>
      </c>
      <c r="F507" t="s">
        <v>154</v>
      </c>
      <c r="G507" s="33">
        <v>42942</v>
      </c>
      <c r="H507" s="41">
        <f t="shared" si="12"/>
        <v>0</v>
      </c>
      <c r="I507">
        <v>-377.07299999999998</v>
      </c>
      <c r="J507">
        <v>-376.35199999999998</v>
      </c>
      <c r="K507">
        <v>-376.77199999999999</v>
      </c>
      <c r="L507">
        <v>-377.298</v>
      </c>
      <c r="M507">
        <v>-376.51400000000001</v>
      </c>
      <c r="N507">
        <v>-451.036</v>
      </c>
      <c r="O507">
        <v>-682.29</v>
      </c>
      <c r="P507">
        <v>-721.18</v>
      </c>
      <c r="Q507">
        <v>-720.72799999999995</v>
      </c>
      <c r="R507">
        <v>-718.88900000000001</v>
      </c>
      <c r="S507">
        <v>-716.83600000000001</v>
      </c>
      <c r="T507">
        <v>-716.41700000000003</v>
      </c>
      <c r="U507">
        <v>-715.95399999999995</v>
      </c>
      <c r="V507">
        <v>-714.69600000000003</v>
      </c>
      <c r="W507">
        <v>-1645.8389999999999</v>
      </c>
      <c r="X507">
        <v>-1772.9839999999999</v>
      </c>
      <c r="Y507">
        <v>-1691.16</v>
      </c>
      <c r="Z507">
        <v>-1656.4090000000001</v>
      </c>
      <c r="AA507">
        <v>-1374.8150000000001</v>
      </c>
      <c r="AB507">
        <v>-1339</v>
      </c>
      <c r="AC507">
        <v>-1376.33</v>
      </c>
      <c r="AD507">
        <v>-1382.3409999999999</v>
      </c>
      <c r="AE507">
        <v>-1355.181</v>
      </c>
      <c r="AF507">
        <v>-1336.0740000000001</v>
      </c>
      <c r="AG507">
        <v>-1416.306</v>
      </c>
      <c r="AH507">
        <v>-1424.8330000000001</v>
      </c>
      <c r="AI507">
        <v>-1446.9069999999999</v>
      </c>
      <c r="AJ507">
        <v>-1437.6489999999999</v>
      </c>
      <c r="AK507">
        <v>-1398.383</v>
      </c>
      <c r="AL507">
        <v>-1437.2940000000001</v>
      </c>
      <c r="AM507">
        <v>-1451.692</v>
      </c>
      <c r="AN507">
        <v>-1523.46</v>
      </c>
      <c r="AO507">
        <v>-1582.3489999999999</v>
      </c>
      <c r="AP507">
        <v>-1668.7850000000001</v>
      </c>
      <c r="AQ507">
        <v>-1784.1969999999999</v>
      </c>
      <c r="AR507">
        <v>-1882.039</v>
      </c>
      <c r="AS507">
        <v>-2021.202</v>
      </c>
      <c r="AT507">
        <v>-2103.7890000000002</v>
      </c>
      <c r="AU507">
        <v>-2159.7860000000001</v>
      </c>
      <c r="AV507">
        <v>-2207.665</v>
      </c>
      <c r="AW507">
        <v>-2292.3040000000001</v>
      </c>
      <c r="AX507">
        <v>-2342.5160000000001</v>
      </c>
      <c r="AY507">
        <v>-2391.4920000000002</v>
      </c>
      <c r="AZ507">
        <v>-2390.9749999999999</v>
      </c>
      <c r="BA507">
        <v>-2418.9949999999999</v>
      </c>
      <c r="BB507">
        <v>-2454.3040000000001</v>
      </c>
      <c r="BC507">
        <v>-946.67100000000005</v>
      </c>
      <c r="BD507">
        <v>-818.14099999999996</v>
      </c>
    </row>
    <row r="508" spans="1:56" x14ac:dyDescent="0.25">
      <c r="A508" t="s">
        <v>323</v>
      </c>
      <c r="D508" t="s">
        <v>2</v>
      </c>
      <c r="F508" t="s">
        <v>156</v>
      </c>
      <c r="G508" s="33">
        <v>42942</v>
      </c>
      <c r="H508" s="41">
        <f t="shared" si="12"/>
        <v>86678.75499999999</v>
      </c>
      <c r="I508">
        <v>-11.223000000000001</v>
      </c>
      <c r="J508">
        <v>-9.7319999999999993</v>
      </c>
      <c r="K508">
        <v>-9.0109999999999992</v>
      </c>
      <c r="L508">
        <v>-8.7850000000000001</v>
      </c>
      <c r="M508">
        <v>-8.8610000000000007</v>
      </c>
      <c r="N508">
        <v>-8.7750000000000004</v>
      </c>
      <c r="O508">
        <v>-8.5</v>
      </c>
      <c r="P508">
        <v>-8.6539999999999999</v>
      </c>
      <c r="Q508">
        <v>-9.1859999999999999</v>
      </c>
      <c r="R508">
        <v>-9.0389999999999997</v>
      </c>
      <c r="S508">
        <v>-9.3680000000000003</v>
      </c>
      <c r="T508">
        <v>-9.49</v>
      </c>
      <c r="U508">
        <v>-9.7390000000000008</v>
      </c>
      <c r="V508">
        <v>-11.342000000000001</v>
      </c>
      <c r="W508">
        <v>-10.628</v>
      </c>
      <c r="X508">
        <v>-13.478999999999999</v>
      </c>
      <c r="Y508">
        <v>-157.012</v>
      </c>
      <c r="Z508">
        <v>-746.77200000000005</v>
      </c>
      <c r="AA508">
        <v>-3842.3180000000002</v>
      </c>
      <c r="AB508">
        <v>-3609.34</v>
      </c>
      <c r="AC508">
        <v>-2207.0300000000002</v>
      </c>
      <c r="AD508">
        <v>-5950.9549999999999</v>
      </c>
      <c r="AE508">
        <v>-9092.9879999999994</v>
      </c>
      <c r="AF508">
        <v>-8798.1329999999998</v>
      </c>
      <c r="AG508">
        <v>-8586.1200000000008</v>
      </c>
      <c r="AH508">
        <v>-10315.326999999999</v>
      </c>
      <c r="AI508">
        <v>-8589.4830000000002</v>
      </c>
      <c r="AJ508">
        <v>-8420.9030000000002</v>
      </c>
      <c r="AK508">
        <v>-7767.018</v>
      </c>
      <c r="AL508">
        <v>-3815.72</v>
      </c>
      <c r="AM508">
        <v>-1819.953</v>
      </c>
      <c r="AN508">
        <v>-808.06700000000001</v>
      </c>
      <c r="AO508">
        <v>-1530.204</v>
      </c>
      <c r="AP508">
        <v>-299.80399999999997</v>
      </c>
      <c r="AQ508">
        <v>-17.59</v>
      </c>
      <c r="AR508">
        <v>-13.867000000000001</v>
      </c>
      <c r="AS508">
        <v>-13.396000000000001</v>
      </c>
      <c r="AT508">
        <v>-11.856999999999999</v>
      </c>
      <c r="AU508">
        <v>-11.656000000000001</v>
      </c>
      <c r="AV508">
        <v>-12.659000000000001</v>
      </c>
      <c r="AW508">
        <v>-11.922000000000001</v>
      </c>
      <c r="AX508">
        <v>-11.459</v>
      </c>
      <c r="AY508">
        <v>-10.154999999999999</v>
      </c>
      <c r="AZ508">
        <v>-9.3450000000000006</v>
      </c>
      <c r="BA508">
        <v>-9.9329999999999998</v>
      </c>
      <c r="BB508">
        <v>-9.6999999999999993</v>
      </c>
      <c r="BC508">
        <v>-10.614000000000001</v>
      </c>
      <c r="BD508">
        <v>-11.643000000000001</v>
      </c>
    </row>
    <row r="509" spans="1:56" x14ac:dyDescent="0.25">
      <c r="A509" t="s">
        <v>323</v>
      </c>
      <c r="D509" t="s">
        <v>2</v>
      </c>
      <c r="F509" t="s">
        <v>153</v>
      </c>
      <c r="G509" s="33">
        <v>42942</v>
      </c>
      <c r="H509" s="41">
        <f t="shared" si="12"/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</row>
    <row r="510" spans="1:56" x14ac:dyDescent="0.25">
      <c r="A510" t="s">
        <v>323</v>
      </c>
      <c r="D510" t="s">
        <v>2</v>
      </c>
      <c r="F510" t="s">
        <v>157</v>
      </c>
      <c r="G510" s="33">
        <v>42943</v>
      </c>
      <c r="H510" s="41">
        <f t="shared" si="12"/>
        <v>34308.472000000002</v>
      </c>
      <c r="I510">
        <v>-676.73299999999995</v>
      </c>
      <c r="J510">
        <v>-676.47</v>
      </c>
      <c r="K510">
        <v>-675.55499999999995</v>
      </c>
      <c r="L510">
        <v>-676.06500000000005</v>
      </c>
      <c r="M510">
        <v>-678.87400000000002</v>
      </c>
      <c r="N510">
        <v>-676.875</v>
      </c>
      <c r="O510">
        <v>-676.99699999999996</v>
      </c>
      <c r="P510">
        <v>-676.70600000000002</v>
      </c>
      <c r="Q510">
        <v>-678.06700000000001</v>
      </c>
      <c r="R510">
        <v>-677.65700000000004</v>
      </c>
      <c r="S510">
        <v>-677.11300000000006</v>
      </c>
      <c r="T510">
        <v>-678.11199999999997</v>
      </c>
      <c r="U510">
        <v>-677.04899999999998</v>
      </c>
      <c r="V510">
        <v>-677.16099999999994</v>
      </c>
      <c r="W510">
        <v>-676.41899999999998</v>
      </c>
      <c r="X510">
        <v>-680.93100000000004</v>
      </c>
      <c r="Y510">
        <v>-692.71299999999997</v>
      </c>
      <c r="Z510">
        <v>-687.57600000000002</v>
      </c>
      <c r="AA510">
        <v>-745.64200000000005</v>
      </c>
      <c r="AB510">
        <v>-781.601</v>
      </c>
      <c r="AC510">
        <v>-754.68700000000001</v>
      </c>
      <c r="AD510">
        <v>-780.38699999999994</v>
      </c>
      <c r="AE510">
        <v>-927.66700000000003</v>
      </c>
      <c r="AF510">
        <v>-957.904</v>
      </c>
      <c r="AG510">
        <v>-937.06</v>
      </c>
      <c r="AH510">
        <v>-941.26599999999996</v>
      </c>
      <c r="AI510">
        <v>-852.85900000000004</v>
      </c>
      <c r="AJ510">
        <v>-749.12</v>
      </c>
      <c r="AK510">
        <v>-714.25900000000001</v>
      </c>
      <c r="AL510">
        <v>-707.18100000000004</v>
      </c>
      <c r="AM510">
        <v>-691.22299999999996</v>
      </c>
      <c r="AN510">
        <v>-683.41</v>
      </c>
      <c r="AO510">
        <v>-679.36</v>
      </c>
      <c r="AP510">
        <v>-676.495</v>
      </c>
      <c r="AQ510">
        <v>-673.38199999999995</v>
      </c>
      <c r="AR510">
        <v>-672.62599999999998</v>
      </c>
      <c r="AS510">
        <v>-675.55899999999997</v>
      </c>
      <c r="AT510">
        <v>-673.75800000000004</v>
      </c>
      <c r="AU510">
        <v>-673.85</v>
      </c>
      <c r="AV510">
        <v>-674.66700000000003</v>
      </c>
      <c r="AW510">
        <v>-681.6</v>
      </c>
      <c r="AX510">
        <v>-683.351</v>
      </c>
      <c r="AY510">
        <v>-683.798</v>
      </c>
      <c r="AZ510">
        <v>-684.18799999999999</v>
      </c>
      <c r="BA510">
        <v>-683.91899999999998</v>
      </c>
      <c r="BB510">
        <v>-683.471</v>
      </c>
      <c r="BC510">
        <v>-683.85400000000004</v>
      </c>
      <c r="BD510">
        <v>-683.255</v>
      </c>
    </row>
    <row r="511" spans="1:56" x14ac:dyDescent="0.25">
      <c r="A511" t="s">
        <v>323</v>
      </c>
      <c r="D511" t="s">
        <v>2</v>
      </c>
      <c r="F511" t="s">
        <v>154</v>
      </c>
      <c r="G511" s="33">
        <v>42943</v>
      </c>
      <c r="H511" s="41">
        <f t="shared" si="12"/>
        <v>0</v>
      </c>
      <c r="I511">
        <v>-1271.7460000000001</v>
      </c>
      <c r="J511">
        <v>-1445.133</v>
      </c>
      <c r="K511">
        <v>-1303.001</v>
      </c>
      <c r="L511">
        <v>-1106.3040000000001</v>
      </c>
      <c r="M511">
        <v>-1318.56</v>
      </c>
      <c r="N511">
        <v>-1285.143</v>
      </c>
      <c r="O511">
        <v>-1135.722</v>
      </c>
      <c r="P511">
        <v>-889.13499999999999</v>
      </c>
      <c r="Q511">
        <v>-881.99599999999998</v>
      </c>
      <c r="R511">
        <v>-937.69200000000001</v>
      </c>
      <c r="S511">
        <v>-908.25300000000004</v>
      </c>
      <c r="T511">
        <v>-888.24300000000005</v>
      </c>
      <c r="U511">
        <v>-863.87900000000002</v>
      </c>
      <c r="V511">
        <v>-856.16</v>
      </c>
      <c r="W511">
        <v>-2129.0360000000001</v>
      </c>
      <c r="X511">
        <v>-2142.4960000000001</v>
      </c>
      <c r="Y511">
        <v>-1973.798</v>
      </c>
      <c r="Z511">
        <v>-1874.61</v>
      </c>
      <c r="AA511">
        <v>-1759.0920000000001</v>
      </c>
      <c r="AB511">
        <v>-1639.3240000000001</v>
      </c>
      <c r="AC511">
        <v>-1595.65</v>
      </c>
      <c r="AD511">
        <v>-1564.318</v>
      </c>
      <c r="AE511">
        <v>-1517.0309999999999</v>
      </c>
      <c r="AF511">
        <v>-1497.096</v>
      </c>
      <c r="AG511">
        <v>-1463.432</v>
      </c>
      <c r="AH511">
        <v>-1462.39</v>
      </c>
      <c r="AI511">
        <v>-1477.6569999999999</v>
      </c>
      <c r="AJ511">
        <v>-1506.8389999999999</v>
      </c>
      <c r="AK511">
        <v>-1465.454</v>
      </c>
      <c r="AL511">
        <v>-1479.173</v>
      </c>
      <c r="AM511">
        <v>-1523.396</v>
      </c>
      <c r="AN511">
        <v>-1549.0930000000001</v>
      </c>
      <c r="AO511">
        <v>-1591.855</v>
      </c>
      <c r="AP511">
        <v>-1676.2139999999999</v>
      </c>
      <c r="AQ511">
        <v>-1782.4870000000001</v>
      </c>
      <c r="AR511">
        <v>-1832.1610000000001</v>
      </c>
      <c r="AS511">
        <v>-1933.0039999999999</v>
      </c>
      <c r="AT511">
        <v>-2008.6880000000001</v>
      </c>
      <c r="AU511">
        <v>-2130.5309999999999</v>
      </c>
      <c r="AV511">
        <v>-2161.7959999999998</v>
      </c>
      <c r="AW511">
        <v>-2199.4070000000002</v>
      </c>
      <c r="AX511">
        <v>-2231.6419999999998</v>
      </c>
      <c r="AY511">
        <v>-2273.4879999999998</v>
      </c>
      <c r="AZ511">
        <v>-2291.3040000000001</v>
      </c>
      <c r="BA511">
        <v>-2358.6660000000002</v>
      </c>
      <c r="BB511">
        <v>-2376.8359999999998</v>
      </c>
      <c r="BC511">
        <v>-988.38800000000003</v>
      </c>
      <c r="BD511">
        <v>-869.99800000000005</v>
      </c>
    </row>
    <row r="512" spans="1:56" x14ac:dyDescent="0.25">
      <c r="A512" t="s">
        <v>323</v>
      </c>
      <c r="D512" t="s">
        <v>2</v>
      </c>
      <c r="F512" t="s">
        <v>153</v>
      </c>
      <c r="G512" s="33">
        <v>42943</v>
      </c>
      <c r="H512" s="41">
        <f t="shared" si="12"/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</row>
    <row r="513" spans="1:56" x14ac:dyDescent="0.25">
      <c r="A513" t="s">
        <v>323</v>
      </c>
      <c r="D513" t="s">
        <v>2</v>
      </c>
      <c r="F513" t="s">
        <v>156</v>
      </c>
      <c r="G513" s="33">
        <v>42943</v>
      </c>
      <c r="H513" s="41">
        <f t="shared" si="12"/>
        <v>80292.601000000024</v>
      </c>
      <c r="I513">
        <v>-11.67</v>
      </c>
      <c r="J513">
        <v>-12.137</v>
      </c>
      <c r="K513">
        <v>-11.638</v>
      </c>
      <c r="L513">
        <v>-9.4749999999999996</v>
      </c>
      <c r="M513">
        <v>-10.843</v>
      </c>
      <c r="N513">
        <v>-8.8960000000000008</v>
      </c>
      <c r="O513">
        <v>-9.2750000000000004</v>
      </c>
      <c r="P513">
        <v>-8.7319999999999993</v>
      </c>
      <c r="Q513">
        <v>-11.337</v>
      </c>
      <c r="R513">
        <v>-8.9930000000000003</v>
      </c>
      <c r="S513">
        <v>-9.6430000000000007</v>
      </c>
      <c r="T513">
        <v>-9.5739999999999998</v>
      </c>
      <c r="U513">
        <v>-10.981999999999999</v>
      </c>
      <c r="V513">
        <v>-11.513</v>
      </c>
      <c r="W513">
        <v>-11.52</v>
      </c>
      <c r="X513">
        <v>-96.725999999999999</v>
      </c>
      <c r="Y513">
        <v>-466.02199999999999</v>
      </c>
      <c r="Z513">
        <v>-315.649</v>
      </c>
      <c r="AA513">
        <v>-3268.6030000000001</v>
      </c>
      <c r="AB513">
        <v>-5656.884</v>
      </c>
      <c r="AC513">
        <v>-4050.66</v>
      </c>
      <c r="AD513">
        <v>-5707.1220000000003</v>
      </c>
      <c r="AE513">
        <v>-10542.022999999999</v>
      </c>
      <c r="AF513">
        <v>-12003.951999999999</v>
      </c>
      <c r="AG513">
        <v>-11193.784</v>
      </c>
      <c r="AH513">
        <v>-9833.43</v>
      </c>
      <c r="AI513">
        <v>-7488.2860000000001</v>
      </c>
      <c r="AJ513">
        <v>-4550.8059999999996</v>
      </c>
      <c r="AK513">
        <v>-2083.7649999999999</v>
      </c>
      <c r="AL513">
        <v>-1653.0740000000001</v>
      </c>
      <c r="AM513">
        <v>-730.14200000000005</v>
      </c>
      <c r="AN513">
        <v>-247.102</v>
      </c>
      <c r="AO513">
        <v>-65.686999999999998</v>
      </c>
      <c r="AP513">
        <v>-18.173999999999999</v>
      </c>
      <c r="AQ513">
        <v>-12.590999999999999</v>
      </c>
      <c r="AR513">
        <v>-12.58</v>
      </c>
      <c r="AS513">
        <v>-12.196999999999999</v>
      </c>
      <c r="AT513">
        <v>-11.757999999999999</v>
      </c>
      <c r="AU513">
        <v>-13.819000000000001</v>
      </c>
      <c r="AV513">
        <v>-12.084</v>
      </c>
      <c r="AW513">
        <v>-12.759</v>
      </c>
      <c r="AX513">
        <v>-14.186</v>
      </c>
      <c r="AY513">
        <v>-12.294</v>
      </c>
      <c r="AZ513">
        <v>-11.831</v>
      </c>
      <c r="BA513">
        <v>-10.433</v>
      </c>
      <c r="BB513">
        <v>-9.7279999999999998</v>
      </c>
      <c r="BC513">
        <v>-9.4320000000000004</v>
      </c>
      <c r="BD513">
        <v>-8.7899999999999991</v>
      </c>
    </row>
    <row r="514" spans="1:56" x14ac:dyDescent="0.25">
      <c r="A514" t="s">
        <v>323</v>
      </c>
      <c r="D514" t="s">
        <v>2</v>
      </c>
      <c r="F514" t="s">
        <v>155</v>
      </c>
      <c r="G514" s="33">
        <v>42943</v>
      </c>
      <c r="H514" s="41">
        <f t="shared" si="12"/>
        <v>0</v>
      </c>
      <c r="I514">
        <v>-750</v>
      </c>
      <c r="J514">
        <v>-750</v>
      </c>
      <c r="K514">
        <v>-756</v>
      </c>
      <c r="L514">
        <v>-756</v>
      </c>
      <c r="M514">
        <v>-756</v>
      </c>
      <c r="N514">
        <v>-756</v>
      </c>
      <c r="O514">
        <v>-546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-204</v>
      </c>
      <c r="AA514">
        <v>-798.52700000000004</v>
      </c>
      <c r="AB514">
        <v>-792.94299999999998</v>
      </c>
      <c r="AC514">
        <v>-798.68700000000001</v>
      </c>
      <c r="AD514">
        <v>-799.04</v>
      </c>
      <c r="AE514">
        <v>-799.75800000000004</v>
      </c>
      <c r="AF514">
        <v>-791.00699999999995</v>
      </c>
      <c r="AG514">
        <v>-793.279</v>
      </c>
      <c r="AH514">
        <v>-792.40700000000004</v>
      </c>
      <c r="AI514">
        <v>-776.44100000000003</v>
      </c>
      <c r="AJ514">
        <v>-738.49599999999998</v>
      </c>
      <c r="AK514">
        <v>-744.16</v>
      </c>
      <c r="AL514">
        <v>-744.096</v>
      </c>
      <c r="AM514">
        <v>-738.01599999999996</v>
      </c>
      <c r="AN514">
        <v>-756.01599999999996</v>
      </c>
      <c r="AO514">
        <v>-786</v>
      </c>
      <c r="AP514">
        <v>-762.01599999999996</v>
      </c>
      <c r="AQ514">
        <v>-756.01599999999996</v>
      </c>
      <c r="AR514">
        <v>-744</v>
      </c>
      <c r="AS514">
        <v>-750.01599999999996</v>
      </c>
      <c r="AT514">
        <v>-900.01599999999996</v>
      </c>
      <c r="AU514">
        <v>-900</v>
      </c>
      <c r="AV514">
        <v>-906.16</v>
      </c>
      <c r="AW514">
        <v>-906</v>
      </c>
      <c r="AX514">
        <v>-870.01599999999996</v>
      </c>
      <c r="AY514">
        <v>-870</v>
      </c>
      <c r="AZ514">
        <v>-882</v>
      </c>
      <c r="BA514">
        <v>-882</v>
      </c>
      <c r="BB514">
        <v>-888</v>
      </c>
      <c r="BC514">
        <v>-894.04</v>
      </c>
      <c r="BD514">
        <v>-906</v>
      </c>
    </row>
    <row r="515" spans="1:56" x14ac:dyDescent="0.25">
      <c r="A515" t="s">
        <v>323</v>
      </c>
      <c r="D515" t="s">
        <v>2</v>
      </c>
      <c r="F515" t="s">
        <v>157</v>
      </c>
      <c r="G515" s="33">
        <v>42944</v>
      </c>
      <c r="H515" s="41">
        <f t="shared" si="12"/>
        <v>36199.360000000008</v>
      </c>
      <c r="I515">
        <v>-684.66300000000001</v>
      </c>
      <c r="J515">
        <v>-685.05600000000004</v>
      </c>
      <c r="K515">
        <v>-683.88800000000003</v>
      </c>
      <c r="L515">
        <v>-683.34199999999998</v>
      </c>
      <c r="M515">
        <v>-687.24800000000005</v>
      </c>
      <c r="N515">
        <v>-685.35699999999997</v>
      </c>
      <c r="O515">
        <v>-685.99</v>
      </c>
      <c r="P515">
        <v>-685.899</v>
      </c>
      <c r="Q515">
        <v>-686.05499999999995</v>
      </c>
      <c r="R515">
        <v>-686.13900000000001</v>
      </c>
      <c r="S515">
        <v>-686.52300000000002</v>
      </c>
      <c r="T515">
        <v>-686.80600000000004</v>
      </c>
      <c r="U515">
        <v>-684.99099999999999</v>
      </c>
      <c r="V515">
        <v>-685.79499999999996</v>
      </c>
      <c r="W515">
        <v>-685.96600000000001</v>
      </c>
      <c r="X515">
        <v>-685.82600000000002</v>
      </c>
      <c r="Y515">
        <v>-700.77599999999995</v>
      </c>
      <c r="Z515">
        <v>-735.56</v>
      </c>
      <c r="AA515">
        <v>-762.28499999999997</v>
      </c>
      <c r="AB515">
        <v>-854.19299999999998</v>
      </c>
      <c r="AC515">
        <v>-959.76300000000003</v>
      </c>
      <c r="AD515">
        <v>-1002.125</v>
      </c>
      <c r="AE515">
        <v>-951.55899999999997</v>
      </c>
      <c r="AF515">
        <v>-1024.0609999999999</v>
      </c>
      <c r="AG515">
        <v>-1052.2529999999999</v>
      </c>
      <c r="AH515">
        <v>-1012.099</v>
      </c>
      <c r="AI515">
        <v>-1084.587</v>
      </c>
      <c r="AJ515">
        <v>-1014.879</v>
      </c>
      <c r="AK515">
        <v>-1036.9770000000001</v>
      </c>
      <c r="AL515">
        <v>-905.29499999999996</v>
      </c>
      <c r="AM515">
        <v>-828.20500000000004</v>
      </c>
      <c r="AN515">
        <v>-748.50699999999995</v>
      </c>
      <c r="AO515">
        <v>-713.75800000000004</v>
      </c>
      <c r="AP515">
        <v>-689.35900000000004</v>
      </c>
      <c r="AQ515">
        <v>-662.4</v>
      </c>
      <c r="AR515">
        <v>-652.53399999999999</v>
      </c>
      <c r="AS515">
        <v>-654.48699999999997</v>
      </c>
      <c r="AT515">
        <v>-652.50099999999998</v>
      </c>
      <c r="AU515">
        <v>-652.86400000000003</v>
      </c>
      <c r="AV515">
        <v>-653.32000000000005</v>
      </c>
      <c r="AW515">
        <v>-653.04399999999998</v>
      </c>
      <c r="AX515">
        <v>-653.44399999999996</v>
      </c>
      <c r="AY515">
        <v>-653.52800000000002</v>
      </c>
      <c r="AZ515">
        <v>-653.298</v>
      </c>
      <c r="BA515">
        <v>-653.13199999999995</v>
      </c>
      <c r="BB515">
        <v>-653.31799999999998</v>
      </c>
      <c r="BC515">
        <v>-652.67700000000002</v>
      </c>
      <c r="BD515">
        <v>-653.02800000000002</v>
      </c>
    </row>
    <row r="516" spans="1:56" x14ac:dyDescent="0.25">
      <c r="A516" t="s">
        <v>323</v>
      </c>
      <c r="D516" t="s">
        <v>2</v>
      </c>
      <c r="F516" t="s">
        <v>153</v>
      </c>
      <c r="G516" s="33">
        <v>42944</v>
      </c>
      <c r="H516" s="41">
        <f t="shared" si="12"/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</row>
    <row r="517" spans="1:56" x14ac:dyDescent="0.25">
      <c r="A517" t="s">
        <v>323</v>
      </c>
      <c r="D517" t="s">
        <v>2</v>
      </c>
      <c r="F517" t="s">
        <v>156</v>
      </c>
      <c r="G517" s="33">
        <v>42944</v>
      </c>
      <c r="H517" s="41">
        <f t="shared" si="12"/>
        <v>118252.38800000002</v>
      </c>
      <c r="I517">
        <v>-10.55</v>
      </c>
      <c r="J517">
        <v>-9.6259999999999994</v>
      </c>
      <c r="K517">
        <v>-9.4309999999999992</v>
      </c>
      <c r="L517">
        <v>-9.7710000000000008</v>
      </c>
      <c r="M517">
        <v>-8.9930000000000003</v>
      </c>
      <c r="N517">
        <v>-9.1769999999999996</v>
      </c>
      <c r="O517">
        <v>-9.077</v>
      </c>
      <c r="P517">
        <v>-8.7260000000000009</v>
      </c>
      <c r="Q517">
        <v>-9.5709999999999997</v>
      </c>
      <c r="R517">
        <v>-10.119999999999999</v>
      </c>
      <c r="S517">
        <v>-10.188000000000001</v>
      </c>
      <c r="T517">
        <v>-11.895</v>
      </c>
      <c r="U517">
        <v>-10.977</v>
      </c>
      <c r="V517">
        <v>-11.43</v>
      </c>
      <c r="W517">
        <v>-10.858000000000001</v>
      </c>
      <c r="X517">
        <v>-19.077000000000002</v>
      </c>
      <c r="Y517">
        <v>-572.38499999999999</v>
      </c>
      <c r="Z517">
        <v>-2026.501</v>
      </c>
      <c r="AA517">
        <v>-3199.2339999999999</v>
      </c>
      <c r="AB517">
        <v>-6841.518</v>
      </c>
      <c r="AC517">
        <v>-9849.3649999999998</v>
      </c>
      <c r="AD517">
        <v>-10747.715</v>
      </c>
      <c r="AE517">
        <v>-9228.7860000000001</v>
      </c>
      <c r="AF517">
        <v>-11216.39</v>
      </c>
      <c r="AG517">
        <v>-11857.449000000001</v>
      </c>
      <c r="AH517">
        <v>-9294.491</v>
      </c>
      <c r="AI517">
        <v>-9935.9930000000004</v>
      </c>
      <c r="AJ517">
        <v>-8648.0110000000004</v>
      </c>
      <c r="AK517">
        <v>-9453.3909999999996</v>
      </c>
      <c r="AL517">
        <v>-7518.1379999999999</v>
      </c>
      <c r="AM517">
        <v>-4982.3</v>
      </c>
      <c r="AN517">
        <v>-1936.309</v>
      </c>
      <c r="AO517">
        <v>-491.82600000000002</v>
      </c>
      <c r="AP517">
        <v>-128.15799999999999</v>
      </c>
      <c r="AQ517">
        <v>-13.348000000000001</v>
      </c>
      <c r="AR517">
        <v>-11.361000000000001</v>
      </c>
      <c r="AS517">
        <v>-12.1</v>
      </c>
      <c r="AT517">
        <v>-11.781000000000001</v>
      </c>
      <c r="AU517">
        <v>-12.805999999999999</v>
      </c>
      <c r="AV517">
        <v>-11.558</v>
      </c>
      <c r="AW517">
        <v>-12.545</v>
      </c>
      <c r="AX517">
        <v>-11.151</v>
      </c>
      <c r="AY517">
        <v>-10.895</v>
      </c>
      <c r="AZ517">
        <v>-10.331</v>
      </c>
      <c r="BA517">
        <v>-9.7319999999999993</v>
      </c>
      <c r="BB517">
        <v>-9.9359999999999999</v>
      </c>
      <c r="BC517">
        <v>-9.3420000000000005</v>
      </c>
      <c r="BD517">
        <v>-8.0749999999999993</v>
      </c>
    </row>
    <row r="518" spans="1:56" x14ac:dyDescent="0.25">
      <c r="A518" t="s">
        <v>323</v>
      </c>
      <c r="D518" t="s">
        <v>2</v>
      </c>
      <c r="F518" t="s">
        <v>154</v>
      </c>
      <c r="G518" s="33">
        <v>42944</v>
      </c>
      <c r="H518" s="41">
        <f t="shared" si="12"/>
        <v>0</v>
      </c>
      <c r="I518">
        <v>-869.26700000000005</v>
      </c>
      <c r="J518">
        <v>-874.697</v>
      </c>
      <c r="K518">
        <v>-876.9</v>
      </c>
      <c r="L518">
        <v>-870.02</v>
      </c>
      <c r="M518">
        <v>-870.51400000000001</v>
      </c>
      <c r="N518">
        <v>-870.35299999999995</v>
      </c>
      <c r="O518">
        <v>-870.29899999999998</v>
      </c>
      <c r="P518">
        <v>-871.202</v>
      </c>
      <c r="Q518">
        <v>-869.96600000000001</v>
      </c>
      <c r="R518">
        <v>-870.09500000000003</v>
      </c>
      <c r="S518">
        <v>-871.07299999999998</v>
      </c>
      <c r="T518">
        <v>-870.22400000000005</v>
      </c>
      <c r="U518">
        <v>-869.32</v>
      </c>
      <c r="V518">
        <v>-869.70799999999997</v>
      </c>
      <c r="W518">
        <v>-2117.1320000000001</v>
      </c>
      <c r="X518">
        <v>-2119.1439999999998</v>
      </c>
      <c r="Y518">
        <v>-1986.4960000000001</v>
      </c>
      <c r="Z518">
        <v>-1874.4280000000001</v>
      </c>
      <c r="AA518">
        <v>-1764.5740000000001</v>
      </c>
      <c r="AB518">
        <v>-1732.318</v>
      </c>
      <c r="AC518">
        <v>-1662.14</v>
      </c>
      <c r="AD518">
        <v>-1634.431</v>
      </c>
      <c r="AE518">
        <v>-1595.7470000000001</v>
      </c>
      <c r="AF518">
        <v>-1628.4110000000001</v>
      </c>
      <c r="AG518">
        <v>-1561.6949999999999</v>
      </c>
      <c r="AH518">
        <v>-1588.0920000000001</v>
      </c>
      <c r="AI518">
        <v>-1617.799</v>
      </c>
      <c r="AJ518">
        <v>-1301.153</v>
      </c>
      <c r="AK518">
        <v>-1192.02</v>
      </c>
      <c r="AL518">
        <v>-1173.462</v>
      </c>
      <c r="AM518">
        <v>-1187.31</v>
      </c>
      <c r="AN518">
        <v>-1248.941</v>
      </c>
      <c r="AO518">
        <v>-1307.701</v>
      </c>
      <c r="AP518">
        <v>-1409.2429999999999</v>
      </c>
      <c r="AQ518">
        <v>-1849.5360000000001</v>
      </c>
      <c r="AR518">
        <v>-2055.0500000000002</v>
      </c>
      <c r="AS518">
        <v>-2171.0970000000002</v>
      </c>
      <c r="AT518">
        <v>-2218.567</v>
      </c>
      <c r="AU518">
        <v>-2311.701</v>
      </c>
      <c r="AV518">
        <v>-2332.13</v>
      </c>
      <c r="AW518">
        <v>-2343.3009999999999</v>
      </c>
      <c r="AX518">
        <v>-2379.6750000000002</v>
      </c>
      <c r="AY518">
        <v>-2383.4270000000001</v>
      </c>
      <c r="AZ518">
        <v>-2409.652</v>
      </c>
      <c r="BA518">
        <v>-2454.7240000000002</v>
      </c>
      <c r="BB518">
        <v>-2464.8310000000001</v>
      </c>
      <c r="BC518">
        <v>-991.99</v>
      </c>
      <c r="BD518">
        <v>-867.95600000000002</v>
      </c>
    </row>
    <row r="519" spans="1:56" x14ac:dyDescent="0.25">
      <c r="A519" t="s">
        <v>323</v>
      </c>
      <c r="D519" t="s">
        <v>2</v>
      </c>
      <c r="F519" t="s">
        <v>155</v>
      </c>
      <c r="G519" s="33">
        <v>42944</v>
      </c>
      <c r="H519" s="41">
        <f t="shared" si="12"/>
        <v>0</v>
      </c>
      <c r="I519">
        <v>-906</v>
      </c>
      <c r="J519">
        <v>-870</v>
      </c>
      <c r="K519">
        <v>-876</v>
      </c>
      <c r="L519">
        <v>-738</v>
      </c>
      <c r="M519">
        <v>-738</v>
      </c>
      <c r="N519">
        <v>-420.16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-0.33500000000000002</v>
      </c>
      <c r="AA519">
        <v>-0.71899999999999997</v>
      </c>
      <c r="AB519">
        <v>-3.9870000000000001</v>
      </c>
      <c r="AC519">
        <v>-532.43200000000002</v>
      </c>
      <c r="AD519">
        <v>-736.91099999999994</v>
      </c>
      <c r="AE519">
        <v>-731.55100000000004</v>
      </c>
      <c r="AF519">
        <v>-737.21100000000001</v>
      </c>
      <c r="AG519">
        <v>-772.26700000000005</v>
      </c>
      <c r="AH519">
        <v>-805.68499999999995</v>
      </c>
      <c r="AI519">
        <v>-796.08900000000006</v>
      </c>
      <c r="AJ519">
        <v>-821.11500000000001</v>
      </c>
      <c r="AK519">
        <v>-805.92100000000005</v>
      </c>
      <c r="AL519">
        <v>-798.91300000000001</v>
      </c>
      <c r="AM519">
        <v>-811.24</v>
      </c>
      <c r="AN519">
        <v>-786.89599999999996</v>
      </c>
      <c r="AO519">
        <v>-759.85599999999999</v>
      </c>
      <c r="AP519">
        <v>-757.28</v>
      </c>
      <c r="AQ519">
        <v>-756.33600000000001</v>
      </c>
      <c r="AR519">
        <v>-750</v>
      </c>
      <c r="AS519">
        <v>-756</v>
      </c>
      <c r="AT519">
        <v>-750</v>
      </c>
      <c r="AU519">
        <v>-756.01599999999996</v>
      </c>
      <c r="AV519">
        <v>-756</v>
      </c>
      <c r="AW519">
        <v>-762</v>
      </c>
      <c r="AX519">
        <v>-738</v>
      </c>
      <c r="AY519">
        <v>-738</v>
      </c>
      <c r="AZ519">
        <v>-738</v>
      </c>
      <c r="BA519">
        <v>-732</v>
      </c>
      <c r="BB519">
        <v>-738</v>
      </c>
      <c r="BC519">
        <v>-732.04</v>
      </c>
      <c r="BD519">
        <v>-738</v>
      </c>
    </row>
    <row r="520" spans="1:56" x14ac:dyDescent="0.25">
      <c r="A520" t="s">
        <v>323</v>
      </c>
      <c r="D520" t="s">
        <v>2</v>
      </c>
      <c r="F520" t="s">
        <v>157</v>
      </c>
      <c r="G520" s="33">
        <v>42945</v>
      </c>
      <c r="H520" s="41">
        <f t="shared" si="12"/>
        <v>45173.891000000018</v>
      </c>
      <c r="I520">
        <v>-653.57799999999997</v>
      </c>
      <c r="J520">
        <v>-652.91899999999998</v>
      </c>
      <c r="K520">
        <v>-651.50300000000004</v>
      </c>
      <c r="L520">
        <v>-652.101</v>
      </c>
      <c r="M520">
        <v>-656.41700000000003</v>
      </c>
      <c r="N520">
        <v>-666.88900000000001</v>
      </c>
      <c r="O520">
        <v>-674.58500000000004</v>
      </c>
      <c r="P520">
        <v>-674.29200000000003</v>
      </c>
      <c r="Q520">
        <v>-674.31299999999999</v>
      </c>
      <c r="R520">
        <v>-674.03599999999994</v>
      </c>
      <c r="S520">
        <v>-674.726</v>
      </c>
      <c r="T520">
        <v>-675.45100000000002</v>
      </c>
      <c r="U520">
        <v>-674.33799999999997</v>
      </c>
      <c r="V520">
        <v>-675.14499999999998</v>
      </c>
      <c r="W520">
        <v>-674.25</v>
      </c>
      <c r="X520">
        <v>-676.60500000000002</v>
      </c>
      <c r="Y520">
        <v>-700.33399999999995</v>
      </c>
      <c r="Z520">
        <v>-804.19500000000005</v>
      </c>
      <c r="AA520">
        <v>-1022.0549999999999</v>
      </c>
      <c r="AB520">
        <v>-1246.319</v>
      </c>
      <c r="AC520">
        <v>-1444.838</v>
      </c>
      <c r="AD520">
        <v>-1595.44</v>
      </c>
      <c r="AE520">
        <v>-1750.2639999999999</v>
      </c>
      <c r="AF520">
        <v>-1854.0050000000001</v>
      </c>
      <c r="AG520">
        <v>-1934.6130000000001</v>
      </c>
      <c r="AH520">
        <v>-1940.596</v>
      </c>
      <c r="AI520">
        <v>-1918.1020000000001</v>
      </c>
      <c r="AJ520">
        <v>-1848.606</v>
      </c>
      <c r="AK520">
        <v>-1790.7950000000001</v>
      </c>
      <c r="AL520">
        <v>-1410.575</v>
      </c>
      <c r="AM520">
        <v>-1040.5609999999999</v>
      </c>
      <c r="AN520">
        <v>-1164.877</v>
      </c>
      <c r="AO520">
        <v>-871.62199999999996</v>
      </c>
      <c r="AP520">
        <v>-724.17100000000005</v>
      </c>
      <c r="AQ520">
        <v>-677.76400000000001</v>
      </c>
      <c r="AR520">
        <v>-673.81299999999999</v>
      </c>
      <c r="AS520">
        <v>-673.62699999999995</v>
      </c>
      <c r="AT520">
        <v>-673.56700000000001</v>
      </c>
      <c r="AU520">
        <v>-673.52300000000002</v>
      </c>
      <c r="AV520">
        <v>-673.25699999999995</v>
      </c>
      <c r="AW520">
        <v>-673.53</v>
      </c>
      <c r="AX520">
        <v>-673.28200000000004</v>
      </c>
      <c r="AY520">
        <v>-672.90599999999995</v>
      </c>
      <c r="AZ520">
        <v>-673.44200000000001</v>
      </c>
      <c r="BA520">
        <v>-673.601</v>
      </c>
      <c r="BB520">
        <v>-673.04300000000001</v>
      </c>
      <c r="BC520">
        <v>-672.78800000000001</v>
      </c>
      <c r="BD520">
        <v>-672.63199999999995</v>
      </c>
    </row>
    <row r="521" spans="1:56" x14ac:dyDescent="0.25">
      <c r="A521" t="s">
        <v>323</v>
      </c>
      <c r="D521" t="s">
        <v>2</v>
      </c>
      <c r="F521" t="s">
        <v>155</v>
      </c>
      <c r="G521" s="33">
        <v>42945</v>
      </c>
      <c r="H521" s="41">
        <f t="shared" si="12"/>
        <v>0</v>
      </c>
      <c r="I521">
        <v>-744</v>
      </c>
      <c r="J521">
        <v>-732</v>
      </c>
      <c r="K521">
        <v>-726</v>
      </c>
      <c r="L521">
        <v>-732</v>
      </c>
      <c r="M521">
        <v>-732</v>
      </c>
      <c r="N521">
        <v>-738</v>
      </c>
      <c r="O521">
        <v>-462</v>
      </c>
      <c r="P521">
        <v>0</v>
      </c>
      <c r="Q521">
        <v>0</v>
      </c>
      <c r="R521">
        <v>0</v>
      </c>
      <c r="S521">
        <v>0</v>
      </c>
      <c r="T521">
        <v>-0.16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-22.925999999999998</v>
      </c>
      <c r="AB521">
        <v>-56.14</v>
      </c>
      <c r="AC521">
        <v>-76.790000000000006</v>
      </c>
      <c r="AD521">
        <v>-104.666</v>
      </c>
      <c r="AE521">
        <v>-855.60299999999995</v>
      </c>
      <c r="AF521">
        <v>-920.44200000000001</v>
      </c>
      <c r="AG521">
        <v>-917.46</v>
      </c>
      <c r="AH521">
        <v>-950.06299999999999</v>
      </c>
      <c r="AI521">
        <v>-954.99</v>
      </c>
      <c r="AJ521">
        <v>-935.09199999999998</v>
      </c>
      <c r="AK521">
        <v>-956.12199999999996</v>
      </c>
      <c r="AL521">
        <v>-873.221</v>
      </c>
      <c r="AM521">
        <v>-798.57500000000005</v>
      </c>
      <c r="AN521">
        <v>-809.96400000000006</v>
      </c>
      <c r="AO521">
        <v>-761.16600000000005</v>
      </c>
      <c r="AP521">
        <v>-735.18600000000004</v>
      </c>
      <c r="AQ521">
        <v>-726.8</v>
      </c>
      <c r="AR521">
        <v>-720</v>
      </c>
      <c r="AS521">
        <v>-720.01599999999996</v>
      </c>
      <c r="AT521">
        <v>-732</v>
      </c>
      <c r="AU521">
        <v>-732</v>
      </c>
      <c r="AV521">
        <v>-732</v>
      </c>
      <c r="AW521">
        <v>-744</v>
      </c>
      <c r="AX521">
        <v>-756</v>
      </c>
      <c r="AY521">
        <v>-762</v>
      </c>
      <c r="AZ521">
        <v>-762.01599999999996</v>
      </c>
      <c r="BA521">
        <v>-768</v>
      </c>
      <c r="BB521">
        <v>-786</v>
      </c>
      <c r="BC521">
        <v>-786</v>
      </c>
      <c r="BD521">
        <v>-786</v>
      </c>
    </row>
    <row r="522" spans="1:56" x14ac:dyDescent="0.25">
      <c r="A522" t="s">
        <v>323</v>
      </c>
      <c r="D522" t="s">
        <v>2</v>
      </c>
      <c r="F522" t="s">
        <v>153</v>
      </c>
      <c r="G522" s="33">
        <v>42945</v>
      </c>
      <c r="H522" s="41">
        <f t="shared" si="12"/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</row>
    <row r="523" spans="1:56" x14ac:dyDescent="0.25">
      <c r="A523" t="s">
        <v>323</v>
      </c>
      <c r="D523" t="s">
        <v>2</v>
      </c>
      <c r="F523" t="s">
        <v>156</v>
      </c>
      <c r="G523" s="33">
        <v>42945</v>
      </c>
      <c r="H523" s="41">
        <f t="shared" si="12"/>
        <v>155536.86499999996</v>
      </c>
      <c r="I523">
        <v>-9.5250000000000004</v>
      </c>
      <c r="J523">
        <v>-9.375</v>
      </c>
      <c r="K523">
        <v>-8.5129999999999999</v>
      </c>
      <c r="L523">
        <v>-9.0939999999999994</v>
      </c>
      <c r="M523">
        <v>-8.6059999999999999</v>
      </c>
      <c r="N523">
        <v>-9.2230000000000008</v>
      </c>
      <c r="O523">
        <v>-9.1069999999999993</v>
      </c>
      <c r="P523">
        <v>-8.9570000000000007</v>
      </c>
      <c r="Q523">
        <v>-9.5440000000000005</v>
      </c>
      <c r="R523">
        <v>-9.1760000000000002</v>
      </c>
      <c r="S523">
        <v>-9.3379999999999992</v>
      </c>
      <c r="T523">
        <v>-9.65</v>
      </c>
      <c r="U523">
        <v>-8.8119999999999994</v>
      </c>
      <c r="V523">
        <v>-9.6069999999999993</v>
      </c>
      <c r="W523">
        <v>-9.3360000000000003</v>
      </c>
      <c r="X523">
        <v>-21.23</v>
      </c>
      <c r="Y523">
        <v>-230.87899999999999</v>
      </c>
      <c r="Z523">
        <v>-1341.7360000000001</v>
      </c>
      <c r="AA523">
        <v>-4077.8560000000002</v>
      </c>
      <c r="AB523">
        <v>-6675.0569999999998</v>
      </c>
      <c r="AC523">
        <v>-9031.9349999999995</v>
      </c>
      <c r="AD523">
        <v>-11159.464</v>
      </c>
      <c r="AE523">
        <v>-13046.115</v>
      </c>
      <c r="AF523">
        <v>-14341.069</v>
      </c>
      <c r="AG523">
        <v>-15118.325999999999</v>
      </c>
      <c r="AH523">
        <v>-15354.475</v>
      </c>
      <c r="AI523">
        <v>-15192.147999999999</v>
      </c>
      <c r="AJ523">
        <v>-14371.254000000001</v>
      </c>
      <c r="AK523">
        <v>-13371.968000000001</v>
      </c>
      <c r="AL523">
        <v>-9010.6200000000008</v>
      </c>
      <c r="AM523">
        <v>-4404.6859999999997</v>
      </c>
      <c r="AN523">
        <v>-5886.4870000000001</v>
      </c>
      <c r="AO523">
        <v>-2291.1860000000001</v>
      </c>
      <c r="AP523">
        <v>-310.863</v>
      </c>
      <c r="AQ523">
        <v>-27.08</v>
      </c>
      <c r="AR523">
        <v>-12.115</v>
      </c>
      <c r="AS523">
        <v>-11.874000000000001</v>
      </c>
      <c r="AT523">
        <v>-12.477</v>
      </c>
      <c r="AU523">
        <v>-12.553000000000001</v>
      </c>
      <c r="AV523">
        <v>-11.042999999999999</v>
      </c>
      <c r="AW523">
        <v>-10.69</v>
      </c>
      <c r="AX523">
        <v>-9.86</v>
      </c>
      <c r="AY523">
        <v>-9.5389999999999997</v>
      </c>
      <c r="AZ523">
        <v>-9.2629999999999999</v>
      </c>
      <c r="BA523">
        <v>-9.7579999999999991</v>
      </c>
      <c r="BB523">
        <v>-8.7989999999999995</v>
      </c>
      <c r="BC523">
        <v>-8.3190000000000008</v>
      </c>
      <c r="BD523">
        <v>-8.2780000000000005</v>
      </c>
    </row>
    <row r="524" spans="1:56" x14ac:dyDescent="0.25">
      <c r="A524" t="s">
        <v>323</v>
      </c>
      <c r="D524" t="s">
        <v>2</v>
      </c>
      <c r="F524" t="s">
        <v>154</v>
      </c>
      <c r="G524" s="33">
        <v>42945</v>
      </c>
      <c r="H524" s="41">
        <f t="shared" si="12"/>
        <v>0</v>
      </c>
      <c r="I524">
        <v>-869.56799999999998</v>
      </c>
      <c r="J524">
        <v>-868.35299999999995</v>
      </c>
      <c r="K524">
        <v>-869.33100000000002</v>
      </c>
      <c r="L524">
        <v>-868.13800000000003</v>
      </c>
      <c r="M524">
        <v>-868.83699999999999</v>
      </c>
      <c r="N524">
        <v>-868.16</v>
      </c>
      <c r="O524">
        <v>-869.28899999999999</v>
      </c>
      <c r="P524">
        <v>-868.81500000000005</v>
      </c>
      <c r="Q524">
        <v>-868.39599999999996</v>
      </c>
      <c r="R524">
        <v>-868.28899999999999</v>
      </c>
      <c r="S524">
        <v>-869.18100000000004</v>
      </c>
      <c r="T524">
        <v>-868.85799999999995</v>
      </c>
      <c r="U524">
        <v>-868.19200000000001</v>
      </c>
      <c r="V524">
        <v>-868.93399999999997</v>
      </c>
      <c r="W524">
        <v>-867.90200000000004</v>
      </c>
      <c r="X524">
        <v>-867.62199999999996</v>
      </c>
      <c r="Y524">
        <v>-868.93299999999999</v>
      </c>
      <c r="Z524">
        <v>-869.07299999999998</v>
      </c>
      <c r="AA524">
        <v>-867.654</v>
      </c>
      <c r="AB524">
        <v>-867.27700000000004</v>
      </c>
      <c r="AC524">
        <v>-866.90200000000004</v>
      </c>
      <c r="AD524">
        <v>-867.33100000000002</v>
      </c>
      <c r="AE524">
        <v>-866.85900000000004</v>
      </c>
      <c r="AF524">
        <v>-866.697</v>
      </c>
      <c r="AG524">
        <v>-865.21400000000006</v>
      </c>
      <c r="AH524">
        <v>-864.81600000000003</v>
      </c>
      <c r="AI524">
        <v>-866.61099999999999</v>
      </c>
      <c r="AJ524">
        <v>-865.08399999999995</v>
      </c>
      <c r="AK524">
        <v>-865.54700000000003</v>
      </c>
      <c r="AL524">
        <v>-866.90099999999995</v>
      </c>
      <c r="AM524">
        <v>-864.04100000000005</v>
      </c>
      <c r="AN524">
        <v>-681.279</v>
      </c>
      <c r="AO524">
        <v>-430.80099999999999</v>
      </c>
      <c r="AP524">
        <v>-435.77800000000002</v>
      </c>
      <c r="AQ524">
        <v>-435.76799999999997</v>
      </c>
      <c r="AR524">
        <v>-436.62799999999999</v>
      </c>
      <c r="AS524">
        <v>-436.84300000000002</v>
      </c>
      <c r="AT524">
        <v>-744.32899999999995</v>
      </c>
      <c r="AU524">
        <v>-859.12800000000004</v>
      </c>
      <c r="AV524">
        <v>-859.3</v>
      </c>
      <c r="AW524">
        <v>-859.28899999999999</v>
      </c>
      <c r="AX524">
        <v>-858.93399999999997</v>
      </c>
      <c r="AY524">
        <v>-858.17100000000005</v>
      </c>
      <c r="AZ524">
        <v>-858.45100000000002</v>
      </c>
      <c r="BA524">
        <v>-858.69799999999998</v>
      </c>
      <c r="BB524">
        <v>-858.096</v>
      </c>
      <c r="BC524">
        <v>-857.66499999999996</v>
      </c>
      <c r="BD524">
        <v>-858.07500000000005</v>
      </c>
    </row>
    <row r="525" spans="1:56" x14ac:dyDescent="0.25">
      <c r="A525" t="s">
        <v>323</v>
      </c>
      <c r="D525" t="s">
        <v>2</v>
      </c>
      <c r="F525" t="s">
        <v>156</v>
      </c>
      <c r="G525" s="33">
        <v>42946</v>
      </c>
      <c r="H525" s="41">
        <f t="shared" si="12"/>
        <v>129689.86799999996</v>
      </c>
      <c r="I525">
        <v>-7.5979999999999999</v>
      </c>
      <c r="J525">
        <v>-7.351</v>
      </c>
      <c r="K525">
        <v>-7.8280000000000003</v>
      </c>
      <c r="L525">
        <v>-7.4260000000000002</v>
      </c>
      <c r="M525">
        <v>-7.7549999999999999</v>
      </c>
      <c r="N525">
        <v>-7.9059999999999997</v>
      </c>
      <c r="O525">
        <v>-7.6520000000000001</v>
      </c>
      <c r="P525">
        <v>-8.5670000000000002</v>
      </c>
      <c r="Q525">
        <v>-7.9640000000000004</v>
      </c>
      <c r="R525">
        <v>-8.6069999999999993</v>
      </c>
      <c r="S525">
        <v>-9.4930000000000003</v>
      </c>
      <c r="T525">
        <v>-8.8260000000000005</v>
      </c>
      <c r="U525">
        <v>-9.2379999999999995</v>
      </c>
      <c r="V525">
        <v>-8.9320000000000004</v>
      </c>
      <c r="W525">
        <v>-9.0039999999999996</v>
      </c>
      <c r="X525">
        <v>-100.20699999999999</v>
      </c>
      <c r="Y525">
        <v>-990.33199999999999</v>
      </c>
      <c r="Z525">
        <v>-2801.915</v>
      </c>
      <c r="AA525">
        <v>-5016.4579999999996</v>
      </c>
      <c r="AB525">
        <v>-5530.4589999999998</v>
      </c>
      <c r="AC525">
        <v>-6803.951</v>
      </c>
      <c r="AD525">
        <v>-8765.2890000000007</v>
      </c>
      <c r="AE525">
        <v>-9418.8009999999995</v>
      </c>
      <c r="AF525">
        <v>-9734.027</v>
      </c>
      <c r="AG525">
        <v>-10618.133</v>
      </c>
      <c r="AH525">
        <v>-11043.614</v>
      </c>
      <c r="AI525">
        <v>-10954.973</v>
      </c>
      <c r="AJ525">
        <v>-11044.082</v>
      </c>
      <c r="AK525">
        <v>-11224.546</v>
      </c>
      <c r="AL525">
        <v>-10309.259</v>
      </c>
      <c r="AM525">
        <v>-7508.17</v>
      </c>
      <c r="AN525">
        <v>-4827.6949999999997</v>
      </c>
      <c r="AO525">
        <v>-2145.078</v>
      </c>
      <c r="AP525">
        <v>-565.30399999999997</v>
      </c>
      <c r="AQ525">
        <v>-18.655000000000001</v>
      </c>
      <c r="AR525">
        <v>-11.183</v>
      </c>
      <c r="AS525">
        <v>-12.055</v>
      </c>
      <c r="AT525">
        <v>-12.548999999999999</v>
      </c>
      <c r="AU525">
        <v>-12.465999999999999</v>
      </c>
      <c r="AV525">
        <v>-14.590999999999999</v>
      </c>
      <c r="AW525">
        <v>-11.430999999999999</v>
      </c>
      <c r="AX525">
        <v>-10.983000000000001</v>
      </c>
      <c r="AY525">
        <v>-11.093</v>
      </c>
      <c r="AZ525">
        <v>-10.679</v>
      </c>
      <c r="BA525">
        <v>-10.109</v>
      </c>
      <c r="BB525">
        <v>-9.4830000000000005</v>
      </c>
      <c r="BC525">
        <v>-8.6159999999999997</v>
      </c>
      <c r="BD525">
        <v>-9.5350000000000001</v>
      </c>
    </row>
    <row r="526" spans="1:56" x14ac:dyDescent="0.25">
      <c r="A526" t="s">
        <v>323</v>
      </c>
      <c r="D526" t="s">
        <v>2</v>
      </c>
      <c r="F526" t="s">
        <v>153</v>
      </c>
      <c r="G526" s="33">
        <v>42946</v>
      </c>
      <c r="H526" s="41">
        <f t="shared" si="12"/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</row>
    <row r="527" spans="1:56" x14ac:dyDescent="0.25">
      <c r="A527" t="s">
        <v>323</v>
      </c>
      <c r="D527" t="s">
        <v>2</v>
      </c>
      <c r="F527" t="s">
        <v>157</v>
      </c>
      <c r="G527" s="33">
        <v>42946</v>
      </c>
      <c r="H527" s="41">
        <f t="shared" ref="H527:H590" si="13">IF(D527&lt;&gt;"Jemena",
IF(SUM(I527:BD527)&gt;0,SUM(I527:BD527),SUM(I527:BD527)*-1),
IF(AND(F527&lt;&gt;"Jemena residential",F527&lt;&gt;"Jemena small business"),0,IF(SUM(I527:BD527)&gt;0,SUM(I527:BD527),SUM(I527:BD527)*-1)))</f>
        <v>44980.396000000008</v>
      </c>
      <c r="I527">
        <v>-672.87099999999998</v>
      </c>
      <c r="J527">
        <v>-672.93899999999996</v>
      </c>
      <c r="K527">
        <v>-671.06</v>
      </c>
      <c r="L527">
        <v>-674.31299999999999</v>
      </c>
      <c r="M527">
        <v>-674.654</v>
      </c>
      <c r="N527">
        <v>-673.93799999999999</v>
      </c>
      <c r="O527">
        <v>-674.08799999999997</v>
      </c>
      <c r="P527">
        <v>-674.20899999999995</v>
      </c>
      <c r="Q527">
        <v>-673.79499999999996</v>
      </c>
      <c r="R527">
        <v>-674.81100000000004</v>
      </c>
      <c r="S527">
        <v>-674.52300000000002</v>
      </c>
      <c r="T527">
        <v>-673.79600000000005</v>
      </c>
      <c r="U527">
        <v>-674.61900000000003</v>
      </c>
      <c r="V527">
        <v>-673.93299999999999</v>
      </c>
      <c r="W527">
        <v>-673.95399999999995</v>
      </c>
      <c r="X527">
        <v>-680.94200000000001</v>
      </c>
      <c r="Y527">
        <v>-770.101</v>
      </c>
      <c r="Z527">
        <v>-984.02</v>
      </c>
      <c r="AA527">
        <v>-1245.2080000000001</v>
      </c>
      <c r="AB527">
        <v>-1245.277</v>
      </c>
      <c r="AC527">
        <v>-1414.13</v>
      </c>
      <c r="AD527">
        <v>-1585.0039999999999</v>
      </c>
      <c r="AE527">
        <v>-1469.2929999999999</v>
      </c>
      <c r="AF527">
        <v>-1640.6659999999999</v>
      </c>
      <c r="AG527">
        <v>-1740.817</v>
      </c>
      <c r="AH527">
        <v>-1747.566</v>
      </c>
      <c r="AI527">
        <v>-1808.972</v>
      </c>
      <c r="AJ527">
        <v>-1822.702</v>
      </c>
      <c r="AK527">
        <v>-1725.2850000000001</v>
      </c>
      <c r="AL527">
        <v>-1628.2239999999999</v>
      </c>
      <c r="AM527">
        <v>-1388.4390000000001</v>
      </c>
      <c r="AN527">
        <v>-1125.171</v>
      </c>
      <c r="AO527">
        <v>-898.54499999999996</v>
      </c>
      <c r="AP527">
        <v>-735.44799999999998</v>
      </c>
      <c r="AQ527">
        <v>-671.09699999999998</v>
      </c>
      <c r="AR527">
        <v>-672.85699999999997</v>
      </c>
      <c r="AS527">
        <v>-673.322</v>
      </c>
      <c r="AT527">
        <v>-671.72199999999998</v>
      </c>
      <c r="AU527">
        <v>-657.55499999999995</v>
      </c>
      <c r="AV527">
        <v>-652.42499999999995</v>
      </c>
      <c r="AW527">
        <v>-651.774</v>
      </c>
      <c r="AX527">
        <v>-651.99400000000003</v>
      </c>
      <c r="AY527">
        <v>-652.38</v>
      </c>
      <c r="AZ527">
        <v>-652.15800000000002</v>
      </c>
      <c r="BA527">
        <v>-653.02800000000002</v>
      </c>
      <c r="BB527">
        <v>-652.09299999999996</v>
      </c>
      <c r="BC527">
        <v>-652.47199999999998</v>
      </c>
      <c r="BD527">
        <v>-652.20600000000002</v>
      </c>
    </row>
    <row r="528" spans="1:56" x14ac:dyDescent="0.25">
      <c r="A528" t="s">
        <v>323</v>
      </c>
      <c r="D528" t="s">
        <v>2</v>
      </c>
      <c r="F528" t="s">
        <v>155</v>
      </c>
      <c r="G528" s="33">
        <v>42946</v>
      </c>
      <c r="H528" s="41">
        <f t="shared" si="13"/>
        <v>0</v>
      </c>
      <c r="I528">
        <v>-792.16</v>
      </c>
      <c r="J528">
        <v>-792</v>
      </c>
      <c r="K528">
        <v>-786</v>
      </c>
      <c r="L528">
        <v>-792</v>
      </c>
      <c r="M528">
        <v>-24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-1.1200000000000001</v>
      </c>
      <c r="Y528">
        <v>-11.529</v>
      </c>
      <c r="Z528">
        <v>-475.80099999999999</v>
      </c>
      <c r="AA528">
        <v>-832.39300000000003</v>
      </c>
      <c r="AB528">
        <v>-822.03599999999994</v>
      </c>
      <c r="AC528">
        <v>-861.52700000000004</v>
      </c>
      <c r="AD528">
        <v>-902.39</v>
      </c>
      <c r="AE528">
        <v>-855.75400000000002</v>
      </c>
      <c r="AF528">
        <v>-915.625</v>
      </c>
      <c r="AG528">
        <v>-931.92</v>
      </c>
      <c r="AH528">
        <v>-931.29</v>
      </c>
      <c r="AI528">
        <v>-978.40899999999999</v>
      </c>
      <c r="AJ528">
        <v>-970.35500000000002</v>
      </c>
      <c r="AK528">
        <v>-946.125</v>
      </c>
      <c r="AL528">
        <v>-913.13699999999994</v>
      </c>
      <c r="AM528">
        <v>-871.14599999999996</v>
      </c>
      <c r="AN528">
        <v>-813.71400000000006</v>
      </c>
      <c r="AO528">
        <v>-775.279</v>
      </c>
      <c r="AP528">
        <v>-770.01199999999994</v>
      </c>
      <c r="AQ528">
        <v>-738</v>
      </c>
      <c r="AR528">
        <v>-702</v>
      </c>
      <c r="AS528">
        <v>-702</v>
      </c>
      <c r="AT528">
        <v>-690</v>
      </c>
      <c r="AU528">
        <v>-696</v>
      </c>
      <c r="AV528">
        <v>-696.01599999999996</v>
      </c>
      <c r="AW528">
        <v>-732</v>
      </c>
      <c r="AX528">
        <v>-738</v>
      </c>
      <c r="AY528">
        <v>-744</v>
      </c>
      <c r="AZ528">
        <v>-762</v>
      </c>
      <c r="BA528">
        <v>-756</v>
      </c>
      <c r="BB528">
        <v>-768</v>
      </c>
      <c r="BC528">
        <v>-768</v>
      </c>
      <c r="BD528">
        <v>-762.16</v>
      </c>
    </row>
    <row r="529" spans="1:56" x14ac:dyDescent="0.25">
      <c r="A529" t="s">
        <v>323</v>
      </c>
      <c r="D529" t="s">
        <v>2</v>
      </c>
      <c r="F529" t="s">
        <v>154</v>
      </c>
      <c r="G529" s="33">
        <v>42946</v>
      </c>
      <c r="H529" s="41">
        <f t="shared" si="13"/>
        <v>0</v>
      </c>
      <c r="I529">
        <v>-857.95600000000002</v>
      </c>
      <c r="J529">
        <v>-857.80499999999995</v>
      </c>
      <c r="K529">
        <v>-857.18200000000002</v>
      </c>
      <c r="L529">
        <v>-857.87</v>
      </c>
      <c r="M529">
        <v>-858.11699999999996</v>
      </c>
      <c r="N529">
        <v>-858.71900000000005</v>
      </c>
      <c r="O529">
        <v>-858.81600000000003</v>
      </c>
      <c r="P529">
        <v>-858.33299999999997</v>
      </c>
      <c r="Q529">
        <v>-858.21400000000006</v>
      </c>
      <c r="R529">
        <v>-858.47199999999998</v>
      </c>
      <c r="S529">
        <v>-859.31100000000004</v>
      </c>
      <c r="T529">
        <v>-858.35299999999995</v>
      </c>
      <c r="U529">
        <v>-858.52599999999995</v>
      </c>
      <c r="V529">
        <v>-857.84900000000005</v>
      </c>
      <c r="W529">
        <v>-859.548</v>
      </c>
      <c r="X529">
        <v>-858.52599999999995</v>
      </c>
      <c r="Y529">
        <v>-857.99900000000002</v>
      </c>
      <c r="Z529">
        <v>-858.16</v>
      </c>
      <c r="AA529">
        <v>-856.93499999999995</v>
      </c>
      <c r="AB529">
        <v>-856.53700000000003</v>
      </c>
      <c r="AC529">
        <v>-856.83699999999999</v>
      </c>
      <c r="AD529">
        <v>-856.01</v>
      </c>
      <c r="AE529">
        <v>-855.36500000000001</v>
      </c>
      <c r="AF529">
        <v>-856.40800000000002</v>
      </c>
      <c r="AG529">
        <v>-855.46199999999999</v>
      </c>
      <c r="AH529">
        <v>-857.01</v>
      </c>
      <c r="AI529">
        <v>-855.21400000000006</v>
      </c>
      <c r="AJ529">
        <v>-855.66499999999996</v>
      </c>
      <c r="AK529">
        <v>-850.60199999999998</v>
      </c>
      <c r="AL529">
        <v>-542.69600000000003</v>
      </c>
      <c r="AM529">
        <v>-346.56900000000002</v>
      </c>
      <c r="AN529">
        <v>-178</v>
      </c>
      <c r="AO529">
        <v>-157.63499999999999</v>
      </c>
      <c r="AP529">
        <v>-535.41700000000003</v>
      </c>
      <c r="AQ529">
        <v>-412.661</v>
      </c>
      <c r="AR529">
        <v>-607.95000000000005</v>
      </c>
      <c r="AS529">
        <v>-711.56700000000001</v>
      </c>
      <c r="AT529">
        <v>-713.91099999999994</v>
      </c>
      <c r="AU529">
        <v>-714.71799999999996</v>
      </c>
      <c r="AV529">
        <v>-715.16899999999998</v>
      </c>
      <c r="AW529">
        <v>-714.55700000000002</v>
      </c>
      <c r="AX529">
        <v>-713.94399999999996</v>
      </c>
      <c r="AY529">
        <v>-715.18</v>
      </c>
      <c r="AZ529">
        <v>-715.23400000000004</v>
      </c>
      <c r="BA529">
        <v>-715.43799999999999</v>
      </c>
      <c r="BB529">
        <v>-714.66399999999999</v>
      </c>
      <c r="BC529">
        <v>-714.42700000000002</v>
      </c>
      <c r="BD529">
        <v>-715.28800000000001</v>
      </c>
    </row>
    <row r="530" spans="1:56" x14ac:dyDescent="0.25">
      <c r="A530" t="s">
        <v>323</v>
      </c>
      <c r="D530" t="s">
        <v>2</v>
      </c>
      <c r="F530" t="s">
        <v>153</v>
      </c>
      <c r="G530" s="33">
        <v>42947</v>
      </c>
      <c r="H530" s="41">
        <f t="shared" si="13"/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</row>
    <row r="531" spans="1:56" x14ac:dyDescent="0.25">
      <c r="A531" t="s">
        <v>323</v>
      </c>
      <c r="D531" t="s">
        <v>2</v>
      </c>
      <c r="F531" t="s">
        <v>157</v>
      </c>
      <c r="G531" s="33">
        <v>42947</v>
      </c>
      <c r="H531" s="41">
        <f t="shared" si="13"/>
        <v>35914.779000000002</v>
      </c>
      <c r="I531">
        <v>-652.154</v>
      </c>
      <c r="J531">
        <v>-652.89599999999996</v>
      </c>
      <c r="K531">
        <v>-650.66499999999996</v>
      </c>
      <c r="L531">
        <v>-653.27</v>
      </c>
      <c r="M531">
        <v>-654.13900000000001</v>
      </c>
      <c r="N531">
        <v>-652.154</v>
      </c>
      <c r="O531">
        <v>-652.88699999999994</v>
      </c>
      <c r="P531">
        <v>-653.11400000000003</v>
      </c>
      <c r="Q531">
        <v>-653.42100000000005</v>
      </c>
      <c r="R531">
        <v>-653.63800000000003</v>
      </c>
      <c r="S531">
        <v>-652.95699999999999</v>
      </c>
      <c r="T531">
        <v>-652.89300000000003</v>
      </c>
      <c r="U531">
        <v>-653.02099999999996</v>
      </c>
      <c r="V531">
        <v>-652.66499999999996</v>
      </c>
      <c r="W531">
        <v>-651.85199999999998</v>
      </c>
      <c r="X531">
        <v>-654.15300000000002</v>
      </c>
      <c r="Y531">
        <v>-670.77599999999995</v>
      </c>
      <c r="Z531">
        <v>-713.54300000000001</v>
      </c>
      <c r="AA531">
        <v>-770.01800000000003</v>
      </c>
      <c r="AB531">
        <v>-825.173</v>
      </c>
      <c r="AC531">
        <v>-903.43799999999999</v>
      </c>
      <c r="AD531">
        <v>-963.72400000000005</v>
      </c>
      <c r="AE531">
        <v>-1022.756</v>
      </c>
      <c r="AF531">
        <v>-1081.329</v>
      </c>
      <c r="AG531">
        <v>-1116.759</v>
      </c>
      <c r="AH531">
        <v>-1135.165</v>
      </c>
      <c r="AI531">
        <v>-1107.1179999999999</v>
      </c>
      <c r="AJ531">
        <v>-1016.6079999999999</v>
      </c>
      <c r="AK531">
        <v>-987.596</v>
      </c>
      <c r="AL531">
        <v>-933.51199999999994</v>
      </c>
      <c r="AM531">
        <v>-860.178</v>
      </c>
      <c r="AN531">
        <v>-807.505</v>
      </c>
      <c r="AO531">
        <v>-739.56600000000003</v>
      </c>
      <c r="AP531">
        <v>-678.07500000000005</v>
      </c>
      <c r="AQ531">
        <v>-654.32299999999998</v>
      </c>
      <c r="AR531">
        <v>-652.53200000000004</v>
      </c>
      <c r="AS531">
        <v>-652.44799999999998</v>
      </c>
      <c r="AT531">
        <v>-652.51700000000005</v>
      </c>
      <c r="AU531">
        <v>-652.54499999999996</v>
      </c>
      <c r="AV531">
        <v>-651.64499999999998</v>
      </c>
      <c r="AW531">
        <v>-651.74900000000002</v>
      </c>
      <c r="AX531">
        <v>-653.60199999999998</v>
      </c>
      <c r="AY531">
        <v>-651.76900000000001</v>
      </c>
      <c r="AZ531">
        <v>-652.44000000000005</v>
      </c>
      <c r="BA531">
        <v>-652.89099999999996</v>
      </c>
      <c r="BB531">
        <v>-652.40499999999997</v>
      </c>
      <c r="BC531">
        <v>-653.524</v>
      </c>
      <c r="BD531">
        <v>-651.67100000000005</v>
      </c>
    </row>
    <row r="532" spans="1:56" x14ac:dyDescent="0.25">
      <c r="A532" t="s">
        <v>323</v>
      </c>
      <c r="D532" t="s">
        <v>2</v>
      </c>
      <c r="F532" t="s">
        <v>156</v>
      </c>
      <c r="G532" s="33">
        <v>42947</v>
      </c>
      <c r="H532" s="41">
        <f t="shared" si="13"/>
        <v>164908.80299999999</v>
      </c>
      <c r="I532">
        <v>-9.0299999999999994</v>
      </c>
      <c r="J532">
        <v>-9.4350000000000005</v>
      </c>
      <c r="K532">
        <v>-9.577</v>
      </c>
      <c r="L532">
        <v>-8.8089999999999993</v>
      </c>
      <c r="M532">
        <v>-8.6270000000000007</v>
      </c>
      <c r="N532">
        <v>-8.4870000000000001</v>
      </c>
      <c r="O532">
        <v>-8.8490000000000002</v>
      </c>
      <c r="P532">
        <v>-9.4879999999999995</v>
      </c>
      <c r="Q532">
        <v>-7.149</v>
      </c>
      <c r="R532">
        <v>-8.2449999999999992</v>
      </c>
      <c r="S532">
        <v>-9.2430000000000003</v>
      </c>
      <c r="T532">
        <v>-10.643000000000001</v>
      </c>
      <c r="U532">
        <v>-12.256</v>
      </c>
      <c r="V532">
        <v>-14.494999999999999</v>
      </c>
      <c r="W532">
        <v>-12.28</v>
      </c>
      <c r="X532">
        <v>-36.981999999999999</v>
      </c>
      <c r="Y532">
        <v>-848.55899999999997</v>
      </c>
      <c r="Z532">
        <v>-2766.4969999999998</v>
      </c>
      <c r="AA532">
        <v>-5081.6499999999996</v>
      </c>
      <c r="AB532">
        <v>-7578.9250000000002</v>
      </c>
      <c r="AC532">
        <v>-9900.223</v>
      </c>
      <c r="AD532">
        <v>-11973.237999999999</v>
      </c>
      <c r="AE532">
        <v>-13655.255999999999</v>
      </c>
      <c r="AF532">
        <v>-14745.74</v>
      </c>
      <c r="AG532">
        <v>-15407.646000000001</v>
      </c>
      <c r="AH532">
        <v>-15355.581</v>
      </c>
      <c r="AI532">
        <v>-14624.437</v>
      </c>
      <c r="AJ532">
        <v>-12686.700999999999</v>
      </c>
      <c r="AK532">
        <v>-12328.778</v>
      </c>
      <c r="AL532">
        <v>-10294.495999999999</v>
      </c>
      <c r="AM532">
        <v>-8088.01</v>
      </c>
      <c r="AN532">
        <v>-5793.7790000000005</v>
      </c>
      <c r="AO532">
        <v>-2780.3539999999998</v>
      </c>
      <c r="AP532">
        <v>-649.38</v>
      </c>
      <c r="AQ532">
        <v>-29.805</v>
      </c>
      <c r="AR532">
        <v>-13.52</v>
      </c>
      <c r="AS532">
        <v>-13.589</v>
      </c>
      <c r="AT532">
        <v>-12.997</v>
      </c>
      <c r="AU532">
        <v>-12.43</v>
      </c>
      <c r="AV532">
        <v>-11.351000000000001</v>
      </c>
      <c r="AW532">
        <v>-11.464</v>
      </c>
      <c r="AX532">
        <v>-9.93</v>
      </c>
      <c r="AY532">
        <v>-9.5419999999999998</v>
      </c>
      <c r="AZ532">
        <v>-9.2739999999999991</v>
      </c>
      <c r="BA532">
        <v>-8.0500000000000007</v>
      </c>
      <c r="BB532">
        <v>-7.6920000000000002</v>
      </c>
      <c r="BC532">
        <v>-8.2710000000000008</v>
      </c>
      <c r="BD532">
        <v>-8.0429999999999993</v>
      </c>
    </row>
    <row r="533" spans="1:56" x14ac:dyDescent="0.25">
      <c r="A533" t="s">
        <v>323</v>
      </c>
      <c r="D533" t="s">
        <v>2</v>
      </c>
      <c r="F533" t="s">
        <v>155</v>
      </c>
      <c r="G533" s="33">
        <v>42947</v>
      </c>
      <c r="H533" s="41">
        <f t="shared" si="13"/>
        <v>0</v>
      </c>
      <c r="I533">
        <v>-762</v>
      </c>
      <c r="J533">
        <v>-744</v>
      </c>
      <c r="K533">
        <v>-738</v>
      </c>
      <c r="L533">
        <v>-750</v>
      </c>
      <c r="M533">
        <v>-96</v>
      </c>
      <c r="N533">
        <v>0</v>
      </c>
      <c r="O533">
        <v>0</v>
      </c>
      <c r="P533">
        <v>-0.04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-54.24</v>
      </c>
      <c r="AA533">
        <v>-775.19899999999996</v>
      </c>
      <c r="AB533">
        <v>-777.58299999999997</v>
      </c>
      <c r="AC533">
        <v>-779.42399999999998</v>
      </c>
      <c r="AD533">
        <v>-776.38400000000001</v>
      </c>
      <c r="AE533">
        <v>-765.16700000000003</v>
      </c>
      <c r="AF533">
        <v>-437.37299999999999</v>
      </c>
      <c r="AG533">
        <v>-14.89</v>
      </c>
      <c r="AH533">
        <v>-14.647</v>
      </c>
      <c r="AI533">
        <v>-14.175000000000001</v>
      </c>
      <c r="AJ533">
        <v>-13.404999999999999</v>
      </c>
      <c r="AK533">
        <v>-6.4459999999999997</v>
      </c>
      <c r="AL533">
        <v>-7.3120000000000003</v>
      </c>
      <c r="AM533">
        <v>-2.59</v>
      </c>
      <c r="AN533">
        <v>-0.52700000000000002</v>
      </c>
      <c r="AO533">
        <v>-0.08</v>
      </c>
      <c r="AP533">
        <v>-0.65600000000000003</v>
      </c>
      <c r="AQ533">
        <v>-1.6E-2</v>
      </c>
      <c r="AR533">
        <v>0</v>
      </c>
      <c r="AS533">
        <v>-1.6E-2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</row>
    <row r="534" spans="1:56" x14ac:dyDescent="0.25">
      <c r="A534" t="s">
        <v>323</v>
      </c>
      <c r="D534" t="s">
        <v>2</v>
      </c>
      <c r="F534" t="s">
        <v>154</v>
      </c>
      <c r="G534" s="33">
        <v>42947</v>
      </c>
      <c r="H534" s="41">
        <f t="shared" si="13"/>
        <v>0</v>
      </c>
      <c r="I534">
        <v>-714.94399999999996</v>
      </c>
      <c r="J534">
        <v>-715.19100000000003</v>
      </c>
      <c r="K534">
        <v>-755.62900000000002</v>
      </c>
      <c r="L534">
        <v>-760.93</v>
      </c>
      <c r="M534">
        <v>-761.10199999999998</v>
      </c>
      <c r="N534">
        <v>-760.274</v>
      </c>
      <c r="O534">
        <v>-761.21</v>
      </c>
      <c r="P534">
        <v>-760.06899999999996</v>
      </c>
      <c r="Q534">
        <v>-759.99400000000003</v>
      </c>
      <c r="R534">
        <v>-760.40300000000002</v>
      </c>
      <c r="S534">
        <v>-761.18799999999999</v>
      </c>
      <c r="T534">
        <v>-761.5</v>
      </c>
      <c r="U534">
        <v>-760.96199999999999</v>
      </c>
      <c r="V534">
        <v>-779.81</v>
      </c>
      <c r="W534">
        <v>-2019.558</v>
      </c>
      <c r="X534">
        <v>-1365.1489999999999</v>
      </c>
      <c r="Y534">
        <v>-1122.4649999999999</v>
      </c>
      <c r="Z534">
        <v>-1011.365</v>
      </c>
      <c r="AA534">
        <v>-886.59799999999996</v>
      </c>
      <c r="AB534">
        <v>-758.95</v>
      </c>
      <c r="AC534">
        <v>-866.48099999999999</v>
      </c>
      <c r="AD534">
        <v>-924.75699999999995</v>
      </c>
      <c r="AE534">
        <v>-929.56399999999996</v>
      </c>
      <c r="AF534">
        <v>-952.03499999999997</v>
      </c>
      <c r="AG534">
        <v>-939.86300000000006</v>
      </c>
      <c r="AH534">
        <v>-942.39</v>
      </c>
      <c r="AI534">
        <v>-931.06899999999996</v>
      </c>
      <c r="AJ534">
        <v>-933.55200000000002</v>
      </c>
      <c r="AK534">
        <v>-962.56100000000004</v>
      </c>
      <c r="AL534">
        <v>-920.44600000000003</v>
      </c>
      <c r="AM534">
        <v>-932.99400000000003</v>
      </c>
      <c r="AN534">
        <v>-973.43200000000002</v>
      </c>
      <c r="AO534">
        <v>-1030.6869999999999</v>
      </c>
      <c r="AP534">
        <v>-1098.08</v>
      </c>
      <c r="AQ534">
        <v>-1226.48</v>
      </c>
      <c r="AR534">
        <v>-1351.4190000000001</v>
      </c>
      <c r="AS534">
        <v>-1462.0340000000001</v>
      </c>
      <c r="AT534">
        <v>-1572.3710000000001</v>
      </c>
      <c r="AU534">
        <v>-1721.0709999999999</v>
      </c>
      <c r="AV534">
        <v>-1814.9690000000001</v>
      </c>
      <c r="AW534">
        <v>-1888.0509999999999</v>
      </c>
      <c r="AX534">
        <v>-1926.3489999999999</v>
      </c>
      <c r="AY534">
        <v>-1983.905</v>
      </c>
      <c r="AZ534">
        <v>-1999.5820000000001</v>
      </c>
      <c r="BA534">
        <v>-2028.7829999999999</v>
      </c>
      <c r="BB534">
        <v>-2058.2539999999999</v>
      </c>
      <c r="BC534">
        <v>-472.92599999999999</v>
      </c>
      <c r="BD534">
        <v>-330.30200000000002</v>
      </c>
    </row>
    <row r="535" spans="1:56" x14ac:dyDescent="0.25">
      <c r="A535" t="s">
        <v>323</v>
      </c>
      <c r="D535" t="s">
        <v>2</v>
      </c>
      <c r="F535" t="s">
        <v>156</v>
      </c>
      <c r="G535" s="33">
        <v>42948</v>
      </c>
      <c r="H535" s="41">
        <f t="shared" si="13"/>
        <v>166823.54399999997</v>
      </c>
      <c r="I535">
        <v>-8.7159999999999993</v>
      </c>
      <c r="J535">
        <v>-8.3659999999999997</v>
      </c>
      <c r="K535">
        <v>-8.4060000000000006</v>
      </c>
      <c r="L535">
        <v>-8.4760000000000009</v>
      </c>
      <c r="M535">
        <v>-8.6859999999999999</v>
      </c>
      <c r="N535">
        <v>-9.3979999999999997</v>
      </c>
      <c r="O535">
        <v>-8.5250000000000004</v>
      </c>
      <c r="P535">
        <v>-8.2040000000000006</v>
      </c>
      <c r="Q535">
        <v>-9.2929999999999993</v>
      </c>
      <c r="R535">
        <v>-9.15</v>
      </c>
      <c r="S535">
        <v>-8.593</v>
      </c>
      <c r="T535">
        <v>-9.3369999999999997</v>
      </c>
      <c r="U535">
        <v>-9.9830000000000005</v>
      </c>
      <c r="V535">
        <v>-11.824999999999999</v>
      </c>
      <c r="W535">
        <v>-13.6</v>
      </c>
      <c r="X535">
        <v>-89.259</v>
      </c>
      <c r="Y535">
        <v>-894.154</v>
      </c>
      <c r="Z535">
        <v>-2762.8290000000002</v>
      </c>
      <c r="AA535">
        <v>-5091.1509999999998</v>
      </c>
      <c r="AB535">
        <v>-7522.5169999999998</v>
      </c>
      <c r="AC535">
        <v>-9896.0930000000008</v>
      </c>
      <c r="AD535">
        <v>-12032.523999999999</v>
      </c>
      <c r="AE535">
        <v>-13740.842000000001</v>
      </c>
      <c r="AF535">
        <v>-14882.236000000001</v>
      </c>
      <c r="AG535">
        <v>-15219.367</v>
      </c>
      <c r="AH535">
        <v>-15354.004999999999</v>
      </c>
      <c r="AI535">
        <v>-15341.424999999999</v>
      </c>
      <c r="AJ535">
        <v>-14080.754000000001</v>
      </c>
      <c r="AK535">
        <v>-12224.558000000001</v>
      </c>
      <c r="AL535">
        <v>-10069.133</v>
      </c>
      <c r="AM535">
        <v>-8138.2420000000002</v>
      </c>
      <c r="AN535">
        <v>-5627.1139999999996</v>
      </c>
      <c r="AO535">
        <v>-2803.6010000000001</v>
      </c>
      <c r="AP535">
        <v>-742.15200000000004</v>
      </c>
      <c r="AQ535">
        <v>-30.817</v>
      </c>
      <c r="AR535">
        <v>-13.946999999999999</v>
      </c>
      <c r="AS535">
        <v>-14.333</v>
      </c>
      <c r="AT535">
        <v>-12.715999999999999</v>
      </c>
      <c r="AU535">
        <v>-12.531000000000001</v>
      </c>
      <c r="AV535">
        <v>-11.349</v>
      </c>
      <c r="AW535">
        <v>-11.518000000000001</v>
      </c>
      <c r="AX535">
        <v>-10.054</v>
      </c>
      <c r="AY535">
        <v>-9.9359999999999999</v>
      </c>
      <c r="AZ535">
        <v>-9.8729999999999993</v>
      </c>
      <c r="BA535">
        <v>-8.907</v>
      </c>
      <c r="BB535">
        <v>-7.8579999999999997</v>
      </c>
      <c r="BC535">
        <v>-8.7240000000000002</v>
      </c>
      <c r="BD535">
        <v>-8.4670000000000005</v>
      </c>
    </row>
    <row r="536" spans="1:56" x14ac:dyDescent="0.25">
      <c r="A536" t="s">
        <v>323</v>
      </c>
      <c r="D536" t="s">
        <v>2</v>
      </c>
      <c r="F536" t="s">
        <v>154</v>
      </c>
      <c r="G536" s="33">
        <v>42948</v>
      </c>
      <c r="H536" s="41">
        <f t="shared" si="13"/>
        <v>0</v>
      </c>
      <c r="I536">
        <v>-330.678</v>
      </c>
      <c r="J536">
        <v>-331.40899999999999</v>
      </c>
      <c r="K536">
        <v>-331.01100000000002</v>
      </c>
      <c r="L536">
        <v>-330.935</v>
      </c>
      <c r="M536">
        <v>-331.23700000000002</v>
      </c>
      <c r="N536">
        <v>-331.32299999999998</v>
      </c>
      <c r="O536">
        <v>-331.00099999999998</v>
      </c>
      <c r="P536">
        <v>-331.34399999999999</v>
      </c>
      <c r="Q536">
        <v>-331.54899999999998</v>
      </c>
      <c r="R536">
        <v>-331.35500000000002</v>
      </c>
      <c r="S536">
        <v>-330.52699999999999</v>
      </c>
      <c r="T536">
        <v>-330.68900000000002</v>
      </c>
      <c r="U536">
        <v>-331.03199999999998</v>
      </c>
      <c r="V536">
        <v>-331.108</v>
      </c>
      <c r="W536">
        <v>-1693.9659999999999</v>
      </c>
      <c r="X536">
        <v>-1708.385</v>
      </c>
      <c r="Y536">
        <v>-1536.943</v>
      </c>
      <c r="Z536">
        <v>-1390.384</v>
      </c>
      <c r="AA536">
        <v>-1236.3610000000001</v>
      </c>
      <c r="AB536">
        <v>-1127.1099999999999</v>
      </c>
      <c r="AC536">
        <v>-1116.175</v>
      </c>
      <c r="AD536">
        <v>-1050.567</v>
      </c>
      <c r="AE536">
        <v>-978.80799999999999</v>
      </c>
      <c r="AF536">
        <v>-962.476</v>
      </c>
      <c r="AG536">
        <v>-952.755</v>
      </c>
      <c r="AH536">
        <v>-953.91700000000003</v>
      </c>
      <c r="AI536">
        <v>-961.00199999999995</v>
      </c>
      <c r="AJ536">
        <v>-943.327</v>
      </c>
      <c r="AK536">
        <v>-919.23099999999999</v>
      </c>
      <c r="AL536">
        <v>-916.12400000000002</v>
      </c>
      <c r="AM536">
        <v>-921.31600000000003</v>
      </c>
      <c r="AN536">
        <v>-994.06500000000005</v>
      </c>
      <c r="AO536">
        <v>-1053.308</v>
      </c>
      <c r="AP536">
        <v>-1120.0360000000001</v>
      </c>
      <c r="AQ536">
        <v>-1226.673</v>
      </c>
      <c r="AR536">
        <v>-1335.1289999999999</v>
      </c>
      <c r="AS536">
        <v>-1477.528</v>
      </c>
      <c r="AT536">
        <v>-1579.4259999999999</v>
      </c>
      <c r="AU536">
        <v>-1708.1479999999999</v>
      </c>
      <c r="AV536">
        <v>-1756.232</v>
      </c>
      <c r="AW536">
        <v>-1821.797</v>
      </c>
      <c r="AX536">
        <v>-1853.644</v>
      </c>
      <c r="AY536">
        <v>-1896.008</v>
      </c>
      <c r="AZ536">
        <v>-1937.9079999999999</v>
      </c>
      <c r="BA536">
        <v>-1976.443</v>
      </c>
      <c r="BB536">
        <v>-2011.5050000000001</v>
      </c>
      <c r="BC536">
        <v>-495.96800000000002</v>
      </c>
      <c r="BD536">
        <v>-331.505</v>
      </c>
    </row>
    <row r="537" spans="1:56" x14ac:dyDescent="0.25">
      <c r="A537" t="s">
        <v>323</v>
      </c>
      <c r="D537" t="s">
        <v>2</v>
      </c>
      <c r="F537" t="s">
        <v>153</v>
      </c>
      <c r="G537" s="33">
        <v>42948</v>
      </c>
      <c r="H537" s="41">
        <f t="shared" si="13"/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</row>
    <row r="538" spans="1:56" x14ac:dyDescent="0.25">
      <c r="A538" t="s">
        <v>323</v>
      </c>
      <c r="D538" t="s">
        <v>2</v>
      </c>
      <c r="F538" t="s">
        <v>155</v>
      </c>
      <c r="G538" s="33">
        <v>42948</v>
      </c>
      <c r="H538" s="41">
        <f t="shared" si="13"/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-0.16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-0.25600000000000001</v>
      </c>
      <c r="AA538">
        <v>-1.0549999999999999</v>
      </c>
      <c r="AB538">
        <v>-379.85399999999998</v>
      </c>
      <c r="AC538">
        <v>-768.03099999999995</v>
      </c>
      <c r="AD538">
        <v>-771.56799999999998</v>
      </c>
      <c r="AE538">
        <v>-757.66300000000001</v>
      </c>
      <c r="AF538">
        <v>-752.25400000000002</v>
      </c>
      <c r="AG538">
        <v>-721.98199999999997</v>
      </c>
      <c r="AH538">
        <v>-720.73500000000001</v>
      </c>
      <c r="AI538">
        <v>-725.11599999999999</v>
      </c>
      <c r="AJ538">
        <v>-723.85599999999999</v>
      </c>
      <c r="AK538">
        <v>-714.976</v>
      </c>
      <c r="AL538">
        <v>-723.85500000000002</v>
      </c>
      <c r="AM538">
        <v>-751.55</v>
      </c>
      <c r="AN538">
        <v>-756.43100000000004</v>
      </c>
      <c r="AO538">
        <v>-732.25599999999997</v>
      </c>
      <c r="AP538">
        <v>-720.01599999999996</v>
      </c>
      <c r="AQ538">
        <v>-720</v>
      </c>
      <c r="AR538">
        <v>-714</v>
      </c>
      <c r="AS538">
        <v>-720.01599999999996</v>
      </c>
      <c r="AT538">
        <v>-714</v>
      </c>
      <c r="AU538">
        <v>-714.01599999999996</v>
      </c>
      <c r="AV538">
        <v>-714</v>
      </c>
      <c r="AW538">
        <v>-804</v>
      </c>
      <c r="AX538">
        <v>-810.04</v>
      </c>
      <c r="AY538">
        <v>-822</v>
      </c>
      <c r="AZ538">
        <v>-852</v>
      </c>
      <c r="BA538">
        <v>-852</v>
      </c>
      <c r="BB538">
        <v>-864</v>
      </c>
      <c r="BC538">
        <v>-840</v>
      </c>
      <c r="BD538">
        <v>-858</v>
      </c>
    </row>
    <row r="539" spans="1:56" x14ac:dyDescent="0.25">
      <c r="A539" t="s">
        <v>323</v>
      </c>
      <c r="D539" t="s">
        <v>2</v>
      </c>
      <c r="F539" t="s">
        <v>157</v>
      </c>
      <c r="G539" s="33">
        <v>42948</v>
      </c>
      <c r="H539" s="41">
        <f t="shared" si="13"/>
        <v>33878.520000000004</v>
      </c>
      <c r="I539">
        <v>-652.37599999999998</v>
      </c>
      <c r="J539">
        <v>-652.34799999999996</v>
      </c>
      <c r="K539">
        <v>-653.18299999999999</v>
      </c>
      <c r="L539">
        <v>-652.702</v>
      </c>
      <c r="M539">
        <v>-652.38900000000001</v>
      </c>
      <c r="N539">
        <v>-652.63</v>
      </c>
      <c r="O539">
        <v>-652.38099999999997</v>
      </c>
      <c r="P539">
        <v>-651.61900000000003</v>
      </c>
      <c r="Q539">
        <v>-651.86099999999999</v>
      </c>
      <c r="R539">
        <v>-653.87699999999995</v>
      </c>
      <c r="S539">
        <v>-652.53599999999994</v>
      </c>
      <c r="T539">
        <v>-654.28300000000002</v>
      </c>
      <c r="U539">
        <v>-652.62599999999998</v>
      </c>
      <c r="V539">
        <v>-630.65099999999995</v>
      </c>
      <c r="W539">
        <v>-556.87</v>
      </c>
      <c r="X539">
        <v>-630.65599999999995</v>
      </c>
      <c r="Y539">
        <v>-648.99599999999998</v>
      </c>
      <c r="Z539">
        <v>-676.93200000000002</v>
      </c>
      <c r="AA539">
        <v>-568.47299999999996</v>
      </c>
      <c r="AB539">
        <v>-775.66700000000003</v>
      </c>
      <c r="AC539">
        <v>-868.21199999999999</v>
      </c>
      <c r="AD539">
        <v>-941.80600000000004</v>
      </c>
      <c r="AE539">
        <v>-993.99400000000003</v>
      </c>
      <c r="AF539">
        <v>-1027.623</v>
      </c>
      <c r="AG539">
        <v>-1061.0319999999999</v>
      </c>
      <c r="AH539">
        <v>-1104.5340000000001</v>
      </c>
      <c r="AI539">
        <v>-1069.018</v>
      </c>
      <c r="AJ539">
        <v>-841.33299999999997</v>
      </c>
      <c r="AK539">
        <v>-646.87699999999995</v>
      </c>
      <c r="AL539">
        <v>-637.80499999999995</v>
      </c>
      <c r="AM539">
        <v>-815.09</v>
      </c>
      <c r="AN539">
        <v>-743.38699999999994</v>
      </c>
      <c r="AO539">
        <v>-707.87599999999998</v>
      </c>
      <c r="AP539">
        <v>-656.17499999999995</v>
      </c>
      <c r="AQ539">
        <v>-629.41999999999996</v>
      </c>
      <c r="AR539">
        <v>-628.24699999999996</v>
      </c>
      <c r="AS539">
        <v>-628.58199999999999</v>
      </c>
      <c r="AT539">
        <v>-627.26400000000001</v>
      </c>
      <c r="AU539">
        <v>-626.93100000000004</v>
      </c>
      <c r="AV539">
        <v>-625.97799999999995</v>
      </c>
      <c r="AW539">
        <v>-629.47199999999998</v>
      </c>
      <c r="AX539">
        <v>-626.23199999999997</v>
      </c>
      <c r="AY539">
        <v>-628.18399999999997</v>
      </c>
      <c r="AZ539">
        <v>-628.50599999999997</v>
      </c>
      <c r="BA539">
        <v>-627.75099999999998</v>
      </c>
      <c r="BB539">
        <v>-627.57899999999995</v>
      </c>
      <c r="BC539">
        <v>-628.34900000000005</v>
      </c>
      <c r="BD539">
        <v>-628.20699999999999</v>
      </c>
    </row>
    <row r="540" spans="1:56" x14ac:dyDescent="0.25">
      <c r="A540" t="s">
        <v>323</v>
      </c>
      <c r="D540" t="s">
        <v>2</v>
      </c>
      <c r="F540" t="s">
        <v>153</v>
      </c>
      <c r="G540" s="33">
        <v>42949</v>
      </c>
      <c r="H540" s="41">
        <f t="shared" si="13"/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</row>
    <row r="541" spans="1:56" x14ac:dyDescent="0.25">
      <c r="A541" t="s">
        <v>323</v>
      </c>
      <c r="D541" t="s">
        <v>2</v>
      </c>
      <c r="F541" t="s">
        <v>155</v>
      </c>
      <c r="G541" s="33">
        <v>42949</v>
      </c>
      <c r="H541" s="41">
        <f t="shared" si="13"/>
        <v>0</v>
      </c>
      <c r="I541">
        <v>-864</v>
      </c>
      <c r="J541">
        <v>-864</v>
      </c>
      <c r="K541">
        <v>-870</v>
      </c>
      <c r="L541">
        <v>-870</v>
      </c>
      <c r="M541">
        <v>-780</v>
      </c>
      <c r="N541">
        <v>-768</v>
      </c>
      <c r="O541">
        <v>-696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-0.16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-684</v>
      </c>
      <c r="AB541">
        <v>-786.01599999999996</v>
      </c>
      <c r="AC541">
        <v>-786</v>
      </c>
      <c r="AD541">
        <v>-792</v>
      </c>
      <c r="AE541">
        <v>-786.25599999999997</v>
      </c>
      <c r="AF541">
        <v>-786.65599999999995</v>
      </c>
      <c r="AG541">
        <v>-796.55499999999995</v>
      </c>
      <c r="AH541">
        <v>-798.43100000000004</v>
      </c>
      <c r="AI541">
        <v>-801.54499999999996</v>
      </c>
      <c r="AJ541">
        <v>-795.46900000000005</v>
      </c>
      <c r="AK541">
        <v>-794.20600000000002</v>
      </c>
      <c r="AL541">
        <v>-793.23099999999999</v>
      </c>
      <c r="AM541">
        <v>-781.16700000000003</v>
      </c>
      <c r="AN541">
        <v>-774.76700000000005</v>
      </c>
      <c r="AO541">
        <v>-774.01599999999996</v>
      </c>
      <c r="AP541">
        <v>-768.33600000000001</v>
      </c>
      <c r="AQ541">
        <v>-768.21600000000001</v>
      </c>
      <c r="AR541">
        <v>-762</v>
      </c>
      <c r="AS541">
        <v>-756</v>
      </c>
      <c r="AT541">
        <v>-750.01599999999996</v>
      </c>
      <c r="AU541">
        <v>-756.16</v>
      </c>
      <c r="AV541">
        <v>-738</v>
      </c>
      <c r="AW541">
        <v>-708</v>
      </c>
      <c r="AX541">
        <v>-702</v>
      </c>
      <c r="AY541">
        <v>-702</v>
      </c>
      <c r="AZ541">
        <v>-732.01599999999996</v>
      </c>
      <c r="BA541">
        <v>-786</v>
      </c>
      <c r="BB541">
        <v>-834</v>
      </c>
      <c r="BC541">
        <v>-858</v>
      </c>
      <c r="BD541">
        <v>-876</v>
      </c>
    </row>
    <row r="542" spans="1:56" x14ac:dyDescent="0.25">
      <c r="A542" t="s">
        <v>323</v>
      </c>
      <c r="D542" t="s">
        <v>2</v>
      </c>
      <c r="F542" t="s">
        <v>156</v>
      </c>
      <c r="G542" s="33">
        <v>42949</v>
      </c>
      <c r="H542" s="41">
        <f t="shared" si="13"/>
        <v>104185.13500000001</v>
      </c>
      <c r="I542">
        <v>-8.1349999999999998</v>
      </c>
      <c r="J542">
        <v>-8.7989999999999995</v>
      </c>
      <c r="K542">
        <v>-8.3989999999999991</v>
      </c>
      <c r="L542">
        <v>-8.3119999999999994</v>
      </c>
      <c r="M542">
        <v>-8.9130000000000003</v>
      </c>
      <c r="N542">
        <v>-8.0969999999999995</v>
      </c>
      <c r="O542">
        <v>-8.2330000000000005</v>
      </c>
      <c r="P542">
        <v>-9.1560000000000006</v>
      </c>
      <c r="Q542">
        <v>-9.5</v>
      </c>
      <c r="R542">
        <v>-10.513</v>
      </c>
      <c r="S542">
        <v>-10.753</v>
      </c>
      <c r="T542">
        <v>-10.769</v>
      </c>
      <c r="U542">
        <v>-11.443</v>
      </c>
      <c r="V542">
        <v>-10.332000000000001</v>
      </c>
      <c r="W542">
        <v>-11.211</v>
      </c>
      <c r="X542">
        <v>-15.93</v>
      </c>
      <c r="Y542">
        <v>-58.484000000000002</v>
      </c>
      <c r="Z542">
        <v>-137.46799999999999</v>
      </c>
      <c r="AA542">
        <v>-400.779</v>
      </c>
      <c r="AB542">
        <v>-745.78</v>
      </c>
      <c r="AC542">
        <v>-959.26199999999994</v>
      </c>
      <c r="AD542">
        <v>-1527.904</v>
      </c>
      <c r="AE542">
        <v>-2814.5459999999998</v>
      </c>
      <c r="AF542">
        <v>-5485.4560000000001</v>
      </c>
      <c r="AG542">
        <v>-10226.596</v>
      </c>
      <c r="AH542">
        <v>-14196.313</v>
      </c>
      <c r="AI542">
        <v>-14816.897000000001</v>
      </c>
      <c r="AJ542">
        <v>-11988.12</v>
      </c>
      <c r="AK542">
        <v>-10497.772999999999</v>
      </c>
      <c r="AL542">
        <v>-10894.133</v>
      </c>
      <c r="AM542">
        <v>-8995.4860000000008</v>
      </c>
      <c r="AN542">
        <v>-6261.8109999999997</v>
      </c>
      <c r="AO542">
        <v>-3117.3240000000001</v>
      </c>
      <c r="AP542">
        <v>-716.81500000000005</v>
      </c>
      <c r="AQ542">
        <v>-39.423000000000002</v>
      </c>
      <c r="AR542">
        <v>-13.02</v>
      </c>
      <c r="AS542">
        <v>-13.718</v>
      </c>
      <c r="AT542">
        <v>-12.861000000000001</v>
      </c>
      <c r="AU542">
        <v>-12.204000000000001</v>
      </c>
      <c r="AV542">
        <v>-11.913</v>
      </c>
      <c r="AW542">
        <v>-10.757999999999999</v>
      </c>
      <c r="AX542">
        <v>-11.042</v>
      </c>
      <c r="AY542">
        <v>-10.28</v>
      </c>
      <c r="AZ542">
        <v>-9.5229999999999997</v>
      </c>
      <c r="BA542">
        <v>-10.481</v>
      </c>
      <c r="BB542">
        <v>-10.922000000000001</v>
      </c>
      <c r="BC542">
        <v>-10.285</v>
      </c>
      <c r="BD542">
        <v>-9.2629999999999999</v>
      </c>
    </row>
    <row r="543" spans="1:56" x14ac:dyDescent="0.25">
      <c r="A543" t="s">
        <v>323</v>
      </c>
      <c r="D543" t="s">
        <v>2</v>
      </c>
      <c r="F543" t="s">
        <v>157</v>
      </c>
      <c r="G543" s="33">
        <v>42949</v>
      </c>
      <c r="H543" s="41">
        <f t="shared" si="13"/>
        <v>30293.955999999991</v>
      </c>
      <c r="I543">
        <v>-628.08299999999997</v>
      </c>
      <c r="J543">
        <v>-627.97400000000005</v>
      </c>
      <c r="K543">
        <v>-627.92600000000004</v>
      </c>
      <c r="L543">
        <v>-628.90899999999999</v>
      </c>
      <c r="M543">
        <v>-628.077</v>
      </c>
      <c r="N543">
        <v>-628.11599999999999</v>
      </c>
      <c r="O543">
        <v>-628.66899999999998</v>
      </c>
      <c r="P543">
        <v>-626.42499999999995</v>
      </c>
      <c r="Q543">
        <v>-629.50699999999995</v>
      </c>
      <c r="R543">
        <v>-628.48699999999997</v>
      </c>
      <c r="S543">
        <v>-628.66399999999999</v>
      </c>
      <c r="T543">
        <v>-627.97699999999998</v>
      </c>
      <c r="U543">
        <v>-627.74</v>
      </c>
      <c r="V543">
        <v>-607.02700000000004</v>
      </c>
      <c r="W543">
        <v>-555.64400000000001</v>
      </c>
      <c r="X543">
        <v>-627.76099999999997</v>
      </c>
      <c r="Y543">
        <v>-629.81799999999998</v>
      </c>
      <c r="Z543">
        <v>-574.30200000000002</v>
      </c>
      <c r="AA543">
        <v>-587.82799999999997</v>
      </c>
      <c r="AB543">
        <v>-641.61500000000001</v>
      </c>
      <c r="AC543">
        <v>-644.35699999999997</v>
      </c>
      <c r="AD543">
        <v>-570.06899999999996</v>
      </c>
      <c r="AE543">
        <v>-540.98500000000001</v>
      </c>
      <c r="AF543">
        <v>-568.34799999999996</v>
      </c>
      <c r="AG543">
        <v>-763.28200000000004</v>
      </c>
      <c r="AH543">
        <v>-927.53599999999994</v>
      </c>
      <c r="AI543">
        <v>-903.99199999999996</v>
      </c>
      <c r="AJ543">
        <v>-773.58</v>
      </c>
      <c r="AK543">
        <v>-764.625</v>
      </c>
      <c r="AL543">
        <v>-804.69100000000003</v>
      </c>
      <c r="AM543">
        <v>-766.00900000000001</v>
      </c>
      <c r="AN543">
        <v>-727.02</v>
      </c>
      <c r="AO543">
        <v>-661.20500000000004</v>
      </c>
      <c r="AP543">
        <v>-591.34699999999998</v>
      </c>
      <c r="AQ543">
        <v>-565.26400000000001</v>
      </c>
      <c r="AR543">
        <v>-564.36900000000003</v>
      </c>
      <c r="AS543">
        <v>-562.76099999999997</v>
      </c>
      <c r="AT543">
        <v>-563.10900000000004</v>
      </c>
      <c r="AU543">
        <v>-564.31299999999999</v>
      </c>
      <c r="AV543">
        <v>-562.79499999999996</v>
      </c>
      <c r="AW543">
        <v>-565.18100000000004</v>
      </c>
      <c r="AX543">
        <v>-563.28399999999999</v>
      </c>
      <c r="AY543">
        <v>-564.22799999999995</v>
      </c>
      <c r="AZ543">
        <v>-563.55100000000004</v>
      </c>
      <c r="BA543">
        <v>-565.01</v>
      </c>
      <c r="BB543">
        <v>-563.80899999999997</v>
      </c>
      <c r="BC543">
        <v>-563.79</v>
      </c>
      <c r="BD543">
        <v>-564.89700000000005</v>
      </c>
    </row>
    <row r="544" spans="1:56" x14ac:dyDescent="0.25">
      <c r="A544" t="s">
        <v>323</v>
      </c>
      <c r="D544" t="s">
        <v>2</v>
      </c>
      <c r="F544" t="s">
        <v>154</v>
      </c>
      <c r="G544" s="33">
        <v>42949</v>
      </c>
      <c r="H544" s="41">
        <f t="shared" si="13"/>
        <v>0</v>
      </c>
      <c r="I544">
        <v>-331.58</v>
      </c>
      <c r="J544">
        <v>-331.678</v>
      </c>
      <c r="K544">
        <v>-331.42</v>
      </c>
      <c r="L544">
        <v>-331.52600000000001</v>
      </c>
      <c r="M544">
        <v>-331.45100000000002</v>
      </c>
      <c r="N544">
        <v>-332.601</v>
      </c>
      <c r="O544">
        <v>-332.15</v>
      </c>
      <c r="P544">
        <v>-331.495</v>
      </c>
      <c r="Q544">
        <v>-330.93599999999998</v>
      </c>
      <c r="R544">
        <v>-330.91500000000002</v>
      </c>
      <c r="S544">
        <v>-331.40899999999999</v>
      </c>
      <c r="T544">
        <v>-331.31299999999999</v>
      </c>
      <c r="U544">
        <v>-330.935</v>
      </c>
      <c r="V544">
        <v>-330.58100000000002</v>
      </c>
      <c r="W544">
        <v>-1583.318</v>
      </c>
      <c r="X544">
        <v>-1596.5309999999999</v>
      </c>
      <c r="Y544">
        <v>-1453.067</v>
      </c>
      <c r="Z544">
        <v>-1359.7719999999999</v>
      </c>
      <c r="AA544">
        <v>-1251.2940000000001</v>
      </c>
      <c r="AB544">
        <v>-1180.4069999999999</v>
      </c>
      <c r="AC544">
        <v>-1143.807</v>
      </c>
      <c r="AD544">
        <v>-1134.6469999999999</v>
      </c>
      <c r="AE544">
        <v>-1051.222</v>
      </c>
      <c r="AF544">
        <v>-1052.8240000000001</v>
      </c>
      <c r="AG544">
        <v>-1013.321</v>
      </c>
      <c r="AH544">
        <v>-997.97900000000004</v>
      </c>
      <c r="AI544">
        <v>-982.05399999999997</v>
      </c>
      <c r="AJ544">
        <v>-989.07500000000005</v>
      </c>
      <c r="AK544">
        <v>-963.63599999999997</v>
      </c>
      <c r="AL544">
        <v>-995.06399999999996</v>
      </c>
      <c r="AM544">
        <v>-1239.1130000000001</v>
      </c>
      <c r="AN544">
        <v>-1325.1189999999999</v>
      </c>
      <c r="AO544">
        <v>-1338.6669999999999</v>
      </c>
      <c r="AP544">
        <v>-1416.2529999999999</v>
      </c>
      <c r="AQ544">
        <v>-1562.5440000000001</v>
      </c>
      <c r="AR544">
        <v>-1680.838</v>
      </c>
      <c r="AS544">
        <v>-1812.636</v>
      </c>
      <c r="AT544">
        <v>-1952.6590000000001</v>
      </c>
      <c r="AU544">
        <v>-2089.4029999999998</v>
      </c>
      <c r="AV544">
        <v>-2129.712</v>
      </c>
      <c r="AW544">
        <v>-2187.7510000000002</v>
      </c>
      <c r="AX544">
        <v>-2211.2440000000001</v>
      </c>
      <c r="AY544">
        <v>-2246.8119999999999</v>
      </c>
      <c r="AZ544">
        <v>-2245.1039999999998</v>
      </c>
      <c r="BA544">
        <v>-2276.3150000000001</v>
      </c>
      <c r="BB544">
        <v>-2304.971</v>
      </c>
      <c r="BC544">
        <v>-1245.232</v>
      </c>
      <c r="BD544">
        <v>-1228.3720000000001</v>
      </c>
    </row>
    <row r="545" spans="1:56" x14ac:dyDescent="0.25">
      <c r="A545" t="s">
        <v>323</v>
      </c>
      <c r="D545" t="s">
        <v>2</v>
      </c>
      <c r="F545" t="s">
        <v>153</v>
      </c>
      <c r="G545" s="33">
        <v>42950</v>
      </c>
      <c r="H545" s="41">
        <f t="shared" si="13"/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</row>
    <row r="546" spans="1:56" x14ac:dyDescent="0.25">
      <c r="A546" t="s">
        <v>323</v>
      </c>
      <c r="D546" t="s">
        <v>2</v>
      </c>
      <c r="F546" t="s">
        <v>154</v>
      </c>
      <c r="G546" s="33">
        <v>42950</v>
      </c>
      <c r="H546" s="41">
        <f t="shared" si="13"/>
        <v>0</v>
      </c>
      <c r="I546">
        <v>-1235.1559999999999</v>
      </c>
      <c r="J546">
        <v>-1197.212</v>
      </c>
      <c r="K546">
        <v>-1176.4069999999999</v>
      </c>
      <c r="L546">
        <v>-1162.548</v>
      </c>
      <c r="M546">
        <v>-1222.6420000000001</v>
      </c>
      <c r="N546">
        <v>-1251.5530000000001</v>
      </c>
      <c r="O546">
        <v>-1139.249</v>
      </c>
      <c r="P546">
        <v>-1033.4390000000001</v>
      </c>
      <c r="Q546">
        <v>-992.16099999999994</v>
      </c>
      <c r="R546">
        <v>-964.03300000000002</v>
      </c>
      <c r="S546">
        <v>-967.30200000000002</v>
      </c>
      <c r="T546">
        <v>-967.60400000000004</v>
      </c>
      <c r="U546">
        <v>-895.16700000000003</v>
      </c>
      <c r="V546">
        <v>-829.79499999999996</v>
      </c>
      <c r="W546">
        <v>-1900.2750000000001</v>
      </c>
      <c r="X546">
        <v>-1874.18</v>
      </c>
      <c r="Y546">
        <v>-1715.846</v>
      </c>
      <c r="Z546">
        <v>-1585.048</v>
      </c>
      <c r="AA546">
        <v>-1494.162</v>
      </c>
      <c r="AB546">
        <v>-1431.23</v>
      </c>
      <c r="AC546">
        <v>-1461.2819999999999</v>
      </c>
      <c r="AD546">
        <v>-1446.23</v>
      </c>
      <c r="AE546">
        <v>-1416.1980000000001</v>
      </c>
      <c r="AF546">
        <v>-1399.2329999999999</v>
      </c>
      <c r="AG546">
        <v>-1376.1479999999999</v>
      </c>
      <c r="AH546">
        <v>-1396.329</v>
      </c>
      <c r="AI546">
        <v>-1429.08</v>
      </c>
      <c r="AJ546">
        <v>-1420.0909999999999</v>
      </c>
      <c r="AK546">
        <v>-1449.0250000000001</v>
      </c>
      <c r="AL546">
        <v>-1466.356</v>
      </c>
      <c r="AM546">
        <v>-1462.604</v>
      </c>
      <c r="AN546">
        <v>-1489.915</v>
      </c>
      <c r="AO546">
        <v>-1503.3119999999999</v>
      </c>
      <c r="AP546">
        <v>-1588.2629999999999</v>
      </c>
      <c r="AQ546">
        <v>-1707.0509999999999</v>
      </c>
      <c r="AR546">
        <v>-1771.52</v>
      </c>
      <c r="AS546">
        <v>-1909.0170000000001</v>
      </c>
      <c r="AT546">
        <v>-1986.452</v>
      </c>
      <c r="AU546">
        <v>-2082.1030000000001</v>
      </c>
      <c r="AV546">
        <v>-2116.413</v>
      </c>
      <c r="AW546">
        <v>-2159.5070000000001</v>
      </c>
      <c r="AX546">
        <v>-2198.3330000000001</v>
      </c>
      <c r="AY546">
        <v>-2216.4160000000002</v>
      </c>
      <c r="AZ546">
        <v>-2231.7060000000001</v>
      </c>
      <c r="BA546">
        <v>-2295.67</v>
      </c>
      <c r="BB546">
        <v>-2294.8960000000002</v>
      </c>
      <c r="BC546">
        <v>-1131.4960000000001</v>
      </c>
      <c r="BD546">
        <v>-1312.905</v>
      </c>
    </row>
    <row r="547" spans="1:56" x14ac:dyDescent="0.25">
      <c r="A547" t="s">
        <v>323</v>
      </c>
      <c r="D547" t="s">
        <v>2</v>
      </c>
      <c r="F547" t="s">
        <v>157</v>
      </c>
      <c r="G547" s="33">
        <v>42950</v>
      </c>
      <c r="H547" s="41">
        <f t="shared" si="13"/>
        <v>27697.160999999993</v>
      </c>
      <c r="I547">
        <v>-563.68700000000001</v>
      </c>
      <c r="J547">
        <v>-564.34100000000001</v>
      </c>
      <c r="K547">
        <v>-563.80899999999997</v>
      </c>
      <c r="L547">
        <v>-564.64400000000001</v>
      </c>
      <c r="M547">
        <v>-564.11599999999999</v>
      </c>
      <c r="N547">
        <v>-564.72299999999996</v>
      </c>
      <c r="O547">
        <v>-564.27300000000002</v>
      </c>
      <c r="P547">
        <v>-563.49</v>
      </c>
      <c r="Q547">
        <v>-565.60900000000004</v>
      </c>
      <c r="R547">
        <v>-564.61900000000003</v>
      </c>
      <c r="S547">
        <v>-565.47699999999998</v>
      </c>
      <c r="T547">
        <v>-564.66399999999999</v>
      </c>
      <c r="U547">
        <v>-565.22900000000004</v>
      </c>
      <c r="V547">
        <v>-564.32600000000002</v>
      </c>
      <c r="W547">
        <v>-565.38900000000001</v>
      </c>
      <c r="X547">
        <v>-563.995</v>
      </c>
      <c r="Y547">
        <v>-568.02099999999996</v>
      </c>
      <c r="Z547">
        <v>-569.17700000000002</v>
      </c>
      <c r="AA547">
        <v>-572.57500000000005</v>
      </c>
      <c r="AB547">
        <v>-578.14499999999998</v>
      </c>
      <c r="AC547">
        <v>-605.327</v>
      </c>
      <c r="AD547">
        <v>-606.59400000000005</v>
      </c>
      <c r="AE547">
        <v>-603.36500000000001</v>
      </c>
      <c r="AF547">
        <v>-600.47799999999995</v>
      </c>
      <c r="AG547">
        <v>-604.61400000000003</v>
      </c>
      <c r="AH547">
        <v>-608.45100000000002</v>
      </c>
      <c r="AI547">
        <v>-604.48500000000001</v>
      </c>
      <c r="AJ547">
        <v>-455.49299999999999</v>
      </c>
      <c r="AK547">
        <v>-555.79700000000003</v>
      </c>
      <c r="AL547">
        <v>-393.68599999999998</v>
      </c>
      <c r="AM547">
        <v>-391.53100000000001</v>
      </c>
      <c r="AN547">
        <v>-445.12200000000001</v>
      </c>
      <c r="AO547">
        <v>-621.85699999999997</v>
      </c>
      <c r="AP547">
        <v>-620.26300000000003</v>
      </c>
      <c r="AQ547">
        <v>-618.53899999999999</v>
      </c>
      <c r="AR547">
        <v>-617.70799999999997</v>
      </c>
      <c r="AS547">
        <v>-618.73500000000001</v>
      </c>
      <c r="AT547">
        <v>-618.40099999999995</v>
      </c>
      <c r="AU547">
        <v>-619.31600000000003</v>
      </c>
      <c r="AV547">
        <v>-616.57100000000003</v>
      </c>
      <c r="AW547">
        <v>-619.48099999999999</v>
      </c>
      <c r="AX547">
        <v>-619.51099999999997</v>
      </c>
      <c r="AY547">
        <v>-618.04600000000005</v>
      </c>
      <c r="AZ547">
        <v>-619.03599999999994</v>
      </c>
      <c r="BA547">
        <v>-618.62300000000005</v>
      </c>
      <c r="BB547">
        <v>-618.43799999999999</v>
      </c>
      <c r="BC547">
        <v>-619.40499999999997</v>
      </c>
      <c r="BD547">
        <v>-617.97900000000004</v>
      </c>
    </row>
    <row r="548" spans="1:56" x14ac:dyDescent="0.25">
      <c r="A548" t="s">
        <v>323</v>
      </c>
      <c r="D548" t="s">
        <v>2</v>
      </c>
      <c r="F548" t="s">
        <v>156</v>
      </c>
      <c r="G548" s="33">
        <v>42950</v>
      </c>
      <c r="H548" s="41">
        <f t="shared" si="13"/>
        <v>7991.0129999999999</v>
      </c>
      <c r="I548">
        <v>-9.1519999999999992</v>
      </c>
      <c r="J548">
        <v>-8.5370000000000008</v>
      </c>
      <c r="K548">
        <v>-8.9350000000000005</v>
      </c>
      <c r="L548">
        <v>-9.1809999999999992</v>
      </c>
      <c r="M548">
        <v>-8.7629999999999999</v>
      </c>
      <c r="N548">
        <v>-9.5069999999999997</v>
      </c>
      <c r="O548">
        <v>-9.3420000000000005</v>
      </c>
      <c r="P548">
        <v>-9.5139999999999993</v>
      </c>
      <c r="Q548">
        <v>-10.068</v>
      </c>
      <c r="R548">
        <v>-10.731</v>
      </c>
      <c r="S548">
        <v>-10.901999999999999</v>
      </c>
      <c r="T548">
        <v>-12.298999999999999</v>
      </c>
      <c r="U548">
        <v>-8.5749999999999993</v>
      </c>
      <c r="V548">
        <v>-9.468</v>
      </c>
      <c r="W548">
        <v>-11.477</v>
      </c>
      <c r="X548">
        <v>-13.222</v>
      </c>
      <c r="Y548">
        <v>-39.987000000000002</v>
      </c>
      <c r="Z548">
        <v>-104.245</v>
      </c>
      <c r="AA548">
        <v>-280.79300000000001</v>
      </c>
      <c r="AB548">
        <v>-544.87900000000002</v>
      </c>
      <c r="AC548">
        <v>-762.721</v>
      </c>
      <c r="AD548">
        <v>-832.71100000000001</v>
      </c>
      <c r="AE548">
        <v>-719.55799999999999</v>
      </c>
      <c r="AF548">
        <v>-751.45699999999999</v>
      </c>
      <c r="AG548">
        <v>-745.05</v>
      </c>
      <c r="AH548">
        <v>-1036.2840000000001</v>
      </c>
      <c r="AI548">
        <v>-549.48</v>
      </c>
      <c r="AJ548">
        <v>-308.14600000000002</v>
      </c>
      <c r="AK548">
        <v>-374.512</v>
      </c>
      <c r="AL548">
        <v>-343.18799999999999</v>
      </c>
      <c r="AM548">
        <v>-214.26900000000001</v>
      </c>
      <c r="AN548">
        <v>-44.134</v>
      </c>
      <c r="AO548">
        <v>-24.356999999999999</v>
      </c>
      <c r="AP548">
        <v>-14.608000000000001</v>
      </c>
      <c r="AQ548">
        <v>-11.868</v>
      </c>
      <c r="AR548">
        <v>-11.367000000000001</v>
      </c>
      <c r="AS548">
        <v>-10.493</v>
      </c>
      <c r="AT548">
        <v>-10.629</v>
      </c>
      <c r="AU548">
        <v>-11.474</v>
      </c>
      <c r="AV548">
        <v>-11.452999999999999</v>
      </c>
      <c r="AW548">
        <v>-11.052</v>
      </c>
      <c r="AX548">
        <v>-10.212999999999999</v>
      </c>
      <c r="AY548">
        <v>-10.362</v>
      </c>
      <c r="AZ548">
        <v>-9.298</v>
      </c>
      <c r="BA548">
        <v>-8.8170000000000002</v>
      </c>
      <c r="BB548">
        <v>-8.0559999999999992</v>
      </c>
      <c r="BC548">
        <v>-8.0500000000000007</v>
      </c>
      <c r="BD548">
        <v>-7.8289999999999997</v>
      </c>
    </row>
    <row r="549" spans="1:56" x14ac:dyDescent="0.25">
      <c r="A549" t="s">
        <v>323</v>
      </c>
      <c r="D549" t="s">
        <v>2</v>
      </c>
      <c r="F549" t="s">
        <v>155</v>
      </c>
      <c r="G549" s="33">
        <v>42950</v>
      </c>
      <c r="H549" s="41">
        <f t="shared" si="13"/>
        <v>0</v>
      </c>
      <c r="I549">
        <v>-870</v>
      </c>
      <c r="J549">
        <v>-876.16</v>
      </c>
      <c r="K549">
        <v>-882</v>
      </c>
      <c r="L549">
        <v>-882</v>
      </c>
      <c r="M549">
        <v>-792</v>
      </c>
      <c r="N549">
        <v>-774</v>
      </c>
      <c r="O549">
        <v>-498.04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-0.32</v>
      </c>
      <c r="AA549">
        <v>0</v>
      </c>
      <c r="AB549">
        <v>0</v>
      </c>
      <c r="AC549">
        <v>-618.01599999999996</v>
      </c>
      <c r="AD549">
        <v>-816</v>
      </c>
      <c r="AE549">
        <v>-804.01599999999996</v>
      </c>
      <c r="AF549">
        <v>-816.01599999999996</v>
      </c>
      <c r="AG549">
        <v>-816.01599999999996</v>
      </c>
      <c r="AH549">
        <v>-810.01599999999996</v>
      </c>
      <c r="AI549">
        <v>-786.01599999999996</v>
      </c>
      <c r="AJ549">
        <v>-126.01600000000001</v>
      </c>
      <c r="AK549">
        <v>-210.01599999999999</v>
      </c>
      <c r="AL549">
        <v>-804.03200000000004</v>
      </c>
      <c r="AM549">
        <v>-804</v>
      </c>
      <c r="AN549">
        <v>-780.01599999999996</v>
      </c>
      <c r="AO549">
        <v>-780.01599999999996</v>
      </c>
      <c r="AP549">
        <v>-780</v>
      </c>
      <c r="AQ549">
        <v>-768.01599999999996</v>
      </c>
      <c r="AR549">
        <v>-762</v>
      </c>
      <c r="AS549">
        <v>-756.01599999999996</v>
      </c>
      <c r="AT549">
        <v>-756</v>
      </c>
      <c r="AU549">
        <v>-762</v>
      </c>
      <c r="AV549">
        <v>-762</v>
      </c>
      <c r="AW549">
        <v>-768</v>
      </c>
      <c r="AX549">
        <v>-762</v>
      </c>
      <c r="AY549">
        <v>-768</v>
      </c>
      <c r="AZ549">
        <v>-774</v>
      </c>
      <c r="BA549">
        <v>-774</v>
      </c>
      <c r="BB549">
        <v>-774</v>
      </c>
      <c r="BC549">
        <v>-780</v>
      </c>
      <c r="BD549">
        <v>-768</v>
      </c>
    </row>
    <row r="550" spans="1:56" x14ac:dyDescent="0.25">
      <c r="A550" t="s">
        <v>323</v>
      </c>
      <c r="D550" t="s">
        <v>2</v>
      </c>
      <c r="F550" t="s">
        <v>157</v>
      </c>
      <c r="G550" s="33">
        <v>42951</v>
      </c>
      <c r="H550" s="41">
        <f t="shared" si="13"/>
        <v>29606.025999999998</v>
      </c>
      <c r="I550">
        <v>-618.51800000000003</v>
      </c>
      <c r="J550">
        <v>-618.779</v>
      </c>
      <c r="K550">
        <v>-618.20500000000004</v>
      </c>
      <c r="L550">
        <v>-618.25800000000004</v>
      </c>
      <c r="M550">
        <v>-618.38599999999997</v>
      </c>
      <c r="N550">
        <v>-618.13699999999994</v>
      </c>
      <c r="O550">
        <v>-618.399</v>
      </c>
      <c r="P550">
        <v>-617.11</v>
      </c>
      <c r="Q550">
        <v>-619.03599999999994</v>
      </c>
      <c r="R550">
        <v>-470.71600000000001</v>
      </c>
      <c r="S550">
        <v>-227.65700000000001</v>
      </c>
      <c r="T550">
        <v>-227.47900000000001</v>
      </c>
      <c r="U550">
        <v>-357.30900000000003</v>
      </c>
      <c r="V550">
        <v>-618.49599999999998</v>
      </c>
      <c r="W550">
        <v>-618.54300000000001</v>
      </c>
      <c r="X550">
        <v>-620.31500000000005</v>
      </c>
      <c r="Y550">
        <v>-628.51599999999996</v>
      </c>
      <c r="Z550">
        <v>-635.92999999999995</v>
      </c>
      <c r="AA550">
        <v>-637.65499999999997</v>
      </c>
      <c r="AB550">
        <v>-648.82600000000002</v>
      </c>
      <c r="AC550">
        <v>-659.78800000000001</v>
      </c>
      <c r="AD550">
        <v>-657.14700000000005</v>
      </c>
      <c r="AE550">
        <v>-662.97500000000002</v>
      </c>
      <c r="AF550">
        <v>-640.47</v>
      </c>
      <c r="AG550">
        <v>-646.31100000000004</v>
      </c>
      <c r="AH550">
        <v>-740.702</v>
      </c>
      <c r="AI550">
        <v>-727.30700000000002</v>
      </c>
      <c r="AJ550">
        <v>-725.86500000000001</v>
      </c>
      <c r="AK550">
        <v>-731.02200000000005</v>
      </c>
      <c r="AL550">
        <v>-706.971</v>
      </c>
      <c r="AM550">
        <v>-704.25699999999995</v>
      </c>
      <c r="AN550">
        <v>-742.25599999999997</v>
      </c>
      <c r="AO550">
        <v>-699.48</v>
      </c>
      <c r="AP550">
        <v>-645.77800000000002</v>
      </c>
      <c r="AQ550">
        <v>-622.36699999999996</v>
      </c>
      <c r="AR550">
        <v>-617.96299999999997</v>
      </c>
      <c r="AS550">
        <v>-617.72900000000004</v>
      </c>
      <c r="AT550">
        <v>-619.13599999999997</v>
      </c>
      <c r="AU550">
        <v>-617.71199999999999</v>
      </c>
      <c r="AV550">
        <v>-616.79600000000005</v>
      </c>
      <c r="AW550">
        <v>-620.34900000000005</v>
      </c>
      <c r="AX550">
        <v>-618.12800000000004</v>
      </c>
      <c r="AY550">
        <v>-617.78099999999995</v>
      </c>
      <c r="AZ550">
        <v>-618.39099999999996</v>
      </c>
      <c r="BA550">
        <v>-618.09500000000003</v>
      </c>
      <c r="BB550">
        <v>-618.03099999999995</v>
      </c>
      <c r="BC550">
        <v>-619.24400000000003</v>
      </c>
      <c r="BD550">
        <v>-617.70500000000004</v>
      </c>
    </row>
    <row r="551" spans="1:56" x14ac:dyDescent="0.25">
      <c r="A551" t="s">
        <v>323</v>
      </c>
      <c r="D551" t="s">
        <v>2</v>
      </c>
      <c r="F551" t="s">
        <v>154</v>
      </c>
      <c r="G551" s="33">
        <v>42951</v>
      </c>
      <c r="H551" s="41">
        <f t="shared" si="13"/>
        <v>0</v>
      </c>
      <c r="I551">
        <v>-1314.1079999999999</v>
      </c>
      <c r="J551">
        <v>-1264.509</v>
      </c>
      <c r="K551">
        <v>-1104.057</v>
      </c>
      <c r="L551">
        <v>-928.62800000000004</v>
      </c>
      <c r="M551">
        <v>-845.375</v>
      </c>
      <c r="N551">
        <v>-786.024</v>
      </c>
      <c r="O551">
        <v>-777.32500000000005</v>
      </c>
      <c r="P551">
        <v>-775.82100000000003</v>
      </c>
      <c r="Q551">
        <v>-775.67</v>
      </c>
      <c r="R551">
        <v>-775.85400000000004</v>
      </c>
      <c r="S551">
        <v>-775.33699999999999</v>
      </c>
      <c r="T551">
        <v>-775.54100000000005</v>
      </c>
      <c r="U551">
        <v>-775.53099999999995</v>
      </c>
      <c r="V551">
        <v>-775.40200000000004</v>
      </c>
      <c r="W551">
        <v>-1904.856</v>
      </c>
      <c r="X551">
        <v>-1920.07</v>
      </c>
      <c r="Y551">
        <v>-1778.3589999999999</v>
      </c>
      <c r="Z551">
        <v>-1733.125</v>
      </c>
      <c r="AA551">
        <v>-1583.5650000000001</v>
      </c>
      <c r="AB551">
        <v>-1509.902</v>
      </c>
      <c r="AC551">
        <v>-1476.6469999999999</v>
      </c>
      <c r="AD551">
        <v>-1456.915</v>
      </c>
      <c r="AE551">
        <v>-1389.05</v>
      </c>
      <c r="AF551">
        <v>-1370.03</v>
      </c>
      <c r="AG551">
        <v>-1401.9839999999999</v>
      </c>
      <c r="AH551">
        <v>-1436.326</v>
      </c>
      <c r="AI551">
        <v>-1445.2619999999999</v>
      </c>
      <c r="AJ551">
        <v>-1429.586</v>
      </c>
      <c r="AK551">
        <v>-1410.491</v>
      </c>
      <c r="AL551">
        <v>-1465.1859999999999</v>
      </c>
      <c r="AM551">
        <v>-1476.701</v>
      </c>
      <c r="AN551">
        <v>-1478.3140000000001</v>
      </c>
      <c r="AO551">
        <v>-1538.5129999999999</v>
      </c>
      <c r="AP551">
        <v>-1629.067</v>
      </c>
      <c r="AQ551">
        <v>-1728.35</v>
      </c>
      <c r="AR551">
        <v>-1800.2929999999999</v>
      </c>
      <c r="AS551">
        <v>-1878.1479999999999</v>
      </c>
      <c r="AT551">
        <v>-1965.0989999999999</v>
      </c>
      <c r="AU551">
        <v>-1680.902</v>
      </c>
      <c r="AV551">
        <v>-1693.761</v>
      </c>
      <c r="AW551">
        <v>-1715.943</v>
      </c>
      <c r="AX551">
        <v>-1758.124</v>
      </c>
      <c r="AY551">
        <v>-1784.4559999999999</v>
      </c>
      <c r="AZ551">
        <v>-1766.7249999999999</v>
      </c>
      <c r="BA551">
        <v>-1811.0340000000001</v>
      </c>
      <c r="BB551">
        <v>-1802.712</v>
      </c>
      <c r="BC551">
        <v>-496.161</v>
      </c>
      <c r="BD551">
        <v>-376.685</v>
      </c>
    </row>
    <row r="552" spans="1:56" x14ac:dyDescent="0.25">
      <c r="A552" t="s">
        <v>323</v>
      </c>
      <c r="D552" t="s">
        <v>2</v>
      </c>
      <c r="F552" t="s">
        <v>155</v>
      </c>
      <c r="G552" s="33">
        <v>42951</v>
      </c>
      <c r="H552" s="41">
        <f t="shared" si="13"/>
        <v>0</v>
      </c>
      <c r="I552">
        <v>-768</v>
      </c>
      <c r="J552">
        <v>-768</v>
      </c>
      <c r="K552">
        <v>-768</v>
      </c>
      <c r="L552">
        <v>-768</v>
      </c>
      <c r="M552">
        <v>-780</v>
      </c>
      <c r="N552">
        <v>-774</v>
      </c>
      <c r="O552">
        <v>-384</v>
      </c>
      <c r="P552">
        <v>0</v>
      </c>
      <c r="Q552">
        <v>0</v>
      </c>
      <c r="R552">
        <v>0</v>
      </c>
      <c r="S552">
        <v>-0.04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-0.32</v>
      </c>
      <c r="AA552">
        <v>-702.01599999999996</v>
      </c>
      <c r="AB552">
        <v>-804</v>
      </c>
      <c r="AC552">
        <v>-804.3</v>
      </c>
      <c r="AD552">
        <v>-804.91600000000005</v>
      </c>
      <c r="AE552">
        <v>-798.01599999999996</v>
      </c>
      <c r="AF552">
        <v>-798.3</v>
      </c>
      <c r="AG552">
        <v>-798.01599999999996</v>
      </c>
      <c r="AH552">
        <v>-794.89599999999996</v>
      </c>
      <c r="AI552">
        <v>-781.37599999999998</v>
      </c>
      <c r="AJ552">
        <v>-755.85900000000004</v>
      </c>
      <c r="AK552">
        <v>-741.91600000000005</v>
      </c>
      <c r="AL552">
        <v>-742.92</v>
      </c>
      <c r="AM552">
        <v>-754.51599999999996</v>
      </c>
      <c r="AN552">
        <v>-761.23599999999999</v>
      </c>
      <c r="AO552">
        <v>-773.54</v>
      </c>
      <c r="AP552">
        <v>-778.17600000000004</v>
      </c>
      <c r="AQ552">
        <v>-768.33600000000001</v>
      </c>
      <c r="AR552">
        <v>-768.01599999999996</v>
      </c>
      <c r="AS552">
        <v>-864</v>
      </c>
      <c r="AT552">
        <v>-876.01599999999996</v>
      </c>
      <c r="AU552">
        <v>-870.01599999999996</v>
      </c>
      <c r="AV552">
        <v>-882.00400000000002</v>
      </c>
      <c r="AW552">
        <v>-876</v>
      </c>
      <c r="AX552">
        <v>-876</v>
      </c>
      <c r="AY552">
        <v>-858</v>
      </c>
      <c r="AZ552">
        <v>-858</v>
      </c>
      <c r="BA552">
        <v>-864</v>
      </c>
      <c r="BB552">
        <v>-864</v>
      </c>
      <c r="BC552">
        <v>-864</v>
      </c>
      <c r="BD552">
        <v>-870</v>
      </c>
    </row>
    <row r="553" spans="1:56" x14ac:dyDescent="0.25">
      <c r="A553" t="s">
        <v>323</v>
      </c>
      <c r="D553" t="s">
        <v>2</v>
      </c>
      <c r="F553" t="s">
        <v>156</v>
      </c>
      <c r="G553" s="33">
        <v>42951</v>
      </c>
      <c r="H553" s="41">
        <f t="shared" si="13"/>
        <v>43205.159000000014</v>
      </c>
      <c r="I553">
        <v>-8.3979999999999997</v>
      </c>
      <c r="J553">
        <v>-9.0559999999999992</v>
      </c>
      <c r="K553">
        <v>-8.5229999999999997</v>
      </c>
      <c r="L553">
        <v>-9.9809999999999999</v>
      </c>
      <c r="M553">
        <v>-9.3130000000000006</v>
      </c>
      <c r="N553">
        <v>-9.7260000000000009</v>
      </c>
      <c r="O553">
        <v>-10.212999999999999</v>
      </c>
      <c r="P553">
        <v>-9.4580000000000002</v>
      </c>
      <c r="Q553">
        <v>-9.6929999999999996</v>
      </c>
      <c r="R553">
        <v>-9.9030000000000005</v>
      </c>
      <c r="S553">
        <v>-9.4499999999999993</v>
      </c>
      <c r="T553">
        <v>-11.68</v>
      </c>
      <c r="U553">
        <v>-10.708</v>
      </c>
      <c r="V553">
        <v>-11.425000000000001</v>
      </c>
      <c r="W553">
        <v>-12.811999999999999</v>
      </c>
      <c r="X553">
        <v>-35.301000000000002</v>
      </c>
      <c r="Y553">
        <v>-240.541</v>
      </c>
      <c r="Z553">
        <v>-439.255</v>
      </c>
      <c r="AA553">
        <v>-631.49300000000005</v>
      </c>
      <c r="AB553">
        <v>-1474.442</v>
      </c>
      <c r="AC553">
        <v>-2000.836</v>
      </c>
      <c r="AD553">
        <v>-2320.5340000000001</v>
      </c>
      <c r="AE553">
        <v>-2024.3689999999999</v>
      </c>
      <c r="AF553">
        <v>-956.22799999999995</v>
      </c>
      <c r="AG553">
        <v>-1614.269</v>
      </c>
      <c r="AH553">
        <v>-5839.4660000000003</v>
      </c>
      <c r="AI553">
        <v>-5220.7740000000003</v>
      </c>
      <c r="AJ553">
        <v>-4905.2879999999996</v>
      </c>
      <c r="AK553">
        <v>-4365.451</v>
      </c>
      <c r="AL553">
        <v>-2645.0439999999999</v>
      </c>
      <c r="AM553">
        <v>-3265.8029999999999</v>
      </c>
      <c r="AN553">
        <v>-2847.29</v>
      </c>
      <c r="AO553">
        <v>-1533.7170000000001</v>
      </c>
      <c r="AP553">
        <v>-475.43900000000002</v>
      </c>
      <c r="AQ553">
        <v>-52.424999999999997</v>
      </c>
      <c r="AR553">
        <v>-15.587999999999999</v>
      </c>
      <c r="AS553">
        <v>-14.029</v>
      </c>
      <c r="AT553">
        <v>-14.833</v>
      </c>
      <c r="AU553">
        <v>-15.51</v>
      </c>
      <c r="AV553">
        <v>-14.481999999999999</v>
      </c>
      <c r="AW553">
        <v>-13.853</v>
      </c>
      <c r="AX553">
        <v>-13.192</v>
      </c>
      <c r="AY553">
        <v>-13.037000000000001</v>
      </c>
      <c r="AZ553">
        <v>-12.356</v>
      </c>
      <c r="BA553">
        <v>-10.851000000000001</v>
      </c>
      <c r="BB553">
        <v>-10.49</v>
      </c>
      <c r="BC553">
        <v>-9.6609999999999996</v>
      </c>
      <c r="BD553">
        <v>-8.9730000000000008</v>
      </c>
    </row>
    <row r="554" spans="1:56" x14ac:dyDescent="0.25">
      <c r="A554" t="s">
        <v>323</v>
      </c>
      <c r="D554" t="s">
        <v>2</v>
      </c>
      <c r="F554" t="s">
        <v>153</v>
      </c>
      <c r="G554" s="33">
        <v>42951</v>
      </c>
      <c r="H554" s="41">
        <f t="shared" si="13"/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</row>
    <row r="555" spans="1:56" x14ac:dyDescent="0.25">
      <c r="A555" t="s">
        <v>323</v>
      </c>
      <c r="D555" t="s">
        <v>2</v>
      </c>
      <c r="F555" t="s">
        <v>156</v>
      </c>
      <c r="G555" s="33">
        <v>42952</v>
      </c>
      <c r="H555" s="41">
        <f t="shared" si="13"/>
        <v>165798.48399999997</v>
      </c>
      <c r="I555">
        <v>-9.9610000000000003</v>
      </c>
      <c r="J555">
        <v>-8.83</v>
      </c>
      <c r="K555">
        <v>-9.8160000000000007</v>
      </c>
      <c r="L555">
        <v>-9.2509999999999994</v>
      </c>
      <c r="M555">
        <v>-9.0429999999999993</v>
      </c>
      <c r="N555">
        <v>-9.8859999999999992</v>
      </c>
      <c r="O555">
        <v>-8.8569999999999993</v>
      </c>
      <c r="P555">
        <v>-9.1869999999999994</v>
      </c>
      <c r="Q555">
        <v>-9.968</v>
      </c>
      <c r="R555">
        <v>-9.4619999999999997</v>
      </c>
      <c r="S555">
        <v>-10.971</v>
      </c>
      <c r="T555">
        <v>-7.6559999999999997</v>
      </c>
      <c r="U555">
        <v>-8.8309999999999995</v>
      </c>
      <c r="V555">
        <v>-10.701000000000001</v>
      </c>
      <c r="W555">
        <v>-9.3079999999999998</v>
      </c>
      <c r="X555">
        <v>-110.949</v>
      </c>
      <c r="Y555">
        <v>-1110.1300000000001</v>
      </c>
      <c r="Z555">
        <v>-2924.6210000000001</v>
      </c>
      <c r="AA555">
        <v>-5207.7259999999997</v>
      </c>
      <c r="AB555">
        <v>-7638.5469999999996</v>
      </c>
      <c r="AC555">
        <v>-9989.9590000000007</v>
      </c>
      <c r="AD555">
        <v>-12032.043</v>
      </c>
      <c r="AE555">
        <v>-13661.806</v>
      </c>
      <c r="AF555">
        <v>-14439.067999999999</v>
      </c>
      <c r="AG555">
        <v>-15458.005999999999</v>
      </c>
      <c r="AH555">
        <v>-15571.163</v>
      </c>
      <c r="AI555">
        <v>-14694.966</v>
      </c>
      <c r="AJ555">
        <v>-13721.772000000001</v>
      </c>
      <c r="AK555">
        <v>-11938.806</v>
      </c>
      <c r="AL555">
        <v>-10191.058999999999</v>
      </c>
      <c r="AM555">
        <v>-8268.0419999999995</v>
      </c>
      <c r="AN555">
        <v>-5415.3860000000004</v>
      </c>
      <c r="AO555">
        <v>-2586.5770000000002</v>
      </c>
      <c r="AP555">
        <v>-474.89400000000001</v>
      </c>
      <c r="AQ555">
        <v>-63.384</v>
      </c>
      <c r="AR555">
        <v>-13.012</v>
      </c>
      <c r="AS555">
        <v>-12.27</v>
      </c>
      <c r="AT555">
        <v>-13.829000000000001</v>
      </c>
      <c r="AU555">
        <v>-13.282</v>
      </c>
      <c r="AV555">
        <v>-13.34</v>
      </c>
      <c r="AW555">
        <v>-11.952</v>
      </c>
      <c r="AX555">
        <v>-12.616</v>
      </c>
      <c r="AY555">
        <v>-12.726000000000001</v>
      </c>
      <c r="AZ555">
        <v>-12.48</v>
      </c>
      <c r="BA555">
        <v>-13.246</v>
      </c>
      <c r="BB555">
        <v>-9.8480000000000008</v>
      </c>
      <c r="BC555">
        <v>-10.086</v>
      </c>
      <c r="BD555">
        <v>-9.1649999999999991</v>
      </c>
    </row>
    <row r="556" spans="1:56" x14ac:dyDescent="0.25">
      <c r="A556" t="s">
        <v>323</v>
      </c>
      <c r="D556" t="s">
        <v>2</v>
      </c>
      <c r="F556" t="s">
        <v>157</v>
      </c>
      <c r="G556" s="33">
        <v>42952</v>
      </c>
      <c r="H556" s="41">
        <f t="shared" si="13"/>
        <v>43789.509999999995</v>
      </c>
      <c r="I556">
        <v>-618.74900000000002</v>
      </c>
      <c r="J556">
        <v>-618.87</v>
      </c>
      <c r="K556">
        <v>-618.11500000000001</v>
      </c>
      <c r="L556">
        <v>-618.803</v>
      </c>
      <c r="M556">
        <v>-617.92600000000004</v>
      </c>
      <c r="N556">
        <v>-617.58900000000006</v>
      </c>
      <c r="O556">
        <v>-618.79399999999998</v>
      </c>
      <c r="P556">
        <v>-618.08199999999999</v>
      </c>
      <c r="Q556">
        <v>-618.98400000000004</v>
      </c>
      <c r="R556">
        <v>-618.06299999999999</v>
      </c>
      <c r="S556">
        <v>-618.52200000000005</v>
      </c>
      <c r="T556">
        <v>-617.86199999999997</v>
      </c>
      <c r="U556">
        <v>-617.351</v>
      </c>
      <c r="V556">
        <v>-618.95000000000005</v>
      </c>
      <c r="W556">
        <v>-617.96299999999997</v>
      </c>
      <c r="X556">
        <v>-625.09400000000005</v>
      </c>
      <c r="Y556">
        <v>-715.27300000000002</v>
      </c>
      <c r="Z556">
        <v>-889.33399999999995</v>
      </c>
      <c r="AA556">
        <v>-1107.3520000000001</v>
      </c>
      <c r="AB556">
        <v>-1318.0719999999999</v>
      </c>
      <c r="AC556">
        <v>-1507.1790000000001</v>
      </c>
      <c r="AD556">
        <v>-1655.211</v>
      </c>
      <c r="AE556">
        <v>-1766.0930000000001</v>
      </c>
      <c r="AF556">
        <v>-1853.566</v>
      </c>
      <c r="AG556">
        <v>-1957.903</v>
      </c>
      <c r="AH556">
        <v>-2004.9390000000001</v>
      </c>
      <c r="AI556">
        <v>-1837.777</v>
      </c>
      <c r="AJ556">
        <v>-1698.635</v>
      </c>
      <c r="AK556">
        <v>-1581.454</v>
      </c>
      <c r="AL556">
        <v>-1421.2049999999999</v>
      </c>
      <c r="AM556">
        <v>-1298.1079999999999</v>
      </c>
      <c r="AN556">
        <v>-1078.614</v>
      </c>
      <c r="AO556">
        <v>-868.91300000000001</v>
      </c>
      <c r="AP556">
        <v>-673.322</v>
      </c>
      <c r="AQ556">
        <v>-626.61400000000003</v>
      </c>
      <c r="AR556">
        <v>-617.12800000000004</v>
      </c>
      <c r="AS556">
        <v>-617.68799999999999</v>
      </c>
      <c r="AT556">
        <v>-617.64700000000005</v>
      </c>
      <c r="AU556">
        <v>-617.43499999999995</v>
      </c>
      <c r="AV556">
        <v>-618.71400000000006</v>
      </c>
      <c r="AW556">
        <v>-618.35699999999997</v>
      </c>
      <c r="AX556">
        <v>-617.32500000000005</v>
      </c>
      <c r="AY556">
        <v>-617.82899999999995</v>
      </c>
      <c r="AZ556">
        <v>-617.50199999999995</v>
      </c>
      <c r="BA556">
        <v>-617.61900000000003</v>
      </c>
      <c r="BB556">
        <v>-617.31200000000001</v>
      </c>
      <c r="BC556">
        <v>-618.51</v>
      </c>
      <c r="BD556">
        <v>-617.16300000000001</v>
      </c>
    </row>
    <row r="557" spans="1:56" x14ac:dyDescent="0.25">
      <c r="A557" t="s">
        <v>323</v>
      </c>
      <c r="D557" t="s">
        <v>2</v>
      </c>
      <c r="F557" t="s">
        <v>153</v>
      </c>
      <c r="G557" s="33">
        <v>42952</v>
      </c>
      <c r="H557" s="41">
        <f t="shared" si="13"/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</row>
    <row r="558" spans="1:56" x14ac:dyDescent="0.25">
      <c r="A558" t="s">
        <v>323</v>
      </c>
      <c r="D558" t="s">
        <v>2</v>
      </c>
      <c r="F558" t="s">
        <v>155</v>
      </c>
      <c r="G558" s="33">
        <v>42952</v>
      </c>
      <c r="H558" s="41">
        <f t="shared" si="13"/>
        <v>0</v>
      </c>
      <c r="I558">
        <v>-876</v>
      </c>
      <c r="J558">
        <v>-876</v>
      </c>
      <c r="K558">
        <v>-882</v>
      </c>
      <c r="L558">
        <v>-876</v>
      </c>
      <c r="M558">
        <v>-876</v>
      </c>
      <c r="N558">
        <v>-780</v>
      </c>
      <c r="O558">
        <v>-780</v>
      </c>
      <c r="P558">
        <v>-774</v>
      </c>
      <c r="Q558">
        <v>-408</v>
      </c>
      <c r="R558">
        <v>0</v>
      </c>
      <c r="S558">
        <v>0</v>
      </c>
      <c r="T558">
        <v>0</v>
      </c>
      <c r="U558">
        <v>-0.04</v>
      </c>
      <c r="V558">
        <v>0</v>
      </c>
      <c r="W558">
        <v>0</v>
      </c>
      <c r="X558">
        <v>0</v>
      </c>
      <c r="Y558">
        <v>-2.1989999999999998</v>
      </c>
      <c r="Z558">
        <v>-21.626999999999999</v>
      </c>
      <c r="AA558">
        <v>-51.485999999999997</v>
      </c>
      <c r="AB558">
        <v>-87.906000000000006</v>
      </c>
      <c r="AC558">
        <v>-111.175</v>
      </c>
      <c r="AD558">
        <v>-364.24400000000003</v>
      </c>
      <c r="AE558">
        <v>-910.16800000000001</v>
      </c>
      <c r="AF558">
        <v>-909.73199999999997</v>
      </c>
      <c r="AG558">
        <v>-918.58100000000002</v>
      </c>
      <c r="AH558">
        <v>-933.75599999999997</v>
      </c>
      <c r="AI558">
        <v>-929.90099999999995</v>
      </c>
      <c r="AJ558">
        <v>-907.31399999999996</v>
      </c>
      <c r="AK558">
        <v>-888.46600000000001</v>
      </c>
      <c r="AL558">
        <v>-868.226</v>
      </c>
      <c r="AM558">
        <v>-853.43100000000004</v>
      </c>
      <c r="AN558">
        <v>-820.19799999999998</v>
      </c>
      <c r="AO558">
        <v>-788.976</v>
      </c>
      <c r="AP558">
        <v>-761.03300000000002</v>
      </c>
      <c r="AQ558">
        <v>-751.02200000000005</v>
      </c>
      <c r="AR558">
        <v>-750</v>
      </c>
      <c r="AS558">
        <v>-750.01599999999996</v>
      </c>
      <c r="AT558">
        <v>-750</v>
      </c>
      <c r="AU558">
        <v>-756</v>
      </c>
      <c r="AV558">
        <v>-798</v>
      </c>
      <c r="AW558">
        <v>-864</v>
      </c>
      <c r="AX558">
        <v>-870</v>
      </c>
      <c r="AY558">
        <v>-858</v>
      </c>
      <c r="AZ558">
        <v>-858.01599999999996</v>
      </c>
      <c r="BA558">
        <v>-858.2</v>
      </c>
      <c r="BB558">
        <v>-858</v>
      </c>
      <c r="BC558">
        <v>-864</v>
      </c>
      <c r="BD558">
        <v>-870</v>
      </c>
    </row>
    <row r="559" spans="1:56" x14ac:dyDescent="0.25">
      <c r="A559" t="s">
        <v>323</v>
      </c>
      <c r="D559" t="s">
        <v>2</v>
      </c>
      <c r="F559" t="s">
        <v>154</v>
      </c>
      <c r="G559" s="33">
        <v>42952</v>
      </c>
      <c r="H559" s="41">
        <f t="shared" si="13"/>
        <v>0</v>
      </c>
      <c r="I559">
        <v>-376.47</v>
      </c>
      <c r="J559">
        <v>-376.86900000000003</v>
      </c>
      <c r="K559">
        <v>-376.59899999999999</v>
      </c>
      <c r="L559">
        <v>-376.70699999999999</v>
      </c>
      <c r="M559">
        <v>-376.80399999999997</v>
      </c>
      <c r="N559">
        <v>-375.78199999999998</v>
      </c>
      <c r="O559">
        <v>-376.92200000000003</v>
      </c>
      <c r="P559">
        <v>-376.96499999999997</v>
      </c>
      <c r="Q559">
        <v>-377.84699999999998</v>
      </c>
      <c r="R559">
        <v>-394.73899999999998</v>
      </c>
      <c r="S559">
        <v>-772.39200000000005</v>
      </c>
      <c r="T559">
        <v>-772.56399999999996</v>
      </c>
      <c r="U559">
        <v>-771.66</v>
      </c>
      <c r="V559">
        <v>-771.99400000000003</v>
      </c>
      <c r="W559">
        <v>-771.63900000000001</v>
      </c>
      <c r="X559">
        <v>-772.36</v>
      </c>
      <c r="Y559">
        <v>-772.26199999999994</v>
      </c>
      <c r="Z559">
        <v>-771.45600000000002</v>
      </c>
      <c r="AA559">
        <v>-771.73599999999999</v>
      </c>
      <c r="AB559">
        <v>-770.14400000000001</v>
      </c>
      <c r="AC559">
        <v>-771.65</v>
      </c>
      <c r="AD559">
        <v>-770.51</v>
      </c>
      <c r="AE559">
        <v>-770.553</v>
      </c>
      <c r="AF559">
        <v>-770.30499999999995</v>
      </c>
      <c r="AG559">
        <v>-769.84299999999996</v>
      </c>
      <c r="AH559">
        <v>-771.03700000000003</v>
      </c>
      <c r="AI559">
        <v>-770.95</v>
      </c>
      <c r="AJ559">
        <v>-771.02599999999995</v>
      </c>
      <c r="AK559">
        <v>-770.596</v>
      </c>
      <c r="AL559">
        <v>-770.31700000000001</v>
      </c>
      <c r="AM559">
        <v>-770.66</v>
      </c>
      <c r="AN559">
        <v>-771.048</v>
      </c>
      <c r="AO559">
        <v>-769.86400000000003</v>
      </c>
      <c r="AP559">
        <v>-770.89700000000005</v>
      </c>
      <c r="AQ559">
        <v>-771.23</v>
      </c>
      <c r="AR559">
        <v>-770.89700000000005</v>
      </c>
      <c r="AS559">
        <v>-770.13400000000001</v>
      </c>
      <c r="AT559">
        <v>-770.101</v>
      </c>
      <c r="AU559">
        <v>-770.83299999999997</v>
      </c>
      <c r="AV559">
        <v>-772.05899999999997</v>
      </c>
      <c r="AW559">
        <v>-770.23099999999999</v>
      </c>
      <c r="AX559">
        <v>-770.18700000000001</v>
      </c>
      <c r="AY559">
        <v>-770.63900000000001</v>
      </c>
      <c r="AZ559">
        <v>-769.779</v>
      </c>
      <c r="BA559">
        <v>-770.83299999999997</v>
      </c>
      <c r="BB559">
        <v>-769.76800000000003</v>
      </c>
      <c r="BC559">
        <v>-769.43499999999995</v>
      </c>
      <c r="BD559">
        <v>-770.01599999999996</v>
      </c>
    </row>
    <row r="560" spans="1:56" x14ac:dyDescent="0.25">
      <c r="A560" t="s">
        <v>323</v>
      </c>
      <c r="D560" t="s">
        <v>2</v>
      </c>
      <c r="F560" t="s">
        <v>153</v>
      </c>
      <c r="G560" s="33">
        <v>42953</v>
      </c>
      <c r="H560" s="41">
        <f t="shared" si="13"/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</row>
    <row r="561" spans="1:56" x14ac:dyDescent="0.25">
      <c r="A561" t="s">
        <v>323</v>
      </c>
      <c r="D561" t="s">
        <v>2</v>
      </c>
      <c r="F561" t="s">
        <v>156</v>
      </c>
      <c r="G561" s="33">
        <v>42953</v>
      </c>
      <c r="H561" s="41">
        <f t="shared" si="13"/>
        <v>64295.692999999999</v>
      </c>
      <c r="I561">
        <v>-10.016</v>
      </c>
      <c r="J561">
        <v>-9.6440000000000001</v>
      </c>
      <c r="K561">
        <v>-9.4730000000000008</v>
      </c>
      <c r="L561">
        <v>-11.023</v>
      </c>
      <c r="M561">
        <v>-9.2720000000000002</v>
      </c>
      <c r="N561">
        <v>-9.43</v>
      </c>
      <c r="O561">
        <v>-9.343</v>
      </c>
      <c r="P561">
        <v>-9.875</v>
      </c>
      <c r="Q561">
        <v>-11.025</v>
      </c>
      <c r="R561">
        <v>-10.308</v>
      </c>
      <c r="S561">
        <v>-10.342000000000001</v>
      </c>
      <c r="T561">
        <v>-10.545</v>
      </c>
      <c r="U561">
        <v>-9.5050000000000008</v>
      </c>
      <c r="V561">
        <v>-10.574</v>
      </c>
      <c r="W561">
        <v>-9.6630000000000003</v>
      </c>
      <c r="X561">
        <v>-65.942999999999998</v>
      </c>
      <c r="Y561">
        <v>-528.65700000000004</v>
      </c>
      <c r="Z561">
        <v>-722.01300000000003</v>
      </c>
      <c r="AA561">
        <v>-1154.7180000000001</v>
      </c>
      <c r="AB561">
        <v>-2157.0709999999999</v>
      </c>
      <c r="AC561">
        <v>-4159.76</v>
      </c>
      <c r="AD561">
        <v>-5579.2839999999997</v>
      </c>
      <c r="AE561">
        <v>-1250.193</v>
      </c>
      <c r="AF561">
        <v>-1009.169</v>
      </c>
      <c r="AG561">
        <v>-287.35300000000001</v>
      </c>
      <c r="AH561">
        <v>-872.49</v>
      </c>
      <c r="AI561">
        <v>-4239.6819999999998</v>
      </c>
      <c r="AJ561">
        <v>-9480.5959999999995</v>
      </c>
      <c r="AK561">
        <v>-10161.325000000001</v>
      </c>
      <c r="AL561">
        <v>-7744.8370000000004</v>
      </c>
      <c r="AM561">
        <v>-7626.9679999999998</v>
      </c>
      <c r="AN561">
        <v>-4281.4340000000002</v>
      </c>
      <c r="AO561">
        <v>-2343.087</v>
      </c>
      <c r="AP561">
        <v>-322.30399999999997</v>
      </c>
      <c r="AQ561">
        <v>-18.558</v>
      </c>
      <c r="AR561">
        <v>-12.347</v>
      </c>
      <c r="AS561">
        <v>-11.754</v>
      </c>
      <c r="AT561">
        <v>-12.122999999999999</v>
      </c>
      <c r="AU561">
        <v>-11.134</v>
      </c>
      <c r="AV561">
        <v>-11.212</v>
      </c>
      <c r="AW561">
        <v>-11.593999999999999</v>
      </c>
      <c r="AX561">
        <v>-11.302</v>
      </c>
      <c r="AY561">
        <v>-9.8789999999999996</v>
      </c>
      <c r="AZ561">
        <v>-10.868</v>
      </c>
      <c r="BA561">
        <v>-9.3559999999999999</v>
      </c>
      <c r="BB561">
        <v>-9.8620000000000001</v>
      </c>
      <c r="BC561">
        <v>-9.6419999999999995</v>
      </c>
      <c r="BD561">
        <v>-9.14</v>
      </c>
    </row>
    <row r="562" spans="1:56" x14ac:dyDescent="0.25">
      <c r="A562" t="s">
        <v>323</v>
      </c>
      <c r="D562" t="s">
        <v>2</v>
      </c>
      <c r="F562" t="s">
        <v>157</v>
      </c>
      <c r="G562" s="33">
        <v>42953</v>
      </c>
      <c r="H562" s="41">
        <f t="shared" si="13"/>
        <v>36891.478000000003</v>
      </c>
      <c r="I562">
        <v>-617.54899999999998</v>
      </c>
      <c r="J562">
        <v>-618.25800000000004</v>
      </c>
      <c r="K562">
        <v>-617.71600000000001</v>
      </c>
      <c r="L562">
        <v>-617.75099999999998</v>
      </c>
      <c r="M562">
        <v>-618.096</v>
      </c>
      <c r="N562">
        <v>-618.45000000000005</v>
      </c>
      <c r="O562">
        <v>-617.65700000000004</v>
      </c>
      <c r="P562">
        <v>-617.23699999999997</v>
      </c>
      <c r="Q562">
        <v>-619.95500000000004</v>
      </c>
      <c r="R562">
        <v>-618.31299999999999</v>
      </c>
      <c r="S562">
        <v>-617.46199999999999</v>
      </c>
      <c r="T562">
        <v>-618.86400000000003</v>
      </c>
      <c r="U562">
        <v>-618.11599999999999</v>
      </c>
      <c r="V562">
        <v>-617.97500000000002</v>
      </c>
      <c r="W562">
        <v>-619.29399999999998</v>
      </c>
      <c r="X562">
        <v>-624.45799999999997</v>
      </c>
      <c r="Y562">
        <v>-693.48800000000006</v>
      </c>
      <c r="Z562">
        <v>-734.98299999999995</v>
      </c>
      <c r="AA562">
        <v>-787.49599999999998</v>
      </c>
      <c r="AB562">
        <v>-906.28499999999997</v>
      </c>
      <c r="AC562">
        <v>-1136.422</v>
      </c>
      <c r="AD562">
        <v>-1203.277</v>
      </c>
      <c r="AE562">
        <v>-830.53800000000001</v>
      </c>
      <c r="AF562">
        <v>-791.88499999999999</v>
      </c>
      <c r="AG562">
        <v>-681.31299999999999</v>
      </c>
      <c r="AH562">
        <v>-742.35699999999997</v>
      </c>
      <c r="AI562">
        <v>-1101.498</v>
      </c>
      <c r="AJ562">
        <v>-1638.1610000000001</v>
      </c>
      <c r="AK562">
        <v>-1685.204</v>
      </c>
      <c r="AL562">
        <v>-1424.9780000000001</v>
      </c>
      <c r="AM562">
        <v>-1416.654</v>
      </c>
      <c r="AN562">
        <v>-1047.6320000000001</v>
      </c>
      <c r="AO562">
        <v>-858.303</v>
      </c>
      <c r="AP562">
        <v>-659.61500000000001</v>
      </c>
      <c r="AQ562">
        <v>-620.42499999999995</v>
      </c>
      <c r="AR562">
        <v>-617.77700000000004</v>
      </c>
      <c r="AS562">
        <v>-617.31799999999998</v>
      </c>
      <c r="AT562">
        <v>-617.84400000000005</v>
      </c>
      <c r="AU562">
        <v>-617.57299999999998</v>
      </c>
      <c r="AV562">
        <v>-617.22199999999998</v>
      </c>
      <c r="AW562">
        <v>-619.50900000000001</v>
      </c>
      <c r="AX562">
        <v>-617.90499999999997</v>
      </c>
      <c r="AY562">
        <v>-617.56399999999996</v>
      </c>
      <c r="AZ562">
        <v>-619.029</v>
      </c>
      <c r="BA562">
        <v>-617.44799999999998</v>
      </c>
      <c r="BB562">
        <v>-617.99900000000002</v>
      </c>
      <c r="BC562">
        <v>-618.62199999999996</v>
      </c>
      <c r="BD562">
        <v>-618.00300000000004</v>
      </c>
    </row>
    <row r="563" spans="1:56" x14ac:dyDescent="0.25">
      <c r="A563" t="s">
        <v>323</v>
      </c>
      <c r="D563" t="s">
        <v>2</v>
      </c>
      <c r="F563" t="s">
        <v>155</v>
      </c>
      <c r="G563" s="33">
        <v>42953</v>
      </c>
      <c r="H563" s="41">
        <f t="shared" si="13"/>
        <v>0</v>
      </c>
      <c r="I563">
        <v>-870</v>
      </c>
      <c r="J563">
        <v>-876</v>
      </c>
      <c r="K563">
        <v>-804</v>
      </c>
      <c r="L563">
        <v>-774</v>
      </c>
      <c r="M563">
        <v>-774</v>
      </c>
      <c r="N563">
        <v>-54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-0.46100000000000002</v>
      </c>
      <c r="Y563">
        <v>-19.183</v>
      </c>
      <c r="Z563">
        <v>-21.71</v>
      </c>
      <c r="AA563">
        <v>-20.331</v>
      </c>
      <c r="AB563">
        <v>-25.821999999999999</v>
      </c>
      <c r="AC563">
        <v>-44.267000000000003</v>
      </c>
      <c r="AD563">
        <v>-436.41</v>
      </c>
      <c r="AE563">
        <v>-846.31500000000005</v>
      </c>
      <c r="AF563">
        <v>-812.77800000000002</v>
      </c>
      <c r="AG563">
        <v>-787.85400000000004</v>
      </c>
      <c r="AH563">
        <v>-798.86400000000003</v>
      </c>
      <c r="AI563">
        <v>-841.76</v>
      </c>
      <c r="AJ563">
        <v>-943.91800000000001</v>
      </c>
      <c r="AK563">
        <v>-937.57299999999998</v>
      </c>
      <c r="AL563">
        <v>-876.18100000000004</v>
      </c>
      <c r="AM563">
        <v>-848.197</v>
      </c>
      <c r="AN563">
        <v>-787.08500000000004</v>
      </c>
      <c r="AO563">
        <v>-753.93799999999999</v>
      </c>
      <c r="AP563">
        <v>-754.26300000000003</v>
      </c>
      <c r="AQ563">
        <v>-774.32</v>
      </c>
      <c r="AR563">
        <v>-768</v>
      </c>
      <c r="AS563">
        <v>-768</v>
      </c>
      <c r="AT563">
        <v>-774</v>
      </c>
      <c r="AU563">
        <v>-768</v>
      </c>
      <c r="AV563">
        <v>-768</v>
      </c>
      <c r="AW563">
        <v>-780</v>
      </c>
      <c r="AX563">
        <v>-780.04</v>
      </c>
      <c r="AY563">
        <v>-780</v>
      </c>
      <c r="AZ563">
        <v>-786</v>
      </c>
      <c r="BA563">
        <v>-780</v>
      </c>
      <c r="BB563">
        <v>-774</v>
      </c>
      <c r="BC563">
        <v>-774</v>
      </c>
      <c r="BD563">
        <v>-780</v>
      </c>
    </row>
    <row r="564" spans="1:56" x14ac:dyDescent="0.25">
      <c r="A564" t="s">
        <v>323</v>
      </c>
      <c r="D564" t="s">
        <v>2</v>
      </c>
      <c r="F564" t="s">
        <v>154</v>
      </c>
      <c r="G564" s="33">
        <v>42953</v>
      </c>
      <c r="H564" s="41">
        <f t="shared" si="13"/>
        <v>0</v>
      </c>
      <c r="I564">
        <v>-770.97199999999998</v>
      </c>
      <c r="J564">
        <v>-769.90800000000002</v>
      </c>
      <c r="K564">
        <v>-770.18700000000001</v>
      </c>
      <c r="L564">
        <v>-771.05899999999997</v>
      </c>
      <c r="M564">
        <v>-770.84299999999996</v>
      </c>
      <c r="N564">
        <v>-770.95100000000002</v>
      </c>
      <c r="O564">
        <v>-771.18700000000001</v>
      </c>
      <c r="P564">
        <v>-771.596</v>
      </c>
      <c r="Q564">
        <v>-770.73599999999999</v>
      </c>
      <c r="R564">
        <v>-770.49900000000002</v>
      </c>
      <c r="S564">
        <v>-770.65</v>
      </c>
      <c r="T564">
        <v>-771.31700000000001</v>
      </c>
      <c r="U564">
        <v>-699.81600000000003</v>
      </c>
      <c r="V564">
        <v>-373.137</v>
      </c>
      <c r="W564">
        <v>-377.34100000000001</v>
      </c>
      <c r="X564">
        <v>-379.30900000000003</v>
      </c>
      <c r="Y564">
        <v>-379.363</v>
      </c>
      <c r="Z564">
        <v>-380.14800000000002</v>
      </c>
      <c r="AA564">
        <v>-379.19099999999997</v>
      </c>
      <c r="AB564">
        <v>-379.041</v>
      </c>
      <c r="AC564">
        <v>-378.57799999999997</v>
      </c>
      <c r="AD564">
        <v>-379.54599999999999</v>
      </c>
      <c r="AE564">
        <v>-379.54599999999999</v>
      </c>
      <c r="AF564">
        <v>-379.22300000000001</v>
      </c>
      <c r="AG564">
        <v>-498.947</v>
      </c>
      <c r="AH564">
        <v>-771.09</v>
      </c>
      <c r="AI564">
        <v>-772.12300000000005</v>
      </c>
      <c r="AJ564">
        <v>-773.12300000000005</v>
      </c>
      <c r="AK564">
        <v>-771.18700000000001</v>
      </c>
      <c r="AL564">
        <v>-772.06899999999996</v>
      </c>
      <c r="AM564">
        <v>-770.822</v>
      </c>
      <c r="AN564">
        <v>-210.07300000000001</v>
      </c>
      <c r="AO564">
        <v>-212.05099999999999</v>
      </c>
      <c r="AP564">
        <v>0</v>
      </c>
      <c r="AQ564">
        <v>-241.14599999999999</v>
      </c>
      <c r="AR564">
        <v>-773.53099999999995</v>
      </c>
      <c r="AS564">
        <v>-774.18700000000001</v>
      </c>
      <c r="AT564">
        <v>-774.90800000000002</v>
      </c>
      <c r="AU564">
        <v>-775.43399999999997</v>
      </c>
      <c r="AV564">
        <v>-775.95100000000002</v>
      </c>
      <c r="AW564">
        <v>-775.68200000000002</v>
      </c>
      <c r="AX564">
        <v>-775.83199999999999</v>
      </c>
      <c r="AY564">
        <v>-776.17700000000002</v>
      </c>
      <c r="AZ564">
        <v>-776.02599999999995</v>
      </c>
      <c r="BA564">
        <v>-775.96100000000001</v>
      </c>
      <c r="BB564">
        <v>-774.99300000000005</v>
      </c>
      <c r="BC564">
        <v>-776.01499999999999</v>
      </c>
      <c r="BD564">
        <v>-774.94</v>
      </c>
    </row>
    <row r="565" spans="1:56" x14ac:dyDescent="0.25">
      <c r="A565" t="s">
        <v>323</v>
      </c>
      <c r="D565" t="s">
        <v>2</v>
      </c>
      <c r="F565" t="s">
        <v>157</v>
      </c>
      <c r="G565" s="33">
        <v>42954</v>
      </c>
      <c r="H565" s="41">
        <f t="shared" si="13"/>
        <v>31820.054000000007</v>
      </c>
      <c r="I565">
        <v>-618.00400000000002</v>
      </c>
      <c r="J565">
        <v>-619.09699999999998</v>
      </c>
      <c r="K565">
        <v>-617.95899999999995</v>
      </c>
      <c r="L565">
        <v>-618.79300000000001</v>
      </c>
      <c r="M565">
        <v>-618.27700000000004</v>
      </c>
      <c r="N565">
        <v>-618.22900000000004</v>
      </c>
      <c r="O565">
        <v>-619.01700000000005</v>
      </c>
      <c r="P565">
        <v>-618.76300000000003</v>
      </c>
      <c r="Q565">
        <v>-619.02800000000002</v>
      </c>
      <c r="R565">
        <v>-618.73800000000006</v>
      </c>
      <c r="S565">
        <v>-618.27300000000002</v>
      </c>
      <c r="T565">
        <v>-619.11699999999996</v>
      </c>
      <c r="U565">
        <v>-618.18399999999997</v>
      </c>
      <c r="V565">
        <v>-617.10199999999998</v>
      </c>
      <c r="W565">
        <v>-618.81399999999996</v>
      </c>
      <c r="X565">
        <v>-620.33199999999999</v>
      </c>
      <c r="Y565">
        <v>-642.63800000000003</v>
      </c>
      <c r="Z565">
        <v>-700.87900000000002</v>
      </c>
      <c r="AA565">
        <v>-768.16700000000003</v>
      </c>
      <c r="AB565">
        <v>-768.83799999999997</v>
      </c>
      <c r="AC565">
        <v>-740.41499999999996</v>
      </c>
      <c r="AD565">
        <v>-843.25300000000004</v>
      </c>
      <c r="AE565">
        <v>-843.34</v>
      </c>
      <c r="AF565">
        <v>-816.50199999999995</v>
      </c>
      <c r="AG565">
        <v>-766.19899999999996</v>
      </c>
      <c r="AH565">
        <v>-718.30499999999995</v>
      </c>
      <c r="AI565">
        <v>-749.23</v>
      </c>
      <c r="AJ565">
        <v>-674.21799999999996</v>
      </c>
      <c r="AK565">
        <v>-691.096</v>
      </c>
      <c r="AL565">
        <v>-754.35599999999999</v>
      </c>
      <c r="AM565">
        <v>-819.04399999999998</v>
      </c>
      <c r="AN565">
        <v>-714.67499999999995</v>
      </c>
      <c r="AO565">
        <v>-642.26099999999997</v>
      </c>
      <c r="AP565">
        <v>-622.97199999999998</v>
      </c>
      <c r="AQ565">
        <v>-616.89499999999998</v>
      </c>
      <c r="AR565">
        <v>-616.92200000000003</v>
      </c>
      <c r="AS565">
        <v>-617.74199999999996</v>
      </c>
      <c r="AT565">
        <v>-616.64800000000002</v>
      </c>
      <c r="AU565">
        <v>-616.53099999999995</v>
      </c>
      <c r="AV565">
        <v>-618.94899999999996</v>
      </c>
      <c r="AW565">
        <v>-617.74699999999996</v>
      </c>
      <c r="AX565">
        <v>-616.95100000000002</v>
      </c>
      <c r="AY565">
        <v>-617.66200000000003</v>
      </c>
      <c r="AZ565">
        <v>-617.40499999999997</v>
      </c>
      <c r="BA565">
        <v>-618.61099999999999</v>
      </c>
      <c r="BB565">
        <v>-617.67899999999997</v>
      </c>
      <c r="BC565">
        <v>-617.46600000000001</v>
      </c>
      <c r="BD565">
        <v>-618.73099999999999</v>
      </c>
    </row>
    <row r="566" spans="1:56" x14ac:dyDescent="0.25">
      <c r="A566" t="s">
        <v>323</v>
      </c>
      <c r="D566" t="s">
        <v>2</v>
      </c>
      <c r="F566" t="s">
        <v>153</v>
      </c>
      <c r="G566" s="33">
        <v>42954</v>
      </c>
      <c r="H566" s="41">
        <f t="shared" si="13"/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</row>
    <row r="567" spans="1:56" x14ac:dyDescent="0.25">
      <c r="A567" t="s">
        <v>323</v>
      </c>
      <c r="D567" t="s">
        <v>2</v>
      </c>
      <c r="F567" t="s">
        <v>154</v>
      </c>
      <c r="G567" s="33">
        <v>42954</v>
      </c>
      <c r="H567" s="41">
        <f t="shared" si="13"/>
        <v>0</v>
      </c>
      <c r="I567">
        <v>-776.29399999999998</v>
      </c>
      <c r="J567">
        <v>-775.99400000000003</v>
      </c>
      <c r="K567">
        <v>-775.27300000000002</v>
      </c>
      <c r="L567">
        <v>-775.70299999999997</v>
      </c>
      <c r="M567">
        <v>-775.56399999999996</v>
      </c>
      <c r="N567">
        <v>-776.02599999999995</v>
      </c>
      <c r="O567">
        <v>-775.75699999999995</v>
      </c>
      <c r="P567">
        <v>-776.71400000000006</v>
      </c>
      <c r="Q567">
        <v>-775.649</v>
      </c>
      <c r="R567">
        <v>-775.55200000000002</v>
      </c>
      <c r="S567">
        <v>-775.82100000000003</v>
      </c>
      <c r="T567">
        <v>-775.73500000000001</v>
      </c>
      <c r="U567">
        <v>-775.60699999999997</v>
      </c>
      <c r="V567">
        <v>-774.41300000000001</v>
      </c>
      <c r="W567">
        <v>-1276.4559999999999</v>
      </c>
      <c r="X567">
        <v>-1893.0709999999999</v>
      </c>
      <c r="Y567">
        <v>-1751.252</v>
      </c>
      <c r="Z567">
        <v>-1657.904</v>
      </c>
      <c r="AA567">
        <v>-1483.84</v>
      </c>
      <c r="AB567">
        <v>-1456.056</v>
      </c>
      <c r="AC567">
        <v>-1421.413</v>
      </c>
      <c r="AD567">
        <v>-1415.693</v>
      </c>
      <c r="AE567">
        <v>-1411.9079999999999</v>
      </c>
      <c r="AF567">
        <v>-1382.104</v>
      </c>
      <c r="AG567">
        <v>-1339.7729999999999</v>
      </c>
      <c r="AH567">
        <v>-1342.537</v>
      </c>
      <c r="AI567">
        <v>-1342.527</v>
      </c>
      <c r="AJ567">
        <v>-1348.386</v>
      </c>
      <c r="AK567">
        <v>-1343.8920000000001</v>
      </c>
      <c r="AL567">
        <v>-1343.924</v>
      </c>
      <c r="AM567">
        <v>-1390.21</v>
      </c>
      <c r="AN567">
        <v>-1433.8009999999999</v>
      </c>
      <c r="AO567">
        <v>-1519.4280000000001</v>
      </c>
      <c r="AP567">
        <v>-1584.51</v>
      </c>
      <c r="AQ567">
        <v>-1699.75</v>
      </c>
      <c r="AR567">
        <v>-1796.3689999999999</v>
      </c>
      <c r="AS567">
        <v>-1891.5550000000001</v>
      </c>
      <c r="AT567">
        <v>-1967.165</v>
      </c>
      <c r="AU567">
        <v>-2090.328</v>
      </c>
      <c r="AV567">
        <v>-2138.7550000000001</v>
      </c>
      <c r="AW567">
        <v>-2192.0630000000001</v>
      </c>
      <c r="AX567">
        <v>-2256.8760000000002</v>
      </c>
      <c r="AY567">
        <v>-2306.8409999999999</v>
      </c>
      <c r="AZ567">
        <v>-2311.8519999999999</v>
      </c>
      <c r="BA567">
        <v>-2363.5149999999999</v>
      </c>
      <c r="BB567">
        <v>-2366.2020000000002</v>
      </c>
      <c r="BC567">
        <v>-909.50099999999998</v>
      </c>
      <c r="BD567">
        <v>-774.101</v>
      </c>
    </row>
    <row r="568" spans="1:56" x14ac:dyDescent="0.25">
      <c r="A568" t="s">
        <v>323</v>
      </c>
      <c r="D568" t="s">
        <v>2</v>
      </c>
      <c r="F568" t="s">
        <v>155</v>
      </c>
      <c r="G568" s="33">
        <v>42954</v>
      </c>
      <c r="H568" s="41">
        <f t="shared" si="13"/>
        <v>0</v>
      </c>
      <c r="I568">
        <v>-780</v>
      </c>
      <c r="J568">
        <v>-786</v>
      </c>
      <c r="K568">
        <v>-768</v>
      </c>
      <c r="L568">
        <v>-12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-0.64</v>
      </c>
      <c r="Y568">
        <v>-4.8</v>
      </c>
      <c r="Z568">
        <v>-7.8869999999999996</v>
      </c>
      <c r="AA568">
        <v>-16.734000000000002</v>
      </c>
      <c r="AB568">
        <v>-12.832000000000001</v>
      </c>
      <c r="AC568">
        <v>-666.08</v>
      </c>
      <c r="AD568">
        <v>-801.85500000000002</v>
      </c>
      <c r="AE568">
        <v>-782.47699999999998</v>
      </c>
      <c r="AF568">
        <v>-799.59699999999998</v>
      </c>
      <c r="AG568">
        <v>-790.702</v>
      </c>
      <c r="AH568">
        <v>-794.47500000000002</v>
      </c>
      <c r="AI568">
        <v>-789.976</v>
      </c>
      <c r="AJ568">
        <v>-850.25599999999997</v>
      </c>
      <c r="AK568">
        <v>-858.17600000000004</v>
      </c>
      <c r="AL568">
        <v>-486.83100000000002</v>
      </c>
      <c r="AM568">
        <v>-15.455</v>
      </c>
      <c r="AN568">
        <v>-10.736000000000001</v>
      </c>
      <c r="AO568">
        <v>-0.97599999999999998</v>
      </c>
      <c r="AP568">
        <v>-0.32</v>
      </c>
      <c r="AQ568">
        <v>0</v>
      </c>
      <c r="AR568">
        <v>-1.6E-2</v>
      </c>
      <c r="AS568">
        <v>0</v>
      </c>
      <c r="AT568">
        <v>0</v>
      </c>
      <c r="AU568">
        <v>-1.6E-2</v>
      </c>
      <c r="AV568">
        <v>0</v>
      </c>
      <c r="AW568">
        <v>-510</v>
      </c>
      <c r="AX568">
        <v>-786.04</v>
      </c>
      <c r="AY568">
        <v>-792</v>
      </c>
      <c r="AZ568">
        <v>-786</v>
      </c>
      <c r="BA568">
        <v>-792</v>
      </c>
      <c r="BB568">
        <v>-792</v>
      </c>
      <c r="BC568">
        <v>-798</v>
      </c>
      <c r="BD568">
        <v>-804</v>
      </c>
    </row>
    <row r="569" spans="1:56" x14ac:dyDescent="0.25">
      <c r="A569" t="s">
        <v>323</v>
      </c>
      <c r="D569" t="s">
        <v>2</v>
      </c>
      <c r="F569" t="s">
        <v>156</v>
      </c>
      <c r="G569" s="33">
        <v>42954</v>
      </c>
      <c r="H569" s="41">
        <f t="shared" si="13"/>
        <v>82385.926000000007</v>
      </c>
      <c r="I569">
        <v>-9.8979999999999997</v>
      </c>
      <c r="J569">
        <v>-8.89</v>
      </c>
      <c r="K569">
        <v>-9.7010000000000005</v>
      </c>
      <c r="L569">
        <v>-9.5370000000000008</v>
      </c>
      <c r="M569">
        <v>-9.0630000000000006</v>
      </c>
      <c r="N569">
        <v>-9.7319999999999993</v>
      </c>
      <c r="O569">
        <v>-9.0389999999999997</v>
      </c>
      <c r="P569">
        <v>-10.519</v>
      </c>
      <c r="Q569">
        <v>-10.561999999999999</v>
      </c>
      <c r="R569">
        <v>-10.065</v>
      </c>
      <c r="S569">
        <v>-10.212999999999999</v>
      </c>
      <c r="T569">
        <v>-9.5950000000000006</v>
      </c>
      <c r="U569">
        <v>-10.457000000000001</v>
      </c>
      <c r="V569">
        <v>-11.225</v>
      </c>
      <c r="W569">
        <v>-11.923999999999999</v>
      </c>
      <c r="X569">
        <v>-71.616</v>
      </c>
      <c r="Y569">
        <v>-1016.0890000000001</v>
      </c>
      <c r="Z569">
        <v>-3319.375</v>
      </c>
      <c r="AA569">
        <v>-5487.3609999999999</v>
      </c>
      <c r="AB569">
        <v>-5543.08</v>
      </c>
      <c r="AC569">
        <v>-5199.54</v>
      </c>
      <c r="AD569">
        <v>-9141.607</v>
      </c>
      <c r="AE569">
        <v>-7445.4549999999999</v>
      </c>
      <c r="AF569">
        <v>-7788.6239999999998</v>
      </c>
      <c r="AG569">
        <v>-6412.8119999999999</v>
      </c>
      <c r="AH569">
        <v>-5328.4560000000001</v>
      </c>
      <c r="AI569">
        <v>-5271.6319999999996</v>
      </c>
      <c r="AJ569">
        <v>-2751.4969999999998</v>
      </c>
      <c r="AK569">
        <v>-3184.01</v>
      </c>
      <c r="AL569">
        <v>-4391.6319999999996</v>
      </c>
      <c r="AM569">
        <v>-6618.4620000000004</v>
      </c>
      <c r="AN569">
        <v>-1891.6010000000001</v>
      </c>
      <c r="AO569">
        <v>-961.10199999999998</v>
      </c>
      <c r="AP569">
        <v>-242.49199999999999</v>
      </c>
      <c r="AQ569">
        <v>-22.071999999999999</v>
      </c>
      <c r="AR569">
        <v>-13.609</v>
      </c>
      <c r="AS569">
        <v>-11.17</v>
      </c>
      <c r="AT569">
        <v>-13.125999999999999</v>
      </c>
      <c r="AU569">
        <v>-13.278</v>
      </c>
      <c r="AV569">
        <v>-13.292999999999999</v>
      </c>
      <c r="AW569">
        <v>-11.945</v>
      </c>
      <c r="AX569">
        <v>-11.731</v>
      </c>
      <c r="AY569">
        <v>-10.493</v>
      </c>
      <c r="AZ569">
        <v>-9.9890000000000008</v>
      </c>
      <c r="BA569">
        <v>-10.115</v>
      </c>
      <c r="BB569">
        <v>-9.843</v>
      </c>
      <c r="BC569">
        <v>-8.9930000000000003</v>
      </c>
      <c r="BD569">
        <v>-9.4060000000000006</v>
      </c>
    </row>
    <row r="570" spans="1:56" x14ac:dyDescent="0.25">
      <c r="A570" t="s">
        <v>323</v>
      </c>
      <c r="D570" t="s">
        <v>2</v>
      </c>
      <c r="F570" t="s">
        <v>155</v>
      </c>
      <c r="G570" s="33">
        <v>42955</v>
      </c>
      <c r="H570" s="41">
        <f t="shared" si="13"/>
        <v>0</v>
      </c>
      <c r="I570">
        <v>-768</v>
      </c>
      <c r="J570">
        <v>-282</v>
      </c>
      <c r="K570">
        <v>-0.16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-0.08</v>
      </c>
      <c r="AA570">
        <v>-697.02300000000002</v>
      </c>
      <c r="AB570">
        <v>-800.81600000000003</v>
      </c>
      <c r="AC570">
        <v>-797.726</v>
      </c>
      <c r="AD570">
        <v>-800.92700000000002</v>
      </c>
      <c r="AE570">
        <v>-801.74099999999999</v>
      </c>
      <c r="AF570">
        <v>-805.29499999999996</v>
      </c>
      <c r="AG570">
        <v>-800.25199999999995</v>
      </c>
      <c r="AH570">
        <v>-800.78499999999997</v>
      </c>
      <c r="AI570">
        <v>-802.78200000000004</v>
      </c>
      <c r="AJ570">
        <v>-792.56</v>
      </c>
      <c r="AK570">
        <v>-732.01599999999996</v>
      </c>
      <c r="AL570">
        <v>-750.33600000000001</v>
      </c>
      <c r="AM570">
        <v>-744</v>
      </c>
      <c r="AN570">
        <v>-738.57600000000002</v>
      </c>
      <c r="AO570">
        <v>-738</v>
      </c>
      <c r="AP570">
        <v>-774.01599999999996</v>
      </c>
      <c r="AQ570">
        <v>-768</v>
      </c>
      <c r="AR570">
        <v>-768.01599999999996</v>
      </c>
      <c r="AS570">
        <v>-762</v>
      </c>
      <c r="AT570">
        <v>-750</v>
      </c>
      <c r="AU570">
        <v>-756.16</v>
      </c>
      <c r="AV570">
        <v>-750</v>
      </c>
      <c r="AW570">
        <v>-756</v>
      </c>
      <c r="AX570">
        <v>-738</v>
      </c>
      <c r="AY570">
        <v>-834.01599999999996</v>
      </c>
      <c r="AZ570">
        <v>-840</v>
      </c>
      <c r="BA570">
        <v>-846</v>
      </c>
      <c r="BB570">
        <v>-852</v>
      </c>
      <c r="BC570">
        <v>-864</v>
      </c>
      <c r="BD570">
        <v>-870.04</v>
      </c>
    </row>
    <row r="571" spans="1:56" x14ac:dyDescent="0.25">
      <c r="A571" t="s">
        <v>323</v>
      </c>
      <c r="D571" t="s">
        <v>2</v>
      </c>
      <c r="F571" t="s">
        <v>157</v>
      </c>
      <c r="G571" s="33">
        <v>42955</v>
      </c>
      <c r="H571" s="41">
        <f t="shared" si="13"/>
        <v>31937.897000000001</v>
      </c>
      <c r="I571">
        <v>-617.54899999999998</v>
      </c>
      <c r="J571">
        <v>-618.72500000000002</v>
      </c>
      <c r="K571">
        <v>-617.572</v>
      </c>
      <c r="L571">
        <v>-617.15800000000002</v>
      </c>
      <c r="M571">
        <v>-618.31399999999996</v>
      </c>
      <c r="N571">
        <v>-617.23299999999995</v>
      </c>
      <c r="O571">
        <v>-617.39200000000005</v>
      </c>
      <c r="P571">
        <v>-618.30100000000004</v>
      </c>
      <c r="Q571">
        <v>-618.80899999999997</v>
      </c>
      <c r="R571">
        <v>-618.01900000000001</v>
      </c>
      <c r="S571">
        <v>-617.86099999999999</v>
      </c>
      <c r="T571">
        <v>-617.85900000000004</v>
      </c>
      <c r="U571">
        <v>-619.67899999999997</v>
      </c>
      <c r="V571">
        <v>-617.81500000000005</v>
      </c>
      <c r="W571">
        <v>-619.21299999999997</v>
      </c>
      <c r="X571">
        <v>-628.21400000000006</v>
      </c>
      <c r="Y571">
        <v>-646.33900000000006</v>
      </c>
      <c r="Z571">
        <v>-693.41700000000003</v>
      </c>
      <c r="AA571">
        <v>-759.40700000000004</v>
      </c>
      <c r="AB571">
        <v>-820.24400000000003</v>
      </c>
      <c r="AC571">
        <v>-896.697</v>
      </c>
      <c r="AD571">
        <v>-905.63800000000003</v>
      </c>
      <c r="AE571">
        <v>-828.35900000000004</v>
      </c>
      <c r="AF571">
        <v>-905.41499999999996</v>
      </c>
      <c r="AG571">
        <v>-801.4</v>
      </c>
      <c r="AH571">
        <v>-806.68499999999995</v>
      </c>
      <c r="AI571">
        <v>-807.86199999999997</v>
      </c>
      <c r="AJ571">
        <v>-686.15</v>
      </c>
      <c r="AK571">
        <v>-655.976</v>
      </c>
      <c r="AL571">
        <v>-644.27300000000002</v>
      </c>
      <c r="AM571">
        <v>-636.89300000000003</v>
      </c>
      <c r="AN571">
        <v>-651.48199999999997</v>
      </c>
      <c r="AO571">
        <v>-627.19500000000005</v>
      </c>
      <c r="AP571">
        <v>-624.80700000000002</v>
      </c>
      <c r="AQ571">
        <v>-618.36699999999996</v>
      </c>
      <c r="AR571">
        <v>-617.07399999999996</v>
      </c>
      <c r="AS571">
        <v>-615.91399999999999</v>
      </c>
      <c r="AT571">
        <v>-616.60199999999998</v>
      </c>
      <c r="AU571">
        <v>-616.80899999999997</v>
      </c>
      <c r="AV571">
        <v>-617.40200000000004</v>
      </c>
      <c r="AW571">
        <v>-617.02800000000002</v>
      </c>
      <c r="AX571">
        <v>-616.52700000000004</v>
      </c>
      <c r="AY571">
        <v>-617.01199999999994</v>
      </c>
      <c r="AZ571">
        <v>-617.45799999999997</v>
      </c>
      <c r="BA571">
        <v>-617.94600000000003</v>
      </c>
      <c r="BB571">
        <v>-617.17600000000004</v>
      </c>
      <c r="BC571">
        <v>-617.02700000000004</v>
      </c>
      <c r="BD571">
        <v>-617.60299999999995</v>
      </c>
    </row>
    <row r="572" spans="1:56" x14ac:dyDescent="0.25">
      <c r="A572" t="s">
        <v>323</v>
      </c>
      <c r="D572" t="s">
        <v>2</v>
      </c>
      <c r="F572" t="s">
        <v>154</v>
      </c>
      <c r="G572" s="33">
        <v>42955</v>
      </c>
      <c r="H572" s="41">
        <f t="shared" si="13"/>
        <v>0</v>
      </c>
      <c r="I572">
        <v>-775.07899999999995</v>
      </c>
      <c r="J572">
        <v>-775.57399999999996</v>
      </c>
      <c r="K572">
        <v>-774.26199999999994</v>
      </c>
      <c r="L572">
        <v>-775.58500000000004</v>
      </c>
      <c r="M572">
        <v>-772.95</v>
      </c>
      <c r="N572">
        <v>-767.41300000000001</v>
      </c>
      <c r="O572">
        <v>-767.95100000000002</v>
      </c>
      <c r="P572">
        <v>-768.35900000000004</v>
      </c>
      <c r="Q572">
        <v>-768.85400000000004</v>
      </c>
      <c r="R572">
        <v>-767.69299999999998</v>
      </c>
      <c r="S572">
        <v>-768.596</v>
      </c>
      <c r="T572">
        <v>-768.553</v>
      </c>
      <c r="U572">
        <v>-768.10199999999998</v>
      </c>
      <c r="V572">
        <v>-766.85500000000002</v>
      </c>
      <c r="W572">
        <v>-1955.26</v>
      </c>
      <c r="X572">
        <v>-1951.0139999999999</v>
      </c>
      <c r="Y572">
        <v>-1811.4090000000001</v>
      </c>
      <c r="Z572">
        <v>-1695.2139999999999</v>
      </c>
      <c r="AA572">
        <v>-1531.3420000000001</v>
      </c>
      <c r="AB572">
        <v>-1446.605</v>
      </c>
      <c r="AC572">
        <v>-1418.9839999999999</v>
      </c>
      <c r="AD572">
        <v>-1363.934</v>
      </c>
      <c r="AE572">
        <v>-1348.16</v>
      </c>
      <c r="AF572">
        <v>-1345.7840000000001</v>
      </c>
      <c r="AG572">
        <v>-1327.829</v>
      </c>
      <c r="AH572">
        <v>-1317.355</v>
      </c>
      <c r="AI572">
        <v>-1291.8630000000001</v>
      </c>
      <c r="AJ572">
        <v>-1291.229</v>
      </c>
      <c r="AK572">
        <v>-1336.6659999999999</v>
      </c>
      <c r="AL572">
        <v>-1351.2570000000001</v>
      </c>
      <c r="AM572">
        <v>-1360.0509999999999</v>
      </c>
      <c r="AN572">
        <v>-1361.289</v>
      </c>
      <c r="AO572">
        <v>-1426.1559999999999</v>
      </c>
      <c r="AP572">
        <v>-1486.421</v>
      </c>
      <c r="AQ572">
        <v>-1586.683</v>
      </c>
      <c r="AR572">
        <v>-1673.452</v>
      </c>
      <c r="AS572">
        <v>-1769.6279999999999</v>
      </c>
      <c r="AT572">
        <v>-1850.9670000000001</v>
      </c>
      <c r="AU572">
        <v>-2037.9770000000001</v>
      </c>
      <c r="AV572">
        <v>-2110.6170000000002</v>
      </c>
      <c r="AW572">
        <v>-2155.4319999999998</v>
      </c>
      <c r="AX572">
        <v>-2212.6</v>
      </c>
      <c r="AY572">
        <v>-2229.1579999999999</v>
      </c>
      <c r="AZ572">
        <v>-2246.5120000000002</v>
      </c>
      <c r="BA572">
        <v>-2268.134</v>
      </c>
      <c r="BB572">
        <v>-2278.875</v>
      </c>
      <c r="BC572">
        <v>-889.74800000000005</v>
      </c>
      <c r="BD572">
        <v>-768.18799999999999</v>
      </c>
    </row>
    <row r="573" spans="1:56" x14ac:dyDescent="0.25">
      <c r="A573" t="s">
        <v>323</v>
      </c>
      <c r="D573" t="s">
        <v>2</v>
      </c>
      <c r="F573" t="s">
        <v>156</v>
      </c>
      <c r="G573" s="33">
        <v>42955</v>
      </c>
      <c r="H573" s="41">
        <f t="shared" si="13"/>
        <v>92276.116000000024</v>
      </c>
      <c r="I573">
        <v>-8.7919999999999998</v>
      </c>
      <c r="J573">
        <v>-9.6679999999999993</v>
      </c>
      <c r="K573">
        <v>-8.9689999999999994</v>
      </c>
      <c r="L573">
        <v>-8.9969999999999999</v>
      </c>
      <c r="M573">
        <v>-9.4749999999999996</v>
      </c>
      <c r="N573">
        <v>-8.6929999999999996</v>
      </c>
      <c r="O573">
        <v>-9.4670000000000005</v>
      </c>
      <c r="P573">
        <v>-9.4730000000000008</v>
      </c>
      <c r="Q573">
        <v>-9.8420000000000005</v>
      </c>
      <c r="R573">
        <v>-10.018000000000001</v>
      </c>
      <c r="S573">
        <v>-10.130000000000001</v>
      </c>
      <c r="T573">
        <v>-11.098000000000001</v>
      </c>
      <c r="U573">
        <v>-10.943</v>
      </c>
      <c r="V573">
        <v>-12.529</v>
      </c>
      <c r="W573">
        <v>-12.816000000000001</v>
      </c>
      <c r="X573">
        <v>-63.326999999999998</v>
      </c>
      <c r="Y573">
        <v>-683.68399999999997</v>
      </c>
      <c r="Z573">
        <v>-3159.4490000000001</v>
      </c>
      <c r="AA573">
        <v>-6103.4260000000004</v>
      </c>
      <c r="AB573">
        <v>-8509.8819999999996</v>
      </c>
      <c r="AC573">
        <v>-10650.361999999999</v>
      </c>
      <c r="AD573">
        <v>-10178.315000000001</v>
      </c>
      <c r="AE573">
        <v>-9179.2900000000009</v>
      </c>
      <c r="AF573">
        <v>-10439.460999999999</v>
      </c>
      <c r="AG573">
        <v>-8712.9719999999998</v>
      </c>
      <c r="AH573">
        <v>-8731.1119999999992</v>
      </c>
      <c r="AI573">
        <v>-7214.6170000000002</v>
      </c>
      <c r="AJ573">
        <v>-2986.828</v>
      </c>
      <c r="AK573">
        <v>-2026.8</v>
      </c>
      <c r="AL573">
        <v>-1215.57</v>
      </c>
      <c r="AM573">
        <v>-740.82600000000002</v>
      </c>
      <c r="AN573">
        <v>-805.61199999999997</v>
      </c>
      <c r="AO573">
        <v>-313.077</v>
      </c>
      <c r="AP573">
        <v>-209.27</v>
      </c>
      <c r="AQ573">
        <v>-62.103999999999999</v>
      </c>
      <c r="AR573">
        <v>-14.426</v>
      </c>
      <c r="AS573">
        <v>-12.287000000000001</v>
      </c>
      <c r="AT573">
        <v>-12.198</v>
      </c>
      <c r="AU573">
        <v>-11.706</v>
      </c>
      <c r="AV573">
        <v>-11.781000000000001</v>
      </c>
      <c r="AW573">
        <v>-11.260999999999999</v>
      </c>
      <c r="AX573">
        <v>-10.273999999999999</v>
      </c>
      <c r="AY573">
        <v>-9.3740000000000006</v>
      </c>
      <c r="AZ573">
        <v>-10.132</v>
      </c>
      <c r="BA573">
        <v>-9.0619999999999994</v>
      </c>
      <c r="BB573">
        <v>-8.6669999999999998</v>
      </c>
      <c r="BC573">
        <v>-8.6679999999999993</v>
      </c>
      <c r="BD573">
        <v>-9.3859999999999992</v>
      </c>
    </row>
    <row r="574" spans="1:56" x14ac:dyDescent="0.25">
      <c r="A574" t="s">
        <v>323</v>
      </c>
      <c r="D574" t="s">
        <v>2</v>
      </c>
      <c r="F574" t="s">
        <v>153</v>
      </c>
      <c r="G574" s="33">
        <v>42955</v>
      </c>
      <c r="H574" s="41">
        <f t="shared" si="13"/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</row>
    <row r="575" spans="1:56" x14ac:dyDescent="0.25">
      <c r="A575" t="s">
        <v>323</v>
      </c>
      <c r="D575" t="s">
        <v>2</v>
      </c>
      <c r="F575" t="s">
        <v>156</v>
      </c>
      <c r="G575" s="33">
        <v>42956</v>
      </c>
      <c r="H575" s="41">
        <f t="shared" si="13"/>
        <v>164433.041</v>
      </c>
      <c r="I575">
        <v>-8.9659999999999993</v>
      </c>
      <c r="J575">
        <v>-8.5</v>
      </c>
      <c r="K575">
        <v>-9.2349999999999994</v>
      </c>
      <c r="L575">
        <v>-8.3190000000000008</v>
      </c>
      <c r="M575">
        <v>-9.2539999999999996</v>
      </c>
      <c r="N575">
        <v>-8.4760000000000009</v>
      </c>
      <c r="O575">
        <v>-9.3179999999999996</v>
      </c>
      <c r="P575">
        <v>-9.58</v>
      </c>
      <c r="Q575">
        <v>-8.9380000000000006</v>
      </c>
      <c r="R575">
        <v>-9.7520000000000007</v>
      </c>
      <c r="S575">
        <v>-8.9809999999999999</v>
      </c>
      <c r="T575">
        <v>-9.8740000000000006</v>
      </c>
      <c r="U575">
        <v>-9.5739999999999998</v>
      </c>
      <c r="V575">
        <v>-12.379</v>
      </c>
      <c r="W575">
        <v>-13.332000000000001</v>
      </c>
      <c r="X575">
        <v>-261.85000000000002</v>
      </c>
      <c r="Y575">
        <v>-1506.6469999999999</v>
      </c>
      <c r="Z575">
        <v>-3768.5169999999998</v>
      </c>
      <c r="AA575">
        <v>-6399.3050000000003</v>
      </c>
      <c r="AB575">
        <v>-9095.84</v>
      </c>
      <c r="AC575">
        <v>-11760.264999999999</v>
      </c>
      <c r="AD575">
        <v>-14092.921</v>
      </c>
      <c r="AE575">
        <v>-15738.591</v>
      </c>
      <c r="AF575">
        <v>-16620.141</v>
      </c>
      <c r="AG575">
        <v>-16938.572</v>
      </c>
      <c r="AH575">
        <v>-17046.697</v>
      </c>
      <c r="AI575">
        <v>-15307.986000000001</v>
      </c>
      <c r="AJ575">
        <v>-16054.41</v>
      </c>
      <c r="AK575">
        <v>-11557.031999999999</v>
      </c>
      <c r="AL575">
        <v>-3239.567</v>
      </c>
      <c r="AM575">
        <v>-2114.9209999999998</v>
      </c>
      <c r="AN575">
        <v>-1321.413</v>
      </c>
      <c r="AO575">
        <v>-1081.4069999999999</v>
      </c>
      <c r="AP575">
        <v>-227.696</v>
      </c>
      <c r="AQ575">
        <v>-25.385999999999999</v>
      </c>
      <c r="AR575">
        <v>-14.177</v>
      </c>
      <c r="AS575">
        <v>-10.994999999999999</v>
      </c>
      <c r="AT575">
        <v>-10.922000000000001</v>
      </c>
      <c r="AU575">
        <v>-11.18</v>
      </c>
      <c r="AV575">
        <v>-11.333</v>
      </c>
      <c r="AW575">
        <v>-10.582000000000001</v>
      </c>
      <c r="AX575">
        <v>-9.5990000000000002</v>
      </c>
      <c r="AY575">
        <v>-9.1430000000000007</v>
      </c>
      <c r="AZ575">
        <v>-9.0739999999999998</v>
      </c>
      <c r="BA575">
        <v>-8.5719999999999992</v>
      </c>
      <c r="BB575">
        <v>-8.3119999999999994</v>
      </c>
      <c r="BC575">
        <v>-8.032</v>
      </c>
      <c r="BD575">
        <v>-7.4779999999999998</v>
      </c>
    </row>
    <row r="576" spans="1:56" x14ac:dyDescent="0.25">
      <c r="A576" t="s">
        <v>323</v>
      </c>
      <c r="D576" t="s">
        <v>2</v>
      </c>
      <c r="F576" t="s">
        <v>155</v>
      </c>
      <c r="G576" s="33">
        <v>42956</v>
      </c>
      <c r="H576" s="41">
        <f t="shared" si="13"/>
        <v>0</v>
      </c>
      <c r="I576">
        <v>-882</v>
      </c>
      <c r="J576">
        <v>-888</v>
      </c>
      <c r="K576">
        <v>-882</v>
      </c>
      <c r="L576">
        <v>-834</v>
      </c>
      <c r="M576">
        <v>-780</v>
      </c>
      <c r="N576">
        <v>-762</v>
      </c>
      <c r="O576">
        <v>-36.159999999999997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-0.20699999999999999</v>
      </c>
      <c r="AA576">
        <v>-1.022</v>
      </c>
      <c r="AB576">
        <v>-0.879</v>
      </c>
      <c r="AC576">
        <v>-6.6550000000000002</v>
      </c>
      <c r="AD576">
        <v>-9.0060000000000002</v>
      </c>
      <c r="AE576">
        <v>-7.9169999999999998</v>
      </c>
      <c r="AF576">
        <v>-10.462999999999999</v>
      </c>
      <c r="AG576">
        <v>-11.452999999999999</v>
      </c>
      <c r="AH576">
        <v>-25.405000000000001</v>
      </c>
      <c r="AI576">
        <v>-12.478</v>
      </c>
      <c r="AJ576">
        <v>-9.4779999999999998</v>
      </c>
      <c r="AK576">
        <v>-8.9930000000000003</v>
      </c>
      <c r="AL576">
        <v>-1.6E-2</v>
      </c>
      <c r="AM576">
        <v>-1.6E-2</v>
      </c>
      <c r="AN576">
        <v>-1.6E-2</v>
      </c>
      <c r="AO576">
        <v>0</v>
      </c>
      <c r="AP576">
        <v>-1.6E-2</v>
      </c>
      <c r="AQ576">
        <v>-0.32</v>
      </c>
      <c r="AR576">
        <v>-666.01599999999996</v>
      </c>
      <c r="AS576">
        <v>-792</v>
      </c>
      <c r="AT576">
        <v>-786</v>
      </c>
      <c r="AU576">
        <v>-786.01599999999996</v>
      </c>
      <c r="AV576">
        <v>-786</v>
      </c>
      <c r="AW576">
        <v>-786</v>
      </c>
      <c r="AX576">
        <v>-786</v>
      </c>
      <c r="AY576">
        <v>-786</v>
      </c>
      <c r="AZ576">
        <v>-792</v>
      </c>
      <c r="BA576">
        <v>-786</v>
      </c>
      <c r="BB576">
        <v>-792</v>
      </c>
      <c r="BC576">
        <v>-786</v>
      </c>
      <c r="BD576">
        <v>-780</v>
      </c>
    </row>
    <row r="577" spans="1:56" x14ac:dyDescent="0.25">
      <c r="A577" t="s">
        <v>323</v>
      </c>
      <c r="D577" t="s">
        <v>2</v>
      </c>
      <c r="F577" t="s">
        <v>157</v>
      </c>
      <c r="G577" s="33">
        <v>42956</v>
      </c>
      <c r="H577" s="41">
        <f t="shared" si="13"/>
        <v>34714.226999999999</v>
      </c>
      <c r="I577">
        <v>-618.68600000000004</v>
      </c>
      <c r="J577">
        <v>-617.10400000000004</v>
      </c>
      <c r="K577">
        <v>-617.18100000000004</v>
      </c>
      <c r="L577">
        <v>-617.17499999999995</v>
      </c>
      <c r="M577">
        <v>-618.52599999999995</v>
      </c>
      <c r="N577">
        <v>-617.32399999999996</v>
      </c>
      <c r="O577">
        <v>-618.07500000000005</v>
      </c>
      <c r="P577">
        <v>-618.21600000000001</v>
      </c>
      <c r="Q577">
        <v>-618.72400000000005</v>
      </c>
      <c r="R577">
        <v>-617.10599999999999</v>
      </c>
      <c r="S577">
        <v>-618.37400000000002</v>
      </c>
      <c r="T577">
        <v>-619.53599999999994</v>
      </c>
      <c r="U577">
        <v>-617.67999999999995</v>
      </c>
      <c r="V577">
        <v>-616.80399999999997</v>
      </c>
      <c r="W577">
        <v>-618.58000000000004</v>
      </c>
      <c r="X577">
        <v>-625.01700000000005</v>
      </c>
      <c r="Y577">
        <v>-652.87300000000005</v>
      </c>
      <c r="Z577">
        <v>-704.22900000000004</v>
      </c>
      <c r="AA577">
        <v>-764.86400000000003</v>
      </c>
      <c r="AB577">
        <v>-847.346</v>
      </c>
      <c r="AC577">
        <v>-949.30499999999995</v>
      </c>
      <c r="AD577">
        <v>-1036.6199999999999</v>
      </c>
      <c r="AE577">
        <v>-1110.8900000000001</v>
      </c>
      <c r="AF577">
        <v>-1163.5709999999999</v>
      </c>
      <c r="AG577">
        <v>-1201.3040000000001</v>
      </c>
      <c r="AH577">
        <v>-1243.42</v>
      </c>
      <c r="AI577">
        <v>-1111.759</v>
      </c>
      <c r="AJ577">
        <v>-1124.3420000000001</v>
      </c>
      <c r="AK577">
        <v>-1001.349</v>
      </c>
      <c r="AL577">
        <v>-674.00800000000004</v>
      </c>
      <c r="AM577">
        <v>-658.28599999999994</v>
      </c>
      <c r="AN577">
        <v>-651.81100000000004</v>
      </c>
      <c r="AO577">
        <v>-654.74400000000003</v>
      </c>
      <c r="AP577">
        <v>-629.73500000000001</v>
      </c>
      <c r="AQ577">
        <v>-619.00400000000002</v>
      </c>
      <c r="AR577">
        <v>-617.428</v>
      </c>
      <c r="AS577">
        <v>-616.83000000000004</v>
      </c>
      <c r="AT577">
        <v>-616.82600000000002</v>
      </c>
      <c r="AU577">
        <v>-616.01400000000001</v>
      </c>
      <c r="AV577">
        <v>-617.24900000000002</v>
      </c>
      <c r="AW577">
        <v>-617.53</v>
      </c>
      <c r="AX577">
        <v>-615.59100000000001</v>
      </c>
      <c r="AY577">
        <v>-615.22500000000002</v>
      </c>
      <c r="AZ577">
        <v>-619.26599999999996</v>
      </c>
      <c r="BA577">
        <v>-617.47500000000002</v>
      </c>
      <c r="BB577">
        <v>-617.72699999999998</v>
      </c>
      <c r="BC577">
        <v>-617.02700000000004</v>
      </c>
      <c r="BD577">
        <v>-616.471</v>
      </c>
    </row>
    <row r="578" spans="1:56" x14ac:dyDescent="0.25">
      <c r="A578" t="s">
        <v>323</v>
      </c>
      <c r="D578" t="s">
        <v>2</v>
      </c>
      <c r="F578" t="s">
        <v>153</v>
      </c>
      <c r="G578" s="33">
        <v>42956</v>
      </c>
      <c r="H578" s="41">
        <f t="shared" si="13"/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</row>
    <row r="579" spans="1:56" x14ac:dyDescent="0.25">
      <c r="A579" t="s">
        <v>323</v>
      </c>
      <c r="D579" t="s">
        <v>2</v>
      </c>
      <c r="F579" t="s">
        <v>154</v>
      </c>
      <c r="G579" s="33">
        <v>42956</v>
      </c>
      <c r="H579" s="41">
        <f t="shared" si="13"/>
        <v>0</v>
      </c>
      <c r="I579">
        <v>-768.90800000000002</v>
      </c>
      <c r="J579">
        <v>-768.28499999999997</v>
      </c>
      <c r="K579">
        <v>-768.69299999999998</v>
      </c>
      <c r="L579">
        <v>-767.66099999999994</v>
      </c>
      <c r="M579">
        <v>-768.90800000000002</v>
      </c>
      <c r="N579">
        <v>-768.88599999999997</v>
      </c>
      <c r="O579">
        <v>-768.54200000000003</v>
      </c>
      <c r="P579">
        <v>-768.86500000000001</v>
      </c>
      <c r="Q579">
        <v>-768.33799999999997</v>
      </c>
      <c r="R579">
        <v>-770.02599999999995</v>
      </c>
      <c r="S579">
        <v>-768.40200000000004</v>
      </c>
      <c r="T579">
        <v>-769.25199999999995</v>
      </c>
      <c r="U579">
        <v>-770.10199999999998</v>
      </c>
      <c r="V579">
        <v>-768.57500000000005</v>
      </c>
      <c r="W579">
        <v>-1944.682</v>
      </c>
      <c r="X579">
        <v>-1942.37</v>
      </c>
      <c r="Y579">
        <v>-1771.876</v>
      </c>
      <c r="Z579">
        <v>-1691.6759999999999</v>
      </c>
      <c r="AA579">
        <v>-1553.588</v>
      </c>
      <c r="AB579">
        <v>-1458.444</v>
      </c>
      <c r="AC579">
        <v>-1399.6079999999999</v>
      </c>
      <c r="AD579">
        <v>-1369.288</v>
      </c>
      <c r="AE579">
        <v>-1336.817</v>
      </c>
      <c r="AF579">
        <v>-1357.203</v>
      </c>
      <c r="AG579">
        <v>-1308.098</v>
      </c>
      <c r="AH579">
        <v>-1344.17</v>
      </c>
      <c r="AI579">
        <v>-1355.106</v>
      </c>
      <c r="AJ579">
        <v>-1343.1279999999999</v>
      </c>
      <c r="AK579">
        <v>-1333.9780000000001</v>
      </c>
      <c r="AL579">
        <v>-1350.558</v>
      </c>
      <c r="AM579">
        <v>-1389.115</v>
      </c>
      <c r="AN579">
        <v>-1427.6389999999999</v>
      </c>
      <c r="AO579">
        <v>-1452.1959999999999</v>
      </c>
      <c r="AP579">
        <v>-1529.5360000000001</v>
      </c>
      <c r="AQ579">
        <v>-1603.4459999999999</v>
      </c>
      <c r="AR579">
        <v>-1700.0309999999999</v>
      </c>
      <c r="AS579">
        <v>-1802.6690000000001</v>
      </c>
      <c r="AT579">
        <v>-1888.9860000000001</v>
      </c>
      <c r="AU579">
        <v>-1997.3130000000001</v>
      </c>
      <c r="AV579">
        <v>-2043.75</v>
      </c>
      <c r="AW579">
        <v>-2073.587</v>
      </c>
      <c r="AX579">
        <v>-2094.4029999999998</v>
      </c>
      <c r="AY579">
        <v>-2102.413</v>
      </c>
      <c r="AZ579">
        <v>-2126.0149999999999</v>
      </c>
      <c r="BA579">
        <v>-2162.259</v>
      </c>
      <c r="BB579">
        <v>-2183.87</v>
      </c>
      <c r="BC579">
        <v>-891.89</v>
      </c>
      <c r="BD579">
        <v>-765.05799999999999</v>
      </c>
    </row>
    <row r="580" spans="1:56" x14ac:dyDescent="0.25">
      <c r="A580" t="s">
        <v>323</v>
      </c>
      <c r="D580" t="s">
        <v>2</v>
      </c>
      <c r="F580" t="s">
        <v>155</v>
      </c>
      <c r="G580" s="33">
        <v>42957</v>
      </c>
      <c r="H580" s="41">
        <f t="shared" si="13"/>
        <v>0</v>
      </c>
      <c r="I580">
        <v>-786</v>
      </c>
      <c r="J580">
        <v>-780.04</v>
      </c>
      <c r="K580">
        <v>-780</v>
      </c>
      <c r="L580">
        <v>-786</v>
      </c>
      <c r="M580">
        <v>-786</v>
      </c>
      <c r="N580">
        <v>-768</v>
      </c>
      <c r="O580">
        <v>-66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-0.191</v>
      </c>
      <c r="Z580">
        <v>-0.67200000000000004</v>
      </c>
      <c r="AA580">
        <v>-0.65600000000000003</v>
      </c>
      <c r="AB580">
        <v>-669.79100000000005</v>
      </c>
      <c r="AC580">
        <v>-811.59900000000005</v>
      </c>
      <c r="AD580">
        <v>-812.68399999999997</v>
      </c>
      <c r="AE580">
        <v>-812.51099999999997</v>
      </c>
      <c r="AF580">
        <v>-816.04600000000005</v>
      </c>
      <c r="AG580">
        <v>-800.27</v>
      </c>
      <c r="AH580">
        <v>-795.35199999999998</v>
      </c>
      <c r="AI580">
        <v>-781.40499999999997</v>
      </c>
      <c r="AJ580">
        <v>-782.18299999999999</v>
      </c>
      <c r="AK580">
        <v>-779.54200000000003</v>
      </c>
      <c r="AL580">
        <v>-748.38300000000004</v>
      </c>
      <c r="AM580">
        <v>-776.19100000000003</v>
      </c>
      <c r="AN580">
        <v>-780.654</v>
      </c>
      <c r="AO580">
        <v>-786.351</v>
      </c>
      <c r="AP580">
        <v>-774.33600000000001</v>
      </c>
      <c r="AQ580">
        <v>-780</v>
      </c>
      <c r="AR580">
        <v>-798.01599999999996</v>
      </c>
      <c r="AS580">
        <v>-876</v>
      </c>
      <c r="AT580">
        <v>-882</v>
      </c>
      <c r="AU580">
        <v>-876</v>
      </c>
      <c r="AV580">
        <v>-882.01599999999996</v>
      </c>
      <c r="AW580">
        <v>-888</v>
      </c>
      <c r="AX580">
        <v>-888</v>
      </c>
      <c r="AY580">
        <v>-894</v>
      </c>
      <c r="AZ580">
        <v>-894</v>
      </c>
      <c r="BA580">
        <v>-894</v>
      </c>
      <c r="BB580">
        <v>-900</v>
      </c>
      <c r="BC580">
        <v>-900</v>
      </c>
      <c r="BD580">
        <v>-906</v>
      </c>
    </row>
    <row r="581" spans="1:56" x14ac:dyDescent="0.25">
      <c r="A581" t="s">
        <v>323</v>
      </c>
      <c r="D581" t="s">
        <v>2</v>
      </c>
      <c r="F581" t="s">
        <v>157</v>
      </c>
      <c r="G581" s="33">
        <v>42957</v>
      </c>
      <c r="H581" s="41">
        <f t="shared" si="13"/>
        <v>34606.38700000001</v>
      </c>
      <c r="I581">
        <v>-618.36199999999997</v>
      </c>
      <c r="J581">
        <v>-617.072</v>
      </c>
      <c r="K581">
        <v>-617.13199999999995</v>
      </c>
      <c r="L581">
        <v>-617.00300000000004</v>
      </c>
      <c r="M581">
        <v>-617.851</v>
      </c>
      <c r="N581">
        <v>-616.572</v>
      </c>
      <c r="O581">
        <v>-617.13199999999995</v>
      </c>
      <c r="P581">
        <v>-617.822</v>
      </c>
      <c r="Q581">
        <v>-616.83500000000004</v>
      </c>
      <c r="R581">
        <v>-616.18399999999997</v>
      </c>
      <c r="S581">
        <v>-615.65499999999997</v>
      </c>
      <c r="T581">
        <v>-620.08600000000001</v>
      </c>
      <c r="U581">
        <v>-616.78099999999995</v>
      </c>
      <c r="V581">
        <v>-616.63300000000004</v>
      </c>
      <c r="W581">
        <v>-617.10500000000002</v>
      </c>
      <c r="X581">
        <v>-621.30399999999997</v>
      </c>
      <c r="Y581">
        <v>-655.34500000000003</v>
      </c>
      <c r="Z581">
        <v>-690.05799999999999</v>
      </c>
      <c r="AA581">
        <v>-743.91899999999998</v>
      </c>
      <c r="AB581">
        <v>-846.04499999999996</v>
      </c>
      <c r="AC581">
        <v>-956.63499999999999</v>
      </c>
      <c r="AD581">
        <v>-1059.8430000000001</v>
      </c>
      <c r="AE581">
        <v>-1160.7840000000001</v>
      </c>
      <c r="AF581">
        <v>-1217.008</v>
      </c>
      <c r="AG581">
        <v>-1254.444</v>
      </c>
      <c r="AH581">
        <v>-1098.2170000000001</v>
      </c>
      <c r="AI581">
        <v>-964.25400000000002</v>
      </c>
      <c r="AJ581">
        <v>-1017.913</v>
      </c>
      <c r="AK581">
        <v>-898.03</v>
      </c>
      <c r="AL581">
        <v>-711.61</v>
      </c>
      <c r="AM581">
        <v>-732.17100000000005</v>
      </c>
      <c r="AN581">
        <v>-718.84699999999998</v>
      </c>
      <c r="AO581">
        <v>-707.59500000000003</v>
      </c>
      <c r="AP581">
        <v>-667.221</v>
      </c>
      <c r="AQ581">
        <v>-622.28</v>
      </c>
      <c r="AR581">
        <v>-616.58000000000004</v>
      </c>
      <c r="AS581">
        <v>-614.40700000000004</v>
      </c>
      <c r="AT581">
        <v>-612.34199999999998</v>
      </c>
      <c r="AU581">
        <v>-618.53899999999999</v>
      </c>
      <c r="AV581">
        <v>-615.947</v>
      </c>
      <c r="AW581">
        <v>-615.697</v>
      </c>
      <c r="AX581">
        <v>-616.05499999999995</v>
      </c>
      <c r="AY581">
        <v>-615.23400000000004</v>
      </c>
      <c r="AZ581">
        <v>-616.11099999999999</v>
      </c>
      <c r="BA581">
        <v>-615.56299999999999</v>
      </c>
      <c r="BB581">
        <v>-615.91</v>
      </c>
      <c r="BC581">
        <v>-615.87900000000002</v>
      </c>
      <c r="BD581">
        <v>-616.375</v>
      </c>
    </row>
    <row r="582" spans="1:56" x14ac:dyDescent="0.25">
      <c r="A582" t="s">
        <v>323</v>
      </c>
      <c r="D582" t="s">
        <v>2</v>
      </c>
      <c r="F582" t="s">
        <v>153</v>
      </c>
      <c r="G582" s="33">
        <v>42957</v>
      </c>
      <c r="H582" s="41">
        <f t="shared" si="13"/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</row>
    <row r="583" spans="1:56" x14ac:dyDescent="0.25">
      <c r="A583" t="s">
        <v>323</v>
      </c>
      <c r="D583" t="s">
        <v>2</v>
      </c>
      <c r="F583" t="s">
        <v>156</v>
      </c>
      <c r="G583" s="33">
        <v>42957</v>
      </c>
      <c r="H583" s="41">
        <f t="shared" si="13"/>
        <v>166626.77900000001</v>
      </c>
      <c r="I583">
        <v>-7.2539999999999996</v>
      </c>
      <c r="J583">
        <v>-7.2190000000000003</v>
      </c>
      <c r="K583">
        <v>-7.1120000000000001</v>
      </c>
      <c r="L583">
        <v>-7.5839999999999996</v>
      </c>
      <c r="M583">
        <v>-7.3789999999999996</v>
      </c>
      <c r="N583">
        <v>-7.7469999999999999</v>
      </c>
      <c r="O583">
        <v>-8.2629999999999999</v>
      </c>
      <c r="P583">
        <v>-8.7029999999999994</v>
      </c>
      <c r="Q583">
        <v>-8.6259999999999994</v>
      </c>
      <c r="R583">
        <v>-8.7439999999999998</v>
      </c>
      <c r="S583">
        <v>-10.145</v>
      </c>
      <c r="T583">
        <v>-9.0589999999999993</v>
      </c>
      <c r="U583">
        <v>-8.0229999999999997</v>
      </c>
      <c r="V583">
        <v>-8.5239999999999991</v>
      </c>
      <c r="W583">
        <v>-9.8810000000000002</v>
      </c>
      <c r="X583">
        <v>-35.555</v>
      </c>
      <c r="Y583">
        <v>-1333.021</v>
      </c>
      <c r="Z583">
        <v>-2877.1970000000001</v>
      </c>
      <c r="AA583">
        <v>-5359.0219999999999</v>
      </c>
      <c r="AB583">
        <v>-8746.0159999999996</v>
      </c>
      <c r="AC583">
        <v>-11493.388000000001</v>
      </c>
      <c r="AD583">
        <v>-14069.472</v>
      </c>
      <c r="AE583">
        <v>-16594.668000000001</v>
      </c>
      <c r="AF583">
        <v>-17985.350999999999</v>
      </c>
      <c r="AG583">
        <v>-18496.734</v>
      </c>
      <c r="AH583">
        <v>-14348.838</v>
      </c>
      <c r="AI583">
        <v>-12267.746999999999</v>
      </c>
      <c r="AJ583">
        <v>-12295.377</v>
      </c>
      <c r="AK583">
        <v>-9940.7049999999999</v>
      </c>
      <c r="AL583">
        <v>-5641.2740000000003</v>
      </c>
      <c r="AM583">
        <v>-6036.5320000000002</v>
      </c>
      <c r="AN583">
        <v>-4498.7659999999996</v>
      </c>
      <c r="AO583">
        <v>-2937.1779999999999</v>
      </c>
      <c r="AP583">
        <v>-1262.711</v>
      </c>
      <c r="AQ583">
        <v>-158.661</v>
      </c>
      <c r="AR583">
        <v>-10.327999999999999</v>
      </c>
      <c r="AS583">
        <v>-10.382</v>
      </c>
      <c r="AT583">
        <v>-9.234</v>
      </c>
      <c r="AU583">
        <v>-9.3859999999999992</v>
      </c>
      <c r="AV583">
        <v>-9.1579999999999995</v>
      </c>
      <c r="AW583">
        <v>-10.318</v>
      </c>
      <c r="AX583">
        <v>-11.193</v>
      </c>
      <c r="AY583">
        <v>-10.324999999999999</v>
      </c>
      <c r="AZ583">
        <v>-9.9870000000000001</v>
      </c>
      <c r="BA583">
        <v>-9.6120000000000001</v>
      </c>
      <c r="BB583">
        <v>-8.9160000000000004</v>
      </c>
      <c r="BC583">
        <v>-7.8609999999999998</v>
      </c>
      <c r="BD583">
        <v>-7.6029999999999998</v>
      </c>
    </row>
    <row r="584" spans="1:56" x14ac:dyDescent="0.25">
      <c r="A584" t="s">
        <v>323</v>
      </c>
      <c r="D584" t="s">
        <v>2</v>
      </c>
      <c r="F584" t="s">
        <v>154</v>
      </c>
      <c r="G584" s="33">
        <v>42957</v>
      </c>
      <c r="H584" s="41">
        <f t="shared" si="13"/>
        <v>0</v>
      </c>
      <c r="I584">
        <v>-765.32799999999997</v>
      </c>
      <c r="J584">
        <v>-765.59699999999998</v>
      </c>
      <c r="K584">
        <v>-765.69299999999998</v>
      </c>
      <c r="L584">
        <v>-765.23099999999999</v>
      </c>
      <c r="M584">
        <v>-765.94100000000003</v>
      </c>
      <c r="N584">
        <v>-764.86500000000001</v>
      </c>
      <c r="O584">
        <v>-765.48900000000003</v>
      </c>
      <c r="P584">
        <v>-765.39200000000005</v>
      </c>
      <c r="Q584">
        <v>-764.88699999999994</v>
      </c>
      <c r="R584">
        <v>-765.65</v>
      </c>
      <c r="S584">
        <v>-765.048</v>
      </c>
      <c r="T584">
        <v>-765.56399999999996</v>
      </c>
      <c r="U584">
        <v>-765.16600000000005</v>
      </c>
      <c r="V584">
        <v>-765.16600000000005</v>
      </c>
      <c r="W584">
        <v>-1758.7360000000001</v>
      </c>
      <c r="X584">
        <v>-1765.5309999999999</v>
      </c>
      <c r="Y584">
        <v>-1666.85</v>
      </c>
      <c r="Z584">
        <v>-1554.8889999999999</v>
      </c>
      <c r="AA584">
        <v>-1469.249</v>
      </c>
      <c r="AB584">
        <v>-1397.4469999999999</v>
      </c>
      <c r="AC584">
        <v>-1389.7919999999999</v>
      </c>
      <c r="AD584">
        <v>-1334.665</v>
      </c>
      <c r="AE584">
        <v>-1257.1220000000001</v>
      </c>
      <c r="AF584">
        <v>-1250.6079999999999</v>
      </c>
      <c r="AG584">
        <v>-1233.4580000000001</v>
      </c>
      <c r="AH584">
        <v>-1220.8679999999999</v>
      </c>
      <c r="AI584">
        <v>-1243.694</v>
      </c>
      <c r="AJ584">
        <v>-1249.4570000000001</v>
      </c>
      <c r="AK584">
        <v>-1221.9860000000001</v>
      </c>
      <c r="AL584">
        <v>-1314.8610000000001</v>
      </c>
      <c r="AM584">
        <v>-1313.5809999999999</v>
      </c>
      <c r="AN584">
        <v>-1323.6890000000001</v>
      </c>
      <c r="AO584">
        <v>-1369.9010000000001</v>
      </c>
      <c r="AP584">
        <v>-1449.982</v>
      </c>
      <c r="AQ584">
        <v>-1540.9870000000001</v>
      </c>
      <c r="AR584">
        <v>-1646.5820000000001</v>
      </c>
      <c r="AS584">
        <v>-1704.7180000000001</v>
      </c>
      <c r="AT584">
        <v>-1807.002</v>
      </c>
      <c r="AU584">
        <v>-1937.7239999999999</v>
      </c>
      <c r="AV584">
        <v>-1972.3140000000001</v>
      </c>
      <c r="AW584">
        <v>-2028.6759999999999</v>
      </c>
      <c r="AX584">
        <v>-2049.6849999999999</v>
      </c>
      <c r="AY584">
        <v>-2057.2759999999998</v>
      </c>
      <c r="AZ584">
        <v>-2068.4690000000001</v>
      </c>
      <c r="BA584">
        <v>-2091.7469999999998</v>
      </c>
      <c r="BB584">
        <v>-2126.7449999999999</v>
      </c>
      <c r="BC584">
        <v>-882.61</v>
      </c>
      <c r="BD584">
        <v>-765.33900000000006</v>
      </c>
    </row>
    <row r="585" spans="1:56" x14ac:dyDescent="0.25">
      <c r="A585" t="s">
        <v>323</v>
      </c>
      <c r="D585" t="s">
        <v>2</v>
      </c>
      <c r="F585" t="s">
        <v>156</v>
      </c>
      <c r="G585" s="33">
        <v>42958</v>
      </c>
      <c r="H585" s="41">
        <f t="shared" si="13"/>
        <v>122611.74399999996</v>
      </c>
      <c r="I585">
        <v>-7.827</v>
      </c>
      <c r="J585">
        <v>-7.5819999999999999</v>
      </c>
      <c r="K585">
        <v>-7.4450000000000003</v>
      </c>
      <c r="L585">
        <v>-7.3949999999999996</v>
      </c>
      <c r="M585">
        <v>-7.5960000000000001</v>
      </c>
      <c r="N585">
        <v>-7.5069999999999997</v>
      </c>
      <c r="O585">
        <v>-7.3410000000000002</v>
      </c>
      <c r="P585">
        <v>-8.0860000000000003</v>
      </c>
      <c r="Q585">
        <v>-8.0489999999999995</v>
      </c>
      <c r="R585">
        <v>-8.7810000000000006</v>
      </c>
      <c r="S585">
        <v>-7.9580000000000002</v>
      </c>
      <c r="T585">
        <v>-10.215999999999999</v>
      </c>
      <c r="U585">
        <v>-11.249000000000001</v>
      </c>
      <c r="V585">
        <v>-11.000999999999999</v>
      </c>
      <c r="W585">
        <v>-15.073</v>
      </c>
      <c r="X585">
        <v>-268.41500000000002</v>
      </c>
      <c r="Y585">
        <v>-1626.1980000000001</v>
      </c>
      <c r="Z585">
        <v>-3976.5340000000001</v>
      </c>
      <c r="AA585">
        <v>-6669.9939999999997</v>
      </c>
      <c r="AB585">
        <v>-9526.1020000000008</v>
      </c>
      <c r="AC585">
        <v>-11316.279</v>
      </c>
      <c r="AD585">
        <v>-13886.471</v>
      </c>
      <c r="AE585">
        <v>-15586.174000000001</v>
      </c>
      <c r="AF585">
        <v>-15860.04</v>
      </c>
      <c r="AG585">
        <v>-11223.27</v>
      </c>
      <c r="AH585">
        <v>-7828.5320000000002</v>
      </c>
      <c r="AI585">
        <v>-7386.3360000000002</v>
      </c>
      <c r="AJ585">
        <v>-6405.5919999999996</v>
      </c>
      <c r="AK585">
        <v>-3336.011</v>
      </c>
      <c r="AL585">
        <v>-2121.366</v>
      </c>
      <c r="AM585">
        <v>-2426.2829999999999</v>
      </c>
      <c r="AN585">
        <v>-1158.442</v>
      </c>
      <c r="AO585">
        <v>-1122.817</v>
      </c>
      <c r="AP585">
        <v>-493.66</v>
      </c>
      <c r="AQ585">
        <v>-110.197</v>
      </c>
      <c r="AR585">
        <v>-12.772</v>
      </c>
      <c r="AS585">
        <v>-13.401</v>
      </c>
      <c r="AT585">
        <v>-11.756</v>
      </c>
      <c r="AU585">
        <v>-12.036</v>
      </c>
      <c r="AV585">
        <v>-13.535</v>
      </c>
      <c r="AW585">
        <v>-11.782999999999999</v>
      </c>
      <c r="AX585">
        <v>-11.862</v>
      </c>
      <c r="AY585">
        <v>-11.028</v>
      </c>
      <c r="AZ585">
        <v>-11.315</v>
      </c>
      <c r="BA585">
        <v>-9.9809999999999999</v>
      </c>
      <c r="BB585">
        <v>-10.15</v>
      </c>
      <c r="BC585">
        <v>-9.9730000000000008</v>
      </c>
      <c r="BD585">
        <v>-10.333</v>
      </c>
    </row>
    <row r="586" spans="1:56" x14ac:dyDescent="0.25">
      <c r="A586" t="s">
        <v>323</v>
      </c>
      <c r="D586" t="s">
        <v>2</v>
      </c>
      <c r="F586" t="s">
        <v>154</v>
      </c>
      <c r="G586" s="33">
        <v>42958</v>
      </c>
      <c r="H586" s="41">
        <f t="shared" si="13"/>
        <v>0</v>
      </c>
      <c r="I586">
        <v>-764.29499999999996</v>
      </c>
      <c r="J586">
        <v>-765.596</v>
      </c>
      <c r="K586">
        <v>-765.29499999999996</v>
      </c>
      <c r="L586">
        <v>-764.51099999999997</v>
      </c>
      <c r="M586">
        <v>-765.30600000000004</v>
      </c>
      <c r="N586">
        <v>-765.89700000000005</v>
      </c>
      <c r="O586">
        <v>-765.56399999999996</v>
      </c>
      <c r="P586">
        <v>-766.28499999999997</v>
      </c>
      <c r="Q586">
        <v>-767.12300000000005</v>
      </c>
      <c r="R586">
        <v>-765.29600000000005</v>
      </c>
      <c r="S586">
        <v>-766.94</v>
      </c>
      <c r="T586">
        <v>-768.10199999999998</v>
      </c>
      <c r="U586">
        <v>-766.92899999999997</v>
      </c>
      <c r="V586">
        <v>-766.69299999999998</v>
      </c>
      <c r="W586">
        <v>-1917.8119999999999</v>
      </c>
      <c r="X586">
        <v>-1911.4359999999999</v>
      </c>
      <c r="Y586">
        <v>-1758.7370000000001</v>
      </c>
      <c r="Z586">
        <v>-1659.549</v>
      </c>
      <c r="AA586">
        <v>-1569.7919999999999</v>
      </c>
      <c r="AB586">
        <v>-1481.9259999999999</v>
      </c>
      <c r="AC586">
        <v>-1448.5630000000001</v>
      </c>
      <c r="AD586">
        <v>-1422.499</v>
      </c>
      <c r="AE586">
        <v>-1391.19</v>
      </c>
      <c r="AF586">
        <v>-1400.124</v>
      </c>
      <c r="AG586">
        <v>-1395.1890000000001</v>
      </c>
      <c r="AH586">
        <v>-1424.242</v>
      </c>
      <c r="AI586">
        <v>-1418.758</v>
      </c>
      <c r="AJ586">
        <v>-1438.68</v>
      </c>
      <c r="AK586">
        <v>-1435.2950000000001</v>
      </c>
      <c r="AL586">
        <v>-1447.885</v>
      </c>
      <c r="AM586">
        <v>-1486.0219999999999</v>
      </c>
      <c r="AN586">
        <v>-1533.7929999999999</v>
      </c>
      <c r="AO586">
        <v>-1570.4369999999999</v>
      </c>
      <c r="AP586">
        <v>-1648.1410000000001</v>
      </c>
      <c r="AQ586">
        <v>-1729.3409999999999</v>
      </c>
      <c r="AR586">
        <v>-1840.806</v>
      </c>
      <c r="AS586">
        <v>-1919.9190000000001</v>
      </c>
      <c r="AT586">
        <v>-2063.7489999999998</v>
      </c>
      <c r="AU586">
        <v>-2207.6550000000002</v>
      </c>
      <c r="AV586">
        <v>-2238.5439999999999</v>
      </c>
      <c r="AW586">
        <v>-2270.7890000000002</v>
      </c>
      <c r="AX586">
        <v>-2197.9340000000002</v>
      </c>
      <c r="AY586">
        <v>-2200.181</v>
      </c>
      <c r="AZ586">
        <v>-2196.944</v>
      </c>
      <c r="BA586">
        <v>-2222.759</v>
      </c>
      <c r="BB586">
        <v>-2232.9639999999999</v>
      </c>
      <c r="BC586">
        <v>-892.50099999999998</v>
      </c>
      <c r="BD586">
        <v>-764.92899999999997</v>
      </c>
    </row>
    <row r="587" spans="1:56" x14ac:dyDescent="0.25">
      <c r="A587" t="s">
        <v>323</v>
      </c>
      <c r="D587" t="s">
        <v>2</v>
      </c>
      <c r="F587" t="s">
        <v>153</v>
      </c>
      <c r="G587" s="33">
        <v>42958</v>
      </c>
      <c r="H587" s="41">
        <f t="shared" si="13"/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</row>
    <row r="588" spans="1:56" x14ac:dyDescent="0.25">
      <c r="A588" t="s">
        <v>323</v>
      </c>
      <c r="D588" t="s">
        <v>2</v>
      </c>
      <c r="F588" t="s">
        <v>155</v>
      </c>
      <c r="G588" s="33">
        <v>42958</v>
      </c>
      <c r="H588" s="41">
        <f t="shared" si="13"/>
        <v>0</v>
      </c>
      <c r="I588">
        <v>-906</v>
      </c>
      <c r="J588">
        <v>-888</v>
      </c>
      <c r="K588">
        <v>-894</v>
      </c>
      <c r="L588">
        <v>-888</v>
      </c>
      <c r="M588">
        <v>-894</v>
      </c>
      <c r="N588">
        <v>-810</v>
      </c>
      <c r="O588">
        <v>-786</v>
      </c>
      <c r="P588">
        <v>-708</v>
      </c>
      <c r="Q588">
        <v>0</v>
      </c>
      <c r="R588">
        <v>-0.04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-85.486999999999995</v>
      </c>
      <c r="AA588">
        <v>-812.74800000000005</v>
      </c>
      <c r="AB588">
        <v>-799.73900000000003</v>
      </c>
      <c r="AC588">
        <v>-413.47800000000001</v>
      </c>
      <c r="AD588">
        <v>-19.602</v>
      </c>
      <c r="AE588">
        <v>-124.646</v>
      </c>
      <c r="AF588">
        <v>-833.75400000000002</v>
      </c>
      <c r="AG588">
        <v>-786.71400000000006</v>
      </c>
      <c r="AH588">
        <v>-767.96400000000006</v>
      </c>
      <c r="AI588">
        <v>-748.95399999999995</v>
      </c>
      <c r="AJ588">
        <v>-749.76300000000003</v>
      </c>
      <c r="AK588">
        <v>-739.11599999999999</v>
      </c>
      <c r="AL588">
        <v>-745.45600000000002</v>
      </c>
      <c r="AM588">
        <v>-780.80700000000002</v>
      </c>
      <c r="AN588">
        <v>-785.05499999999995</v>
      </c>
      <c r="AO588">
        <v>-795.24699999999996</v>
      </c>
      <c r="AP588">
        <v>-883.6</v>
      </c>
      <c r="AQ588">
        <v>-871.13599999999997</v>
      </c>
      <c r="AR588">
        <v>-864</v>
      </c>
      <c r="AS588">
        <v>-864</v>
      </c>
      <c r="AT588">
        <v>-864.01599999999996</v>
      </c>
      <c r="AU588">
        <v>-876</v>
      </c>
      <c r="AV588">
        <v>-870.01599999999996</v>
      </c>
      <c r="AW588">
        <v>-876</v>
      </c>
      <c r="AX588">
        <v>-870</v>
      </c>
      <c r="AY588">
        <v>-870</v>
      </c>
      <c r="AZ588">
        <v>-876</v>
      </c>
      <c r="BA588">
        <v>-870</v>
      </c>
      <c r="BB588">
        <v>-870</v>
      </c>
      <c r="BC588">
        <v>-864</v>
      </c>
      <c r="BD588">
        <v>-870</v>
      </c>
    </row>
    <row r="589" spans="1:56" x14ac:dyDescent="0.25">
      <c r="A589" t="s">
        <v>323</v>
      </c>
      <c r="D589" t="s">
        <v>2</v>
      </c>
      <c r="F589" t="s">
        <v>157</v>
      </c>
      <c r="G589" s="33">
        <v>42958</v>
      </c>
      <c r="H589" s="41">
        <f t="shared" si="13"/>
        <v>27517.256000000001</v>
      </c>
      <c r="I589">
        <v>-616.5</v>
      </c>
      <c r="J589">
        <v>-616.649</v>
      </c>
      <c r="K589">
        <v>-616.62900000000002</v>
      </c>
      <c r="L589">
        <v>-616.74099999999999</v>
      </c>
      <c r="M589">
        <v>-616.702</v>
      </c>
      <c r="N589">
        <v>-614.88800000000003</v>
      </c>
      <c r="O589">
        <v>-619.06500000000005</v>
      </c>
      <c r="P589">
        <v>-617.13699999999994</v>
      </c>
      <c r="Q589">
        <v>-618.49099999999999</v>
      </c>
      <c r="R589">
        <v>-617.024</v>
      </c>
      <c r="S589">
        <v>-617.17499999999995</v>
      </c>
      <c r="T589">
        <v>-618.54300000000001</v>
      </c>
      <c r="U589">
        <v>-617.44299999999998</v>
      </c>
      <c r="V589">
        <v>-617.197</v>
      </c>
      <c r="W589">
        <v>-452.41899999999998</v>
      </c>
      <c r="X589">
        <v>-237.136</v>
      </c>
      <c r="Y589">
        <v>-271.67099999999999</v>
      </c>
      <c r="Z589">
        <v>-327.87200000000001</v>
      </c>
      <c r="AA589">
        <v>-413.202</v>
      </c>
      <c r="AB589">
        <v>-539.09199999999998</v>
      </c>
      <c r="AC589">
        <v>-633.93299999999999</v>
      </c>
      <c r="AD589">
        <v>-771.09699999999998</v>
      </c>
      <c r="AE589">
        <v>-799.18700000000001</v>
      </c>
      <c r="AF589">
        <v>-843.22699999999998</v>
      </c>
      <c r="AG589">
        <v>-710.28300000000002</v>
      </c>
      <c r="AH589">
        <v>-429.55700000000002</v>
      </c>
      <c r="AI589">
        <v>-496.673</v>
      </c>
      <c r="AJ589">
        <v>-728.54100000000005</v>
      </c>
      <c r="AK589">
        <v>-687.30600000000004</v>
      </c>
      <c r="AL589">
        <v>-649.00699999999995</v>
      </c>
      <c r="AM589">
        <v>-683.90800000000002</v>
      </c>
      <c r="AN589">
        <v>-640.16200000000003</v>
      </c>
      <c r="AO589">
        <v>-653.88400000000001</v>
      </c>
      <c r="AP589">
        <v>-627.98199999999997</v>
      </c>
      <c r="AQ589">
        <v>-605.54100000000005</v>
      </c>
      <c r="AR589">
        <v>-594.928</v>
      </c>
      <c r="AS589">
        <v>-594.92999999999995</v>
      </c>
      <c r="AT589">
        <v>-594.45000000000005</v>
      </c>
      <c r="AU589">
        <v>-596.59100000000001</v>
      </c>
      <c r="AV589">
        <v>-595.66800000000001</v>
      </c>
      <c r="AW589">
        <v>-596.76199999999994</v>
      </c>
      <c r="AX589">
        <v>-594.851</v>
      </c>
      <c r="AY589">
        <v>-595.29499999999996</v>
      </c>
      <c r="AZ589">
        <v>-451.64800000000002</v>
      </c>
      <c r="BA589">
        <v>-364.29899999999998</v>
      </c>
      <c r="BB589">
        <v>-365.34800000000001</v>
      </c>
      <c r="BC589">
        <v>-364.77699999999999</v>
      </c>
      <c r="BD589">
        <v>-365.84500000000003</v>
      </c>
    </row>
    <row r="590" spans="1:56" x14ac:dyDescent="0.25">
      <c r="A590" t="s">
        <v>323</v>
      </c>
      <c r="D590" t="s">
        <v>2</v>
      </c>
      <c r="F590" t="s">
        <v>156</v>
      </c>
      <c r="G590" s="33">
        <v>42959</v>
      </c>
      <c r="H590" s="41">
        <f t="shared" si="13"/>
        <v>96040.526000000013</v>
      </c>
      <c r="I590">
        <v>-9.99</v>
      </c>
      <c r="J590">
        <v>-8.6129999999999995</v>
      </c>
      <c r="K590">
        <v>-9.4250000000000007</v>
      </c>
      <c r="L590">
        <v>-8.0440000000000005</v>
      </c>
      <c r="M590">
        <v>-9.1449999999999996</v>
      </c>
      <c r="N590">
        <v>-9.0779999999999994</v>
      </c>
      <c r="O590">
        <v>-9.7850000000000001</v>
      </c>
      <c r="P590">
        <v>-9.3190000000000008</v>
      </c>
      <c r="Q590">
        <v>-8.8699999999999992</v>
      </c>
      <c r="R590">
        <v>-9.1199999999999992</v>
      </c>
      <c r="S590">
        <v>-8.9390000000000001</v>
      </c>
      <c r="T590">
        <v>-9.4939999999999998</v>
      </c>
      <c r="U590">
        <v>-9.6709999999999994</v>
      </c>
      <c r="V590">
        <v>-10.37</v>
      </c>
      <c r="W590">
        <v>-10.359</v>
      </c>
      <c r="X590">
        <v>-20.033999999999999</v>
      </c>
      <c r="Y590">
        <v>-113.28700000000001</v>
      </c>
      <c r="Z590">
        <v>-275.17899999999997</v>
      </c>
      <c r="AA590">
        <v>-810.09</v>
      </c>
      <c r="AB590">
        <v>-2150.9589999999998</v>
      </c>
      <c r="AC590">
        <v>-5352.9269999999997</v>
      </c>
      <c r="AD590">
        <v>-4102.78</v>
      </c>
      <c r="AE590">
        <v>-8423.625</v>
      </c>
      <c r="AF590">
        <v>-9830.4079999999994</v>
      </c>
      <c r="AG590">
        <v>-11384.86</v>
      </c>
      <c r="AH590">
        <v>-9742.3520000000008</v>
      </c>
      <c r="AI590">
        <v>-9614.2520000000004</v>
      </c>
      <c r="AJ590">
        <v>-9094.3410000000003</v>
      </c>
      <c r="AK590">
        <v>-7918.1220000000003</v>
      </c>
      <c r="AL590">
        <v>-5981.14</v>
      </c>
      <c r="AM590">
        <v>-5589.4260000000004</v>
      </c>
      <c r="AN590">
        <v>-3694.1149999999998</v>
      </c>
      <c r="AO590">
        <v>-1439.645</v>
      </c>
      <c r="AP590">
        <v>-196.18</v>
      </c>
      <c r="AQ590">
        <v>-24.707000000000001</v>
      </c>
      <c r="AR590">
        <v>-13.132999999999999</v>
      </c>
      <c r="AS590">
        <v>-12.032</v>
      </c>
      <c r="AT590">
        <v>-13.215</v>
      </c>
      <c r="AU590">
        <v>-11.321</v>
      </c>
      <c r="AV590">
        <v>-10.27</v>
      </c>
      <c r="AW590">
        <v>-11.007999999999999</v>
      </c>
      <c r="AX590">
        <v>-10.894</v>
      </c>
      <c r="AY590">
        <v>-11.951000000000001</v>
      </c>
      <c r="AZ590">
        <v>-10.557</v>
      </c>
      <c r="BA590">
        <v>-10.568</v>
      </c>
      <c r="BB590">
        <v>-9.952</v>
      </c>
      <c r="BC590">
        <v>-8.4979999999999993</v>
      </c>
      <c r="BD590">
        <v>-8.4760000000000009</v>
      </c>
    </row>
    <row r="591" spans="1:56" x14ac:dyDescent="0.25">
      <c r="A591" t="s">
        <v>323</v>
      </c>
      <c r="D591" t="s">
        <v>2</v>
      </c>
      <c r="F591" t="s">
        <v>153</v>
      </c>
      <c r="G591" s="33">
        <v>42959</v>
      </c>
      <c r="H591" s="41">
        <f t="shared" ref="H591:H654" si="14">IF(D591&lt;&gt;"Jemena",
IF(SUM(I591:BD591)&gt;0,SUM(I591:BD591),SUM(I591:BD591)*-1),
IF(AND(F591&lt;&gt;"Jemena residential",F591&lt;&gt;"Jemena small business"),0,IF(SUM(I591:BD591)&gt;0,SUM(I591:BD591),SUM(I591:BD591)*-1)))</f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</row>
    <row r="592" spans="1:56" x14ac:dyDescent="0.25">
      <c r="A592" t="s">
        <v>323</v>
      </c>
      <c r="D592" t="s">
        <v>2</v>
      </c>
      <c r="F592" t="s">
        <v>157</v>
      </c>
      <c r="G592" s="33">
        <v>42959</v>
      </c>
      <c r="H592" s="41">
        <f t="shared" si="14"/>
        <v>31265.764999999996</v>
      </c>
      <c r="I592">
        <v>-364.702</v>
      </c>
      <c r="J592">
        <v>-362.39299999999997</v>
      </c>
      <c r="K592">
        <v>-390.46199999999999</v>
      </c>
      <c r="L592">
        <v>-422.72300000000001</v>
      </c>
      <c r="M592">
        <v>-423.26299999999998</v>
      </c>
      <c r="N592">
        <v>-421.899</v>
      </c>
      <c r="O592">
        <v>-425.41899999999998</v>
      </c>
      <c r="P592">
        <v>-424.01</v>
      </c>
      <c r="Q592">
        <v>-424.10399999999998</v>
      </c>
      <c r="R592">
        <v>-423.72899999999998</v>
      </c>
      <c r="S592">
        <v>-423.63299999999998</v>
      </c>
      <c r="T592">
        <v>-423.98399999999998</v>
      </c>
      <c r="U592">
        <v>-424.13400000000001</v>
      </c>
      <c r="V592">
        <v>-423.53500000000003</v>
      </c>
      <c r="W592">
        <v>-415.721</v>
      </c>
      <c r="X592">
        <v>-322.08699999999999</v>
      </c>
      <c r="Y592">
        <v>-434.13299999999998</v>
      </c>
      <c r="Z592">
        <v>-459.911</v>
      </c>
      <c r="AA592">
        <v>-518.62800000000004</v>
      </c>
      <c r="AB592">
        <v>-606.15300000000002</v>
      </c>
      <c r="AC592">
        <v>-927.79600000000005</v>
      </c>
      <c r="AD592">
        <v>-794.27800000000002</v>
      </c>
      <c r="AE592">
        <v>-1164.3679999999999</v>
      </c>
      <c r="AF592">
        <v>-1210.674</v>
      </c>
      <c r="AG592">
        <v>-1379.415</v>
      </c>
      <c r="AH592">
        <v>-1128.729</v>
      </c>
      <c r="AI592">
        <v>-1213.4860000000001</v>
      </c>
      <c r="AJ592">
        <v>-1153.6780000000001</v>
      </c>
      <c r="AK592">
        <v>-1204.002</v>
      </c>
      <c r="AL592">
        <v>-999.22699999999998</v>
      </c>
      <c r="AM592">
        <v>-1096.1420000000001</v>
      </c>
      <c r="AN592">
        <v>-975.48</v>
      </c>
      <c r="AO592">
        <v>-786.92499999999995</v>
      </c>
      <c r="AP592">
        <v>-629.94200000000001</v>
      </c>
      <c r="AQ592">
        <v>-581.98199999999997</v>
      </c>
      <c r="AR592">
        <v>-574.27700000000004</v>
      </c>
      <c r="AS592">
        <v>-573.76300000000003</v>
      </c>
      <c r="AT592">
        <v>-573.82100000000003</v>
      </c>
      <c r="AU592">
        <v>-575.86699999999996</v>
      </c>
      <c r="AV592">
        <v>-575.58799999999997</v>
      </c>
      <c r="AW592">
        <v>-576.428</v>
      </c>
      <c r="AX592">
        <v>-575.98199999999997</v>
      </c>
      <c r="AY592">
        <v>-575.89800000000002</v>
      </c>
      <c r="AZ592">
        <v>-576.27499999999998</v>
      </c>
      <c r="BA592">
        <v>-577.399</v>
      </c>
      <c r="BB592">
        <v>-576.42899999999997</v>
      </c>
      <c r="BC592">
        <v>-576.70799999999997</v>
      </c>
      <c r="BD592">
        <v>-576.58299999999997</v>
      </c>
    </row>
    <row r="593" spans="1:56" x14ac:dyDescent="0.25">
      <c r="A593" t="s">
        <v>323</v>
      </c>
      <c r="D593" t="s">
        <v>2</v>
      </c>
      <c r="F593" t="s">
        <v>154</v>
      </c>
      <c r="G593" s="33">
        <v>42959</v>
      </c>
      <c r="H593" s="41">
        <f t="shared" si="14"/>
        <v>0</v>
      </c>
      <c r="I593">
        <v>-764.15499999999997</v>
      </c>
      <c r="J593">
        <v>-764.90800000000002</v>
      </c>
      <c r="K593">
        <v>-765.80100000000004</v>
      </c>
      <c r="L593">
        <v>-763.71400000000006</v>
      </c>
      <c r="M593">
        <v>-764.40300000000002</v>
      </c>
      <c r="N593">
        <v>-764.5</v>
      </c>
      <c r="O593">
        <v>-765.33900000000006</v>
      </c>
      <c r="P593">
        <v>-764.79</v>
      </c>
      <c r="Q593">
        <v>-765.23</v>
      </c>
      <c r="R593">
        <v>-765.726</v>
      </c>
      <c r="S593">
        <v>-766.68200000000002</v>
      </c>
      <c r="T593">
        <v>-766.75699999999995</v>
      </c>
      <c r="U593">
        <v>-766.08</v>
      </c>
      <c r="V593">
        <v>-767.18700000000001</v>
      </c>
      <c r="W593">
        <v>-767.70299999999997</v>
      </c>
      <c r="X593">
        <v>-767.51</v>
      </c>
      <c r="Y593">
        <v>-767.85400000000004</v>
      </c>
      <c r="Z593">
        <v>-767.56399999999996</v>
      </c>
      <c r="AA593">
        <v>-766.327</v>
      </c>
      <c r="AB593">
        <v>-767.53200000000004</v>
      </c>
      <c r="AC593">
        <v>-765.87599999999998</v>
      </c>
      <c r="AD593">
        <v>-764.96199999999999</v>
      </c>
      <c r="AE593">
        <v>-764.14400000000001</v>
      </c>
      <c r="AF593">
        <v>-763.54300000000001</v>
      </c>
      <c r="AG593">
        <v>-764.33799999999997</v>
      </c>
      <c r="AH593">
        <v>-763.76900000000001</v>
      </c>
      <c r="AI593">
        <v>-762.69299999999998</v>
      </c>
      <c r="AJ593">
        <v>-763.91899999999998</v>
      </c>
      <c r="AK593">
        <v>-763.02599999999995</v>
      </c>
      <c r="AL593">
        <v>-763.31600000000003</v>
      </c>
      <c r="AM593">
        <v>-762.72500000000002</v>
      </c>
      <c r="AN593">
        <v>-762.96199999999999</v>
      </c>
      <c r="AO593">
        <v>-762.90800000000002</v>
      </c>
      <c r="AP593">
        <v>-762.79</v>
      </c>
      <c r="AQ593">
        <v>-763.75800000000004</v>
      </c>
      <c r="AR593">
        <v>-763.15599999999995</v>
      </c>
      <c r="AS593">
        <v>-763.65</v>
      </c>
      <c r="AT593">
        <v>-764.26300000000003</v>
      </c>
      <c r="AU593">
        <v>-764.05899999999997</v>
      </c>
      <c r="AV593">
        <v>-765.23</v>
      </c>
      <c r="AW593">
        <v>-764.37</v>
      </c>
      <c r="AX593">
        <v>-764.22</v>
      </c>
      <c r="AY593">
        <v>-765.26300000000003</v>
      </c>
      <c r="AZ593">
        <v>-764.46699999999998</v>
      </c>
      <c r="BA593">
        <v>-765.10199999999998</v>
      </c>
      <c r="BB593">
        <v>-764.45699999999999</v>
      </c>
      <c r="BC593">
        <v>-764.17700000000002</v>
      </c>
      <c r="BD593">
        <v>-766.65</v>
      </c>
    </row>
    <row r="594" spans="1:56" x14ac:dyDescent="0.25">
      <c r="A594" t="s">
        <v>323</v>
      </c>
      <c r="D594" t="s">
        <v>2</v>
      </c>
      <c r="F594" t="s">
        <v>155</v>
      </c>
      <c r="G594" s="33">
        <v>42959</v>
      </c>
      <c r="H594" s="41">
        <f t="shared" si="14"/>
        <v>0</v>
      </c>
      <c r="I594">
        <v>-870</v>
      </c>
      <c r="J594">
        <v>-870</v>
      </c>
      <c r="K594">
        <v>-870</v>
      </c>
      <c r="L594">
        <v>-864.16</v>
      </c>
      <c r="M594">
        <v>-768</v>
      </c>
      <c r="N594">
        <v>-768</v>
      </c>
      <c r="O594">
        <v>-354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-0.04</v>
      </c>
      <c r="V594">
        <v>0</v>
      </c>
      <c r="W594">
        <v>0</v>
      </c>
      <c r="X594">
        <v>0</v>
      </c>
      <c r="Y594">
        <v>-3.1E-2</v>
      </c>
      <c r="Z594">
        <v>-6.3E-2</v>
      </c>
      <c r="AA594">
        <v>-0.67100000000000004</v>
      </c>
      <c r="AB594">
        <v>-3.7250000000000001</v>
      </c>
      <c r="AC594">
        <v>-34.408000000000001</v>
      </c>
      <c r="AD594">
        <v>-795.19</v>
      </c>
      <c r="AE594">
        <v>-860.07500000000005</v>
      </c>
      <c r="AF594">
        <v>-854.32100000000003</v>
      </c>
      <c r="AG594">
        <v>-862.154</v>
      </c>
      <c r="AH594">
        <v>-830.95699999999999</v>
      </c>
      <c r="AI594">
        <v>-814.37</v>
      </c>
      <c r="AJ594">
        <v>-782.44</v>
      </c>
      <c r="AK594">
        <v>-802.56200000000001</v>
      </c>
      <c r="AL594">
        <v>-794.971</v>
      </c>
      <c r="AM594">
        <v>-824.16300000000001</v>
      </c>
      <c r="AN594">
        <v>-805.66</v>
      </c>
      <c r="AO594">
        <v>-780.47500000000002</v>
      </c>
      <c r="AP594">
        <v>-757.54200000000003</v>
      </c>
      <c r="AQ594">
        <v>-756.96</v>
      </c>
      <c r="AR594">
        <v>-750.01599999999996</v>
      </c>
      <c r="AS594">
        <v>-756</v>
      </c>
      <c r="AT594">
        <v>-756</v>
      </c>
      <c r="AU594">
        <v>-756</v>
      </c>
      <c r="AV594">
        <v>-756</v>
      </c>
      <c r="AW594">
        <v>-756</v>
      </c>
      <c r="AX594">
        <v>-762</v>
      </c>
      <c r="AY594">
        <v>-768</v>
      </c>
      <c r="AZ594">
        <v>-774.16</v>
      </c>
      <c r="BA594">
        <v>-774</v>
      </c>
      <c r="BB594">
        <v>-774</v>
      </c>
      <c r="BC594">
        <v>-774</v>
      </c>
      <c r="BD594">
        <v>-780</v>
      </c>
    </row>
    <row r="595" spans="1:56" x14ac:dyDescent="0.25">
      <c r="A595" t="s">
        <v>323</v>
      </c>
      <c r="D595" t="s">
        <v>2</v>
      </c>
      <c r="F595" t="s">
        <v>154</v>
      </c>
      <c r="G595" s="33">
        <v>42960</v>
      </c>
      <c r="H595" s="41">
        <f t="shared" si="14"/>
        <v>0</v>
      </c>
      <c r="I595">
        <v>-767.53200000000004</v>
      </c>
      <c r="J595">
        <v>-767.51</v>
      </c>
      <c r="K595">
        <v>-768.28399999999999</v>
      </c>
      <c r="L595">
        <v>-768.11199999999997</v>
      </c>
      <c r="M595">
        <v>-767.37</v>
      </c>
      <c r="N595">
        <v>-767.67100000000005</v>
      </c>
      <c r="O595">
        <v>-768.21900000000005</v>
      </c>
      <c r="P595">
        <v>-767.65</v>
      </c>
      <c r="Q595">
        <v>-768.63900000000001</v>
      </c>
      <c r="R595">
        <v>-768.48900000000003</v>
      </c>
      <c r="S595">
        <v>-768.28499999999997</v>
      </c>
      <c r="T595">
        <v>-769.779</v>
      </c>
      <c r="U595">
        <v>-769.97199999999998</v>
      </c>
      <c r="V595">
        <v>-770.28399999999999</v>
      </c>
      <c r="W595">
        <v>-769.875</v>
      </c>
      <c r="X595">
        <v>-770.95100000000002</v>
      </c>
      <c r="Y595">
        <v>-770.98299999999995</v>
      </c>
      <c r="Z595">
        <v>-769.45600000000002</v>
      </c>
      <c r="AA595">
        <v>-768.67100000000005</v>
      </c>
      <c r="AB595">
        <v>-766.71400000000006</v>
      </c>
      <c r="AC595">
        <v>-767.101</v>
      </c>
      <c r="AD595">
        <v>-766.16600000000005</v>
      </c>
      <c r="AE595">
        <v>-767.34900000000005</v>
      </c>
      <c r="AF595">
        <v>-765.66099999999994</v>
      </c>
      <c r="AG595">
        <v>-766.02700000000004</v>
      </c>
      <c r="AH595">
        <v>-766.33799999999997</v>
      </c>
      <c r="AI595">
        <v>-764.97299999999996</v>
      </c>
      <c r="AJ595">
        <v>-766.76800000000003</v>
      </c>
      <c r="AK595">
        <v>-765.71500000000003</v>
      </c>
      <c r="AL595">
        <v>-765.63900000000001</v>
      </c>
      <c r="AM595">
        <v>-766.35900000000004</v>
      </c>
      <c r="AN595">
        <v>-764.822</v>
      </c>
      <c r="AO595">
        <v>-766.11300000000006</v>
      </c>
      <c r="AP595">
        <v>-765.14499999999998</v>
      </c>
      <c r="AQ595">
        <v>-766.65</v>
      </c>
      <c r="AR595">
        <v>-766.01499999999999</v>
      </c>
      <c r="AS595">
        <v>-765.91800000000001</v>
      </c>
      <c r="AT595">
        <v>-764.01599999999996</v>
      </c>
      <c r="AU595">
        <v>-765.90899999999999</v>
      </c>
      <c r="AV595">
        <v>-766.70299999999997</v>
      </c>
      <c r="AW595">
        <v>-765.8</v>
      </c>
      <c r="AX595">
        <v>-765.80100000000004</v>
      </c>
      <c r="AY595">
        <v>-765.47799999999995</v>
      </c>
      <c r="AZ595">
        <v>-767.38099999999997</v>
      </c>
      <c r="BA595">
        <v>-765.995</v>
      </c>
      <c r="BB595">
        <v>-765.96199999999999</v>
      </c>
      <c r="BC595">
        <v>-765.726</v>
      </c>
      <c r="BD595">
        <v>-764.98299999999995</v>
      </c>
    </row>
    <row r="596" spans="1:56" x14ac:dyDescent="0.25">
      <c r="A596" t="s">
        <v>323</v>
      </c>
      <c r="D596" t="s">
        <v>2</v>
      </c>
      <c r="F596" t="s">
        <v>156</v>
      </c>
      <c r="G596" s="33">
        <v>42960</v>
      </c>
      <c r="H596" s="41">
        <f t="shared" si="14"/>
        <v>160630.56699999998</v>
      </c>
      <c r="I596">
        <v>-8.5009999999999994</v>
      </c>
      <c r="J596">
        <v>-9.0020000000000007</v>
      </c>
      <c r="K596">
        <v>-8.7430000000000003</v>
      </c>
      <c r="L596">
        <v>-9.4510000000000005</v>
      </c>
      <c r="M596">
        <v>-8.9969999999999999</v>
      </c>
      <c r="N596">
        <v>-10.002000000000001</v>
      </c>
      <c r="O596">
        <v>-9.4670000000000005</v>
      </c>
      <c r="P596">
        <v>-10.331</v>
      </c>
      <c r="Q596">
        <v>-9.2650000000000006</v>
      </c>
      <c r="R596">
        <v>-10.308999999999999</v>
      </c>
      <c r="S596">
        <v>-9.6839999999999993</v>
      </c>
      <c r="T596">
        <v>-10.7</v>
      </c>
      <c r="U596">
        <v>-9.9890000000000008</v>
      </c>
      <c r="V596">
        <v>-10.135999999999999</v>
      </c>
      <c r="W596">
        <v>-14.59</v>
      </c>
      <c r="X596">
        <v>-399.803</v>
      </c>
      <c r="Y596">
        <v>-1358.578</v>
      </c>
      <c r="Z596">
        <v>-3359.1990000000001</v>
      </c>
      <c r="AA596">
        <v>-4853.982</v>
      </c>
      <c r="AB596">
        <v>-7765.24</v>
      </c>
      <c r="AC596">
        <v>-11564.885</v>
      </c>
      <c r="AD596">
        <v>-13885.597</v>
      </c>
      <c r="AE596">
        <v>-11629.581</v>
      </c>
      <c r="AF596">
        <v>-12227.424000000001</v>
      </c>
      <c r="AG596">
        <v>-12214.596</v>
      </c>
      <c r="AH596">
        <v>-8718.4920000000002</v>
      </c>
      <c r="AI596">
        <v>-16054.444</v>
      </c>
      <c r="AJ596">
        <v>-15678.689</v>
      </c>
      <c r="AK596">
        <v>-13487.894</v>
      </c>
      <c r="AL596">
        <v>-8735.1849999999995</v>
      </c>
      <c r="AM596">
        <v>-8334.0249999999996</v>
      </c>
      <c r="AN596">
        <v>-4524.3459999999995</v>
      </c>
      <c r="AO596">
        <v>-3945.6370000000002</v>
      </c>
      <c r="AP596">
        <v>-1411.617</v>
      </c>
      <c r="AQ596">
        <v>-186.44499999999999</v>
      </c>
      <c r="AR596">
        <v>-14.081</v>
      </c>
      <c r="AS596">
        <v>-12.801</v>
      </c>
      <c r="AT596">
        <v>-12.35</v>
      </c>
      <c r="AU596">
        <v>-12.113</v>
      </c>
      <c r="AV596">
        <v>-11.752000000000001</v>
      </c>
      <c r="AW596">
        <v>-11.925000000000001</v>
      </c>
      <c r="AX596">
        <v>-11.207000000000001</v>
      </c>
      <c r="AY596">
        <v>-11.481</v>
      </c>
      <c r="AZ596">
        <v>-10.189</v>
      </c>
      <c r="BA596">
        <v>-11.006</v>
      </c>
      <c r="BB596">
        <v>-9.27</v>
      </c>
      <c r="BC596">
        <v>-8.6579999999999995</v>
      </c>
      <c r="BD596">
        <v>-8.9079999999999995</v>
      </c>
    </row>
    <row r="597" spans="1:56" x14ac:dyDescent="0.25">
      <c r="A597" t="s">
        <v>323</v>
      </c>
      <c r="D597" t="s">
        <v>2</v>
      </c>
      <c r="F597" t="s">
        <v>157</v>
      </c>
      <c r="G597" s="33">
        <v>42960</v>
      </c>
      <c r="H597" s="41">
        <f t="shared" si="14"/>
        <v>43548.671999999999</v>
      </c>
      <c r="I597">
        <v>-578.15599999999995</v>
      </c>
      <c r="J597">
        <v>-576.46</v>
      </c>
      <c r="K597">
        <v>-576.69200000000001</v>
      </c>
      <c r="L597">
        <v>-576.80399999999997</v>
      </c>
      <c r="M597">
        <v>-576.05200000000002</v>
      </c>
      <c r="N597">
        <v>-369.565</v>
      </c>
      <c r="O597">
        <v>-318.899</v>
      </c>
      <c r="P597">
        <v>-329.86700000000002</v>
      </c>
      <c r="Q597">
        <v>-330.69299999999998</v>
      </c>
      <c r="R597">
        <v>-329.32600000000002</v>
      </c>
      <c r="S597">
        <v>-549.60400000000004</v>
      </c>
      <c r="T597">
        <v>-594.06899999999996</v>
      </c>
      <c r="U597">
        <v>-602.02099999999996</v>
      </c>
      <c r="V597">
        <v>-601.1</v>
      </c>
      <c r="W597">
        <v>-601.40499999999997</v>
      </c>
      <c r="X597">
        <v>-665.83299999999997</v>
      </c>
      <c r="Y597">
        <v>-786.88599999999997</v>
      </c>
      <c r="Z597">
        <v>-987.94399999999996</v>
      </c>
      <c r="AA597">
        <v>-1163.83</v>
      </c>
      <c r="AB597">
        <v>-1512.7929999999999</v>
      </c>
      <c r="AC597">
        <v>-1871.299</v>
      </c>
      <c r="AD597">
        <v>-2041.415</v>
      </c>
      <c r="AE597">
        <v>-1790.615</v>
      </c>
      <c r="AF597">
        <v>-1743.5309999999999</v>
      </c>
      <c r="AG597">
        <v>-1904.777</v>
      </c>
      <c r="AH597">
        <v>-1479.8</v>
      </c>
      <c r="AI597">
        <v>-2103.4969999999998</v>
      </c>
      <c r="AJ597">
        <v>-2029.626</v>
      </c>
      <c r="AK597">
        <v>-1871.9280000000001</v>
      </c>
      <c r="AL597">
        <v>-1369.7529999999999</v>
      </c>
      <c r="AM597">
        <v>-1482.9749999999999</v>
      </c>
      <c r="AN597">
        <v>-1138.1110000000001</v>
      </c>
      <c r="AO597">
        <v>-969.976</v>
      </c>
      <c r="AP597">
        <v>-711.51599999999996</v>
      </c>
      <c r="AQ597">
        <v>-617.10699999999997</v>
      </c>
      <c r="AR597">
        <v>-600.35400000000004</v>
      </c>
      <c r="AS597">
        <v>-598.428</v>
      </c>
      <c r="AT597">
        <v>-599.21500000000003</v>
      </c>
      <c r="AU597">
        <v>-600.50800000000004</v>
      </c>
      <c r="AV597">
        <v>-599.50099999999998</v>
      </c>
      <c r="AW597">
        <v>-599.46299999999997</v>
      </c>
      <c r="AX597">
        <v>-599.59299999999996</v>
      </c>
      <c r="AY597">
        <v>-599.72699999999998</v>
      </c>
      <c r="AZ597">
        <v>-600.48900000000003</v>
      </c>
      <c r="BA597">
        <v>-599.97900000000004</v>
      </c>
      <c r="BB597">
        <v>-598.75599999999997</v>
      </c>
      <c r="BC597">
        <v>-599.51700000000005</v>
      </c>
      <c r="BD597">
        <v>-599.21699999999998</v>
      </c>
    </row>
    <row r="598" spans="1:56" x14ac:dyDescent="0.25">
      <c r="A598" t="s">
        <v>323</v>
      </c>
      <c r="D598" t="s">
        <v>2</v>
      </c>
      <c r="F598" t="s">
        <v>153</v>
      </c>
      <c r="G598" s="33">
        <v>42960</v>
      </c>
      <c r="H598" s="41">
        <f t="shared" si="14"/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</row>
    <row r="599" spans="1:56" x14ac:dyDescent="0.25">
      <c r="A599" t="s">
        <v>323</v>
      </c>
      <c r="D599" t="s">
        <v>2</v>
      </c>
      <c r="F599" t="s">
        <v>155</v>
      </c>
      <c r="G599" s="33">
        <v>42960</v>
      </c>
      <c r="H599" s="41">
        <f t="shared" si="14"/>
        <v>0</v>
      </c>
      <c r="I599">
        <v>-786</v>
      </c>
      <c r="J599">
        <v>-768</v>
      </c>
      <c r="K599">
        <v>-768</v>
      </c>
      <c r="L599">
        <v>-330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-0.04</v>
      </c>
      <c r="T599">
        <v>0</v>
      </c>
      <c r="U599">
        <v>0</v>
      </c>
      <c r="V599">
        <v>0</v>
      </c>
      <c r="W599">
        <v>0</v>
      </c>
      <c r="X599">
        <v>-8.8930000000000007</v>
      </c>
      <c r="Y599">
        <v>-30.63</v>
      </c>
      <c r="Z599">
        <v>-52.241999999999997</v>
      </c>
      <c r="AA599">
        <v>-96.661000000000001</v>
      </c>
      <c r="AB599">
        <v>-159.136</v>
      </c>
      <c r="AC599">
        <v>-236.12100000000001</v>
      </c>
      <c r="AD599">
        <v>-756.59500000000003</v>
      </c>
      <c r="AE599">
        <v>-972.17100000000005</v>
      </c>
      <c r="AF599">
        <v>-976.06700000000001</v>
      </c>
      <c r="AG599">
        <v>-1006.466</v>
      </c>
      <c r="AH599">
        <v>-934.23800000000006</v>
      </c>
      <c r="AI599">
        <v>-1012.046</v>
      </c>
      <c r="AJ599">
        <v>-1012.176</v>
      </c>
      <c r="AK599">
        <v>-969.79899999999998</v>
      </c>
      <c r="AL599">
        <v>-890.62300000000005</v>
      </c>
      <c r="AM599">
        <v>-925.84100000000001</v>
      </c>
      <c r="AN599">
        <v>-859.75</v>
      </c>
      <c r="AO599">
        <v>-821.47400000000005</v>
      </c>
      <c r="AP599">
        <v>-776.23400000000004</v>
      </c>
      <c r="AQ599">
        <v>-769.904</v>
      </c>
      <c r="AR599">
        <v>-762</v>
      </c>
      <c r="AS599">
        <v>-762</v>
      </c>
      <c r="AT599">
        <v>-762.16</v>
      </c>
      <c r="AU599">
        <v>-756.01599999999996</v>
      </c>
      <c r="AV599">
        <v>-756.16</v>
      </c>
      <c r="AW599">
        <v>-762</v>
      </c>
      <c r="AX599">
        <v>-732</v>
      </c>
      <c r="AY599">
        <v>-744</v>
      </c>
      <c r="AZ599">
        <v>-738</v>
      </c>
      <c r="BA599">
        <v>-744</v>
      </c>
      <c r="BB599">
        <v>-750</v>
      </c>
      <c r="BC599">
        <v>-756</v>
      </c>
      <c r="BD599">
        <v>-762</v>
      </c>
    </row>
    <row r="600" spans="1:56" x14ac:dyDescent="0.25">
      <c r="A600" t="s">
        <v>323</v>
      </c>
      <c r="D600" t="s">
        <v>2</v>
      </c>
      <c r="F600" t="s">
        <v>155</v>
      </c>
      <c r="G600" s="33">
        <v>42961</v>
      </c>
      <c r="H600" s="41">
        <f t="shared" si="14"/>
        <v>0</v>
      </c>
      <c r="I600">
        <v>-768</v>
      </c>
      <c r="J600">
        <v>-768</v>
      </c>
      <c r="K600">
        <v>-774</v>
      </c>
      <c r="L600">
        <v>-756</v>
      </c>
      <c r="M600">
        <v>-108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-0.33600000000000002</v>
      </c>
      <c r="AB600">
        <v>-0.23799999999999999</v>
      </c>
      <c r="AC600">
        <v>-5.806</v>
      </c>
      <c r="AD600">
        <v>-11.086</v>
      </c>
      <c r="AE600">
        <v>-16.445</v>
      </c>
      <c r="AF600">
        <v>-20.847999999999999</v>
      </c>
      <c r="AG600">
        <v>-24.344999999999999</v>
      </c>
      <c r="AH600">
        <v>-31.581</v>
      </c>
      <c r="AI600">
        <v>-196.54300000000001</v>
      </c>
      <c r="AJ600">
        <v>-779.10199999999998</v>
      </c>
      <c r="AK600">
        <v>-771.101</v>
      </c>
      <c r="AL600">
        <v>-740.96</v>
      </c>
      <c r="AM600">
        <v>-729.51900000000001</v>
      </c>
      <c r="AN600">
        <v>-725.98199999999997</v>
      </c>
      <c r="AO600">
        <v>-720.096</v>
      </c>
      <c r="AP600">
        <v>-734.56</v>
      </c>
      <c r="AQ600">
        <v>-750.33600000000001</v>
      </c>
      <c r="AR600">
        <v>-756.01599999999996</v>
      </c>
      <c r="AS600">
        <v>-750</v>
      </c>
      <c r="AT600">
        <v>-756</v>
      </c>
      <c r="AU600">
        <v>-762.17600000000004</v>
      </c>
      <c r="AV600">
        <v>-840</v>
      </c>
      <c r="AW600">
        <v>-864</v>
      </c>
      <c r="AX600">
        <v>-864</v>
      </c>
      <c r="AY600">
        <v>-870</v>
      </c>
      <c r="AZ600">
        <v>-864.04</v>
      </c>
      <c r="BA600">
        <v>-876</v>
      </c>
      <c r="BB600">
        <v>-888</v>
      </c>
      <c r="BC600">
        <v>-888</v>
      </c>
      <c r="BD600">
        <v>-888</v>
      </c>
    </row>
    <row r="601" spans="1:56" x14ac:dyDescent="0.25">
      <c r="A601" t="s">
        <v>323</v>
      </c>
      <c r="D601" t="s">
        <v>2</v>
      </c>
      <c r="F601" t="s">
        <v>153</v>
      </c>
      <c r="G601" s="33">
        <v>42961</v>
      </c>
      <c r="H601" s="41">
        <f t="shared" si="14"/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</row>
    <row r="602" spans="1:56" x14ac:dyDescent="0.25">
      <c r="A602" t="s">
        <v>323</v>
      </c>
      <c r="D602" t="s">
        <v>2</v>
      </c>
      <c r="F602" t="s">
        <v>154</v>
      </c>
      <c r="G602" s="33">
        <v>42961</v>
      </c>
      <c r="H602" s="41">
        <f t="shared" si="14"/>
        <v>0</v>
      </c>
      <c r="I602">
        <v>-766.822</v>
      </c>
      <c r="J602">
        <v>-765.94</v>
      </c>
      <c r="K602">
        <v>-766.38099999999997</v>
      </c>
      <c r="L602">
        <v>-765.274</v>
      </c>
      <c r="M602">
        <v>-767.11199999999997</v>
      </c>
      <c r="N602">
        <v>-766.34900000000005</v>
      </c>
      <c r="O602">
        <v>-766.40300000000002</v>
      </c>
      <c r="P602">
        <v>-766.61800000000005</v>
      </c>
      <c r="Q602">
        <v>-766.87599999999998</v>
      </c>
      <c r="R602">
        <v>-766.18799999999999</v>
      </c>
      <c r="S602">
        <v>-767.048</v>
      </c>
      <c r="T602">
        <v>-765.8</v>
      </c>
      <c r="U602">
        <v>-766.15499999999997</v>
      </c>
      <c r="V602">
        <v>-766.48800000000006</v>
      </c>
      <c r="W602">
        <v>-1819.9159999999999</v>
      </c>
      <c r="X602">
        <v>-1807.0119999999999</v>
      </c>
      <c r="Y602">
        <v>-1717.19</v>
      </c>
      <c r="Z602">
        <v>-1624.1420000000001</v>
      </c>
      <c r="AA602">
        <v>-1524.579</v>
      </c>
      <c r="AB602">
        <v>-1458.7329999999999</v>
      </c>
      <c r="AC602">
        <v>-1387.8889999999999</v>
      </c>
      <c r="AD602">
        <v>-1387.942</v>
      </c>
      <c r="AE602">
        <v>-1253.9190000000001</v>
      </c>
      <c r="AF602">
        <v>-1249.328</v>
      </c>
      <c r="AG602">
        <v>-1247.2629999999999</v>
      </c>
      <c r="AH602">
        <v>-1297.1949999999999</v>
      </c>
      <c r="AI602">
        <v>-1272.046</v>
      </c>
      <c r="AJ602">
        <v>-1245.951</v>
      </c>
      <c r="AK602">
        <v>-1251.145</v>
      </c>
      <c r="AL602">
        <v>-1237.662</v>
      </c>
      <c r="AM602">
        <v>-1302.3889999999999</v>
      </c>
      <c r="AN602">
        <v>-1305.5509999999999</v>
      </c>
      <c r="AO602">
        <v>-1380.19</v>
      </c>
      <c r="AP602">
        <v>-1434.585</v>
      </c>
      <c r="AQ602">
        <v>-1559.674</v>
      </c>
      <c r="AR602">
        <v>-1680.8489999999999</v>
      </c>
      <c r="AS602">
        <v>-1777.616</v>
      </c>
      <c r="AT602">
        <v>-1858.8040000000001</v>
      </c>
      <c r="AU602">
        <v>-1962.8420000000001</v>
      </c>
      <c r="AV602">
        <v>-2000.14</v>
      </c>
      <c r="AW602">
        <v>-2068.0169999999998</v>
      </c>
      <c r="AX602">
        <v>-2122.1860000000001</v>
      </c>
      <c r="AY602">
        <v>-2170.3440000000001</v>
      </c>
      <c r="AZ602">
        <v>-2164.9569999999999</v>
      </c>
      <c r="BA602">
        <v>-2206.1590000000001</v>
      </c>
      <c r="BB602">
        <v>-2254.404</v>
      </c>
      <c r="BC602">
        <v>-895.65200000000004</v>
      </c>
      <c r="BD602">
        <v>-766.34900000000005</v>
      </c>
    </row>
    <row r="603" spans="1:56" x14ac:dyDescent="0.25">
      <c r="A603" t="s">
        <v>323</v>
      </c>
      <c r="D603" t="s">
        <v>2</v>
      </c>
      <c r="F603" t="s">
        <v>157</v>
      </c>
      <c r="G603" s="33">
        <v>42961</v>
      </c>
      <c r="H603" s="41">
        <f t="shared" si="14"/>
        <v>32340.872000000003</v>
      </c>
      <c r="I603">
        <v>-600.13499999999999</v>
      </c>
      <c r="J603">
        <v>-600.49099999999999</v>
      </c>
      <c r="K603">
        <v>-599.74</v>
      </c>
      <c r="L603">
        <v>-599.40700000000004</v>
      </c>
      <c r="M603">
        <v>-598.82299999999998</v>
      </c>
      <c r="N603">
        <v>-599.48400000000004</v>
      </c>
      <c r="O603">
        <v>-601.32600000000002</v>
      </c>
      <c r="P603">
        <v>-600.42100000000005</v>
      </c>
      <c r="Q603">
        <v>-599.98900000000003</v>
      </c>
      <c r="R603">
        <v>-600.10599999999999</v>
      </c>
      <c r="S603">
        <v>-600.01300000000003</v>
      </c>
      <c r="T603">
        <v>-600.51300000000003</v>
      </c>
      <c r="U603">
        <v>-599.68499999999995</v>
      </c>
      <c r="V603">
        <v>-599.46</v>
      </c>
      <c r="W603">
        <v>-599.04899999999998</v>
      </c>
      <c r="X603">
        <v>-603.53700000000003</v>
      </c>
      <c r="Y603">
        <v>-605.404</v>
      </c>
      <c r="Z603">
        <v>-583.553</v>
      </c>
      <c r="AA603">
        <v>-477.70100000000002</v>
      </c>
      <c r="AB603">
        <v>-568.91</v>
      </c>
      <c r="AC603">
        <v>-744.53499999999997</v>
      </c>
      <c r="AD603">
        <v>-904.904</v>
      </c>
      <c r="AE603">
        <v>-950.39499999999998</v>
      </c>
      <c r="AF603">
        <v>-875.505</v>
      </c>
      <c r="AG603">
        <v>-919.53800000000001</v>
      </c>
      <c r="AH603">
        <v>-941.32899999999995</v>
      </c>
      <c r="AI603">
        <v>-896.77800000000002</v>
      </c>
      <c r="AJ603">
        <v>-1019.741</v>
      </c>
      <c r="AK603">
        <v>-968.79100000000005</v>
      </c>
      <c r="AL603">
        <v>-1009.8</v>
      </c>
      <c r="AM603">
        <v>-896.46400000000006</v>
      </c>
      <c r="AN603">
        <v>-774.9</v>
      </c>
      <c r="AO603">
        <v>-680.12099999999998</v>
      </c>
      <c r="AP603">
        <v>-644.99800000000005</v>
      </c>
      <c r="AQ603">
        <v>-595.14200000000005</v>
      </c>
      <c r="AR603">
        <v>-591.14599999999996</v>
      </c>
      <c r="AS603">
        <v>-588.37099999999998</v>
      </c>
      <c r="AT603">
        <v>-591.37199999999996</v>
      </c>
      <c r="AU603">
        <v>-591.79300000000001</v>
      </c>
      <c r="AV603">
        <v>-590.80200000000002</v>
      </c>
      <c r="AW603">
        <v>-591.846</v>
      </c>
      <c r="AX603">
        <v>-590.94299999999998</v>
      </c>
      <c r="AY603">
        <v>-590.03099999999995</v>
      </c>
      <c r="AZ603">
        <v>-591.07299999999998</v>
      </c>
      <c r="BA603">
        <v>-590.64200000000005</v>
      </c>
      <c r="BB603">
        <v>-590.39099999999996</v>
      </c>
      <c r="BC603">
        <v>-591.5</v>
      </c>
      <c r="BD603">
        <v>-590.274</v>
      </c>
    </row>
    <row r="604" spans="1:56" x14ac:dyDescent="0.25">
      <c r="A604" t="s">
        <v>323</v>
      </c>
      <c r="D604" t="s">
        <v>2</v>
      </c>
      <c r="F604" t="s">
        <v>156</v>
      </c>
      <c r="G604" s="33">
        <v>42961</v>
      </c>
      <c r="H604" s="41">
        <f t="shared" si="14"/>
        <v>187676.27999999997</v>
      </c>
      <c r="I604">
        <v>-8.56</v>
      </c>
      <c r="J604">
        <v>-8.9930000000000003</v>
      </c>
      <c r="K604">
        <v>-9.3970000000000002</v>
      </c>
      <c r="L604">
        <v>-8.5050000000000008</v>
      </c>
      <c r="M604">
        <v>-8.7569999999999997</v>
      </c>
      <c r="N604">
        <v>-8.9429999999999996</v>
      </c>
      <c r="O604">
        <v>-8.7449999999999992</v>
      </c>
      <c r="P604">
        <v>-9.0190000000000001</v>
      </c>
      <c r="Q604">
        <v>-8.4079999999999995</v>
      </c>
      <c r="R604">
        <v>-9.3379999999999992</v>
      </c>
      <c r="S604">
        <v>-8.1029999999999998</v>
      </c>
      <c r="T604">
        <v>-9.6199999999999992</v>
      </c>
      <c r="U604">
        <v>-9.7390000000000008</v>
      </c>
      <c r="V604">
        <v>-9.9130000000000003</v>
      </c>
      <c r="W604">
        <v>-11.145</v>
      </c>
      <c r="X604">
        <v>-55.956000000000003</v>
      </c>
      <c r="Y604">
        <v>-81.944999999999993</v>
      </c>
      <c r="Z604">
        <v>-262.04500000000002</v>
      </c>
      <c r="AA604">
        <v>-1404.4010000000001</v>
      </c>
      <c r="AB604">
        <v>-5050.0079999999998</v>
      </c>
      <c r="AC604">
        <v>-9339.8590000000004</v>
      </c>
      <c r="AD604">
        <v>-13307.081</v>
      </c>
      <c r="AE604">
        <v>-16544.32</v>
      </c>
      <c r="AF604">
        <v>-17887.587</v>
      </c>
      <c r="AG604">
        <v>-18566.95</v>
      </c>
      <c r="AH604">
        <v>-18778.516</v>
      </c>
      <c r="AI604">
        <v>-18324.843000000001</v>
      </c>
      <c r="AJ604">
        <v>-17337.718000000001</v>
      </c>
      <c r="AK604">
        <v>-15769.668</v>
      </c>
      <c r="AL604">
        <v>-13693.331</v>
      </c>
      <c r="AM604">
        <v>-10839.751</v>
      </c>
      <c r="AN604">
        <v>-6130.165</v>
      </c>
      <c r="AO604">
        <v>-2728.607</v>
      </c>
      <c r="AP604">
        <v>-1189.2560000000001</v>
      </c>
      <c r="AQ604">
        <v>-120.02200000000001</v>
      </c>
      <c r="AR604">
        <v>-11.103</v>
      </c>
      <c r="AS604">
        <v>-10.907</v>
      </c>
      <c r="AT604">
        <v>-10.929</v>
      </c>
      <c r="AU604">
        <v>-10.351000000000001</v>
      </c>
      <c r="AV604">
        <v>-11.662000000000001</v>
      </c>
      <c r="AW604">
        <v>-11.087999999999999</v>
      </c>
      <c r="AX604">
        <v>-10.993</v>
      </c>
      <c r="AY604">
        <v>-9.6679999999999993</v>
      </c>
      <c r="AZ604">
        <v>-8.7669999999999995</v>
      </c>
      <c r="BA604">
        <v>-8.3759999999999994</v>
      </c>
      <c r="BB604">
        <v>-7.9779999999999998</v>
      </c>
      <c r="BC604">
        <v>-7.6760000000000002</v>
      </c>
      <c r="BD604">
        <v>-7.5679999999999996</v>
      </c>
    </row>
    <row r="605" spans="1:56" x14ac:dyDescent="0.25">
      <c r="A605" t="s">
        <v>323</v>
      </c>
      <c r="D605" t="s">
        <v>2</v>
      </c>
      <c r="F605" t="s">
        <v>154</v>
      </c>
      <c r="G605" s="33">
        <v>42962</v>
      </c>
      <c r="H605" s="41">
        <f t="shared" si="14"/>
        <v>0</v>
      </c>
      <c r="I605">
        <v>-768.08</v>
      </c>
      <c r="J605">
        <v>-766.79</v>
      </c>
      <c r="K605">
        <v>-767.596</v>
      </c>
      <c r="L605">
        <v>-767.11300000000006</v>
      </c>
      <c r="M605">
        <v>-766.33799999999997</v>
      </c>
      <c r="N605">
        <v>-767.45600000000002</v>
      </c>
      <c r="O605">
        <v>-767.72500000000002</v>
      </c>
      <c r="P605">
        <v>-766.75699999999995</v>
      </c>
      <c r="Q605">
        <v>-767.26300000000003</v>
      </c>
      <c r="R605">
        <v>-767.27300000000002</v>
      </c>
      <c r="S605">
        <v>-768.09</v>
      </c>
      <c r="T605">
        <v>-767.51</v>
      </c>
      <c r="U605">
        <v>-766.26300000000003</v>
      </c>
      <c r="V605">
        <v>-766.33799999999997</v>
      </c>
      <c r="W605">
        <v>-1785.402</v>
      </c>
      <c r="X605">
        <v>-1803.701</v>
      </c>
      <c r="Y605">
        <v>-1640.152</v>
      </c>
      <c r="Z605">
        <v>-1558.1579999999999</v>
      </c>
      <c r="AA605">
        <v>-1403.5219999999999</v>
      </c>
      <c r="AB605">
        <v>-1354.202</v>
      </c>
      <c r="AC605">
        <v>-1346.181</v>
      </c>
      <c r="AD605">
        <v>-1320.473</v>
      </c>
      <c r="AE605">
        <v>-1322.2049999999999</v>
      </c>
      <c r="AF605">
        <v>-1301.336</v>
      </c>
      <c r="AG605">
        <v>-1309.99</v>
      </c>
      <c r="AH605">
        <v>-1352.827</v>
      </c>
      <c r="AI605">
        <v>-1334.364</v>
      </c>
      <c r="AJ605">
        <v>-1347.364</v>
      </c>
      <c r="AK605">
        <v>-1321.6030000000001</v>
      </c>
      <c r="AL605">
        <v>-1271.5419999999999</v>
      </c>
      <c r="AM605">
        <v>-1283.067</v>
      </c>
      <c r="AN605">
        <v>-1349.4939999999999</v>
      </c>
      <c r="AO605">
        <v>-1372.7180000000001</v>
      </c>
      <c r="AP605">
        <v>-1414.146</v>
      </c>
      <c r="AQ605">
        <v>-1506.752</v>
      </c>
      <c r="AR605">
        <v>-1585.7149999999999</v>
      </c>
      <c r="AS605">
        <v>-1714.546</v>
      </c>
      <c r="AT605">
        <v>-1810.184</v>
      </c>
      <c r="AU605">
        <v>-1920.63</v>
      </c>
      <c r="AV605">
        <v>-1961.626</v>
      </c>
      <c r="AW605">
        <v>-2023.375</v>
      </c>
      <c r="AX605">
        <v>-2055.4920000000002</v>
      </c>
      <c r="AY605">
        <v>-2072.2649999999999</v>
      </c>
      <c r="AZ605">
        <v>-2116.3690000000001</v>
      </c>
      <c r="BA605">
        <v>-2140.4749999999999</v>
      </c>
      <c r="BB605">
        <v>-2152.0219999999999</v>
      </c>
      <c r="BC605">
        <v>-888.072</v>
      </c>
      <c r="BD605">
        <v>-765.66099999999994</v>
      </c>
    </row>
    <row r="606" spans="1:56" x14ac:dyDescent="0.25">
      <c r="A606" t="s">
        <v>323</v>
      </c>
      <c r="D606" t="s">
        <v>2</v>
      </c>
      <c r="F606" t="s">
        <v>157</v>
      </c>
      <c r="G606" s="33">
        <v>42962</v>
      </c>
      <c r="H606" s="41">
        <f t="shared" si="14"/>
        <v>27272.285</v>
      </c>
      <c r="I606">
        <v>-590.82500000000005</v>
      </c>
      <c r="J606">
        <v>-590.09</v>
      </c>
      <c r="K606">
        <v>-591.553</v>
      </c>
      <c r="L606">
        <v>-590.42999999999995</v>
      </c>
      <c r="M606">
        <v>-587.89700000000005</v>
      </c>
      <c r="N606">
        <v>-590.97199999999998</v>
      </c>
      <c r="O606">
        <v>-591.94799999999998</v>
      </c>
      <c r="P606">
        <v>-591.34</v>
      </c>
      <c r="Q606">
        <v>-590.56799999999998</v>
      </c>
      <c r="R606">
        <v>-590.76300000000003</v>
      </c>
      <c r="S606">
        <v>-592.09299999999996</v>
      </c>
      <c r="T606">
        <v>-590.77700000000004</v>
      </c>
      <c r="U606">
        <v>-591.46500000000003</v>
      </c>
      <c r="V606">
        <v>-590.20299999999997</v>
      </c>
      <c r="W606">
        <v>-590.64400000000001</v>
      </c>
      <c r="X606">
        <v>-591.04600000000005</v>
      </c>
      <c r="Y606">
        <v>-592.077</v>
      </c>
      <c r="Z606">
        <v>-593.29300000000001</v>
      </c>
      <c r="AA606">
        <v>-597.01599999999996</v>
      </c>
      <c r="AB606">
        <v>-597.25099999999998</v>
      </c>
      <c r="AC606">
        <v>-601.01900000000001</v>
      </c>
      <c r="AD606">
        <v>-612.274</v>
      </c>
      <c r="AE606">
        <v>-611.05399999999997</v>
      </c>
      <c r="AF606">
        <v>-533.49400000000003</v>
      </c>
      <c r="AG606">
        <v>-328.363</v>
      </c>
      <c r="AH606">
        <v>-327.41300000000001</v>
      </c>
      <c r="AI606">
        <v>-329.60599999999999</v>
      </c>
      <c r="AJ606">
        <v>-330.339</v>
      </c>
      <c r="AK606">
        <v>-476.43700000000001</v>
      </c>
      <c r="AL606">
        <v>-598.87699999999995</v>
      </c>
      <c r="AM606">
        <v>-595.55799999999999</v>
      </c>
      <c r="AN606">
        <v>-595.21</v>
      </c>
      <c r="AO606">
        <v>-593.70000000000005</v>
      </c>
      <c r="AP606">
        <v>-594.39</v>
      </c>
      <c r="AQ606">
        <v>-593.39099999999996</v>
      </c>
      <c r="AR606">
        <v>-593.35299999999995</v>
      </c>
      <c r="AS606">
        <v>-590.71</v>
      </c>
      <c r="AT606">
        <v>-594.745</v>
      </c>
      <c r="AU606">
        <v>-594.41499999999996</v>
      </c>
      <c r="AV606">
        <v>-594.97900000000004</v>
      </c>
      <c r="AW606">
        <v>-593.67399999999998</v>
      </c>
      <c r="AX606">
        <v>-593.529</v>
      </c>
      <c r="AY606">
        <v>-593.57500000000005</v>
      </c>
      <c r="AZ606">
        <v>-593.80799999999999</v>
      </c>
      <c r="BA606">
        <v>-594.06200000000001</v>
      </c>
      <c r="BB606">
        <v>-594.77200000000005</v>
      </c>
      <c r="BC606">
        <v>-593.88199999999995</v>
      </c>
      <c r="BD606">
        <v>-593.40499999999997</v>
      </c>
    </row>
    <row r="607" spans="1:56" x14ac:dyDescent="0.25">
      <c r="A607" t="s">
        <v>323</v>
      </c>
      <c r="D607" t="s">
        <v>2</v>
      </c>
      <c r="F607" t="s">
        <v>153</v>
      </c>
      <c r="G607" s="33">
        <v>42962</v>
      </c>
      <c r="H607" s="41">
        <f t="shared" si="14"/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</row>
    <row r="608" spans="1:56" x14ac:dyDescent="0.25">
      <c r="A608" t="s">
        <v>323</v>
      </c>
      <c r="D608" t="s">
        <v>2</v>
      </c>
      <c r="F608" t="s">
        <v>155</v>
      </c>
      <c r="G608" s="33">
        <v>42962</v>
      </c>
      <c r="H608" s="41">
        <f t="shared" si="14"/>
        <v>0</v>
      </c>
      <c r="I608">
        <v>-894.16</v>
      </c>
      <c r="J608">
        <v>-870</v>
      </c>
      <c r="K608">
        <v>-876</v>
      </c>
      <c r="L608">
        <v>-840</v>
      </c>
      <c r="M608">
        <v>-768</v>
      </c>
      <c r="N608">
        <v>-774</v>
      </c>
      <c r="O608">
        <v>-120</v>
      </c>
      <c r="P608">
        <v>0</v>
      </c>
      <c r="Q608">
        <v>-0.16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-1.6E-2</v>
      </c>
      <c r="AA608">
        <v>0</v>
      </c>
      <c r="AB608">
        <v>-1.6E-2</v>
      </c>
      <c r="AC608">
        <v>-1.6E-2</v>
      </c>
      <c r="AD608">
        <v>-744.01599999999996</v>
      </c>
      <c r="AE608">
        <v>-786</v>
      </c>
      <c r="AF608">
        <v>-744.01599999999996</v>
      </c>
      <c r="AG608">
        <v>-732.01599999999996</v>
      </c>
      <c r="AH608">
        <v>-732.03200000000004</v>
      </c>
      <c r="AI608">
        <v>-732.01599999999996</v>
      </c>
      <c r="AJ608">
        <v>-762.33600000000001</v>
      </c>
      <c r="AK608">
        <v>-762.03200000000004</v>
      </c>
      <c r="AL608">
        <v>-768.01599999999996</v>
      </c>
      <c r="AM608">
        <v>-762.01599999999996</v>
      </c>
      <c r="AN608">
        <v>-768.01599999999996</v>
      </c>
      <c r="AO608">
        <v>-768.01599999999996</v>
      </c>
      <c r="AP608">
        <v>-798.01599999999996</v>
      </c>
      <c r="AQ608">
        <v>-798</v>
      </c>
      <c r="AR608">
        <v>-786.01599999999996</v>
      </c>
      <c r="AS608">
        <v>-792</v>
      </c>
      <c r="AT608">
        <v>-786.01599999999996</v>
      </c>
      <c r="AU608">
        <v>-786.16</v>
      </c>
      <c r="AV608">
        <v>-786</v>
      </c>
      <c r="AW608">
        <v>-786.01599999999996</v>
      </c>
      <c r="AX608">
        <v>-798</v>
      </c>
      <c r="AY608">
        <v>-786</v>
      </c>
      <c r="AZ608">
        <v>-792</v>
      </c>
      <c r="BA608">
        <v>-798</v>
      </c>
      <c r="BB608">
        <v>-804</v>
      </c>
      <c r="BC608">
        <v>-792</v>
      </c>
      <c r="BD608">
        <v>-780</v>
      </c>
    </row>
    <row r="609" spans="1:56" x14ac:dyDescent="0.25">
      <c r="A609" t="s">
        <v>323</v>
      </c>
      <c r="D609" t="s">
        <v>2</v>
      </c>
      <c r="F609" t="s">
        <v>156</v>
      </c>
      <c r="G609" s="33">
        <v>42962</v>
      </c>
      <c r="H609" s="41">
        <f t="shared" si="14"/>
        <v>6437.2069999999994</v>
      </c>
      <c r="I609">
        <v>-7.6589999999999998</v>
      </c>
      <c r="J609">
        <v>-8.2070000000000007</v>
      </c>
      <c r="K609">
        <v>-8.2669999999999995</v>
      </c>
      <c r="L609">
        <v>-7.2510000000000003</v>
      </c>
      <c r="M609">
        <v>-7.2969999999999997</v>
      </c>
      <c r="N609">
        <v>-7.1619999999999999</v>
      </c>
      <c r="O609">
        <v>-7.2670000000000003</v>
      </c>
      <c r="P609">
        <v>-7.5949999999999998</v>
      </c>
      <c r="Q609">
        <v>-7.72</v>
      </c>
      <c r="R609">
        <v>-7.5449999999999999</v>
      </c>
      <c r="S609">
        <v>-7.6479999999999997</v>
      </c>
      <c r="T609">
        <v>-8.0419999999999998</v>
      </c>
      <c r="U609">
        <v>-8.7279999999999998</v>
      </c>
      <c r="V609">
        <v>-8.5440000000000005</v>
      </c>
      <c r="W609">
        <v>-9.8460000000000001</v>
      </c>
      <c r="X609">
        <v>-10.552</v>
      </c>
      <c r="Y609">
        <v>-42.616999999999997</v>
      </c>
      <c r="Z609">
        <v>-71.658000000000001</v>
      </c>
      <c r="AA609">
        <v>-230.768</v>
      </c>
      <c r="AB609">
        <v>-338.98399999999998</v>
      </c>
      <c r="AC609">
        <v>-661.07600000000002</v>
      </c>
      <c r="AD609">
        <v>-1298.2829999999999</v>
      </c>
      <c r="AE609">
        <v>-809.05200000000002</v>
      </c>
      <c r="AF609">
        <v>-237.41300000000001</v>
      </c>
      <c r="AG609">
        <v>-296.20299999999997</v>
      </c>
      <c r="AH609">
        <v>-296.34800000000001</v>
      </c>
      <c r="AI609">
        <v>-340.19600000000003</v>
      </c>
      <c r="AJ609">
        <v>-690.12800000000004</v>
      </c>
      <c r="AK609">
        <v>-174.87</v>
      </c>
      <c r="AL609">
        <v>-433.62099999999998</v>
      </c>
      <c r="AM609">
        <v>-131.11600000000001</v>
      </c>
      <c r="AN609">
        <v>-67.873000000000005</v>
      </c>
      <c r="AO609">
        <v>-31.443000000000001</v>
      </c>
      <c r="AP609">
        <v>-12.667999999999999</v>
      </c>
      <c r="AQ609">
        <v>-10.456</v>
      </c>
      <c r="AR609">
        <v>-13.62</v>
      </c>
      <c r="AS609">
        <v>-10.926</v>
      </c>
      <c r="AT609">
        <v>-10.958</v>
      </c>
      <c r="AU609">
        <v>-12.882</v>
      </c>
      <c r="AV609">
        <v>-13.271000000000001</v>
      </c>
      <c r="AW609">
        <v>-10.557</v>
      </c>
      <c r="AX609">
        <v>-9.75</v>
      </c>
      <c r="AY609">
        <v>-8.7690000000000001</v>
      </c>
      <c r="AZ609">
        <v>-9.0180000000000007</v>
      </c>
      <c r="BA609">
        <v>-8.4109999999999996</v>
      </c>
      <c r="BB609">
        <v>-9.4879999999999995</v>
      </c>
      <c r="BC609">
        <v>-7.8769999999999998</v>
      </c>
      <c r="BD609">
        <v>-7.577</v>
      </c>
    </row>
    <row r="610" spans="1:56" x14ac:dyDescent="0.25">
      <c r="A610" t="s">
        <v>323</v>
      </c>
      <c r="D610" t="s">
        <v>2</v>
      </c>
      <c r="F610" t="s">
        <v>156</v>
      </c>
      <c r="G610" s="33">
        <v>42963</v>
      </c>
      <c r="H610" s="41">
        <f t="shared" si="14"/>
        <v>187030.53899999999</v>
      </c>
      <c r="I610">
        <v>-7.8819999999999997</v>
      </c>
      <c r="J610">
        <v>-7.8010000000000002</v>
      </c>
      <c r="K610">
        <v>-7.3970000000000002</v>
      </c>
      <c r="L610">
        <v>-7.75</v>
      </c>
      <c r="M610">
        <v>-7.3209999999999997</v>
      </c>
      <c r="N610">
        <v>-7.69</v>
      </c>
      <c r="O610">
        <v>-7.1879999999999997</v>
      </c>
      <c r="P610">
        <v>-7.8449999999999998</v>
      </c>
      <c r="Q610">
        <v>-7.2279999999999998</v>
      </c>
      <c r="R610">
        <v>-7.7530000000000001</v>
      </c>
      <c r="S610">
        <v>-8.4130000000000003</v>
      </c>
      <c r="T610">
        <v>-8.6150000000000002</v>
      </c>
      <c r="U610">
        <v>-8.2850000000000001</v>
      </c>
      <c r="V610">
        <v>-10.557</v>
      </c>
      <c r="W610">
        <v>-11.544</v>
      </c>
      <c r="X610">
        <v>-285.94400000000002</v>
      </c>
      <c r="Y610">
        <v>-1868.828</v>
      </c>
      <c r="Z610">
        <v>-4473.174</v>
      </c>
      <c r="AA610">
        <v>-7454.3649999999998</v>
      </c>
      <c r="AB610">
        <v>-9228.3240000000005</v>
      </c>
      <c r="AC610">
        <v>-10330.522000000001</v>
      </c>
      <c r="AD610">
        <v>-13213.278</v>
      </c>
      <c r="AE610">
        <v>-13614.684999999999</v>
      </c>
      <c r="AF610">
        <v>-15188.384</v>
      </c>
      <c r="AG610">
        <v>-14527.493</v>
      </c>
      <c r="AH610">
        <v>-15449.802</v>
      </c>
      <c r="AI610">
        <v>-15260.166999999999</v>
      </c>
      <c r="AJ610">
        <v>-14781.454</v>
      </c>
      <c r="AK610">
        <v>-14719.617</v>
      </c>
      <c r="AL610">
        <v>-11443.819</v>
      </c>
      <c r="AM610">
        <v>-10472.754000000001</v>
      </c>
      <c r="AN610">
        <v>-7745.1480000000001</v>
      </c>
      <c r="AO610">
        <v>-4696.5450000000001</v>
      </c>
      <c r="AP610">
        <v>-1790.3679999999999</v>
      </c>
      <c r="AQ610">
        <v>-236.27099999999999</v>
      </c>
      <c r="AR610">
        <v>-12.489000000000001</v>
      </c>
      <c r="AS610">
        <v>-12.441000000000001</v>
      </c>
      <c r="AT610">
        <v>-11.186999999999999</v>
      </c>
      <c r="AU610">
        <v>-9.7279999999999998</v>
      </c>
      <c r="AV610">
        <v>-9.8849999999999998</v>
      </c>
      <c r="AW610">
        <v>-10.071999999999999</v>
      </c>
      <c r="AX610">
        <v>-9.4749999999999996</v>
      </c>
      <c r="AY610">
        <v>-9.0210000000000008</v>
      </c>
      <c r="AZ610">
        <v>-9.5239999999999991</v>
      </c>
      <c r="BA610">
        <v>-9.1150000000000002</v>
      </c>
      <c r="BB610">
        <v>-8.1069999999999993</v>
      </c>
      <c r="BC610">
        <v>-7.7130000000000001</v>
      </c>
      <c r="BD610">
        <v>-7.5709999999999997</v>
      </c>
    </row>
    <row r="611" spans="1:56" x14ac:dyDescent="0.25">
      <c r="A611" t="s">
        <v>323</v>
      </c>
      <c r="D611" t="s">
        <v>2</v>
      </c>
      <c r="F611" t="s">
        <v>154</v>
      </c>
      <c r="G611" s="33">
        <v>42963</v>
      </c>
      <c r="H611" s="41">
        <f t="shared" si="14"/>
        <v>0</v>
      </c>
      <c r="I611">
        <v>-767.08</v>
      </c>
      <c r="J611">
        <v>-767.048</v>
      </c>
      <c r="K611">
        <v>-765.65</v>
      </c>
      <c r="L611">
        <v>-766.79</v>
      </c>
      <c r="M611">
        <v>-766.42399999999998</v>
      </c>
      <c r="N611">
        <v>-767.52099999999996</v>
      </c>
      <c r="O611">
        <v>-767.44600000000003</v>
      </c>
      <c r="P611">
        <v>-767.39200000000005</v>
      </c>
      <c r="Q611">
        <v>-766.47799999999995</v>
      </c>
      <c r="R611">
        <v>-767.26199999999994</v>
      </c>
      <c r="S611">
        <v>-767.03700000000003</v>
      </c>
      <c r="T611">
        <v>-765.72500000000002</v>
      </c>
      <c r="U611">
        <v>-767.18799999999999</v>
      </c>
      <c r="V611">
        <v>-767.44600000000003</v>
      </c>
      <c r="W611">
        <v>-1819.3130000000001</v>
      </c>
      <c r="X611">
        <v>-1834.999</v>
      </c>
      <c r="Y611">
        <v>-1745.758</v>
      </c>
      <c r="Z611">
        <v>-1651.421</v>
      </c>
      <c r="AA611">
        <v>-1481.2809999999999</v>
      </c>
      <c r="AB611">
        <v>-1406.414</v>
      </c>
      <c r="AC611">
        <v>-1380.825</v>
      </c>
      <c r="AD611">
        <v>-1336.2360000000001</v>
      </c>
      <c r="AE611">
        <v>-1311.5820000000001</v>
      </c>
      <c r="AF611">
        <v>-1296.163</v>
      </c>
      <c r="AG611">
        <v>-1294.1210000000001</v>
      </c>
      <c r="AH611">
        <v>-1291.0029999999999</v>
      </c>
      <c r="AI611">
        <v>-1275.9059999999999</v>
      </c>
      <c r="AJ611">
        <v>-1271.4549999999999</v>
      </c>
      <c r="AK611">
        <v>-1251.5</v>
      </c>
      <c r="AL611">
        <v>-1335.452</v>
      </c>
      <c r="AM611">
        <v>-1365.88</v>
      </c>
      <c r="AN611">
        <v>-1380.018</v>
      </c>
      <c r="AO611">
        <v>-1433.875</v>
      </c>
      <c r="AP611">
        <v>-1503.8810000000001</v>
      </c>
      <c r="AQ611">
        <v>-1586.51</v>
      </c>
      <c r="AR611">
        <v>-1714.9970000000001</v>
      </c>
      <c r="AS611">
        <v>-1818.6790000000001</v>
      </c>
      <c r="AT611">
        <v>-1915.1780000000001</v>
      </c>
      <c r="AU611">
        <v>-2035.741</v>
      </c>
      <c r="AV611">
        <v>-2089.4789999999998</v>
      </c>
      <c r="AW611">
        <v>-2131.3679999999999</v>
      </c>
      <c r="AX611">
        <v>-2178.6559999999999</v>
      </c>
      <c r="AY611">
        <v>-2211.558</v>
      </c>
      <c r="AZ611">
        <v>-2212.7939999999999</v>
      </c>
      <c r="BA611">
        <v>-2235.7170000000001</v>
      </c>
      <c r="BB611">
        <v>-2234.3069999999998</v>
      </c>
      <c r="BC611">
        <v>-897.73800000000006</v>
      </c>
      <c r="BD611">
        <v>-767.327</v>
      </c>
    </row>
    <row r="612" spans="1:56" x14ac:dyDescent="0.25">
      <c r="A612" t="s">
        <v>323</v>
      </c>
      <c r="D612" t="s">
        <v>2</v>
      </c>
      <c r="F612" t="s">
        <v>157</v>
      </c>
      <c r="G612" s="33">
        <v>42963</v>
      </c>
      <c r="H612" s="41">
        <f t="shared" si="14"/>
        <v>34635.311999999998</v>
      </c>
      <c r="I612">
        <v>-594.44799999999998</v>
      </c>
      <c r="J612">
        <v>-594.70100000000002</v>
      </c>
      <c r="K612">
        <v>-594.33699999999999</v>
      </c>
      <c r="L612">
        <v>-593.678</v>
      </c>
      <c r="M612">
        <v>-591.62699999999995</v>
      </c>
      <c r="N612">
        <v>-596.63900000000001</v>
      </c>
      <c r="O612">
        <v>-594.26599999999996</v>
      </c>
      <c r="P612">
        <v>-593.83900000000006</v>
      </c>
      <c r="Q612">
        <v>-593.49599999999998</v>
      </c>
      <c r="R612">
        <v>-594.10299999999995</v>
      </c>
      <c r="S612">
        <v>-594.423</v>
      </c>
      <c r="T612">
        <v>-593.43600000000004</v>
      </c>
      <c r="U612">
        <v>-593.55700000000002</v>
      </c>
      <c r="V612">
        <v>-593.12199999999996</v>
      </c>
      <c r="W612">
        <v>-594.25800000000004</v>
      </c>
      <c r="X612">
        <v>-601.13800000000003</v>
      </c>
      <c r="Y612">
        <v>-642.50199999999995</v>
      </c>
      <c r="Z612">
        <v>-711.56899999999996</v>
      </c>
      <c r="AA612">
        <v>-799.05200000000002</v>
      </c>
      <c r="AB612">
        <v>-879.80899999999997</v>
      </c>
      <c r="AC612">
        <v>-946.09900000000005</v>
      </c>
      <c r="AD612">
        <v>-1037.75</v>
      </c>
      <c r="AE612">
        <v>-1057.9010000000001</v>
      </c>
      <c r="AF612">
        <v>-1118.1980000000001</v>
      </c>
      <c r="AG612">
        <v>-1108.645</v>
      </c>
      <c r="AH612">
        <v>-1174.4110000000001</v>
      </c>
      <c r="AI612">
        <v>-1150.5409999999999</v>
      </c>
      <c r="AJ612">
        <v>-1089.6469999999999</v>
      </c>
      <c r="AK612">
        <v>-1058.8130000000001</v>
      </c>
      <c r="AL612">
        <v>-914.69500000000005</v>
      </c>
      <c r="AM612">
        <v>-880.73599999999999</v>
      </c>
      <c r="AN612">
        <v>-836.39200000000005</v>
      </c>
      <c r="AO612">
        <v>-745.38099999999997</v>
      </c>
      <c r="AP612">
        <v>-657.38699999999994</v>
      </c>
      <c r="AQ612">
        <v>-604.45000000000005</v>
      </c>
      <c r="AR612">
        <v>-593.47500000000002</v>
      </c>
      <c r="AS612">
        <v>-589.67899999999997</v>
      </c>
      <c r="AT612">
        <v>-593.97199999999998</v>
      </c>
      <c r="AU612">
        <v>-594.41999999999996</v>
      </c>
      <c r="AV612">
        <v>-593.54300000000001</v>
      </c>
      <c r="AW612">
        <v>-592.83299999999997</v>
      </c>
      <c r="AX612">
        <v>-593.03599999999994</v>
      </c>
      <c r="AY612">
        <v>-593.12400000000002</v>
      </c>
      <c r="AZ612">
        <v>-593.84900000000005</v>
      </c>
      <c r="BA612">
        <v>-592.80799999999999</v>
      </c>
      <c r="BB612">
        <v>-593.53499999999997</v>
      </c>
      <c r="BC612">
        <v>-592.70100000000002</v>
      </c>
      <c r="BD612">
        <v>-593.29100000000005</v>
      </c>
    </row>
    <row r="613" spans="1:56" x14ac:dyDescent="0.25">
      <c r="A613" t="s">
        <v>323</v>
      </c>
      <c r="D613" t="s">
        <v>2</v>
      </c>
      <c r="F613" t="s">
        <v>155</v>
      </c>
      <c r="G613" s="33">
        <v>42963</v>
      </c>
      <c r="H613" s="41">
        <f t="shared" si="14"/>
        <v>0</v>
      </c>
      <c r="I613">
        <v>-786</v>
      </c>
      <c r="J613">
        <v>-786.00400000000002</v>
      </c>
      <c r="K613">
        <v>-786</v>
      </c>
      <c r="L613">
        <v>-792</v>
      </c>
      <c r="M613">
        <v>-762</v>
      </c>
      <c r="N613">
        <v>-6.04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-1.6E-2</v>
      </c>
      <c r="Z613">
        <v>-0.39800000000000002</v>
      </c>
      <c r="AA613">
        <v>-3.6150000000000002</v>
      </c>
      <c r="AB613">
        <v>-209.358</v>
      </c>
      <c r="AC613">
        <v>-815.37300000000005</v>
      </c>
      <c r="AD613">
        <v>-809.67899999999997</v>
      </c>
      <c r="AE613">
        <v>-820.077</v>
      </c>
      <c r="AF613">
        <v>-815.09500000000003</v>
      </c>
      <c r="AG613">
        <v>-824.98800000000006</v>
      </c>
      <c r="AH613">
        <v>-832.726</v>
      </c>
      <c r="AI613">
        <v>-819.90700000000004</v>
      </c>
      <c r="AJ613">
        <v>-790.29100000000005</v>
      </c>
      <c r="AK613">
        <v>-763.5</v>
      </c>
      <c r="AL613">
        <v>-764.93499999999995</v>
      </c>
      <c r="AM613">
        <v>-747.53599999999994</v>
      </c>
      <c r="AN613">
        <v>-750.70299999999997</v>
      </c>
      <c r="AO613">
        <v>-738.03099999999995</v>
      </c>
      <c r="AP613">
        <v>-744.01599999999996</v>
      </c>
      <c r="AQ613">
        <v>-726.33600000000001</v>
      </c>
      <c r="AR613">
        <v>-726</v>
      </c>
      <c r="AS613">
        <v>-720.01599999999996</v>
      </c>
      <c r="AT613">
        <v>-726</v>
      </c>
      <c r="AU613">
        <v>-721.6</v>
      </c>
      <c r="AV613">
        <v>-720</v>
      </c>
      <c r="AW613">
        <v>-756</v>
      </c>
      <c r="AX613">
        <v>-852</v>
      </c>
      <c r="AY613">
        <v>-870.16</v>
      </c>
      <c r="AZ613">
        <v>-870</v>
      </c>
      <c r="BA613">
        <v>-870</v>
      </c>
      <c r="BB613">
        <v>-864</v>
      </c>
      <c r="BC613">
        <v>-864.01599999999996</v>
      </c>
      <c r="BD613">
        <v>-870</v>
      </c>
    </row>
    <row r="614" spans="1:56" x14ac:dyDescent="0.25">
      <c r="A614" t="s">
        <v>323</v>
      </c>
      <c r="D614" t="s">
        <v>2</v>
      </c>
      <c r="F614" t="s">
        <v>153</v>
      </c>
      <c r="G614" s="33">
        <v>42963</v>
      </c>
      <c r="H614" s="41">
        <f t="shared" si="14"/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</row>
    <row r="615" spans="1:56" x14ac:dyDescent="0.25">
      <c r="A615" t="s">
        <v>323</v>
      </c>
      <c r="D615" t="s">
        <v>2</v>
      </c>
      <c r="F615" t="s">
        <v>154</v>
      </c>
      <c r="G615" s="33">
        <v>42964</v>
      </c>
      <c r="H615" s="41">
        <f t="shared" si="14"/>
        <v>0</v>
      </c>
      <c r="I615">
        <v>-766.08</v>
      </c>
      <c r="J615">
        <v>-766.94</v>
      </c>
      <c r="K615">
        <v>-766.91899999999998</v>
      </c>
      <c r="L615">
        <v>-766.048</v>
      </c>
      <c r="M615">
        <v>-766.39200000000005</v>
      </c>
      <c r="N615">
        <v>-766.03700000000003</v>
      </c>
      <c r="O615">
        <v>-767.03700000000003</v>
      </c>
      <c r="P615">
        <v>-767.31600000000003</v>
      </c>
      <c r="Q615">
        <v>-766.17700000000002</v>
      </c>
      <c r="R615">
        <v>-767.52099999999996</v>
      </c>
      <c r="S615">
        <v>-766.79</v>
      </c>
      <c r="T615">
        <v>-767.05899999999997</v>
      </c>
      <c r="U615">
        <v>-768.09100000000001</v>
      </c>
      <c r="V615">
        <v>-768.39200000000005</v>
      </c>
      <c r="W615">
        <v>-1863.654</v>
      </c>
      <c r="X615">
        <v>-1896.954</v>
      </c>
      <c r="Y615">
        <v>-1793.2070000000001</v>
      </c>
      <c r="Z615">
        <v>-1696.213</v>
      </c>
      <c r="AA615">
        <v>-1618.1120000000001</v>
      </c>
      <c r="AB615">
        <v>-1502.183</v>
      </c>
      <c r="AC615">
        <v>-1465.2280000000001</v>
      </c>
      <c r="AD615">
        <v>-1401.693</v>
      </c>
      <c r="AE615">
        <v>-1360.9659999999999</v>
      </c>
      <c r="AF615">
        <v>-1341.6869999999999</v>
      </c>
      <c r="AG615">
        <v>-1327.3019999999999</v>
      </c>
      <c r="AH615">
        <v>-1380.008</v>
      </c>
      <c r="AI615">
        <v>-1373.32</v>
      </c>
      <c r="AJ615">
        <v>-1371.8579999999999</v>
      </c>
      <c r="AK615">
        <v>-1344.171</v>
      </c>
      <c r="AL615">
        <v>-1373.2239999999999</v>
      </c>
      <c r="AM615">
        <v>-1382.47</v>
      </c>
      <c r="AN615">
        <v>-1461.4010000000001</v>
      </c>
      <c r="AO615">
        <v>-1502.204</v>
      </c>
      <c r="AP615">
        <v>-1629.701</v>
      </c>
      <c r="AQ615">
        <v>-1741.1569999999999</v>
      </c>
      <c r="AR615">
        <v>-1824.5070000000001</v>
      </c>
      <c r="AS615">
        <v>-1920.7049999999999</v>
      </c>
      <c r="AT615">
        <v>-1997.7750000000001</v>
      </c>
      <c r="AU615">
        <v>-2110.7359999999999</v>
      </c>
      <c r="AV615">
        <v>-2174.1509999999998</v>
      </c>
      <c r="AW615">
        <v>-2225.0509999999999</v>
      </c>
      <c r="AX615">
        <v>-2261.1010000000001</v>
      </c>
      <c r="AY615">
        <v>-2288.39</v>
      </c>
      <c r="AZ615">
        <v>-2321.9690000000001</v>
      </c>
      <c r="BA615">
        <v>-2343.0010000000002</v>
      </c>
      <c r="BB615">
        <v>-2369.2139999999999</v>
      </c>
      <c r="BC615">
        <v>-920.71400000000006</v>
      </c>
      <c r="BD615">
        <v>-810.57100000000003</v>
      </c>
    </row>
    <row r="616" spans="1:56" x14ac:dyDescent="0.25">
      <c r="A616" t="s">
        <v>323</v>
      </c>
      <c r="D616" t="s">
        <v>2</v>
      </c>
      <c r="F616" t="s">
        <v>155</v>
      </c>
      <c r="G616" s="33">
        <v>42964</v>
      </c>
      <c r="H616" s="41">
        <f t="shared" si="14"/>
        <v>0</v>
      </c>
      <c r="I616">
        <v>-876</v>
      </c>
      <c r="J616">
        <v>-876</v>
      </c>
      <c r="K616">
        <v>-876</v>
      </c>
      <c r="L616">
        <v>-876</v>
      </c>
      <c r="M616">
        <v>-810</v>
      </c>
      <c r="N616">
        <v>-768</v>
      </c>
      <c r="O616">
        <v>-768</v>
      </c>
      <c r="P616">
        <v>-474</v>
      </c>
      <c r="Q616">
        <v>0</v>
      </c>
      <c r="R616">
        <v>0</v>
      </c>
      <c r="S616">
        <v>0</v>
      </c>
      <c r="T616">
        <v>0</v>
      </c>
      <c r="U616">
        <v>-0.16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-504.01600000000002</v>
      </c>
      <c r="AB616">
        <v>-816.01599999999996</v>
      </c>
      <c r="AC616">
        <v>-816.01599999999996</v>
      </c>
      <c r="AD616">
        <v>-816.21699999999998</v>
      </c>
      <c r="AE616">
        <v>-828.22400000000005</v>
      </c>
      <c r="AF616">
        <v>-837.05499999999995</v>
      </c>
      <c r="AG616">
        <v>-832.11599999999999</v>
      </c>
      <c r="AH616">
        <v>-824.00400000000002</v>
      </c>
      <c r="AI616">
        <v>-827.71900000000005</v>
      </c>
      <c r="AJ616">
        <v>-794.76800000000003</v>
      </c>
      <c r="AK616">
        <v>-795.00699999999995</v>
      </c>
      <c r="AL616">
        <v>-799.63</v>
      </c>
      <c r="AM616">
        <v>-789.98199999999997</v>
      </c>
      <c r="AN616">
        <v>-786.04700000000003</v>
      </c>
      <c r="AO616">
        <v>-762</v>
      </c>
      <c r="AP616">
        <v>-738.01599999999996</v>
      </c>
      <c r="AQ616">
        <v>-738</v>
      </c>
      <c r="AR616">
        <v>-732</v>
      </c>
      <c r="AS616">
        <v>-750.01599999999996</v>
      </c>
      <c r="AT616">
        <v>-774</v>
      </c>
      <c r="AU616">
        <v>-774</v>
      </c>
      <c r="AV616">
        <v>-774.01599999999996</v>
      </c>
      <c r="AW616">
        <v>-774</v>
      </c>
      <c r="AX616">
        <v>-768</v>
      </c>
      <c r="AY616">
        <v>-774</v>
      </c>
      <c r="AZ616">
        <v>-774</v>
      </c>
      <c r="BA616">
        <v>-774</v>
      </c>
      <c r="BB616">
        <v>-756</v>
      </c>
      <c r="BC616">
        <v>-762</v>
      </c>
      <c r="BD616">
        <v>-762</v>
      </c>
    </row>
    <row r="617" spans="1:56" x14ac:dyDescent="0.25">
      <c r="A617" t="s">
        <v>323</v>
      </c>
      <c r="D617" t="s">
        <v>2</v>
      </c>
      <c r="F617" t="s">
        <v>156</v>
      </c>
      <c r="G617" s="33">
        <v>42964</v>
      </c>
      <c r="H617" s="41">
        <f t="shared" si="14"/>
        <v>123004.91999999998</v>
      </c>
      <c r="I617">
        <v>-12.613</v>
      </c>
      <c r="J617">
        <v>-9.9789999999999992</v>
      </c>
      <c r="K617">
        <v>-8.6289999999999996</v>
      </c>
      <c r="L617">
        <v>-7.8479999999999999</v>
      </c>
      <c r="M617">
        <v>-9.1150000000000002</v>
      </c>
      <c r="N617">
        <v>-8.1539999999999999</v>
      </c>
      <c r="O617">
        <v>-8.5229999999999997</v>
      </c>
      <c r="P617">
        <v>-7.8810000000000002</v>
      </c>
      <c r="Q617">
        <v>-9.7230000000000008</v>
      </c>
      <c r="R617">
        <v>-9.4410000000000007</v>
      </c>
      <c r="S617">
        <v>-9.391</v>
      </c>
      <c r="T617">
        <v>-8.1709999999999994</v>
      </c>
      <c r="U617">
        <v>-8.7439999999999998</v>
      </c>
      <c r="V617">
        <v>-9.7240000000000002</v>
      </c>
      <c r="W617">
        <v>-10.59</v>
      </c>
      <c r="X617">
        <v>-11.965999999999999</v>
      </c>
      <c r="Y617">
        <v>-19.277000000000001</v>
      </c>
      <c r="Z617">
        <v>-46.427</v>
      </c>
      <c r="AA617">
        <v>-757.06399999999996</v>
      </c>
      <c r="AB617">
        <v>-1458.8119999999999</v>
      </c>
      <c r="AC617">
        <v>-3425.3780000000002</v>
      </c>
      <c r="AD617">
        <v>-6296.9219999999996</v>
      </c>
      <c r="AE617">
        <v>-15455.26</v>
      </c>
      <c r="AF617">
        <v>-18493.064999999999</v>
      </c>
      <c r="AG617">
        <v>-17956.992999999999</v>
      </c>
      <c r="AH617">
        <v>-15715.013999999999</v>
      </c>
      <c r="AI617">
        <v>-14676.316000000001</v>
      </c>
      <c r="AJ617">
        <v>-6535.4920000000002</v>
      </c>
      <c r="AK617">
        <v>-9353.4410000000007</v>
      </c>
      <c r="AL617">
        <v>-5667.0209999999997</v>
      </c>
      <c r="AM617">
        <v>-4950.7359999999999</v>
      </c>
      <c r="AN617">
        <v>-1575.9459999999999</v>
      </c>
      <c r="AO617">
        <v>-270.52199999999999</v>
      </c>
      <c r="AP617">
        <v>-18.381</v>
      </c>
      <c r="AQ617">
        <v>-28.736999999999998</v>
      </c>
      <c r="AR617">
        <v>-13.961</v>
      </c>
      <c r="AS617">
        <v>-12.766</v>
      </c>
      <c r="AT617">
        <v>-11.762</v>
      </c>
      <c r="AU617">
        <v>-12.329000000000001</v>
      </c>
      <c r="AV617">
        <v>-12.468999999999999</v>
      </c>
      <c r="AW617">
        <v>-13.855</v>
      </c>
      <c r="AX617">
        <v>-12.769</v>
      </c>
      <c r="AY617">
        <v>-12.61</v>
      </c>
      <c r="AZ617">
        <v>-11.875</v>
      </c>
      <c r="BA617">
        <v>-10.763</v>
      </c>
      <c r="BB617">
        <v>-9.4480000000000004</v>
      </c>
      <c r="BC617">
        <v>-9.2859999999999996</v>
      </c>
      <c r="BD617">
        <v>-9.7309999999999999</v>
      </c>
    </row>
    <row r="618" spans="1:56" x14ac:dyDescent="0.25">
      <c r="A618" t="s">
        <v>323</v>
      </c>
      <c r="D618" t="s">
        <v>2</v>
      </c>
      <c r="F618" t="s">
        <v>157</v>
      </c>
      <c r="G618" s="33">
        <v>42964</v>
      </c>
      <c r="H618" s="41">
        <f t="shared" si="14"/>
        <v>32130.14</v>
      </c>
      <c r="I618">
        <v>-594.06500000000005</v>
      </c>
      <c r="J618">
        <v>-593.65</v>
      </c>
      <c r="K618">
        <v>-593.64099999999996</v>
      </c>
      <c r="L618">
        <v>-593.58199999999999</v>
      </c>
      <c r="M618">
        <v>-591.39400000000001</v>
      </c>
      <c r="N618">
        <v>-594.59400000000005</v>
      </c>
      <c r="O618">
        <v>-594.34199999999998</v>
      </c>
      <c r="P618">
        <v>-593.85599999999999</v>
      </c>
      <c r="Q618">
        <v>-593.89200000000005</v>
      </c>
      <c r="R618">
        <v>-594.31700000000001</v>
      </c>
      <c r="S618">
        <v>-593.178</v>
      </c>
      <c r="T618">
        <v>-594.30200000000002</v>
      </c>
      <c r="U618">
        <v>-594.05600000000004</v>
      </c>
      <c r="V618">
        <v>-593.28200000000004</v>
      </c>
      <c r="W618">
        <v>-594.221</v>
      </c>
      <c r="X618">
        <v>-595.63300000000004</v>
      </c>
      <c r="Y618">
        <v>-596.54899999999998</v>
      </c>
      <c r="Z618">
        <v>-598.56200000000001</v>
      </c>
      <c r="AA618">
        <v>-614.59900000000005</v>
      </c>
      <c r="AB618">
        <v>-621.08299999999997</v>
      </c>
      <c r="AC618">
        <v>-648.37699999999995</v>
      </c>
      <c r="AD618">
        <v>-719.98500000000001</v>
      </c>
      <c r="AE618">
        <v>-1056.8910000000001</v>
      </c>
      <c r="AF618">
        <v>-1203.5</v>
      </c>
      <c r="AG618">
        <v>-1229.039</v>
      </c>
      <c r="AH618">
        <v>-1152.319</v>
      </c>
      <c r="AI618">
        <v>-1110.4570000000001</v>
      </c>
      <c r="AJ618">
        <v>-730.798</v>
      </c>
      <c r="AK618">
        <v>-781.33900000000006</v>
      </c>
      <c r="AL618">
        <v>-687.23</v>
      </c>
      <c r="AM618">
        <v>-718.15</v>
      </c>
      <c r="AN618">
        <v>-637.49900000000002</v>
      </c>
      <c r="AO618">
        <v>-601.56100000000004</v>
      </c>
      <c r="AP618">
        <v>-594.37699999999995</v>
      </c>
      <c r="AQ618">
        <v>-595.66</v>
      </c>
      <c r="AR618">
        <v>-593.41899999999998</v>
      </c>
      <c r="AS618">
        <v>-592.30899999999997</v>
      </c>
      <c r="AT618">
        <v>-593.89200000000005</v>
      </c>
      <c r="AU618">
        <v>-594.41399999999999</v>
      </c>
      <c r="AV618">
        <v>-594.29</v>
      </c>
      <c r="AW618">
        <v>-595.702</v>
      </c>
      <c r="AX618">
        <v>-594.88400000000001</v>
      </c>
      <c r="AY618">
        <v>-594.68100000000004</v>
      </c>
      <c r="AZ618">
        <v>-595.74</v>
      </c>
      <c r="BA618">
        <v>-594.875</v>
      </c>
      <c r="BB618">
        <v>-594.33100000000002</v>
      </c>
      <c r="BC618">
        <v>-596.02200000000005</v>
      </c>
      <c r="BD618">
        <v>-595.601</v>
      </c>
    </row>
    <row r="619" spans="1:56" x14ac:dyDescent="0.25">
      <c r="A619" t="s">
        <v>323</v>
      </c>
      <c r="D619" t="s">
        <v>2</v>
      </c>
      <c r="F619" t="s">
        <v>153</v>
      </c>
      <c r="G619" s="33">
        <v>42964</v>
      </c>
      <c r="H619" s="41">
        <f t="shared" si="14"/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</row>
    <row r="620" spans="1:56" x14ac:dyDescent="0.25">
      <c r="A620" t="s">
        <v>323</v>
      </c>
      <c r="D620" t="s">
        <v>2</v>
      </c>
      <c r="F620" t="s">
        <v>154</v>
      </c>
      <c r="G620" s="33">
        <v>42965</v>
      </c>
      <c r="H620" s="41">
        <f t="shared" si="14"/>
        <v>0</v>
      </c>
      <c r="I620">
        <v>-795.70100000000002</v>
      </c>
      <c r="J620">
        <v>-773.99199999999996</v>
      </c>
      <c r="K620">
        <v>-780.197</v>
      </c>
      <c r="L620">
        <v>-777.16399999999999</v>
      </c>
      <c r="M620">
        <v>-776.702</v>
      </c>
      <c r="N620">
        <v>-779.00400000000002</v>
      </c>
      <c r="O620">
        <v>-773.97199999999998</v>
      </c>
      <c r="P620">
        <v>-774.00199999999995</v>
      </c>
      <c r="Q620">
        <v>-772.91700000000003</v>
      </c>
      <c r="R620">
        <v>-770.53200000000004</v>
      </c>
      <c r="S620">
        <v>-769.39099999999996</v>
      </c>
      <c r="T620">
        <v>-770.76800000000003</v>
      </c>
      <c r="U620">
        <v>-769.74699999999996</v>
      </c>
      <c r="V620">
        <v>-809.13099999999997</v>
      </c>
      <c r="W620">
        <v>-1989.5170000000001</v>
      </c>
      <c r="X620">
        <v>-1954.3589999999999</v>
      </c>
      <c r="Y620">
        <v>-1840.355</v>
      </c>
      <c r="Z620">
        <v>-1712.7070000000001</v>
      </c>
      <c r="AA620">
        <v>-1638.508</v>
      </c>
      <c r="AB620">
        <v>-1541.6959999999999</v>
      </c>
      <c r="AC620">
        <v>-1533.127</v>
      </c>
      <c r="AD620">
        <v>-1488.893</v>
      </c>
      <c r="AE620">
        <v>-1456.4860000000001</v>
      </c>
      <c r="AF620">
        <v>-1450.175</v>
      </c>
      <c r="AG620">
        <v>-1448.627</v>
      </c>
      <c r="AH620">
        <v>-1525.902</v>
      </c>
      <c r="AI620">
        <v>-1574.1990000000001</v>
      </c>
      <c r="AJ620">
        <v>-1533.5139999999999</v>
      </c>
      <c r="AK620">
        <v>-1537.3630000000001</v>
      </c>
      <c r="AL620">
        <v>-1556.4169999999999</v>
      </c>
      <c r="AM620">
        <v>-1642.3130000000001</v>
      </c>
      <c r="AN620">
        <v>-1645.7550000000001</v>
      </c>
      <c r="AO620">
        <v>-1689.299</v>
      </c>
      <c r="AP620">
        <v>-1793.778</v>
      </c>
      <c r="AQ620">
        <v>-1528.203</v>
      </c>
      <c r="AR620">
        <v>-1628.6579999999999</v>
      </c>
      <c r="AS620">
        <v>-1695.578</v>
      </c>
      <c r="AT620">
        <v>-1768.489</v>
      </c>
      <c r="AU620">
        <v>-1854.2339999999999</v>
      </c>
      <c r="AV620">
        <v>-1890.136</v>
      </c>
      <c r="AW620">
        <v>-1939.08</v>
      </c>
      <c r="AX620">
        <v>-1971.539</v>
      </c>
      <c r="AY620">
        <v>-1996.5920000000001</v>
      </c>
      <c r="AZ620">
        <v>-2018.0319999999999</v>
      </c>
      <c r="BA620">
        <v>-2035.9010000000001</v>
      </c>
      <c r="BB620">
        <v>-2058.5239999999999</v>
      </c>
      <c r="BC620">
        <v>-530.23500000000001</v>
      </c>
      <c r="BD620">
        <v>-381.44799999999998</v>
      </c>
    </row>
    <row r="621" spans="1:56" x14ac:dyDescent="0.25">
      <c r="A621" t="s">
        <v>323</v>
      </c>
      <c r="D621" t="s">
        <v>2</v>
      </c>
      <c r="F621" t="s">
        <v>155</v>
      </c>
      <c r="G621" s="33">
        <v>42965</v>
      </c>
      <c r="H621" s="41">
        <f t="shared" si="14"/>
        <v>0</v>
      </c>
      <c r="I621">
        <v>-762</v>
      </c>
      <c r="J621">
        <v>-768</v>
      </c>
      <c r="K621">
        <v>-780</v>
      </c>
      <c r="L621">
        <v>-774</v>
      </c>
      <c r="M621">
        <v>-786</v>
      </c>
      <c r="N621">
        <v>-774</v>
      </c>
      <c r="O621">
        <v>-456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-0.16</v>
      </c>
      <c r="W621">
        <v>0</v>
      </c>
      <c r="X621">
        <v>0</v>
      </c>
      <c r="Y621">
        <v>0</v>
      </c>
      <c r="Z621">
        <v>0</v>
      </c>
      <c r="AA621">
        <v>-6.3E-2</v>
      </c>
      <c r="AB621">
        <v>-36.366999999999997</v>
      </c>
      <c r="AC621">
        <v>-808.73099999999999</v>
      </c>
      <c r="AD621">
        <v>-812.10400000000004</v>
      </c>
      <c r="AE621">
        <v>-812.52099999999996</v>
      </c>
      <c r="AF621">
        <v>-827.32399999999996</v>
      </c>
      <c r="AG621">
        <v>-831.02599999999995</v>
      </c>
      <c r="AH621">
        <v>-810.83199999999999</v>
      </c>
      <c r="AI621">
        <v>-809.13199999999995</v>
      </c>
      <c r="AJ621">
        <v>-818.495</v>
      </c>
      <c r="AK621">
        <v>-828.96600000000001</v>
      </c>
      <c r="AL621">
        <v>-794.51800000000003</v>
      </c>
      <c r="AM621">
        <v>-794.35199999999998</v>
      </c>
      <c r="AN621">
        <v>-795.1</v>
      </c>
      <c r="AO621">
        <v>-791.86</v>
      </c>
      <c r="AP621">
        <v>-786.64</v>
      </c>
      <c r="AQ621">
        <v>-780.33600000000001</v>
      </c>
      <c r="AR621">
        <v>-780</v>
      </c>
      <c r="AS621">
        <v>-774.01599999999996</v>
      </c>
      <c r="AT621">
        <v>-780</v>
      </c>
      <c r="AU621">
        <v>-780</v>
      </c>
      <c r="AV621">
        <v>-780.01599999999996</v>
      </c>
      <c r="AW621">
        <v>-780</v>
      </c>
      <c r="AX621">
        <v>-780</v>
      </c>
      <c r="AY621">
        <v>-780</v>
      </c>
      <c r="AZ621">
        <v>-780</v>
      </c>
      <c r="BA621">
        <v>-780</v>
      </c>
      <c r="BB621">
        <v>-780</v>
      </c>
      <c r="BC621">
        <v>-786</v>
      </c>
      <c r="BD621">
        <v>-780</v>
      </c>
    </row>
    <row r="622" spans="1:56" x14ac:dyDescent="0.25">
      <c r="A622" t="s">
        <v>323</v>
      </c>
      <c r="D622" t="s">
        <v>2</v>
      </c>
      <c r="F622" t="s">
        <v>153</v>
      </c>
      <c r="G622" s="33">
        <v>42965</v>
      </c>
      <c r="H622" s="41">
        <f t="shared" si="14"/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</row>
    <row r="623" spans="1:56" x14ac:dyDescent="0.25">
      <c r="A623" t="s">
        <v>323</v>
      </c>
      <c r="D623" t="s">
        <v>2</v>
      </c>
      <c r="F623" t="s">
        <v>156</v>
      </c>
      <c r="G623" s="33">
        <v>42965</v>
      </c>
      <c r="H623" s="41">
        <f t="shared" si="14"/>
        <v>114411.77299999997</v>
      </c>
      <c r="I623">
        <v>-9.3650000000000002</v>
      </c>
      <c r="J623">
        <v>-9.9629999999999992</v>
      </c>
      <c r="K623">
        <v>-10.45</v>
      </c>
      <c r="L623">
        <v>-10.205</v>
      </c>
      <c r="M623">
        <v>-9.9909999999999997</v>
      </c>
      <c r="N623">
        <v>-9.9860000000000007</v>
      </c>
      <c r="O623">
        <v>-9.4359999999999999</v>
      </c>
      <c r="P623">
        <v>-9.5739999999999998</v>
      </c>
      <c r="Q623">
        <v>-9.4109999999999996</v>
      </c>
      <c r="R623">
        <v>-10.304</v>
      </c>
      <c r="S623">
        <v>-11.367000000000001</v>
      </c>
      <c r="T623">
        <v>-10.861000000000001</v>
      </c>
      <c r="U623">
        <v>-10.462999999999999</v>
      </c>
      <c r="V623">
        <v>-12.933</v>
      </c>
      <c r="W623">
        <v>-15.526999999999999</v>
      </c>
      <c r="X623">
        <v>-331.43099999999998</v>
      </c>
      <c r="Y623">
        <v>-2297.3490000000002</v>
      </c>
      <c r="Z623">
        <v>-3157.0140000000001</v>
      </c>
      <c r="AA623">
        <v>-4616.9920000000002</v>
      </c>
      <c r="AB623">
        <v>-7270.768</v>
      </c>
      <c r="AC623">
        <v>-9708.6910000000007</v>
      </c>
      <c r="AD623">
        <v>-9184.1650000000009</v>
      </c>
      <c r="AE623">
        <v>-12318.468999999999</v>
      </c>
      <c r="AF623">
        <v>-17420.384999999998</v>
      </c>
      <c r="AG623">
        <v>-11310.171</v>
      </c>
      <c r="AH623">
        <v>-3031.1149999999998</v>
      </c>
      <c r="AI623">
        <v>-4521.473</v>
      </c>
      <c r="AJ623">
        <v>-8175.2539999999999</v>
      </c>
      <c r="AK623">
        <v>-9986.6020000000008</v>
      </c>
      <c r="AL623">
        <v>-3095.1990000000001</v>
      </c>
      <c r="AM623">
        <v>-3663.24</v>
      </c>
      <c r="AN623">
        <v>-2922.6480000000001</v>
      </c>
      <c r="AO623">
        <v>-925.077</v>
      </c>
      <c r="AP623">
        <v>-63.881</v>
      </c>
      <c r="AQ623">
        <v>-92.768000000000001</v>
      </c>
      <c r="AR623">
        <v>-13.398</v>
      </c>
      <c r="AS623">
        <v>-12.867000000000001</v>
      </c>
      <c r="AT623">
        <v>-12.991</v>
      </c>
      <c r="AU623">
        <v>-13.263999999999999</v>
      </c>
      <c r="AV623">
        <v>-14.231</v>
      </c>
      <c r="AW623">
        <v>-13.223000000000001</v>
      </c>
      <c r="AX623">
        <v>-12.819000000000001</v>
      </c>
      <c r="AY623">
        <v>-12.044</v>
      </c>
      <c r="AZ623">
        <v>-11.798</v>
      </c>
      <c r="BA623">
        <v>-11.576000000000001</v>
      </c>
      <c r="BB623">
        <v>-10.913</v>
      </c>
      <c r="BC623">
        <v>-9.9480000000000004</v>
      </c>
      <c r="BD623">
        <v>-10.173</v>
      </c>
    </row>
    <row r="624" spans="1:56" x14ac:dyDescent="0.25">
      <c r="A624" t="s">
        <v>323</v>
      </c>
      <c r="D624" t="s">
        <v>2</v>
      </c>
      <c r="F624" t="s">
        <v>157</v>
      </c>
      <c r="G624" s="33">
        <v>42965</v>
      </c>
      <c r="H624" s="41">
        <f t="shared" si="14"/>
        <v>32345.329999999998</v>
      </c>
      <c r="I624">
        <v>-596.03200000000004</v>
      </c>
      <c r="J624">
        <v>-596.27499999999998</v>
      </c>
      <c r="K624">
        <v>-595.9</v>
      </c>
      <c r="L624">
        <v>-595.13499999999999</v>
      </c>
      <c r="M624">
        <v>-593.14599999999996</v>
      </c>
      <c r="N624">
        <v>-596.92100000000005</v>
      </c>
      <c r="O624">
        <v>-597.25400000000002</v>
      </c>
      <c r="P624">
        <v>-595.69000000000005</v>
      </c>
      <c r="Q624">
        <v>-595.69799999999998</v>
      </c>
      <c r="R624">
        <v>-596.72900000000004</v>
      </c>
      <c r="S624">
        <v>-595.529</v>
      </c>
      <c r="T624">
        <v>-597.13699999999994</v>
      </c>
      <c r="U624">
        <v>-595.54100000000005</v>
      </c>
      <c r="V624">
        <v>-594.84299999999996</v>
      </c>
      <c r="W624">
        <v>-596.85799999999995</v>
      </c>
      <c r="X624">
        <v>-608.46900000000005</v>
      </c>
      <c r="Y624">
        <v>-664.31700000000001</v>
      </c>
      <c r="Z624">
        <v>-686.08699999999999</v>
      </c>
      <c r="AA624">
        <v>-728.15599999999995</v>
      </c>
      <c r="AB624">
        <v>-808.07500000000005</v>
      </c>
      <c r="AC624">
        <v>-866.09299999999996</v>
      </c>
      <c r="AD624">
        <v>-900.46199999999999</v>
      </c>
      <c r="AE624">
        <v>-991.35699999999997</v>
      </c>
      <c r="AF624">
        <v>-1228.1579999999999</v>
      </c>
      <c r="AG624">
        <v>-980.09900000000005</v>
      </c>
      <c r="AH624">
        <v>-649.55600000000004</v>
      </c>
      <c r="AI624">
        <v>-732.22400000000005</v>
      </c>
      <c r="AJ624">
        <v>-843.81899999999996</v>
      </c>
      <c r="AK624">
        <v>-973.70699999999999</v>
      </c>
      <c r="AL624">
        <v>-716.56899999999996</v>
      </c>
      <c r="AM624">
        <v>-694.80200000000002</v>
      </c>
      <c r="AN624">
        <v>-728.28899999999999</v>
      </c>
      <c r="AO624">
        <v>-661.55399999999997</v>
      </c>
      <c r="AP624">
        <v>-603.548</v>
      </c>
      <c r="AQ624">
        <v>-603.44299999999998</v>
      </c>
      <c r="AR624">
        <v>-595.54300000000001</v>
      </c>
      <c r="AS624">
        <v>-592.79200000000003</v>
      </c>
      <c r="AT624">
        <v>-596.29300000000001</v>
      </c>
      <c r="AU624">
        <v>-595.005</v>
      </c>
      <c r="AV624">
        <v>-595.00800000000004</v>
      </c>
      <c r="AW624">
        <v>-596.00199999999995</v>
      </c>
      <c r="AX624">
        <v>-594.47199999999998</v>
      </c>
      <c r="AY624">
        <v>-595.64</v>
      </c>
      <c r="AZ624">
        <v>-595.33100000000002</v>
      </c>
      <c r="BA624">
        <v>-595.70100000000002</v>
      </c>
      <c r="BB624">
        <v>-595.12099999999998</v>
      </c>
      <c r="BC624">
        <v>-595.20000000000005</v>
      </c>
      <c r="BD624">
        <v>-595.75</v>
      </c>
    </row>
    <row r="625" spans="1:56" x14ac:dyDescent="0.25">
      <c r="A625" t="s">
        <v>323</v>
      </c>
      <c r="D625" t="s">
        <v>2</v>
      </c>
      <c r="F625" t="s">
        <v>156</v>
      </c>
      <c r="G625" s="33">
        <v>42966</v>
      </c>
      <c r="H625" s="41">
        <f t="shared" si="14"/>
        <v>123276.02</v>
      </c>
      <c r="I625">
        <v>-9.7870000000000008</v>
      </c>
      <c r="J625">
        <v>-9.3800000000000008</v>
      </c>
      <c r="K625">
        <v>-9.3409999999999993</v>
      </c>
      <c r="L625">
        <v>-9.7750000000000004</v>
      </c>
      <c r="M625">
        <v>-10.188000000000001</v>
      </c>
      <c r="N625">
        <v>-10.054</v>
      </c>
      <c r="O625">
        <v>-10.247999999999999</v>
      </c>
      <c r="P625">
        <v>-10.273</v>
      </c>
      <c r="Q625">
        <v>-10.492000000000001</v>
      </c>
      <c r="R625">
        <v>-9.6229999999999993</v>
      </c>
      <c r="S625">
        <v>-11.711</v>
      </c>
      <c r="T625">
        <v>-8.9870000000000001</v>
      </c>
      <c r="U625">
        <v>-10.305999999999999</v>
      </c>
      <c r="V625">
        <v>-9.7420000000000009</v>
      </c>
      <c r="W625">
        <v>-13.625</v>
      </c>
      <c r="X625">
        <v>-137.27500000000001</v>
      </c>
      <c r="Y625">
        <v>-540.89499999999998</v>
      </c>
      <c r="Z625">
        <v>-1473.0350000000001</v>
      </c>
      <c r="AA625">
        <v>-3778.92</v>
      </c>
      <c r="AB625">
        <v>-7801.7049999999999</v>
      </c>
      <c r="AC625">
        <v>-9494.2479999999996</v>
      </c>
      <c r="AD625">
        <v>-6951.55</v>
      </c>
      <c r="AE625">
        <v>-4962.3890000000001</v>
      </c>
      <c r="AF625">
        <v>-10626.263999999999</v>
      </c>
      <c r="AG625">
        <v>-12156.906000000001</v>
      </c>
      <c r="AH625">
        <v>-12786.87</v>
      </c>
      <c r="AI625">
        <v>-10018.038</v>
      </c>
      <c r="AJ625">
        <v>-9216.67</v>
      </c>
      <c r="AK625">
        <v>-9104.0319999999992</v>
      </c>
      <c r="AL625">
        <v>-6143.866</v>
      </c>
      <c r="AM625">
        <v>-6039.47</v>
      </c>
      <c r="AN625">
        <v>-5915.9989999999998</v>
      </c>
      <c r="AO625">
        <v>-3999.5210000000002</v>
      </c>
      <c r="AP625">
        <v>-1615.4849999999999</v>
      </c>
      <c r="AQ625">
        <v>-214.934</v>
      </c>
      <c r="AR625">
        <v>-13.337</v>
      </c>
      <c r="AS625">
        <v>-12.827</v>
      </c>
      <c r="AT625">
        <v>-13.170999999999999</v>
      </c>
      <c r="AU625">
        <v>-12.31</v>
      </c>
      <c r="AV625">
        <v>-12.599</v>
      </c>
      <c r="AW625">
        <v>-12.031000000000001</v>
      </c>
      <c r="AX625">
        <v>-10.978999999999999</v>
      </c>
      <c r="AY625">
        <v>-9.2010000000000005</v>
      </c>
      <c r="AZ625">
        <v>-9.6780000000000008</v>
      </c>
      <c r="BA625">
        <v>-9.5830000000000002</v>
      </c>
      <c r="BB625">
        <v>-9.9260000000000002</v>
      </c>
      <c r="BC625">
        <v>-8.69</v>
      </c>
      <c r="BD625">
        <v>-10.084</v>
      </c>
    </row>
    <row r="626" spans="1:56" x14ac:dyDescent="0.25">
      <c r="A626" t="s">
        <v>323</v>
      </c>
      <c r="D626" t="s">
        <v>2</v>
      </c>
      <c r="F626" t="s">
        <v>155</v>
      </c>
      <c r="G626" s="33">
        <v>42966</v>
      </c>
      <c r="H626" s="41">
        <f t="shared" si="14"/>
        <v>0</v>
      </c>
      <c r="I626">
        <v>-780</v>
      </c>
      <c r="J626">
        <v>-768</v>
      </c>
      <c r="K626">
        <v>-768</v>
      </c>
      <c r="L626">
        <v>-768</v>
      </c>
      <c r="M626">
        <v>-546</v>
      </c>
      <c r="N626">
        <v>-0.16</v>
      </c>
      <c r="O626">
        <v>-0.16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-0.27100000000000002</v>
      </c>
      <c r="Y626">
        <v>-1.7150000000000001</v>
      </c>
      <c r="Z626">
        <v>-9.7460000000000004</v>
      </c>
      <c r="AA626">
        <v>-36.732999999999997</v>
      </c>
      <c r="AB626">
        <v>-77.257999999999996</v>
      </c>
      <c r="AC626">
        <v>-273.60199999999998</v>
      </c>
      <c r="AD626">
        <v>-907.85500000000002</v>
      </c>
      <c r="AE626">
        <v>-858.15200000000004</v>
      </c>
      <c r="AF626">
        <v>-992.40599999999995</v>
      </c>
      <c r="AG626">
        <v>-944.91300000000001</v>
      </c>
      <c r="AH626">
        <v>-1038.9580000000001</v>
      </c>
      <c r="AI626">
        <v>-993.93100000000004</v>
      </c>
      <c r="AJ626">
        <v>-931.93499999999995</v>
      </c>
      <c r="AK626">
        <v>-894.66700000000003</v>
      </c>
      <c r="AL626">
        <v>-876.99900000000002</v>
      </c>
      <c r="AM626">
        <v>-843.29499999999996</v>
      </c>
      <c r="AN626">
        <v>-865.42899999999997</v>
      </c>
      <c r="AO626">
        <v>-839.69399999999996</v>
      </c>
      <c r="AP626">
        <v>-801.53800000000001</v>
      </c>
      <c r="AQ626">
        <v>-774.62300000000005</v>
      </c>
      <c r="AR626">
        <v>-780</v>
      </c>
      <c r="AS626">
        <v>-762.01599999999996</v>
      </c>
      <c r="AT626">
        <v>-768</v>
      </c>
      <c r="AU626">
        <v>-732</v>
      </c>
      <c r="AV626">
        <v>-714</v>
      </c>
      <c r="AW626">
        <v>-708.16</v>
      </c>
      <c r="AX626">
        <v>-714</v>
      </c>
      <c r="AY626">
        <v>-714</v>
      </c>
      <c r="AZ626">
        <v>-750</v>
      </c>
      <c r="BA626">
        <v>-738.16</v>
      </c>
      <c r="BB626">
        <v>-744</v>
      </c>
      <c r="BC626">
        <v>-744</v>
      </c>
      <c r="BD626">
        <v>-756.04</v>
      </c>
    </row>
    <row r="627" spans="1:56" x14ac:dyDescent="0.25">
      <c r="A627" t="s">
        <v>323</v>
      </c>
      <c r="D627" t="s">
        <v>2</v>
      </c>
      <c r="F627" t="s">
        <v>154</v>
      </c>
      <c r="G627" s="33">
        <v>42966</v>
      </c>
      <c r="H627" s="41">
        <f t="shared" si="14"/>
        <v>0</v>
      </c>
      <c r="I627">
        <v>-381.53500000000003</v>
      </c>
      <c r="J627">
        <v>-381.363</v>
      </c>
      <c r="K627">
        <v>-381.05099999999999</v>
      </c>
      <c r="L627">
        <v>-380.84699999999998</v>
      </c>
      <c r="M627">
        <v>-380.72800000000001</v>
      </c>
      <c r="N627">
        <v>-381.59899999999999</v>
      </c>
      <c r="O627">
        <v>-381.38400000000001</v>
      </c>
      <c r="P627">
        <v>-381.50299999999999</v>
      </c>
      <c r="Q627">
        <v>-381.15800000000002</v>
      </c>
      <c r="R627">
        <v>-381.38400000000001</v>
      </c>
      <c r="S627">
        <v>-381.50299999999999</v>
      </c>
      <c r="T627">
        <v>-381.58800000000002</v>
      </c>
      <c r="U627">
        <v>-381.53399999999999</v>
      </c>
      <c r="V627">
        <v>-380.976</v>
      </c>
      <c r="W627">
        <v>-381.61</v>
      </c>
      <c r="X627">
        <v>-381.42700000000002</v>
      </c>
      <c r="Y627">
        <v>-380.18</v>
      </c>
      <c r="Z627">
        <v>-381.04</v>
      </c>
      <c r="AA627">
        <v>-381.22300000000001</v>
      </c>
      <c r="AB627">
        <v>-380.23399999999998</v>
      </c>
      <c r="AC627">
        <v>-379.54599999999999</v>
      </c>
      <c r="AD627">
        <v>-380.36200000000002</v>
      </c>
      <c r="AE627">
        <v>-379.82499999999999</v>
      </c>
      <c r="AF627">
        <v>-380.41699999999997</v>
      </c>
      <c r="AG627">
        <v>-380.12599999999998</v>
      </c>
      <c r="AH627">
        <v>-379.66399999999999</v>
      </c>
      <c r="AI627">
        <v>-379.428</v>
      </c>
      <c r="AJ627">
        <v>-377.25599999999997</v>
      </c>
      <c r="AK627">
        <v>-376.57799999999997</v>
      </c>
      <c r="AL627">
        <v>-377.11599999999999</v>
      </c>
      <c r="AM627">
        <v>-477.65800000000002</v>
      </c>
      <c r="AN627">
        <v>-666.15099999999995</v>
      </c>
      <c r="AO627">
        <v>-691.39599999999996</v>
      </c>
      <c r="AP627">
        <v>-691.63300000000004</v>
      </c>
      <c r="AQ627">
        <v>-690.79499999999996</v>
      </c>
      <c r="AR627">
        <v>-692.59100000000001</v>
      </c>
      <c r="AS627">
        <v>-692.16</v>
      </c>
      <c r="AT627">
        <v>-691.46100000000001</v>
      </c>
      <c r="AU627">
        <v>-711.01900000000001</v>
      </c>
      <c r="AV627">
        <v>-739.16800000000001</v>
      </c>
      <c r="AW627">
        <v>-739.09299999999996</v>
      </c>
      <c r="AX627">
        <v>-739.03899999999999</v>
      </c>
      <c r="AY627">
        <v>-739.404</v>
      </c>
      <c r="AZ627">
        <v>-739.68399999999997</v>
      </c>
      <c r="BA627">
        <v>-738.42600000000004</v>
      </c>
      <c r="BB627">
        <v>-738.70500000000004</v>
      </c>
      <c r="BC627">
        <v>-739.30700000000002</v>
      </c>
      <c r="BD627">
        <v>-739.15700000000004</v>
      </c>
    </row>
    <row r="628" spans="1:56" x14ac:dyDescent="0.25">
      <c r="A628" t="s">
        <v>323</v>
      </c>
      <c r="D628" t="s">
        <v>2</v>
      </c>
      <c r="F628" t="s">
        <v>153</v>
      </c>
      <c r="G628" s="33">
        <v>42966</v>
      </c>
      <c r="H628" s="41">
        <f t="shared" si="14"/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</row>
    <row r="629" spans="1:56" x14ac:dyDescent="0.25">
      <c r="A629" t="s">
        <v>323</v>
      </c>
      <c r="D629" t="s">
        <v>2</v>
      </c>
      <c r="F629" t="s">
        <v>157</v>
      </c>
      <c r="G629" s="33">
        <v>42966</v>
      </c>
      <c r="H629" s="41">
        <f t="shared" si="14"/>
        <v>40673.428999999996</v>
      </c>
      <c r="I629">
        <v>-595.34299999999996</v>
      </c>
      <c r="J629">
        <v>-596.26199999999994</v>
      </c>
      <c r="K629">
        <v>-595.38199999999995</v>
      </c>
      <c r="L629">
        <v>-595.73900000000003</v>
      </c>
      <c r="M629">
        <v>-594.48</v>
      </c>
      <c r="N629">
        <v>-597.20000000000005</v>
      </c>
      <c r="O629">
        <v>-595.12300000000005</v>
      </c>
      <c r="P629">
        <v>-596.58900000000006</v>
      </c>
      <c r="Q629">
        <v>-595.66600000000005</v>
      </c>
      <c r="R629">
        <v>-597.06100000000004</v>
      </c>
      <c r="S629">
        <v>-595.45600000000002</v>
      </c>
      <c r="T629">
        <v>-595.85</v>
      </c>
      <c r="U629">
        <v>-596.03200000000004</v>
      </c>
      <c r="V629">
        <v>-595.66899999999998</v>
      </c>
      <c r="W629">
        <v>-595.82000000000005</v>
      </c>
      <c r="X629">
        <v>-615.74800000000005</v>
      </c>
      <c r="Y629">
        <v>-662.06700000000001</v>
      </c>
      <c r="Z629">
        <v>-738.51099999999997</v>
      </c>
      <c r="AA629">
        <v>-1044.2729999999999</v>
      </c>
      <c r="AB629">
        <v>-1357.9639999999999</v>
      </c>
      <c r="AC629">
        <v>-1543.796</v>
      </c>
      <c r="AD629">
        <v>-1241.52</v>
      </c>
      <c r="AE629">
        <v>-1042.8050000000001</v>
      </c>
      <c r="AF629">
        <v>-1643</v>
      </c>
      <c r="AG629">
        <v>-1775.09</v>
      </c>
      <c r="AH629">
        <v>-1891.912</v>
      </c>
      <c r="AI629">
        <v>-1723.1510000000001</v>
      </c>
      <c r="AJ629">
        <v>-1550.3050000000001</v>
      </c>
      <c r="AK629">
        <v>-1491.5060000000001</v>
      </c>
      <c r="AL629">
        <v>-1132.9839999999999</v>
      </c>
      <c r="AM629">
        <v>-1095.2460000000001</v>
      </c>
      <c r="AN629">
        <v>-1142.307</v>
      </c>
      <c r="AO629">
        <v>-936.53399999999999</v>
      </c>
      <c r="AP629">
        <v>-757.40899999999999</v>
      </c>
      <c r="AQ629">
        <v>-616.23699999999997</v>
      </c>
      <c r="AR629">
        <v>-593.93799999999999</v>
      </c>
      <c r="AS629">
        <v>-592.84199999999998</v>
      </c>
      <c r="AT629">
        <v>-593.59400000000005</v>
      </c>
      <c r="AU629">
        <v>-593.69299999999998</v>
      </c>
      <c r="AV629">
        <v>-595.56600000000003</v>
      </c>
      <c r="AW629">
        <v>-594.88800000000003</v>
      </c>
      <c r="AX629">
        <v>-595.23299999999995</v>
      </c>
      <c r="AY629">
        <v>-594.99599999999998</v>
      </c>
      <c r="AZ629">
        <v>-596.39</v>
      </c>
      <c r="BA629">
        <v>-595.202</v>
      </c>
      <c r="BB629">
        <v>-594.95600000000002</v>
      </c>
      <c r="BC629">
        <v>-596.61400000000003</v>
      </c>
      <c r="BD629">
        <v>-595.48</v>
      </c>
    </row>
    <row r="630" spans="1:56" x14ac:dyDescent="0.25">
      <c r="A630" t="s">
        <v>323</v>
      </c>
      <c r="D630" t="s">
        <v>2</v>
      </c>
      <c r="F630" t="s">
        <v>155</v>
      </c>
      <c r="G630" s="33">
        <v>42967</v>
      </c>
      <c r="H630" s="41">
        <f t="shared" si="14"/>
        <v>0</v>
      </c>
      <c r="I630">
        <v>-762</v>
      </c>
      <c r="J630">
        <v>-756</v>
      </c>
      <c r="K630">
        <v>-756</v>
      </c>
      <c r="L630">
        <v>-120</v>
      </c>
      <c r="M630">
        <v>-0.16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-0.97499999999999998</v>
      </c>
      <c r="X630">
        <v>-7.66</v>
      </c>
      <c r="Y630">
        <v>-34.828000000000003</v>
      </c>
      <c r="Z630">
        <v>-70.048000000000002</v>
      </c>
      <c r="AA630">
        <v>-152.44499999999999</v>
      </c>
      <c r="AB630">
        <v>-216.65600000000001</v>
      </c>
      <c r="AC630">
        <v>-309.387</v>
      </c>
      <c r="AD630">
        <v>-1056.3820000000001</v>
      </c>
      <c r="AE630">
        <v>-1083.519</v>
      </c>
      <c r="AF630">
        <v>-1082.758</v>
      </c>
      <c r="AG630">
        <v>-1047.3920000000001</v>
      </c>
      <c r="AH630">
        <v>-1037.742</v>
      </c>
      <c r="AI630">
        <v>-1024.886</v>
      </c>
      <c r="AJ630">
        <v>-977.93100000000004</v>
      </c>
      <c r="AK630">
        <v>-932.04100000000005</v>
      </c>
      <c r="AL630">
        <v>-883.85599999999999</v>
      </c>
      <c r="AM630">
        <v>-872.42700000000002</v>
      </c>
      <c r="AN630">
        <v>-833.59400000000005</v>
      </c>
      <c r="AO630">
        <v>-796.726</v>
      </c>
      <c r="AP630">
        <v>-767.62400000000002</v>
      </c>
      <c r="AQ630">
        <v>-757.30899999999997</v>
      </c>
      <c r="AR630">
        <v>-750.01599999999996</v>
      </c>
      <c r="AS630">
        <v>-756</v>
      </c>
      <c r="AT630">
        <v>-750</v>
      </c>
      <c r="AU630">
        <v>-750</v>
      </c>
      <c r="AV630">
        <v>-756</v>
      </c>
      <c r="AW630">
        <v>-756</v>
      </c>
      <c r="AX630">
        <v>-756</v>
      </c>
      <c r="AY630">
        <v>-756</v>
      </c>
      <c r="AZ630">
        <v>-762</v>
      </c>
      <c r="BA630">
        <v>-762</v>
      </c>
      <c r="BB630">
        <v>-762</v>
      </c>
      <c r="BC630">
        <v>-768</v>
      </c>
      <c r="BD630">
        <v>-756</v>
      </c>
    </row>
    <row r="631" spans="1:56" x14ac:dyDescent="0.25">
      <c r="A631" t="s">
        <v>323</v>
      </c>
      <c r="D631" t="s">
        <v>2</v>
      </c>
      <c r="F631" t="s">
        <v>153</v>
      </c>
      <c r="G631" s="33">
        <v>42967</v>
      </c>
      <c r="H631" s="41">
        <f t="shared" si="14"/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</row>
    <row r="632" spans="1:56" x14ac:dyDescent="0.25">
      <c r="A632" t="s">
        <v>323</v>
      </c>
      <c r="D632" t="s">
        <v>2</v>
      </c>
      <c r="F632" t="s">
        <v>156</v>
      </c>
      <c r="G632" s="33">
        <v>42967</v>
      </c>
      <c r="H632" s="41">
        <f t="shared" si="14"/>
        <v>191544.53199999998</v>
      </c>
      <c r="I632">
        <v>-10.446999999999999</v>
      </c>
      <c r="J632">
        <v>-9.2270000000000003</v>
      </c>
      <c r="K632">
        <v>-8.6110000000000007</v>
      </c>
      <c r="L632">
        <v>-11.028</v>
      </c>
      <c r="M632">
        <v>-9.31</v>
      </c>
      <c r="N632">
        <v>-9.7539999999999996</v>
      </c>
      <c r="O632">
        <v>-8.2609999999999992</v>
      </c>
      <c r="P632">
        <v>-9.3840000000000003</v>
      </c>
      <c r="Q632">
        <v>-8.2360000000000007</v>
      </c>
      <c r="R632">
        <v>-9.5180000000000007</v>
      </c>
      <c r="S632">
        <v>-9.1289999999999996</v>
      </c>
      <c r="T632">
        <v>-10.263</v>
      </c>
      <c r="U632">
        <v>-9.0850000000000009</v>
      </c>
      <c r="V632">
        <v>-9.4499999999999993</v>
      </c>
      <c r="W632">
        <v>-22.396999999999998</v>
      </c>
      <c r="X632">
        <v>-282.529</v>
      </c>
      <c r="Y632">
        <v>-1822.9259999999999</v>
      </c>
      <c r="Z632">
        <v>-3808.4720000000002</v>
      </c>
      <c r="AA632">
        <v>-6601.7150000000001</v>
      </c>
      <c r="AB632">
        <v>-9489.2630000000008</v>
      </c>
      <c r="AC632">
        <v>-11432.165999999999</v>
      </c>
      <c r="AD632">
        <v>-13706.264999999999</v>
      </c>
      <c r="AE632">
        <v>-15404.752</v>
      </c>
      <c r="AF632">
        <v>-16251.316000000001</v>
      </c>
      <c r="AG632">
        <v>-16343.698</v>
      </c>
      <c r="AH632">
        <v>-17063.483</v>
      </c>
      <c r="AI632">
        <v>-17616.383000000002</v>
      </c>
      <c r="AJ632">
        <v>-16604.473000000002</v>
      </c>
      <c r="AK632">
        <v>-15144.12</v>
      </c>
      <c r="AL632">
        <v>-11454.626</v>
      </c>
      <c r="AM632">
        <v>-7596.2039999999997</v>
      </c>
      <c r="AN632">
        <v>-6047.5230000000001</v>
      </c>
      <c r="AO632">
        <v>-3669.8789999999999</v>
      </c>
      <c r="AP632">
        <v>-870.59500000000003</v>
      </c>
      <c r="AQ632">
        <v>-39.878999999999998</v>
      </c>
      <c r="AR632">
        <v>-12.305</v>
      </c>
      <c r="AS632">
        <v>-12.132999999999999</v>
      </c>
      <c r="AT632">
        <v>-12.195</v>
      </c>
      <c r="AU632">
        <v>-12.243</v>
      </c>
      <c r="AV632">
        <v>-11.798</v>
      </c>
      <c r="AW632">
        <v>-11.744</v>
      </c>
      <c r="AX632">
        <v>-11.869</v>
      </c>
      <c r="AY632">
        <v>-10.836</v>
      </c>
      <c r="AZ632">
        <v>-10.632999999999999</v>
      </c>
      <c r="BA632">
        <v>-9.3859999999999992</v>
      </c>
      <c r="BB632">
        <v>-8.6539999999999999</v>
      </c>
      <c r="BC632">
        <v>-8.3550000000000004</v>
      </c>
      <c r="BD632">
        <v>-8.0139999999999993</v>
      </c>
    </row>
    <row r="633" spans="1:56" x14ac:dyDescent="0.25">
      <c r="A633" t="s">
        <v>323</v>
      </c>
      <c r="D633" t="s">
        <v>2</v>
      </c>
      <c r="F633" t="s">
        <v>157</v>
      </c>
      <c r="G633" s="33">
        <v>42967</v>
      </c>
      <c r="H633" s="41">
        <f t="shared" si="14"/>
        <v>49820.447999999982</v>
      </c>
      <c r="I633">
        <v>-596.87099999999998</v>
      </c>
      <c r="J633">
        <v>-595.66099999999994</v>
      </c>
      <c r="K633">
        <v>-596.13</v>
      </c>
      <c r="L633">
        <v>-596.11900000000003</v>
      </c>
      <c r="M633">
        <v>-595.73400000000004</v>
      </c>
      <c r="N633">
        <v>-596.85299999999995</v>
      </c>
      <c r="O633">
        <v>-595.976</v>
      </c>
      <c r="P633">
        <v>-595.87099999999998</v>
      </c>
      <c r="Q633">
        <v>-596.81200000000001</v>
      </c>
      <c r="R633">
        <v>-595.76199999999994</v>
      </c>
      <c r="S633">
        <v>-596.48</v>
      </c>
      <c r="T633">
        <v>-595.779</v>
      </c>
      <c r="U633">
        <v>-595.46799999999996</v>
      </c>
      <c r="V633">
        <v>-596.45299999999997</v>
      </c>
      <c r="W633">
        <v>-600.78899999999999</v>
      </c>
      <c r="X633">
        <v>-650.721</v>
      </c>
      <c r="Y633">
        <v>-821.90700000000004</v>
      </c>
      <c r="Z633">
        <v>-1092.213</v>
      </c>
      <c r="AA633">
        <v>-1418.8109999999999</v>
      </c>
      <c r="AB633">
        <v>-1757.789</v>
      </c>
      <c r="AC633">
        <v>-1980.662</v>
      </c>
      <c r="AD633">
        <v>-2099.1179999999999</v>
      </c>
      <c r="AE633">
        <v>-2240.8420000000001</v>
      </c>
      <c r="AF633">
        <v>-2257.462</v>
      </c>
      <c r="AG633">
        <v>-2209.0940000000001</v>
      </c>
      <c r="AH633">
        <v>-2251.5630000000001</v>
      </c>
      <c r="AI633">
        <v>-2293.1570000000002</v>
      </c>
      <c r="AJ633">
        <v>-2204.5149999999999</v>
      </c>
      <c r="AK633">
        <v>-2074.8820000000001</v>
      </c>
      <c r="AL633">
        <v>-1744.9870000000001</v>
      </c>
      <c r="AM633">
        <v>-1412.6320000000001</v>
      </c>
      <c r="AN633">
        <v>-1261.3420000000001</v>
      </c>
      <c r="AO633">
        <v>-999.68600000000004</v>
      </c>
      <c r="AP633">
        <v>-768.86400000000003</v>
      </c>
      <c r="AQ633">
        <v>-678.29100000000005</v>
      </c>
      <c r="AR633">
        <v>-664.53899999999999</v>
      </c>
      <c r="AS633">
        <v>-666.40800000000002</v>
      </c>
      <c r="AT633">
        <v>-665.96799999999996</v>
      </c>
      <c r="AU633">
        <v>-665.33900000000006</v>
      </c>
      <c r="AV633">
        <v>-665.82500000000005</v>
      </c>
      <c r="AW633">
        <v>-665.86199999999997</v>
      </c>
      <c r="AX633">
        <v>-666.26099999999997</v>
      </c>
      <c r="AY633">
        <v>-665.54499999999996</v>
      </c>
      <c r="AZ633">
        <v>-665.54300000000001</v>
      </c>
      <c r="BA633">
        <v>-665.85900000000004</v>
      </c>
      <c r="BB633">
        <v>-665.726</v>
      </c>
      <c r="BC633">
        <v>-666.21699999999998</v>
      </c>
      <c r="BD633">
        <v>-666.06</v>
      </c>
    </row>
    <row r="634" spans="1:56" x14ac:dyDescent="0.25">
      <c r="A634" t="s">
        <v>323</v>
      </c>
      <c r="D634" t="s">
        <v>2</v>
      </c>
      <c r="F634" t="s">
        <v>154</v>
      </c>
      <c r="G634" s="33">
        <v>42967</v>
      </c>
      <c r="H634" s="41">
        <f t="shared" si="14"/>
        <v>0</v>
      </c>
      <c r="I634">
        <v>-739.899</v>
      </c>
      <c r="J634">
        <v>-738.86599999999999</v>
      </c>
      <c r="K634">
        <v>-739.94200000000001</v>
      </c>
      <c r="L634">
        <v>-739.41499999999996</v>
      </c>
      <c r="M634">
        <v>-739.17899999999997</v>
      </c>
      <c r="N634">
        <v>-739.15700000000004</v>
      </c>
      <c r="O634">
        <v>-738.92100000000005</v>
      </c>
      <c r="P634">
        <v>-739.68399999999997</v>
      </c>
      <c r="Q634">
        <v>-739.08100000000002</v>
      </c>
      <c r="R634">
        <v>-739.41499999999996</v>
      </c>
      <c r="S634">
        <v>-739.34</v>
      </c>
      <c r="T634">
        <v>-739.35</v>
      </c>
      <c r="U634">
        <v>-738.62</v>
      </c>
      <c r="V634">
        <v>-739.18899999999996</v>
      </c>
      <c r="W634">
        <v>-738.99599999999998</v>
      </c>
      <c r="X634">
        <v>-739.577</v>
      </c>
      <c r="Y634">
        <v>-738.86699999999996</v>
      </c>
      <c r="Z634">
        <v>-737.803</v>
      </c>
      <c r="AA634">
        <v>-739.18899999999996</v>
      </c>
      <c r="AB634">
        <v>-738.18899999999996</v>
      </c>
      <c r="AC634">
        <v>-737.63</v>
      </c>
      <c r="AD634">
        <v>-737.60900000000004</v>
      </c>
      <c r="AE634">
        <v>-737.80200000000002</v>
      </c>
      <c r="AF634">
        <v>-736.97500000000002</v>
      </c>
      <c r="AG634">
        <v>-737.41499999999996</v>
      </c>
      <c r="AH634">
        <v>-735.66300000000001</v>
      </c>
      <c r="AI634">
        <v>-736.23299999999995</v>
      </c>
      <c r="AJ634">
        <v>-735.56600000000003</v>
      </c>
      <c r="AK634">
        <v>-735.28599999999994</v>
      </c>
      <c r="AL634">
        <v>-735.21100000000001</v>
      </c>
      <c r="AM634">
        <v>-736.25400000000002</v>
      </c>
      <c r="AN634">
        <v>-735.44799999999998</v>
      </c>
      <c r="AO634">
        <v>-736.61900000000003</v>
      </c>
      <c r="AP634">
        <v>-735.52300000000002</v>
      </c>
      <c r="AQ634">
        <v>-737.39300000000003</v>
      </c>
      <c r="AR634">
        <v>-736.25400000000002</v>
      </c>
      <c r="AS634">
        <v>-736.91</v>
      </c>
      <c r="AT634">
        <v>-738.04899999999998</v>
      </c>
      <c r="AU634">
        <v>-738.68399999999997</v>
      </c>
      <c r="AV634">
        <v>-738.55499999999995</v>
      </c>
      <c r="AW634">
        <v>-738.83500000000004</v>
      </c>
      <c r="AX634">
        <v>-738.899</v>
      </c>
      <c r="AY634">
        <v>-738.97500000000002</v>
      </c>
      <c r="AZ634">
        <v>-738.99599999999998</v>
      </c>
      <c r="BA634">
        <v>-738.82299999999998</v>
      </c>
      <c r="BB634">
        <v>-739.29700000000003</v>
      </c>
      <c r="BC634">
        <v>-739.42600000000004</v>
      </c>
      <c r="BD634">
        <v>-738.995</v>
      </c>
    </row>
    <row r="635" spans="1:56" x14ac:dyDescent="0.25">
      <c r="A635" t="s">
        <v>323</v>
      </c>
      <c r="D635" t="s">
        <v>2</v>
      </c>
      <c r="F635" t="s">
        <v>157</v>
      </c>
      <c r="G635" s="33">
        <v>42968</v>
      </c>
      <c r="H635" s="41">
        <f t="shared" si="14"/>
        <v>30746.90400000001</v>
      </c>
      <c r="I635">
        <v>-665.66499999999996</v>
      </c>
      <c r="J635">
        <v>-665.452</v>
      </c>
      <c r="K635">
        <v>-666.63599999999997</v>
      </c>
      <c r="L635">
        <v>-664.59500000000003</v>
      </c>
      <c r="M635">
        <v>-665.35199999999998</v>
      </c>
      <c r="N635">
        <v>-665.91499999999996</v>
      </c>
      <c r="O635">
        <v>-666.89400000000001</v>
      </c>
      <c r="P635">
        <v>-666.10900000000004</v>
      </c>
      <c r="Q635">
        <v>-665.76900000000001</v>
      </c>
      <c r="R635">
        <v>-666.65800000000002</v>
      </c>
      <c r="S635">
        <v>-666.49900000000002</v>
      </c>
      <c r="T635">
        <v>-665.84699999999998</v>
      </c>
      <c r="U635">
        <v>-665.46299999999997</v>
      </c>
      <c r="V635">
        <v>-665.79499999999996</v>
      </c>
      <c r="W635">
        <v>-665.221</v>
      </c>
      <c r="X635">
        <v>-665.83</v>
      </c>
      <c r="Y635">
        <v>-669.69799999999998</v>
      </c>
      <c r="Z635">
        <v>-671.22500000000002</v>
      </c>
      <c r="AA635">
        <v>-676.06399999999996</v>
      </c>
      <c r="AB635">
        <v>-681.95799999999997</v>
      </c>
      <c r="AC635">
        <v>-691.077</v>
      </c>
      <c r="AD635">
        <v>-712.89</v>
      </c>
      <c r="AE635">
        <v>-501.43799999999999</v>
      </c>
      <c r="AF635">
        <v>-372.81099999999998</v>
      </c>
      <c r="AG635">
        <v>-367.68599999999998</v>
      </c>
      <c r="AH635">
        <v>-354.29700000000003</v>
      </c>
      <c r="AI635">
        <v>-365.74</v>
      </c>
      <c r="AJ635">
        <v>-520.66700000000003</v>
      </c>
      <c r="AK635">
        <v>-875.68700000000001</v>
      </c>
      <c r="AL635">
        <v>-870.64800000000002</v>
      </c>
      <c r="AM635">
        <v>-765.40099999999995</v>
      </c>
      <c r="AN635">
        <v>-725.66700000000003</v>
      </c>
      <c r="AO635">
        <v>-779.06399999999996</v>
      </c>
      <c r="AP635">
        <v>-690.54</v>
      </c>
      <c r="AQ635">
        <v>-633.72500000000002</v>
      </c>
      <c r="AR635">
        <v>-628.70500000000004</v>
      </c>
      <c r="AS635">
        <v>-629.05399999999997</v>
      </c>
      <c r="AT635">
        <v>-628.25300000000004</v>
      </c>
      <c r="AU635">
        <v>-627.93600000000004</v>
      </c>
      <c r="AV635">
        <v>-628.22699999999998</v>
      </c>
      <c r="AW635">
        <v>-628.62300000000005</v>
      </c>
      <c r="AX635">
        <v>-627.69100000000003</v>
      </c>
      <c r="AY635">
        <v>-627.79600000000005</v>
      </c>
      <c r="AZ635">
        <v>-627.96699999999998</v>
      </c>
      <c r="BA635">
        <v>-629.39499999999998</v>
      </c>
      <c r="BB635">
        <v>-627.31600000000003</v>
      </c>
      <c r="BC635">
        <v>-627.96900000000005</v>
      </c>
      <c r="BD635">
        <v>-627.98900000000003</v>
      </c>
    </row>
    <row r="636" spans="1:56" x14ac:dyDescent="0.25">
      <c r="A636" t="s">
        <v>323</v>
      </c>
      <c r="D636" t="s">
        <v>2</v>
      </c>
      <c r="F636" t="s">
        <v>153</v>
      </c>
      <c r="G636" s="33">
        <v>42968</v>
      </c>
      <c r="H636" s="41">
        <f t="shared" si="14"/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</row>
    <row r="637" spans="1:56" x14ac:dyDescent="0.25">
      <c r="A637" t="s">
        <v>323</v>
      </c>
      <c r="D637" t="s">
        <v>2</v>
      </c>
      <c r="F637" t="s">
        <v>154</v>
      </c>
      <c r="G637" s="33">
        <v>42968</v>
      </c>
      <c r="H637" s="41">
        <f t="shared" si="14"/>
        <v>0</v>
      </c>
      <c r="I637">
        <v>-739.69500000000005</v>
      </c>
      <c r="J637">
        <v>-739.59799999999996</v>
      </c>
      <c r="K637">
        <v>-739.27499999999998</v>
      </c>
      <c r="L637">
        <v>-738.95299999999997</v>
      </c>
      <c r="M637">
        <v>-738.26499999999999</v>
      </c>
      <c r="N637">
        <v>-460.19600000000003</v>
      </c>
      <c r="O637">
        <v>-346.31099999999998</v>
      </c>
      <c r="P637">
        <v>-346.39699999999999</v>
      </c>
      <c r="Q637">
        <v>-346.11799999999999</v>
      </c>
      <c r="R637">
        <v>-346.548</v>
      </c>
      <c r="S637">
        <v>-346.827</v>
      </c>
      <c r="T637">
        <v>-346.59</v>
      </c>
      <c r="U637">
        <v>-346.053</v>
      </c>
      <c r="V637">
        <v>-345.59100000000001</v>
      </c>
      <c r="W637">
        <v>-1644.0340000000001</v>
      </c>
      <c r="X637">
        <v>-1684.9559999999999</v>
      </c>
      <c r="Y637">
        <v>-1570.597</v>
      </c>
      <c r="Z637">
        <v>-1444.8420000000001</v>
      </c>
      <c r="AA637">
        <v>-1307.539</v>
      </c>
      <c r="AB637">
        <v>-1273.5630000000001</v>
      </c>
      <c r="AC637">
        <v>-1232.49</v>
      </c>
      <c r="AD637">
        <v>-1196.009</v>
      </c>
      <c r="AE637">
        <v>-1163.9580000000001</v>
      </c>
      <c r="AF637">
        <v>-1128.3889999999999</v>
      </c>
      <c r="AG637">
        <v>-1112.5730000000001</v>
      </c>
      <c r="AH637">
        <v>-1111.54</v>
      </c>
      <c r="AI637">
        <v>-1109.1420000000001</v>
      </c>
      <c r="AJ637">
        <v>-1078.2850000000001</v>
      </c>
      <c r="AK637">
        <v>-1090.425</v>
      </c>
      <c r="AL637">
        <v>-1063.0060000000001</v>
      </c>
      <c r="AM637">
        <v>-1080.059</v>
      </c>
      <c r="AN637">
        <v>-1137.646</v>
      </c>
      <c r="AO637">
        <v>-1188.0630000000001</v>
      </c>
      <c r="AP637">
        <v>-1264.8969999999999</v>
      </c>
      <c r="AQ637">
        <v>-1368.1279999999999</v>
      </c>
      <c r="AR637">
        <v>-1505.354</v>
      </c>
      <c r="AS637">
        <v>-1586.65</v>
      </c>
      <c r="AT637">
        <v>-1692.396</v>
      </c>
      <c r="AU637">
        <v>-1766.413</v>
      </c>
      <c r="AV637">
        <v>-1820.6030000000001</v>
      </c>
      <c r="AW637">
        <v>-1875.202</v>
      </c>
      <c r="AX637">
        <v>-1912.973</v>
      </c>
      <c r="AY637">
        <v>-1914.059</v>
      </c>
      <c r="AZ637">
        <v>-1948.54</v>
      </c>
      <c r="BA637">
        <v>-1983.5930000000001</v>
      </c>
      <c r="BB637">
        <v>-1988.7529999999999</v>
      </c>
      <c r="BC637">
        <v>-512.48299999999995</v>
      </c>
      <c r="BD637">
        <v>-345.67700000000002</v>
      </c>
    </row>
    <row r="638" spans="1:56" x14ac:dyDescent="0.25">
      <c r="A638" t="s">
        <v>323</v>
      </c>
      <c r="D638" t="s">
        <v>2</v>
      </c>
      <c r="F638" t="s">
        <v>156</v>
      </c>
      <c r="G638" s="33">
        <v>42968</v>
      </c>
      <c r="H638" s="41">
        <f t="shared" si="14"/>
        <v>58103.561000000009</v>
      </c>
      <c r="I638">
        <v>-7.91</v>
      </c>
      <c r="J638">
        <v>-8.1289999999999996</v>
      </c>
      <c r="K638">
        <v>-7.649</v>
      </c>
      <c r="L638">
        <v>-7.798</v>
      </c>
      <c r="M638">
        <v>-7.96</v>
      </c>
      <c r="N638">
        <v>-7.8470000000000004</v>
      </c>
      <c r="O638">
        <v>-8.3870000000000005</v>
      </c>
      <c r="P638">
        <v>-8.3569999999999993</v>
      </c>
      <c r="Q638">
        <v>-8.4359999999999999</v>
      </c>
      <c r="R638">
        <v>-7.806</v>
      </c>
      <c r="S638">
        <v>-9.375</v>
      </c>
      <c r="T638">
        <v>-9.1720000000000006</v>
      </c>
      <c r="U638">
        <v>-8.68</v>
      </c>
      <c r="V638">
        <v>-9.7430000000000003</v>
      </c>
      <c r="W638">
        <v>-11.430999999999999</v>
      </c>
      <c r="X638">
        <v>-14.991</v>
      </c>
      <c r="Y638">
        <v>-36.957999999999998</v>
      </c>
      <c r="Z638">
        <v>-94.424000000000007</v>
      </c>
      <c r="AA638">
        <v>-271.02</v>
      </c>
      <c r="AB638">
        <v>-628.58100000000002</v>
      </c>
      <c r="AC638">
        <v>-1292.777</v>
      </c>
      <c r="AD638">
        <v>-2464.511</v>
      </c>
      <c r="AE638">
        <v>-2572.078</v>
      </c>
      <c r="AF638">
        <v>-2796.7109999999998</v>
      </c>
      <c r="AG638">
        <v>-2409.9580000000001</v>
      </c>
      <c r="AH638">
        <v>-1970.6110000000001</v>
      </c>
      <c r="AI638">
        <v>-2940.8270000000002</v>
      </c>
      <c r="AJ638">
        <v>-6817.0789999999997</v>
      </c>
      <c r="AK638">
        <v>-9492.1180000000004</v>
      </c>
      <c r="AL638">
        <v>-7886.8819999999996</v>
      </c>
      <c r="AM638">
        <v>-5725.4989999999998</v>
      </c>
      <c r="AN638">
        <v>-4358.3580000000002</v>
      </c>
      <c r="AO638">
        <v>-4390.201</v>
      </c>
      <c r="AP638">
        <v>-1595.268</v>
      </c>
      <c r="AQ638">
        <v>-79.694999999999993</v>
      </c>
      <c r="AR638">
        <v>-13.090999999999999</v>
      </c>
      <c r="AS638">
        <v>-12.397</v>
      </c>
      <c r="AT638">
        <v>-10.717000000000001</v>
      </c>
      <c r="AU638">
        <v>-10.037000000000001</v>
      </c>
      <c r="AV638">
        <v>-11.728</v>
      </c>
      <c r="AW638">
        <v>-10.552</v>
      </c>
      <c r="AX638">
        <v>-9.7789999999999999</v>
      </c>
      <c r="AY638">
        <v>-11.21</v>
      </c>
      <c r="AZ638">
        <v>-10.779</v>
      </c>
      <c r="BA638">
        <v>-10.433999999999999</v>
      </c>
      <c r="BB638">
        <v>-8.7609999999999992</v>
      </c>
      <c r="BC638">
        <v>-8.3770000000000007</v>
      </c>
      <c r="BD638">
        <v>-8.4719999999999995</v>
      </c>
    </row>
    <row r="639" spans="1:56" x14ac:dyDescent="0.25">
      <c r="A639" t="s">
        <v>323</v>
      </c>
      <c r="D639" t="s">
        <v>2</v>
      </c>
      <c r="F639" t="s">
        <v>155</v>
      </c>
      <c r="G639" s="33">
        <v>42968</v>
      </c>
      <c r="H639" s="41">
        <f t="shared" si="14"/>
        <v>0</v>
      </c>
      <c r="I639">
        <v>-756</v>
      </c>
      <c r="J639">
        <v>-750</v>
      </c>
      <c r="K639">
        <v>-756</v>
      </c>
      <c r="L639">
        <v>-756</v>
      </c>
      <c r="M639">
        <v>-444.04</v>
      </c>
      <c r="N639">
        <v>0</v>
      </c>
      <c r="O639">
        <v>-0.16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-138.01599999999999</v>
      </c>
      <c r="AB639">
        <v>-828.01599999999996</v>
      </c>
      <c r="AC639">
        <v>-804.16</v>
      </c>
      <c r="AD639">
        <v>-792</v>
      </c>
      <c r="AE639">
        <v>-792.01599999999996</v>
      </c>
      <c r="AF639">
        <v>-786</v>
      </c>
      <c r="AG639">
        <v>-780.01599999999996</v>
      </c>
      <c r="AH639">
        <v>-780.01599999999996</v>
      </c>
      <c r="AI639">
        <v>-780.01599999999996</v>
      </c>
      <c r="AJ639">
        <v>-780.81600000000003</v>
      </c>
      <c r="AK639">
        <v>-795.56899999999996</v>
      </c>
      <c r="AL639">
        <v>-793.77599999999995</v>
      </c>
      <c r="AM639">
        <v>-794.77599999999995</v>
      </c>
      <c r="AN639">
        <v>-787.69600000000003</v>
      </c>
      <c r="AO639">
        <v>-789.28</v>
      </c>
      <c r="AP639">
        <v>-784.17600000000004</v>
      </c>
      <c r="AQ639">
        <v>-774.65599999999995</v>
      </c>
      <c r="AR639">
        <v>-774</v>
      </c>
      <c r="AS639">
        <v>-774.01599999999996</v>
      </c>
      <c r="AT639">
        <v>-774</v>
      </c>
      <c r="AU639">
        <v>-786</v>
      </c>
      <c r="AV639">
        <v>-780</v>
      </c>
      <c r="AW639">
        <v>-786</v>
      </c>
      <c r="AX639">
        <v>-774</v>
      </c>
      <c r="AY639">
        <v>-774</v>
      </c>
      <c r="AZ639">
        <v>-774.01599999999996</v>
      </c>
      <c r="BA639">
        <v>-768</v>
      </c>
      <c r="BB639">
        <v>-774</v>
      </c>
      <c r="BC639">
        <v>-768</v>
      </c>
      <c r="BD639">
        <v>-756</v>
      </c>
    </row>
    <row r="640" spans="1:56" x14ac:dyDescent="0.25">
      <c r="A640" t="s">
        <v>323</v>
      </c>
      <c r="D640" t="s">
        <v>2</v>
      </c>
      <c r="F640" t="s">
        <v>155</v>
      </c>
      <c r="G640" s="33">
        <v>42969</v>
      </c>
      <c r="H640" s="41">
        <f t="shared" si="14"/>
        <v>0</v>
      </c>
      <c r="I640">
        <v>-762</v>
      </c>
      <c r="J640">
        <v>-762</v>
      </c>
      <c r="K640">
        <v>-666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-0.04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-516</v>
      </c>
      <c r="AA640">
        <v>-800.04600000000005</v>
      </c>
      <c r="AB640">
        <v>-795.072</v>
      </c>
      <c r="AC640">
        <v>-799.75800000000004</v>
      </c>
      <c r="AD640">
        <v>-802.25400000000002</v>
      </c>
      <c r="AE640">
        <v>-808.88699999999994</v>
      </c>
      <c r="AF640">
        <v>-806.351</v>
      </c>
      <c r="AG640">
        <v>-816.423</v>
      </c>
      <c r="AH640">
        <v>-790.06200000000001</v>
      </c>
      <c r="AI640">
        <v>-799.04899999999998</v>
      </c>
      <c r="AJ640">
        <v>-796.57799999999997</v>
      </c>
      <c r="AK640">
        <v>-777.00699999999995</v>
      </c>
      <c r="AL640">
        <v>-783.31100000000004</v>
      </c>
      <c r="AM640">
        <v>-784.57600000000002</v>
      </c>
      <c r="AN640">
        <v>-774.01599999999996</v>
      </c>
      <c r="AO640">
        <v>-768</v>
      </c>
      <c r="AP640">
        <v>-756.16</v>
      </c>
      <c r="AQ640">
        <v>-756.01599999999996</v>
      </c>
      <c r="AR640">
        <v>-756</v>
      </c>
      <c r="AS640">
        <v>-750.01599999999996</v>
      </c>
      <c r="AT640">
        <v>-750</v>
      </c>
      <c r="AU640">
        <v>-750</v>
      </c>
      <c r="AV640">
        <v>-750</v>
      </c>
      <c r="AW640">
        <v>-750</v>
      </c>
      <c r="AX640">
        <v>-756</v>
      </c>
      <c r="AY640">
        <v>-750</v>
      </c>
      <c r="AZ640">
        <v>-720</v>
      </c>
      <c r="BA640">
        <v>-720</v>
      </c>
      <c r="BB640">
        <v>-726</v>
      </c>
      <c r="BC640">
        <v>-726</v>
      </c>
      <c r="BD640">
        <v>-750</v>
      </c>
    </row>
    <row r="641" spans="1:56" x14ac:dyDescent="0.25">
      <c r="A641" t="s">
        <v>323</v>
      </c>
      <c r="D641" t="s">
        <v>2</v>
      </c>
      <c r="F641" t="s">
        <v>156</v>
      </c>
      <c r="G641" s="33">
        <v>42969</v>
      </c>
      <c r="H641" s="41">
        <f t="shared" si="14"/>
        <v>155042.94600000003</v>
      </c>
      <c r="I641">
        <v>-9.2929999999999993</v>
      </c>
      <c r="J641">
        <v>-8.7279999999999998</v>
      </c>
      <c r="K641">
        <v>-8.4499999999999993</v>
      </c>
      <c r="L641">
        <v>-9.0429999999999993</v>
      </c>
      <c r="M641">
        <v>-8.9429999999999996</v>
      </c>
      <c r="N641">
        <v>-8.3420000000000005</v>
      </c>
      <c r="O641">
        <v>-8.4130000000000003</v>
      </c>
      <c r="P641">
        <v>-8.6560000000000006</v>
      </c>
      <c r="Q641">
        <v>-8.7859999999999996</v>
      </c>
      <c r="R641">
        <v>-9.2010000000000005</v>
      </c>
      <c r="S641">
        <v>-9.8059999999999992</v>
      </c>
      <c r="T641">
        <v>-9.923</v>
      </c>
      <c r="U641">
        <v>-11.256</v>
      </c>
      <c r="V641">
        <v>-10.667</v>
      </c>
      <c r="W641">
        <v>-61.384</v>
      </c>
      <c r="X641">
        <v>-721.76700000000005</v>
      </c>
      <c r="Y641">
        <v>-2496.8029999999999</v>
      </c>
      <c r="Z641">
        <v>-5178.7359999999999</v>
      </c>
      <c r="AA641">
        <v>-7996.3320000000003</v>
      </c>
      <c r="AB641">
        <v>-10819.423000000001</v>
      </c>
      <c r="AC641">
        <v>-13418.032999999999</v>
      </c>
      <c r="AD641">
        <v>-15585.846</v>
      </c>
      <c r="AE641">
        <v>-17299.764999999999</v>
      </c>
      <c r="AF641">
        <v>-17907.862000000001</v>
      </c>
      <c r="AG641">
        <v>-13490.44</v>
      </c>
      <c r="AH641">
        <v>-9247.6720000000005</v>
      </c>
      <c r="AI641">
        <v>-8466.36</v>
      </c>
      <c r="AJ641">
        <v>-7724.085</v>
      </c>
      <c r="AK641">
        <v>-5794.1559999999999</v>
      </c>
      <c r="AL641">
        <v>-4660.7169999999996</v>
      </c>
      <c r="AM641">
        <v>-5815.1360000000004</v>
      </c>
      <c r="AN641">
        <v>-4941.93</v>
      </c>
      <c r="AO641">
        <v>-2231.634</v>
      </c>
      <c r="AP641">
        <v>-879.48599999999999</v>
      </c>
      <c r="AQ641">
        <v>-32.793999999999997</v>
      </c>
      <c r="AR641">
        <v>-13.624000000000001</v>
      </c>
      <c r="AS641">
        <v>-13.102</v>
      </c>
      <c r="AT641">
        <v>-13.228999999999999</v>
      </c>
      <c r="AU641">
        <v>-13.128</v>
      </c>
      <c r="AV641">
        <v>-10.968999999999999</v>
      </c>
      <c r="AW641">
        <v>-10.938000000000001</v>
      </c>
      <c r="AX641">
        <v>-10.788</v>
      </c>
      <c r="AY641">
        <v>-9.9860000000000007</v>
      </c>
      <c r="AZ641">
        <v>-9.6590000000000007</v>
      </c>
      <c r="BA641">
        <v>-9.548</v>
      </c>
      <c r="BB641">
        <v>-9.2799999999999994</v>
      </c>
      <c r="BC641">
        <v>-8.68</v>
      </c>
      <c r="BD641">
        <v>-10.147</v>
      </c>
    </row>
    <row r="642" spans="1:56" x14ac:dyDescent="0.25">
      <c r="A642" t="s">
        <v>323</v>
      </c>
      <c r="D642" t="s">
        <v>2</v>
      </c>
      <c r="F642" t="s">
        <v>157</v>
      </c>
      <c r="G642" s="33">
        <v>42969</v>
      </c>
      <c r="H642" s="41">
        <f t="shared" si="14"/>
        <v>29713.273999999998</v>
      </c>
      <c r="I642">
        <v>-629.47299999999996</v>
      </c>
      <c r="J642">
        <v>-628.29600000000005</v>
      </c>
      <c r="K642">
        <v>-628.34500000000003</v>
      </c>
      <c r="L642">
        <v>-627.45899999999995</v>
      </c>
      <c r="M642">
        <v>-626.89300000000003</v>
      </c>
      <c r="N642">
        <v>-629.92600000000004</v>
      </c>
      <c r="O642">
        <v>-627.74699999999996</v>
      </c>
      <c r="P642">
        <v>-629.21900000000005</v>
      </c>
      <c r="Q642">
        <v>-627.88199999999995</v>
      </c>
      <c r="R642">
        <v>-629.32100000000003</v>
      </c>
      <c r="S642">
        <v>-629.05499999999995</v>
      </c>
      <c r="T642">
        <v>-627.59900000000005</v>
      </c>
      <c r="U642">
        <v>-628.49</v>
      </c>
      <c r="V642">
        <v>-628.07399999999996</v>
      </c>
      <c r="W642">
        <v>-628.96299999999997</v>
      </c>
      <c r="X642">
        <v>-654.56399999999996</v>
      </c>
      <c r="Y642">
        <v>-701.22699999999998</v>
      </c>
      <c r="Z642">
        <v>-765.53800000000001</v>
      </c>
      <c r="AA642">
        <v>-831.22799999999995</v>
      </c>
      <c r="AB642">
        <v>-913.77300000000002</v>
      </c>
      <c r="AC642">
        <v>-1033.9939999999999</v>
      </c>
      <c r="AD642">
        <v>-1129.914</v>
      </c>
      <c r="AE642">
        <v>-1180.817</v>
      </c>
      <c r="AF642">
        <v>-972.11800000000005</v>
      </c>
      <c r="AG642">
        <v>-802.80499999999995</v>
      </c>
      <c r="AH642">
        <v>-527.88</v>
      </c>
      <c r="AI642">
        <v>-568.81500000000005</v>
      </c>
      <c r="AJ642">
        <v>-570.94200000000001</v>
      </c>
      <c r="AK642">
        <v>-444.37099999999998</v>
      </c>
      <c r="AL642">
        <v>-429.74299999999999</v>
      </c>
      <c r="AM642">
        <v>-472.20400000000001</v>
      </c>
      <c r="AN642">
        <v>-447.815</v>
      </c>
      <c r="AO642">
        <v>-385.49799999999999</v>
      </c>
      <c r="AP642">
        <v>-361.33100000000002</v>
      </c>
      <c r="AQ642">
        <v>-322.55099999999999</v>
      </c>
      <c r="AR642">
        <v>-317.339</v>
      </c>
      <c r="AS642">
        <v>-318.05399999999997</v>
      </c>
      <c r="AT642">
        <v>-319.73200000000003</v>
      </c>
      <c r="AU642">
        <v>-318.59699999999998</v>
      </c>
      <c r="AV642">
        <v>-471.24200000000002</v>
      </c>
      <c r="AW642">
        <v>-621.85199999999998</v>
      </c>
      <c r="AX642">
        <v>-628.27</v>
      </c>
      <c r="AY642">
        <v>-628.56200000000001</v>
      </c>
      <c r="AZ642">
        <v>-629.16800000000001</v>
      </c>
      <c r="BA642">
        <v>-629.35</v>
      </c>
      <c r="BB642">
        <v>-629.00900000000001</v>
      </c>
      <c r="BC642">
        <v>-629.36900000000003</v>
      </c>
      <c r="BD642">
        <v>-628.86</v>
      </c>
    </row>
    <row r="643" spans="1:56" x14ac:dyDescent="0.25">
      <c r="A643" t="s">
        <v>323</v>
      </c>
      <c r="D643" t="s">
        <v>2</v>
      </c>
      <c r="F643" t="s">
        <v>154</v>
      </c>
      <c r="G643" s="33">
        <v>42969</v>
      </c>
      <c r="H643" s="41">
        <f t="shared" si="14"/>
        <v>0</v>
      </c>
      <c r="I643">
        <v>-345.77300000000002</v>
      </c>
      <c r="J643">
        <v>-345.83800000000002</v>
      </c>
      <c r="K643">
        <v>-346.55700000000002</v>
      </c>
      <c r="L643">
        <v>-347.32100000000003</v>
      </c>
      <c r="M643">
        <v>-348.12700000000001</v>
      </c>
      <c r="N643">
        <v>-347.91300000000001</v>
      </c>
      <c r="O643">
        <v>-348.18099999999998</v>
      </c>
      <c r="P643">
        <v>-346.62299999999999</v>
      </c>
      <c r="Q643">
        <v>-346.51499999999999</v>
      </c>
      <c r="R643">
        <v>-345.58100000000002</v>
      </c>
      <c r="S643">
        <v>-346.63299999999998</v>
      </c>
      <c r="T643">
        <v>-346.06400000000002</v>
      </c>
      <c r="U643">
        <v>-346.45100000000002</v>
      </c>
      <c r="V643">
        <v>-389.63</v>
      </c>
      <c r="W643">
        <v>-1656.915</v>
      </c>
      <c r="X643">
        <v>-1654.0329999999999</v>
      </c>
      <c r="Y643">
        <v>-1481.6030000000001</v>
      </c>
      <c r="Z643">
        <v>-1324.5920000000001</v>
      </c>
      <c r="AA643">
        <v>-1194.6220000000001</v>
      </c>
      <c r="AB643">
        <v>-1085.5630000000001</v>
      </c>
      <c r="AC643">
        <v>-1068.5329999999999</v>
      </c>
      <c r="AD643">
        <v>-1023.32</v>
      </c>
      <c r="AE643">
        <v>-986.25900000000001</v>
      </c>
      <c r="AF643">
        <v>-974.48500000000001</v>
      </c>
      <c r="AG643">
        <v>-968.947</v>
      </c>
      <c r="AH643">
        <v>-977.93499999999995</v>
      </c>
      <c r="AI643">
        <v>-1003.376</v>
      </c>
      <c r="AJ643">
        <v>-961.62599999999998</v>
      </c>
      <c r="AK643">
        <v>-949.101</v>
      </c>
      <c r="AL643">
        <v>-948.67</v>
      </c>
      <c r="AM643">
        <v>-987.52700000000004</v>
      </c>
      <c r="AN643">
        <v>-1046.5340000000001</v>
      </c>
      <c r="AO643">
        <v>-1109.864</v>
      </c>
      <c r="AP643">
        <v>-1161.71</v>
      </c>
      <c r="AQ643">
        <v>-1291.0989999999999</v>
      </c>
      <c r="AR643">
        <v>-1402.329</v>
      </c>
      <c r="AS643">
        <v>-1482.3879999999999</v>
      </c>
      <c r="AT643">
        <v>-1570.9949999999999</v>
      </c>
      <c r="AU643">
        <v>-1656.4949999999999</v>
      </c>
      <c r="AV643">
        <v>-1714.1579999999999</v>
      </c>
      <c r="AW643">
        <v>-1774.412</v>
      </c>
      <c r="AX643">
        <v>-1798.83</v>
      </c>
      <c r="AY643">
        <v>-1841.8920000000001</v>
      </c>
      <c r="AZ643">
        <v>-1868.171</v>
      </c>
      <c r="BA643">
        <v>-1910.4580000000001</v>
      </c>
      <c r="BB643">
        <v>-1946.5630000000001</v>
      </c>
      <c r="BC643">
        <v>-490.14100000000002</v>
      </c>
      <c r="BD643">
        <v>-355.40699999999998</v>
      </c>
    </row>
    <row r="644" spans="1:56" x14ac:dyDescent="0.25">
      <c r="A644" t="s">
        <v>323</v>
      </c>
      <c r="D644" t="s">
        <v>2</v>
      </c>
      <c r="F644" t="s">
        <v>153</v>
      </c>
      <c r="G644" s="33">
        <v>42969</v>
      </c>
      <c r="H644" s="41">
        <f t="shared" si="14"/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</row>
    <row r="645" spans="1:56" x14ac:dyDescent="0.25">
      <c r="A645" t="s">
        <v>323</v>
      </c>
      <c r="D645" t="s">
        <v>2</v>
      </c>
      <c r="F645" t="s">
        <v>156</v>
      </c>
      <c r="G645" s="33">
        <v>42970</v>
      </c>
      <c r="H645" s="41">
        <f t="shared" si="14"/>
        <v>126291.89700000003</v>
      </c>
      <c r="I645">
        <v>-8.7040000000000006</v>
      </c>
      <c r="J645">
        <v>-9.4659999999999993</v>
      </c>
      <c r="K645">
        <v>-8.548</v>
      </c>
      <c r="L645">
        <v>-9.7040000000000006</v>
      </c>
      <c r="M645">
        <v>-8.6240000000000006</v>
      </c>
      <c r="N645">
        <v>-9.5470000000000006</v>
      </c>
      <c r="O645">
        <v>-8.8559999999999999</v>
      </c>
      <c r="P645">
        <v>-10.135</v>
      </c>
      <c r="Q645">
        <v>-9.6240000000000006</v>
      </c>
      <c r="R645">
        <v>-10.592000000000001</v>
      </c>
      <c r="S645">
        <v>-9.6539999999999999</v>
      </c>
      <c r="T645">
        <v>-10.611000000000001</v>
      </c>
      <c r="U645">
        <v>-10.207000000000001</v>
      </c>
      <c r="V645">
        <v>-11.741</v>
      </c>
      <c r="W645">
        <v>-14.016</v>
      </c>
      <c r="X645">
        <v>-471.464</v>
      </c>
      <c r="Y645">
        <v>-2733.5390000000002</v>
      </c>
      <c r="Z645">
        <v>-5626.3509999999997</v>
      </c>
      <c r="AA645">
        <v>-5793.14</v>
      </c>
      <c r="AB645">
        <v>-5555.384</v>
      </c>
      <c r="AC645">
        <v>-9621.9079999999994</v>
      </c>
      <c r="AD645">
        <v>-10549.137000000001</v>
      </c>
      <c r="AE645">
        <v>-12916.566999999999</v>
      </c>
      <c r="AF645">
        <v>-14955.411</v>
      </c>
      <c r="AG645">
        <v>-13387.78</v>
      </c>
      <c r="AH645">
        <v>-9881.6350000000002</v>
      </c>
      <c r="AI645">
        <v>-11713.717000000001</v>
      </c>
      <c r="AJ645">
        <v>-10911.701999999999</v>
      </c>
      <c r="AK645">
        <v>-6253.36</v>
      </c>
      <c r="AL645">
        <v>-4079.8820000000001</v>
      </c>
      <c r="AM645">
        <v>-1220.191</v>
      </c>
      <c r="AN645">
        <v>-278.53899999999999</v>
      </c>
      <c r="AO645">
        <v>-19.606000000000002</v>
      </c>
      <c r="AP645">
        <v>-17.788</v>
      </c>
      <c r="AQ645">
        <v>-15.702</v>
      </c>
      <c r="AR645">
        <v>-14.009</v>
      </c>
      <c r="AS645">
        <v>-13.124000000000001</v>
      </c>
      <c r="AT645">
        <v>-12.821999999999999</v>
      </c>
      <c r="AU645">
        <v>-11.936999999999999</v>
      </c>
      <c r="AV645">
        <v>-11.061999999999999</v>
      </c>
      <c r="AW645">
        <v>-10.226000000000001</v>
      </c>
      <c r="AX645">
        <v>-9.4410000000000007</v>
      </c>
      <c r="AY645">
        <v>-9.9600000000000009</v>
      </c>
      <c r="AZ645">
        <v>-9.891</v>
      </c>
      <c r="BA645">
        <v>-9.0649999999999995</v>
      </c>
      <c r="BB645">
        <v>-8.7420000000000009</v>
      </c>
      <c r="BC645">
        <v>-10.108000000000001</v>
      </c>
      <c r="BD645">
        <v>-8.6780000000000008</v>
      </c>
    </row>
    <row r="646" spans="1:56" x14ac:dyDescent="0.25">
      <c r="A646" t="s">
        <v>323</v>
      </c>
      <c r="D646" t="s">
        <v>2</v>
      </c>
      <c r="F646" t="s">
        <v>155</v>
      </c>
      <c r="G646" s="33">
        <v>42970</v>
      </c>
      <c r="H646" s="41">
        <f t="shared" si="14"/>
        <v>0</v>
      </c>
      <c r="I646">
        <v>-762</v>
      </c>
      <c r="J646">
        <v>-756</v>
      </c>
      <c r="K646">
        <v>-768</v>
      </c>
      <c r="L646">
        <v>-768</v>
      </c>
      <c r="M646">
        <v>-768</v>
      </c>
      <c r="N646">
        <v>-768</v>
      </c>
      <c r="O646">
        <v>-750</v>
      </c>
      <c r="P646">
        <v>-6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-0.16</v>
      </c>
      <c r="Y646">
        <v>0</v>
      </c>
      <c r="Z646">
        <v>-1.5469999999999999</v>
      </c>
      <c r="AA646">
        <v>-2.3149999999999999</v>
      </c>
      <c r="AB646">
        <v>-222.17599999999999</v>
      </c>
      <c r="AC646">
        <v>-774.43100000000004</v>
      </c>
      <c r="AD646">
        <v>-769.69399999999996</v>
      </c>
      <c r="AE646">
        <v>-766.62300000000005</v>
      </c>
      <c r="AF646">
        <v>-770.28</v>
      </c>
      <c r="AG646">
        <v>-755.93200000000002</v>
      </c>
      <c r="AH646">
        <v>-740.46299999999997</v>
      </c>
      <c r="AI646">
        <v>-744.08199999999999</v>
      </c>
      <c r="AJ646">
        <v>-748.35400000000004</v>
      </c>
      <c r="AK646">
        <v>-722.38300000000004</v>
      </c>
      <c r="AL646">
        <v>-744.01599999999996</v>
      </c>
      <c r="AM646">
        <v>-756</v>
      </c>
      <c r="AN646">
        <v>-750.16</v>
      </c>
      <c r="AO646">
        <v>-756</v>
      </c>
      <c r="AP646">
        <v>-744</v>
      </c>
      <c r="AQ646">
        <v>-750</v>
      </c>
      <c r="AR646">
        <v>-744</v>
      </c>
      <c r="AS646">
        <v>-744</v>
      </c>
      <c r="AT646">
        <v>-744</v>
      </c>
      <c r="AU646">
        <v>-750</v>
      </c>
      <c r="AV646">
        <v>-750</v>
      </c>
      <c r="AW646">
        <v>-756.04</v>
      </c>
      <c r="AX646">
        <v>-756</v>
      </c>
      <c r="AY646">
        <v>-750</v>
      </c>
      <c r="AZ646">
        <v>-762</v>
      </c>
      <c r="BA646">
        <v>-756</v>
      </c>
      <c r="BB646">
        <v>-750</v>
      </c>
      <c r="BC646">
        <v>-762</v>
      </c>
      <c r="BD646">
        <v>-756</v>
      </c>
    </row>
    <row r="647" spans="1:56" x14ac:dyDescent="0.25">
      <c r="A647" t="s">
        <v>323</v>
      </c>
      <c r="D647" t="s">
        <v>2</v>
      </c>
      <c r="F647" t="s">
        <v>154</v>
      </c>
      <c r="G647" s="33">
        <v>42970</v>
      </c>
      <c r="H647" s="41">
        <f t="shared" si="14"/>
        <v>0</v>
      </c>
      <c r="I647">
        <v>-350.68599999999998</v>
      </c>
      <c r="J647">
        <v>-350.08499999999998</v>
      </c>
      <c r="K647">
        <v>-350.10700000000003</v>
      </c>
      <c r="L647">
        <v>-350.19299999999998</v>
      </c>
      <c r="M647">
        <v>-350.3</v>
      </c>
      <c r="N647">
        <v>-350.096</v>
      </c>
      <c r="O647">
        <v>-350.44</v>
      </c>
      <c r="P647">
        <v>-349.19200000000001</v>
      </c>
      <c r="Q647">
        <v>-350.18200000000002</v>
      </c>
      <c r="R647">
        <v>-350.17200000000003</v>
      </c>
      <c r="S647">
        <v>-350.12900000000002</v>
      </c>
      <c r="T647">
        <v>-350.22500000000002</v>
      </c>
      <c r="U647">
        <v>-349.95600000000002</v>
      </c>
      <c r="V647">
        <v>-349.60199999999998</v>
      </c>
      <c r="W647">
        <v>-1560.2650000000001</v>
      </c>
      <c r="X647">
        <v>-1458.39</v>
      </c>
      <c r="Y647">
        <v>-1060.2539999999999</v>
      </c>
      <c r="Z647">
        <v>-925.90700000000004</v>
      </c>
      <c r="AA647">
        <v>-816.03300000000002</v>
      </c>
      <c r="AB647">
        <v>-739.01700000000005</v>
      </c>
      <c r="AC647">
        <v>-696.84699999999998</v>
      </c>
      <c r="AD647">
        <v>-694.71799999999996</v>
      </c>
      <c r="AE647">
        <v>-618.98099999999999</v>
      </c>
      <c r="AF647">
        <v>-597.86400000000003</v>
      </c>
      <c r="AG647">
        <v>-551.07100000000003</v>
      </c>
      <c r="AH647">
        <v>-603.70299999999997</v>
      </c>
      <c r="AI647">
        <v>-576.36</v>
      </c>
      <c r="AJ647">
        <v>-591.86400000000003</v>
      </c>
      <c r="AK647">
        <v>-577.24099999999999</v>
      </c>
      <c r="AL647">
        <v>-604.79899999999998</v>
      </c>
      <c r="AM647">
        <v>-689.976</v>
      </c>
      <c r="AN647">
        <v>-750.05799999999999</v>
      </c>
      <c r="AO647">
        <v>-1056.5989999999999</v>
      </c>
      <c r="AP647">
        <v>-1323.279</v>
      </c>
      <c r="AQ647">
        <v>-1448.336</v>
      </c>
      <c r="AR647">
        <v>-1534.8789999999999</v>
      </c>
      <c r="AS647">
        <v>-1641.5930000000001</v>
      </c>
      <c r="AT647">
        <v>-1691.471</v>
      </c>
      <c r="AU647">
        <v>-1796.8</v>
      </c>
      <c r="AV647">
        <v>-1835.066</v>
      </c>
      <c r="AW647">
        <v>-1888.3409999999999</v>
      </c>
      <c r="AX647">
        <v>-2038.181</v>
      </c>
      <c r="AY647">
        <v>-2378.0729999999999</v>
      </c>
      <c r="AZ647">
        <v>-2403.9319999999998</v>
      </c>
      <c r="BA647">
        <v>-2436.1770000000001</v>
      </c>
      <c r="BB647">
        <v>-2464.4549999999999</v>
      </c>
      <c r="BC647">
        <v>-937.101</v>
      </c>
      <c r="BD647">
        <v>-772.596</v>
      </c>
    </row>
    <row r="648" spans="1:56" x14ac:dyDescent="0.25">
      <c r="A648" t="s">
        <v>323</v>
      </c>
      <c r="D648" t="s">
        <v>2</v>
      </c>
      <c r="F648" t="s">
        <v>157</v>
      </c>
      <c r="G648" s="33">
        <v>42970</v>
      </c>
      <c r="H648" s="41">
        <f t="shared" si="14"/>
        <v>34091.309000000001</v>
      </c>
      <c r="I648">
        <v>-629.07000000000005</v>
      </c>
      <c r="J648">
        <v>-629.02599999999995</v>
      </c>
      <c r="K648">
        <v>-629.18799999999999</v>
      </c>
      <c r="L648">
        <v>-627.33699999999999</v>
      </c>
      <c r="M648">
        <v>-627.19799999999998</v>
      </c>
      <c r="N648">
        <v>-630.88300000000004</v>
      </c>
      <c r="O648">
        <v>-628.24800000000005</v>
      </c>
      <c r="P648">
        <v>-627.95299999999997</v>
      </c>
      <c r="Q648">
        <v>-628.91800000000001</v>
      </c>
      <c r="R648">
        <v>-629.59500000000003</v>
      </c>
      <c r="S648">
        <v>-629.18600000000004</v>
      </c>
      <c r="T648">
        <v>-628.41800000000001</v>
      </c>
      <c r="U648">
        <v>-628.57000000000005</v>
      </c>
      <c r="V648">
        <v>-629.66800000000001</v>
      </c>
      <c r="W648">
        <v>-629.46299999999997</v>
      </c>
      <c r="X648">
        <v>-643.54600000000005</v>
      </c>
      <c r="Y648">
        <v>-713.14499999999998</v>
      </c>
      <c r="Z648">
        <v>-794.52099999999996</v>
      </c>
      <c r="AA648">
        <v>-788.11500000000001</v>
      </c>
      <c r="AB648">
        <v>-737.51700000000005</v>
      </c>
      <c r="AC648">
        <v>-877.77300000000002</v>
      </c>
      <c r="AD648">
        <v>-909.52800000000002</v>
      </c>
      <c r="AE648">
        <v>-1089.287</v>
      </c>
      <c r="AF648">
        <v>-1182.328</v>
      </c>
      <c r="AG648">
        <v>-1120.1110000000001</v>
      </c>
      <c r="AH648">
        <v>-965.52700000000004</v>
      </c>
      <c r="AI648">
        <v>-990.17600000000004</v>
      </c>
      <c r="AJ648">
        <v>-983.45500000000004</v>
      </c>
      <c r="AK648">
        <v>-788.98500000000001</v>
      </c>
      <c r="AL648">
        <v>-722.37599999999998</v>
      </c>
      <c r="AM648">
        <v>-659.28899999999999</v>
      </c>
      <c r="AN648">
        <v>-640.08600000000001</v>
      </c>
      <c r="AO648">
        <v>-629.27599999999995</v>
      </c>
      <c r="AP648">
        <v>-629.49800000000005</v>
      </c>
      <c r="AQ648">
        <v>-628.26599999999996</v>
      </c>
      <c r="AR648">
        <v>-627.327</v>
      </c>
      <c r="AS648">
        <v>-628.23</v>
      </c>
      <c r="AT648">
        <v>-628.47199999999998</v>
      </c>
      <c r="AU648">
        <v>-627.94500000000005</v>
      </c>
      <c r="AV648">
        <v>-628.42600000000004</v>
      </c>
      <c r="AW648">
        <v>-628.31700000000001</v>
      </c>
      <c r="AX648">
        <v>-628.15499999999997</v>
      </c>
      <c r="AY648">
        <v>-628.39700000000005</v>
      </c>
      <c r="AZ648">
        <v>-628.27499999999998</v>
      </c>
      <c r="BA648">
        <v>-627.47500000000002</v>
      </c>
      <c r="BB648">
        <v>-628.71799999999996</v>
      </c>
      <c r="BC648">
        <v>-628.01099999999997</v>
      </c>
      <c r="BD648">
        <v>-628.03499999999997</v>
      </c>
    </row>
    <row r="649" spans="1:56" x14ac:dyDescent="0.25">
      <c r="A649" t="s">
        <v>323</v>
      </c>
      <c r="D649" t="s">
        <v>2</v>
      </c>
      <c r="F649" t="s">
        <v>153</v>
      </c>
      <c r="G649" s="33">
        <v>42970</v>
      </c>
      <c r="H649" s="41">
        <f t="shared" si="14"/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</row>
    <row r="650" spans="1:56" x14ac:dyDescent="0.25">
      <c r="A650" t="s">
        <v>323</v>
      </c>
      <c r="D650" t="s">
        <v>2</v>
      </c>
      <c r="F650" t="s">
        <v>157</v>
      </c>
      <c r="G650" s="33">
        <v>42971</v>
      </c>
      <c r="H650" s="41">
        <f t="shared" si="14"/>
        <v>32705.452000000005</v>
      </c>
      <c r="I650">
        <v>-628.31200000000001</v>
      </c>
      <c r="J650">
        <v>-628.91700000000003</v>
      </c>
      <c r="K650">
        <v>-628.59799999999996</v>
      </c>
      <c r="L650">
        <v>-626.94000000000005</v>
      </c>
      <c r="M650">
        <v>-628.14400000000001</v>
      </c>
      <c r="N650">
        <v>-629.05399999999997</v>
      </c>
      <c r="O650">
        <v>-629.38</v>
      </c>
      <c r="P650">
        <v>-628.26900000000001</v>
      </c>
      <c r="Q650">
        <v>-628.58299999999997</v>
      </c>
      <c r="R650">
        <v>-629.66999999999996</v>
      </c>
      <c r="S650">
        <v>-628.79100000000005</v>
      </c>
      <c r="T650">
        <v>-629.77200000000005</v>
      </c>
      <c r="U650">
        <v>-627.94600000000003</v>
      </c>
      <c r="V650">
        <v>-628.57500000000005</v>
      </c>
      <c r="W650">
        <v>-633.12900000000002</v>
      </c>
      <c r="X650">
        <v>-495.89100000000002</v>
      </c>
      <c r="Y650">
        <v>-413.536</v>
      </c>
      <c r="Z650">
        <v>-447.56900000000002</v>
      </c>
      <c r="AA650">
        <v>-423.91800000000001</v>
      </c>
      <c r="AB650">
        <v>-423.69900000000001</v>
      </c>
      <c r="AC650">
        <v>-788.92499999999995</v>
      </c>
      <c r="AD650">
        <v>-1048.826</v>
      </c>
      <c r="AE650">
        <v>-962.77800000000002</v>
      </c>
      <c r="AF650">
        <v>-883.00599999999997</v>
      </c>
      <c r="AG650">
        <v>-882.68700000000001</v>
      </c>
      <c r="AH650">
        <v>-1002.909</v>
      </c>
      <c r="AI650">
        <v>-927.95699999999999</v>
      </c>
      <c r="AJ650">
        <v>-943.02099999999996</v>
      </c>
      <c r="AK650">
        <v>-849.48800000000006</v>
      </c>
      <c r="AL650">
        <v>-826.82399999999996</v>
      </c>
      <c r="AM650">
        <v>-765.18899999999996</v>
      </c>
      <c r="AN650">
        <v>-679.548</v>
      </c>
      <c r="AO650">
        <v>-681.56399999999996</v>
      </c>
      <c r="AP650">
        <v>-680.56500000000005</v>
      </c>
      <c r="AQ650">
        <v>-660.51800000000003</v>
      </c>
      <c r="AR650">
        <v>-652.00099999999998</v>
      </c>
      <c r="AS650">
        <v>-651.78399999999999</v>
      </c>
      <c r="AT650">
        <v>-652.39400000000001</v>
      </c>
      <c r="AU650">
        <v>-651.58699999999999</v>
      </c>
      <c r="AV650">
        <v>-652.24</v>
      </c>
      <c r="AW650">
        <v>-652.52499999999998</v>
      </c>
      <c r="AX650">
        <v>-652.20399999999995</v>
      </c>
      <c r="AY650">
        <v>-651.53499999999997</v>
      </c>
      <c r="AZ650">
        <v>-652.173</v>
      </c>
      <c r="BA650">
        <v>-654.11599999999999</v>
      </c>
      <c r="BB650">
        <v>-652.86400000000003</v>
      </c>
      <c r="BC650">
        <v>-653.29300000000001</v>
      </c>
      <c r="BD650">
        <v>-654.23800000000006</v>
      </c>
    </row>
    <row r="651" spans="1:56" x14ac:dyDescent="0.25">
      <c r="A651" t="s">
        <v>323</v>
      </c>
      <c r="D651" t="s">
        <v>2</v>
      </c>
      <c r="F651" t="s">
        <v>155</v>
      </c>
      <c r="G651" s="33">
        <v>42971</v>
      </c>
      <c r="H651" s="41">
        <f t="shared" si="14"/>
        <v>0</v>
      </c>
      <c r="I651">
        <v>-756</v>
      </c>
      <c r="J651">
        <v>-744</v>
      </c>
      <c r="K651">
        <v>-750</v>
      </c>
      <c r="L651">
        <v>-738</v>
      </c>
      <c r="M651">
        <v>-144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-0.16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-0.223</v>
      </c>
      <c r="AA651">
        <v>-402.63799999999998</v>
      </c>
      <c r="AB651">
        <v>-799.08799999999997</v>
      </c>
      <c r="AC651">
        <v>-793.15200000000004</v>
      </c>
      <c r="AD651">
        <v>-799.86300000000006</v>
      </c>
      <c r="AE651">
        <v>-793.49400000000003</v>
      </c>
      <c r="AF651">
        <v>-788.91700000000003</v>
      </c>
      <c r="AG651">
        <v>-796.60199999999998</v>
      </c>
      <c r="AH651">
        <v>-797.26599999999996</v>
      </c>
      <c r="AI651">
        <v>-796.73299999999995</v>
      </c>
      <c r="AJ651">
        <v>-791.774</v>
      </c>
      <c r="AK651">
        <v>-776.50800000000004</v>
      </c>
      <c r="AL651">
        <v>-779.62599999999998</v>
      </c>
      <c r="AM651">
        <v>-774.8</v>
      </c>
      <c r="AN651">
        <v>-774</v>
      </c>
      <c r="AO651">
        <v>-762.01599999999996</v>
      </c>
      <c r="AP651">
        <v>-768.01599999999996</v>
      </c>
      <c r="AQ651">
        <v>-762.96</v>
      </c>
      <c r="AR651">
        <v>-762.01599999999996</v>
      </c>
      <c r="AS651">
        <v>-774</v>
      </c>
      <c r="AT651">
        <v>-768</v>
      </c>
      <c r="AU651">
        <v>-762</v>
      </c>
      <c r="AV651">
        <v>-762.01599999999996</v>
      </c>
      <c r="AW651">
        <v>-762</v>
      </c>
      <c r="AX651">
        <v>-768</v>
      </c>
      <c r="AY651">
        <v>-768</v>
      </c>
      <c r="AZ651">
        <v>-768.16</v>
      </c>
      <c r="BA651">
        <v>-768.04</v>
      </c>
      <c r="BB651">
        <v>-774</v>
      </c>
      <c r="BC651">
        <v>-768</v>
      </c>
      <c r="BD651">
        <v>-750</v>
      </c>
    </row>
    <row r="652" spans="1:56" x14ac:dyDescent="0.25">
      <c r="A652" t="s">
        <v>323</v>
      </c>
      <c r="D652" t="s">
        <v>2</v>
      </c>
      <c r="F652" t="s">
        <v>154</v>
      </c>
      <c r="G652" s="33">
        <v>42971</v>
      </c>
      <c r="H652" s="41">
        <f t="shared" si="14"/>
        <v>0</v>
      </c>
      <c r="I652">
        <v>-773.197</v>
      </c>
      <c r="J652">
        <v>-772.327</v>
      </c>
      <c r="K652">
        <v>-773.18700000000001</v>
      </c>
      <c r="L652">
        <v>-774.31500000000005</v>
      </c>
      <c r="M652">
        <v>-773.28300000000002</v>
      </c>
      <c r="N652">
        <v>-773.91700000000003</v>
      </c>
      <c r="O652">
        <v>-772.84299999999996</v>
      </c>
      <c r="P652">
        <v>-773.71299999999997</v>
      </c>
      <c r="Q652">
        <v>-773.13300000000004</v>
      </c>
      <c r="R652">
        <v>-774.45500000000004</v>
      </c>
      <c r="S652">
        <v>-774.94</v>
      </c>
      <c r="T652">
        <v>-774.56299999999999</v>
      </c>
      <c r="U652">
        <v>-348.06400000000002</v>
      </c>
      <c r="V652">
        <v>-348.52600000000001</v>
      </c>
      <c r="W652">
        <v>-1408.856</v>
      </c>
      <c r="X652">
        <v>-1398.34</v>
      </c>
      <c r="Y652">
        <v>-1220.5340000000001</v>
      </c>
      <c r="Z652">
        <v>-1087.9290000000001</v>
      </c>
      <c r="AA652">
        <v>-985.08699999999999</v>
      </c>
      <c r="AB652">
        <v>-889.29700000000003</v>
      </c>
      <c r="AC652">
        <v>-850.88</v>
      </c>
      <c r="AD652">
        <v>-826.89300000000003</v>
      </c>
      <c r="AE652">
        <v>-778.84100000000001</v>
      </c>
      <c r="AF652">
        <v>-774.12199999999996</v>
      </c>
      <c r="AG652">
        <v>-720.803</v>
      </c>
      <c r="AH652">
        <v>-730.18899999999996</v>
      </c>
      <c r="AI652">
        <v>-763.13300000000004</v>
      </c>
      <c r="AJ652">
        <v>-773.79899999999998</v>
      </c>
      <c r="AK652">
        <v>-805.14200000000005</v>
      </c>
      <c r="AL652">
        <v>-815.64599999999996</v>
      </c>
      <c r="AM652">
        <v>-1341.268</v>
      </c>
      <c r="AN652">
        <v>-1376.4490000000001</v>
      </c>
      <c r="AO652">
        <v>-908.62900000000002</v>
      </c>
      <c r="AP652">
        <v>-973.58199999999999</v>
      </c>
      <c r="AQ652">
        <v>-1103.4659999999999</v>
      </c>
      <c r="AR652">
        <v>-1207.9110000000001</v>
      </c>
      <c r="AS652">
        <v>-1290.8630000000001</v>
      </c>
      <c r="AT652">
        <v>-1381.2329999999999</v>
      </c>
      <c r="AU652">
        <v>-1497.989</v>
      </c>
      <c r="AV652">
        <v>-1541.288</v>
      </c>
      <c r="AW652">
        <v>-1565.0070000000001</v>
      </c>
      <c r="AX652">
        <v>-1626.615</v>
      </c>
      <c r="AY652">
        <v>-1647.2170000000001</v>
      </c>
      <c r="AZ652">
        <v>-1670.5160000000001</v>
      </c>
      <c r="BA652">
        <v>-1701.7180000000001</v>
      </c>
      <c r="BB652">
        <v>-1737.1030000000001</v>
      </c>
      <c r="BC652">
        <v>-162.63399999999999</v>
      </c>
      <c r="BD652">
        <v>-0.60099999999999998</v>
      </c>
    </row>
    <row r="653" spans="1:56" x14ac:dyDescent="0.25">
      <c r="A653" t="s">
        <v>323</v>
      </c>
      <c r="D653" t="s">
        <v>2</v>
      </c>
      <c r="F653" t="s">
        <v>156</v>
      </c>
      <c r="G653" s="33">
        <v>42971</v>
      </c>
      <c r="H653" s="41">
        <f t="shared" si="14"/>
        <v>118471.44100000002</v>
      </c>
      <c r="I653">
        <v>-12.49</v>
      </c>
      <c r="J653">
        <v>-11.119</v>
      </c>
      <c r="K653">
        <v>-11.193</v>
      </c>
      <c r="L653">
        <v>-8.7149999999999999</v>
      </c>
      <c r="M653">
        <v>-8.718</v>
      </c>
      <c r="N653">
        <v>-8.3179999999999996</v>
      </c>
      <c r="O653">
        <v>-8.7319999999999993</v>
      </c>
      <c r="P653">
        <v>-9.0169999999999995</v>
      </c>
      <c r="Q653">
        <v>-9.8239999999999998</v>
      </c>
      <c r="R653">
        <v>-10.222</v>
      </c>
      <c r="S653">
        <v>-10.207000000000001</v>
      </c>
      <c r="T653">
        <v>-10.026</v>
      </c>
      <c r="U653">
        <v>-10.039</v>
      </c>
      <c r="V653">
        <v>-9.1430000000000007</v>
      </c>
      <c r="W653">
        <v>-93.472999999999999</v>
      </c>
      <c r="X653">
        <v>-842.16800000000001</v>
      </c>
      <c r="Y653">
        <v>-2806.6489999999999</v>
      </c>
      <c r="Z653">
        <v>-4378.2280000000001</v>
      </c>
      <c r="AA653">
        <v>-4953.4840000000004</v>
      </c>
      <c r="AB653">
        <v>-5307.7079999999996</v>
      </c>
      <c r="AC653">
        <v>-8445.2870000000003</v>
      </c>
      <c r="AD653">
        <v>-13281.342000000001</v>
      </c>
      <c r="AE653">
        <v>-9841.7189999999991</v>
      </c>
      <c r="AF653">
        <v>-8541.5630000000001</v>
      </c>
      <c r="AG653">
        <v>-8038.92</v>
      </c>
      <c r="AH653">
        <v>-10810.562</v>
      </c>
      <c r="AI653">
        <v>-10474.867</v>
      </c>
      <c r="AJ653">
        <v>-9288.7029999999995</v>
      </c>
      <c r="AK653">
        <v>-6792.7460000000001</v>
      </c>
      <c r="AL653">
        <v>-6181.5309999999999</v>
      </c>
      <c r="AM653">
        <v>-4828.1610000000001</v>
      </c>
      <c r="AN653">
        <v>-1701.075</v>
      </c>
      <c r="AO653">
        <v>-903.38099999999997</v>
      </c>
      <c r="AP653">
        <v>-569.90700000000004</v>
      </c>
      <c r="AQ653">
        <v>-106.306</v>
      </c>
      <c r="AR653">
        <v>-14.577</v>
      </c>
      <c r="AS653">
        <v>-12.263</v>
      </c>
      <c r="AT653">
        <v>-12.991</v>
      </c>
      <c r="AU653">
        <v>-12.603999999999999</v>
      </c>
      <c r="AV653">
        <v>-12.497</v>
      </c>
      <c r="AW653">
        <v>-11.413</v>
      </c>
      <c r="AX653">
        <v>-12.15</v>
      </c>
      <c r="AY653">
        <v>-10.02</v>
      </c>
      <c r="AZ653">
        <v>-10.425000000000001</v>
      </c>
      <c r="BA653">
        <v>-9.9659999999999993</v>
      </c>
      <c r="BB653">
        <v>-10.648999999999999</v>
      </c>
      <c r="BC653">
        <v>-8.0180000000000007</v>
      </c>
      <c r="BD653">
        <v>-8.3249999999999993</v>
      </c>
    </row>
    <row r="654" spans="1:56" x14ac:dyDescent="0.25">
      <c r="A654" t="s">
        <v>323</v>
      </c>
      <c r="D654" t="s">
        <v>2</v>
      </c>
      <c r="F654" t="s">
        <v>153</v>
      </c>
      <c r="G654" s="33">
        <v>42971</v>
      </c>
      <c r="H654" s="41">
        <f t="shared" si="14"/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</row>
    <row r="655" spans="1:56" x14ac:dyDescent="0.25">
      <c r="A655" t="s">
        <v>323</v>
      </c>
      <c r="D655" t="s">
        <v>2</v>
      </c>
      <c r="F655" t="s">
        <v>155</v>
      </c>
      <c r="G655" s="33">
        <v>42972</v>
      </c>
      <c r="H655" s="41">
        <f t="shared" ref="H655:H718" si="15">IF(D655&lt;&gt;"Jemena",
IF(SUM(I655:BD655)&gt;0,SUM(I655:BD655),SUM(I655:BD655)*-1),
IF(AND(F655&lt;&gt;"Jemena residential",F655&lt;&gt;"Jemena small business"),0,IF(SUM(I655:BD655)&gt;0,SUM(I655:BD655),SUM(I655:BD655)*-1)))</f>
        <v>0</v>
      </c>
      <c r="I655">
        <v>-756</v>
      </c>
      <c r="J655">
        <v>-768</v>
      </c>
      <c r="K655">
        <v>-762</v>
      </c>
      <c r="L655">
        <v>-750</v>
      </c>
      <c r="M655">
        <v>-18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-0.16</v>
      </c>
      <c r="W655">
        <v>0</v>
      </c>
      <c r="X655">
        <v>0</v>
      </c>
      <c r="Y655">
        <v>-9.4E-2</v>
      </c>
      <c r="Z655">
        <v>-246.15799999999999</v>
      </c>
      <c r="AA655">
        <v>-771.60400000000004</v>
      </c>
      <c r="AB655">
        <v>-790.53499999999997</v>
      </c>
      <c r="AC655">
        <v>-788.47299999999996</v>
      </c>
      <c r="AD655">
        <v>-788.88300000000004</v>
      </c>
      <c r="AE655">
        <v>-782.71100000000001</v>
      </c>
      <c r="AF655">
        <v>-808.9</v>
      </c>
      <c r="AG655">
        <v>-822.13400000000001</v>
      </c>
      <c r="AH655">
        <v>-802.21299999999997</v>
      </c>
      <c r="AI655">
        <v>-797.86599999999999</v>
      </c>
      <c r="AJ655">
        <v>-793.07500000000005</v>
      </c>
      <c r="AK655">
        <v>-838.31799999999998</v>
      </c>
      <c r="AL655">
        <v>-780.32500000000005</v>
      </c>
      <c r="AM655">
        <v>-799.43899999999996</v>
      </c>
      <c r="AN655">
        <v>-784.41600000000005</v>
      </c>
      <c r="AO655">
        <v>-774.62</v>
      </c>
      <c r="AP655">
        <v>-762.976</v>
      </c>
      <c r="AQ655">
        <v>-762</v>
      </c>
      <c r="AR655">
        <v>-762.01599999999996</v>
      </c>
      <c r="AS655">
        <v>-756</v>
      </c>
      <c r="AT655">
        <v>-762</v>
      </c>
      <c r="AU655">
        <v>-768.01599999999996</v>
      </c>
      <c r="AV655">
        <v>-768</v>
      </c>
      <c r="AW655">
        <v>-774</v>
      </c>
      <c r="AX655">
        <v>-768</v>
      </c>
      <c r="AY655">
        <v>-774</v>
      </c>
      <c r="AZ655">
        <v>-774</v>
      </c>
      <c r="BA655">
        <v>-774</v>
      </c>
      <c r="BB655">
        <v>-774.16</v>
      </c>
      <c r="BC655">
        <v>-774</v>
      </c>
      <c r="BD655">
        <v>-756</v>
      </c>
    </row>
    <row r="656" spans="1:56" x14ac:dyDescent="0.25">
      <c r="A656" t="s">
        <v>323</v>
      </c>
      <c r="D656" t="s">
        <v>2</v>
      </c>
      <c r="F656" t="s">
        <v>153</v>
      </c>
      <c r="G656" s="33">
        <v>42972</v>
      </c>
      <c r="H656" s="41">
        <f t="shared" si="15"/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</row>
    <row r="657" spans="1:56" x14ac:dyDescent="0.25">
      <c r="A657" t="s">
        <v>323</v>
      </c>
      <c r="D657" t="s">
        <v>2</v>
      </c>
      <c r="F657" t="s">
        <v>157</v>
      </c>
      <c r="G657" s="33">
        <v>42972</v>
      </c>
      <c r="H657" s="41">
        <f t="shared" si="15"/>
        <v>37481.48799999999</v>
      </c>
      <c r="I657">
        <v>-655.322</v>
      </c>
      <c r="J657">
        <v>-655.58100000000002</v>
      </c>
      <c r="K657">
        <v>-654.69200000000001</v>
      </c>
      <c r="L657">
        <v>-653.72699999999998</v>
      </c>
      <c r="M657">
        <v>-654.61300000000006</v>
      </c>
      <c r="N657">
        <v>-656.02</v>
      </c>
      <c r="O657">
        <v>-654.20799999999997</v>
      </c>
      <c r="P657">
        <v>-655.24300000000005</v>
      </c>
      <c r="Q657">
        <v>-655.94100000000003</v>
      </c>
      <c r="R657">
        <v>-655.39200000000005</v>
      </c>
      <c r="S657">
        <v>-655.37699999999995</v>
      </c>
      <c r="T657">
        <v>-656.12099999999998</v>
      </c>
      <c r="U657">
        <v>-654.88199999999995</v>
      </c>
      <c r="V657">
        <v>-655.34799999999996</v>
      </c>
      <c r="W657">
        <v>-656.40499999999997</v>
      </c>
      <c r="X657">
        <v>-686.61599999999999</v>
      </c>
      <c r="Y657">
        <v>-742.63199999999995</v>
      </c>
      <c r="Z657">
        <v>-815.98400000000004</v>
      </c>
      <c r="AA657">
        <v>-904.97699999999998</v>
      </c>
      <c r="AB657">
        <v>-995.10699999999997</v>
      </c>
      <c r="AC657">
        <v>-1105.19</v>
      </c>
      <c r="AD657">
        <v>-1186.2729999999999</v>
      </c>
      <c r="AE657">
        <v>-1270.2059999999999</v>
      </c>
      <c r="AF657">
        <v>-1307.0509999999999</v>
      </c>
      <c r="AG657">
        <v>-1257.239</v>
      </c>
      <c r="AH657">
        <v>-1175.6890000000001</v>
      </c>
      <c r="AI657">
        <v>-1194.662</v>
      </c>
      <c r="AJ657">
        <v>-1107.2249999999999</v>
      </c>
      <c r="AK657">
        <v>-992.029</v>
      </c>
      <c r="AL657">
        <v>-880.35799999999995</v>
      </c>
      <c r="AM657">
        <v>-825.49099999999999</v>
      </c>
      <c r="AN657">
        <v>-722.99400000000003</v>
      </c>
      <c r="AO657">
        <v>-679.58699999999999</v>
      </c>
      <c r="AP657">
        <v>-666.495</v>
      </c>
      <c r="AQ657">
        <v>-655.52099999999996</v>
      </c>
      <c r="AR657">
        <v>-653.06399999999996</v>
      </c>
      <c r="AS657">
        <v>-652.70600000000002</v>
      </c>
      <c r="AT657">
        <v>-652.27800000000002</v>
      </c>
      <c r="AU657">
        <v>-652.24599999999998</v>
      </c>
      <c r="AV657">
        <v>-652.55200000000002</v>
      </c>
      <c r="AW657">
        <v>-651.77499999999998</v>
      </c>
      <c r="AX657">
        <v>-651.02499999999998</v>
      </c>
      <c r="AY657">
        <v>-653.76099999999997</v>
      </c>
      <c r="AZ657">
        <v>-652.40300000000002</v>
      </c>
      <c r="BA657">
        <v>-652.57899999999995</v>
      </c>
      <c r="BB657">
        <v>-652.16899999999998</v>
      </c>
      <c r="BC657">
        <v>-652.49099999999999</v>
      </c>
      <c r="BD657">
        <v>-652.24099999999999</v>
      </c>
    </row>
    <row r="658" spans="1:56" x14ac:dyDescent="0.25">
      <c r="A658" t="s">
        <v>323</v>
      </c>
      <c r="D658" t="s">
        <v>2</v>
      </c>
      <c r="F658" t="s">
        <v>154</v>
      </c>
      <c r="G658" s="33">
        <v>42972</v>
      </c>
      <c r="H658" s="41">
        <f t="shared" si="15"/>
        <v>0</v>
      </c>
      <c r="I658">
        <v>-2.988</v>
      </c>
      <c r="J658">
        <v>-7.5039999999999996</v>
      </c>
      <c r="K658">
        <v>-60.253</v>
      </c>
      <c r="L658">
        <v>-817.46299999999997</v>
      </c>
      <c r="M658">
        <v>-792.851</v>
      </c>
      <c r="N658">
        <v>-776.01400000000001</v>
      </c>
      <c r="O658">
        <v>-700.77099999999996</v>
      </c>
      <c r="P658">
        <v>-659.59100000000001</v>
      </c>
      <c r="Q658">
        <v>-513.94500000000005</v>
      </c>
      <c r="R658">
        <v>-491.226</v>
      </c>
      <c r="S658">
        <v>-436.46600000000001</v>
      </c>
      <c r="T658">
        <v>-392.54399999999998</v>
      </c>
      <c r="U658">
        <v>-315.58100000000002</v>
      </c>
      <c r="V658">
        <v>-396.29599999999999</v>
      </c>
      <c r="W658">
        <v>-1632.3789999999999</v>
      </c>
      <c r="X658">
        <v>-1891.8140000000001</v>
      </c>
      <c r="Y658">
        <v>-1918.06</v>
      </c>
      <c r="Z658">
        <v>-1727.329</v>
      </c>
      <c r="AA658">
        <v>-1353.31</v>
      </c>
      <c r="AB658">
        <v>-1421.2529999999999</v>
      </c>
      <c r="AC658">
        <v>-1520.9770000000001</v>
      </c>
      <c r="AD658">
        <v>-1529.116</v>
      </c>
      <c r="AE658">
        <v>-1487.6890000000001</v>
      </c>
      <c r="AF658">
        <v>-1488.2380000000001</v>
      </c>
      <c r="AG658">
        <v>-1479.4649999999999</v>
      </c>
      <c r="AH658">
        <v>-1490</v>
      </c>
      <c r="AI658">
        <v>-1470.0450000000001</v>
      </c>
      <c r="AJ658">
        <v>-1470.2170000000001</v>
      </c>
      <c r="AK658">
        <v>-1499.6780000000001</v>
      </c>
      <c r="AL658">
        <v>-1534.0630000000001</v>
      </c>
      <c r="AM658">
        <v>-1574.2529999999999</v>
      </c>
      <c r="AN658">
        <v>-1543.846</v>
      </c>
      <c r="AO658">
        <v>-1645.85</v>
      </c>
      <c r="AP658">
        <v>-1744.231</v>
      </c>
      <c r="AQ658">
        <v>-1845.4079999999999</v>
      </c>
      <c r="AR658">
        <v>-1902.3510000000001</v>
      </c>
      <c r="AS658">
        <v>-1967.229</v>
      </c>
      <c r="AT658">
        <v>-2029.2249999999999</v>
      </c>
      <c r="AU658">
        <v>-2152.4319999999998</v>
      </c>
      <c r="AV658">
        <v>-2178.3440000000001</v>
      </c>
      <c r="AW658">
        <v>-2245.232</v>
      </c>
      <c r="AX658">
        <v>-2290.7660000000001</v>
      </c>
      <c r="AY658">
        <v>-2317.2060000000001</v>
      </c>
      <c r="AZ658">
        <v>-2318.5390000000002</v>
      </c>
      <c r="BA658">
        <v>-2309.0230000000001</v>
      </c>
      <c r="BB658">
        <v>-2314.8939999999998</v>
      </c>
      <c r="BC658">
        <v>-949.67</v>
      </c>
      <c r="BD658">
        <v>-704.71799999999996</v>
      </c>
    </row>
    <row r="659" spans="1:56" x14ac:dyDescent="0.25">
      <c r="A659" t="s">
        <v>323</v>
      </c>
      <c r="D659" t="s">
        <v>2</v>
      </c>
      <c r="F659" t="s">
        <v>156</v>
      </c>
      <c r="G659" s="33">
        <v>42972</v>
      </c>
      <c r="H659" s="41">
        <f t="shared" si="15"/>
        <v>166617.83100000001</v>
      </c>
      <c r="I659">
        <v>-7.9889999999999999</v>
      </c>
      <c r="J659">
        <v>-8.3460000000000001</v>
      </c>
      <c r="K659">
        <v>-8.4130000000000003</v>
      </c>
      <c r="L659">
        <v>-8.6050000000000004</v>
      </c>
      <c r="M659">
        <v>-8.5340000000000007</v>
      </c>
      <c r="N659">
        <v>-9.1140000000000008</v>
      </c>
      <c r="O659">
        <v>-9.2330000000000005</v>
      </c>
      <c r="P659">
        <v>-10.714</v>
      </c>
      <c r="Q659">
        <v>-11.041</v>
      </c>
      <c r="R659">
        <v>-10.692</v>
      </c>
      <c r="S659">
        <v>-11.983000000000001</v>
      </c>
      <c r="T659">
        <v>-12.047000000000001</v>
      </c>
      <c r="U659">
        <v>-11.618</v>
      </c>
      <c r="V659">
        <v>-12.6</v>
      </c>
      <c r="W659">
        <v>-40.744</v>
      </c>
      <c r="X659">
        <v>-830.34699999999998</v>
      </c>
      <c r="Y659">
        <v>-2843.3240000000001</v>
      </c>
      <c r="Z659">
        <v>-5569.2070000000003</v>
      </c>
      <c r="AA659">
        <v>-8412.2199999999993</v>
      </c>
      <c r="AB659">
        <v>-11231.689</v>
      </c>
      <c r="AC659">
        <v>-13852.725</v>
      </c>
      <c r="AD659">
        <v>-16051.109</v>
      </c>
      <c r="AE659">
        <v>-17314.308000000001</v>
      </c>
      <c r="AF659">
        <v>-17367.473000000002</v>
      </c>
      <c r="AG659">
        <v>-15451.445</v>
      </c>
      <c r="AH659">
        <v>-13351.096</v>
      </c>
      <c r="AI659">
        <v>-13781.8</v>
      </c>
      <c r="AJ659">
        <v>-11302.743</v>
      </c>
      <c r="AK659">
        <v>-7521.1940000000004</v>
      </c>
      <c r="AL659">
        <v>-5504.0110000000004</v>
      </c>
      <c r="AM659">
        <v>-3733.1089999999999</v>
      </c>
      <c r="AN659">
        <v>-1587.2260000000001</v>
      </c>
      <c r="AO659">
        <v>-420.79599999999999</v>
      </c>
      <c r="AP659">
        <v>-120.871</v>
      </c>
      <c r="AQ659">
        <v>-31.469000000000001</v>
      </c>
      <c r="AR659">
        <v>-14.29</v>
      </c>
      <c r="AS659">
        <v>-16.503</v>
      </c>
      <c r="AT659">
        <v>-13.92</v>
      </c>
      <c r="AU659">
        <v>-12.26</v>
      </c>
      <c r="AV659">
        <v>-11.73</v>
      </c>
      <c r="AW659">
        <v>-12.819000000000001</v>
      </c>
      <c r="AX659">
        <v>-10.497</v>
      </c>
      <c r="AY659">
        <v>-12.343</v>
      </c>
      <c r="AZ659">
        <v>-11.766</v>
      </c>
      <c r="BA659">
        <v>-11.574</v>
      </c>
      <c r="BB659">
        <v>-10.26</v>
      </c>
      <c r="BC659">
        <v>-10.122999999999999</v>
      </c>
      <c r="BD659">
        <v>-9.9109999999999996</v>
      </c>
    </row>
    <row r="660" spans="1:56" x14ac:dyDescent="0.25">
      <c r="A660" t="s">
        <v>323</v>
      </c>
      <c r="D660" t="s">
        <v>2</v>
      </c>
      <c r="F660" t="s">
        <v>153</v>
      </c>
      <c r="G660" s="33">
        <v>42973</v>
      </c>
      <c r="H660" s="41">
        <f t="shared" si="15"/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</row>
    <row r="661" spans="1:56" x14ac:dyDescent="0.25">
      <c r="A661" t="s">
        <v>323</v>
      </c>
      <c r="D661" t="s">
        <v>2</v>
      </c>
      <c r="F661" t="s">
        <v>155</v>
      </c>
      <c r="G661" s="33">
        <v>42973</v>
      </c>
      <c r="H661" s="41">
        <f t="shared" si="15"/>
        <v>0</v>
      </c>
      <c r="I661">
        <v>-762</v>
      </c>
      <c r="J661">
        <v>-768</v>
      </c>
      <c r="K661">
        <v>-768</v>
      </c>
      <c r="L661">
        <v>-768</v>
      </c>
      <c r="M661">
        <v>-768</v>
      </c>
      <c r="N661">
        <v>-492.04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-0.16</v>
      </c>
      <c r="X661">
        <v>-3.1E-2</v>
      </c>
      <c r="Y661">
        <v>-0.6</v>
      </c>
      <c r="Z661">
        <v>-3.222</v>
      </c>
      <c r="AA661">
        <v>-6.6390000000000002</v>
      </c>
      <c r="AB661">
        <v>-13.279</v>
      </c>
      <c r="AC661">
        <v>-11.285</v>
      </c>
      <c r="AD661">
        <v>-24.491</v>
      </c>
      <c r="AE661">
        <v>-23.727</v>
      </c>
      <c r="AF661">
        <v>-63.192999999999998</v>
      </c>
      <c r="AG661">
        <v>-91.65</v>
      </c>
      <c r="AH661">
        <v>-37.137</v>
      </c>
      <c r="AI661">
        <v>-81.251999999999995</v>
      </c>
      <c r="AJ661">
        <v>-64.734999999999999</v>
      </c>
      <c r="AK661">
        <v>-36.438000000000002</v>
      </c>
      <c r="AL661">
        <v>-57.476999999999997</v>
      </c>
      <c r="AM661">
        <v>-33.039000000000001</v>
      </c>
      <c r="AN661">
        <v>-19.170000000000002</v>
      </c>
      <c r="AO661">
        <v>-11.031000000000001</v>
      </c>
      <c r="AP661">
        <v>-3.2890000000000001</v>
      </c>
      <c r="AQ661">
        <v>-3.1E-2</v>
      </c>
      <c r="AR661">
        <v>0</v>
      </c>
      <c r="AS661">
        <v>-1.6E-2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-0.04</v>
      </c>
      <c r="BC661">
        <v>0</v>
      </c>
      <c r="BD661">
        <v>0</v>
      </c>
    </row>
    <row r="662" spans="1:56" x14ac:dyDescent="0.25">
      <c r="A662" t="s">
        <v>323</v>
      </c>
      <c r="D662" t="s">
        <v>2</v>
      </c>
      <c r="F662" t="s">
        <v>156</v>
      </c>
      <c r="G662" s="33">
        <v>42973</v>
      </c>
      <c r="H662" s="41">
        <f t="shared" si="15"/>
        <v>59040.117999999995</v>
      </c>
      <c r="I662">
        <v>-9.6449999999999996</v>
      </c>
      <c r="J662">
        <v>-9.6709999999999994</v>
      </c>
      <c r="K662">
        <v>-9.2360000000000007</v>
      </c>
      <c r="L662">
        <v>-9.5329999999999995</v>
      </c>
      <c r="M662">
        <v>-9.3789999999999996</v>
      </c>
      <c r="N662">
        <v>-9.3480000000000008</v>
      </c>
      <c r="O662">
        <v>-9.2769999999999992</v>
      </c>
      <c r="P662">
        <v>-10.198</v>
      </c>
      <c r="Q662">
        <v>-9.8520000000000003</v>
      </c>
      <c r="R662">
        <v>-11.096</v>
      </c>
      <c r="S662">
        <v>-10.994999999999999</v>
      </c>
      <c r="T662">
        <v>-11.247</v>
      </c>
      <c r="U662">
        <v>-9.6170000000000009</v>
      </c>
      <c r="V662">
        <v>-11.41</v>
      </c>
      <c r="W662">
        <v>-11.484</v>
      </c>
      <c r="X662">
        <v>-47.533999999999999</v>
      </c>
      <c r="Y662">
        <v>-245.39699999999999</v>
      </c>
      <c r="Z662">
        <v>-680.37900000000002</v>
      </c>
      <c r="AA662">
        <v>-1350.3230000000001</v>
      </c>
      <c r="AB662">
        <v>-2161.2829999999999</v>
      </c>
      <c r="AC662">
        <v>-2519.7339999999999</v>
      </c>
      <c r="AD662">
        <v>-3258.2719999999999</v>
      </c>
      <c r="AE662">
        <v>-4301.6210000000001</v>
      </c>
      <c r="AF662">
        <v>-6882.6819999999998</v>
      </c>
      <c r="AG662">
        <v>-7099.41</v>
      </c>
      <c r="AH662">
        <v>-4714.076</v>
      </c>
      <c r="AI662">
        <v>-5295.3519999999999</v>
      </c>
      <c r="AJ662">
        <v>-5628.6270000000004</v>
      </c>
      <c r="AK662">
        <v>-5073.9120000000003</v>
      </c>
      <c r="AL662">
        <v>-3841.7840000000001</v>
      </c>
      <c r="AM662">
        <v>-2931.105</v>
      </c>
      <c r="AN662">
        <v>-1918.028</v>
      </c>
      <c r="AO662">
        <v>-621.70100000000002</v>
      </c>
      <c r="AP662">
        <v>-168.75299999999999</v>
      </c>
      <c r="AQ662">
        <v>-21.690999999999999</v>
      </c>
      <c r="AR662">
        <v>-9.8350000000000009</v>
      </c>
      <c r="AS662">
        <v>-9.8960000000000008</v>
      </c>
      <c r="AT662">
        <v>-10.113</v>
      </c>
      <c r="AU662">
        <v>-10.539</v>
      </c>
      <c r="AV662">
        <v>-10.944000000000001</v>
      </c>
      <c r="AW662">
        <v>-10.978999999999999</v>
      </c>
      <c r="AX662">
        <v>-10.759</v>
      </c>
      <c r="AY662">
        <v>-10.112</v>
      </c>
      <c r="AZ662">
        <v>-8.8569999999999993</v>
      </c>
      <c r="BA662">
        <v>-8.9440000000000008</v>
      </c>
      <c r="BB662">
        <v>-8.6530000000000005</v>
      </c>
      <c r="BC662">
        <v>-8.484</v>
      </c>
      <c r="BD662">
        <v>-8.3510000000000009</v>
      </c>
    </row>
    <row r="663" spans="1:56" x14ac:dyDescent="0.25">
      <c r="A663" t="s">
        <v>323</v>
      </c>
      <c r="D663" t="s">
        <v>2</v>
      </c>
      <c r="F663" t="s">
        <v>157</v>
      </c>
      <c r="G663" s="33">
        <v>42973</v>
      </c>
      <c r="H663" s="41">
        <f t="shared" si="15"/>
        <v>37128.312000000005</v>
      </c>
      <c r="I663">
        <v>-652.30999999999995</v>
      </c>
      <c r="J663">
        <v>-652.70299999999997</v>
      </c>
      <c r="K663">
        <v>-652.60400000000004</v>
      </c>
      <c r="L663">
        <v>-651.84299999999996</v>
      </c>
      <c r="M663">
        <v>-652.20899999999995</v>
      </c>
      <c r="N663">
        <v>-652.19500000000005</v>
      </c>
      <c r="O663">
        <v>-651.82600000000002</v>
      </c>
      <c r="P663">
        <v>-652.64700000000005</v>
      </c>
      <c r="Q663">
        <v>-652.28099999999995</v>
      </c>
      <c r="R663">
        <v>-652.16899999999998</v>
      </c>
      <c r="S663">
        <v>-652.755</v>
      </c>
      <c r="T663">
        <v>-652.44000000000005</v>
      </c>
      <c r="U663">
        <v>-652.05700000000002</v>
      </c>
      <c r="V663">
        <v>-653.09299999999996</v>
      </c>
      <c r="W663">
        <v>-652.40099999999995</v>
      </c>
      <c r="X663">
        <v>-660.83100000000002</v>
      </c>
      <c r="Y663">
        <v>-687.45100000000002</v>
      </c>
      <c r="Z663">
        <v>-734.54700000000003</v>
      </c>
      <c r="AA663">
        <v>-792.80499999999995</v>
      </c>
      <c r="AB663">
        <v>-867.23400000000004</v>
      </c>
      <c r="AC663">
        <v>-879.27200000000005</v>
      </c>
      <c r="AD663">
        <v>-928.83399999999995</v>
      </c>
      <c r="AE663">
        <v>-1007.294</v>
      </c>
      <c r="AF663">
        <v>-1277.076</v>
      </c>
      <c r="AG663">
        <v>-1309.2539999999999</v>
      </c>
      <c r="AH663">
        <v>-1117.2270000000001</v>
      </c>
      <c r="AI663">
        <v>-1225.0940000000001</v>
      </c>
      <c r="AJ663">
        <v>-1184.127</v>
      </c>
      <c r="AK663">
        <v>-1122.1949999999999</v>
      </c>
      <c r="AL663">
        <v>-1092.3499999999999</v>
      </c>
      <c r="AM663">
        <v>-985.654</v>
      </c>
      <c r="AN663">
        <v>-864.82299999999998</v>
      </c>
      <c r="AO663">
        <v>-769.947</v>
      </c>
      <c r="AP663">
        <v>-697.75699999999995</v>
      </c>
      <c r="AQ663">
        <v>-659.43</v>
      </c>
      <c r="AR663">
        <v>-652.16200000000003</v>
      </c>
      <c r="AS663">
        <v>-652.44799999999998</v>
      </c>
      <c r="AT663">
        <v>-652.274</v>
      </c>
      <c r="AU663">
        <v>-652.077</v>
      </c>
      <c r="AV663">
        <v>-652.58900000000006</v>
      </c>
      <c r="AW663">
        <v>-651.48400000000004</v>
      </c>
      <c r="AX663">
        <v>-652.28800000000001</v>
      </c>
      <c r="AY663">
        <v>-653.40099999999995</v>
      </c>
      <c r="AZ663">
        <v>-652.99300000000005</v>
      </c>
      <c r="BA663">
        <v>-652.35400000000004</v>
      </c>
      <c r="BB663">
        <v>-651.78</v>
      </c>
      <c r="BC663">
        <v>-652.14499999999998</v>
      </c>
      <c r="BD663">
        <v>-651.58199999999999</v>
      </c>
    </row>
    <row r="664" spans="1:56" x14ac:dyDescent="0.25">
      <c r="A664" t="s">
        <v>323</v>
      </c>
      <c r="D664" t="s">
        <v>2</v>
      </c>
      <c r="F664" t="s">
        <v>154</v>
      </c>
      <c r="G664" s="33">
        <v>42973</v>
      </c>
      <c r="H664" s="41">
        <f t="shared" si="15"/>
        <v>0</v>
      </c>
      <c r="I664">
        <v>-703.86900000000003</v>
      </c>
      <c r="J664">
        <v>-704.24599999999998</v>
      </c>
      <c r="K664">
        <v>-704.41800000000001</v>
      </c>
      <c r="L664">
        <v>-703.52499999999998</v>
      </c>
      <c r="M664">
        <v>-704.84799999999996</v>
      </c>
      <c r="N664">
        <v>-704.923</v>
      </c>
      <c r="O664">
        <v>-704.03099999999995</v>
      </c>
      <c r="P664">
        <v>-704.94399999999996</v>
      </c>
      <c r="Q664">
        <v>-704.80499999999995</v>
      </c>
      <c r="R664">
        <v>-704.05200000000002</v>
      </c>
      <c r="S664">
        <v>-704.17</v>
      </c>
      <c r="T664">
        <v>-704.471</v>
      </c>
      <c r="U664">
        <v>-703.89099999999996</v>
      </c>
      <c r="V664">
        <v>-704.51400000000001</v>
      </c>
      <c r="W664">
        <v>-704.375</v>
      </c>
      <c r="X664">
        <v>-703.6</v>
      </c>
      <c r="Y664">
        <v>-704.64300000000003</v>
      </c>
      <c r="Z664">
        <v>-704.00900000000001</v>
      </c>
      <c r="AA664">
        <v>-703.63300000000004</v>
      </c>
      <c r="AB664">
        <v>-704.37400000000002</v>
      </c>
      <c r="AC664">
        <v>-702.99800000000005</v>
      </c>
      <c r="AD664">
        <v>-704.54600000000005</v>
      </c>
      <c r="AE664">
        <v>-703.61099999999999</v>
      </c>
      <c r="AF664">
        <v>-703.99800000000005</v>
      </c>
      <c r="AG664">
        <v>-703.22400000000005</v>
      </c>
      <c r="AH664">
        <v>-703.58900000000006</v>
      </c>
      <c r="AI664">
        <v>-703.18</v>
      </c>
      <c r="AJ664">
        <v>-703.35299999999995</v>
      </c>
      <c r="AK664">
        <v>-703.471</v>
      </c>
      <c r="AL664">
        <v>-702.74</v>
      </c>
      <c r="AM664">
        <v>-703.75099999999998</v>
      </c>
      <c r="AN664">
        <v>-702.36400000000003</v>
      </c>
      <c r="AO664">
        <v>-703.99800000000005</v>
      </c>
      <c r="AP664">
        <v>-702.21299999999997</v>
      </c>
      <c r="AQ664">
        <v>-703.29899999999998</v>
      </c>
      <c r="AR664">
        <v>-702.923</v>
      </c>
      <c r="AS664">
        <v>-703.25599999999997</v>
      </c>
      <c r="AT664">
        <v>-702.98699999999997</v>
      </c>
      <c r="AU664">
        <v>-702.95600000000002</v>
      </c>
      <c r="AV664">
        <v>-704.38499999999999</v>
      </c>
      <c r="AW664">
        <v>-703.70799999999997</v>
      </c>
      <c r="AX664">
        <v>-702.84799999999996</v>
      </c>
      <c r="AY664">
        <v>-704.40599999999995</v>
      </c>
      <c r="AZ664">
        <v>-703.99800000000005</v>
      </c>
      <c r="BA664">
        <v>-703.81500000000005</v>
      </c>
      <c r="BB664">
        <v>-703.90099999999995</v>
      </c>
      <c r="BC664">
        <v>-703.82600000000002</v>
      </c>
      <c r="BD664">
        <v>-703.05200000000002</v>
      </c>
    </row>
    <row r="665" spans="1:56" x14ac:dyDescent="0.25">
      <c r="A665" t="s">
        <v>323</v>
      </c>
      <c r="D665" t="s">
        <v>2</v>
      </c>
      <c r="F665" t="s">
        <v>153</v>
      </c>
      <c r="G665" s="33">
        <v>42974</v>
      </c>
      <c r="H665" s="41">
        <f t="shared" si="15"/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</row>
    <row r="666" spans="1:56" x14ac:dyDescent="0.25">
      <c r="A666" t="s">
        <v>323</v>
      </c>
      <c r="D666" t="s">
        <v>2</v>
      </c>
      <c r="F666" t="s">
        <v>156</v>
      </c>
      <c r="G666" s="33">
        <v>42974</v>
      </c>
      <c r="H666" s="41">
        <f t="shared" si="15"/>
        <v>130887.84900000003</v>
      </c>
      <c r="I666">
        <v>-8.1460000000000008</v>
      </c>
      <c r="J666">
        <v>-8.3209999999999997</v>
      </c>
      <c r="K666">
        <v>-8.0519999999999996</v>
      </c>
      <c r="L666">
        <v>-8.8889999999999993</v>
      </c>
      <c r="M666">
        <v>-8.9770000000000003</v>
      </c>
      <c r="N666">
        <v>-10.86</v>
      </c>
      <c r="O666">
        <v>-10.558</v>
      </c>
      <c r="P666">
        <v>-10.821</v>
      </c>
      <c r="Q666">
        <v>-10.449</v>
      </c>
      <c r="R666">
        <v>-10.772</v>
      </c>
      <c r="S666">
        <v>-11.603</v>
      </c>
      <c r="T666">
        <v>-10.94</v>
      </c>
      <c r="U666">
        <v>-10.622999999999999</v>
      </c>
      <c r="V666">
        <v>-10.84</v>
      </c>
      <c r="W666">
        <v>-51.250999999999998</v>
      </c>
      <c r="X666">
        <v>-652.65899999999999</v>
      </c>
      <c r="Y666">
        <v>-1466.943</v>
      </c>
      <c r="Z666">
        <v>-3346.761</v>
      </c>
      <c r="AA666">
        <v>-7136.4650000000001</v>
      </c>
      <c r="AB666">
        <v>-6655.3040000000001</v>
      </c>
      <c r="AC666">
        <v>-6875.75</v>
      </c>
      <c r="AD666">
        <v>-9365.7469999999994</v>
      </c>
      <c r="AE666">
        <v>-11698.133</v>
      </c>
      <c r="AF666">
        <v>-6657.8980000000001</v>
      </c>
      <c r="AG666">
        <v>-10668.239</v>
      </c>
      <c r="AH666">
        <v>-8323.1620000000003</v>
      </c>
      <c r="AI666">
        <v>-9176.3189999999995</v>
      </c>
      <c r="AJ666">
        <v>-9370.7980000000007</v>
      </c>
      <c r="AK666">
        <v>-10700.963</v>
      </c>
      <c r="AL666">
        <v>-11026.914000000001</v>
      </c>
      <c r="AM666">
        <v>-9372.6020000000008</v>
      </c>
      <c r="AN666">
        <v>-4277.7240000000002</v>
      </c>
      <c r="AO666">
        <v>-2511.8339999999998</v>
      </c>
      <c r="AP666">
        <v>-1003.134</v>
      </c>
      <c r="AQ666">
        <v>-248.52</v>
      </c>
      <c r="AR666">
        <v>-16.555</v>
      </c>
      <c r="AS666">
        <v>-13.391999999999999</v>
      </c>
      <c r="AT666">
        <v>-12.855</v>
      </c>
      <c r="AU666">
        <v>-14.114000000000001</v>
      </c>
      <c r="AV666">
        <v>-14.926</v>
      </c>
      <c r="AW666">
        <v>-12.965999999999999</v>
      </c>
      <c r="AX666">
        <v>-13.625</v>
      </c>
      <c r="AY666">
        <v>-12.247</v>
      </c>
      <c r="AZ666">
        <v>-10.895</v>
      </c>
      <c r="BA666">
        <v>-9.9320000000000004</v>
      </c>
      <c r="BB666">
        <v>-10.754</v>
      </c>
      <c r="BC666">
        <v>-8.8940000000000001</v>
      </c>
      <c r="BD666">
        <v>-9.7230000000000008</v>
      </c>
    </row>
    <row r="667" spans="1:56" x14ac:dyDescent="0.25">
      <c r="A667" t="s">
        <v>323</v>
      </c>
      <c r="D667" t="s">
        <v>2</v>
      </c>
      <c r="F667" t="s">
        <v>155</v>
      </c>
      <c r="G667" s="33">
        <v>42974</v>
      </c>
      <c r="H667" s="41">
        <f t="shared" si="15"/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-1.167</v>
      </c>
      <c r="X667">
        <v>-13.143000000000001</v>
      </c>
      <c r="Y667">
        <v>-33.113</v>
      </c>
      <c r="Z667">
        <v>-55.116999999999997</v>
      </c>
      <c r="AA667">
        <v>-141.10499999999999</v>
      </c>
      <c r="AB667">
        <v>-116.533</v>
      </c>
      <c r="AC667">
        <v>-187.375</v>
      </c>
      <c r="AD667">
        <v>-217.53700000000001</v>
      </c>
      <c r="AE667">
        <v>-248.69499999999999</v>
      </c>
      <c r="AF667">
        <v>-152.04400000000001</v>
      </c>
      <c r="AG667">
        <v>-172.61699999999999</v>
      </c>
      <c r="AH667">
        <v>-119.94</v>
      </c>
      <c r="AI667">
        <v>-197.46899999999999</v>
      </c>
      <c r="AJ667">
        <v>-166.661</v>
      </c>
      <c r="AK667">
        <v>-182.20500000000001</v>
      </c>
      <c r="AL667">
        <v>-210.18299999999999</v>
      </c>
      <c r="AM667">
        <v>-188.613</v>
      </c>
      <c r="AN667">
        <v>-112.6</v>
      </c>
      <c r="AO667">
        <v>-26.812999999999999</v>
      </c>
      <c r="AP667">
        <v>-27.201000000000001</v>
      </c>
      <c r="AQ667">
        <v>-6.6660000000000004</v>
      </c>
      <c r="AR667">
        <v>0</v>
      </c>
      <c r="AS667">
        <v>0</v>
      </c>
      <c r="AT667">
        <v>0</v>
      </c>
      <c r="AU667">
        <v>-1.6E-2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</row>
    <row r="668" spans="1:56" x14ac:dyDescent="0.25">
      <c r="A668" t="s">
        <v>323</v>
      </c>
      <c r="D668" t="s">
        <v>2</v>
      </c>
      <c r="F668" t="s">
        <v>154</v>
      </c>
      <c r="G668" s="33">
        <v>42974</v>
      </c>
      <c r="H668" s="41">
        <f t="shared" si="15"/>
        <v>0</v>
      </c>
      <c r="I668">
        <v>-704.70799999999997</v>
      </c>
      <c r="J668">
        <v>-704.21400000000006</v>
      </c>
      <c r="K668">
        <v>-703.46100000000001</v>
      </c>
      <c r="L668">
        <v>-704.54600000000005</v>
      </c>
      <c r="M668">
        <v>-704.80399999999997</v>
      </c>
      <c r="N668">
        <v>-704.29899999999998</v>
      </c>
      <c r="O668">
        <v>-704.73</v>
      </c>
      <c r="P668">
        <v>-704.99800000000005</v>
      </c>
      <c r="Q668">
        <v>-704.55700000000002</v>
      </c>
      <c r="R668">
        <v>-704.75</v>
      </c>
      <c r="S668">
        <v>-705.21299999999997</v>
      </c>
      <c r="T668">
        <v>-705.01900000000001</v>
      </c>
      <c r="U668">
        <v>-705.38499999999999</v>
      </c>
      <c r="V668">
        <v>-704.77200000000005</v>
      </c>
      <c r="W668">
        <v>-705.21299999999997</v>
      </c>
      <c r="X668">
        <v>-704.94399999999996</v>
      </c>
      <c r="Y668">
        <v>-705.38499999999999</v>
      </c>
      <c r="Z668">
        <v>-123.616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-88.326999999999998</v>
      </c>
      <c r="AS668">
        <v>-309.74400000000003</v>
      </c>
      <c r="AT668">
        <v>-584.28499999999997</v>
      </c>
      <c r="AU668">
        <v>-583.70399999999995</v>
      </c>
      <c r="AV668">
        <v>-584.24300000000005</v>
      </c>
      <c r="AW668">
        <v>-583.5</v>
      </c>
      <c r="AX668">
        <v>-584.30600000000004</v>
      </c>
      <c r="AY668">
        <v>-583.98500000000001</v>
      </c>
      <c r="AZ668">
        <v>-584.33900000000006</v>
      </c>
      <c r="BA668">
        <v>-446.17599999999999</v>
      </c>
      <c r="BB668">
        <v>-291.94900000000001</v>
      </c>
      <c r="BC668">
        <v>-292.65899999999999</v>
      </c>
      <c r="BD668">
        <v>-451.40199999999999</v>
      </c>
    </row>
    <row r="669" spans="1:56" x14ac:dyDescent="0.25">
      <c r="A669" t="s">
        <v>323</v>
      </c>
      <c r="D669" t="s">
        <v>2</v>
      </c>
      <c r="F669" t="s">
        <v>157</v>
      </c>
      <c r="G669" s="33">
        <v>42974</v>
      </c>
      <c r="H669" s="41">
        <f t="shared" si="15"/>
        <v>42205.381000000001</v>
      </c>
      <c r="I669">
        <v>-652.76300000000003</v>
      </c>
      <c r="J669">
        <v>-653.49</v>
      </c>
      <c r="K669">
        <v>-652.03300000000002</v>
      </c>
      <c r="L669">
        <v>-652.24099999999999</v>
      </c>
      <c r="M669">
        <v>-653.71500000000003</v>
      </c>
      <c r="N669">
        <v>-652.25900000000001</v>
      </c>
      <c r="O669">
        <v>-653.88499999999999</v>
      </c>
      <c r="P669">
        <v>-653.81500000000005</v>
      </c>
      <c r="Q669">
        <v>-652.93499999999995</v>
      </c>
      <c r="R669">
        <v>-651.90599999999995</v>
      </c>
      <c r="S669">
        <v>-657.11400000000003</v>
      </c>
      <c r="T669">
        <v>-655.51199999999994</v>
      </c>
      <c r="U669">
        <v>-654.45899999999995</v>
      </c>
      <c r="V669">
        <v>-654.90499999999997</v>
      </c>
      <c r="W669">
        <v>-662.37099999999998</v>
      </c>
      <c r="X669">
        <v>-764.07299999999998</v>
      </c>
      <c r="Y669">
        <v>-813.42600000000004</v>
      </c>
      <c r="Z669">
        <v>-1052.8420000000001</v>
      </c>
      <c r="AA669">
        <v>-1530.307</v>
      </c>
      <c r="AB669">
        <v>-1372.6949999999999</v>
      </c>
      <c r="AC669">
        <v>-1551.1189999999999</v>
      </c>
      <c r="AD669">
        <v>-1777.5440000000001</v>
      </c>
      <c r="AE669">
        <v>-1977.49</v>
      </c>
      <c r="AF669">
        <v>-1348.415</v>
      </c>
      <c r="AG669">
        <v>-1876.155</v>
      </c>
      <c r="AH669">
        <v>-1451.761</v>
      </c>
      <c r="AI669">
        <v>-1729.3340000000001</v>
      </c>
      <c r="AJ669">
        <v>-1628.837</v>
      </c>
      <c r="AK669">
        <v>-1715.1769999999999</v>
      </c>
      <c r="AL669">
        <v>-1855.7619999999999</v>
      </c>
      <c r="AM669">
        <v>-1705.421</v>
      </c>
      <c r="AN669">
        <v>-1233.8050000000001</v>
      </c>
      <c r="AO669">
        <v>-938.08399999999995</v>
      </c>
      <c r="AP669">
        <v>-826.42499999999995</v>
      </c>
      <c r="AQ669">
        <v>-687.12699999999995</v>
      </c>
      <c r="AR669">
        <v>-653.29600000000005</v>
      </c>
      <c r="AS669">
        <v>-652.625</v>
      </c>
      <c r="AT669">
        <v>-653.49199999999996</v>
      </c>
      <c r="AU669">
        <v>-653.80399999999997</v>
      </c>
      <c r="AV669">
        <v>-289.39299999999997</v>
      </c>
      <c r="AW669">
        <v>-3.101</v>
      </c>
      <c r="AX669">
        <v>-1.901</v>
      </c>
      <c r="AY669">
        <v>-5.8010000000000002</v>
      </c>
      <c r="AZ669">
        <v>-4.2009999999999996</v>
      </c>
      <c r="BA669">
        <v>-17.600999999999999</v>
      </c>
      <c r="BB669">
        <v>-380.73099999999999</v>
      </c>
      <c r="BC669">
        <v>-620.24599999999998</v>
      </c>
      <c r="BD669">
        <v>-619.98699999999997</v>
      </c>
    </row>
    <row r="670" spans="1:56" x14ac:dyDescent="0.25">
      <c r="A670" t="s">
        <v>323</v>
      </c>
      <c r="D670" t="s">
        <v>2</v>
      </c>
      <c r="F670" t="s">
        <v>154</v>
      </c>
      <c r="G670" s="33">
        <v>42975</v>
      </c>
      <c r="H670" s="41">
        <f t="shared" si="15"/>
        <v>0</v>
      </c>
      <c r="I670">
        <v>-606.89700000000005</v>
      </c>
      <c r="J670">
        <v>-607.25099999999998</v>
      </c>
      <c r="K670">
        <v>-607.41200000000003</v>
      </c>
      <c r="L670">
        <v>-607.13400000000001</v>
      </c>
      <c r="M670">
        <v>-607.65</v>
      </c>
      <c r="N670">
        <v>-606.35900000000004</v>
      </c>
      <c r="O670">
        <v>-607.28399999999999</v>
      </c>
      <c r="P670">
        <v>-607.67100000000005</v>
      </c>
      <c r="Q670">
        <v>-607.26199999999994</v>
      </c>
      <c r="R670">
        <v>-607.822</v>
      </c>
      <c r="S670">
        <v>-607.66099999999994</v>
      </c>
      <c r="T670">
        <v>-606.82100000000003</v>
      </c>
      <c r="U670">
        <v>-607.38099999999997</v>
      </c>
      <c r="V670">
        <v>-608.49900000000002</v>
      </c>
      <c r="W670">
        <v>-608.34900000000005</v>
      </c>
      <c r="X670">
        <v>-606.99300000000005</v>
      </c>
      <c r="Y670">
        <v>-607.56399999999996</v>
      </c>
      <c r="Z670">
        <v>-606.59500000000003</v>
      </c>
      <c r="AA670">
        <v>-606.95000000000005</v>
      </c>
      <c r="AB670">
        <v>-606.101</v>
      </c>
      <c r="AC670">
        <v>-605.35900000000004</v>
      </c>
      <c r="AD670">
        <v>-605.79999999999995</v>
      </c>
      <c r="AE670">
        <v>-604.58500000000004</v>
      </c>
      <c r="AF670">
        <v>-605.66099999999994</v>
      </c>
      <c r="AG670">
        <v>-604.37</v>
      </c>
      <c r="AH670">
        <v>-604.98299999999995</v>
      </c>
      <c r="AI670">
        <v>-605.25099999999998</v>
      </c>
      <c r="AJ670">
        <v>-604.553</v>
      </c>
      <c r="AK670">
        <v>-603.40200000000004</v>
      </c>
      <c r="AL670">
        <v>-605.01499999999999</v>
      </c>
      <c r="AM670">
        <v>-605.85400000000004</v>
      </c>
      <c r="AN670">
        <v>-605.27300000000002</v>
      </c>
      <c r="AO670">
        <v>-605.75699999999995</v>
      </c>
      <c r="AP670">
        <v>-605.09</v>
      </c>
      <c r="AQ670">
        <v>-605.91800000000001</v>
      </c>
      <c r="AR670">
        <v>-606.43399999999997</v>
      </c>
      <c r="AS670">
        <v>-605.58500000000004</v>
      </c>
      <c r="AT670">
        <v>-605.25099999999998</v>
      </c>
      <c r="AU670">
        <v>-605.72500000000002</v>
      </c>
      <c r="AV670">
        <v>-606.32600000000002</v>
      </c>
      <c r="AW670">
        <v>-605.56399999999996</v>
      </c>
      <c r="AX670">
        <v>-605.86500000000001</v>
      </c>
      <c r="AY670">
        <v>-605.875</v>
      </c>
      <c r="AZ670">
        <v>-606.41300000000001</v>
      </c>
      <c r="BA670">
        <v>-605.54200000000003</v>
      </c>
      <c r="BB670">
        <v>-605.91800000000001</v>
      </c>
      <c r="BC670">
        <v>-605.60599999999999</v>
      </c>
      <c r="BD670">
        <v>-604.78899999999999</v>
      </c>
    </row>
    <row r="671" spans="1:56" x14ac:dyDescent="0.25">
      <c r="A671" t="s">
        <v>323</v>
      </c>
      <c r="D671" t="s">
        <v>2</v>
      </c>
      <c r="F671" t="s">
        <v>157</v>
      </c>
      <c r="G671" s="33">
        <v>42975</v>
      </c>
      <c r="H671" s="41">
        <f t="shared" si="15"/>
        <v>33768.630000000005</v>
      </c>
      <c r="I671">
        <v>-619.28099999999995</v>
      </c>
      <c r="J671">
        <v>-621.08299999999997</v>
      </c>
      <c r="K671">
        <v>-619.59799999999996</v>
      </c>
      <c r="L671">
        <v>-620.27700000000004</v>
      </c>
      <c r="M671">
        <v>-619.80700000000002</v>
      </c>
      <c r="N671">
        <v>-619.91999999999996</v>
      </c>
      <c r="O671">
        <v>-619.58600000000001</v>
      </c>
      <c r="P671">
        <v>-619.85400000000004</v>
      </c>
      <c r="Q671">
        <v>-618.41300000000001</v>
      </c>
      <c r="R671">
        <v>-618.70699999999999</v>
      </c>
      <c r="S671">
        <v>-621.03200000000004</v>
      </c>
      <c r="T671">
        <v>-620.274</v>
      </c>
      <c r="U671">
        <v>-619.05399999999997</v>
      </c>
      <c r="V671">
        <v>-620.17100000000005</v>
      </c>
      <c r="W671">
        <v>-624.50900000000001</v>
      </c>
      <c r="X671">
        <v>-633.57399999999996</v>
      </c>
      <c r="Y671">
        <v>-645.66399999999999</v>
      </c>
      <c r="Z671">
        <v>-683.33199999999999</v>
      </c>
      <c r="AA671">
        <v>-777.20600000000002</v>
      </c>
      <c r="AB671">
        <v>-761.12300000000005</v>
      </c>
      <c r="AC671">
        <v>-873.41899999999998</v>
      </c>
      <c r="AD671">
        <v>-1071.413</v>
      </c>
      <c r="AE671">
        <v>-976.01099999999997</v>
      </c>
      <c r="AF671">
        <v>-885.81899999999996</v>
      </c>
      <c r="AG671">
        <v>-883.35500000000002</v>
      </c>
      <c r="AH671">
        <v>-910.78099999999995</v>
      </c>
      <c r="AI671">
        <v>-933.37800000000004</v>
      </c>
      <c r="AJ671">
        <v>-908.70500000000004</v>
      </c>
      <c r="AK671">
        <v>-889.15599999999995</v>
      </c>
      <c r="AL671">
        <v>-883.35299999999995</v>
      </c>
      <c r="AM671">
        <v>-889.47299999999996</v>
      </c>
      <c r="AN671">
        <v>-803.15899999999999</v>
      </c>
      <c r="AO671">
        <v>-698.846</v>
      </c>
      <c r="AP671">
        <v>-659.59299999999996</v>
      </c>
      <c r="AQ671">
        <v>-628.56100000000004</v>
      </c>
      <c r="AR671">
        <v>-622.04600000000005</v>
      </c>
      <c r="AS671">
        <v>-620.35199999999998</v>
      </c>
      <c r="AT671">
        <v>-620.30399999999997</v>
      </c>
      <c r="AU671">
        <v>-620.48099999999999</v>
      </c>
      <c r="AV671">
        <v>-621.59799999999996</v>
      </c>
      <c r="AW671">
        <v>-619.63099999999997</v>
      </c>
      <c r="AX671">
        <v>-621.04600000000005</v>
      </c>
      <c r="AY671">
        <v>-622.322</v>
      </c>
      <c r="AZ671">
        <v>-620.84299999999996</v>
      </c>
      <c r="BA671">
        <v>-620.74099999999999</v>
      </c>
      <c r="BB671">
        <v>-621.07899999999995</v>
      </c>
      <c r="BC671">
        <v>-620.46</v>
      </c>
      <c r="BD671">
        <v>-620.24</v>
      </c>
    </row>
    <row r="672" spans="1:56" x14ac:dyDescent="0.25">
      <c r="A672" t="s">
        <v>323</v>
      </c>
      <c r="D672" t="s">
        <v>2</v>
      </c>
      <c r="F672" t="s">
        <v>156</v>
      </c>
      <c r="G672" s="33">
        <v>42975</v>
      </c>
      <c r="H672" s="41">
        <f t="shared" si="15"/>
        <v>131269.62800000003</v>
      </c>
      <c r="I672">
        <v>-10.388999999999999</v>
      </c>
      <c r="J672">
        <v>-10.032</v>
      </c>
      <c r="K672">
        <v>-9.032</v>
      </c>
      <c r="L672">
        <v>-10.095000000000001</v>
      </c>
      <c r="M672">
        <v>-9.6020000000000003</v>
      </c>
      <c r="N672">
        <v>-10.494</v>
      </c>
      <c r="O672">
        <v>-8.8209999999999997</v>
      </c>
      <c r="P672">
        <v>-8.2390000000000008</v>
      </c>
      <c r="Q672">
        <v>-8.36</v>
      </c>
      <c r="R672">
        <v>-9.2029999999999994</v>
      </c>
      <c r="S672">
        <v>-10.191000000000001</v>
      </c>
      <c r="T672">
        <v>-10.038</v>
      </c>
      <c r="U672">
        <v>-10.058999999999999</v>
      </c>
      <c r="V672">
        <v>-10.728999999999999</v>
      </c>
      <c r="W672">
        <v>-73.784999999999997</v>
      </c>
      <c r="X672">
        <v>-167.643</v>
      </c>
      <c r="Y672">
        <v>-584.48299999999995</v>
      </c>
      <c r="Z672">
        <v>-2005.2760000000001</v>
      </c>
      <c r="AA672">
        <v>-4728.6610000000001</v>
      </c>
      <c r="AB672">
        <v>-6168.2079999999996</v>
      </c>
      <c r="AC672">
        <v>-8220.16</v>
      </c>
      <c r="AD672">
        <v>-12703.566000000001</v>
      </c>
      <c r="AE672">
        <v>-12127.052</v>
      </c>
      <c r="AF672">
        <v>-8436.5360000000001</v>
      </c>
      <c r="AG672">
        <v>-7752.3680000000004</v>
      </c>
      <c r="AH672">
        <v>-10315.635</v>
      </c>
      <c r="AI672">
        <v>-11937.138000000001</v>
      </c>
      <c r="AJ672">
        <v>-9142.7340000000004</v>
      </c>
      <c r="AK672">
        <v>-9076.5059999999994</v>
      </c>
      <c r="AL672">
        <v>-9324.1139999999996</v>
      </c>
      <c r="AM672">
        <v>-9067.86</v>
      </c>
      <c r="AN672">
        <v>-6047.5569999999998</v>
      </c>
      <c r="AO672">
        <v>-2293.4989999999998</v>
      </c>
      <c r="AP672">
        <v>-722.23900000000003</v>
      </c>
      <c r="AQ672">
        <v>-82.165999999999997</v>
      </c>
      <c r="AR672">
        <v>-13.996</v>
      </c>
      <c r="AS672">
        <v>-13.611000000000001</v>
      </c>
      <c r="AT672">
        <v>-13.728</v>
      </c>
      <c r="AU672">
        <v>-13.23</v>
      </c>
      <c r="AV672">
        <v>-13.327</v>
      </c>
      <c r="AW672">
        <v>-13.041</v>
      </c>
      <c r="AX672">
        <v>-14.026999999999999</v>
      </c>
      <c r="AY672">
        <v>-10.808999999999999</v>
      </c>
      <c r="AZ672">
        <v>-10.273999999999999</v>
      </c>
      <c r="BA672">
        <v>-9.5660000000000007</v>
      </c>
      <c r="BB672">
        <v>-10.474</v>
      </c>
      <c r="BC672">
        <v>-10.686999999999999</v>
      </c>
      <c r="BD672">
        <v>-10.388</v>
      </c>
    </row>
    <row r="673" spans="1:56" x14ac:dyDescent="0.25">
      <c r="A673" t="s">
        <v>323</v>
      </c>
      <c r="D673" t="s">
        <v>2</v>
      </c>
      <c r="F673" t="s">
        <v>153</v>
      </c>
      <c r="G673" s="33">
        <v>42975</v>
      </c>
      <c r="H673" s="41">
        <f t="shared" si="15"/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</row>
    <row r="674" spans="1:56" x14ac:dyDescent="0.25">
      <c r="A674" t="s">
        <v>323</v>
      </c>
      <c r="D674" t="s">
        <v>2</v>
      </c>
      <c r="F674" t="s">
        <v>155</v>
      </c>
      <c r="G674" s="33">
        <v>42975</v>
      </c>
      <c r="H674" s="41">
        <f t="shared" si="15"/>
        <v>0</v>
      </c>
      <c r="I674">
        <v>0</v>
      </c>
      <c r="J674">
        <v>-0.04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-2.2869999999999999</v>
      </c>
      <c r="AB674">
        <v>-1.9670000000000001</v>
      </c>
      <c r="AC674">
        <v>-2.492</v>
      </c>
      <c r="AD674">
        <v>-6.6420000000000003</v>
      </c>
      <c r="AE674">
        <v>-6.3840000000000003</v>
      </c>
      <c r="AF674">
        <v>-2.9260000000000002</v>
      </c>
      <c r="AG674">
        <v>-9.3510000000000009</v>
      </c>
      <c r="AH674">
        <v>-1.1519999999999999</v>
      </c>
      <c r="AI674">
        <v>-5.15</v>
      </c>
      <c r="AJ674">
        <v>-421.55599999999998</v>
      </c>
      <c r="AK674">
        <v>-816.57600000000002</v>
      </c>
      <c r="AL674">
        <v>-793.13400000000001</v>
      </c>
      <c r="AM674">
        <v>-789.91600000000005</v>
      </c>
      <c r="AN674">
        <v>-800.95799999999997</v>
      </c>
      <c r="AO674">
        <v>-788.64</v>
      </c>
      <c r="AP674">
        <v>-778.49599999999998</v>
      </c>
      <c r="AQ674">
        <v>-768</v>
      </c>
      <c r="AR674">
        <v>-762.01599999999996</v>
      </c>
      <c r="AS674">
        <v>-750</v>
      </c>
      <c r="AT674">
        <v>-756.01599999999996</v>
      </c>
      <c r="AU674">
        <v>-762</v>
      </c>
      <c r="AV674">
        <v>-762</v>
      </c>
      <c r="AW674">
        <v>-762</v>
      </c>
      <c r="AX674">
        <v>-768</v>
      </c>
      <c r="AY674">
        <v>-768</v>
      </c>
      <c r="AZ674">
        <v>-774</v>
      </c>
      <c r="BA674">
        <v>-774</v>
      </c>
      <c r="BB674">
        <v>-774</v>
      </c>
      <c r="BC674">
        <v>-780</v>
      </c>
      <c r="BD674">
        <v>-780</v>
      </c>
    </row>
    <row r="675" spans="1:56" x14ac:dyDescent="0.25">
      <c r="A675" t="s">
        <v>323</v>
      </c>
      <c r="D675" t="s">
        <v>2</v>
      </c>
      <c r="F675" t="s">
        <v>156</v>
      </c>
      <c r="G675" s="33">
        <v>42976</v>
      </c>
      <c r="H675" s="41">
        <f t="shared" si="15"/>
        <v>78369.628999999986</v>
      </c>
      <c r="I675">
        <v>-10.172000000000001</v>
      </c>
      <c r="J675">
        <v>-10.419</v>
      </c>
      <c r="K675">
        <v>-10.096</v>
      </c>
      <c r="L675">
        <v>-9.9440000000000008</v>
      </c>
      <c r="M675">
        <v>-10.321999999999999</v>
      </c>
      <c r="N675">
        <v>-9.7029999999999994</v>
      </c>
      <c r="O675">
        <v>-10.435</v>
      </c>
      <c r="P675">
        <v>-10.147</v>
      </c>
      <c r="Q675">
        <v>-10.959</v>
      </c>
      <c r="R675">
        <v>-10.297000000000001</v>
      </c>
      <c r="S675">
        <v>-11.403</v>
      </c>
      <c r="T675">
        <v>-10.486000000000001</v>
      </c>
      <c r="U675">
        <v>-11.391</v>
      </c>
      <c r="V675">
        <v>-12.420999999999999</v>
      </c>
      <c r="W675">
        <v>-57.113</v>
      </c>
      <c r="X675">
        <v>-808.20399999999995</v>
      </c>
      <c r="Y675">
        <v>-2788.99</v>
      </c>
      <c r="Z675">
        <v>-5199.098</v>
      </c>
      <c r="AA675">
        <v>-6925.6629999999996</v>
      </c>
      <c r="AB675">
        <v>-6251.8959999999997</v>
      </c>
      <c r="AC675">
        <v>-5512.8879999999999</v>
      </c>
      <c r="AD675">
        <v>-5381.8140000000003</v>
      </c>
      <c r="AE675">
        <v>-5842.3310000000001</v>
      </c>
      <c r="AF675">
        <v>-6634.71</v>
      </c>
      <c r="AG675">
        <v>-4723.4690000000001</v>
      </c>
      <c r="AH675">
        <v>-4538.973</v>
      </c>
      <c r="AI675">
        <v>-6397.95</v>
      </c>
      <c r="AJ675">
        <v>-7224.8710000000001</v>
      </c>
      <c r="AK675">
        <v>-4514.8320000000003</v>
      </c>
      <c r="AL675">
        <v>-2872.3580000000002</v>
      </c>
      <c r="AM675">
        <v>-1122.846</v>
      </c>
      <c r="AN675">
        <v>-771.03</v>
      </c>
      <c r="AO675">
        <v>-267.39699999999999</v>
      </c>
      <c r="AP675">
        <v>-187.40299999999999</v>
      </c>
      <c r="AQ675">
        <v>-43.872</v>
      </c>
      <c r="AR675">
        <v>-14.664999999999999</v>
      </c>
      <c r="AS675">
        <v>-13.476000000000001</v>
      </c>
      <c r="AT675">
        <v>-13.611000000000001</v>
      </c>
      <c r="AU675">
        <v>-13.112</v>
      </c>
      <c r="AV675">
        <v>-13.571999999999999</v>
      </c>
      <c r="AW675">
        <v>-13.311999999999999</v>
      </c>
      <c r="AX675">
        <v>-11.388999999999999</v>
      </c>
      <c r="AY675">
        <v>-11.629</v>
      </c>
      <c r="AZ675">
        <v>-10.553000000000001</v>
      </c>
      <c r="BA675">
        <v>-10.746</v>
      </c>
      <c r="BB675">
        <v>-8.6950000000000003</v>
      </c>
      <c r="BC675">
        <v>-9.9649999999999999</v>
      </c>
      <c r="BD675">
        <v>-9.0009999999999994</v>
      </c>
    </row>
    <row r="676" spans="1:56" x14ac:dyDescent="0.25">
      <c r="A676" t="s">
        <v>323</v>
      </c>
      <c r="D676" t="s">
        <v>2</v>
      </c>
      <c r="F676" t="s">
        <v>157</v>
      </c>
      <c r="G676" s="33">
        <v>42976</v>
      </c>
      <c r="H676" s="41">
        <f t="shared" si="15"/>
        <v>29583.940000000002</v>
      </c>
      <c r="I676">
        <v>-620.42499999999995</v>
      </c>
      <c r="J676">
        <v>-621.23099999999999</v>
      </c>
      <c r="K676">
        <v>-621.00900000000001</v>
      </c>
      <c r="L676">
        <v>-620.399</v>
      </c>
      <c r="M676">
        <v>-620.93200000000002</v>
      </c>
      <c r="N676">
        <v>-620.58100000000002</v>
      </c>
      <c r="O676">
        <v>-620.44200000000001</v>
      </c>
      <c r="P676">
        <v>-620.27800000000002</v>
      </c>
      <c r="Q676">
        <v>-620.25199999999995</v>
      </c>
      <c r="R676">
        <v>-624.76700000000005</v>
      </c>
      <c r="S676">
        <v>-637.255</v>
      </c>
      <c r="T676">
        <v>-637.09900000000005</v>
      </c>
      <c r="U676">
        <v>-634.83500000000004</v>
      </c>
      <c r="V676">
        <v>-636.02</v>
      </c>
      <c r="W676">
        <v>-637.86199999999997</v>
      </c>
      <c r="X676">
        <v>-454.09399999999999</v>
      </c>
      <c r="Y676">
        <v>-422.83</v>
      </c>
      <c r="Z676">
        <v>-369.31700000000001</v>
      </c>
      <c r="AA676">
        <v>-434.87599999999998</v>
      </c>
      <c r="AB676">
        <v>-378.209</v>
      </c>
      <c r="AC676">
        <v>-365.84300000000002</v>
      </c>
      <c r="AD676">
        <v>-586.44000000000005</v>
      </c>
      <c r="AE676">
        <v>-794.78499999999997</v>
      </c>
      <c r="AF676">
        <v>-799.75900000000001</v>
      </c>
      <c r="AG676">
        <v>-766.12300000000005</v>
      </c>
      <c r="AH676">
        <v>-730.66700000000003</v>
      </c>
      <c r="AI676">
        <v>-750.74099999999999</v>
      </c>
      <c r="AJ676">
        <v>-775.01499999999999</v>
      </c>
      <c r="AK676">
        <v>-712.673</v>
      </c>
      <c r="AL676">
        <v>-677.69</v>
      </c>
      <c r="AM676">
        <v>-641.95399999999995</v>
      </c>
      <c r="AN676">
        <v>-647.39099999999996</v>
      </c>
      <c r="AO676">
        <v>-631.86599999999999</v>
      </c>
      <c r="AP676">
        <v>-628.30600000000004</v>
      </c>
      <c r="AQ676">
        <v>-621.21</v>
      </c>
      <c r="AR676">
        <v>-616.553</v>
      </c>
      <c r="AS676">
        <v>-615.40599999999995</v>
      </c>
      <c r="AT676">
        <v>-614.67399999999998</v>
      </c>
      <c r="AU676">
        <v>-615.50199999999995</v>
      </c>
      <c r="AV676">
        <v>-615.923</v>
      </c>
      <c r="AW676">
        <v>-615.73099999999999</v>
      </c>
      <c r="AX676">
        <v>-615.28800000000001</v>
      </c>
      <c r="AY676">
        <v>-615.08799999999997</v>
      </c>
      <c r="AZ676">
        <v>-615.37900000000002</v>
      </c>
      <c r="BA676">
        <v>-616.35400000000004</v>
      </c>
      <c r="BB676">
        <v>-615.072</v>
      </c>
      <c r="BC676">
        <v>-614.44799999999998</v>
      </c>
      <c r="BD676">
        <v>-615.346</v>
      </c>
    </row>
    <row r="677" spans="1:56" x14ac:dyDescent="0.25">
      <c r="A677" t="s">
        <v>323</v>
      </c>
      <c r="D677" t="s">
        <v>2</v>
      </c>
      <c r="F677" t="s">
        <v>153</v>
      </c>
      <c r="G677" s="33">
        <v>42976</v>
      </c>
      <c r="H677" s="41">
        <f t="shared" si="15"/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</row>
    <row r="678" spans="1:56" x14ac:dyDescent="0.25">
      <c r="A678" t="s">
        <v>323</v>
      </c>
      <c r="D678" t="s">
        <v>2</v>
      </c>
      <c r="F678" t="s">
        <v>155</v>
      </c>
      <c r="G678" s="33">
        <v>42976</v>
      </c>
      <c r="H678" s="41">
        <f t="shared" si="15"/>
        <v>0</v>
      </c>
      <c r="I678">
        <v>-774</v>
      </c>
      <c r="J678">
        <v>-768.16</v>
      </c>
      <c r="K678">
        <v>-756</v>
      </c>
      <c r="L678">
        <v>-42</v>
      </c>
      <c r="M678">
        <v>0</v>
      </c>
      <c r="N678">
        <v>0</v>
      </c>
      <c r="O678">
        <v>0</v>
      </c>
      <c r="P678">
        <v>-0.04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-0.24</v>
      </c>
      <c r="AA678">
        <v>-1.1559999999999999</v>
      </c>
      <c r="AB678">
        <v>-378.399</v>
      </c>
      <c r="AC678">
        <v>-804.60699999999997</v>
      </c>
      <c r="AD678">
        <v>-804.38599999999997</v>
      </c>
      <c r="AE678">
        <v>-786.61599999999999</v>
      </c>
      <c r="AF678">
        <v>-782.17399999999998</v>
      </c>
      <c r="AG678">
        <v>-792.62199999999996</v>
      </c>
      <c r="AH678">
        <v>-784.36099999999999</v>
      </c>
      <c r="AI678">
        <v>-782.57600000000002</v>
      </c>
      <c r="AJ678">
        <v>-778.702</v>
      </c>
      <c r="AK678">
        <v>-732.95799999999997</v>
      </c>
      <c r="AL678">
        <v>-720.01599999999996</v>
      </c>
      <c r="AM678">
        <v>-720.01599999999996</v>
      </c>
      <c r="AN678">
        <v>-720.01599999999996</v>
      </c>
      <c r="AO678">
        <v>-714.32</v>
      </c>
      <c r="AP678">
        <v>-714.01599999999996</v>
      </c>
      <c r="AQ678">
        <v>-714.33600000000001</v>
      </c>
      <c r="AR678">
        <v>-708.32</v>
      </c>
      <c r="AS678">
        <v>-702</v>
      </c>
      <c r="AT678">
        <v>-696</v>
      </c>
      <c r="AU678">
        <v>-702</v>
      </c>
      <c r="AV678">
        <v>-696.01599999999996</v>
      </c>
      <c r="AW678">
        <v>-726</v>
      </c>
      <c r="AX678">
        <v>-726</v>
      </c>
      <c r="AY678">
        <v>-732</v>
      </c>
      <c r="AZ678">
        <v>-732</v>
      </c>
      <c r="BA678">
        <v>-738</v>
      </c>
      <c r="BB678">
        <v>-732</v>
      </c>
      <c r="BC678">
        <v>-738</v>
      </c>
      <c r="BD678">
        <v>-750</v>
      </c>
    </row>
    <row r="679" spans="1:56" x14ac:dyDescent="0.25">
      <c r="A679" t="s">
        <v>323</v>
      </c>
      <c r="D679" t="s">
        <v>2</v>
      </c>
      <c r="F679" t="s">
        <v>154</v>
      </c>
      <c r="G679" s="33">
        <v>42976</v>
      </c>
      <c r="H679" s="41">
        <f t="shared" si="15"/>
        <v>0</v>
      </c>
      <c r="I679">
        <v>-605.596</v>
      </c>
      <c r="J679">
        <v>-605.97199999999998</v>
      </c>
      <c r="K679">
        <v>-605.92899999999997</v>
      </c>
      <c r="L679">
        <v>-605.68200000000002</v>
      </c>
      <c r="M679">
        <v>-605.596</v>
      </c>
      <c r="N679">
        <v>-605.83199999999999</v>
      </c>
      <c r="O679">
        <v>-605.91800000000001</v>
      </c>
      <c r="P679">
        <v>-606.38099999999997</v>
      </c>
      <c r="Q679">
        <v>-605.61699999999996</v>
      </c>
      <c r="R679">
        <v>-615.82100000000003</v>
      </c>
      <c r="S679">
        <v>-636.04600000000005</v>
      </c>
      <c r="T679">
        <v>-637.94799999999998</v>
      </c>
      <c r="U679">
        <v>-637.46500000000003</v>
      </c>
      <c r="V679">
        <v>-638.10900000000004</v>
      </c>
      <c r="W679">
        <v>-637.36800000000005</v>
      </c>
      <c r="X679">
        <v>-638.12</v>
      </c>
      <c r="Y679">
        <v>-637.70100000000002</v>
      </c>
      <c r="Z679">
        <v>-637.56200000000001</v>
      </c>
      <c r="AA679">
        <v>-636.59299999999996</v>
      </c>
      <c r="AB679">
        <v>-636.97</v>
      </c>
      <c r="AC679">
        <v>-636.18499999999995</v>
      </c>
      <c r="AD679">
        <v>-637.50800000000004</v>
      </c>
      <c r="AE679">
        <v>-636.798</v>
      </c>
      <c r="AF679">
        <v>-636.11</v>
      </c>
      <c r="AG679">
        <v>-637.16300000000001</v>
      </c>
      <c r="AH679">
        <v>-636.03499999999997</v>
      </c>
      <c r="AI679">
        <v>-923.24099999999999</v>
      </c>
      <c r="AJ679">
        <v>-1338.2270000000001</v>
      </c>
      <c r="AK679">
        <v>-1315.9259999999999</v>
      </c>
      <c r="AL679">
        <v>-1370.1469999999999</v>
      </c>
      <c r="AM679">
        <v>-1370.847</v>
      </c>
      <c r="AN679">
        <v>-1394.5540000000001</v>
      </c>
      <c r="AO679">
        <v>-1454.7560000000001</v>
      </c>
      <c r="AP679">
        <v>-1544.3520000000001</v>
      </c>
      <c r="AQ679">
        <v>-1663.172</v>
      </c>
      <c r="AR679">
        <v>-1772.252</v>
      </c>
      <c r="AS679">
        <v>-1875.653</v>
      </c>
      <c r="AT679">
        <v>-1958.5619999999999</v>
      </c>
      <c r="AU679">
        <v>-2068.5549999999998</v>
      </c>
      <c r="AV679">
        <v>-2077.0709999999999</v>
      </c>
      <c r="AW679">
        <v>-2132.6909999999998</v>
      </c>
      <c r="AX679">
        <v>-2163.5590000000002</v>
      </c>
      <c r="AY679">
        <v>-2192.3110000000001</v>
      </c>
      <c r="AZ679">
        <v>-2216.4059999999999</v>
      </c>
      <c r="BA679">
        <v>-2235.2109999999998</v>
      </c>
      <c r="BB679">
        <v>-2274.7350000000001</v>
      </c>
      <c r="BC679">
        <v>-797.05600000000004</v>
      </c>
      <c r="BD679">
        <v>-635.99199999999996</v>
      </c>
    </row>
    <row r="680" spans="1:56" x14ac:dyDescent="0.25">
      <c r="A680" t="s">
        <v>323</v>
      </c>
      <c r="D680" t="s">
        <v>2</v>
      </c>
      <c r="F680" t="s">
        <v>155</v>
      </c>
      <c r="G680" s="33">
        <v>42977</v>
      </c>
      <c r="H680" s="41">
        <f t="shared" si="15"/>
        <v>0</v>
      </c>
      <c r="I680">
        <v>-756</v>
      </c>
      <c r="J680">
        <v>-756</v>
      </c>
      <c r="K680">
        <v>-756</v>
      </c>
      <c r="L680">
        <v>-762</v>
      </c>
      <c r="M680">
        <v>-540</v>
      </c>
      <c r="N680">
        <v>0</v>
      </c>
      <c r="O680">
        <v>0</v>
      </c>
      <c r="P680">
        <v>0</v>
      </c>
      <c r="Q680">
        <v>0</v>
      </c>
      <c r="R680">
        <v>-0.04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-3.1E-2</v>
      </c>
      <c r="Y680">
        <v>0</v>
      </c>
      <c r="Z680">
        <v>0</v>
      </c>
      <c r="AA680">
        <v>0</v>
      </c>
      <c r="AB680">
        <v>-84.096000000000004</v>
      </c>
      <c r="AC680">
        <v>-780</v>
      </c>
      <c r="AD680">
        <v>-774.01599999999996</v>
      </c>
      <c r="AE680">
        <v>-780.57600000000002</v>
      </c>
      <c r="AF680">
        <v>-780.92700000000002</v>
      </c>
      <c r="AG680">
        <v>-785.77099999999996</v>
      </c>
      <c r="AH680">
        <v>-790.93600000000004</v>
      </c>
      <c r="AI680">
        <v>-794.50699999999995</v>
      </c>
      <c r="AJ680">
        <v>-787.22900000000004</v>
      </c>
      <c r="AK680">
        <v>-787.846</v>
      </c>
      <c r="AL680">
        <v>-786.47699999999998</v>
      </c>
      <c r="AM680">
        <v>-777.52</v>
      </c>
      <c r="AN680">
        <v>-756.43100000000004</v>
      </c>
      <c r="AO680">
        <v>-750.14300000000003</v>
      </c>
      <c r="AP680">
        <v>-751.29600000000005</v>
      </c>
      <c r="AQ680">
        <v>-752.57600000000002</v>
      </c>
      <c r="AR680">
        <v>-744.32</v>
      </c>
      <c r="AS680">
        <v>-744.01599999999996</v>
      </c>
      <c r="AT680">
        <v>-744</v>
      </c>
      <c r="AU680">
        <v>-738.01599999999996</v>
      </c>
      <c r="AV680">
        <v>-738</v>
      </c>
      <c r="AW680">
        <v>-738</v>
      </c>
      <c r="AX680">
        <v>-744</v>
      </c>
      <c r="AY680">
        <v>-744</v>
      </c>
      <c r="AZ680">
        <v>-744</v>
      </c>
      <c r="BA680">
        <v>-762</v>
      </c>
      <c r="BB680">
        <v>-756</v>
      </c>
      <c r="BC680">
        <v>-774.16</v>
      </c>
      <c r="BD680">
        <v>-768</v>
      </c>
    </row>
    <row r="681" spans="1:56" x14ac:dyDescent="0.25">
      <c r="A681" t="s">
        <v>323</v>
      </c>
      <c r="D681" t="s">
        <v>2</v>
      </c>
      <c r="F681" t="s">
        <v>156</v>
      </c>
      <c r="G681" s="33">
        <v>42977</v>
      </c>
      <c r="H681" s="41">
        <f t="shared" si="15"/>
        <v>123930.70700000004</v>
      </c>
      <c r="I681">
        <v>-10.147</v>
      </c>
      <c r="J681">
        <v>-8.9420000000000002</v>
      </c>
      <c r="K681">
        <v>-9.7829999999999995</v>
      </c>
      <c r="L681">
        <v>-9.7910000000000004</v>
      </c>
      <c r="M681">
        <v>-10.618</v>
      </c>
      <c r="N681">
        <v>-10.032</v>
      </c>
      <c r="O681">
        <v>-10.053000000000001</v>
      </c>
      <c r="P681">
        <v>-10.836</v>
      </c>
      <c r="Q681">
        <v>-10.510999999999999</v>
      </c>
      <c r="R681">
        <v>-11.33</v>
      </c>
      <c r="S681">
        <v>-10.071999999999999</v>
      </c>
      <c r="T681">
        <v>-11.423</v>
      </c>
      <c r="U681">
        <v>-11.79</v>
      </c>
      <c r="V681">
        <v>-14.538</v>
      </c>
      <c r="W681">
        <v>-142.16800000000001</v>
      </c>
      <c r="X681">
        <v>-476.58600000000001</v>
      </c>
      <c r="Y681">
        <v>-824.75699999999995</v>
      </c>
      <c r="Z681">
        <v>-734.93100000000004</v>
      </c>
      <c r="AA681">
        <v>-1562.0039999999999</v>
      </c>
      <c r="AB681">
        <v>-1546.9169999999999</v>
      </c>
      <c r="AC681">
        <v>-1768.3050000000001</v>
      </c>
      <c r="AD681">
        <v>-3292.82</v>
      </c>
      <c r="AE681">
        <v>-6522.1009999999997</v>
      </c>
      <c r="AF681">
        <v>-8575.9660000000003</v>
      </c>
      <c r="AG681">
        <v>-10200.589</v>
      </c>
      <c r="AH681">
        <v>-10334.841</v>
      </c>
      <c r="AI681">
        <v>-11323.599</v>
      </c>
      <c r="AJ681">
        <v>-11833.356</v>
      </c>
      <c r="AK681">
        <v>-13176.06</v>
      </c>
      <c r="AL681">
        <v>-12487.572</v>
      </c>
      <c r="AM681">
        <v>-11481.346</v>
      </c>
      <c r="AN681">
        <v>-8847.1610000000001</v>
      </c>
      <c r="AO681">
        <v>-5422.7550000000001</v>
      </c>
      <c r="AP681">
        <v>-2511.634</v>
      </c>
      <c r="AQ681">
        <v>-557.596</v>
      </c>
      <c r="AR681">
        <v>-25.292999999999999</v>
      </c>
      <c r="AS681">
        <v>-12.601000000000001</v>
      </c>
      <c r="AT681">
        <v>-12.273</v>
      </c>
      <c r="AU681">
        <v>-13.21</v>
      </c>
      <c r="AV681">
        <v>-12.849</v>
      </c>
      <c r="AW681">
        <v>-11.542</v>
      </c>
      <c r="AX681">
        <v>-11.558999999999999</v>
      </c>
      <c r="AY681">
        <v>-10.693</v>
      </c>
      <c r="AZ681">
        <v>-10.331</v>
      </c>
      <c r="BA681">
        <v>-9.7349999999999994</v>
      </c>
      <c r="BB681">
        <v>-9.86</v>
      </c>
      <c r="BC681">
        <v>-9.1370000000000005</v>
      </c>
      <c r="BD681">
        <v>-8.6940000000000008</v>
      </c>
    </row>
    <row r="682" spans="1:56" x14ac:dyDescent="0.25">
      <c r="A682" t="s">
        <v>323</v>
      </c>
      <c r="D682" t="s">
        <v>2</v>
      </c>
      <c r="F682" t="s">
        <v>157</v>
      </c>
      <c r="G682" s="33">
        <v>42977</v>
      </c>
      <c r="H682" s="41">
        <f t="shared" si="15"/>
        <v>34009.396000000008</v>
      </c>
      <c r="I682">
        <v>-617.56500000000005</v>
      </c>
      <c r="J682">
        <v>-615.745</v>
      </c>
      <c r="K682">
        <v>-616.24599999999998</v>
      </c>
      <c r="L682">
        <v>-615.63199999999995</v>
      </c>
      <c r="M682">
        <v>-615.76599999999996</v>
      </c>
      <c r="N682">
        <v>-616.52499999999998</v>
      </c>
      <c r="O682">
        <v>-615.68299999999999</v>
      </c>
      <c r="P682">
        <v>-616.71199999999999</v>
      </c>
      <c r="Q682">
        <v>-633.83100000000002</v>
      </c>
      <c r="R682">
        <v>-636.30100000000004</v>
      </c>
      <c r="S682">
        <v>-636.05999999999995</v>
      </c>
      <c r="T682">
        <v>-635.91899999999998</v>
      </c>
      <c r="U682">
        <v>-635.899</v>
      </c>
      <c r="V682">
        <v>-634.14700000000005</v>
      </c>
      <c r="W682">
        <v>-641.77</v>
      </c>
      <c r="X682">
        <v>-655.54600000000005</v>
      </c>
      <c r="Y682">
        <v>-661.84799999999996</v>
      </c>
      <c r="Z682">
        <v>-656.56799999999998</v>
      </c>
      <c r="AA682">
        <v>-664.12800000000004</v>
      </c>
      <c r="AB682">
        <v>-661.05700000000002</v>
      </c>
      <c r="AC682">
        <v>-660.84799999999996</v>
      </c>
      <c r="AD682">
        <v>-698.25300000000004</v>
      </c>
      <c r="AE682">
        <v>-767.83900000000006</v>
      </c>
      <c r="AF682">
        <v>-847.11300000000006</v>
      </c>
      <c r="AG682">
        <v>-973.83399999999995</v>
      </c>
      <c r="AH682">
        <v>-1021.1849999999999</v>
      </c>
      <c r="AI682">
        <v>-1002.731</v>
      </c>
      <c r="AJ682">
        <v>-980.16800000000001</v>
      </c>
      <c r="AK682">
        <v>-1028.1379999999999</v>
      </c>
      <c r="AL682">
        <v>-1001.186</v>
      </c>
      <c r="AM682">
        <v>-976.78700000000003</v>
      </c>
      <c r="AN682">
        <v>-902.43299999999999</v>
      </c>
      <c r="AO682">
        <v>-812.20100000000002</v>
      </c>
      <c r="AP682">
        <v>-729.04899999999998</v>
      </c>
      <c r="AQ682">
        <v>-661.02499999999998</v>
      </c>
      <c r="AR682">
        <v>-638.47299999999996</v>
      </c>
      <c r="AS682">
        <v>-635.90499999999997</v>
      </c>
      <c r="AT682">
        <v>-634.69100000000003</v>
      </c>
      <c r="AU682">
        <v>-635.03</v>
      </c>
      <c r="AV682">
        <v>-636.95600000000002</v>
      </c>
      <c r="AW682">
        <v>-635.07600000000002</v>
      </c>
      <c r="AX682">
        <v>-635.89300000000003</v>
      </c>
      <c r="AY682">
        <v>-635.43899999999996</v>
      </c>
      <c r="AZ682">
        <v>-636.73</v>
      </c>
      <c r="BA682">
        <v>-635.30999999999995</v>
      </c>
      <c r="BB682">
        <v>-635.12400000000002</v>
      </c>
      <c r="BC682">
        <v>-633.35400000000004</v>
      </c>
      <c r="BD682">
        <v>-635.67700000000002</v>
      </c>
    </row>
    <row r="683" spans="1:56" x14ac:dyDescent="0.25">
      <c r="A683" t="s">
        <v>323</v>
      </c>
      <c r="D683" t="s">
        <v>2</v>
      </c>
      <c r="F683" t="s">
        <v>153</v>
      </c>
      <c r="G683" s="33">
        <v>42977</v>
      </c>
      <c r="H683" s="41">
        <f t="shared" si="15"/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</row>
    <row r="684" spans="1:56" x14ac:dyDescent="0.25">
      <c r="A684" t="s">
        <v>323</v>
      </c>
      <c r="D684" t="s">
        <v>2</v>
      </c>
      <c r="F684" t="s">
        <v>154</v>
      </c>
      <c r="G684" s="33">
        <v>42977</v>
      </c>
      <c r="H684" s="41">
        <f t="shared" si="15"/>
        <v>0</v>
      </c>
      <c r="I684">
        <v>-636.18499999999995</v>
      </c>
      <c r="J684">
        <v>-636.71199999999999</v>
      </c>
      <c r="K684">
        <v>-637.12</v>
      </c>
      <c r="L684">
        <v>-35.503</v>
      </c>
      <c r="M684">
        <v>-3.2000000000000001E-2</v>
      </c>
      <c r="N684">
        <v>0</v>
      </c>
      <c r="O684">
        <v>0</v>
      </c>
      <c r="P684">
        <v>-29.106000000000002</v>
      </c>
      <c r="Q684">
        <v>-487.37700000000001</v>
      </c>
      <c r="R684">
        <v>-628.745</v>
      </c>
      <c r="S684">
        <v>-627.92700000000002</v>
      </c>
      <c r="T684">
        <v>-630.37900000000002</v>
      </c>
      <c r="U684">
        <v>-629.89499999999998</v>
      </c>
      <c r="V684">
        <v>-632.46500000000003</v>
      </c>
      <c r="W684">
        <v>-1975.184</v>
      </c>
      <c r="X684">
        <v>-1947.144</v>
      </c>
      <c r="Y684">
        <v>-1762.672</v>
      </c>
      <c r="Z684">
        <v>-1618.0889999999999</v>
      </c>
      <c r="AA684">
        <v>-1535.482</v>
      </c>
      <c r="AB684">
        <v>-1440.047</v>
      </c>
      <c r="AC684">
        <v>-1408.425</v>
      </c>
      <c r="AD684">
        <v>-1371.4169999999999</v>
      </c>
      <c r="AE684">
        <v>-1335.644</v>
      </c>
      <c r="AF684">
        <v>-1313.3889999999999</v>
      </c>
      <c r="AG684">
        <v>-1283.712</v>
      </c>
      <c r="AH684">
        <v>-1270.23</v>
      </c>
      <c r="AI684">
        <v>-1263.1980000000001</v>
      </c>
      <c r="AJ684">
        <v>-1278.241</v>
      </c>
      <c r="AK684">
        <v>-1249.6400000000001</v>
      </c>
      <c r="AL684">
        <v>-1274.336</v>
      </c>
      <c r="AM684">
        <v>-1309.4749999999999</v>
      </c>
      <c r="AN684">
        <v>-1369.385</v>
      </c>
      <c r="AO684">
        <v>-1430.81</v>
      </c>
      <c r="AP684">
        <v>-1506.8710000000001</v>
      </c>
      <c r="AQ684">
        <v>-1614.8309999999999</v>
      </c>
      <c r="AR684">
        <v>-1741.586</v>
      </c>
      <c r="AS684">
        <v>-1831.173</v>
      </c>
      <c r="AT684">
        <v>-1889.0509999999999</v>
      </c>
      <c r="AU684">
        <v>-2010.828</v>
      </c>
      <c r="AV684">
        <v>-2071.63</v>
      </c>
      <c r="AW684">
        <v>-2133.0140000000001</v>
      </c>
      <c r="AX684">
        <v>-2178.3220000000001</v>
      </c>
      <c r="AY684">
        <v>-2252.7049999999999</v>
      </c>
      <c r="AZ684">
        <v>-2270.6819999999998</v>
      </c>
      <c r="BA684">
        <v>-2322.1509999999998</v>
      </c>
      <c r="BB684">
        <v>-2366.299</v>
      </c>
      <c r="BC684">
        <v>-797.51900000000001</v>
      </c>
      <c r="BD684">
        <v>-629.47500000000002</v>
      </c>
    </row>
    <row r="685" spans="1:56" x14ac:dyDescent="0.25">
      <c r="A685" t="s">
        <v>323</v>
      </c>
      <c r="D685" t="s">
        <v>2</v>
      </c>
      <c r="F685" t="s">
        <v>153</v>
      </c>
      <c r="G685" s="33">
        <v>42978</v>
      </c>
      <c r="H685" s="41">
        <f t="shared" si="15"/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</row>
    <row r="686" spans="1:56" x14ac:dyDescent="0.25">
      <c r="A686" t="s">
        <v>323</v>
      </c>
      <c r="D686" t="s">
        <v>2</v>
      </c>
      <c r="F686" t="s">
        <v>157</v>
      </c>
      <c r="G686" s="33">
        <v>42978</v>
      </c>
      <c r="H686" s="41">
        <f t="shared" si="15"/>
        <v>40579.746999999988</v>
      </c>
      <c r="I686">
        <v>-636.88199999999995</v>
      </c>
      <c r="J686">
        <v>-635.31299999999999</v>
      </c>
      <c r="K686">
        <v>-635.78899999999999</v>
      </c>
      <c r="L686">
        <v>-634.78399999999999</v>
      </c>
      <c r="M686">
        <v>-635.24</v>
      </c>
      <c r="N686">
        <v>-636.09400000000005</v>
      </c>
      <c r="O686">
        <v>-635.52099999999996</v>
      </c>
      <c r="P686">
        <v>-644.245</v>
      </c>
      <c r="Q686">
        <v>-670.67</v>
      </c>
      <c r="R686">
        <v>-669.81100000000004</v>
      </c>
      <c r="S686">
        <v>-669.35</v>
      </c>
      <c r="T686">
        <v>-670.61800000000005</v>
      </c>
      <c r="U686">
        <v>-669.06899999999996</v>
      </c>
      <c r="V686">
        <v>-669.63599999999997</v>
      </c>
      <c r="W686">
        <v>-680.15499999999997</v>
      </c>
      <c r="X686">
        <v>-725.59400000000005</v>
      </c>
      <c r="Y686">
        <v>-784.68399999999997</v>
      </c>
      <c r="Z686">
        <v>-853.64800000000002</v>
      </c>
      <c r="AA686">
        <v>-927.12400000000002</v>
      </c>
      <c r="AB686">
        <v>-1028.6389999999999</v>
      </c>
      <c r="AC686">
        <v>-1151.634</v>
      </c>
      <c r="AD686">
        <v>-1235.1110000000001</v>
      </c>
      <c r="AE686">
        <v>-1318.4349999999999</v>
      </c>
      <c r="AF686">
        <v>-1391.5840000000001</v>
      </c>
      <c r="AG686">
        <v>-1455.249</v>
      </c>
      <c r="AH686">
        <v>-1494.6010000000001</v>
      </c>
      <c r="AI686">
        <v>-1458.4480000000001</v>
      </c>
      <c r="AJ686">
        <v>-1394.2090000000001</v>
      </c>
      <c r="AK686">
        <v>-1292.011</v>
      </c>
      <c r="AL686">
        <v>-1185.0989999999999</v>
      </c>
      <c r="AM686">
        <v>-1067.2449999999999</v>
      </c>
      <c r="AN686">
        <v>-975.70299999999997</v>
      </c>
      <c r="AO686">
        <v>-869.09699999999998</v>
      </c>
      <c r="AP686">
        <v>-766.17200000000003</v>
      </c>
      <c r="AQ686">
        <v>-697.12599999999998</v>
      </c>
      <c r="AR686">
        <v>-672.51199999999994</v>
      </c>
      <c r="AS686">
        <v>-670.19799999999998</v>
      </c>
      <c r="AT686">
        <v>-669.62199999999996</v>
      </c>
      <c r="AU686">
        <v>-669.65899999999999</v>
      </c>
      <c r="AV686">
        <v>-670.60400000000004</v>
      </c>
      <c r="AW686">
        <v>-671.05899999999997</v>
      </c>
      <c r="AX686">
        <v>-670.476</v>
      </c>
      <c r="AY686">
        <v>-670.21600000000001</v>
      </c>
      <c r="AZ686">
        <v>-670.73199999999997</v>
      </c>
      <c r="BA686">
        <v>-671.12699999999995</v>
      </c>
      <c r="BB686">
        <v>-670.09299999999996</v>
      </c>
      <c r="BC686">
        <v>-667.99400000000003</v>
      </c>
      <c r="BD686">
        <v>-670.86500000000001</v>
      </c>
    </row>
    <row r="687" spans="1:56" x14ac:dyDescent="0.25">
      <c r="A687" t="s">
        <v>323</v>
      </c>
      <c r="D687" t="s">
        <v>2</v>
      </c>
      <c r="F687" t="s">
        <v>156</v>
      </c>
      <c r="G687" s="33">
        <v>42978</v>
      </c>
      <c r="H687" s="41">
        <f t="shared" si="15"/>
        <v>254992.02100000007</v>
      </c>
      <c r="I687">
        <v>-8.36</v>
      </c>
      <c r="J687">
        <v>-8.7899999999999991</v>
      </c>
      <c r="K687">
        <v>-8.67</v>
      </c>
      <c r="L687">
        <v>-9.1219999999999999</v>
      </c>
      <c r="M687">
        <v>-9.4339999999999993</v>
      </c>
      <c r="N687">
        <v>-10.439</v>
      </c>
      <c r="O687">
        <v>-9.6649999999999991</v>
      </c>
      <c r="P687">
        <v>-9.4459999999999997</v>
      </c>
      <c r="Q687">
        <v>-8.8290000000000006</v>
      </c>
      <c r="R687">
        <v>-8.423</v>
      </c>
      <c r="S687">
        <v>-8.9659999999999993</v>
      </c>
      <c r="T687">
        <v>-9.1980000000000004</v>
      </c>
      <c r="U687">
        <v>-9.91</v>
      </c>
      <c r="V687">
        <v>-12.492000000000001</v>
      </c>
      <c r="W687">
        <v>-239.107</v>
      </c>
      <c r="X687">
        <v>-1408.1990000000001</v>
      </c>
      <c r="Y687">
        <v>-3646.6469999999999</v>
      </c>
      <c r="Z687">
        <v>-6496.8580000000002</v>
      </c>
      <c r="AA687">
        <v>-9463.6859999999997</v>
      </c>
      <c r="AB687">
        <v>-12398.129000000001</v>
      </c>
      <c r="AC687">
        <v>-15144</v>
      </c>
      <c r="AD687">
        <v>-17441.679</v>
      </c>
      <c r="AE687">
        <v>-19151.554</v>
      </c>
      <c r="AF687">
        <v>-20280.647000000001</v>
      </c>
      <c r="AG687">
        <v>-20878.972000000002</v>
      </c>
      <c r="AH687">
        <v>-20914.745999999999</v>
      </c>
      <c r="AI687">
        <v>-20515.493999999999</v>
      </c>
      <c r="AJ687">
        <v>-19540.881000000001</v>
      </c>
      <c r="AK687">
        <v>-18036.374</v>
      </c>
      <c r="AL687">
        <v>-15940.44</v>
      </c>
      <c r="AM687">
        <v>-13311.432000000001</v>
      </c>
      <c r="AN687">
        <v>-9979.5059999999994</v>
      </c>
      <c r="AO687">
        <v>-6363.3140000000003</v>
      </c>
      <c r="AP687">
        <v>-2862.364</v>
      </c>
      <c r="AQ687">
        <v>-678.66700000000003</v>
      </c>
      <c r="AR687">
        <v>-36.539000000000001</v>
      </c>
      <c r="AS687">
        <v>-11.765000000000001</v>
      </c>
      <c r="AT687">
        <v>-11.712</v>
      </c>
      <c r="AU687">
        <v>-11.916</v>
      </c>
      <c r="AV687">
        <v>-12.217000000000001</v>
      </c>
      <c r="AW687">
        <v>-13.521000000000001</v>
      </c>
      <c r="AX687">
        <v>-11.907</v>
      </c>
      <c r="AY687">
        <v>-11.823</v>
      </c>
      <c r="AZ687">
        <v>-10.077999999999999</v>
      </c>
      <c r="BA687">
        <v>-9.8439999999999994</v>
      </c>
      <c r="BB687">
        <v>-9.2650000000000006</v>
      </c>
      <c r="BC687">
        <v>-8.64</v>
      </c>
      <c r="BD687">
        <v>-8.3539999999999992</v>
      </c>
    </row>
    <row r="688" spans="1:56" x14ac:dyDescent="0.25">
      <c r="A688" t="s">
        <v>323</v>
      </c>
      <c r="D688" t="s">
        <v>2</v>
      </c>
      <c r="F688" t="s">
        <v>155</v>
      </c>
      <c r="G688" s="33">
        <v>42978</v>
      </c>
      <c r="H688" s="41">
        <f t="shared" si="15"/>
        <v>0</v>
      </c>
      <c r="I688">
        <v>-756</v>
      </c>
      <c r="J688">
        <v>-768</v>
      </c>
      <c r="K688">
        <v>-768</v>
      </c>
      <c r="L688">
        <v>-768</v>
      </c>
      <c r="M688">
        <v>-546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-0.14299999999999999</v>
      </c>
      <c r="Z688">
        <v>-505.488</v>
      </c>
      <c r="AA688">
        <v>-772.28700000000003</v>
      </c>
      <c r="AB688">
        <v>-777.00599999999997</v>
      </c>
      <c r="AC688">
        <v>-782.31899999999996</v>
      </c>
      <c r="AD688">
        <v>-787.19</v>
      </c>
      <c r="AE688">
        <v>-781.61599999999999</v>
      </c>
      <c r="AF688">
        <v>-778.38400000000001</v>
      </c>
      <c r="AG688">
        <v>-788.91</v>
      </c>
      <c r="AH688">
        <v>-780.95699999999999</v>
      </c>
      <c r="AI688">
        <v>-760.54200000000003</v>
      </c>
      <c r="AJ688">
        <v>-733.74300000000005</v>
      </c>
      <c r="AK688">
        <v>-735.63099999999997</v>
      </c>
      <c r="AL688">
        <v>-760.04600000000005</v>
      </c>
      <c r="AM688">
        <v>-750.59100000000001</v>
      </c>
      <c r="AN688">
        <v>-756.49400000000003</v>
      </c>
      <c r="AO688">
        <v>-744.12699999999995</v>
      </c>
      <c r="AP688">
        <v>-744.01599999999996</v>
      </c>
      <c r="AQ688">
        <v>-750.976</v>
      </c>
      <c r="AR688">
        <v>-750</v>
      </c>
      <c r="AS688">
        <v>-744.01599999999996</v>
      </c>
      <c r="AT688">
        <v>-744</v>
      </c>
      <c r="AU688">
        <v>-744</v>
      </c>
      <c r="AV688">
        <v>-744.01599999999996</v>
      </c>
      <c r="AW688">
        <v>-744</v>
      </c>
      <c r="AX688">
        <v>-738</v>
      </c>
      <c r="AY688">
        <v>-732</v>
      </c>
      <c r="AZ688">
        <v>-732</v>
      </c>
      <c r="BA688">
        <v>-726</v>
      </c>
      <c r="BB688">
        <v>-738</v>
      </c>
      <c r="BC688">
        <v>-738</v>
      </c>
      <c r="BD688">
        <v>-744</v>
      </c>
    </row>
    <row r="689" spans="1:56" x14ac:dyDescent="0.25">
      <c r="A689" t="s">
        <v>323</v>
      </c>
      <c r="D689" t="s">
        <v>2</v>
      </c>
      <c r="F689" t="s">
        <v>154</v>
      </c>
      <c r="G689" s="33">
        <v>42978</v>
      </c>
      <c r="H689" s="41">
        <f t="shared" si="15"/>
        <v>0</v>
      </c>
      <c r="I689">
        <v>-631.173</v>
      </c>
      <c r="J689">
        <v>-629.572</v>
      </c>
      <c r="K689">
        <v>-631.28099999999995</v>
      </c>
      <c r="L689">
        <v>-629.89400000000001</v>
      </c>
      <c r="M689">
        <v>-630.346</v>
      </c>
      <c r="N689">
        <v>-629.99099999999999</v>
      </c>
      <c r="O689">
        <v>-630.08900000000006</v>
      </c>
      <c r="P689">
        <v>-629.33500000000004</v>
      </c>
      <c r="Q689">
        <v>-629.85199999999998</v>
      </c>
      <c r="R689">
        <v>-630.07799999999997</v>
      </c>
      <c r="S689">
        <v>-629.57299999999998</v>
      </c>
      <c r="T689">
        <v>-630.40099999999995</v>
      </c>
      <c r="U689">
        <v>-670.47299999999996</v>
      </c>
      <c r="V689">
        <v>-1009.742</v>
      </c>
      <c r="W689">
        <v>-2043.6969999999999</v>
      </c>
      <c r="X689">
        <v>-2024.579</v>
      </c>
      <c r="Y689">
        <v>-1851.354</v>
      </c>
      <c r="Z689">
        <v>-1360.5909999999999</v>
      </c>
      <c r="AA689">
        <v>-955.84100000000001</v>
      </c>
      <c r="AB689">
        <v>-855.71900000000005</v>
      </c>
      <c r="AC689">
        <v>-801.44299999999998</v>
      </c>
      <c r="AD689">
        <v>-771.35799999999995</v>
      </c>
      <c r="AE689">
        <v>-714.87800000000004</v>
      </c>
      <c r="AF689">
        <v>-697.08299999999997</v>
      </c>
      <c r="AG689">
        <v>-664.34400000000005</v>
      </c>
      <c r="AH689">
        <v>-670.40800000000002</v>
      </c>
      <c r="AI689">
        <v>-669.10699999999997</v>
      </c>
      <c r="AJ689">
        <v>-661.92499999999995</v>
      </c>
      <c r="AK689">
        <v>-668.69799999999998</v>
      </c>
      <c r="AL689">
        <v>-1270.9079999999999</v>
      </c>
      <c r="AM689">
        <v>-1339.8810000000001</v>
      </c>
      <c r="AN689">
        <v>-1390.029</v>
      </c>
      <c r="AO689">
        <v>-1445.38</v>
      </c>
      <c r="AP689">
        <v>-1481.5930000000001</v>
      </c>
      <c r="AQ689">
        <v>-1608.327</v>
      </c>
      <c r="AR689">
        <v>-1753.499</v>
      </c>
      <c r="AS689">
        <v>-1867.73</v>
      </c>
      <c r="AT689">
        <v>-1970.68</v>
      </c>
      <c r="AU689">
        <v>-2101.5</v>
      </c>
      <c r="AV689">
        <v>-2123.3049999999998</v>
      </c>
      <c r="AW689">
        <v>-1897.33</v>
      </c>
      <c r="AX689">
        <v>-1934.4559999999999</v>
      </c>
      <c r="AY689">
        <v>-1981.0440000000001</v>
      </c>
      <c r="AZ689">
        <v>-2039.6849999999999</v>
      </c>
      <c r="BA689">
        <v>-2379.4490000000001</v>
      </c>
      <c r="BB689">
        <v>-2396.3510000000001</v>
      </c>
      <c r="BC689">
        <v>-868.75</v>
      </c>
      <c r="BD689">
        <v>-702.04100000000005</v>
      </c>
    </row>
    <row r="690" spans="1:56" x14ac:dyDescent="0.25">
      <c r="A690" t="s">
        <v>323</v>
      </c>
      <c r="D690" t="s">
        <v>2</v>
      </c>
      <c r="F690" t="s">
        <v>157</v>
      </c>
      <c r="G690" s="33">
        <v>42979</v>
      </c>
      <c r="H690" s="41">
        <f t="shared" si="15"/>
        <v>37529.952999999987</v>
      </c>
      <c r="I690">
        <v>-671.24400000000003</v>
      </c>
      <c r="J690">
        <v>-669.74199999999996</v>
      </c>
      <c r="K690">
        <v>-671.10900000000004</v>
      </c>
      <c r="L690">
        <v>-669.87400000000002</v>
      </c>
      <c r="M690">
        <v>-670.6</v>
      </c>
      <c r="N690">
        <v>-671.178</v>
      </c>
      <c r="O690">
        <v>-670.58299999999997</v>
      </c>
      <c r="P690">
        <v>-670.26599999999996</v>
      </c>
      <c r="Q690">
        <v>-671.351</v>
      </c>
      <c r="R690">
        <v>-670.09500000000003</v>
      </c>
      <c r="S690">
        <v>-670.78200000000004</v>
      </c>
      <c r="T690">
        <v>-670.34799999999996</v>
      </c>
      <c r="U690">
        <v>-669.30799999999999</v>
      </c>
      <c r="V690">
        <v>-670.40599999999995</v>
      </c>
      <c r="W690">
        <v>-686.06700000000001</v>
      </c>
      <c r="X690">
        <v>-770.84199999999998</v>
      </c>
      <c r="Y690">
        <v>-721.95699999999999</v>
      </c>
      <c r="Z690">
        <v>-727.89700000000005</v>
      </c>
      <c r="AA690">
        <v>-822.50300000000004</v>
      </c>
      <c r="AB690">
        <v>-1001.559</v>
      </c>
      <c r="AC690">
        <v>-1009.026</v>
      </c>
      <c r="AD690">
        <v>-1058.3499999999999</v>
      </c>
      <c r="AE690">
        <v>-1156.5350000000001</v>
      </c>
      <c r="AF690">
        <v>-1071.4680000000001</v>
      </c>
      <c r="AG690">
        <v>-1043.99</v>
      </c>
      <c r="AH690">
        <v>-847.94799999999998</v>
      </c>
      <c r="AI690">
        <v>-839.52800000000002</v>
      </c>
      <c r="AJ690">
        <v>-999.42600000000004</v>
      </c>
      <c r="AK690">
        <v>-1054.434</v>
      </c>
      <c r="AL690">
        <v>-1092.7919999999999</v>
      </c>
      <c r="AM690">
        <v>-1010.556</v>
      </c>
      <c r="AN690">
        <v>-1058.7080000000001</v>
      </c>
      <c r="AO690">
        <v>-911.48400000000004</v>
      </c>
      <c r="AP690">
        <v>-835.48</v>
      </c>
      <c r="AQ690">
        <v>-711.62</v>
      </c>
      <c r="AR690">
        <v>-671.43799999999999</v>
      </c>
      <c r="AS690">
        <v>-669.44</v>
      </c>
      <c r="AT690">
        <v>-670.32399999999996</v>
      </c>
      <c r="AU690">
        <v>-670.17399999999998</v>
      </c>
      <c r="AV690">
        <v>-669.58199999999999</v>
      </c>
      <c r="AW690">
        <v>-669.82500000000005</v>
      </c>
      <c r="AX690">
        <v>-670.85900000000004</v>
      </c>
      <c r="AY690">
        <v>-670.09699999999998</v>
      </c>
      <c r="AZ690">
        <v>-670.87099999999998</v>
      </c>
      <c r="BA690">
        <v>-670.06500000000005</v>
      </c>
      <c r="BB690">
        <v>-670.40099999999995</v>
      </c>
      <c r="BC690">
        <v>-666.79899999999998</v>
      </c>
      <c r="BD690">
        <v>-671.02200000000005</v>
      </c>
    </row>
    <row r="691" spans="1:56" x14ac:dyDescent="0.25">
      <c r="A691" t="s">
        <v>323</v>
      </c>
      <c r="D691" t="s">
        <v>2</v>
      </c>
      <c r="F691" t="s">
        <v>156</v>
      </c>
      <c r="G691" s="33">
        <v>42979</v>
      </c>
      <c r="H691" s="41">
        <f t="shared" si="15"/>
        <v>157994.94800000003</v>
      </c>
      <c r="I691">
        <v>-8.9179999999999993</v>
      </c>
      <c r="J691">
        <v>-8.5329999999999995</v>
      </c>
      <c r="K691">
        <v>-8.9960000000000004</v>
      </c>
      <c r="L691">
        <v>-8.8339999999999996</v>
      </c>
      <c r="M691">
        <v>-8.9130000000000003</v>
      </c>
      <c r="N691">
        <v>-9.1470000000000002</v>
      </c>
      <c r="O691">
        <v>-9.0280000000000005</v>
      </c>
      <c r="P691">
        <v>-9.89</v>
      </c>
      <c r="Q691">
        <v>-9.3559999999999999</v>
      </c>
      <c r="R691">
        <v>-10.057</v>
      </c>
      <c r="S691">
        <v>-9.2829999999999995</v>
      </c>
      <c r="T691">
        <v>-10.07</v>
      </c>
      <c r="U691">
        <v>-10.657</v>
      </c>
      <c r="V691">
        <v>-15.292</v>
      </c>
      <c r="W691">
        <v>-382.10300000000001</v>
      </c>
      <c r="X691">
        <v>-1608.289</v>
      </c>
      <c r="Y691">
        <v>-1344.567</v>
      </c>
      <c r="Z691">
        <v>-2184.1559999999999</v>
      </c>
      <c r="AA691">
        <v>-5939.4340000000002</v>
      </c>
      <c r="AB691">
        <v>-10392.316000000001</v>
      </c>
      <c r="AC691">
        <v>-10712.302</v>
      </c>
      <c r="AD691">
        <v>-12592.799000000001</v>
      </c>
      <c r="AE691">
        <v>-14325.459000000001</v>
      </c>
      <c r="AF691">
        <v>-13126.441000000001</v>
      </c>
      <c r="AG691">
        <v>-12318.33</v>
      </c>
      <c r="AH691">
        <v>-7246.6120000000001</v>
      </c>
      <c r="AI691">
        <v>-7845.1120000000001</v>
      </c>
      <c r="AJ691">
        <v>-11297.697</v>
      </c>
      <c r="AK691">
        <v>-12428.764999999999</v>
      </c>
      <c r="AL691">
        <v>-10188.945</v>
      </c>
      <c r="AM691">
        <v>-8132.9859999999999</v>
      </c>
      <c r="AN691">
        <v>-6813.3450000000003</v>
      </c>
      <c r="AO691">
        <v>-5092.3090000000002</v>
      </c>
      <c r="AP691">
        <v>-3017.701</v>
      </c>
      <c r="AQ691">
        <v>-704.54499999999996</v>
      </c>
      <c r="AR691">
        <v>-33.433999999999997</v>
      </c>
      <c r="AS691">
        <v>-10.944000000000001</v>
      </c>
      <c r="AT691">
        <v>-12.54</v>
      </c>
      <c r="AU691">
        <v>-12.826000000000001</v>
      </c>
      <c r="AV691">
        <v>-12.109</v>
      </c>
      <c r="AW691">
        <v>-12.2</v>
      </c>
      <c r="AX691">
        <v>-11.680999999999999</v>
      </c>
      <c r="AY691">
        <v>-10.595000000000001</v>
      </c>
      <c r="AZ691">
        <v>-10.474</v>
      </c>
      <c r="BA691">
        <v>-9.7889999999999997</v>
      </c>
      <c r="BB691">
        <v>-9.5830000000000002</v>
      </c>
      <c r="BC691">
        <v>-8.968</v>
      </c>
      <c r="BD691">
        <v>-8.6180000000000003</v>
      </c>
    </row>
    <row r="692" spans="1:56" x14ac:dyDescent="0.25">
      <c r="A692" t="s">
        <v>323</v>
      </c>
      <c r="D692" t="s">
        <v>2</v>
      </c>
      <c r="F692" t="s">
        <v>153</v>
      </c>
      <c r="G692" s="33">
        <v>42979</v>
      </c>
      <c r="H692" s="41">
        <f t="shared" si="15"/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</row>
    <row r="693" spans="1:56" x14ac:dyDescent="0.25">
      <c r="A693" t="s">
        <v>323</v>
      </c>
      <c r="D693" t="s">
        <v>2</v>
      </c>
      <c r="F693" t="s">
        <v>155</v>
      </c>
      <c r="G693" s="33">
        <v>42979</v>
      </c>
      <c r="H693" s="41">
        <f t="shared" si="15"/>
        <v>0</v>
      </c>
      <c r="I693">
        <v>-750</v>
      </c>
      <c r="J693">
        <v>-744</v>
      </c>
      <c r="K693">
        <v>-756</v>
      </c>
      <c r="L693">
        <v>-750</v>
      </c>
      <c r="M693">
        <v>-756.16</v>
      </c>
      <c r="N693">
        <v>-756</v>
      </c>
      <c r="O693">
        <v>-756</v>
      </c>
      <c r="P693">
        <v>-762</v>
      </c>
      <c r="Q693">
        <v>-756</v>
      </c>
      <c r="R693">
        <v>-294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-0.16</v>
      </c>
      <c r="Z693">
        <v>0</v>
      </c>
      <c r="AA693">
        <v>-672.47900000000004</v>
      </c>
      <c r="AB693">
        <v>-791.43299999999999</v>
      </c>
      <c r="AC693">
        <v>-775.78599999999994</v>
      </c>
      <c r="AD693">
        <v>-766.94200000000001</v>
      </c>
      <c r="AE693">
        <v>-779.12900000000002</v>
      </c>
      <c r="AF693">
        <v>-778.84500000000003</v>
      </c>
      <c r="AG693">
        <v>-771.67</v>
      </c>
      <c r="AH693">
        <v>-774.40300000000002</v>
      </c>
      <c r="AI693">
        <v>-780.60500000000002</v>
      </c>
      <c r="AJ693">
        <v>-787.01199999999994</v>
      </c>
      <c r="AK693">
        <v>-784.93899999999996</v>
      </c>
      <c r="AL693">
        <v>-783.59699999999998</v>
      </c>
      <c r="AM693">
        <v>-785.55</v>
      </c>
      <c r="AN693">
        <v>-779.27300000000002</v>
      </c>
      <c r="AO693">
        <v>-778.33600000000001</v>
      </c>
      <c r="AP693">
        <v>-759.13599999999997</v>
      </c>
      <c r="AQ693">
        <v>-753.52</v>
      </c>
      <c r="AR693">
        <v>-744.01599999999996</v>
      </c>
      <c r="AS693">
        <v>-744</v>
      </c>
      <c r="AT693">
        <v>-804.01599999999996</v>
      </c>
      <c r="AU693">
        <v>-846</v>
      </c>
      <c r="AV693">
        <v>-846</v>
      </c>
      <c r="AW693">
        <v>-846</v>
      </c>
      <c r="AX693">
        <v>-852</v>
      </c>
      <c r="AY693">
        <v>-828</v>
      </c>
      <c r="AZ693">
        <v>-822</v>
      </c>
      <c r="BA693">
        <v>-822</v>
      </c>
      <c r="BB693">
        <v>-828</v>
      </c>
      <c r="BC693">
        <v>-840</v>
      </c>
      <c r="BD693">
        <v>-864</v>
      </c>
    </row>
    <row r="694" spans="1:56" x14ac:dyDescent="0.25">
      <c r="A694" t="s">
        <v>323</v>
      </c>
      <c r="D694" t="s">
        <v>2</v>
      </c>
      <c r="F694" t="s">
        <v>154</v>
      </c>
      <c r="G694" s="33">
        <v>42979</v>
      </c>
      <c r="H694" s="41">
        <f t="shared" si="15"/>
        <v>0</v>
      </c>
      <c r="I694">
        <v>-718.029</v>
      </c>
      <c r="J694">
        <v>-713.20100000000002</v>
      </c>
      <c r="K694">
        <v>-718.55499999999995</v>
      </c>
      <c r="L694">
        <v>-716.54499999999996</v>
      </c>
      <c r="M694">
        <v>-758.28399999999999</v>
      </c>
      <c r="N694">
        <v>-903.66200000000003</v>
      </c>
      <c r="O694">
        <v>-947.34699999999998</v>
      </c>
      <c r="P694">
        <v>-1191.1489999999999</v>
      </c>
      <c r="Q694">
        <v>-1379.5129999999999</v>
      </c>
      <c r="R694">
        <v>-1326.3340000000001</v>
      </c>
      <c r="S694">
        <v>-1283.5630000000001</v>
      </c>
      <c r="T694">
        <v>-1248.3699999999999</v>
      </c>
      <c r="U694">
        <v>-1131.3679999999999</v>
      </c>
      <c r="V694">
        <v>-734.21100000000001</v>
      </c>
      <c r="W694">
        <v>-2090.5859999999998</v>
      </c>
      <c r="X694">
        <v>-2028.192</v>
      </c>
      <c r="Y694">
        <v>-1850.6659999999999</v>
      </c>
      <c r="Z694">
        <v>-1741.1780000000001</v>
      </c>
      <c r="AA694">
        <v>-1595.9179999999999</v>
      </c>
      <c r="AB694">
        <v>-863.84699999999998</v>
      </c>
      <c r="AC694">
        <v>-836.33299999999997</v>
      </c>
      <c r="AD694">
        <v>-783.41200000000003</v>
      </c>
      <c r="AE694">
        <v>-777.64800000000002</v>
      </c>
      <c r="AF694">
        <v>-1121.239</v>
      </c>
      <c r="AG694">
        <v>-1177.6980000000001</v>
      </c>
      <c r="AH694">
        <v>-1188.0840000000001</v>
      </c>
      <c r="AI694">
        <v>-1236.855</v>
      </c>
      <c r="AJ694">
        <v>-1246.758</v>
      </c>
      <c r="AK694">
        <v>-1333.7629999999999</v>
      </c>
      <c r="AL694">
        <v>-1398.135</v>
      </c>
      <c r="AM694">
        <v>-1429.671</v>
      </c>
      <c r="AN694">
        <v>-1456.9390000000001</v>
      </c>
      <c r="AO694">
        <v>-1487.8720000000001</v>
      </c>
      <c r="AP694">
        <v>-1577.652</v>
      </c>
      <c r="AQ694">
        <v>-1680.913</v>
      </c>
      <c r="AR694">
        <v>-1794.046</v>
      </c>
      <c r="AS694">
        <v>-1892.1690000000001</v>
      </c>
      <c r="AT694">
        <v>-1961.5930000000001</v>
      </c>
      <c r="AU694">
        <v>-2110.337</v>
      </c>
      <c r="AV694">
        <v>-2151.7109999999998</v>
      </c>
      <c r="AW694">
        <v>-2225.04</v>
      </c>
      <c r="AX694">
        <v>-2242.2429999999999</v>
      </c>
      <c r="AY694">
        <v>-2234.136</v>
      </c>
      <c r="AZ694">
        <v>-2278.6170000000002</v>
      </c>
      <c r="BA694">
        <v>-2322.4639999999999</v>
      </c>
      <c r="BB694">
        <v>-2343.2049999999999</v>
      </c>
      <c r="BC694">
        <v>-845.78399999999999</v>
      </c>
      <c r="BD694">
        <v>-678.97799999999995</v>
      </c>
    </row>
    <row r="695" spans="1:56" x14ac:dyDescent="0.25">
      <c r="A695" t="s">
        <v>323</v>
      </c>
      <c r="D695" t="s">
        <v>2</v>
      </c>
      <c r="F695" t="s">
        <v>155</v>
      </c>
      <c r="G695" s="33">
        <v>42980</v>
      </c>
      <c r="H695" s="41">
        <f t="shared" si="15"/>
        <v>0</v>
      </c>
      <c r="I695">
        <v>-870</v>
      </c>
      <c r="J695">
        <v>-870</v>
      </c>
      <c r="K695">
        <v>-852.04</v>
      </c>
      <c r="L695">
        <v>-768</v>
      </c>
      <c r="M695">
        <v>-774</v>
      </c>
      <c r="N695">
        <v>-300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-0.878</v>
      </c>
      <c r="AB695">
        <v>-0.223</v>
      </c>
      <c r="AC695">
        <v>-60.631</v>
      </c>
      <c r="AD695">
        <v>-833.22799999999995</v>
      </c>
      <c r="AE695">
        <v>-861.96900000000005</v>
      </c>
      <c r="AF695">
        <v>-823.35799999999995</v>
      </c>
      <c r="AG695">
        <v>-774.76</v>
      </c>
      <c r="AH695">
        <v>-777.40700000000004</v>
      </c>
      <c r="AI695">
        <v>-779.33699999999999</v>
      </c>
      <c r="AJ695">
        <v>-785.05700000000002</v>
      </c>
      <c r="AK695">
        <v>-789.92499999999995</v>
      </c>
      <c r="AL695">
        <v>-786.54200000000003</v>
      </c>
      <c r="AM695">
        <v>-775.65700000000004</v>
      </c>
      <c r="AN695">
        <v>-763.37</v>
      </c>
      <c r="AO695">
        <v>-757.70500000000004</v>
      </c>
      <c r="AP695">
        <v>-756.71799999999996</v>
      </c>
      <c r="AQ695">
        <v>-756.64</v>
      </c>
      <c r="AR695">
        <v>-750</v>
      </c>
      <c r="AS695">
        <v>-744.01599999999996</v>
      </c>
      <c r="AT695">
        <v>-738</v>
      </c>
      <c r="AU695">
        <v>-738.17600000000004</v>
      </c>
      <c r="AV695">
        <v>-750</v>
      </c>
      <c r="AW695">
        <v>-738</v>
      </c>
      <c r="AX695">
        <v>-732.04</v>
      </c>
      <c r="AY695">
        <v>-738</v>
      </c>
      <c r="AZ695">
        <v>-738</v>
      </c>
      <c r="BA695">
        <v>-738</v>
      </c>
      <c r="BB695">
        <v>-744</v>
      </c>
      <c r="BC695">
        <v>-750</v>
      </c>
      <c r="BD695">
        <v>-774</v>
      </c>
    </row>
    <row r="696" spans="1:56" x14ac:dyDescent="0.25">
      <c r="A696" t="s">
        <v>323</v>
      </c>
      <c r="D696" t="s">
        <v>2</v>
      </c>
      <c r="F696" t="s">
        <v>157</v>
      </c>
      <c r="G696" s="33">
        <v>42980</v>
      </c>
      <c r="H696" s="41">
        <f t="shared" si="15"/>
        <v>30250.114000000001</v>
      </c>
      <c r="I696">
        <v>-671.60500000000002</v>
      </c>
      <c r="J696">
        <v>-670.16499999999996</v>
      </c>
      <c r="K696">
        <v>-669.13300000000004</v>
      </c>
      <c r="L696">
        <v>-669.18299999999999</v>
      </c>
      <c r="M696">
        <v>-669.87800000000004</v>
      </c>
      <c r="N696">
        <v>-670.65800000000002</v>
      </c>
      <c r="O696">
        <v>-670.08</v>
      </c>
      <c r="P696">
        <v>-669.93600000000004</v>
      </c>
      <c r="Q696">
        <v>-669.86800000000005</v>
      </c>
      <c r="R696">
        <v>-670.23099999999999</v>
      </c>
      <c r="S696">
        <v>-669.79600000000005</v>
      </c>
      <c r="T696">
        <v>-670.33399999999995</v>
      </c>
      <c r="U696">
        <v>-670.02599999999995</v>
      </c>
      <c r="V696">
        <v>-669.81299999999999</v>
      </c>
      <c r="W696">
        <v>-667.14700000000005</v>
      </c>
      <c r="X696">
        <v>-672.10500000000002</v>
      </c>
      <c r="Y696">
        <v>-674.72699999999998</v>
      </c>
      <c r="Z696">
        <v>-711.92499999999995</v>
      </c>
      <c r="AA696">
        <v>-729.75300000000004</v>
      </c>
      <c r="AB696">
        <v>-708.851</v>
      </c>
      <c r="AC696">
        <v>-909.24699999999996</v>
      </c>
      <c r="AD696">
        <v>-1214.55</v>
      </c>
      <c r="AE696">
        <v>-1432.8209999999999</v>
      </c>
      <c r="AF696">
        <v>-1148.3430000000001</v>
      </c>
      <c r="AG696">
        <v>-929.20699999999999</v>
      </c>
      <c r="AH696">
        <v>-842.75599999999997</v>
      </c>
      <c r="AI696">
        <v>-902.52</v>
      </c>
      <c r="AJ696">
        <v>-889.39400000000001</v>
      </c>
      <c r="AK696">
        <v>-923.16</v>
      </c>
      <c r="AL696">
        <v>-879.16300000000001</v>
      </c>
      <c r="AM696">
        <v>-842.63099999999997</v>
      </c>
      <c r="AN696">
        <v>-218.911</v>
      </c>
      <c r="AO696">
        <v>-67.474000000000004</v>
      </c>
      <c r="AP696">
        <v>-15.314</v>
      </c>
      <c r="AQ696">
        <v>-6.0780000000000003</v>
      </c>
      <c r="AR696">
        <v>-4.3140000000000001</v>
      </c>
      <c r="AS696">
        <v>-242.49100000000001</v>
      </c>
      <c r="AT696">
        <v>-477.00599999999997</v>
      </c>
      <c r="AU696">
        <v>-476.26</v>
      </c>
      <c r="AV696">
        <v>-477.09899999999999</v>
      </c>
      <c r="AW696">
        <v>-476.22899999999998</v>
      </c>
      <c r="AX696">
        <v>-475.58499999999998</v>
      </c>
      <c r="AY696">
        <v>-474.94200000000001</v>
      </c>
      <c r="AZ696">
        <v>-477.13200000000001</v>
      </c>
      <c r="BA696">
        <v>-476.16199999999998</v>
      </c>
      <c r="BB696">
        <v>-475.59800000000001</v>
      </c>
      <c r="BC696">
        <v>-472.23200000000003</v>
      </c>
      <c r="BD696">
        <v>-478.28100000000001</v>
      </c>
    </row>
    <row r="697" spans="1:56" x14ac:dyDescent="0.25">
      <c r="A697" t="s">
        <v>323</v>
      </c>
      <c r="D697" t="s">
        <v>2</v>
      </c>
      <c r="F697" t="s">
        <v>154</v>
      </c>
      <c r="G697" s="33">
        <v>42980</v>
      </c>
      <c r="H697" s="41">
        <f t="shared" si="15"/>
        <v>0</v>
      </c>
      <c r="I697">
        <v>-677.43</v>
      </c>
      <c r="J697">
        <v>-678.19299999999998</v>
      </c>
      <c r="K697">
        <v>-677.32299999999998</v>
      </c>
      <c r="L697">
        <v>-677.45100000000002</v>
      </c>
      <c r="M697">
        <v>-677.95699999999999</v>
      </c>
      <c r="N697">
        <v>-677.75199999999995</v>
      </c>
      <c r="O697">
        <v>-678.19299999999998</v>
      </c>
      <c r="P697">
        <v>-678.01</v>
      </c>
      <c r="Q697">
        <v>-677.17200000000003</v>
      </c>
      <c r="R697">
        <v>-677.53700000000003</v>
      </c>
      <c r="S697">
        <v>-676.71</v>
      </c>
      <c r="T697">
        <v>-677.03200000000004</v>
      </c>
      <c r="U697">
        <v>-676.20399999999995</v>
      </c>
      <c r="V697">
        <v>-676.31100000000004</v>
      </c>
      <c r="W697">
        <v>-676.17200000000003</v>
      </c>
      <c r="X697">
        <v>-676.61300000000006</v>
      </c>
      <c r="Y697">
        <v>-676.04300000000001</v>
      </c>
      <c r="Z697">
        <v>-634.32500000000005</v>
      </c>
      <c r="AA697">
        <v>0</v>
      </c>
      <c r="AB697">
        <v>0</v>
      </c>
      <c r="AC697">
        <v>0</v>
      </c>
      <c r="AD697">
        <v>-350.13900000000001</v>
      </c>
      <c r="AE697">
        <v>-657.64599999999996</v>
      </c>
      <c r="AF697">
        <v>-674.76400000000001</v>
      </c>
      <c r="AG697">
        <v>-674.47299999999996</v>
      </c>
      <c r="AH697">
        <v>-673.12900000000002</v>
      </c>
      <c r="AI697">
        <v>-672.85</v>
      </c>
      <c r="AJ697">
        <v>-672.76300000000003</v>
      </c>
      <c r="AK697">
        <v>-671.83900000000006</v>
      </c>
      <c r="AL697">
        <v>-672.47400000000005</v>
      </c>
      <c r="AM697">
        <v>-672.21500000000003</v>
      </c>
      <c r="AN697">
        <v>-672.31200000000001</v>
      </c>
      <c r="AO697">
        <v>-671.89300000000003</v>
      </c>
      <c r="AP697">
        <v>-672.43</v>
      </c>
      <c r="AQ697">
        <v>-672.92499999999995</v>
      </c>
      <c r="AR697">
        <v>-672.495</v>
      </c>
      <c r="AS697">
        <v>-671.50599999999997</v>
      </c>
      <c r="AT697">
        <v>-671.46299999999997</v>
      </c>
      <c r="AU697">
        <v>-672.30100000000004</v>
      </c>
      <c r="AV697">
        <v>-672.81799999999998</v>
      </c>
      <c r="AW697">
        <v>-672.774</v>
      </c>
      <c r="AX697">
        <v>-671.70899999999995</v>
      </c>
      <c r="AY697">
        <v>-672.80700000000002</v>
      </c>
      <c r="AZ697">
        <v>-672.57</v>
      </c>
      <c r="BA697">
        <v>-671.91399999999999</v>
      </c>
      <c r="BB697">
        <v>-671.74199999999996</v>
      </c>
      <c r="BC697">
        <v>-671.49400000000003</v>
      </c>
      <c r="BD697">
        <v>-671.60299999999995</v>
      </c>
    </row>
    <row r="698" spans="1:56" x14ac:dyDescent="0.25">
      <c r="A698" t="s">
        <v>323</v>
      </c>
      <c r="D698" t="s">
        <v>2</v>
      </c>
      <c r="F698" t="s">
        <v>156</v>
      </c>
      <c r="G698" s="33">
        <v>42980</v>
      </c>
      <c r="H698" s="41">
        <f t="shared" si="15"/>
        <v>41768.271000000008</v>
      </c>
      <c r="I698">
        <v>-9.0549999999999997</v>
      </c>
      <c r="J698">
        <v>-8.5449999999999999</v>
      </c>
      <c r="K698">
        <v>-8.9540000000000006</v>
      </c>
      <c r="L698">
        <v>-8.8559999999999999</v>
      </c>
      <c r="M698">
        <v>-8.8239999999999998</v>
      </c>
      <c r="N698">
        <v>-9.0950000000000006</v>
      </c>
      <c r="O698">
        <v>-8.5340000000000007</v>
      </c>
      <c r="P698">
        <v>-9.4469999999999992</v>
      </c>
      <c r="Q698">
        <v>-9.2710000000000008</v>
      </c>
      <c r="R698">
        <v>-10.839</v>
      </c>
      <c r="S698">
        <v>-9.2970000000000006</v>
      </c>
      <c r="T698">
        <v>-9.7520000000000007</v>
      </c>
      <c r="U698">
        <v>-8.7100000000000009</v>
      </c>
      <c r="V698">
        <v>-9.1690000000000005</v>
      </c>
      <c r="W698">
        <v>-11.327</v>
      </c>
      <c r="X698">
        <v>-13.718</v>
      </c>
      <c r="Y698">
        <v>-24.908000000000001</v>
      </c>
      <c r="Z698">
        <v>-249.94399999999999</v>
      </c>
      <c r="AA698">
        <v>-367.65300000000002</v>
      </c>
      <c r="AB698">
        <v>-446.89400000000001</v>
      </c>
      <c r="AC698">
        <v>-4093.0230000000001</v>
      </c>
      <c r="AD698">
        <v>-6707.9030000000002</v>
      </c>
      <c r="AE698">
        <v>-7815.7520000000004</v>
      </c>
      <c r="AF698">
        <v>-5637.6750000000002</v>
      </c>
      <c r="AG698">
        <v>-3078.7910000000002</v>
      </c>
      <c r="AH698">
        <v>-1768.441</v>
      </c>
      <c r="AI698">
        <v>-2298.4969999999998</v>
      </c>
      <c r="AJ698">
        <v>-2448.5659999999998</v>
      </c>
      <c r="AK698">
        <v>-2296.0360000000001</v>
      </c>
      <c r="AL698">
        <v>-1837.3689999999999</v>
      </c>
      <c r="AM698">
        <v>-1344.8389999999999</v>
      </c>
      <c r="AN698">
        <v>-699.37400000000002</v>
      </c>
      <c r="AO698">
        <v>-294.58100000000002</v>
      </c>
      <c r="AP698">
        <v>-38.857999999999997</v>
      </c>
      <c r="AQ698">
        <v>-13.131</v>
      </c>
      <c r="AR698">
        <v>-12.555</v>
      </c>
      <c r="AS698">
        <v>-13.058999999999999</v>
      </c>
      <c r="AT698">
        <v>-12.135</v>
      </c>
      <c r="AU698">
        <v>-12.000999999999999</v>
      </c>
      <c r="AV698">
        <v>-12.85</v>
      </c>
      <c r="AW698">
        <v>-11.928000000000001</v>
      </c>
      <c r="AX698">
        <v>-12.099</v>
      </c>
      <c r="AY698">
        <v>-12.207000000000001</v>
      </c>
      <c r="AZ698">
        <v>-11.098000000000001</v>
      </c>
      <c r="BA698">
        <v>-10.781000000000001</v>
      </c>
      <c r="BB698">
        <v>-11.597</v>
      </c>
      <c r="BC698">
        <v>-10.090999999999999</v>
      </c>
      <c r="BD698">
        <v>-10.242000000000001</v>
      </c>
    </row>
    <row r="699" spans="1:56" x14ac:dyDescent="0.25">
      <c r="A699" t="s">
        <v>323</v>
      </c>
      <c r="D699" t="s">
        <v>2</v>
      </c>
      <c r="F699" t="s">
        <v>153</v>
      </c>
      <c r="G699" s="33">
        <v>42980</v>
      </c>
      <c r="H699" s="41">
        <f t="shared" si="15"/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</row>
    <row r="700" spans="1:56" x14ac:dyDescent="0.25">
      <c r="A700" t="s">
        <v>323</v>
      </c>
      <c r="D700" t="s">
        <v>2</v>
      </c>
      <c r="F700" t="s">
        <v>155</v>
      </c>
      <c r="G700" s="33">
        <v>42981</v>
      </c>
      <c r="H700" s="41">
        <f t="shared" si="15"/>
        <v>0</v>
      </c>
      <c r="I700">
        <v>-773.4</v>
      </c>
      <c r="J700">
        <v>-732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-0.16</v>
      </c>
      <c r="U700">
        <v>0</v>
      </c>
      <c r="V700">
        <v>0</v>
      </c>
      <c r="W700">
        <v>-0.96</v>
      </c>
      <c r="X700">
        <v>-3.2559999999999998</v>
      </c>
      <c r="Y700">
        <v>-14.77</v>
      </c>
      <c r="Z700">
        <v>-2.2679999999999998</v>
      </c>
      <c r="AA700">
        <v>-1.006</v>
      </c>
      <c r="AB700">
        <v>-1.135</v>
      </c>
      <c r="AC700">
        <v>-1.9350000000000001</v>
      </c>
      <c r="AD700">
        <v>-1.6619999999999999</v>
      </c>
      <c r="AE700">
        <v>-11.773</v>
      </c>
      <c r="AF700">
        <v>-95.263999999999996</v>
      </c>
      <c r="AG700">
        <v>-90.697000000000003</v>
      </c>
      <c r="AH700">
        <v>-123.867</v>
      </c>
      <c r="AI700">
        <v>-109.44499999999999</v>
      </c>
      <c r="AJ700">
        <v>-269.274</v>
      </c>
      <c r="AK700">
        <v>-252.386</v>
      </c>
      <c r="AL700">
        <v>-144.09800000000001</v>
      </c>
      <c r="AM700">
        <v>-180.09299999999999</v>
      </c>
      <c r="AN700">
        <v>-62.472000000000001</v>
      </c>
      <c r="AO700">
        <v>-34.819000000000003</v>
      </c>
      <c r="AP700">
        <v>-30.475999999999999</v>
      </c>
      <c r="AQ700">
        <v>-6.9470000000000001</v>
      </c>
      <c r="AR700">
        <v>-0.52700000000000002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-0.04</v>
      </c>
      <c r="BC700">
        <v>0</v>
      </c>
      <c r="BD700">
        <v>0</v>
      </c>
    </row>
    <row r="701" spans="1:56" x14ac:dyDescent="0.25">
      <c r="A701" t="s">
        <v>323</v>
      </c>
      <c r="D701" t="s">
        <v>2</v>
      </c>
      <c r="F701" t="s">
        <v>157</v>
      </c>
      <c r="G701" s="33">
        <v>42981</v>
      </c>
      <c r="H701" s="41">
        <f t="shared" si="15"/>
        <v>35544.086000000003</v>
      </c>
      <c r="I701">
        <v>-475.84100000000001</v>
      </c>
      <c r="J701">
        <v>-474.875</v>
      </c>
      <c r="K701">
        <v>-475.47</v>
      </c>
      <c r="L701">
        <v>-475.77499999999998</v>
      </c>
      <c r="M701">
        <v>-475.209</v>
      </c>
      <c r="N701">
        <v>-475.334</v>
      </c>
      <c r="O701">
        <v>-474.90100000000001</v>
      </c>
      <c r="P701">
        <v>-474.89</v>
      </c>
      <c r="Q701">
        <v>-475.63400000000001</v>
      </c>
      <c r="R701">
        <v>-474.97399999999999</v>
      </c>
      <c r="S701">
        <v>-474.87900000000002</v>
      </c>
      <c r="T701">
        <v>-474.70699999999999</v>
      </c>
      <c r="U701">
        <v>-474.85</v>
      </c>
      <c r="V701">
        <v>-475.06599999999997</v>
      </c>
      <c r="W701">
        <v>-475.58100000000002</v>
      </c>
      <c r="X701">
        <v>-524.52800000000002</v>
      </c>
      <c r="Y701">
        <v>-530.07399999999996</v>
      </c>
      <c r="Z701">
        <v>-28.664000000000001</v>
      </c>
      <c r="AA701">
        <v>-14.076000000000001</v>
      </c>
      <c r="AB701">
        <v>-214.00200000000001</v>
      </c>
      <c r="AC701">
        <v>-454.14600000000002</v>
      </c>
      <c r="AD701">
        <v>-676.75900000000001</v>
      </c>
      <c r="AE701">
        <v>-838.85900000000004</v>
      </c>
      <c r="AF701">
        <v>-1294.3440000000001</v>
      </c>
      <c r="AG701">
        <v>-1314.2449999999999</v>
      </c>
      <c r="AH701">
        <v>-1331.6</v>
      </c>
      <c r="AI701">
        <v>-1408.683</v>
      </c>
      <c r="AJ701">
        <v>-2268.6280000000002</v>
      </c>
      <c r="AK701">
        <v>-2061.0680000000002</v>
      </c>
      <c r="AL701">
        <v>-1536.73</v>
      </c>
      <c r="AM701">
        <v>-1720.8409999999999</v>
      </c>
      <c r="AN701">
        <v>-1072.874</v>
      </c>
      <c r="AO701">
        <v>-944.00800000000004</v>
      </c>
      <c r="AP701">
        <v>-923.803</v>
      </c>
      <c r="AQ701">
        <v>-734.34</v>
      </c>
      <c r="AR701">
        <v>-662.51499999999999</v>
      </c>
      <c r="AS701">
        <v>-654.923</v>
      </c>
      <c r="AT701">
        <v>-654.66899999999998</v>
      </c>
      <c r="AU701">
        <v>-655.26800000000003</v>
      </c>
      <c r="AV701">
        <v>-655.87900000000002</v>
      </c>
      <c r="AW701">
        <v>-655.09699999999998</v>
      </c>
      <c r="AX701">
        <v>-654.11199999999997</v>
      </c>
      <c r="AY701">
        <v>-655.745</v>
      </c>
      <c r="AZ701">
        <v>-656.30100000000004</v>
      </c>
      <c r="BA701">
        <v>-655.221</v>
      </c>
      <c r="BB701">
        <v>-655.524</v>
      </c>
      <c r="BC701">
        <v>-651.5</v>
      </c>
      <c r="BD701">
        <v>-657.07399999999996</v>
      </c>
    </row>
    <row r="702" spans="1:56" x14ac:dyDescent="0.25">
      <c r="A702" t="s">
        <v>323</v>
      </c>
      <c r="D702" t="s">
        <v>2</v>
      </c>
      <c r="F702" t="s">
        <v>156</v>
      </c>
      <c r="G702" s="33">
        <v>42981</v>
      </c>
      <c r="H702" s="41">
        <f t="shared" si="15"/>
        <v>96068.136999999988</v>
      </c>
      <c r="I702">
        <v>-8.7889999999999997</v>
      </c>
      <c r="J702">
        <v>-9.2769999999999992</v>
      </c>
      <c r="K702">
        <v>-8.7669999999999995</v>
      </c>
      <c r="L702">
        <v>-8.6660000000000004</v>
      </c>
      <c r="M702">
        <v>-9.2219999999999995</v>
      </c>
      <c r="N702">
        <v>-8.9969999999999999</v>
      </c>
      <c r="O702">
        <v>-9.1199999999999992</v>
      </c>
      <c r="P702">
        <v>-8.0739999999999998</v>
      </c>
      <c r="Q702">
        <v>-9.1039999999999992</v>
      </c>
      <c r="R702">
        <v>-8.3420000000000005</v>
      </c>
      <c r="S702">
        <v>-9.3350000000000009</v>
      </c>
      <c r="T702">
        <v>-9.7119999999999997</v>
      </c>
      <c r="U702">
        <v>-9.484</v>
      </c>
      <c r="V702">
        <v>-9.5489999999999995</v>
      </c>
      <c r="W702">
        <v>-18.815999999999999</v>
      </c>
      <c r="X702">
        <v>-270.73099999999999</v>
      </c>
      <c r="Y702">
        <v>-804.31</v>
      </c>
      <c r="Z702">
        <v>-122.602</v>
      </c>
      <c r="AA702">
        <v>-97.623999999999995</v>
      </c>
      <c r="AB702">
        <v>-265.15699999999998</v>
      </c>
      <c r="AC702">
        <v>-465.31099999999998</v>
      </c>
      <c r="AD702">
        <v>-151.185</v>
      </c>
      <c r="AE702">
        <v>-2296.1019999999999</v>
      </c>
      <c r="AF702">
        <v>-6533.2430000000004</v>
      </c>
      <c r="AG702">
        <v>-6930.174</v>
      </c>
      <c r="AH702">
        <v>-7297.7370000000001</v>
      </c>
      <c r="AI702">
        <v>-8996.5779999999995</v>
      </c>
      <c r="AJ702">
        <v>-16920.243999999999</v>
      </c>
      <c r="AK702">
        <v>-13658.789000000001</v>
      </c>
      <c r="AL702">
        <v>-8758.768</v>
      </c>
      <c r="AM702">
        <v>-11087.174999999999</v>
      </c>
      <c r="AN702">
        <v>-4794.5749999999998</v>
      </c>
      <c r="AO702">
        <v>-3207.42</v>
      </c>
      <c r="AP702">
        <v>-2386.9609999999998</v>
      </c>
      <c r="AQ702">
        <v>-698.54</v>
      </c>
      <c r="AR702">
        <v>-43.070999999999998</v>
      </c>
      <c r="AS702">
        <v>-12.629</v>
      </c>
      <c r="AT702">
        <v>-11.914999999999999</v>
      </c>
      <c r="AU702">
        <v>-14.260999999999999</v>
      </c>
      <c r="AV702">
        <v>-12.643000000000001</v>
      </c>
      <c r="AW702">
        <v>-12.124000000000001</v>
      </c>
      <c r="AX702">
        <v>-11.622</v>
      </c>
      <c r="AY702">
        <v>-10.459</v>
      </c>
      <c r="AZ702">
        <v>-10.696999999999999</v>
      </c>
      <c r="BA702">
        <v>-9.9139999999999997</v>
      </c>
      <c r="BB702">
        <v>-9.7780000000000005</v>
      </c>
      <c r="BC702">
        <v>-10.266999999999999</v>
      </c>
      <c r="BD702">
        <v>-10.276999999999999</v>
      </c>
    </row>
    <row r="703" spans="1:56" x14ac:dyDescent="0.25">
      <c r="A703" t="s">
        <v>323</v>
      </c>
      <c r="D703" t="s">
        <v>2</v>
      </c>
      <c r="F703" t="s">
        <v>154</v>
      </c>
      <c r="G703" s="33">
        <v>42981</v>
      </c>
      <c r="H703" s="41">
        <f t="shared" si="15"/>
        <v>0</v>
      </c>
      <c r="I703">
        <v>-671.93499999999995</v>
      </c>
      <c r="J703">
        <v>-671.62300000000005</v>
      </c>
      <c r="K703">
        <v>-672.279</v>
      </c>
      <c r="L703">
        <v>-672.02200000000005</v>
      </c>
      <c r="M703">
        <v>-671.12900000000002</v>
      </c>
      <c r="N703">
        <v>-671.93600000000004</v>
      </c>
      <c r="O703">
        <v>-671.58</v>
      </c>
      <c r="P703">
        <v>-671.63499999999999</v>
      </c>
      <c r="Q703">
        <v>-671.57</v>
      </c>
      <c r="R703">
        <v>-671.16200000000003</v>
      </c>
      <c r="S703">
        <v>-671.774</v>
      </c>
      <c r="T703">
        <v>-671.73199999999997</v>
      </c>
      <c r="U703">
        <v>-670.92399999999998</v>
      </c>
      <c r="V703">
        <v>-669.85</v>
      </c>
      <c r="W703">
        <v>-671.05399999999997</v>
      </c>
      <c r="X703">
        <v>-670.89300000000003</v>
      </c>
      <c r="Y703">
        <v>-670.93600000000004</v>
      </c>
      <c r="Z703">
        <v>-670.80700000000002</v>
      </c>
      <c r="AA703">
        <v>-670.76300000000003</v>
      </c>
      <c r="AB703">
        <v>-671.76300000000003</v>
      </c>
      <c r="AC703">
        <v>-671.53800000000001</v>
      </c>
      <c r="AD703">
        <v>-670.87099999999998</v>
      </c>
      <c r="AE703">
        <v>-671.505</v>
      </c>
      <c r="AF703">
        <v>-670.03200000000004</v>
      </c>
      <c r="AG703">
        <v>-629.14300000000003</v>
      </c>
      <c r="AH703">
        <v>0</v>
      </c>
      <c r="AI703">
        <v>0</v>
      </c>
      <c r="AJ703">
        <v>0</v>
      </c>
      <c r="AK703">
        <v>0</v>
      </c>
      <c r="AL703">
        <v>-245.92</v>
      </c>
      <c r="AM703">
        <v>-674.226</v>
      </c>
      <c r="AN703">
        <v>-673.26900000000001</v>
      </c>
      <c r="AO703">
        <v>-672.57</v>
      </c>
      <c r="AP703">
        <v>-672.78499999999997</v>
      </c>
      <c r="AQ703">
        <v>-672.66700000000003</v>
      </c>
      <c r="AR703">
        <v>-672.84900000000005</v>
      </c>
      <c r="AS703">
        <v>-672.505</v>
      </c>
      <c r="AT703">
        <v>-672.28</v>
      </c>
      <c r="AU703">
        <v>-672.44100000000003</v>
      </c>
      <c r="AV703">
        <v>-673.69899999999996</v>
      </c>
      <c r="AW703">
        <v>-673.19299999999998</v>
      </c>
      <c r="AX703">
        <v>-674.74199999999996</v>
      </c>
      <c r="AY703">
        <v>-674.74199999999996</v>
      </c>
      <c r="AZ703">
        <v>-675.81700000000001</v>
      </c>
      <c r="BA703">
        <v>-676</v>
      </c>
      <c r="BB703">
        <v>-676.21500000000003</v>
      </c>
      <c r="BC703">
        <v>-675.53700000000003</v>
      </c>
      <c r="BD703">
        <v>-675.84900000000005</v>
      </c>
    </row>
    <row r="704" spans="1:56" x14ac:dyDescent="0.25">
      <c r="A704" t="s">
        <v>323</v>
      </c>
      <c r="D704" t="s">
        <v>2</v>
      </c>
      <c r="F704" t="s">
        <v>153</v>
      </c>
      <c r="G704" s="33">
        <v>42981</v>
      </c>
      <c r="H704" s="41">
        <f t="shared" si="15"/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</row>
    <row r="705" spans="1:56" x14ac:dyDescent="0.25">
      <c r="A705" t="s">
        <v>323</v>
      </c>
      <c r="D705" t="s">
        <v>2</v>
      </c>
      <c r="F705" t="s">
        <v>153</v>
      </c>
      <c r="G705" s="33">
        <v>42982</v>
      </c>
      <c r="H705" s="41">
        <f t="shared" si="15"/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</row>
    <row r="706" spans="1:56" x14ac:dyDescent="0.25">
      <c r="A706" t="s">
        <v>323</v>
      </c>
      <c r="D706" t="s">
        <v>2</v>
      </c>
      <c r="F706" t="s">
        <v>156</v>
      </c>
      <c r="G706" s="33">
        <v>42982</v>
      </c>
      <c r="H706" s="41">
        <f t="shared" si="15"/>
        <v>182283.70400000003</v>
      </c>
      <c r="I706">
        <v>-9.657</v>
      </c>
      <c r="J706">
        <v>-9.2479999999999993</v>
      </c>
      <c r="K706">
        <v>-8.9990000000000006</v>
      </c>
      <c r="L706">
        <v>-8.6530000000000005</v>
      </c>
      <c r="M706">
        <v>-9.0609999999999999</v>
      </c>
      <c r="N706">
        <v>-8.6750000000000007</v>
      </c>
      <c r="O706">
        <v>-8.6440000000000001</v>
      </c>
      <c r="P706">
        <v>-8.7129999999999992</v>
      </c>
      <c r="Q706">
        <v>-9.1809999999999992</v>
      </c>
      <c r="R706">
        <v>-8.8659999999999997</v>
      </c>
      <c r="S706">
        <v>-9.3919999999999995</v>
      </c>
      <c r="T706">
        <v>-10.058999999999999</v>
      </c>
      <c r="U706">
        <v>-10.108000000000001</v>
      </c>
      <c r="V706">
        <v>-15.131</v>
      </c>
      <c r="W706">
        <v>-311.00099999999998</v>
      </c>
      <c r="X706">
        <v>-1739.2629999999999</v>
      </c>
      <c r="Y706">
        <v>-4220.6000000000004</v>
      </c>
      <c r="Z706">
        <v>-7211.2139999999999</v>
      </c>
      <c r="AA706">
        <v>-9229.1980000000003</v>
      </c>
      <c r="AB706">
        <v>-10066.275</v>
      </c>
      <c r="AC706">
        <v>-9225.1689999999999</v>
      </c>
      <c r="AD706">
        <v>-7183.2449999999999</v>
      </c>
      <c r="AE706">
        <v>-10420.541999999999</v>
      </c>
      <c r="AF706">
        <v>-19224.036</v>
      </c>
      <c r="AG706">
        <v>-18819.993999999999</v>
      </c>
      <c r="AH706">
        <v>-16190.581</v>
      </c>
      <c r="AI706">
        <v>-17525.106</v>
      </c>
      <c r="AJ706">
        <v>-6780.3379999999997</v>
      </c>
      <c r="AK706">
        <v>-15068.757</v>
      </c>
      <c r="AL706">
        <v>-15268.616</v>
      </c>
      <c r="AM706">
        <v>-6966.4650000000001</v>
      </c>
      <c r="AN706">
        <v>-1721.9860000000001</v>
      </c>
      <c r="AO706">
        <v>-2213.8890000000001</v>
      </c>
      <c r="AP706">
        <v>-1760.356</v>
      </c>
      <c r="AQ706">
        <v>-834.42399999999998</v>
      </c>
      <c r="AR706">
        <v>-19.872</v>
      </c>
      <c r="AS706">
        <v>-16.428000000000001</v>
      </c>
      <c r="AT706">
        <v>-14.196999999999999</v>
      </c>
      <c r="AU706">
        <v>-13.307</v>
      </c>
      <c r="AV706">
        <v>-13.404999999999999</v>
      </c>
      <c r="AW706">
        <v>-13.54</v>
      </c>
      <c r="AX706">
        <v>-13.195</v>
      </c>
      <c r="AY706">
        <v>-11.263</v>
      </c>
      <c r="AZ706">
        <v>-11.035</v>
      </c>
      <c r="BA706">
        <v>-10.675000000000001</v>
      </c>
      <c r="BB706">
        <v>-10.845000000000001</v>
      </c>
      <c r="BC706">
        <v>-10.041</v>
      </c>
      <c r="BD706">
        <v>-10.459</v>
      </c>
    </row>
    <row r="707" spans="1:56" x14ac:dyDescent="0.25">
      <c r="A707" t="s">
        <v>323</v>
      </c>
      <c r="D707" t="s">
        <v>2</v>
      </c>
      <c r="F707" t="s">
        <v>155</v>
      </c>
      <c r="G707" s="33">
        <v>42982</v>
      </c>
      <c r="H707" s="41">
        <f t="shared" si="15"/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-2.56</v>
      </c>
      <c r="X707">
        <v>-7.36</v>
      </c>
      <c r="Y707">
        <v>-15.696</v>
      </c>
      <c r="Z707">
        <v>-22.975999999999999</v>
      </c>
      <c r="AA707">
        <v>-579.78599999999994</v>
      </c>
      <c r="AB707">
        <v>-809.56299999999999</v>
      </c>
      <c r="AC707">
        <v>-818.91700000000003</v>
      </c>
      <c r="AD707">
        <v>-784.68399999999997</v>
      </c>
      <c r="AE707">
        <v>-787.93399999999997</v>
      </c>
      <c r="AF707">
        <v>-822.29100000000005</v>
      </c>
      <c r="AG707">
        <v>-826.81399999999996</v>
      </c>
      <c r="AH707">
        <v>-809.34900000000005</v>
      </c>
      <c r="AI707">
        <v>-809.01599999999996</v>
      </c>
      <c r="AJ707">
        <v>-799.17</v>
      </c>
      <c r="AK707">
        <v>-797.38499999999999</v>
      </c>
      <c r="AL707">
        <v>-817.33600000000001</v>
      </c>
      <c r="AM707">
        <v>-795.05399999999997</v>
      </c>
      <c r="AN707">
        <v>-786.86300000000006</v>
      </c>
      <c r="AO707">
        <v>-781.69600000000003</v>
      </c>
      <c r="AP707">
        <v>-788.32</v>
      </c>
      <c r="AQ707">
        <v>-792.4</v>
      </c>
      <c r="AR707">
        <v>-780.33600000000001</v>
      </c>
      <c r="AS707">
        <v>-786</v>
      </c>
      <c r="AT707">
        <v>-762</v>
      </c>
      <c r="AU707">
        <v>-762.01599999999996</v>
      </c>
      <c r="AV707">
        <v>-750</v>
      </c>
      <c r="AW707">
        <v>-738</v>
      </c>
      <c r="AX707">
        <v>-750</v>
      </c>
      <c r="AY707">
        <v>-750</v>
      </c>
      <c r="AZ707">
        <v>-756</v>
      </c>
      <c r="BA707">
        <v>-744</v>
      </c>
      <c r="BB707">
        <v>-744.16</v>
      </c>
      <c r="BC707">
        <v>-750</v>
      </c>
      <c r="BD707">
        <v>-744</v>
      </c>
    </row>
    <row r="708" spans="1:56" x14ac:dyDescent="0.25">
      <c r="A708" t="s">
        <v>323</v>
      </c>
      <c r="D708" t="s">
        <v>2</v>
      </c>
      <c r="F708" t="s">
        <v>154</v>
      </c>
      <c r="G708" s="33">
        <v>42982</v>
      </c>
      <c r="H708" s="41">
        <f t="shared" si="15"/>
        <v>0</v>
      </c>
      <c r="I708">
        <v>-677.23599999999999</v>
      </c>
      <c r="J708">
        <v>-676.21400000000006</v>
      </c>
      <c r="K708">
        <v>-676.56899999999996</v>
      </c>
      <c r="L708">
        <v>-677.01</v>
      </c>
      <c r="M708">
        <v>-676.98900000000003</v>
      </c>
      <c r="N708">
        <v>-676.93499999999995</v>
      </c>
      <c r="O708">
        <v>-678.17200000000003</v>
      </c>
      <c r="P708">
        <v>-677.56899999999996</v>
      </c>
      <c r="Q708">
        <v>-677.67700000000002</v>
      </c>
      <c r="R708">
        <v>-679.279</v>
      </c>
      <c r="S708">
        <v>-677.75300000000004</v>
      </c>
      <c r="T708">
        <v>-678.26900000000001</v>
      </c>
      <c r="U708">
        <v>-678.32299999999998</v>
      </c>
      <c r="V708">
        <v>-677.65599999999995</v>
      </c>
      <c r="W708">
        <v>-678.91300000000001</v>
      </c>
      <c r="X708">
        <v>-677.89200000000005</v>
      </c>
      <c r="Y708">
        <v>-678.01</v>
      </c>
      <c r="Z708">
        <v>-677.57</v>
      </c>
      <c r="AA708">
        <v>-676.52700000000004</v>
      </c>
      <c r="AB708">
        <v>-674.36500000000001</v>
      </c>
      <c r="AC708">
        <v>-672.89200000000005</v>
      </c>
      <c r="AD708">
        <v>-673.04300000000001</v>
      </c>
      <c r="AE708">
        <v>-673.79499999999996</v>
      </c>
      <c r="AF708">
        <v>-1323.57</v>
      </c>
      <c r="AG708">
        <v>-1321.559</v>
      </c>
      <c r="AH708">
        <v>-1347.903</v>
      </c>
      <c r="AI708">
        <v>-1321.9459999999999</v>
      </c>
      <c r="AJ708">
        <v>-1310.539</v>
      </c>
      <c r="AK708">
        <v>-1339.2049999999999</v>
      </c>
      <c r="AL708">
        <v>-1322.097</v>
      </c>
      <c r="AM708">
        <v>-1332.183</v>
      </c>
      <c r="AN708">
        <v>-1430.7460000000001</v>
      </c>
      <c r="AO708">
        <v>-1512.364</v>
      </c>
      <c r="AP708">
        <v>-1575.8879999999999</v>
      </c>
      <c r="AQ708">
        <v>-1647.9690000000001</v>
      </c>
      <c r="AR708">
        <v>-1743.4570000000001</v>
      </c>
      <c r="AS708">
        <v>-1865.741</v>
      </c>
      <c r="AT708">
        <v>-1869.6</v>
      </c>
      <c r="AU708">
        <v>-1384.846</v>
      </c>
      <c r="AV708">
        <v>-1424.9290000000001</v>
      </c>
      <c r="AW708">
        <v>-1647.819</v>
      </c>
      <c r="AX708">
        <v>-2064.018</v>
      </c>
      <c r="AY708">
        <v>-2143.4</v>
      </c>
      <c r="AZ708">
        <v>-2149.808</v>
      </c>
      <c r="BA708">
        <v>-2187.623</v>
      </c>
      <c r="BB708">
        <v>-2205.0630000000001</v>
      </c>
      <c r="BC708">
        <v>-813.69</v>
      </c>
      <c r="BD708">
        <v>-811.05499999999995</v>
      </c>
    </row>
    <row r="709" spans="1:56" x14ac:dyDescent="0.25">
      <c r="A709" t="s">
        <v>323</v>
      </c>
      <c r="D709" t="s">
        <v>2</v>
      </c>
      <c r="F709" t="s">
        <v>157</v>
      </c>
      <c r="G709" s="33">
        <v>42982</v>
      </c>
      <c r="H709" s="41">
        <f t="shared" si="15"/>
        <v>38065.808999999987</v>
      </c>
      <c r="I709">
        <v>-655.95100000000002</v>
      </c>
      <c r="J709">
        <v>-655.05600000000004</v>
      </c>
      <c r="K709">
        <v>-655.48199999999997</v>
      </c>
      <c r="L709">
        <v>-655.61199999999997</v>
      </c>
      <c r="M709">
        <v>-655.57</v>
      </c>
      <c r="N709">
        <v>-655.18600000000004</v>
      </c>
      <c r="O709">
        <v>-655.55899999999997</v>
      </c>
      <c r="P709">
        <v>-656.51300000000003</v>
      </c>
      <c r="Q709">
        <v>-655.35400000000004</v>
      </c>
      <c r="R709">
        <v>-655.66</v>
      </c>
      <c r="S709">
        <v>-655.53399999999999</v>
      </c>
      <c r="T709">
        <v>-655.08699999999999</v>
      </c>
      <c r="U709">
        <v>-655.26800000000003</v>
      </c>
      <c r="V709">
        <v>-654.625</v>
      </c>
      <c r="W709">
        <v>-670.5</v>
      </c>
      <c r="X709">
        <v>-735.73299999999995</v>
      </c>
      <c r="Y709">
        <v>-808.54300000000001</v>
      </c>
      <c r="Z709">
        <v>-902.476</v>
      </c>
      <c r="AA709">
        <v>-985.48299999999995</v>
      </c>
      <c r="AB709">
        <v>-1002.828</v>
      </c>
      <c r="AC709">
        <v>-948.68399999999997</v>
      </c>
      <c r="AD709">
        <v>-849.01199999999994</v>
      </c>
      <c r="AE709">
        <v>-1019.112</v>
      </c>
      <c r="AF709">
        <v>-1400.903</v>
      </c>
      <c r="AG709">
        <v>-1371.056</v>
      </c>
      <c r="AH709">
        <v>-1266.0070000000001</v>
      </c>
      <c r="AI709">
        <v>-1415.348</v>
      </c>
      <c r="AJ709">
        <v>-894.06200000000001</v>
      </c>
      <c r="AK709">
        <v>-1170.991</v>
      </c>
      <c r="AL709">
        <v>-1187.1569999999999</v>
      </c>
      <c r="AM709">
        <v>-880.17600000000004</v>
      </c>
      <c r="AN709">
        <v>-705.36900000000003</v>
      </c>
      <c r="AO709">
        <v>-746.52200000000005</v>
      </c>
      <c r="AP709">
        <v>-744.17399999999998</v>
      </c>
      <c r="AQ709">
        <v>-708.65300000000002</v>
      </c>
      <c r="AR709">
        <v>-655.45699999999999</v>
      </c>
      <c r="AS709">
        <v>-654.40300000000002</v>
      </c>
      <c r="AT709">
        <v>-654.65599999999995</v>
      </c>
      <c r="AU709">
        <v>-651.67999999999995</v>
      </c>
      <c r="AV709">
        <v>-651.10799999999995</v>
      </c>
      <c r="AW709">
        <v>-651.39599999999996</v>
      </c>
      <c r="AX709">
        <v>-650.90099999999995</v>
      </c>
      <c r="AY709">
        <v>-651.697</v>
      </c>
      <c r="AZ709">
        <v>-651.76900000000001</v>
      </c>
      <c r="BA709">
        <v>-651.16399999999999</v>
      </c>
      <c r="BB709">
        <v>-651.69600000000003</v>
      </c>
      <c r="BC709">
        <v>-647.55100000000004</v>
      </c>
      <c r="BD709">
        <v>-653.08500000000004</v>
      </c>
    </row>
    <row r="710" spans="1:56" x14ac:dyDescent="0.25">
      <c r="A710" t="s">
        <v>323</v>
      </c>
      <c r="D710" t="s">
        <v>2</v>
      </c>
      <c r="F710" t="s">
        <v>156</v>
      </c>
      <c r="G710" s="33">
        <v>42983</v>
      </c>
      <c r="H710" s="41">
        <f t="shared" si="15"/>
        <v>110099.01800000001</v>
      </c>
      <c r="I710">
        <v>-10.866</v>
      </c>
      <c r="J710">
        <v>-11.301</v>
      </c>
      <c r="K710">
        <v>-11.111000000000001</v>
      </c>
      <c r="L710">
        <v>-11.24</v>
      </c>
      <c r="M710">
        <v>-12.013</v>
      </c>
      <c r="N710">
        <v>-10.648</v>
      </c>
      <c r="O710">
        <v>-11.964</v>
      </c>
      <c r="P710">
        <v>-10.49</v>
      </c>
      <c r="Q710">
        <v>-11.089</v>
      </c>
      <c r="R710">
        <v>-10.465</v>
      </c>
      <c r="S710">
        <v>-10.896000000000001</v>
      </c>
      <c r="T710">
        <v>-11.064</v>
      </c>
      <c r="U710">
        <v>-12.067</v>
      </c>
      <c r="V710">
        <v>-14.734999999999999</v>
      </c>
      <c r="W710">
        <v>-54.093000000000004</v>
      </c>
      <c r="X710">
        <v>-532.00599999999997</v>
      </c>
      <c r="Y710">
        <v>-2719.759</v>
      </c>
      <c r="Z710">
        <v>-4387.8609999999999</v>
      </c>
      <c r="AA710">
        <v>-8193.3909999999996</v>
      </c>
      <c r="AB710">
        <v>-7168.3289999999997</v>
      </c>
      <c r="AC710">
        <v>-6926.6729999999998</v>
      </c>
      <c r="AD710">
        <v>-9794.0619999999999</v>
      </c>
      <c r="AE710">
        <v>-8787.6710000000003</v>
      </c>
      <c r="AF710">
        <v>-7523.8559999999998</v>
      </c>
      <c r="AG710">
        <v>-5402.56</v>
      </c>
      <c r="AH710">
        <v>-3922.2620000000002</v>
      </c>
      <c r="AI710">
        <v>-5637.8649999999998</v>
      </c>
      <c r="AJ710">
        <v>-8790.8420000000006</v>
      </c>
      <c r="AK710">
        <v>-9335.5020000000004</v>
      </c>
      <c r="AL710">
        <v>-10466.009</v>
      </c>
      <c r="AM710">
        <v>-7445.0159999999996</v>
      </c>
      <c r="AN710">
        <v>-1409.1089999999999</v>
      </c>
      <c r="AO710">
        <v>-947.05499999999995</v>
      </c>
      <c r="AP710">
        <v>-296.77300000000002</v>
      </c>
      <c r="AQ710">
        <v>-18.459</v>
      </c>
      <c r="AR710">
        <v>-15.396000000000001</v>
      </c>
      <c r="AS710">
        <v>-15.428000000000001</v>
      </c>
      <c r="AT710">
        <v>-15.073</v>
      </c>
      <c r="AU710">
        <v>-15.736000000000001</v>
      </c>
      <c r="AV710">
        <v>-15.725</v>
      </c>
      <c r="AW710">
        <v>-16.562999999999999</v>
      </c>
      <c r="AX710">
        <v>-14.084</v>
      </c>
      <c r="AY710">
        <v>-14.031000000000001</v>
      </c>
      <c r="AZ710">
        <v>-12.121</v>
      </c>
      <c r="BA710">
        <v>-12.202</v>
      </c>
      <c r="BB710">
        <v>-11.646000000000001</v>
      </c>
      <c r="BC710">
        <v>-10.609</v>
      </c>
      <c r="BD710">
        <v>-11.302</v>
      </c>
    </row>
    <row r="711" spans="1:56" x14ac:dyDescent="0.25">
      <c r="A711" t="s">
        <v>323</v>
      </c>
      <c r="D711" t="s">
        <v>2</v>
      </c>
      <c r="F711" t="s">
        <v>157</v>
      </c>
      <c r="G711" s="33">
        <v>42983</v>
      </c>
      <c r="H711" s="41">
        <f t="shared" si="15"/>
        <v>34464.472999999991</v>
      </c>
      <c r="I711">
        <v>-651.46600000000001</v>
      </c>
      <c r="J711">
        <v>-651.21699999999998</v>
      </c>
      <c r="K711">
        <v>-651.64700000000005</v>
      </c>
      <c r="L711">
        <v>-650.51199999999994</v>
      </c>
      <c r="M711">
        <v>-651.00800000000004</v>
      </c>
      <c r="N711">
        <v>-651.81500000000005</v>
      </c>
      <c r="O711">
        <v>-651.18700000000001</v>
      </c>
      <c r="P711">
        <v>-651.77800000000002</v>
      </c>
      <c r="Q711">
        <v>-650.82100000000003</v>
      </c>
      <c r="R711">
        <v>-651.45500000000004</v>
      </c>
      <c r="S711">
        <v>-651.91200000000003</v>
      </c>
      <c r="T711">
        <v>-650.58199999999999</v>
      </c>
      <c r="U711">
        <v>-652.51700000000005</v>
      </c>
      <c r="V711">
        <v>-650.67399999999998</v>
      </c>
      <c r="W711">
        <v>-653.298</v>
      </c>
      <c r="X711">
        <v>-678.03599999999994</v>
      </c>
      <c r="Y711">
        <v>-753.64200000000005</v>
      </c>
      <c r="Z711">
        <v>-771.11300000000006</v>
      </c>
      <c r="AA711">
        <v>-903.47500000000002</v>
      </c>
      <c r="AB711">
        <v>-867.14800000000002</v>
      </c>
      <c r="AC711">
        <v>-873.13800000000003</v>
      </c>
      <c r="AD711">
        <v>-963.05799999999999</v>
      </c>
      <c r="AE711">
        <v>-904.32399999999996</v>
      </c>
      <c r="AF711">
        <v>-862.31600000000003</v>
      </c>
      <c r="AG711">
        <v>-757.42899999999997</v>
      </c>
      <c r="AH711">
        <v>-724.62699999999995</v>
      </c>
      <c r="AI711">
        <v>-750.54200000000003</v>
      </c>
      <c r="AJ711">
        <v>-905.98</v>
      </c>
      <c r="AK711">
        <v>-881.30799999999999</v>
      </c>
      <c r="AL711">
        <v>-961.78099999999995</v>
      </c>
      <c r="AM711">
        <v>-898.11800000000005</v>
      </c>
      <c r="AN711">
        <v>-687.26400000000001</v>
      </c>
      <c r="AO711">
        <v>-700.68499999999995</v>
      </c>
      <c r="AP711">
        <v>-679.69100000000003</v>
      </c>
      <c r="AQ711">
        <v>-656.14499999999998</v>
      </c>
      <c r="AR711">
        <v>-655.74099999999999</v>
      </c>
      <c r="AS711">
        <v>-654.91499999999996</v>
      </c>
      <c r="AT711">
        <v>-655.52800000000002</v>
      </c>
      <c r="AU711">
        <v>-654.07899999999995</v>
      </c>
      <c r="AV711">
        <v>-656.09199999999998</v>
      </c>
      <c r="AW711">
        <v>-654.53200000000004</v>
      </c>
      <c r="AX711">
        <v>-655.06600000000003</v>
      </c>
      <c r="AY711">
        <v>-654.31799999999998</v>
      </c>
      <c r="AZ711">
        <v>-654.33100000000002</v>
      </c>
      <c r="BA711">
        <v>-656.005</v>
      </c>
      <c r="BB711">
        <v>-653.83000000000004</v>
      </c>
      <c r="BC711">
        <v>-652.30499999999995</v>
      </c>
      <c r="BD711">
        <v>-656.02200000000005</v>
      </c>
    </row>
    <row r="712" spans="1:56" x14ac:dyDescent="0.25">
      <c r="A712" t="s">
        <v>323</v>
      </c>
      <c r="D712" t="s">
        <v>2</v>
      </c>
      <c r="F712" t="s">
        <v>153</v>
      </c>
      <c r="G712" s="33">
        <v>42983</v>
      </c>
      <c r="H712" s="41">
        <f t="shared" si="15"/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</row>
    <row r="713" spans="1:56" x14ac:dyDescent="0.25">
      <c r="A713" t="s">
        <v>323</v>
      </c>
      <c r="D713" t="s">
        <v>2</v>
      </c>
      <c r="F713" t="s">
        <v>154</v>
      </c>
      <c r="G713" s="33">
        <v>42983</v>
      </c>
      <c r="H713" s="41">
        <f t="shared" si="15"/>
        <v>0</v>
      </c>
      <c r="I713">
        <v>-579.18799999999999</v>
      </c>
      <c r="J713">
        <v>-580.79</v>
      </c>
      <c r="K713">
        <v>-579.98299999999995</v>
      </c>
      <c r="L713">
        <v>-579.38099999999997</v>
      </c>
      <c r="M713">
        <v>-580.21900000000005</v>
      </c>
      <c r="N713">
        <v>-580.67200000000003</v>
      </c>
      <c r="O713">
        <v>-580.726</v>
      </c>
      <c r="P713">
        <v>-579.78</v>
      </c>
      <c r="Q713">
        <v>-579.09199999999998</v>
      </c>
      <c r="R713">
        <v>-586.08000000000004</v>
      </c>
      <c r="S713">
        <v>-588.30600000000004</v>
      </c>
      <c r="T713">
        <v>-583.99400000000003</v>
      </c>
      <c r="U713">
        <v>-580.10199999999998</v>
      </c>
      <c r="V713">
        <v>-891.93100000000004</v>
      </c>
      <c r="W713">
        <v>-1628.4649999999999</v>
      </c>
      <c r="X713">
        <v>-1469.271</v>
      </c>
      <c r="Y713">
        <v>-1324.623</v>
      </c>
      <c r="Z713">
        <v>-1227.0609999999999</v>
      </c>
      <c r="AA713">
        <v>-1067.8879999999999</v>
      </c>
      <c r="AB713">
        <v>-975.14099999999996</v>
      </c>
      <c r="AC713">
        <v>-990.29100000000005</v>
      </c>
      <c r="AD713">
        <v>-967.87199999999996</v>
      </c>
      <c r="AE713">
        <v>-919.68200000000002</v>
      </c>
      <c r="AF713">
        <v>-915.26300000000003</v>
      </c>
      <c r="AG713">
        <v>-885.21199999999999</v>
      </c>
      <c r="AH713">
        <v>-899.33900000000006</v>
      </c>
      <c r="AI713">
        <v>-897.49</v>
      </c>
      <c r="AJ713">
        <v>-945.18600000000004</v>
      </c>
      <c r="AK713">
        <v>-1158.634</v>
      </c>
      <c r="AL713">
        <v>-1223.0070000000001</v>
      </c>
      <c r="AM713">
        <v>-1226.1569999999999</v>
      </c>
      <c r="AN713">
        <v>-1258.069</v>
      </c>
      <c r="AO713">
        <v>-1371.1690000000001</v>
      </c>
      <c r="AP713">
        <v>-1433.769</v>
      </c>
      <c r="AQ713">
        <v>-1548.2439999999999</v>
      </c>
      <c r="AR713">
        <v>-1642.26</v>
      </c>
      <c r="AS713">
        <v>-1779.864</v>
      </c>
      <c r="AT713">
        <v>-1891.8019999999999</v>
      </c>
      <c r="AU713">
        <v>-1989.162</v>
      </c>
      <c r="AV713">
        <v>-2045.4490000000001</v>
      </c>
      <c r="AW713">
        <v>-2090.0700000000002</v>
      </c>
      <c r="AX713">
        <v>-2115.0349999999999</v>
      </c>
      <c r="AY713">
        <v>-2150.152</v>
      </c>
      <c r="AZ713">
        <v>-2169.7530000000002</v>
      </c>
      <c r="BA713">
        <v>-2196.5590000000002</v>
      </c>
      <c r="BB713">
        <v>-2205.6320000000001</v>
      </c>
      <c r="BC713">
        <v>-1269.8</v>
      </c>
      <c r="BD713">
        <v>-1153.893</v>
      </c>
    </row>
    <row r="714" spans="1:56" x14ac:dyDescent="0.25">
      <c r="A714" t="s">
        <v>323</v>
      </c>
      <c r="D714" t="s">
        <v>2</v>
      </c>
      <c r="F714" t="s">
        <v>155</v>
      </c>
      <c r="G714" s="33">
        <v>42983</v>
      </c>
      <c r="H714" s="41">
        <f t="shared" si="15"/>
        <v>0</v>
      </c>
      <c r="I714">
        <v>-756</v>
      </c>
      <c r="J714">
        <v>-756</v>
      </c>
      <c r="K714">
        <v>-756</v>
      </c>
      <c r="L714">
        <v>-762</v>
      </c>
      <c r="M714">
        <v>-780</v>
      </c>
      <c r="N714">
        <v>-612</v>
      </c>
      <c r="O714">
        <v>0</v>
      </c>
      <c r="P714">
        <v>0</v>
      </c>
      <c r="Q714">
        <v>0</v>
      </c>
      <c r="R714">
        <v>0</v>
      </c>
      <c r="S714">
        <v>-0.04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-3.1E-2</v>
      </c>
      <c r="Z714">
        <v>-6.2E-2</v>
      </c>
      <c r="AA714">
        <v>-5.173</v>
      </c>
      <c r="AB714">
        <v>-464.63900000000001</v>
      </c>
      <c r="AC714">
        <v>-810.85599999999999</v>
      </c>
      <c r="AD714">
        <v>-803.08100000000002</v>
      </c>
      <c r="AE714">
        <v>-808.08399999999995</v>
      </c>
      <c r="AF714">
        <v>-811.298</v>
      </c>
      <c r="AG714">
        <v>-792.73199999999997</v>
      </c>
      <c r="AH714">
        <v>-792.04</v>
      </c>
      <c r="AI714">
        <v>-792.02</v>
      </c>
      <c r="AJ714">
        <v>-800.78700000000003</v>
      </c>
      <c r="AK714">
        <v>-801.56700000000001</v>
      </c>
      <c r="AL714">
        <v>-803.61699999999996</v>
      </c>
      <c r="AM714">
        <v>-784.79600000000005</v>
      </c>
      <c r="AN714">
        <v>-786.20699999999999</v>
      </c>
      <c r="AO714">
        <v>-774.16</v>
      </c>
      <c r="AP714">
        <v>-786.01599999999996</v>
      </c>
      <c r="AQ714">
        <v>-780</v>
      </c>
      <c r="AR714">
        <v>-774.01599999999996</v>
      </c>
      <c r="AS714">
        <v>-768</v>
      </c>
      <c r="AT714">
        <v>-774</v>
      </c>
      <c r="AU714">
        <v>-786.01599999999996</v>
      </c>
      <c r="AV714">
        <v>-780</v>
      </c>
      <c r="AW714">
        <v>-792</v>
      </c>
      <c r="AX714">
        <v>-798</v>
      </c>
      <c r="AY714">
        <v>-786</v>
      </c>
      <c r="AZ714">
        <v>-804</v>
      </c>
      <c r="BA714">
        <v>-804</v>
      </c>
      <c r="BB714">
        <v>-804</v>
      </c>
      <c r="BC714">
        <v>-810</v>
      </c>
      <c r="BD714">
        <v>-798</v>
      </c>
    </row>
    <row r="715" spans="1:56" x14ac:dyDescent="0.25">
      <c r="A715" t="s">
        <v>323</v>
      </c>
      <c r="D715" t="s">
        <v>2</v>
      </c>
      <c r="F715" t="s">
        <v>153</v>
      </c>
      <c r="G715" s="33">
        <v>42984</v>
      </c>
      <c r="H715" s="41">
        <f t="shared" si="15"/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</row>
    <row r="716" spans="1:56" x14ac:dyDescent="0.25">
      <c r="A716" t="s">
        <v>323</v>
      </c>
      <c r="D716" t="s">
        <v>2</v>
      </c>
      <c r="F716" t="s">
        <v>156</v>
      </c>
      <c r="G716" s="33">
        <v>42984</v>
      </c>
      <c r="H716" s="41">
        <f t="shared" si="15"/>
        <v>98233.938999999969</v>
      </c>
      <c r="I716">
        <v>-10.916</v>
      </c>
      <c r="J716">
        <v>-10.951000000000001</v>
      </c>
      <c r="K716">
        <v>-9.9819999999999993</v>
      </c>
      <c r="L716">
        <v>-11.259</v>
      </c>
      <c r="M716">
        <v>-11.823</v>
      </c>
      <c r="N716">
        <v>-11.077</v>
      </c>
      <c r="O716">
        <v>-10.442</v>
      </c>
      <c r="P716">
        <v>-9.9550000000000001</v>
      </c>
      <c r="Q716">
        <v>-10.378</v>
      </c>
      <c r="R716">
        <v>-10.117000000000001</v>
      </c>
      <c r="S716">
        <v>-11.276</v>
      </c>
      <c r="T716">
        <v>-10.385999999999999</v>
      </c>
      <c r="U716">
        <v>-11.420999999999999</v>
      </c>
      <c r="V716">
        <v>-13.257999999999999</v>
      </c>
      <c r="W716">
        <v>-98.344999999999999</v>
      </c>
      <c r="X716">
        <v>-345.66699999999997</v>
      </c>
      <c r="Y716">
        <v>-1123.126</v>
      </c>
      <c r="Z716">
        <v>-1867.8230000000001</v>
      </c>
      <c r="AA716">
        <v>-4356.3109999999997</v>
      </c>
      <c r="AB716">
        <v>-2745.6550000000002</v>
      </c>
      <c r="AC716">
        <v>-3222.9760000000001</v>
      </c>
      <c r="AD716">
        <v>-4060.1109999999999</v>
      </c>
      <c r="AE716">
        <v>-9059.884</v>
      </c>
      <c r="AF716">
        <v>-8231.6630000000005</v>
      </c>
      <c r="AG716">
        <v>-5947.4309999999996</v>
      </c>
      <c r="AH716">
        <v>-8380.7909999999993</v>
      </c>
      <c r="AI716">
        <v>-12658.102999999999</v>
      </c>
      <c r="AJ716">
        <v>-11568.71</v>
      </c>
      <c r="AK716">
        <v>-7092.0680000000002</v>
      </c>
      <c r="AL716">
        <v>-6865.0690000000004</v>
      </c>
      <c r="AM716">
        <v>-4106.4279999999999</v>
      </c>
      <c r="AN716">
        <v>-2720.9690000000001</v>
      </c>
      <c r="AO716">
        <v>-2526.2080000000001</v>
      </c>
      <c r="AP716">
        <v>-565.28499999999997</v>
      </c>
      <c r="AQ716">
        <v>-338.55200000000002</v>
      </c>
      <c r="AR716">
        <v>-47.158999999999999</v>
      </c>
      <c r="AS716">
        <v>-14.313000000000001</v>
      </c>
      <c r="AT716">
        <v>-14.707000000000001</v>
      </c>
      <c r="AU716">
        <v>-12.91</v>
      </c>
      <c r="AV716">
        <v>-14.525</v>
      </c>
      <c r="AW716">
        <v>-12.661</v>
      </c>
      <c r="AX716">
        <v>-13.090999999999999</v>
      </c>
      <c r="AY716">
        <v>-12.842000000000001</v>
      </c>
      <c r="AZ716">
        <v>-12.827999999999999</v>
      </c>
      <c r="BA716">
        <v>-12.552</v>
      </c>
      <c r="BB716">
        <v>-10.818</v>
      </c>
      <c r="BC716">
        <v>-11.584</v>
      </c>
      <c r="BD716">
        <v>-9.5329999999999995</v>
      </c>
    </row>
    <row r="717" spans="1:56" x14ac:dyDescent="0.25">
      <c r="A717" t="s">
        <v>323</v>
      </c>
      <c r="D717" t="s">
        <v>2</v>
      </c>
      <c r="F717" t="s">
        <v>155</v>
      </c>
      <c r="G717" s="33">
        <v>42984</v>
      </c>
      <c r="H717" s="41">
        <f t="shared" si="15"/>
        <v>0</v>
      </c>
      <c r="I717">
        <v>-798</v>
      </c>
      <c r="J717">
        <v>-798</v>
      </c>
      <c r="K717">
        <v>-798</v>
      </c>
      <c r="L717">
        <v>-792</v>
      </c>
      <c r="M717">
        <v>-792</v>
      </c>
      <c r="N717">
        <v>-630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-0.04</v>
      </c>
      <c r="U717">
        <v>-0.16</v>
      </c>
      <c r="V717">
        <v>0</v>
      </c>
      <c r="W717">
        <v>0</v>
      </c>
      <c r="X717">
        <v>0</v>
      </c>
      <c r="Y717">
        <v>0</v>
      </c>
      <c r="Z717">
        <v>-3.1E-2</v>
      </c>
      <c r="AA717">
        <v>-1.6E-2</v>
      </c>
      <c r="AB717">
        <v>0</v>
      </c>
      <c r="AC717">
        <v>-0.08</v>
      </c>
      <c r="AD717">
        <v>-9.6000000000000002E-2</v>
      </c>
      <c r="AE717">
        <v>-69.147999999999996</v>
      </c>
      <c r="AF717">
        <v>-817.74599999999998</v>
      </c>
      <c r="AG717">
        <v>-808.06</v>
      </c>
      <c r="AH717">
        <v>-814.55</v>
      </c>
      <c r="AI717">
        <v>-824.05200000000002</v>
      </c>
      <c r="AJ717">
        <v>-818.03899999999999</v>
      </c>
      <c r="AK717">
        <v>-815.45299999999997</v>
      </c>
      <c r="AL717">
        <v>-799.01900000000001</v>
      </c>
      <c r="AM717">
        <v>-792.096</v>
      </c>
      <c r="AN717">
        <v>-798.23900000000003</v>
      </c>
      <c r="AO717">
        <v>-792.01599999999996</v>
      </c>
      <c r="AP717">
        <v>-792.32</v>
      </c>
      <c r="AQ717">
        <v>-781.93600000000004</v>
      </c>
      <c r="AR717">
        <v>-786.976</v>
      </c>
      <c r="AS717">
        <v>-777.4</v>
      </c>
      <c r="AT717">
        <v>-781.9</v>
      </c>
      <c r="AU717">
        <v>-798.8</v>
      </c>
      <c r="AV717">
        <v>-782.5</v>
      </c>
      <c r="AW717">
        <v>-792.01599999999996</v>
      </c>
      <c r="AX717">
        <v>-780</v>
      </c>
      <c r="AY717">
        <v>-786</v>
      </c>
      <c r="AZ717">
        <v>-792</v>
      </c>
      <c r="BA717">
        <v>-810</v>
      </c>
      <c r="BB717">
        <v>-822</v>
      </c>
      <c r="BC717">
        <v>-816</v>
      </c>
      <c r="BD717">
        <v>-834</v>
      </c>
    </row>
    <row r="718" spans="1:56" x14ac:dyDescent="0.25">
      <c r="A718" t="s">
        <v>323</v>
      </c>
      <c r="D718" t="s">
        <v>2</v>
      </c>
      <c r="F718" t="s">
        <v>154</v>
      </c>
      <c r="G718" s="33">
        <v>42984</v>
      </c>
      <c r="H718" s="41">
        <f t="shared" si="15"/>
        <v>0</v>
      </c>
      <c r="I718">
        <v>-1136.3119999999999</v>
      </c>
      <c r="J718">
        <v>-584.41399999999999</v>
      </c>
      <c r="K718">
        <v>-580.5</v>
      </c>
      <c r="L718">
        <v>-579.81200000000001</v>
      </c>
      <c r="M718">
        <v>-581.88599999999997</v>
      </c>
      <c r="N718">
        <v>-580.32799999999997</v>
      </c>
      <c r="O718">
        <v>-580.34900000000005</v>
      </c>
      <c r="P718">
        <v>-579.952</v>
      </c>
      <c r="Q718">
        <v>-578.16800000000001</v>
      </c>
      <c r="R718">
        <v>-580.20000000000005</v>
      </c>
      <c r="S718">
        <v>-579.36</v>
      </c>
      <c r="T718">
        <v>-402.91</v>
      </c>
      <c r="U718">
        <v>-279.08999999999997</v>
      </c>
      <c r="V718">
        <v>-547.46900000000005</v>
      </c>
      <c r="W718">
        <v>-1531.7080000000001</v>
      </c>
      <c r="X718">
        <v>-1507.6980000000001</v>
      </c>
      <c r="Y718">
        <v>-1339.095</v>
      </c>
      <c r="Z718">
        <v>-1249.489</v>
      </c>
      <c r="AA718">
        <v>-1122.723</v>
      </c>
      <c r="AB718">
        <v>-1084.337</v>
      </c>
      <c r="AC718">
        <v>-1040.2439999999999</v>
      </c>
      <c r="AD718">
        <v>-1030.5999999999999</v>
      </c>
      <c r="AE718">
        <v>-992.09699999999998</v>
      </c>
      <c r="AF718">
        <v>-947.79899999999998</v>
      </c>
      <c r="AG718">
        <v>-882.66399999999999</v>
      </c>
      <c r="AH718">
        <v>-957.42100000000005</v>
      </c>
      <c r="AI718">
        <v>-938.13400000000001</v>
      </c>
      <c r="AJ718">
        <v>-925.43499999999995</v>
      </c>
      <c r="AK718">
        <v>-974.18499999999995</v>
      </c>
      <c r="AL718">
        <v>-972.80799999999999</v>
      </c>
      <c r="AM718">
        <v>-977.86199999999997</v>
      </c>
      <c r="AN718">
        <v>-1066.0820000000001</v>
      </c>
      <c r="AO718">
        <v>-1136.904</v>
      </c>
      <c r="AP718">
        <v>-1186.8800000000001</v>
      </c>
      <c r="AQ718">
        <v>-1267.0899999999999</v>
      </c>
      <c r="AR718">
        <v>-1391.028</v>
      </c>
      <c r="AS718">
        <v>-1491.5170000000001</v>
      </c>
      <c r="AT718">
        <v>-1531.1590000000001</v>
      </c>
      <c r="AU718">
        <v>-1655.732</v>
      </c>
      <c r="AV718">
        <v>-1720.5239999999999</v>
      </c>
      <c r="AW718">
        <v>-1778.713</v>
      </c>
      <c r="AX718">
        <v>-1829.893</v>
      </c>
      <c r="AY718">
        <v>-1854.816</v>
      </c>
      <c r="AZ718">
        <v>-1877.223</v>
      </c>
      <c r="BA718">
        <v>-1921.4349999999999</v>
      </c>
      <c r="BB718">
        <v>-1935.8</v>
      </c>
      <c r="BC718">
        <v>-620.702</v>
      </c>
      <c r="BD718">
        <v>-467.94799999999998</v>
      </c>
    </row>
    <row r="719" spans="1:56" x14ac:dyDescent="0.25">
      <c r="A719" t="s">
        <v>323</v>
      </c>
      <c r="D719" t="s">
        <v>2</v>
      </c>
      <c r="F719" t="s">
        <v>157</v>
      </c>
      <c r="G719" s="33">
        <v>42984</v>
      </c>
      <c r="H719" s="41">
        <f t="shared" ref="H719:H782" si="16">IF(D719&lt;&gt;"Jemena",
IF(SUM(I719:BD719)&gt;0,SUM(I719:BD719),SUM(I719:BD719)*-1),
IF(AND(F719&lt;&gt;"Jemena residential",F719&lt;&gt;"Jemena small business"),0,IF(SUM(I719:BD719)&gt;0,SUM(I719:BD719),SUM(I719:BD719)*-1)))</f>
        <v>34046.381999999991</v>
      </c>
      <c r="I719">
        <v>-655.27499999999998</v>
      </c>
      <c r="J719">
        <v>-654.97299999999996</v>
      </c>
      <c r="K719">
        <v>-654.60199999999998</v>
      </c>
      <c r="L719">
        <v>-655.33299999999997</v>
      </c>
      <c r="M719">
        <v>-654.45000000000005</v>
      </c>
      <c r="N719">
        <v>-654.01</v>
      </c>
      <c r="O719">
        <v>-655.27499999999998</v>
      </c>
      <c r="P719">
        <v>-654.81899999999996</v>
      </c>
      <c r="Q719">
        <v>-654.43700000000001</v>
      </c>
      <c r="R719">
        <v>-655.54200000000003</v>
      </c>
      <c r="S719">
        <v>-654.27599999999995</v>
      </c>
      <c r="T719">
        <v>-655.00599999999997</v>
      </c>
      <c r="U719">
        <v>-655.524</v>
      </c>
      <c r="V719">
        <v>-653.42200000000003</v>
      </c>
      <c r="W719">
        <v>-660.05100000000004</v>
      </c>
      <c r="X719">
        <v>-681.57799999999997</v>
      </c>
      <c r="Y719">
        <v>-694.28</v>
      </c>
      <c r="Z719">
        <v>-705.49099999999999</v>
      </c>
      <c r="AA719">
        <v>-749.11400000000003</v>
      </c>
      <c r="AB719">
        <v>-702.32899999999995</v>
      </c>
      <c r="AC719">
        <v>-709.452</v>
      </c>
      <c r="AD719">
        <v>-721.11500000000001</v>
      </c>
      <c r="AE719">
        <v>-841.19799999999998</v>
      </c>
      <c r="AF719">
        <v>-810.77200000000005</v>
      </c>
      <c r="AG719">
        <v>-802.32799999999997</v>
      </c>
      <c r="AH719">
        <v>-877.14200000000005</v>
      </c>
      <c r="AI719">
        <v>-1055.51</v>
      </c>
      <c r="AJ719">
        <v>-1031.6579999999999</v>
      </c>
      <c r="AK719">
        <v>-863.92100000000005</v>
      </c>
      <c r="AL719">
        <v>-863.43499999999995</v>
      </c>
      <c r="AM719">
        <v>-738.55</v>
      </c>
      <c r="AN719">
        <v>-731.33399999999995</v>
      </c>
      <c r="AO719">
        <v>-747.66099999999994</v>
      </c>
      <c r="AP719">
        <v>-685.08199999999999</v>
      </c>
      <c r="AQ719">
        <v>-691.45600000000002</v>
      </c>
      <c r="AR719">
        <v>-661.54300000000001</v>
      </c>
      <c r="AS719">
        <v>-654.15</v>
      </c>
      <c r="AT719">
        <v>-654.96299999999997</v>
      </c>
      <c r="AU719">
        <v>-654.029</v>
      </c>
      <c r="AV719">
        <v>-654.35500000000002</v>
      </c>
      <c r="AW719">
        <v>-653.83100000000002</v>
      </c>
      <c r="AX719">
        <v>-655.34699999999998</v>
      </c>
      <c r="AY719">
        <v>-654.61</v>
      </c>
      <c r="AZ719">
        <v>-654.471</v>
      </c>
      <c r="BA719">
        <v>-655.09199999999998</v>
      </c>
      <c r="BB719">
        <v>-654.31700000000001</v>
      </c>
      <c r="BC719">
        <v>-654.73299999999995</v>
      </c>
      <c r="BD719">
        <v>-654.54</v>
      </c>
    </row>
    <row r="720" spans="1:56" x14ac:dyDescent="0.25">
      <c r="A720" t="s">
        <v>323</v>
      </c>
      <c r="D720" t="s">
        <v>2</v>
      </c>
      <c r="F720" t="s">
        <v>153</v>
      </c>
      <c r="G720" s="33">
        <v>42985</v>
      </c>
      <c r="H720" s="41">
        <f t="shared" si="16"/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</row>
    <row r="721" spans="1:56" x14ac:dyDescent="0.25">
      <c r="A721" t="s">
        <v>323</v>
      </c>
      <c r="D721" t="s">
        <v>2</v>
      </c>
      <c r="F721" t="s">
        <v>154</v>
      </c>
      <c r="G721" s="33">
        <v>42985</v>
      </c>
      <c r="H721" s="41">
        <f t="shared" si="16"/>
        <v>0</v>
      </c>
      <c r="I721">
        <v>-338.46300000000002</v>
      </c>
      <c r="J721">
        <v>-338.77499999999998</v>
      </c>
      <c r="K721">
        <v>-337.95699999999999</v>
      </c>
      <c r="L721">
        <v>-338.74099999999999</v>
      </c>
      <c r="M721">
        <v>-338.48399999999998</v>
      </c>
      <c r="N721">
        <v>-339.19200000000001</v>
      </c>
      <c r="O721">
        <v>-337.904</v>
      </c>
      <c r="P721">
        <v>-338.75299999999999</v>
      </c>
      <c r="Q721">
        <v>-338.55900000000003</v>
      </c>
      <c r="R721">
        <v>-338.17200000000003</v>
      </c>
      <c r="S721">
        <v>-338.25700000000001</v>
      </c>
      <c r="T721">
        <v>-338.291</v>
      </c>
      <c r="U721">
        <v>-338.87099999999998</v>
      </c>
      <c r="V721">
        <v>-570.78</v>
      </c>
      <c r="W721">
        <v>-1637.992</v>
      </c>
      <c r="X721">
        <v>-1587.8209999999999</v>
      </c>
      <c r="Y721">
        <v>-1376.902</v>
      </c>
      <c r="Z721">
        <v>-1314.7529999999999</v>
      </c>
      <c r="AA721">
        <v>-1215.9639999999999</v>
      </c>
      <c r="AB721">
        <v>-1162.097</v>
      </c>
      <c r="AC721">
        <v>-1094.703</v>
      </c>
      <c r="AD721">
        <v>-1063.1679999999999</v>
      </c>
      <c r="AE721">
        <v>-995.14</v>
      </c>
      <c r="AF721">
        <v>-1000.956</v>
      </c>
      <c r="AG721">
        <v>-1007.171</v>
      </c>
      <c r="AH721">
        <v>-1005.171</v>
      </c>
      <c r="AI721">
        <v>-1004.87</v>
      </c>
      <c r="AJ721">
        <v>-1011.138</v>
      </c>
      <c r="AK721">
        <v>-978.56100000000004</v>
      </c>
      <c r="AL721">
        <v>-1057.0719999999999</v>
      </c>
      <c r="AM721">
        <v>-1047.374</v>
      </c>
      <c r="AN721">
        <v>-1110.0889999999999</v>
      </c>
      <c r="AO721">
        <v>-1156.989</v>
      </c>
      <c r="AP721">
        <v>-1233.479</v>
      </c>
      <c r="AQ721">
        <v>-1338.193</v>
      </c>
      <c r="AR721">
        <v>-1446.7349999999999</v>
      </c>
      <c r="AS721">
        <v>-1547.0840000000001</v>
      </c>
      <c r="AT721">
        <v>-1611.864</v>
      </c>
      <c r="AU721">
        <v>-1717.4480000000001</v>
      </c>
      <c r="AV721">
        <v>-1755.8109999999999</v>
      </c>
      <c r="AW721">
        <v>-1810.777</v>
      </c>
      <c r="AX721">
        <v>-1859.4179999999999</v>
      </c>
      <c r="AY721">
        <v>-1886.297</v>
      </c>
      <c r="AZ721">
        <v>-1898.5229999999999</v>
      </c>
      <c r="BA721">
        <v>-1949.433</v>
      </c>
      <c r="BB721">
        <v>-1965.6579999999999</v>
      </c>
      <c r="BC721">
        <v>-504.59100000000001</v>
      </c>
      <c r="BD721">
        <v>-339.322</v>
      </c>
    </row>
    <row r="722" spans="1:56" x14ac:dyDescent="0.25">
      <c r="A722" t="s">
        <v>323</v>
      </c>
      <c r="D722" t="s">
        <v>2</v>
      </c>
      <c r="F722" t="s">
        <v>155</v>
      </c>
      <c r="G722" s="33">
        <v>42985</v>
      </c>
      <c r="H722" s="41">
        <f t="shared" si="16"/>
        <v>0</v>
      </c>
      <c r="I722">
        <v>-828</v>
      </c>
      <c r="J722">
        <v>-804</v>
      </c>
      <c r="K722">
        <v>-798</v>
      </c>
      <c r="L722">
        <v>-798</v>
      </c>
      <c r="M722">
        <v>-774</v>
      </c>
      <c r="N722">
        <v>-222.16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-6.3E-2</v>
      </c>
      <c r="X722">
        <v>-0.32</v>
      </c>
      <c r="Y722">
        <v>-0.38200000000000001</v>
      </c>
      <c r="Z722">
        <v>-1.823</v>
      </c>
      <c r="AA722">
        <v>-1.163</v>
      </c>
      <c r="AB722">
        <v>-1.244</v>
      </c>
      <c r="AC722">
        <v>-5.2729999999999997</v>
      </c>
      <c r="AD722">
        <v>-2.024</v>
      </c>
      <c r="AE722">
        <v>-200.81</v>
      </c>
      <c r="AF722">
        <v>-786.42600000000004</v>
      </c>
      <c r="AG722">
        <v>-788.34100000000001</v>
      </c>
      <c r="AH722">
        <v>-793</v>
      </c>
      <c r="AI722">
        <v>-787.24699999999996</v>
      </c>
      <c r="AJ722">
        <v>-882.18600000000004</v>
      </c>
      <c r="AK722">
        <v>-895.39099999999996</v>
      </c>
      <c r="AL722">
        <v>-888.25400000000002</v>
      </c>
      <c r="AM722">
        <v>-888.01599999999996</v>
      </c>
      <c r="AN722">
        <v>-876.25300000000004</v>
      </c>
      <c r="AO722">
        <v>-876.01599999999996</v>
      </c>
      <c r="AP722">
        <v>-870.01599999999996</v>
      </c>
      <c r="AQ722">
        <v>-865</v>
      </c>
      <c r="AR722">
        <v>-864.33600000000001</v>
      </c>
      <c r="AS722">
        <v>-852</v>
      </c>
      <c r="AT722">
        <v>-852</v>
      </c>
      <c r="AU722">
        <v>-858</v>
      </c>
      <c r="AV722">
        <v>-852</v>
      </c>
      <c r="AW722">
        <v>-858</v>
      </c>
      <c r="AX722">
        <v>-864</v>
      </c>
      <c r="AY722">
        <v>-852</v>
      </c>
      <c r="AZ722">
        <v>-852</v>
      </c>
      <c r="BA722">
        <v>-858</v>
      </c>
      <c r="BB722">
        <v>-864</v>
      </c>
      <c r="BC722">
        <v>-858</v>
      </c>
      <c r="BD722">
        <v>-870</v>
      </c>
    </row>
    <row r="723" spans="1:56" x14ac:dyDescent="0.25">
      <c r="A723" t="s">
        <v>323</v>
      </c>
      <c r="D723" t="s">
        <v>2</v>
      </c>
      <c r="F723" t="s">
        <v>156</v>
      </c>
      <c r="G723" s="33">
        <v>42985</v>
      </c>
      <c r="H723" s="41">
        <f t="shared" si="16"/>
        <v>124788.07400000001</v>
      </c>
      <c r="I723">
        <v>-10.646000000000001</v>
      </c>
      <c r="J723">
        <v>-10.391</v>
      </c>
      <c r="K723">
        <v>-10.157999999999999</v>
      </c>
      <c r="L723">
        <v>-10.148999999999999</v>
      </c>
      <c r="M723">
        <v>-9.827</v>
      </c>
      <c r="N723">
        <v>-10.377000000000001</v>
      </c>
      <c r="O723">
        <v>-9.1539999999999999</v>
      </c>
      <c r="P723">
        <v>-10.833</v>
      </c>
      <c r="Q723">
        <v>-9.7710000000000008</v>
      </c>
      <c r="R723">
        <v>-11.084</v>
      </c>
      <c r="S723">
        <v>-10.491</v>
      </c>
      <c r="T723">
        <v>-10.266999999999999</v>
      </c>
      <c r="U723">
        <v>-10.340999999999999</v>
      </c>
      <c r="V723">
        <v>-18.241</v>
      </c>
      <c r="W723">
        <v>-343.904</v>
      </c>
      <c r="X723">
        <v>-1132.1420000000001</v>
      </c>
      <c r="Y723">
        <v>-3914.6610000000001</v>
      </c>
      <c r="Z723">
        <v>-6674.0879999999997</v>
      </c>
      <c r="AA723">
        <v>-6748.9009999999998</v>
      </c>
      <c r="AB723">
        <v>-8431.7980000000007</v>
      </c>
      <c r="AC723">
        <v>-9652.5640000000003</v>
      </c>
      <c r="AD723">
        <v>-5908.4880000000003</v>
      </c>
      <c r="AE723">
        <v>-8647.4310000000005</v>
      </c>
      <c r="AF723">
        <v>-4156.915</v>
      </c>
      <c r="AG723">
        <v>-9342.7360000000008</v>
      </c>
      <c r="AH723">
        <v>-15090.448</v>
      </c>
      <c r="AI723">
        <v>-10460.133</v>
      </c>
      <c r="AJ723">
        <v>-10397.306</v>
      </c>
      <c r="AK723">
        <v>-8026.3339999999998</v>
      </c>
      <c r="AL723">
        <v>-5556.826</v>
      </c>
      <c r="AM723">
        <v>-3024.951</v>
      </c>
      <c r="AN723">
        <v>-3650.9830000000002</v>
      </c>
      <c r="AO723">
        <v>-1950.107</v>
      </c>
      <c r="AP723">
        <v>-940.15099999999995</v>
      </c>
      <c r="AQ723">
        <v>-387.584</v>
      </c>
      <c r="AR723">
        <v>-49.314</v>
      </c>
      <c r="AS723">
        <v>-13.692</v>
      </c>
      <c r="AT723">
        <v>-14.092000000000001</v>
      </c>
      <c r="AU723">
        <v>-12.528</v>
      </c>
      <c r="AV723">
        <v>-13.016</v>
      </c>
      <c r="AW723">
        <v>-13.949</v>
      </c>
      <c r="AX723">
        <v>-15.076000000000001</v>
      </c>
      <c r="AY723">
        <v>-12.632999999999999</v>
      </c>
      <c r="AZ723">
        <v>-11.935</v>
      </c>
      <c r="BA723">
        <v>-11.335000000000001</v>
      </c>
      <c r="BB723">
        <v>-10.627000000000001</v>
      </c>
      <c r="BC723">
        <v>-10.599</v>
      </c>
      <c r="BD723">
        <v>-9.0969999999999995</v>
      </c>
    </row>
    <row r="724" spans="1:56" x14ac:dyDescent="0.25">
      <c r="A724" t="s">
        <v>323</v>
      </c>
      <c r="D724" t="s">
        <v>2</v>
      </c>
      <c r="F724" t="s">
        <v>157</v>
      </c>
      <c r="G724" s="33">
        <v>42985</v>
      </c>
      <c r="H724" s="41">
        <f t="shared" si="16"/>
        <v>35023.243000000002</v>
      </c>
      <c r="I724">
        <v>-655.66399999999999</v>
      </c>
      <c r="J724">
        <v>-654.79399999999998</v>
      </c>
      <c r="K724">
        <v>-654.16399999999999</v>
      </c>
      <c r="L724">
        <v>-654.46</v>
      </c>
      <c r="M724">
        <v>-655.76400000000001</v>
      </c>
      <c r="N724">
        <v>-654.92700000000002</v>
      </c>
      <c r="O724">
        <v>-654.65</v>
      </c>
      <c r="P724">
        <v>-655.98800000000006</v>
      </c>
      <c r="Q724">
        <v>-654.62599999999998</v>
      </c>
      <c r="R724">
        <v>-654.80200000000002</v>
      </c>
      <c r="S724">
        <v>-654.22199999999998</v>
      </c>
      <c r="T724">
        <v>-654.54700000000003</v>
      </c>
      <c r="U724">
        <v>-653.96299999999997</v>
      </c>
      <c r="V724">
        <v>-653.005</v>
      </c>
      <c r="W724">
        <v>-672.21900000000005</v>
      </c>
      <c r="X724">
        <v>-711.70899999999995</v>
      </c>
      <c r="Y724">
        <v>-782.42899999999997</v>
      </c>
      <c r="Z724">
        <v>-845.88499999999999</v>
      </c>
      <c r="AA724">
        <v>-814.44799999999998</v>
      </c>
      <c r="AB724">
        <v>-930.73800000000006</v>
      </c>
      <c r="AC724">
        <v>-996.93200000000002</v>
      </c>
      <c r="AD724">
        <v>-805.67700000000002</v>
      </c>
      <c r="AE724">
        <v>-959.27200000000005</v>
      </c>
      <c r="AF724">
        <v>-733.36599999999999</v>
      </c>
      <c r="AG724">
        <v>-899.78599999999994</v>
      </c>
      <c r="AH724">
        <v>-1128.6980000000001</v>
      </c>
      <c r="AI724">
        <v>-965.75300000000004</v>
      </c>
      <c r="AJ724">
        <v>-888.40899999999999</v>
      </c>
      <c r="AK724">
        <v>-816.90599999999995</v>
      </c>
      <c r="AL724">
        <v>-760.36800000000005</v>
      </c>
      <c r="AM724">
        <v>-717.452</v>
      </c>
      <c r="AN724">
        <v>-789.55600000000004</v>
      </c>
      <c r="AO724">
        <v>-726.17700000000002</v>
      </c>
      <c r="AP724">
        <v>-708.75800000000004</v>
      </c>
      <c r="AQ724">
        <v>-684.26700000000005</v>
      </c>
      <c r="AR724">
        <v>-660.52700000000004</v>
      </c>
      <c r="AS724">
        <v>-654.23099999999999</v>
      </c>
      <c r="AT724">
        <v>-654.58900000000006</v>
      </c>
      <c r="AU724">
        <v>-655.02499999999998</v>
      </c>
      <c r="AV724">
        <v>-655.928</v>
      </c>
      <c r="AW724">
        <v>-654.78499999999997</v>
      </c>
      <c r="AX724">
        <v>-655.00800000000004</v>
      </c>
      <c r="AY724">
        <v>-654.17200000000003</v>
      </c>
      <c r="AZ724">
        <v>-655.11099999999999</v>
      </c>
      <c r="BA724">
        <v>-655.44</v>
      </c>
      <c r="BB724">
        <v>-653.45600000000002</v>
      </c>
      <c r="BC724">
        <v>-652.96100000000001</v>
      </c>
      <c r="BD724">
        <v>-657.62900000000002</v>
      </c>
    </row>
    <row r="725" spans="1:56" x14ac:dyDescent="0.25">
      <c r="A725" t="s">
        <v>323</v>
      </c>
      <c r="D725" t="s">
        <v>2</v>
      </c>
      <c r="F725" t="s">
        <v>155</v>
      </c>
      <c r="G725" s="33">
        <v>42986</v>
      </c>
      <c r="H725" s="41">
        <f t="shared" si="16"/>
        <v>0</v>
      </c>
      <c r="I725">
        <v>-876</v>
      </c>
      <c r="J725">
        <v>-876</v>
      </c>
      <c r="K725">
        <v>-798</v>
      </c>
      <c r="L725">
        <v>-774</v>
      </c>
      <c r="M725">
        <v>-696.16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-0.16</v>
      </c>
      <c r="X725">
        <v>-0.57599999999999996</v>
      </c>
      <c r="Y725">
        <v>-1.831</v>
      </c>
      <c r="Z725">
        <v>-19.475999999999999</v>
      </c>
      <c r="AA725">
        <v>-762.75900000000001</v>
      </c>
      <c r="AB725">
        <v>-781.39</v>
      </c>
      <c r="AC725">
        <v>-786.90499999999997</v>
      </c>
      <c r="AD725">
        <v>-768.80200000000002</v>
      </c>
      <c r="AE725">
        <v>-801.71</v>
      </c>
      <c r="AF725">
        <v>-787.49400000000003</v>
      </c>
      <c r="AG725">
        <v>-785.96799999999996</v>
      </c>
      <c r="AH725">
        <v>-803.08600000000001</v>
      </c>
      <c r="AI725">
        <v>-772.10799999999995</v>
      </c>
      <c r="AJ725">
        <v>-776.596</v>
      </c>
      <c r="AK725">
        <v>-768.85900000000004</v>
      </c>
      <c r="AL725">
        <v>-764.24400000000003</v>
      </c>
      <c r="AM725">
        <v>-767.78200000000004</v>
      </c>
      <c r="AN725">
        <v>-776.17600000000004</v>
      </c>
      <c r="AO725">
        <v>-766.24</v>
      </c>
      <c r="AP725">
        <v>-759.53599999999994</v>
      </c>
      <c r="AQ725">
        <v>-744.64</v>
      </c>
      <c r="AR725">
        <v>-744.33600000000001</v>
      </c>
      <c r="AS725">
        <v>-744</v>
      </c>
      <c r="AT725">
        <v>-750</v>
      </c>
      <c r="AU725">
        <v>-750</v>
      </c>
      <c r="AV725">
        <v>-738</v>
      </c>
      <c r="AW725">
        <v>-738</v>
      </c>
      <c r="AX725">
        <v>-744.05600000000004</v>
      </c>
      <c r="AY725">
        <v>-732</v>
      </c>
      <c r="AZ725">
        <v>-738</v>
      </c>
      <c r="BA725">
        <v>-744</v>
      </c>
      <c r="BB725">
        <v>-732</v>
      </c>
      <c r="BC725">
        <v>-738</v>
      </c>
      <c r="BD725">
        <v>-744</v>
      </c>
    </row>
    <row r="726" spans="1:56" x14ac:dyDescent="0.25">
      <c r="A726" t="s">
        <v>323</v>
      </c>
      <c r="D726" t="s">
        <v>2</v>
      </c>
      <c r="F726" t="s">
        <v>157</v>
      </c>
      <c r="G726" s="33">
        <v>42986</v>
      </c>
      <c r="H726" s="41">
        <f t="shared" si="16"/>
        <v>37696.118000000002</v>
      </c>
      <c r="I726">
        <v>-655.73299999999995</v>
      </c>
      <c r="J726">
        <v>-655.00400000000002</v>
      </c>
      <c r="K726">
        <v>-655.38400000000001</v>
      </c>
      <c r="L726">
        <v>-655.35299999999995</v>
      </c>
      <c r="M726">
        <v>-655.50800000000004</v>
      </c>
      <c r="N726">
        <v>-654.89800000000002</v>
      </c>
      <c r="O726">
        <v>-654.88599999999997</v>
      </c>
      <c r="P726">
        <v>-655.70899999999995</v>
      </c>
      <c r="Q726">
        <v>-655.32399999999996</v>
      </c>
      <c r="R726">
        <v>-655.17399999999998</v>
      </c>
      <c r="S726">
        <v>-655.61900000000003</v>
      </c>
      <c r="T726">
        <v>-654.92100000000005</v>
      </c>
      <c r="U726">
        <v>-654.70399999999995</v>
      </c>
      <c r="V726">
        <v>-652.68899999999996</v>
      </c>
      <c r="W726">
        <v>-670.976</v>
      </c>
      <c r="X726">
        <v>-742.04200000000003</v>
      </c>
      <c r="Y726">
        <v>-814.64400000000001</v>
      </c>
      <c r="Z726">
        <v>-903.44</v>
      </c>
      <c r="AA726">
        <v>-1003.129</v>
      </c>
      <c r="AB726">
        <v>-1088.037</v>
      </c>
      <c r="AC726">
        <v>-1147.2650000000001</v>
      </c>
      <c r="AD726">
        <v>-1030.4570000000001</v>
      </c>
      <c r="AE726">
        <v>-1299.6579999999999</v>
      </c>
      <c r="AF726">
        <v>-1269.5060000000001</v>
      </c>
      <c r="AG726">
        <v>-1245.8689999999999</v>
      </c>
      <c r="AH726">
        <v>-1309.1420000000001</v>
      </c>
      <c r="AI726">
        <v>-1088.3140000000001</v>
      </c>
      <c r="AJ726">
        <v>-917.74699999999996</v>
      </c>
      <c r="AK726">
        <v>-962.87800000000004</v>
      </c>
      <c r="AL726">
        <v>-827.43299999999999</v>
      </c>
      <c r="AM726">
        <v>-846.96400000000006</v>
      </c>
      <c r="AN726">
        <v>-750.13300000000004</v>
      </c>
      <c r="AO726">
        <v>-730.42200000000003</v>
      </c>
      <c r="AP726">
        <v>-687.16099999999994</v>
      </c>
      <c r="AQ726">
        <v>-684.80399999999997</v>
      </c>
      <c r="AR726">
        <v>-654.86699999999996</v>
      </c>
      <c r="AS726">
        <v>-653.61900000000003</v>
      </c>
      <c r="AT726">
        <v>-655.05799999999999</v>
      </c>
      <c r="AU726">
        <v>-654.26900000000001</v>
      </c>
      <c r="AV726">
        <v>-653.70399999999995</v>
      </c>
      <c r="AW726">
        <v>-653.77200000000005</v>
      </c>
      <c r="AX726">
        <v>-655.54200000000003</v>
      </c>
      <c r="AY726">
        <v>-653.96</v>
      </c>
      <c r="AZ726">
        <v>-653.78899999999999</v>
      </c>
      <c r="BA726">
        <v>-655.66099999999994</v>
      </c>
      <c r="BB726">
        <v>-651.71199999999999</v>
      </c>
      <c r="BC726">
        <v>-652.99300000000005</v>
      </c>
      <c r="BD726">
        <v>-656.245</v>
      </c>
    </row>
    <row r="727" spans="1:56" x14ac:dyDescent="0.25">
      <c r="A727" t="s">
        <v>323</v>
      </c>
      <c r="D727" t="s">
        <v>2</v>
      </c>
      <c r="F727" t="s">
        <v>156</v>
      </c>
      <c r="G727" s="33">
        <v>42986</v>
      </c>
      <c r="H727" s="41">
        <f t="shared" si="16"/>
        <v>170577.99299999996</v>
      </c>
      <c r="I727">
        <v>-9.5670000000000002</v>
      </c>
      <c r="J727">
        <v>-8.7460000000000004</v>
      </c>
      <c r="K727">
        <v>-9.3559999999999999</v>
      </c>
      <c r="L727">
        <v>-9.3030000000000008</v>
      </c>
      <c r="M727">
        <v>-9.0749999999999993</v>
      </c>
      <c r="N727">
        <v>-9.782</v>
      </c>
      <c r="O727">
        <v>-8.59</v>
      </c>
      <c r="P727">
        <v>-10.638</v>
      </c>
      <c r="Q727">
        <v>-9.7769999999999992</v>
      </c>
      <c r="R727">
        <v>-10.614000000000001</v>
      </c>
      <c r="S727">
        <v>-10.295</v>
      </c>
      <c r="T727">
        <v>-10.497</v>
      </c>
      <c r="U727">
        <v>-12.176</v>
      </c>
      <c r="V727">
        <v>-13.898999999999999</v>
      </c>
      <c r="W727">
        <v>-246.69</v>
      </c>
      <c r="X727">
        <v>-1253.8620000000001</v>
      </c>
      <c r="Y727">
        <v>-3884.89</v>
      </c>
      <c r="Z727">
        <v>-7355.4989999999998</v>
      </c>
      <c r="AA727">
        <v>-9846.3970000000008</v>
      </c>
      <c r="AB727">
        <v>-12369.701999999999</v>
      </c>
      <c r="AC727">
        <v>-12960.043</v>
      </c>
      <c r="AD727">
        <v>-11444.352000000001</v>
      </c>
      <c r="AE727">
        <v>-16161.532999999999</v>
      </c>
      <c r="AF727">
        <v>-16416.397000000001</v>
      </c>
      <c r="AG727">
        <v>-15531.822</v>
      </c>
      <c r="AH727">
        <v>-15368.109</v>
      </c>
      <c r="AI727">
        <v>-12969.58</v>
      </c>
      <c r="AJ727">
        <v>-9409.5990000000002</v>
      </c>
      <c r="AK727">
        <v>-10860.004000000001</v>
      </c>
      <c r="AL727">
        <v>-5874.585</v>
      </c>
      <c r="AM727">
        <v>-4804.7299999999996</v>
      </c>
      <c r="AN727">
        <v>-1896.64</v>
      </c>
      <c r="AO727">
        <v>-1000.169</v>
      </c>
      <c r="AP727">
        <v>-367.94200000000001</v>
      </c>
      <c r="AQ727">
        <v>-231.44399999999999</v>
      </c>
      <c r="AR727">
        <v>-18.018999999999998</v>
      </c>
      <c r="AS727">
        <v>-14.180999999999999</v>
      </c>
      <c r="AT727">
        <v>-15.403</v>
      </c>
      <c r="AU727">
        <v>-15.85</v>
      </c>
      <c r="AV727">
        <v>-15.699</v>
      </c>
      <c r="AW727">
        <v>-13.8</v>
      </c>
      <c r="AX727">
        <v>-15.672000000000001</v>
      </c>
      <c r="AY727">
        <v>-15.167</v>
      </c>
      <c r="AZ727">
        <v>-12.093</v>
      </c>
      <c r="BA727">
        <v>-12.346</v>
      </c>
      <c r="BB727">
        <v>-11.526</v>
      </c>
      <c r="BC727">
        <v>-11.532999999999999</v>
      </c>
      <c r="BD727">
        <v>-10.4</v>
      </c>
    </row>
    <row r="728" spans="1:56" x14ac:dyDescent="0.25">
      <c r="A728" t="s">
        <v>323</v>
      </c>
      <c r="D728" t="s">
        <v>2</v>
      </c>
      <c r="F728" t="s">
        <v>153</v>
      </c>
      <c r="G728" s="33">
        <v>42986</v>
      </c>
      <c r="H728" s="41">
        <f t="shared" si="16"/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</row>
    <row r="729" spans="1:56" x14ac:dyDescent="0.25">
      <c r="A729" t="s">
        <v>323</v>
      </c>
      <c r="D729" t="s">
        <v>2</v>
      </c>
      <c r="F729" t="s">
        <v>154</v>
      </c>
      <c r="G729" s="33">
        <v>42986</v>
      </c>
      <c r="H729" s="41">
        <f t="shared" si="16"/>
        <v>0</v>
      </c>
      <c r="I729">
        <v>-338.25700000000001</v>
      </c>
      <c r="J729">
        <v>-338.94499999999999</v>
      </c>
      <c r="K729">
        <v>-339.23500000000001</v>
      </c>
      <c r="L729">
        <v>-338.548</v>
      </c>
      <c r="M729">
        <v>-340.00900000000001</v>
      </c>
      <c r="N729">
        <v>-339.827</v>
      </c>
      <c r="O729">
        <v>-339.709</v>
      </c>
      <c r="P729">
        <v>-339.68700000000001</v>
      </c>
      <c r="Q729">
        <v>-338.161</v>
      </c>
      <c r="R729">
        <v>-338.77300000000002</v>
      </c>
      <c r="S729">
        <v>-339.30099999999999</v>
      </c>
      <c r="T729">
        <v>-338.45100000000002</v>
      </c>
      <c r="U729">
        <v>-338.36599999999999</v>
      </c>
      <c r="V729">
        <v>-337.90300000000002</v>
      </c>
      <c r="W729">
        <v>-1591.1559999999999</v>
      </c>
      <c r="X729">
        <v>-1621.68</v>
      </c>
      <c r="Y729">
        <v>-1459.6379999999999</v>
      </c>
      <c r="Z729">
        <v>-1330.204</v>
      </c>
      <c r="AA729">
        <v>-1227.921</v>
      </c>
      <c r="AB729">
        <v>-1208.921</v>
      </c>
      <c r="AC729">
        <v>-1180.0419999999999</v>
      </c>
      <c r="AD729">
        <v>-1146.808</v>
      </c>
      <c r="AE729">
        <v>-1125.0350000000001</v>
      </c>
      <c r="AF729">
        <v>-1138.249</v>
      </c>
      <c r="AG729">
        <v>-1094.327</v>
      </c>
      <c r="AH729">
        <v>-1133.604</v>
      </c>
      <c r="AI729">
        <v>-1121.5830000000001</v>
      </c>
      <c r="AJ729">
        <v>-1153.249</v>
      </c>
      <c r="AK729">
        <v>-1170.096</v>
      </c>
      <c r="AL729">
        <v>-1191.4169999999999</v>
      </c>
      <c r="AM729">
        <v>-1209.3520000000001</v>
      </c>
      <c r="AN729">
        <v>-1287.2070000000001</v>
      </c>
      <c r="AO729">
        <v>-1344.086</v>
      </c>
      <c r="AP729">
        <v>-1401.018</v>
      </c>
      <c r="AQ729">
        <v>-1499.29</v>
      </c>
      <c r="AR729">
        <v>-1587.38</v>
      </c>
      <c r="AS729">
        <v>-1699.4079999999999</v>
      </c>
      <c r="AT729">
        <v>-1739.598</v>
      </c>
      <c r="AU729">
        <v>-1853.58</v>
      </c>
      <c r="AV729">
        <v>-1869.1379999999999</v>
      </c>
      <c r="AW729">
        <v>-1929.1120000000001</v>
      </c>
      <c r="AX729">
        <v>-1947.5409999999999</v>
      </c>
      <c r="AY729">
        <v>-1976.0340000000001</v>
      </c>
      <c r="AZ729">
        <v>-2000.614</v>
      </c>
      <c r="BA729">
        <v>-2029.095</v>
      </c>
      <c r="BB729">
        <v>-2047.3630000000001</v>
      </c>
      <c r="BC729">
        <v>-509.19200000000001</v>
      </c>
      <c r="BD729">
        <v>-338.79599999999999</v>
      </c>
    </row>
    <row r="730" spans="1:56" x14ac:dyDescent="0.25">
      <c r="A730" t="s">
        <v>323</v>
      </c>
      <c r="D730" t="s">
        <v>2</v>
      </c>
      <c r="F730" t="s">
        <v>156</v>
      </c>
      <c r="G730" s="33">
        <v>42987</v>
      </c>
      <c r="H730" s="41">
        <f t="shared" si="16"/>
        <v>156170.92199999996</v>
      </c>
      <c r="I730">
        <v>-10.81</v>
      </c>
      <c r="J730">
        <v>-10.106999999999999</v>
      </c>
      <c r="K730">
        <v>-10.539</v>
      </c>
      <c r="L730">
        <v>-10.962999999999999</v>
      </c>
      <c r="M730">
        <v>-9.2189999999999994</v>
      </c>
      <c r="N730">
        <v>-11.182</v>
      </c>
      <c r="O730">
        <v>-9.1999999999999993</v>
      </c>
      <c r="P730">
        <v>-10.478</v>
      </c>
      <c r="Q730">
        <v>-9.6639999999999997</v>
      </c>
      <c r="R730">
        <v>-11.319000000000001</v>
      </c>
      <c r="S730">
        <v>-10.971</v>
      </c>
      <c r="T730">
        <v>-10.552</v>
      </c>
      <c r="U730">
        <v>-11.211</v>
      </c>
      <c r="V730">
        <v>-26.532</v>
      </c>
      <c r="W730">
        <v>-508.29599999999999</v>
      </c>
      <c r="X730">
        <v>-1200.905</v>
      </c>
      <c r="Y730">
        <v>-2843.3209999999999</v>
      </c>
      <c r="Z730">
        <v>-5001.1710000000003</v>
      </c>
      <c r="AA730">
        <v>-8220.3070000000007</v>
      </c>
      <c r="AB730">
        <v>-10579.550999999999</v>
      </c>
      <c r="AC730">
        <v>-11042.459000000001</v>
      </c>
      <c r="AD730">
        <v>-10033.598</v>
      </c>
      <c r="AE730">
        <v>-10378.448</v>
      </c>
      <c r="AF730">
        <v>-12440.018</v>
      </c>
      <c r="AG730">
        <v>-13587.183000000001</v>
      </c>
      <c r="AH730">
        <v>-13173.927</v>
      </c>
      <c r="AI730">
        <v>-13057.751</v>
      </c>
      <c r="AJ730">
        <v>-12549.468000000001</v>
      </c>
      <c r="AK730">
        <v>-11826.99</v>
      </c>
      <c r="AL730">
        <v>-7023.3609999999999</v>
      </c>
      <c r="AM730">
        <v>-3843.6840000000002</v>
      </c>
      <c r="AN730">
        <v>-3141.5970000000002</v>
      </c>
      <c r="AO730">
        <v>-3131.636</v>
      </c>
      <c r="AP730">
        <v>-1825.155</v>
      </c>
      <c r="AQ730">
        <v>-433.93900000000002</v>
      </c>
      <c r="AR730">
        <v>-19.599</v>
      </c>
      <c r="AS730">
        <v>-12.678000000000001</v>
      </c>
      <c r="AT730">
        <v>-12.484</v>
      </c>
      <c r="AU730">
        <v>-12.224</v>
      </c>
      <c r="AV730">
        <v>-13.006</v>
      </c>
      <c r="AW730">
        <v>-11.555</v>
      </c>
      <c r="AX730">
        <v>-12.571</v>
      </c>
      <c r="AY730">
        <v>-11.817</v>
      </c>
      <c r="AZ730">
        <v>-13.122999999999999</v>
      </c>
      <c r="BA730">
        <v>-13.044</v>
      </c>
      <c r="BB730">
        <v>-10.955</v>
      </c>
      <c r="BC730">
        <v>-11.368</v>
      </c>
      <c r="BD730">
        <v>-10.986000000000001</v>
      </c>
    </row>
    <row r="731" spans="1:56" x14ac:dyDescent="0.25">
      <c r="A731" t="s">
        <v>323</v>
      </c>
      <c r="D731" t="s">
        <v>2</v>
      </c>
      <c r="F731" t="s">
        <v>155</v>
      </c>
      <c r="G731" s="33">
        <v>42987</v>
      </c>
      <c r="H731" s="41">
        <f t="shared" si="16"/>
        <v>0</v>
      </c>
      <c r="I731">
        <v>-744</v>
      </c>
      <c r="J731">
        <v>-744</v>
      </c>
      <c r="K731">
        <v>-750</v>
      </c>
      <c r="L731">
        <v>-756</v>
      </c>
      <c r="M731">
        <v>-408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-1.3149999999999999</v>
      </c>
      <c r="X731">
        <v>-2.6549999999999998</v>
      </c>
      <c r="Y731">
        <v>-17.823</v>
      </c>
      <c r="Z731">
        <v>-54.725999999999999</v>
      </c>
      <c r="AA731">
        <v>-80.933000000000007</v>
      </c>
      <c r="AB731">
        <v>-126.694</v>
      </c>
      <c r="AC731">
        <v>-177.446</v>
      </c>
      <c r="AD731">
        <v>-848.78399999999999</v>
      </c>
      <c r="AE731">
        <v>-830.04399999999998</v>
      </c>
      <c r="AF731">
        <v>-873.87699999999995</v>
      </c>
      <c r="AG731">
        <v>-910.97699999999998</v>
      </c>
      <c r="AH731">
        <v>-945.12199999999996</v>
      </c>
      <c r="AI731">
        <v>-999.56200000000001</v>
      </c>
      <c r="AJ731">
        <v>-987.71799999999996</v>
      </c>
      <c r="AK731">
        <v>-1003.12</v>
      </c>
      <c r="AL731">
        <v>-882.33900000000006</v>
      </c>
      <c r="AM731">
        <v>-814.22799999999995</v>
      </c>
      <c r="AN731">
        <v>-770.47299999999996</v>
      </c>
      <c r="AO731">
        <v>-764.40099999999995</v>
      </c>
      <c r="AP731">
        <v>-758.274</v>
      </c>
      <c r="AQ731">
        <v>-742.73500000000001</v>
      </c>
      <c r="AR731">
        <v>-738</v>
      </c>
      <c r="AS731">
        <v>-732.05600000000004</v>
      </c>
      <c r="AT731">
        <v>-738</v>
      </c>
      <c r="AU731">
        <v>-738</v>
      </c>
      <c r="AV731">
        <v>-738</v>
      </c>
      <c r="AW731">
        <v>-738</v>
      </c>
      <c r="AX731">
        <v>-744</v>
      </c>
      <c r="AY731">
        <v>-744</v>
      </c>
      <c r="AZ731">
        <v>-744</v>
      </c>
      <c r="BA731">
        <v>-744</v>
      </c>
      <c r="BB731">
        <v>-750</v>
      </c>
      <c r="BC731">
        <v>-726</v>
      </c>
      <c r="BD731">
        <v>-726</v>
      </c>
    </row>
    <row r="732" spans="1:56" x14ac:dyDescent="0.25">
      <c r="A732" t="s">
        <v>323</v>
      </c>
      <c r="D732" t="s">
        <v>2</v>
      </c>
      <c r="F732" t="s">
        <v>154</v>
      </c>
      <c r="G732" s="33">
        <v>42987</v>
      </c>
      <c r="H732" s="41">
        <f t="shared" si="16"/>
        <v>0</v>
      </c>
      <c r="I732">
        <v>-339.52699999999999</v>
      </c>
      <c r="J732">
        <v>-338.89299999999997</v>
      </c>
      <c r="K732">
        <v>-338.96800000000002</v>
      </c>
      <c r="L732">
        <v>-338.87099999999998</v>
      </c>
      <c r="M732">
        <v>-339.12900000000002</v>
      </c>
      <c r="N732">
        <v>-338.44099999999997</v>
      </c>
      <c r="O732">
        <v>-339.39800000000002</v>
      </c>
      <c r="P732">
        <v>-338.49400000000003</v>
      </c>
      <c r="Q732">
        <v>-339.31200000000001</v>
      </c>
      <c r="R732">
        <v>-339.19299999999998</v>
      </c>
      <c r="S732">
        <v>-339.18200000000002</v>
      </c>
      <c r="T732">
        <v>-338.98899999999998</v>
      </c>
      <c r="U732">
        <v>-338.50599999999997</v>
      </c>
      <c r="V732">
        <v>-337.35500000000002</v>
      </c>
      <c r="W732">
        <v>-338.33300000000003</v>
      </c>
      <c r="X732">
        <v>-338.33300000000003</v>
      </c>
      <c r="Y732">
        <v>-337.34399999999999</v>
      </c>
      <c r="Z732">
        <v>-337.84899999999999</v>
      </c>
      <c r="AA732">
        <v>-336.79599999999999</v>
      </c>
      <c r="AB732">
        <v>-336.24799999999999</v>
      </c>
      <c r="AC732">
        <v>-336.43</v>
      </c>
      <c r="AD732">
        <v>-336.35399999999998</v>
      </c>
      <c r="AE732">
        <v>-335.05399999999997</v>
      </c>
      <c r="AF732">
        <v>-334.92500000000001</v>
      </c>
      <c r="AG732">
        <v>-334.13</v>
      </c>
      <c r="AH732">
        <v>-331.74200000000002</v>
      </c>
      <c r="AI732">
        <v>-550.40599999999995</v>
      </c>
      <c r="AJ732">
        <v>-693.21400000000006</v>
      </c>
      <c r="AK732">
        <v>-506.57</v>
      </c>
      <c r="AL732">
        <v>-422.661</v>
      </c>
      <c r="AM732">
        <v>-425.55399999999997</v>
      </c>
      <c r="AN732">
        <v>-424.67200000000003</v>
      </c>
      <c r="AO732">
        <v>-422.23099999999999</v>
      </c>
      <c r="AP732">
        <v>-422.47899999999998</v>
      </c>
      <c r="AQ732">
        <v>-425.887</v>
      </c>
      <c r="AR732">
        <v>-426.45699999999999</v>
      </c>
      <c r="AS732">
        <v>-426.51100000000002</v>
      </c>
      <c r="AT732">
        <v>-427.69299999999998</v>
      </c>
      <c r="AU732">
        <v>-426.38099999999997</v>
      </c>
      <c r="AV732">
        <v>-427.45699999999999</v>
      </c>
      <c r="AW732">
        <v>-426.94099999999997</v>
      </c>
      <c r="AX732">
        <v>-427.48899999999998</v>
      </c>
      <c r="AY732">
        <v>-426.166</v>
      </c>
      <c r="AZ732">
        <v>-426.75799999999998</v>
      </c>
      <c r="BA732">
        <v>-427.96199999999999</v>
      </c>
      <c r="BB732">
        <v>-426.55399999999997</v>
      </c>
      <c r="BC732">
        <v>-426.80099999999999</v>
      </c>
      <c r="BD732">
        <v>-426.86500000000001</v>
      </c>
    </row>
    <row r="733" spans="1:56" x14ac:dyDescent="0.25">
      <c r="A733" t="s">
        <v>323</v>
      </c>
      <c r="D733" t="s">
        <v>2</v>
      </c>
      <c r="F733" t="s">
        <v>157</v>
      </c>
      <c r="G733" s="33">
        <v>42987</v>
      </c>
      <c r="H733" s="41">
        <f t="shared" si="16"/>
        <v>45102.933000000005</v>
      </c>
      <c r="I733">
        <v>-654.20500000000004</v>
      </c>
      <c r="J733">
        <v>-653.51700000000005</v>
      </c>
      <c r="K733">
        <v>-654.94299999999998</v>
      </c>
      <c r="L733">
        <v>-653.61800000000005</v>
      </c>
      <c r="M733">
        <v>-654.41099999999994</v>
      </c>
      <c r="N733">
        <v>-654.63</v>
      </c>
      <c r="O733">
        <v>-654.43600000000004</v>
      </c>
      <c r="P733">
        <v>-654.16600000000005</v>
      </c>
      <c r="Q733">
        <v>-655.14200000000005</v>
      </c>
      <c r="R733">
        <v>-654.74</v>
      </c>
      <c r="S733">
        <v>-654.39499999999998</v>
      </c>
      <c r="T733">
        <v>-655.56299999999999</v>
      </c>
      <c r="U733">
        <v>-654.12699999999995</v>
      </c>
      <c r="V733">
        <v>-653.67200000000003</v>
      </c>
      <c r="W733">
        <v>-709.88499999999999</v>
      </c>
      <c r="X733">
        <v>-760.69299999999998</v>
      </c>
      <c r="Y733">
        <v>-926.91399999999999</v>
      </c>
      <c r="Z733">
        <v>-1173.3119999999999</v>
      </c>
      <c r="AA733">
        <v>-1459.2729999999999</v>
      </c>
      <c r="AB733">
        <v>-1679.3320000000001</v>
      </c>
      <c r="AC733">
        <v>-1650.3489999999999</v>
      </c>
      <c r="AD733">
        <v>-1435.528</v>
      </c>
      <c r="AE733">
        <v>-1360.6880000000001</v>
      </c>
      <c r="AF733">
        <v>-1608.171</v>
      </c>
      <c r="AG733">
        <v>-1750.3589999999999</v>
      </c>
      <c r="AH733">
        <v>-1787.2370000000001</v>
      </c>
      <c r="AI733">
        <v>-1782.778</v>
      </c>
      <c r="AJ733">
        <v>-1753.1020000000001</v>
      </c>
      <c r="AK733">
        <v>-1832.6610000000001</v>
      </c>
      <c r="AL733">
        <v>-1380.7139999999999</v>
      </c>
      <c r="AM733">
        <v>-1008.83</v>
      </c>
      <c r="AN733">
        <v>-899.11900000000003</v>
      </c>
      <c r="AO733">
        <v>-948.36599999999999</v>
      </c>
      <c r="AP733">
        <v>-829.81700000000001</v>
      </c>
      <c r="AQ733">
        <v>-697.971</v>
      </c>
      <c r="AR733">
        <v>-656.75300000000004</v>
      </c>
      <c r="AS733">
        <v>-654.22400000000005</v>
      </c>
      <c r="AT733">
        <v>-653.63699999999994</v>
      </c>
      <c r="AU733">
        <v>-654.55799999999999</v>
      </c>
      <c r="AV733">
        <v>-654.42899999999997</v>
      </c>
      <c r="AW733">
        <v>-653.84900000000005</v>
      </c>
      <c r="AX733">
        <v>-653.87</v>
      </c>
      <c r="AY733">
        <v>-654.38099999999997</v>
      </c>
      <c r="AZ733">
        <v>-654.69399999999996</v>
      </c>
      <c r="BA733">
        <v>-654.23</v>
      </c>
      <c r="BB733">
        <v>-652.44899999999996</v>
      </c>
      <c r="BC733">
        <v>-654.04100000000005</v>
      </c>
      <c r="BD733">
        <v>-655.154</v>
      </c>
    </row>
    <row r="734" spans="1:56" x14ac:dyDescent="0.25">
      <c r="A734" t="s">
        <v>323</v>
      </c>
      <c r="D734" t="s">
        <v>2</v>
      </c>
      <c r="F734" t="s">
        <v>153</v>
      </c>
      <c r="G734" s="33">
        <v>42987</v>
      </c>
      <c r="H734" s="41">
        <f t="shared" si="16"/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</row>
    <row r="735" spans="1:56" x14ac:dyDescent="0.25">
      <c r="A735" t="s">
        <v>323</v>
      </c>
      <c r="D735" t="s">
        <v>2</v>
      </c>
      <c r="F735" t="s">
        <v>157</v>
      </c>
      <c r="G735" s="33">
        <v>42988</v>
      </c>
      <c r="H735" s="41">
        <f t="shared" si="16"/>
        <v>48413.101999999999</v>
      </c>
      <c r="I735">
        <v>-654.51400000000001</v>
      </c>
      <c r="J735">
        <v>-655.26800000000003</v>
      </c>
      <c r="K735">
        <v>-654.06500000000005</v>
      </c>
      <c r="L735">
        <v>-654.09500000000003</v>
      </c>
      <c r="M735">
        <v>-654.36300000000006</v>
      </c>
      <c r="N735">
        <v>-654.49199999999996</v>
      </c>
      <c r="O735">
        <v>-654.52099999999996</v>
      </c>
      <c r="P735">
        <v>-654.36099999999999</v>
      </c>
      <c r="Q735">
        <v>-655.13699999999994</v>
      </c>
      <c r="R735">
        <v>-654.58399999999995</v>
      </c>
      <c r="S735">
        <v>-654.47199999999998</v>
      </c>
      <c r="T735">
        <v>-655.27700000000004</v>
      </c>
      <c r="U735">
        <v>-654.61099999999999</v>
      </c>
      <c r="V735">
        <v>-656.952</v>
      </c>
      <c r="W735">
        <v>-751.77200000000005</v>
      </c>
      <c r="X735">
        <v>-987.03099999999995</v>
      </c>
      <c r="Y735">
        <v>-1323.61</v>
      </c>
      <c r="Z735">
        <v>-1521.509</v>
      </c>
      <c r="AA735">
        <v>-1523.444</v>
      </c>
      <c r="AB735">
        <v>-1355.6890000000001</v>
      </c>
      <c r="AC735">
        <v>-1486.432</v>
      </c>
      <c r="AD735">
        <v>-1525.2940000000001</v>
      </c>
      <c r="AE735">
        <v>-1402.155</v>
      </c>
      <c r="AF735">
        <v>-1424.615</v>
      </c>
      <c r="AG735">
        <v>-1409.856</v>
      </c>
      <c r="AH735">
        <v>-1582.606</v>
      </c>
      <c r="AI735">
        <v>-1878.576</v>
      </c>
      <c r="AJ735">
        <v>-2240.5659999999998</v>
      </c>
      <c r="AK735">
        <v>-2238.7820000000002</v>
      </c>
      <c r="AL735">
        <v>-2069.5709999999999</v>
      </c>
      <c r="AM735">
        <v>-1811.5029999999999</v>
      </c>
      <c r="AN735">
        <v>-1412.7660000000001</v>
      </c>
      <c r="AO735">
        <v>-1146.405</v>
      </c>
      <c r="AP735">
        <v>-933.70399999999995</v>
      </c>
      <c r="AQ735">
        <v>-711.40499999999997</v>
      </c>
      <c r="AR735">
        <v>-657.827</v>
      </c>
      <c r="AS735">
        <v>-654.41899999999998</v>
      </c>
      <c r="AT735">
        <v>-653.69600000000003</v>
      </c>
      <c r="AU735">
        <v>-653.84</v>
      </c>
      <c r="AV735">
        <v>-654.38599999999997</v>
      </c>
      <c r="AW735">
        <v>-655.05600000000004</v>
      </c>
      <c r="AX735">
        <v>-654.58100000000002</v>
      </c>
      <c r="AY735">
        <v>-654.11</v>
      </c>
      <c r="AZ735">
        <v>-654.24900000000002</v>
      </c>
      <c r="BA735">
        <v>-655.30100000000004</v>
      </c>
      <c r="BB735">
        <v>-651.90800000000002</v>
      </c>
      <c r="BC735">
        <v>-654.83699999999999</v>
      </c>
      <c r="BD735">
        <v>-654.88900000000001</v>
      </c>
    </row>
    <row r="736" spans="1:56" x14ac:dyDescent="0.25">
      <c r="A736" t="s">
        <v>323</v>
      </c>
      <c r="D736" t="s">
        <v>2</v>
      </c>
      <c r="F736" t="s">
        <v>156</v>
      </c>
      <c r="G736" s="33">
        <v>42988</v>
      </c>
      <c r="H736" s="41">
        <f t="shared" si="16"/>
        <v>169643.30299999999</v>
      </c>
      <c r="I736">
        <v>-12.538</v>
      </c>
      <c r="J736">
        <v>-11.281000000000001</v>
      </c>
      <c r="K736">
        <v>-10.478999999999999</v>
      </c>
      <c r="L736">
        <v>-10.625999999999999</v>
      </c>
      <c r="M736">
        <v>-9.6590000000000007</v>
      </c>
      <c r="N736">
        <v>-10.295</v>
      </c>
      <c r="O736">
        <v>-9.4949999999999992</v>
      </c>
      <c r="P736">
        <v>-10.85</v>
      </c>
      <c r="Q736">
        <v>-9.5809999999999995</v>
      </c>
      <c r="R736">
        <v>-11.523999999999999</v>
      </c>
      <c r="S736">
        <v>-10.545999999999999</v>
      </c>
      <c r="T736">
        <v>-11.093999999999999</v>
      </c>
      <c r="U736">
        <v>-11.026999999999999</v>
      </c>
      <c r="V736">
        <v>-56.292000000000002</v>
      </c>
      <c r="W736">
        <v>-793.58699999999999</v>
      </c>
      <c r="X736">
        <v>-2509.9459999999999</v>
      </c>
      <c r="Y736">
        <v>-4994.1840000000002</v>
      </c>
      <c r="Z736">
        <v>-6757.5950000000003</v>
      </c>
      <c r="AA736">
        <v>-7210.59</v>
      </c>
      <c r="AB736">
        <v>-6272.2870000000003</v>
      </c>
      <c r="AC736">
        <v>-6706.6210000000001</v>
      </c>
      <c r="AD736">
        <v>-7614.88</v>
      </c>
      <c r="AE736">
        <v>-8110.232</v>
      </c>
      <c r="AF736">
        <v>-7379.7650000000003</v>
      </c>
      <c r="AG736">
        <v>-7941.11</v>
      </c>
      <c r="AH736">
        <v>-9137.3080000000009</v>
      </c>
      <c r="AI736">
        <v>-13524.768</v>
      </c>
      <c r="AJ736">
        <v>-17154.309000000001</v>
      </c>
      <c r="AK736">
        <v>-16810.157999999999</v>
      </c>
      <c r="AL736">
        <v>-15161.697</v>
      </c>
      <c r="AM736">
        <v>-12639.24</v>
      </c>
      <c r="AN736">
        <v>-9018.2729999999992</v>
      </c>
      <c r="AO736">
        <v>-6125.3190000000004</v>
      </c>
      <c r="AP736">
        <v>-2812.2289999999998</v>
      </c>
      <c r="AQ736">
        <v>-574.98199999999997</v>
      </c>
      <c r="AR736">
        <v>-51.167000000000002</v>
      </c>
      <c r="AS736">
        <v>-13.477</v>
      </c>
      <c r="AT736">
        <v>-12.813000000000001</v>
      </c>
      <c r="AU736">
        <v>-11.941000000000001</v>
      </c>
      <c r="AV736">
        <v>-12.563000000000001</v>
      </c>
      <c r="AW736">
        <v>-13.25</v>
      </c>
      <c r="AX736">
        <v>-13.535</v>
      </c>
      <c r="AY736">
        <v>-14.369</v>
      </c>
      <c r="AZ736">
        <v>-11.792</v>
      </c>
      <c r="BA736">
        <v>-11.784000000000001</v>
      </c>
      <c r="BB736">
        <v>-10.496</v>
      </c>
      <c r="BC736">
        <v>-10.923</v>
      </c>
      <c r="BD736">
        <v>-10.826000000000001</v>
      </c>
    </row>
    <row r="737" spans="1:56" x14ac:dyDescent="0.25">
      <c r="A737" t="s">
        <v>323</v>
      </c>
      <c r="D737" t="s">
        <v>2</v>
      </c>
      <c r="F737" t="s">
        <v>155</v>
      </c>
      <c r="G737" s="33">
        <v>42988</v>
      </c>
      <c r="H737" s="41">
        <f t="shared" si="16"/>
        <v>0</v>
      </c>
      <c r="I737">
        <v>-738</v>
      </c>
      <c r="J737">
        <v>-756</v>
      </c>
      <c r="K737">
        <v>-756</v>
      </c>
      <c r="L737">
        <v>-354</v>
      </c>
      <c r="M737">
        <v>0</v>
      </c>
      <c r="N737">
        <v>0</v>
      </c>
      <c r="O737">
        <v>0</v>
      </c>
      <c r="P737">
        <v>-0.16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-1.151</v>
      </c>
      <c r="W737">
        <v>-9.3369999999999997</v>
      </c>
      <c r="X737">
        <v>-40.154000000000003</v>
      </c>
      <c r="Y737">
        <v>-112.108</v>
      </c>
      <c r="Z737">
        <v>-156.40100000000001</v>
      </c>
      <c r="AA737">
        <v>-148.04599999999999</v>
      </c>
      <c r="AB737">
        <v>-137.03</v>
      </c>
      <c r="AC737">
        <v>-140.52000000000001</v>
      </c>
      <c r="AD737">
        <v>-367.96199999999999</v>
      </c>
      <c r="AE737">
        <v>-913.81100000000004</v>
      </c>
      <c r="AF737">
        <v>-892.351</v>
      </c>
      <c r="AG737">
        <v>-883.04899999999998</v>
      </c>
      <c r="AH737">
        <v>-944.05700000000002</v>
      </c>
      <c r="AI737">
        <v>-1009.032</v>
      </c>
      <c r="AJ737">
        <v>-1088.575</v>
      </c>
      <c r="AK737">
        <v>-1074.0450000000001</v>
      </c>
      <c r="AL737">
        <v>-1036.4290000000001</v>
      </c>
      <c r="AM737">
        <v>-983</v>
      </c>
      <c r="AN737">
        <v>-881.92399999999998</v>
      </c>
      <c r="AO737">
        <v>-815.51800000000003</v>
      </c>
      <c r="AP737">
        <v>-792.40499999999997</v>
      </c>
      <c r="AQ737">
        <v>-756.95699999999999</v>
      </c>
      <c r="AR737">
        <v>-738.83100000000002</v>
      </c>
      <c r="AS737">
        <v>-732.16</v>
      </c>
      <c r="AT737">
        <v>-720</v>
      </c>
      <c r="AU737">
        <v>-720</v>
      </c>
      <c r="AV737">
        <v>-714.01599999999996</v>
      </c>
      <c r="AW737">
        <v>-714</v>
      </c>
      <c r="AX737">
        <v>-708</v>
      </c>
      <c r="AY737">
        <v>-708</v>
      </c>
      <c r="AZ737">
        <v>-720.04</v>
      </c>
      <c r="BA737">
        <v>-720</v>
      </c>
      <c r="BB737">
        <v>-726</v>
      </c>
      <c r="BC737">
        <v>-732</v>
      </c>
      <c r="BD737">
        <v>-732</v>
      </c>
    </row>
    <row r="738" spans="1:56" x14ac:dyDescent="0.25">
      <c r="A738" t="s">
        <v>323</v>
      </c>
      <c r="D738" t="s">
        <v>2</v>
      </c>
      <c r="F738" t="s">
        <v>154</v>
      </c>
      <c r="G738" s="33">
        <v>42988</v>
      </c>
      <c r="H738" s="41">
        <f t="shared" si="16"/>
        <v>0</v>
      </c>
      <c r="I738">
        <v>-427.42500000000001</v>
      </c>
      <c r="J738">
        <v>-427.38099999999997</v>
      </c>
      <c r="K738">
        <v>-427.48899999999998</v>
      </c>
      <c r="L738">
        <v>-427.84399999999999</v>
      </c>
      <c r="M738">
        <v>-427.02600000000001</v>
      </c>
      <c r="N738">
        <v>-428.11200000000002</v>
      </c>
      <c r="O738">
        <v>-427.887</v>
      </c>
      <c r="P738">
        <v>-427.74700000000001</v>
      </c>
      <c r="Q738">
        <v>-427.8</v>
      </c>
      <c r="R738">
        <v>-428.26299999999998</v>
      </c>
      <c r="S738">
        <v>-427.42500000000001</v>
      </c>
      <c r="T738">
        <v>-427.61799999999999</v>
      </c>
      <c r="U738">
        <v>-427.46800000000002</v>
      </c>
      <c r="V738">
        <v>-428.19799999999998</v>
      </c>
      <c r="W738">
        <v>-427.49900000000002</v>
      </c>
      <c r="X738">
        <v>-427.59699999999998</v>
      </c>
      <c r="Y738">
        <v>-427.31700000000001</v>
      </c>
      <c r="Z738">
        <v>-425.90899999999999</v>
      </c>
      <c r="AA738">
        <v>-425.51</v>
      </c>
      <c r="AB738">
        <v>-426.40199999999999</v>
      </c>
      <c r="AC738">
        <v>-427.05900000000003</v>
      </c>
      <c r="AD738">
        <v>-426.661</v>
      </c>
      <c r="AE738">
        <v>-426.24200000000002</v>
      </c>
      <c r="AF738">
        <v>-426.26299999999998</v>
      </c>
      <c r="AG738">
        <v>-426.13400000000001</v>
      </c>
      <c r="AH738">
        <v>-425.887</v>
      </c>
      <c r="AI738">
        <v>-424.97300000000001</v>
      </c>
      <c r="AJ738">
        <v>-425.67099999999999</v>
      </c>
      <c r="AK738">
        <v>-423.41399999999999</v>
      </c>
      <c r="AL738">
        <v>-420.56400000000002</v>
      </c>
      <c r="AM738">
        <v>-425.048</v>
      </c>
      <c r="AN738">
        <v>-424.49900000000002</v>
      </c>
      <c r="AO738">
        <v>-424.42399999999998</v>
      </c>
      <c r="AP738">
        <v>-424.70400000000001</v>
      </c>
      <c r="AQ738">
        <v>-424.88600000000002</v>
      </c>
      <c r="AR738">
        <v>-425.31700000000001</v>
      </c>
      <c r="AS738">
        <v>-425.18799999999999</v>
      </c>
      <c r="AT738">
        <v>-424.76900000000001</v>
      </c>
      <c r="AU738">
        <v>-425.00599999999997</v>
      </c>
      <c r="AV738">
        <v>-425.661</v>
      </c>
      <c r="AW738">
        <v>-425.94</v>
      </c>
      <c r="AX738">
        <v>-425.30599999999998</v>
      </c>
      <c r="AY738">
        <v>-426.61799999999999</v>
      </c>
      <c r="AZ738">
        <v>-426.327</v>
      </c>
      <c r="BA738">
        <v>-425.98399999999998</v>
      </c>
      <c r="BB738">
        <v>-427.15499999999997</v>
      </c>
      <c r="BC738">
        <v>-426.12400000000002</v>
      </c>
      <c r="BD738">
        <v>-427.38200000000001</v>
      </c>
    </row>
    <row r="739" spans="1:56" x14ac:dyDescent="0.25">
      <c r="A739" t="s">
        <v>323</v>
      </c>
      <c r="D739" t="s">
        <v>2</v>
      </c>
      <c r="F739" t="s">
        <v>153</v>
      </c>
      <c r="G739" s="33">
        <v>42988</v>
      </c>
      <c r="H739" s="41">
        <f t="shared" si="16"/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</row>
    <row r="740" spans="1:56" x14ac:dyDescent="0.25">
      <c r="A740" t="s">
        <v>323</v>
      </c>
      <c r="D740" t="s">
        <v>2</v>
      </c>
      <c r="F740" t="s">
        <v>157</v>
      </c>
      <c r="G740" s="33">
        <v>42989</v>
      </c>
      <c r="H740" s="41">
        <f t="shared" si="16"/>
        <v>32553.317999999999</v>
      </c>
      <c r="I740">
        <v>-655.59100000000001</v>
      </c>
      <c r="J740">
        <v>-654.38499999999999</v>
      </c>
      <c r="K740">
        <v>-654.58100000000002</v>
      </c>
      <c r="L740">
        <v>-654.06500000000005</v>
      </c>
      <c r="M740">
        <v>-653.95299999999997</v>
      </c>
      <c r="N740">
        <v>-655.03899999999999</v>
      </c>
      <c r="O740">
        <v>-654.36500000000001</v>
      </c>
      <c r="P740">
        <v>-654.279</v>
      </c>
      <c r="Q740">
        <v>-654.49199999999996</v>
      </c>
      <c r="R740">
        <v>-654.178</v>
      </c>
      <c r="S740">
        <v>-653.97</v>
      </c>
      <c r="T740">
        <v>-654.67700000000002</v>
      </c>
      <c r="U740">
        <v>-654.96199999999999</v>
      </c>
      <c r="V740">
        <v>-651.53800000000001</v>
      </c>
      <c r="W740">
        <v>-654.88900000000001</v>
      </c>
      <c r="X740">
        <v>-663.96400000000006</v>
      </c>
      <c r="Y740">
        <v>-685.03300000000002</v>
      </c>
      <c r="Z740">
        <v>-762.27499999999998</v>
      </c>
      <c r="AA740">
        <v>-830.31600000000003</v>
      </c>
      <c r="AB740">
        <v>-768.76199999999994</v>
      </c>
      <c r="AC740">
        <v>-733.447</v>
      </c>
      <c r="AD740">
        <v>-707.04499999999996</v>
      </c>
      <c r="AE740">
        <v>-667.99199999999996</v>
      </c>
      <c r="AF740">
        <v>-682.4</v>
      </c>
      <c r="AG740">
        <v>-671.64800000000002</v>
      </c>
      <c r="AH740">
        <v>-681.31700000000001</v>
      </c>
      <c r="AI740">
        <v>-661.10599999999999</v>
      </c>
      <c r="AJ740">
        <v>-669.58299999999997</v>
      </c>
      <c r="AK740">
        <v>-751.99800000000005</v>
      </c>
      <c r="AL740">
        <v>-765.44899999999996</v>
      </c>
      <c r="AM740">
        <v>-704.63199999999995</v>
      </c>
      <c r="AN740">
        <v>-702.779</v>
      </c>
      <c r="AO740">
        <v>-707.66200000000003</v>
      </c>
      <c r="AP740">
        <v>-719.82799999999997</v>
      </c>
      <c r="AQ740">
        <v>-700.55899999999997</v>
      </c>
      <c r="AR740">
        <v>-656.83399999999995</v>
      </c>
      <c r="AS740">
        <v>-654.18399999999997</v>
      </c>
      <c r="AT740">
        <v>-653.48299999999995</v>
      </c>
      <c r="AU740">
        <v>-653.87300000000005</v>
      </c>
      <c r="AV740">
        <v>-654.66399999999999</v>
      </c>
      <c r="AW740">
        <v>-653.1</v>
      </c>
      <c r="AX740">
        <v>-653.96100000000001</v>
      </c>
      <c r="AY740">
        <v>-653.30200000000002</v>
      </c>
      <c r="AZ740">
        <v>-653.20600000000002</v>
      </c>
      <c r="BA740">
        <v>-654.27200000000005</v>
      </c>
      <c r="BB740">
        <v>-650.65200000000004</v>
      </c>
      <c r="BC740">
        <v>-655.46</v>
      </c>
      <c r="BD740">
        <v>-653.56799999999998</v>
      </c>
    </row>
    <row r="741" spans="1:56" x14ac:dyDescent="0.25">
      <c r="A741" t="s">
        <v>323</v>
      </c>
      <c r="D741" t="s">
        <v>2</v>
      </c>
      <c r="F741" t="s">
        <v>154</v>
      </c>
      <c r="G741" s="33">
        <v>42989</v>
      </c>
      <c r="H741" s="41">
        <f t="shared" si="16"/>
        <v>0</v>
      </c>
      <c r="I741">
        <v>-426.983</v>
      </c>
      <c r="J741">
        <v>-426.44600000000003</v>
      </c>
      <c r="K741">
        <v>-426.86500000000001</v>
      </c>
      <c r="L741">
        <v>-425.94</v>
      </c>
      <c r="M741">
        <v>-426.90800000000002</v>
      </c>
      <c r="N741">
        <v>-425.65</v>
      </c>
      <c r="O741">
        <v>-426.41399999999999</v>
      </c>
      <c r="P741">
        <v>-426.05799999999999</v>
      </c>
      <c r="Q741">
        <v>-426.435</v>
      </c>
      <c r="R741">
        <v>-424.91899999999998</v>
      </c>
      <c r="S741">
        <v>-425.14499999999998</v>
      </c>
      <c r="T741">
        <v>-424.46800000000002</v>
      </c>
      <c r="U741">
        <v>-425.28500000000003</v>
      </c>
      <c r="V741">
        <v>-713.08299999999997</v>
      </c>
      <c r="W741">
        <v>-1588.575</v>
      </c>
      <c r="X741">
        <v>-1585.0909999999999</v>
      </c>
      <c r="Y741">
        <v>-1431.8530000000001</v>
      </c>
      <c r="Z741">
        <v>-1399.1030000000001</v>
      </c>
      <c r="AA741">
        <v>-1286.971</v>
      </c>
      <c r="AB741">
        <v>-1204.105</v>
      </c>
      <c r="AC741">
        <v>-1157.173</v>
      </c>
      <c r="AD741">
        <v>-1075.8869999999999</v>
      </c>
      <c r="AE741">
        <v>-1033.4169999999999</v>
      </c>
      <c r="AF741">
        <v>-1024.8589999999999</v>
      </c>
      <c r="AG741">
        <v>-1008.8390000000001</v>
      </c>
      <c r="AH741">
        <v>-1033.212</v>
      </c>
      <c r="AI741">
        <v>-1045.6849999999999</v>
      </c>
      <c r="AJ741">
        <v>-1034.018</v>
      </c>
      <c r="AK741">
        <v>-1032.1590000000001</v>
      </c>
      <c r="AL741">
        <v>-1029.3309999999999</v>
      </c>
      <c r="AM741">
        <v>-1033.223</v>
      </c>
      <c r="AN741">
        <v>-1038.482</v>
      </c>
      <c r="AO741">
        <v>-1099.876</v>
      </c>
      <c r="AP741">
        <v>-1171.6769999999999</v>
      </c>
      <c r="AQ741">
        <v>-1257.4880000000001</v>
      </c>
      <c r="AR741">
        <v>-1352.386</v>
      </c>
      <c r="AS741">
        <v>-1466.4659999999999</v>
      </c>
      <c r="AT741">
        <v>-1520.5260000000001</v>
      </c>
      <c r="AU741">
        <v>-1652.894</v>
      </c>
      <c r="AV741">
        <v>-1660.2360000000001</v>
      </c>
      <c r="AW741">
        <v>-1705.471</v>
      </c>
      <c r="AX741">
        <v>-1765.4459999999999</v>
      </c>
      <c r="AY741">
        <v>-1762.3610000000001</v>
      </c>
      <c r="AZ741">
        <v>-1775.713</v>
      </c>
      <c r="BA741">
        <v>-1840.3219999999999</v>
      </c>
      <c r="BB741">
        <v>-1882.954</v>
      </c>
      <c r="BC741">
        <v>-592.65</v>
      </c>
      <c r="BD741">
        <v>-436.01499999999999</v>
      </c>
    </row>
    <row r="742" spans="1:56" x14ac:dyDescent="0.25">
      <c r="A742" t="s">
        <v>323</v>
      </c>
      <c r="D742" t="s">
        <v>2</v>
      </c>
      <c r="F742" t="s">
        <v>155</v>
      </c>
      <c r="G742" s="33">
        <v>42989</v>
      </c>
      <c r="H742" s="41">
        <f t="shared" si="16"/>
        <v>0</v>
      </c>
      <c r="I742">
        <v>-750</v>
      </c>
      <c r="J742">
        <v>-756</v>
      </c>
      <c r="K742">
        <v>-756</v>
      </c>
      <c r="L742">
        <v>-228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-0.16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-0.60699999999999998</v>
      </c>
      <c r="AA742">
        <v>-638.69399999999996</v>
      </c>
      <c r="AB742">
        <v>-783.471</v>
      </c>
      <c r="AC742">
        <v>-774</v>
      </c>
      <c r="AD742">
        <v>-774</v>
      </c>
      <c r="AE742">
        <v>-774.01599999999996</v>
      </c>
      <c r="AF742">
        <v>-774</v>
      </c>
      <c r="AG742">
        <v>-774.01599999999996</v>
      </c>
      <c r="AH742">
        <v>-774.03200000000004</v>
      </c>
      <c r="AI742">
        <v>-774</v>
      </c>
      <c r="AJ742">
        <v>-780.01599999999996</v>
      </c>
      <c r="AK742">
        <v>-774.08</v>
      </c>
      <c r="AL742">
        <v>-774.63699999999994</v>
      </c>
      <c r="AM742">
        <v>-750.33600000000001</v>
      </c>
      <c r="AN742">
        <v>-750.01599999999996</v>
      </c>
      <c r="AO742">
        <v>-744</v>
      </c>
      <c r="AP742">
        <v>-750.976</v>
      </c>
      <c r="AQ742">
        <v>-741.2</v>
      </c>
      <c r="AR742">
        <v>-744.33600000000001</v>
      </c>
      <c r="AS742">
        <v>-732</v>
      </c>
      <c r="AT742">
        <v>-732</v>
      </c>
      <c r="AU742">
        <v>-738</v>
      </c>
      <c r="AV742">
        <v>-738.01599999999996</v>
      </c>
      <c r="AW742">
        <v>-738</v>
      </c>
      <c r="AX742">
        <v>-750</v>
      </c>
      <c r="AY742">
        <v>-750</v>
      </c>
      <c r="AZ742">
        <v>-756</v>
      </c>
      <c r="BA742">
        <v>-762</v>
      </c>
      <c r="BB742">
        <v>-768</v>
      </c>
      <c r="BC742">
        <v>-768</v>
      </c>
      <c r="BD742">
        <v>-774</v>
      </c>
    </row>
    <row r="743" spans="1:56" x14ac:dyDescent="0.25">
      <c r="A743" t="s">
        <v>323</v>
      </c>
      <c r="D743" t="s">
        <v>2</v>
      </c>
      <c r="F743" t="s">
        <v>156</v>
      </c>
      <c r="G743" s="33">
        <v>42989</v>
      </c>
      <c r="H743" s="41">
        <f t="shared" si="16"/>
        <v>44293.28300000001</v>
      </c>
      <c r="I743">
        <v>-10.417</v>
      </c>
      <c r="J743">
        <v>-11.882999999999999</v>
      </c>
      <c r="K743">
        <v>-10.282999999999999</v>
      </c>
      <c r="L743">
        <v>-11.061999999999999</v>
      </c>
      <c r="M743">
        <v>-9.9879999999999995</v>
      </c>
      <c r="N743">
        <v>-10.567</v>
      </c>
      <c r="O743">
        <v>-11.103</v>
      </c>
      <c r="P743">
        <v>-11.506</v>
      </c>
      <c r="Q743">
        <v>-11.499000000000001</v>
      </c>
      <c r="R743">
        <v>-10.532999999999999</v>
      </c>
      <c r="S743">
        <v>-11.179</v>
      </c>
      <c r="T743">
        <v>-10.57</v>
      </c>
      <c r="U743">
        <v>-11.882999999999999</v>
      </c>
      <c r="V743">
        <v>-11.074999999999999</v>
      </c>
      <c r="W743">
        <v>-20.649000000000001</v>
      </c>
      <c r="X743">
        <v>-136.01900000000001</v>
      </c>
      <c r="Y743">
        <v>-1181.252</v>
      </c>
      <c r="Z743">
        <v>-3901.4929999999999</v>
      </c>
      <c r="AA743">
        <v>-5375.6</v>
      </c>
      <c r="AB743">
        <v>-3458.6959999999999</v>
      </c>
      <c r="AC743">
        <v>-4717.1149999999998</v>
      </c>
      <c r="AD743">
        <v>-2771.2449999999999</v>
      </c>
      <c r="AE743">
        <v>-735.12800000000004</v>
      </c>
      <c r="AF743">
        <v>-1464.4780000000001</v>
      </c>
      <c r="AG743">
        <v>-857.14200000000005</v>
      </c>
      <c r="AH743">
        <v>-1334.7360000000001</v>
      </c>
      <c r="AI743">
        <v>-327.10300000000001</v>
      </c>
      <c r="AJ743">
        <v>-995.60599999999999</v>
      </c>
      <c r="AK743">
        <v>-5397.94</v>
      </c>
      <c r="AL743">
        <v>-4743.9489999999996</v>
      </c>
      <c r="AM743">
        <v>-2043.268</v>
      </c>
      <c r="AN743">
        <v>-1500.4970000000001</v>
      </c>
      <c r="AO743">
        <v>-1253.9459999999999</v>
      </c>
      <c r="AP743">
        <v>-1208.982</v>
      </c>
      <c r="AQ743">
        <v>-539.72699999999998</v>
      </c>
      <c r="AR743">
        <v>-30.567</v>
      </c>
      <c r="AS743">
        <v>-13.587999999999999</v>
      </c>
      <c r="AT743">
        <v>-12.887</v>
      </c>
      <c r="AU743">
        <v>-12.529</v>
      </c>
      <c r="AV743">
        <v>-13.455</v>
      </c>
      <c r="AW743">
        <v>-14.484</v>
      </c>
      <c r="AX743">
        <v>-12.641999999999999</v>
      </c>
      <c r="AY743">
        <v>-11.667</v>
      </c>
      <c r="AZ743">
        <v>-11.308</v>
      </c>
      <c r="BA743">
        <v>-10.627000000000001</v>
      </c>
      <c r="BB743">
        <v>-10.912000000000001</v>
      </c>
      <c r="BC743">
        <v>-10.411</v>
      </c>
      <c r="BD743">
        <v>-10.087</v>
      </c>
    </row>
    <row r="744" spans="1:56" x14ac:dyDescent="0.25">
      <c r="A744" t="s">
        <v>323</v>
      </c>
      <c r="D744" t="s">
        <v>2</v>
      </c>
      <c r="F744" t="s">
        <v>153</v>
      </c>
      <c r="G744" s="33">
        <v>42989</v>
      </c>
      <c r="H744" s="41">
        <f t="shared" si="16"/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</row>
    <row r="745" spans="1:56" x14ac:dyDescent="0.25">
      <c r="A745" t="s">
        <v>323</v>
      </c>
      <c r="D745" t="s">
        <v>2</v>
      </c>
      <c r="F745" t="s">
        <v>156</v>
      </c>
      <c r="G745" s="33">
        <v>42990</v>
      </c>
      <c r="H745" s="41">
        <f t="shared" si="16"/>
        <v>55225.579999999994</v>
      </c>
      <c r="I745">
        <v>-9.5549999999999997</v>
      </c>
      <c r="J745">
        <v>-9.4380000000000006</v>
      </c>
      <c r="K745">
        <v>-9.5150000000000006</v>
      </c>
      <c r="L745">
        <v>-9.1270000000000007</v>
      </c>
      <c r="M745">
        <v>-8.9939999999999998</v>
      </c>
      <c r="N745">
        <v>-8.08</v>
      </c>
      <c r="O745">
        <v>-8.7509999999999994</v>
      </c>
      <c r="P745">
        <v>-8.7669999999999995</v>
      </c>
      <c r="Q745">
        <v>-8.5649999999999995</v>
      </c>
      <c r="R745">
        <v>-9.2149999999999999</v>
      </c>
      <c r="S745">
        <v>-9.1059999999999999</v>
      </c>
      <c r="T745">
        <v>-9.6180000000000003</v>
      </c>
      <c r="U745">
        <v>-10.763</v>
      </c>
      <c r="V745">
        <v>-12.874000000000001</v>
      </c>
      <c r="W745">
        <v>-15.143000000000001</v>
      </c>
      <c r="X745">
        <v>-19.706</v>
      </c>
      <c r="Y745">
        <v>-33.523000000000003</v>
      </c>
      <c r="Z745">
        <v>-70.789000000000001</v>
      </c>
      <c r="AA745">
        <v>-129.84299999999999</v>
      </c>
      <c r="AB745">
        <v>-324.935</v>
      </c>
      <c r="AC745">
        <v>-499.53300000000002</v>
      </c>
      <c r="AD745">
        <v>-451.49200000000002</v>
      </c>
      <c r="AE745">
        <v>-586.55499999999995</v>
      </c>
      <c r="AF745">
        <v>-349.50400000000002</v>
      </c>
      <c r="AG745">
        <v>-8728.3349999999991</v>
      </c>
      <c r="AH745">
        <v>-12845.603999999999</v>
      </c>
      <c r="AI745">
        <v>-16421.850999999999</v>
      </c>
      <c r="AJ745">
        <v>-8446.3960000000006</v>
      </c>
      <c r="AK745">
        <v>-3486.0279999999998</v>
      </c>
      <c r="AL745">
        <v>-873.67200000000003</v>
      </c>
      <c r="AM745">
        <v>-723.73900000000003</v>
      </c>
      <c r="AN745">
        <v>-385.113</v>
      </c>
      <c r="AO745">
        <v>-330.26900000000001</v>
      </c>
      <c r="AP745">
        <v>-184.87799999999999</v>
      </c>
      <c r="AQ745">
        <v>-37.472999999999999</v>
      </c>
      <c r="AR745">
        <v>-15.125</v>
      </c>
      <c r="AS745">
        <v>-12.757999999999999</v>
      </c>
      <c r="AT745">
        <v>-13.358000000000001</v>
      </c>
      <c r="AU745">
        <v>-12.06</v>
      </c>
      <c r="AV745">
        <v>-12.087</v>
      </c>
      <c r="AW745">
        <v>-11.989000000000001</v>
      </c>
      <c r="AX745">
        <v>-10.964</v>
      </c>
      <c r="AY745">
        <v>-10.875999999999999</v>
      </c>
      <c r="AZ745">
        <v>-10.805</v>
      </c>
      <c r="BA745">
        <v>-9.6120000000000001</v>
      </c>
      <c r="BB745">
        <v>-9.6519999999999992</v>
      </c>
      <c r="BC745">
        <v>-9.2129999999999992</v>
      </c>
      <c r="BD745">
        <v>-10.332000000000001</v>
      </c>
    </row>
    <row r="746" spans="1:56" x14ac:dyDescent="0.25">
      <c r="A746" t="s">
        <v>323</v>
      </c>
      <c r="D746" t="s">
        <v>2</v>
      </c>
      <c r="F746" t="s">
        <v>154</v>
      </c>
      <c r="G746" s="33">
        <v>42990</v>
      </c>
      <c r="H746" s="41">
        <f t="shared" si="16"/>
        <v>0</v>
      </c>
      <c r="I746">
        <v>-437.15499999999997</v>
      </c>
      <c r="J746">
        <v>-436.27300000000002</v>
      </c>
      <c r="K746">
        <v>-436.40199999999999</v>
      </c>
      <c r="L746">
        <v>-436.12200000000001</v>
      </c>
      <c r="M746">
        <v>-437.27300000000002</v>
      </c>
      <c r="N746">
        <v>-436.63799999999998</v>
      </c>
      <c r="O746">
        <v>-436.44499999999999</v>
      </c>
      <c r="P746">
        <v>-436.89699999999999</v>
      </c>
      <c r="Q746">
        <v>-436.714</v>
      </c>
      <c r="R746">
        <v>-20.988</v>
      </c>
      <c r="S746">
        <v>0</v>
      </c>
      <c r="T746">
        <v>0</v>
      </c>
      <c r="U746">
        <v>0</v>
      </c>
      <c r="V746">
        <v>0</v>
      </c>
      <c r="W746">
        <v>-1033.17</v>
      </c>
      <c r="X746">
        <v>-1048.9860000000001</v>
      </c>
      <c r="Y746">
        <v>-940.63800000000003</v>
      </c>
      <c r="Z746">
        <v>-830.21400000000006</v>
      </c>
      <c r="AA746">
        <v>-764.43499999999995</v>
      </c>
      <c r="AB746">
        <v>-735.97299999999996</v>
      </c>
      <c r="AC746">
        <v>-689.78300000000002</v>
      </c>
      <c r="AD746">
        <v>-611.99300000000005</v>
      </c>
      <c r="AE746">
        <v>-614.07799999999997</v>
      </c>
      <c r="AF746">
        <v>-928.49900000000002</v>
      </c>
      <c r="AG746">
        <v>-1068.136</v>
      </c>
      <c r="AH746">
        <v>-1057.597</v>
      </c>
      <c r="AI746">
        <v>-1010.278</v>
      </c>
      <c r="AJ746">
        <v>-949.33600000000001</v>
      </c>
      <c r="AK746">
        <v>-930.68200000000002</v>
      </c>
      <c r="AL746">
        <v>-960.63599999999997</v>
      </c>
      <c r="AM746">
        <v>-948.34699999999998</v>
      </c>
      <c r="AN746">
        <v>-966.84100000000001</v>
      </c>
      <c r="AO746">
        <v>-1019.268</v>
      </c>
      <c r="AP746">
        <v>-1090.9280000000001</v>
      </c>
      <c r="AQ746">
        <v>-1221.287</v>
      </c>
      <c r="AR746">
        <v>-1331.8489999999999</v>
      </c>
      <c r="AS746">
        <v>-1465.056</v>
      </c>
      <c r="AT746">
        <v>-1528.75</v>
      </c>
      <c r="AU746">
        <v>-1633.8309999999999</v>
      </c>
      <c r="AV746">
        <v>-1682.2249999999999</v>
      </c>
      <c r="AW746">
        <v>-1726.2860000000001</v>
      </c>
      <c r="AX746">
        <v>-1772.8969999999999</v>
      </c>
      <c r="AY746">
        <v>-1795.1859999999999</v>
      </c>
      <c r="AZ746">
        <v>-1819.42</v>
      </c>
      <c r="BA746">
        <v>-1841.2470000000001</v>
      </c>
      <c r="BB746">
        <v>-1852.085</v>
      </c>
      <c r="BC746">
        <v>-612.15499999999997</v>
      </c>
      <c r="BD746">
        <v>-460.25</v>
      </c>
    </row>
    <row r="747" spans="1:56" x14ac:dyDescent="0.25">
      <c r="A747" t="s">
        <v>323</v>
      </c>
      <c r="D747" t="s">
        <v>2</v>
      </c>
      <c r="F747" t="s">
        <v>157</v>
      </c>
      <c r="G747" s="33">
        <v>42990</v>
      </c>
      <c r="H747" s="41">
        <f t="shared" si="16"/>
        <v>32690.712999999992</v>
      </c>
      <c r="I747">
        <v>-653.303</v>
      </c>
      <c r="J747">
        <v>-653.31399999999996</v>
      </c>
      <c r="K747">
        <v>-653.66300000000001</v>
      </c>
      <c r="L747">
        <v>-653.53099999999995</v>
      </c>
      <c r="M747">
        <v>-653.82299999999998</v>
      </c>
      <c r="N747">
        <v>-654.32299999999998</v>
      </c>
      <c r="O747">
        <v>-653.62900000000002</v>
      </c>
      <c r="P747">
        <v>-654.48699999999997</v>
      </c>
      <c r="Q747">
        <v>-654.52099999999996</v>
      </c>
      <c r="R747">
        <v>-654.94100000000003</v>
      </c>
      <c r="S747">
        <v>-653.98199999999997</v>
      </c>
      <c r="T747">
        <v>-653.29100000000005</v>
      </c>
      <c r="U747">
        <v>-654.12300000000005</v>
      </c>
      <c r="V747">
        <v>-651.13</v>
      </c>
      <c r="W747">
        <v>-655.09299999999996</v>
      </c>
      <c r="X747">
        <v>-654.73</v>
      </c>
      <c r="Y747">
        <v>-655.98800000000006</v>
      </c>
      <c r="Z747">
        <v>-656.65300000000002</v>
      </c>
      <c r="AA747">
        <v>-659.51900000000001</v>
      </c>
      <c r="AB747">
        <v>-664.10299999999995</v>
      </c>
      <c r="AC747">
        <v>-666.95399999999995</v>
      </c>
      <c r="AD747">
        <v>-664.36500000000001</v>
      </c>
      <c r="AE747">
        <v>-666.33699999999999</v>
      </c>
      <c r="AF747">
        <v>-662.86500000000001</v>
      </c>
      <c r="AG747">
        <v>-928.78800000000001</v>
      </c>
      <c r="AH747">
        <v>-946.59900000000005</v>
      </c>
      <c r="AI747">
        <v>-1152.223</v>
      </c>
      <c r="AJ747">
        <v>-826.96900000000005</v>
      </c>
      <c r="AK747">
        <v>-650.04499999999996</v>
      </c>
      <c r="AL747">
        <v>-663.66800000000001</v>
      </c>
      <c r="AM747">
        <v>-664.23</v>
      </c>
      <c r="AN747">
        <v>-661.178</v>
      </c>
      <c r="AO747">
        <v>-662.16099999999994</v>
      </c>
      <c r="AP747">
        <v>-666.51400000000001</v>
      </c>
      <c r="AQ747">
        <v>-655.95</v>
      </c>
      <c r="AR747">
        <v>-650.721</v>
      </c>
      <c r="AS747">
        <v>-650.13099999999997</v>
      </c>
      <c r="AT747">
        <v>-649.84199999999998</v>
      </c>
      <c r="AU747">
        <v>-649.76400000000001</v>
      </c>
      <c r="AV747">
        <v>-650.56600000000003</v>
      </c>
      <c r="AW747">
        <v>-650.43200000000002</v>
      </c>
      <c r="AX747">
        <v>-650.44399999999996</v>
      </c>
      <c r="AY747">
        <v>-650.45100000000002</v>
      </c>
      <c r="AZ747">
        <v>-651.22400000000005</v>
      </c>
      <c r="BA747">
        <v>-650.57899999999995</v>
      </c>
      <c r="BB747">
        <v>-647.53499999999997</v>
      </c>
      <c r="BC747">
        <v>-651.74599999999998</v>
      </c>
      <c r="BD747">
        <v>-650.28499999999997</v>
      </c>
    </row>
    <row r="748" spans="1:56" x14ac:dyDescent="0.25">
      <c r="A748" t="s">
        <v>323</v>
      </c>
      <c r="D748" t="s">
        <v>2</v>
      </c>
      <c r="F748" t="s">
        <v>155</v>
      </c>
      <c r="G748" s="33">
        <v>42990</v>
      </c>
      <c r="H748" s="41">
        <f t="shared" si="16"/>
        <v>0</v>
      </c>
      <c r="I748">
        <v>-756</v>
      </c>
      <c r="J748">
        <v>-756</v>
      </c>
      <c r="K748">
        <v>-756</v>
      </c>
      <c r="L748">
        <v>-768.16</v>
      </c>
      <c r="M748">
        <v>-744</v>
      </c>
      <c r="N748">
        <v>0</v>
      </c>
      <c r="O748">
        <v>-0.04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-0.16</v>
      </c>
      <c r="W748">
        <v>0</v>
      </c>
      <c r="X748">
        <v>0</v>
      </c>
      <c r="Y748">
        <v>0</v>
      </c>
      <c r="Z748">
        <v>-1.6E-2</v>
      </c>
      <c r="AA748">
        <v>-1.6E-2</v>
      </c>
      <c r="AB748">
        <v>-1.6E-2</v>
      </c>
      <c r="AC748">
        <v>-690.01599999999996</v>
      </c>
      <c r="AD748">
        <v>-804</v>
      </c>
      <c r="AE748">
        <v>-798.01599999999996</v>
      </c>
      <c r="AF748">
        <v>-792.01599999999996</v>
      </c>
      <c r="AG748">
        <v>-792.84799999999996</v>
      </c>
      <c r="AH748">
        <v>-783.53599999999994</v>
      </c>
      <c r="AI748">
        <v>-798.04499999999996</v>
      </c>
      <c r="AJ748">
        <v>-781.42100000000005</v>
      </c>
      <c r="AK748">
        <v>-763.29499999999996</v>
      </c>
      <c r="AL748">
        <v>-768.01599999999996</v>
      </c>
      <c r="AM748">
        <v>-756</v>
      </c>
      <c r="AN748">
        <v>-756.01599999999996</v>
      </c>
      <c r="AO748">
        <v>-756</v>
      </c>
      <c r="AP748">
        <v>-750.01599999999996</v>
      </c>
      <c r="AQ748">
        <v>-744.33600000000001</v>
      </c>
      <c r="AR748">
        <v>-744.32</v>
      </c>
      <c r="AS748">
        <v>-738</v>
      </c>
      <c r="AT748">
        <v>-738.01599999999996</v>
      </c>
      <c r="AU748">
        <v>-738</v>
      </c>
      <c r="AV748">
        <v>-738.01599999999996</v>
      </c>
      <c r="AW748">
        <v>-738</v>
      </c>
      <c r="AX748">
        <v>-738</v>
      </c>
      <c r="AY748">
        <v>-744</v>
      </c>
      <c r="AZ748">
        <v>-738</v>
      </c>
      <c r="BA748">
        <v>-738</v>
      </c>
      <c r="BB748">
        <v>-726</v>
      </c>
      <c r="BC748">
        <v>-732</v>
      </c>
      <c r="BD748">
        <v>-744</v>
      </c>
    </row>
    <row r="749" spans="1:56" x14ac:dyDescent="0.25">
      <c r="A749" t="s">
        <v>323</v>
      </c>
      <c r="D749" t="s">
        <v>2</v>
      </c>
      <c r="F749" t="s">
        <v>153</v>
      </c>
      <c r="G749" s="33">
        <v>42990</v>
      </c>
      <c r="H749" s="41">
        <f t="shared" si="16"/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</row>
    <row r="750" spans="1:56" x14ac:dyDescent="0.25">
      <c r="A750" t="s">
        <v>323</v>
      </c>
      <c r="D750" t="s">
        <v>2</v>
      </c>
      <c r="F750" t="s">
        <v>154</v>
      </c>
      <c r="G750" s="33">
        <v>42991</v>
      </c>
      <c r="H750" s="41">
        <f t="shared" si="16"/>
        <v>0</v>
      </c>
      <c r="I750">
        <v>-460.12099999999998</v>
      </c>
      <c r="J750">
        <v>-460.23899999999998</v>
      </c>
      <c r="K750">
        <v>-460.06799999999998</v>
      </c>
      <c r="L750">
        <v>-460.16399999999999</v>
      </c>
      <c r="M750">
        <v>-460.98200000000003</v>
      </c>
      <c r="N750">
        <v>-460.29300000000001</v>
      </c>
      <c r="O750">
        <v>-460.358</v>
      </c>
      <c r="P750">
        <v>-460.476</v>
      </c>
      <c r="Q750">
        <v>-461.02499999999998</v>
      </c>
      <c r="R750">
        <v>-461.09899999999999</v>
      </c>
      <c r="S750">
        <v>-460.745</v>
      </c>
      <c r="T750">
        <v>-460.75599999999997</v>
      </c>
      <c r="U750">
        <v>-461.755</v>
      </c>
      <c r="V750">
        <v>-460.46600000000001</v>
      </c>
      <c r="W750">
        <v>-1480.1410000000001</v>
      </c>
      <c r="X750">
        <v>-1488.979</v>
      </c>
      <c r="Y750">
        <v>-1339.6769999999999</v>
      </c>
      <c r="Z750">
        <v>-1250.1659999999999</v>
      </c>
      <c r="AA750">
        <v>-1178.816</v>
      </c>
      <c r="AB750">
        <v>-1127.066</v>
      </c>
      <c r="AC750">
        <v>-1142.2909999999999</v>
      </c>
      <c r="AD750">
        <v>-1091.348</v>
      </c>
      <c r="AE750">
        <v>-1058.491</v>
      </c>
      <c r="AF750">
        <v>-1003.752</v>
      </c>
      <c r="AG750">
        <v>-1031.299</v>
      </c>
      <c r="AH750">
        <v>-1082.4359999999999</v>
      </c>
      <c r="AI750">
        <v>-1095.251</v>
      </c>
      <c r="AJ750">
        <v>-1123.4970000000001</v>
      </c>
      <c r="AK750">
        <v>-1054.867</v>
      </c>
      <c r="AL750">
        <v>-1108.5840000000001</v>
      </c>
      <c r="AM750">
        <v>-1117.5619999999999</v>
      </c>
      <c r="AN750">
        <v>-1129.798</v>
      </c>
      <c r="AO750">
        <v>-1169.731</v>
      </c>
      <c r="AP750">
        <v>-1273.9169999999999</v>
      </c>
      <c r="AQ750">
        <v>-1395.329</v>
      </c>
      <c r="AR750">
        <v>-1519.0309999999999</v>
      </c>
      <c r="AS750">
        <v>-1593.876</v>
      </c>
      <c r="AT750">
        <v>-1662.57</v>
      </c>
      <c r="AU750">
        <v>-1765.0920000000001</v>
      </c>
      <c r="AV750">
        <v>-1796.82</v>
      </c>
      <c r="AW750">
        <v>-1857.4290000000001</v>
      </c>
      <c r="AX750">
        <v>-1914.7370000000001</v>
      </c>
      <c r="AY750">
        <v>-1957.6690000000001</v>
      </c>
      <c r="AZ750">
        <v>-1967.5730000000001</v>
      </c>
      <c r="BA750">
        <v>-1993.173</v>
      </c>
      <c r="BB750">
        <v>-2027.29</v>
      </c>
      <c r="BC750">
        <v>-629.01199999999994</v>
      </c>
      <c r="BD750">
        <v>-462.83100000000002</v>
      </c>
    </row>
    <row r="751" spans="1:56" x14ac:dyDescent="0.25">
      <c r="A751" t="s">
        <v>323</v>
      </c>
      <c r="D751" t="s">
        <v>2</v>
      </c>
      <c r="F751" t="s">
        <v>155</v>
      </c>
      <c r="G751" s="33">
        <v>42991</v>
      </c>
      <c r="H751" s="41">
        <f t="shared" si="16"/>
        <v>0</v>
      </c>
      <c r="I751">
        <v>-756</v>
      </c>
      <c r="J751">
        <v>-762</v>
      </c>
      <c r="K751">
        <v>-768</v>
      </c>
      <c r="L751">
        <v>-762</v>
      </c>
      <c r="M751">
        <v>-762</v>
      </c>
      <c r="N751">
        <v>-768</v>
      </c>
      <c r="O751">
        <v>-330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-0.31900000000000001</v>
      </c>
      <c r="X751">
        <v>-0.60799999999999998</v>
      </c>
      <c r="Y751">
        <v>-1.1040000000000001</v>
      </c>
      <c r="Z751">
        <v>-0.35099999999999998</v>
      </c>
      <c r="AA751">
        <v>-1.6E-2</v>
      </c>
      <c r="AB751">
        <v>-1.6E-2</v>
      </c>
      <c r="AC751">
        <v>-1.6E-2</v>
      </c>
      <c r="AD751">
        <v>-3.1619999999999999</v>
      </c>
      <c r="AE751">
        <v>-8.4410000000000007</v>
      </c>
      <c r="AF751">
        <v>-10.686</v>
      </c>
      <c r="AG751">
        <v>-8.1029999999999998</v>
      </c>
      <c r="AH751">
        <v>-5.0330000000000004</v>
      </c>
      <c r="AI751">
        <v>-11.398999999999999</v>
      </c>
      <c r="AJ751">
        <v>-9.1489999999999991</v>
      </c>
      <c r="AK751">
        <v>-114.95099999999999</v>
      </c>
      <c r="AL751">
        <v>-783.88499999999999</v>
      </c>
      <c r="AM751">
        <v>-789.30700000000002</v>
      </c>
      <c r="AN751">
        <v>-774.68</v>
      </c>
      <c r="AO751">
        <v>-774</v>
      </c>
      <c r="AP751">
        <v>-774.35199999999998</v>
      </c>
      <c r="AQ751">
        <v>-762.33600000000001</v>
      </c>
      <c r="AR751">
        <v>-768.33600000000001</v>
      </c>
      <c r="AS751">
        <v>-768.01599999999996</v>
      </c>
      <c r="AT751">
        <v>-762.01599999999996</v>
      </c>
      <c r="AU751">
        <v>-744</v>
      </c>
      <c r="AV751">
        <v>-756.01599999999996</v>
      </c>
      <c r="AW751">
        <v>-744</v>
      </c>
      <c r="AX751">
        <v>-744</v>
      </c>
      <c r="AY751">
        <v>-738.01599999999996</v>
      </c>
      <c r="AZ751">
        <v>-726</v>
      </c>
      <c r="BA751">
        <v>-732</v>
      </c>
      <c r="BB751">
        <v>-738.04</v>
      </c>
      <c r="BC751">
        <v>-732.2</v>
      </c>
      <c r="BD751">
        <v>-744</v>
      </c>
    </row>
    <row r="752" spans="1:56" x14ac:dyDescent="0.25">
      <c r="A752" t="s">
        <v>323</v>
      </c>
      <c r="D752" t="s">
        <v>2</v>
      </c>
      <c r="F752" t="s">
        <v>153</v>
      </c>
      <c r="G752" s="33">
        <v>42991</v>
      </c>
      <c r="H752" s="41">
        <f t="shared" si="16"/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</row>
    <row r="753" spans="1:56" x14ac:dyDescent="0.25">
      <c r="A753" t="s">
        <v>323</v>
      </c>
      <c r="D753" t="s">
        <v>2</v>
      </c>
      <c r="F753" t="s">
        <v>157</v>
      </c>
      <c r="G753" s="33">
        <v>42991</v>
      </c>
      <c r="H753" s="41">
        <f t="shared" si="16"/>
        <v>34020.321999999993</v>
      </c>
      <c r="I753">
        <v>-649.97900000000004</v>
      </c>
      <c r="J753">
        <v>-650.24</v>
      </c>
      <c r="K753">
        <v>-650.61800000000005</v>
      </c>
      <c r="L753">
        <v>-650.06399999999996</v>
      </c>
      <c r="M753">
        <v>-650.99199999999996</v>
      </c>
      <c r="N753">
        <v>-650.33799999999997</v>
      </c>
      <c r="O753">
        <v>-651.077</v>
      </c>
      <c r="P753">
        <v>-650.46199999999999</v>
      </c>
      <c r="Q753">
        <v>-650.97299999999996</v>
      </c>
      <c r="R753">
        <v>-650.75900000000001</v>
      </c>
      <c r="S753">
        <v>-650.09</v>
      </c>
      <c r="T753">
        <v>-650.10699999999997</v>
      </c>
      <c r="U753">
        <v>-650.13199999999995</v>
      </c>
      <c r="V753">
        <v>-647.08799999999997</v>
      </c>
      <c r="W753">
        <v>-680.28800000000001</v>
      </c>
      <c r="X753">
        <v>-722.28099999999995</v>
      </c>
      <c r="Y753">
        <v>-759.92200000000003</v>
      </c>
      <c r="Z753">
        <v>-699.46</v>
      </c>
      <c r="AA753">
        <v>-689.92200000000003</v>
      </c>
      <c r="AB753">
        <v>-675.87400000000002</v>
      </c>
      <c r="AC753">
        <v>-774.02</v>
      </c>
      <c r="AD753">
        <v>-997.01599999999996</v>
      </c>
      <c r="AE753">
        <v>-1032.81</v>
      </c>
      <c r="AF753">
        <v>-858.74300000000005</v>
      </c>
      <c r="AG753">
        <v>-643.86</v>
      </c>
      <c r="AH753">
        <v>-646.52099999999996</v>
      </c>
      <c r="AI753">
        <v>-656.76099999999997</v>
      </c>
      <c r="AJ753">
        <v>-613.04700000000003</v>
      </c>
      <c r="AK753">
        <v>-915.154</v>
      </c>
      <c r="AL753">
        <v>-818.10799999999995</v>
      </c>
      <c r="AM753">
        <v>-986.12199999999996</v>
      </c>
      <c r="AN753">
        <v>-852.59400000000005</v>
      </c>
      <c r="AO753">
        <v>-710.28</v>
      </c>
      <c r="AP753">
        <v>-716.73299999999995</v>
      </c>
      <c r="AQ753">
        <v>-680.02200000000005</v>
      </c>
      <c r="AR753">
        <v>-678.27700000000004</v>
      </c>
      <c r="AS753">
        <v>-673.48</v>
      </c>
      <c r="AT753">
        <v>-673.81600000000003</v>
      </c>
      <c r="AU753">
        <v>-675.02099999999996</v>
      </c>
      <c r="AV753">
        <v>-675.56700000000001</v>
      </c>
      <c r="AW753">
        <v>-675.88800000000003</v>
      </c>
      <c r="AX753">
        <v>-674.60400000000004</v>
      </c>
      <c r="AY753">
        <v>-677.16800000000001</v>
      </c>
      <c r="AZ753">
        <v>-677.02099999999996</v>
      </c>
      <c r="BA753">
        <v>-677.38199999999995</v>
      </c>
      <c r="BB753">
        <v>-675.32399999999996</v>
      </c>
      <c r="BC753">
        <v>-677.00300000000004</v>
      </c>
      <c r="BD753">
        <v>-677.31399999999996</v>
      </c>
    </row>
    <row r="754" spans="1:56" x14ac:dyDescent="0.25">
      <c r="A754" t="s">
        <v>323</v>
      </c>
      <c r="D754" t="s">
        <v>2</v>
      </c>
      <c r="F754" t="s">
        <v>156</v>
      </c>
      <c r="G754" s="33">
        <v>42991</v>
      </c>
      <c r="H754" s="41">
        <f t="shared" si="16"/>
        <v>135048.50699999998</v>
      </c>
      <c r="I754">
        <v>-10.289</v>
      </c>
      <c r="J754">
        <v>-9.859</v>
      </c>
      <c r="K754">
        <v>-9.8000000000000007</v>
      </c>
      <c r="L754">
        <v>-9.7829999999999995</v>
      </c>
      <c r="M754">
        <v>-9.8580000000000005</v>
      </c>
      <c r="N754">
        <v>-9.4819999999999993</v>
      </c>
      <c r="O754">
        <v>-10.175000000000001</v>
      </c>
      <c r="P754">
        <v>-9.8659999999999997</v>
      </c>
      <c r="Q754">
        <v>-10.763999999999999</v>
      </c>
      <c r="R754">
        <v>-11.143000000000001</v>
      </c>
      <c r="S754">
        <v>-10.726000000000001</v>
      </c>
      <c r="T754">
        <v>-10.113</v>
      </c>
      <c r="U754">
        <v>-12.057</v>
      </c>
      <c r="V754">
        <v>-35.969000000000001</v>
      </c>
      <c r="W754">
        <v>-531.85199999999998</v>
      </c>
      <c r="X754">
        <v>-1875.056</v>
      </c>
      <c r="Y754">
        <v>-3095.4749999999999</v>
      </c>
      <c r="Z754">
        <v>-2359.5990000000002</v>
      </c>
      <c r="AA754">
        <v>-1871.6489999999999</v>
      </c>
      <c r="AB754">
        <v>-1333.41</v>
      </c>
      <c r="AC754">
        <v>-5354.2460000000001</v>
      </c>
      <c r="AD754">
        <v>-12416.562</v>
      </c>
      <c r="AE754">
        <v>-15134.994000000001</v>
      </c>
      <c r="AF754">
        <v>-15745.865</v>
      </c>
      <c r="AG754">
        <v>-10590.054</v>
      </c>
      <c r="AH754">
        <v>-10030.780000000001</v>
      </c>
      <c r="AI754">
        <v>-11088.834999999999</v>
      </c>
      <c r="AJ754">
        <v>-10091.67</v>
      </c>
      <c r="AK754">
        <v>-10055.522000000001</v>
      </c>
      <c r="AL754">
        <v>-6006.9830000000002</v>
      </c>
      <c r="AM754">
        <v>-9669.1299999999992</v>
      </c>
      <c r="AN754">
        <v>-5408.2849999999999</v>
      </c>
      <c r="AO754">
        <v>-1131.941</v>
      </c>
      <c r="AP754">
        <v>-822.803</v>
      </c>
      <c r="AQ754">
        <v>-69.346999999999994</v>
      </c>
      <c r="AR754">
        <v>-36.533999999999999</v>
      </c>
      <c r="AS754">
        <v>-13.207000000000001</v>
      </c>
      <c r="AT754">
        <v>-13.58</v>
      </c>
      <c r="AU754">
        <v>-16.106000000000002</v>
      </c>
      <c r="AV754">
        <v>-14.54</v>
      </c>
      <c r="AW754">
        <v>-13.215</v>
      </c>
      <c r="AX754">
        <v>-13.525</v>
      </c>
      <c r="AY754">
        <v>-13.06</v>
      </c>
      <c r="AZ754">
        <v>-13.398</v>
      </c>
      <c r="BA754">
        <v>-12.085000000000001</v>
      </c>
      <c r="BB754">
        <v>-11.997999999999999</v>
      </c>
      <c r="BC754">
        <v>-10.692</v>
      </c>
      <c r="BD754">
        <v>-12.625</v>
      </c>
    </row>
    <row r="755" spans="1:56" x14ac:dyDescent="0.25">
      <c r="A755" t="s">
        <v>323</v>
      </c>
      <c r="D755" t="s">
        <v>2</v>
      </c>
      <c r="F755" t="s">
        <v>156</v>
      </c>
      <c r="G755" s="33">
        <v>42992</v>
      </c>
      <c r="H755" s="41">
        <f t="shared" si="16"/>
        <v>109747.08699999997</v>
      </c>
      <c r="I755">
        <v>-10.909000000000001</v>
      </c>
      <c r="J755">
        <v>-11.292</v>
      </c>
      <c r="K755">
        <v>-10.119</v>
      </c>
      <c r="L755">
        <v>-10.204000000000001</v>
      </c>
      <c r="M755">
        <v>-8.9710000000000001</v>
      </c>
      <c r="N755">
        <v>-9.8330000000000002</v>
      </c>
      <c r="O755">
        <v>-9.1270000000000007</v>
      </c>
      <c r="P755">
        <v>-10.706</v>
      </c>
      <c r="Q755">
        <v>-9.6959999999999997</v>
      </c>
      <c r="R755">
        <v>-10.561999999999999</v>
      </c>
      <c r="S755">
        <v>-9.3469999999999995</v>
      </c>
      <c r="T755">
        <v>-10.173999999999999</v>
      </c>
      <c r="U755">
        <v>-10.776999999999999</v>
      </c>
      <c r="V755">
        <v>-22.882000000000001</v>
      </c>
      <c r="W755">
        <v>-472.26</v>
      </c>
      <c r="X755">
        <v>-2169.7489999999998</v>
      </c>
      <c r="Y755">
        <v>-4870.7470000000003</v>
      </c>
      <c r="Z755">
        <v>-6503.9570000000003</v>
      </c>
      <c r="AA755">
        <v>-8524.1929999999993</v>
      </c>
      <c r="AB755">
        <v>-10328.972</v>
      </c>
      <c r="AC755">
        <v>-13210.886</v>
      </c>
      <c r="AD755">
        <v>-14558.349</v>
      </c>
      <c r="AE755">
        <v>-11073.795</v>
      </c>
      <c r="AF755">
        <v>-9782.0490000000009</v>
      </c>
      <c r="AG755">
        <v>-5254.4639999999999</v>
      </c>
      <c r="AH755">
        <v>-5213.9359999999997</v>
      </c>
      <c r="AI755">
        <v>-2794.43</v>
      </c>
      <c r="AJ755">
        <v>-2663.0259999999998</v>
      </c>
      <c r="AK755">
        <v>-2289.62</v>
      </c>
      <c r="AL755">
        <v>-2476.7269999999999</v>
      </c>
      <c r="AM755">
        <v>-1636.675</v>
      </c>
      <c r="AN755">
        <v>-1508.37</v>
      </c>
      <c r="AO755">
        <v>-1557.117</v>
      </c>
      <c r="AP755">
        <v>-1791.9380000000001</v>
      </c>
      <c r="AQ755">
        <v>-718.91800000000001</v>
      </c>
      <c r="AR755">
        <v>-53.978000000000002</v>
      </c>
      <c r="AS755">
        <v>-13.436999999999999</v>
      </c>
      <c r="AT755">
        <v>-12.968999999999999</v>
      </c>
      <c r="AU755">
        <v>-12.875</v>
      </c>
      <c r="AV755">
        <v>-12.388</v>
      </c>
      <c r="AW755">
        <v>-12.888999999999999</v>
      </c>
      <c r="AX755">
        <v>-11.614000000000001</v>
      </c>
      <c r="AY755">
        <v>-13.154999999999999</v>
      </c>
      <c r="AZ755">
        <v>-10.962</v>
      </c>
      <c r="BA755">
        <v>-10.220000000000001</v>
      </c>
      <c r="BB755">
        <v>-9.3659999999999997</v>
      </c>
      <c r="BC755">
        <v>-9.4309999999999992</v>
      </c>
      <c r="BD755">
        <v>-9.0259999999999998</v>
      </c>
    </row>
    <row r="756" spans="1:56" x14ac:dyDescent="0.25">
      <c r="A756" t="s">
        <v>323</v>
      </c>
      <c r="D756" t="s">
        <v>2</v>
      </c>
      <c r="F756" t="s">
        <v>155</v>
      </c>
      <c r="G756" s="33">
        <v>42992</v>
      </c>
      <c r="H756" s="41">
        <f t="shared" si="16"/>
        <v>0</v>
      </c>
      <c r="I756">
        <v>-738</v>
      </c>
      <c r="J756">
        <v>-744</v>
      </c>
      <c r="K756">
        <v>-738</v>
      </c>
      <c r="L756">
        <v>-306</v>
      </c>
      <c r="M756">
        <v>-0.16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-3.1E-2</v>
      </c>
      <c r="X756">
        <v>-0.223</v>
      </c>
      <c r="Y756">
        <v>-0.16</v>
      </c>
      <c r="Z756">
        <v>-0.93700000000000006</v>
      </c>
      <c r="AA756">
        <v>-2.27</v>
      </c>
      <c r="AB756">
        <v>-393.6</v>
      </c>
      <c r="AC756">
        <v>-775.77200000000005</v>
      </c>
      <c r="AD756">
        <v>-14.702</v>
      </c>
      <c r="AE756">
        <v>-1.385</v>
      </c>
      <c r="AF756">
        <v>-5.9130000000000003</v>
      </c>
      <c r="AG756">
        <v>-0.72899999999999998</v>
      </c>
      <c r="AH756">
        <v>-0.67100000000000004</v>
      </c>
      <c r="AI756">
        <v>-4.8000000000000001E-2</v>
      </c>
      <c r="AJ756">
        <v>-1.6E-2</v>
      </c>
      <c r="AK756">
        <v>-0.35199999999999998</v>
      </c>
      <c r="AL756">
        <v>-1.6E-2</v>
      </c>
      <c r="AM756">
        <v>-3.2000000000000001E-2</v>
      </c>
      <c r="AN756">
        <v>0</v>
      </c>
      <c r="AO756">
        <v>-3.2000000000000001E-2</v>
      </c>
      <c r="AP756">
        <v>-0.33600000000000002</v>
      </c>
      <c r="AQ756">
        <v>-1.9359999999999999</v>
      </c>
      <c r="AR756">
        <v>-1.6</v>
      </c>
      <c r="AS756">
        <v>-1.6E-2</v>
      </c>
      <c r="AT756">
        <v>0</v>
      </c>
      <c r="AU756">
        <v>-1.6E-2</v>
      </c>
      <c r="AV756">
        <v>-1.6E-2</v>
      </c>
      <c r="AW756">
        <v>0</v>
      </c>
      <c r="AX756">
        <v>0</v>
      </c>
      <c r="AY756">
        <v>-0.17599999999999999</v>
      </c>
      <c r="AZ756">
        <v>0</v>
      </c>
      <c r="BA756">
        <v>0</v>
      </c>
      <c r="BB756">
        <v>-1.6E-2</v>
      </c>
      <c r="BC756">
        <v>-0.16</v>
      </c>
      <c r="BD756">
        <v>0</v>
      </c>
    </row>
    <row r="757" spans="1:56" x14ac:dyDescent="0.25">
      <c r="A757" t="s">
        <v>323</v>
      </c>
      <c r="D757" t="s">
        <v>2</v>
      </c>
      <c r="F757" t="s">
        <v>153</v>
      </c>
      <c r="G757" s="33">
        <v>42992</v>
      </c>
      <c r="H757" s="41">
        <f t="shared" si="16"/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</row>
    <row r="758" spans="1:56" x14ac:dyDescent="0.25">
      <c r="A758" t="s">
        <v>323</v>
      </c>
      <c r="D758" t="s">
        <v>2</v>
      </c>
      <c r="F758" t="s">
        <v>154</v>
      </c>
      <c r="G758" s="33">
        <v>42992</v>
      </c>
      <c r="H758" s="41">
        <f t="shared" si="16"/>
        <v>0</v>
      </c>
      <c r="I758">
        <v>-462.22899999999998</v>
      </c>
      <c r="J758">
        <v>-461.60500000000002</v>
      </c>
      <c r="K758">
        <v>-462.64800000000002</v>
      </c>
      <c r="L758">
        <v>-462.93700000000001</v>
      </c>
      <c r="M758">
        <v>-461.93799999999999</v>
      </c>
      <c r="N758">
        <v>-461.15300000000002</v>
      </c>
      <c r="O758">
        <v>-462.09800000000001</v>
      </c>
      <c r="P758">
        <v>-462.22899999999998</v>
      </c>
      <c r="Q758">
        <v>-461.77699999999999</v>
      </c>
      <c r="R758">
        <v>-462.62700000000001</v>
      </c>
      <c r="S758">
        <v>-461.51900000000001</v>
      </c>
      <c r="T758">
        <v>-462.62599999999998</v>
      </c>
      <c r="U758">
        <v>-462.36799999999999</v>
      </c>
      <c r="V758">
        <v>-461.21800000000002</v>
      </c>
      <c r="W758">
        <v>-1695.2560000000001</v>
      </c>
      <c r="X758">
        <v>-1675.0429999999999</v>
      </c>
      <c r="Y758">
        <v>-1503.6880000000001</v>
      </c>
      <c r="Z758">
        <v>-1406.328</v>
      </c>
      <c r="AA758">
        <v>-1289.615</v>
      </c>
      <c r="AB758">
        <v>-1212.653</v>
      </c>
      <c r="AC758">
        <v>-1142.7329999999999</v>
      </c>
      <c r="AD758">
        <v>-1097.1220000000001</v>
      </c>
      <c r="AE758">
        <v>-1081.424</v>
      </c>
      <c r="AF758">
        <v>-1075.0920000000001</v>
      </c>
      <c r="AG758">
        <v>-1048.6310000000001</v>
      </c>
      <c r="AH758">
        <v>-1079.8979999999999</v>
      </c>
      <c r="AI758">
        <v>-1080.9839999999999</v>
      </c>
      <c r="AJ758">
        <v>-1111.2080000000001</v>
      </c>
      <c r="AK758">
        <v>-1073.07</v>
      </c>
      <c r="AL758">
        <v>-1081.973</v>
      </c>
      <c r="AM758">
        <v>-1090.5640000000001</v>
      </c>
      <c r="AN758">
        <v>-1167.193</v>
      </c>
      <c r="AO758">
        <v>-1211.9860000000001</v>
      </c>
      <c r="AP758">
        <v>-1246.479</v>
      </c>
      <c r="AQ758">
        <v>-1327.152</v>
      </c>
      <c r="AR758">
        <v>-1407.0060000000001</v>
      </c>
      <c r="AS758">
        <v>-1534.7619999999999</v>
      </c>
      <c r="AT758">
        <v>-1593.7360000000001</v>
      </c>
      <c r="AU758">
        <v>-1712.922</v>
      </c>
      <c r="AV758">
        <v>-1757.0050000000001</v>
      </c>
      <c r="AW758">
        <v>-1811.538</v>
      </c>
      <c r="AX758">
        <v>-1839.204</v>
      </c>
      <c r="AY758">
        <v>-1854.6759999999999</v>
      </c>
      <c r="AZ758">
        <v>-1883.943</v>
      </c>
      <c r="BA758">
        <v>-1912.7049999999999</v>
      </c>
      <c r="BB758">
        <v>-1941.7249999999999</v>
      </c>
      <c r="BC758">
        <v>-623.41200000000003</v>
      </c>
      <c r="BD758">
        <v>-460.29300000000001</v>
      </c>
    </row>
    <row r="759" spans="1:56" x14ac:dyDescent="0.25">
      <c r="A759" t="s">
        <v>323</v>
      </c>
      <c r="D759" t="s">
        <v>2</v>
      </c>
      <c r="F759" t="s">
        <v>157</v>
      </c>
      <c r="G759" s="33">
        <v>42992</v>
      </c>
      <c r="H759" s="41">
        <f t="shared" si="16"/>
        <v>33338.399000000005</v>
      </c>
      <c r="I759">
        <v>-676.59299999999996</v>
      </c>
      <c r="J759">
        <v>-676.44500000000005</v>
      </c>
      <c r="K759">
        <v>-676.99800000000005</v>
      </c>
      <c r="L759">
        <v>-677.279</v>
      </c>
      <c r="M759">
        <v>-676.846</v>
      </c>
      <c r="N759">
        <v>-676.87099999999998</v>
      </c>
      <c r="O759">
        <v>-677.68299999999999</v>
      </c>
      <c r="P759">
        <v>-676.71699999999998</v>
      </c>
      <c r="Q759">
        <v>-676.09699999999998</v>
      </c>
      <c r="R759">
        <v>-677.51499999999999</v>
      </c>
      <c r="S759">
        <v>-675.78800000000001</v>
      </c>
      <c r="T759">
        <v>-345.12</v>
      </c>
      <c r="U759">
        <v>-355.34100000000001</v>
      </c>
      <c r="V759">
        <v>-384.39299999999997</v>
      </c>
      <c r="W759">
        <v>-415.86500000000001</v>
      </c>
      <c r="X759">
        <v>-557.12900000000002</v>
      </c>
      <c r="Y759">
        <v>-574.72900000000004</v>
      </c>
      <c r="Z759">
        <v>-595.18200000000002</v>
      </c>
      <c r="AA759">
        <v>-654.04600000000005</v>
      </c>
      <c r="AB759">
        <v>-710.28300000000002</v>
      </c>
      <c r="AC759">
        <v>-833.84500000000003</v>
      </c>
      <c r="AD759">
        <v>-840.94100000000003</v>
      </c>
      <c r="AE759">
        <v>-653.44399999999996</v>
      </c>
      <c r="AF759">
        <v>-801.86699999999996</v>
      </c>
      <c r="AG759">
        <v>-831.17</v>
      </c>
      <c r="AH759">
        <v>-846.79100000000005</v>
      </c>
      <c r="AI759">
        <v>-763.07299999999998</v>
      </c>
      <c r="AJ759">
        <v>-770.32100000000003</v>
      </c>
      <c r="AK759">
        <v>-768.48299999999995</v>
      </c>
      <c r="AL759">
        <v>-773.21900000000005</v>
      </c>
      <c r="AM759">
        <v>-762.74099999999999</v>
      </c>
      <c r="AN759">
        <v>-770.92600000000004</v>
      </c>
      <c r="AO759">
        <v>-782.48299999999995</v>
      </c>
      <c r="AP759">
        <v>-816.495</v>
      </c>
      <c r="AQ759">
        <v>-787.02099999999996</v>
      </c>
      <c r="AR759">
        <v>-734.06500000000005</v>
      </c>
      <c r="AS759">
        <v>-727.98699999999997</v>
      </c>
      <c r="AT759">
        <v>-730.101</v>
      </c>
      <c r="AU759">
        <v>-729.91800000000001</v>
      </c>
      <c r="AV759">
        <v>-730.65</v>
      </c>
      <c r="AW759">
        <v>-731.43299999999999</v>
      </c>
      <c r="AX759">
        <v>-730.48599999999999</v>
      </c>
      <c r="AY759">
        <v>-730.37199999999996</v>
      </c>
      <c r="AZ759">
        <v>-730.89499999999998</v>
      </c>
      <c r="BA759">
        <v>-729.84900000000005</v>
      </c>
      <c r="BB759">
        <v>-731.07600000000002</v>
      </c>
      <c r="BC759">
        <v>-730.71699999999998</v>
      </c>
      <c r="BD759">
        <v>-731.11</v>
      </c>
    </row>
    <row r="760" spans="1:56" x14ac:dyDescent="0.25">
      <c r="A760" t="s">
        <v>323</v>
      </c>
      <c r="D760" t="s">
        <v>2</v>
      </c>
      <c r="F760" t="s">
        <v>153</v>
      </c>
      <c r="G760" s="33">
        <v>42993</v>
      </c>
      <c r="H760" s="41">
        <f t="shared" si="16"/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</row>
    <row r="761" spans="1:56" x14ac:dyDescent="0.25">
      <c r="A761" t="s">
        <v>323</v>
      </c>
      <c r="D761" t="s">
        <v>2</v>
      </c>
      <c r="F761" t="s">
        <v>156</v>
      </c>
      <c r="G761" s="33">
        <v>42993</v>
      </c>
      <c r="H761" s="41">
        <f t="shared" si="16"/>
        <v>88139.781999999963</v>
      </c>
      <c r="I761">
        <v>-9.6869999999999994</v>
      </c>
      <c r="J761">
        <v>-9.7249999999999996</v>
      </c>
      <c r="K761">
        <v>-9.1579999999999995</v>
      </c>
      <c r="L761">
        <v>-9.6419999999999995</v>
      </c>
      <c r="M761">
        <v>-8.9529999999999994</v>
      </c>
      <c r="N761">
        <v>-9.5449999999999999</v>
      </c>
      <c r="O761">
        <v>-9.1929999999999996</v>
      </c>
      <c r="P761">
        <v>-9.5060000000000002</v>
      </c>
      <c r="Q761">
        <v>-8.875</v>
      </c>
      <c r="R761">
        <v>-10.032</v>
      </c>
      <c r="S761">
        <v>-9.1950000000000003</v>
      </c>
      <c r="T761">
        <v>-11.071</v>
      </c>
      <c r="U761">
        <v>-10.912000000000001</v>
      </c>
      <c r="V761">
        <v>-15.49</v>
      </c>
      <c r="W761">
        <v>-203.64599999999999</v>
      </c>
      <c r="X761">
        <v>-963.029</v>
      </c>
      <c r="Y761">
        <v>-2072.1759999999999</v>
      </c>
      <c r="Z761">
        <v>-1506.5150000000001</v>
      </c>
      <c r="AA761">
        <v>-1065.768</v>
      </c>
      <c r="AB761">
        <v>-2314.9839999999999</v>
      </c>
      <c r="AC761">
        <v>-3654.444</v>
      </c>
      <c r="AD761">
        <v>-4757.8360000000002</v>
      </c>
      <c r="AE761">
        <v>-5128.174</v>
      </c>
      <c r="AF761">
        <v>-3394.62</v>
      </c>
      <c r="AG761">
        <v>-4291.51</v>
      </c>
      <c r="AH761">
        <v>-7432.4780000000001</v>
      </c>
      <c r="AI761">
        <v>-12103.86</v>
      </c>
      <c r="AJ761">
        <v>-10005.659</v>
      </c>
      <c r="AK761">
        <v>-5013.2439999999997</v>
      </c>
      <c r="AL761">
        <v>-9345.0679999999993</v>
      </c>
      <c r="AM761">
        <v>-8524.4920000000002</v>
      </c>
      <c r="AN761">
        <v>-4379.665</v>
      </c>
      <c r="AO761">
        <v>-1227.442</v>
      </c>
      <c r="AP761">
        <v>-350.51400000000001</v>
      </c>
      <c r="AQ761">
        <v>-90.373000000000005</v>
      </c>
      <c r="AR761">
        <v>-23.465</v>
      </c>
      <c r="AS761">
        <v>-15.843999999999999</v>
      </c>
      <c r="AT761">
        <v>-14.018000000000001</v>
      </c>
      <c r="AU761">
        <v>-14.411</v>
      </c>
      <c r="AV761">
        <v>-13.651</v>
      </c>
      <c r="AW761">
        <v>-14.449</v>
      </c>
      <c r="AX761">
        <v>-13.186999999999999</v>
      </c>
      <c r="AY761">
        <v>-12</v>
      </c>
      <c r="AZ761">
        <v>-11.281000000000001</v>
      </c>
      <c r="BA761">
        <v>-10.957000000000001</v>
      </c>
      <c r="BB761">
        <v>-10.724</v>
      </c>
      <c r="BC761">
        <v>-9.2799999999999994</v>
      </c>
      <c r="BD761">
        <v>-10.034000000000001</v>
      </c>
    </row>
    <row r="762" spans="1:56" x14ac:dyDescent="0.25">
      <c r="A762" t="s">
        <v>323</v>
      </c>
      <c r="D762" t="s">
        <v>2</v>
      </c>
      <c r="F762" t="s">
        <v>155</v>
      </c>
      <c r="G762" s="33">
        <v>42993</v>
      </c>
      <c r="H762" s="41">
        <f t="shared" si="16"/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-0.04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-3.2000000000000001E-2</v>
      </c>
      <c r="AB762">
        <v>-1.6E-2</v>
      </c>
      <c r="AC762">
        <v>-1.3120000000000001</v>
      </c>
      <c r="AD762">
        <v>-2.1800000000000002</v>
      </c>
      <c r="AE762">
        <v>-1.417</v>
      </c>
      <c r="AF762">
        <v>-1.411</v>
      </c>
      <c r="AG762">
        <v>-6.3470000000000004</v>
      </c>
      <c r="AH762">
        <v>-16.009</v>
      </c>
      <c r="AI762">
        <v>-43.411999999999999</v>
      </c>
      <c r="AJ762">
        <v>-45.075000000000003</v>
      </c>
      <c r="AK762">
        <v>-13.553000000000001</v>
      </c>
      <c r="AL762">
        <v>-32.112000000000002</v>
      </c>
      <c r="AM762">
        <v>-39.378</v>
      </c>
      <c r="AN762">
        <v>-49.006999999999998</v>
      </c>
      <c r="AO762">
        <v>-3.468</v>
      </c>
      <c r="AP762">
        <v>-692.89599999999996</v>
      </c>
      <c r="AQ762">
        <v>-768.32</v>
      </c>
      <c r="AR762">
        <v>-768.976</v>
      </c>
      <c r="AS762">
        <v>-768</v>
      </c>
      <c r="AT762">
        <v>-774.01599999999996</v>
      </c>
      <c r="AU762">
        <v>-774</v>
      </c>
      <c r="AV762">
        <v>-774</v>
      </c>
      <c r="AW762">
        <v>-768</v>
      </c>
      <c r="AX762">
        <v>-768</v>
      </c>
      <c r="AY762">
        <v>-768</v>
      </c>
      <c r="AZ762">
        <v>-768</v>
      </c>
      <c r="BA762">
        <v>-774</v>
      </c>
      <c r="BB762">
        <v>-768</v>
      </c>
      <c r="BC762">
        <v>-762</v>
      </c>
      <c r="BD762">
        <v>-762</v>
      </c>
    </row>
    <row r="763" spans="1:56" x14ac:dyDescent="0.25">
      <c r="A763" t="s">
        <v>323</v>
      </c>
      <c r="D763" t="s">
        <v>2</v>
      </c>
      <c r="F763" t="s">
        <v>154</v>
      </c>
      <c r="G763" s="33">
        <v>42993</v>
      </c>
      <c r="H763" s="41">
        <f t="shared" si="16"/>
        <v>0</v>
      </c>
      <c r="I763">
        <v>-461.20699999999999</v>
      </c>
      <c r="J763">
        <v>-460.35700000000003</v>
      </c>
      <c r="K763">
        <v>-460.41199999999998</v>
      </c>
      <c r="L763">
        <v>-460.89600000000002</v>
      </c>
      <c r="M763">
        <v>-460.1</v>
      </c>
      <c r="N763">
        <v>-460.48700000000002</v>
      </c>
      <c r="O763">
        <v>-459.90600000000001</v>
      </c>
      <c r="P763">
        <v>-460.71300000000002</v>
      </c>
      <c r="Q763">
        <v>-460.41199999999998</v>
      </c>
      <c r="R763">
        <v>-460.57299999999998</v>
      </c>
      <c r="S763">
        <v>-461.27100000000002</v>
      </c>
      <c r="T763">
        <v>-460.55200000000002</v>
      </c>
      <c r="U763">
        <v>-459.12200000000001</v>
      </c>
      <c r="V763">
        <v>-459.142</v>
      </c>
      <c r="W763">
        <v>-1575.9739999999999</v>
      </c>
      <c r="X763">
        <v>-1584.2850000000001</v>
      </c>
      <c r="Y763">
        <v>-1434.423</v>
      </c>
      <c r="Z763">
        <v>-1395.598</v>
      </c>
      <c r="AA763">
        <v>-1279.9169999999999</v>
      </c>
      <c r="AB763">
        <v>-1226.4690000000001</v>
      </c>
      <c r="AC763">
        <v>-1203.654</v>
      </c>
      <c r="AD763">
        <v>-1194.45</v>
      </c>
      <c r="AE763">
        <v>-1160.7850000000001</v>
      </c>
      <c r="AF763">
        <v>-1170.1289999999999</v>
      </c>
      <c r="AG763">
        <v>-1149.42</v>
      </c>
      <c r="AH763">
        <v>-1159.73</v>
      </c>
      <c r="AI763">
        <v>-1121.508</v>
      </c>
      <c r="AJ763">
        <v>-1098.2829999999999</v>
      </c>
      <c r="AK763">
        <v>-1114.896</v>
      </c>
      <c r="AL763">
        <v>-1150.9570000000001</v>
      </c>
      <c r="AM763">
        <v>-1163.913</v>
      </c>
      <c r="AN763">
        <v>-1179.72</v>
      </c>
      <c r="AO763">
        <v>-1267.143</v>
      </c>
      <c r="AP763">
        <v>-1368.0940000000001</v>
      </c>
      <c r="AQ763">
        <v>-1455.68</v>
      </c>
      <c r="AR763">
        <v>-1565.2850000000001</v>
      </c>
      <c r="AS763">
        <v>-1633.11</v>
      </c>
      <c r="AT763">
        <v>-1664.6669999999999</v>
      </c>
      <c r="AU763">
        <v>-1766.79</v>
      </c>
      <c r="AV763">
        <v>-1799.68</v>
      </c>
      <c r="AW763">
        <v>-1854.4179999999999</v>
      </c>
      <c r="AX763">
        <v>-1888.643</v>
      </c>
      <c r="AY763">
        <v>-1908.931</v>
      </c>
      <c r="AZ763">
        <v>-1934.94</v>
      </c>
      <c r="BA763">
        <v>-1959.992</v>
      </c>
      <c r="BB763">
        <v>-1974.4639999999999</v>
      </c>
      <c r="BC763">
        <v>-625.54100000000005</v>
      </c>
      <c r="BD763">
        <v>-462.32499999999999</v>
      </c>
    </row>
    <row r="764" spans="1:56" x14ac:dyDescent="0.25">
      <c r="A764" t="s">
        <v>323</v>
      </c>
      <c r="D764" t="s">
        <v>2</v>
      </c>
      <c r="F764" t="s">
        <v>157</v>
      </c>
      <c r="G764" s="33">
        <v>42993</v>
      </c>
      <c r="H764" s="41">
        <f t="shared" si="16"/>
        <v>37409.137000000002</v>
      </c>
      <c r="I764">
        <v>-730.85199999999998</v>
      </c>
      <c r="J764">
        <v>-731.09299999999996</v>
      </c>
      <c r="K764">
        <v>-731.19</v>
      </c>
      <c r="L764">
        <v>-730.654</v>
      </c>
      <c r="M764">
        <v>-730.78200000000004</v>
      </c>
      <c r="N764">
        <v>-730.33199999999999</v>
      </c>
      <c r="O764">
        <v>-730.95500000000004</v>
      </c>
      <c r="P764">
        <v>-731.47799999999995</v>
      </c>
      <c r="Q764">
        <v>-731.36</v>
      </c>
      <c r="R764">
        <v>-731.43899999999996</v>
      </c>
      <c r="S764">
        <v>-730.73099999999999</v>
      </c>
      <c r="T764">
        <v>-730.41300000000001</v>
      </c>
      <c r="U764">
        <v>-716.95399999999995</v>
      </c>
      <c r="V764">
        <v>-706.31299999999999</v>
      </c>
      <c r="W764">
        <v>-725.65099999999995</v>
      </c>
      <c r="X764">
        <v>-767.54200000000003</v>
      </c>
      <c r="Y764">
        <v>-788.31600000000003</v>
      </c>
      <c r="Z764">
        <v>-745.63800000000003</v>
      </c>
      <c r="AA764">
        <v>-731.32500000000005</v>
      </c>
      <c r="AB764">
        <v>-750.64599999999996</v>
      </c>
      <c r="AC764">
        <v>-774.64200000000005</v>
      </c>
      <c r="AD764">
        <v>-790.56</v>
      </c>
      <c r="AE764">
        <v>-789.25300000000004</v>
      </c>
      <c r="AF764">
        <v>-801.33600000000001</v>
      </c>
      <c r="AG764">
        <v>-814.71699999999998</v>
      </c>
      <c r="AH764">
        <v>-958.97500000000002</v>
      </c>
      <c r="AI764">
        <v>-1146.53</v>
      </c>
      <c r="AJ764">
        <v>-1032.3820000000001</v>
      </c>
      <c r="AK764">
        <v>-905.19</v>
      </c>
      <c r="AL764">
        <v>-1182.5029999999999</v>
      </c>
      <c r="AM764">
        <v>-1096.213</v>
      </c>
      <c r="AN764">
        <v>-980.27800000000002</v>
      </c>
      <c r="AO764">
        <v>-792.91399999999999</v>
      </c>
      <c r="AP764">
        <v>-738.74699999999996</v>
      </c>
      <c r="AQ764">
        <v>-721.10199999999998</v>
      </c>
      <c r="AR764">
        <v>-710.27</v>
      </c>
      <c r="AS764">
        <v>-705.45799999999997</v>
      </c>
      <c r="AT764">
        <v>-705.90800000000002</v>
      </c>
      <c r="AU764">
        <v>-705.08799999999997</v>
      </c>
      <c r="AV764">
        <v>-706.30399999999997</v>
      </c>
      <c r="AW764">
        <v>-705.745</v>
      </c>
      <c r="AX764">
        <v>-706.12400000000002</v>
      </c>
      <c r="AY764">
        <v>-705.52700000000004</v>
      </c>
      <c r="AZ764">
        <v>-705.91499999999996</v>
      </c>
      <c r="BA764">
        <v>-705.303</v>
      </c>
      <c r="BB764">
        <v>-706.55499999999995</v>
      </c>
      <c r="BC764">
        <v>-705.65200000000004</v>
      </c>
      <c r="BD764">
        <v>-706.28200000000004</v>
      </c>
    </row>
    <row r="765" spans="1:56" x14ac:dyDescent="0.25">
      <c r="A765" t="s">
        <v>323</v>
      </c>
      <c r="D765" t="s">
        <v>2</v>
      </c>
      <c r="F765" t="s">
        <v>153</v>
      </c>
      <c r="G765" s="33">
        <v>42994</v>
      </c>
      <c r="H765" s="41">
        <f t="shared" si="16"/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</row>
    <row r="766" spans="1:56" x14ac:dyDescent="0.25">
      <c r="A766" t="s">
        <v>323</v>
      </c>
      <c r="D766" t="s">
        <v>2</v>
      </c>
      <c r="F766" t="s">
        <v>155</v>
      </c>
      <c r="G766" s="33">
        <v>42994</v>
      </c>
      <c r="H766" s="41">
        <f t="shared" si="16"/>
        <v>0</v>
      </c>
      <c r="I766">
        <v>-744</v>
      </c>
      <c r="J766">
        <v>-738</v>
      </c>
      <c r="K766">
        <v>-432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-0.04</v>
      </c>
      <c r="U766">
        <v>0</v>
      </c>
      <c r="V766">
        <v>0</v>
      </c>
      <c r="W766">
        <v>-0.8</v>
      </c>
      <c r="X766">
        <v>-9.5830000000000002</v>
      </c>
      <c r="Y766">
        <v>-28.399000000000001</v>
      </c>
      <c r="Z766">
        <v>-63.445</v>
      </c>
      <c r="AA766">
        <v>-113.29900000000001</v>
      </c>
      <c r="AB766">
        <v>-97.203999999999994</v>
      </c>
      <c r="AC766">
        <v>-257.37400000000002</v>
      </c>
      <c r="AD766">
        <v>-970.29600000000005</v>
      </c>
      <c r="AE766">
        <v>-965.68200000000002</v>
      </c>
      <c r="AF766">
        <v>-985.81500000000005</v>
      </c>
      <c r="AG766">
        <v>-959.13900000000001</v>
      </c>
      <c r="AH766">
        <v>-1020.0549999999999</v>
      </c>
      <c r="AI766">
        <v>-1049.008</v>
      </c>
      <c r="AJ766">
        <v>-1093.934</v>
      </c>
      <c r="AK766">
        <v>-1045.3969999999999</v>
      </c>
      <c r="AL766">
        <v>-928.37199999999996</v>
      </c>
      <c r="AM766">
        <v>-851.86900000000003</v>
      </c>
      <c r="AN766">
        <v>-785.91200000000003</v>
      </c>
      <c r="AO766">
        <v>-793.92899999999997</v>
      </c>
      <c r="AP766">
        <v>-807.83600000000001</v>
      </c>
      <c r="AQ766">
        <v>-757.45299999999997</v>
      </c>
      <c r="AR766">
        <v>-751.11800000000005</v>
      </c>
      <c r="AS766">
        <v>-744</v>
      </c>
      <c r="AT766">
        <v>-756</v>
      </c>
      <c r="AU766">
        <v>-750</v>
      </c>
      <c r="AV766">
        <v>-738</v>
      </c>
      <c r="AW766">
        <v>-738</v>
      </c>
      <c r="AX766">
        <v>-738</v>
      </c>
      <c r="AY766">
        <v>-738.01599999999996</v>
      </c>
      <c r="AZ766">
        <v>-732</v>
      </c>
      <c r="BA766">
        <v>-744</v>
      </c>
      <c r="BB766">
        <v>-738</v>
      </c>
      <c r="BC766">
        <v>-738</v>
      </c>
      <c r="BD766">
        <v>-744</v>
      </c>
    </row>
    <row r="767" spans="1:56" x14ac:dyDescent="0.25">
      <c r="A767" t="s">
        <v>323</v>
      </c>
      <c r="D767" t="s">
        <v>2</v>
      </c>
      <c r="F767" t="s">
        <v>156</v>
      </c>
      <c r="G767" s="33">
        <v>42994</v>
      </c>
      <c r="H767" s="41">
        <f t="shared" si="16"/>
        <v>194060.66399999996</v>
      </c>
      <c r="I767">
        <v>-9.9380000000000006</v>
      </c>
      <c r="J767">
        <v>-11.208</v>
      </c>
      <c r="K767">
        <v>-10.194000000000001</v>
      </c>
      <c r="L767">
        <v>-11.189</v>
      </c>
      <c r="M767">
        <v>-11.045</v>
      </c>
      <c r="N767">
        <v>-11.539</v>
      </c>
      <c r="O767">
        <v>-10.262</v>
      </c>
      <c r="P767">
        <v>-11.351000000000001</v>
      </c>
      <c r="Q767">
        <v>-11.438000000000001</v>
      </c>
      <c r="R767">
        <v>-11.602</v>
      </c>
      <c r="S767">
        <v>-11.057</v>
      </c>
      <c r="T767">
        <v>-11.327999999999999</v>
      </c>
      <c r="U767">
        <v>-10.281000000000001</v>
      </c>
      <c r="V767">
        <v>-21.141999999999999</v>
      </c>
      <c r="W767">
        <v>-352.291</v>
      </c>
      <c r="X767">
        <v>-2086.721</v>
      </c>
      <c r="Y767">
        <v>-3716.5970000000002</v>
      </c>
      <c r="Z767">
        <v>-6531.15</v>
      </c>
      <c r="AA767">
        <v>-8903.3940000000002</v>
      </c>
      <c r="AB767">
        <v>-10818.375</v>
      </c>
      <c r="AC767">
        <v>-11275.326999999999</v>
      </c>
      <c r="AD767">
        <v>-15321.210999999999</v>
      </c>
      <c r="AE767">
        <v>-16298.128000000001</v>
      </c>
      <c r="AF767">
        <v>-16799.404999999999</v>
      </c>
      <c r="AG767">
        <v>-14527.135</v>
      </c>
      <c r="AH767">
        <v>-15961.773999999999</v>
      </c>
      <c r="AI767">
        <v>-15577.388000000001</v>
      </c>
      <c r="AJ767">
        <v>-16602.978999999999</v>
      </c>
      <c r="AK767">
        <v>-14642.607</v>
      </c>
      <c r="AL767">
        <v>-9407.5249999999996</v>
      </c>
      <c r="AM767">
        <v>-6298.5420000000004</v>
      </c>
      <c r="AN767">
        <v>-2097.319</v>
      </c>
      <c r="AO767">
        <v>-3006.0889999999999</v>
      </c>
      <c r="AP767">
        <v>-2635.0120000000002</v>
      </c>
      <c r="AQ767">
        <v>-810.53099999999995</v>
      </c>
      <c r="AR767">
        <v>-83.534000000000006</v>
      </c>
      <c r="AS767">
        <v>-14.016</v>
      </c>
      <c r="AT767">
        <v>-13.981</v>
      </c>
      <c r="AU767">
        <v>-13.451000000000001</v>
      </c>
      <c r="AV767">
        <v>-12.759</v>
      </c>
      <c r="AW767">
        <v>-11.407999999999999</v>
      </c>
      <c r="AX767">
        <v>-11.814</v>
      </c>
      <c r="AY767">
        <v>-11.124000000000001</v>
      </c>
      <c r="AZ767">
        <v>-11.792</v>
      </c>
      <c r="BA767">
        <v>-10.013</v>
      </c>
      <c r="BB767">
        <v>-10.728</v>
      </c>
      <c r="BC767">
        <v>-11.007</v>
      </c>
      <c r="BD767">
        <v>-11.962999999999999</v>
      </c>
    </row>
    <row r="768" spans="1:56" x14ac:dyDescent="0.25">
      <c r="A768" t="s">
        <v>323</v>
      </c>
      <c r="D768" t="s">
        <v>2</v>
      </c>
      <c r="F768" t="s">
        <v>154</v>
      </c>
      <c r="G768" s="33">
        <v>42994</v>
      </c>
      <c r="H768" s="41">
        <f t="shared" si="16"/>
        <v>0</v>
      </c>
      <c r="I768">
        <v>-462.916</v>
      </c>
      <c r="J768">
        <v>-461.928</v>
      </c>
      <c r="K768">
        <v>-462.59399999999999</v>
      </c>
      <c r="L768">
        <v>-269.30500000000001</v>
      </c>
      <c r="M768">
        <v>-151.09800000000001</v>
      </c>
      <c r="N768">
        <v>-433.95100000000002</v>
      </c>
      <c r="O768">
        <v>-432.101</v>
      </c>
      <c r="P768">
        <v>-433.983</v>
      </c>
      <c r="Q768">
        <v>-432.94</v>
      </c>
      <c r="R768">
        <v>-431.99400000000003</v>
      </c>
      <c r="S768">
        <v>-433.30500000000001</v>
      </c>
      <c r="T768">
        <v>-433.49900000000002</v>
      </c>
      <c r="U768">
        <v>-432.58600000000001</v>
      </c>
      <c r="V768">
        <v>-433.10199999999998</v>
      </c>
      <c r="W768">
        <v>-433.54199999999997</v>
      </c>
      <c r="X768">
        <v>-433.05799999999999</v>
      </c>
      <c r="Y768">
        <v>-432.91899999999998</v>
      </c>
      <c r="Z768">
        <v>-431.89699999999999</v>
      </c>
      <c r="AA768">
        <v>-431.048</v>
      </c>
      <c r="AB768">
        <v>-432.05900000000003</v>
      </c>
      <c r="AC768">
        <v>-431.209</v>
      </c>
      <c r="AD768">
        <v>-429.45600000000002</v>
      </c>
      <c r="AE768">
        <v>-429.39100000000002</v>
      </c>
      <c r="AF768">
        <v>-428.91899999999998</v>
      </c>
      <c r="AG768">
        <v>-428.46699999999998</v>
      </c>
      <c r="AH768">
        <v>-428.70400000000001</v>
      </c>
      <c r="AI768">
        <v>-428.339</v>
      </c>
      <c r="AJ768">
        <v>-428.57400000000001</v>
      </c>
      <c r="AK768">
        <v>-428.11200000000002</v>
      </c>
      <c r="AL768">
        <v>-428.46699999999998</v>
      </c>
      <c r="AM768">
        <v>-428.51</v>
      </c>
      <c r="AN768">
        <v>-429.54300000000001</v>
      </c>
      <c r="AO768">
        <v>-428.08</v>
      </c>
      <c r="AP768">
        <v>-428.67200000000003</v>
      </c>
      <c r="AQ768">
        <v>-428.78</v>
      </c>
      <c r="AR768">
        <v>-429.392</v>
      </c>
      <c r="AS768">
        <v>-430.101</v>
      </c>
      <c r="AT768">
        <v>-430.03699999999998</v>
      </c>
      <c r="AU768">
        <v>-430.72500000000002</v>
      </c>
      <c r="AV768">
        <v>-432.49900000000002</v>
      </c>
      <c r="AW768">
        <v>-432.35899999999998</v>
      </c>
      <c r="AX768">
        <v>-432.27300000000002</v>
      </c>
      <c r="AY768">
        <v>-431.73599999999999</v>
      </c>
      <c r="AZ768">
        <v>-432.54199999999997</v>
      </c>
      <c r="BA768">
        <v>-432.45600000000002</v>
      </c>
      <c r="BB768">
        <v>-432.52100000000002</v>
      </c>
      <c r="BC768">
        <v>-431.75700000000001</v>
      </c>
      <c r="BD768">
        <v>-432.54199999999997</v>
      </c>
    </row>
    <row r="769" spans="1:56" x14ac:dyDescent="0.25">
      <c r="A769" t="s">
        <v>323</v>
      </c>
      <c r="D769" t="s">
        <v>2</v>
      </c>
      <c r="F769" t="s">
        <v>157</v>
      </c>
      <c r="G769" s="33">
        <v>42994</v>
      </c>
      <c r="H769" s="41">
        <f t="shared" si="16"/>
        <v>51396.107000000018</v>
      </c>
      <c r="I769">
        <v>-706.06</v>
      </c>
      <c r="J769">
        <v>-705.35199999999998</v>
      </c>
      <c r="K769">
        <v>-706.44500000000005</v>
      </c>
      <c r="L769">
        <v>-706.99199999999996</v>
      </c>
      <c r="M769">
        <v>-706.18600000000004</v>
      </c>
      <c r="N769">
        <v>-706.702</v>
      </c>
      <c r="O769">
        <v>-705.59</v>
      </c>
      <c r="P769">
        <v>-706.99400000000003</v>
      </c>
      <c r="Q769">
        <v>-706.44799999999998</v>
      </c>
      <c r="R769">
        <v>-705.29399999999998</v>
      </c>
      <c r="S769">
        <v>-705.55100000000004</v>
      </c>
      <c r="T769">
        <v>-705.90800000000002</v>
      </c>
      <c r="U769">
        <v>-704.9</v>
      </c>
      <c r="V769">
        <v>-706.93799999999999</v>
      </c>
      <c r="W769">
        <v>-745.97400000000005</v>
      </c>
      <c r="X769">
        <v>-905.51099999999997</v>
      </c>
      <c r="Y769">
        <v>-1044.683</v>
      </c>
      <c r="Z769">
        <v>-1361.586</v>
      </c>
      <c r="AA769">
        <v>-1615.347</v>
      </c>
      <c r="AB769">
        <v>-1575.078</v>
      </c>
      <c r="AC769">
        <v>-1667.277</v>
      </c>
      <c r="AD769">
        <v>-2060.91</v>
      </c>
      <c r="AE769">
        <v>-2150.9859999999999</v>
      </c>
      <c r="AF769">
        <v>-2109.1410000000001</v>
      </c>
      <c r="AG769">
        <v>-2080.3220000000001</v>
      </c>
      <c r="AH769">
        <v>-1988.5060000000001</v>
      </c>
      <c r="AI769">
        <v>-2058.009</v>
      </c>
      <c r="AJ769">
        <v>-2268.502</v>
      </c>
      <c r="AK769">
        <v>-2164.5700000000002</v>
      </c>
      <c r="AL769">
        <v>-1610.0540000000001</v>
      </c>
      <c r="AM769">
        <v>-1198.9639999999999</v>
      </c>
      <c r="AN769">
        <v>-891.83900000000006</v>
      </c>
      <c r="AO769">
        <v>-1048.2750000000001</v>
      </c>
      <c r="AP769">
        <v>-994.96299999999997</v>
      </c>
      <c r="AQ769">
        <v>-793.26599999999996</v>
      </c>
      <c r="AR769">
        <v>-714.70399999999995</v>
      </c>
      <c r="AS769">
        <v>-704.82399999999996</v>
      </c>
      <c r="AT769">
        <v>-705.34299999999996</v>
      </c>
      <c r="AU769">
        <v>-705.52800000000002</v>
      </c>
      <c r="AV769">
        <v>-705.57799999999997</v>
      </c>
      <c r="AW769">
        <v>-705.19299999999998</v>
      </c>
      <c r="AX769">
        <v>-704.82</v>
      </c>
      <c r="AY769">
        <v>-705.01199999999994</v>
      </c>
      <c r="AZ769">
        <v>-704.86699999999996</v>
      </c>
      <c r="BA769">
        <v>-704.90800000000002</v>
      </c>
      <c r="BB769">
        <v>-706.27</v>
      </c>
      <c r="BC769">
        <v>-705.01599999999996</v>
      </c>
      <c r="BD769">
        <v>-704.92100000000005</v>
      </c>
    </row>
    <row r="770" spans="1:56" x14ac:dyDescent="0.25">
      <c r="A770" t="s">
        <v>323</v>
      </c>
      <c r="D770" t="s">
        <v>2</v>
      </c>
      <c r="F770" t="s">
        <v>157</v>
      </c>
      <c r="G770" s="33">
        <v>42995</v>
      </c>
      <c r="H770" s="41">
        <f t="shared" si="16"/>
        <v>61844.256000000001</v>
      </c>
      <c r="I770">
        <v>-705.56299999999999</v>
      </c>
      <c r="J770">
        <v>-705.55600000000004</v>
      </c>
      <c r="K770">
        <v>-705.89099999999996</v>
      </c>
      <c r="L770">
        <v>-706.11500000000001</v>
      </c>
      <c r="M770">
        <v>-706.37300000000005</v>
      </c>
      <c r="N770">
        <v>-705.43100000000004</v>
      </c>
      <c r="O770">
        <v>-705.70600000000002</v>
      </c>
      <c r="P770">
        <v>-706.06600000000003</v>
      </c>
      <c r="Q770">
        <v>-706.35400000000004</v>
      </c>
      <c r="R770">
        <v>-705.72699999999998</v>
      </c>
      <c r="S770">
        <v>-705.24199999999996</v>
      </c>
      <c r="T770">
        <v>-705.25199999999995</v>
      </c>
      <c r="U770">
        <v>-705.19799999999998</v>
      </c>
      <c r="V770">
        <v>-739.04</v>
      </c>
      <c r="W770">
        <v>-912.41700000000003</v>
      </c>
      <c r="X770">
        <v>-1048.107</v>
      </c>
      <c r="Y770">
        <v>-1449.346</v>
      </c>
      <c r="Z770">
        <v>-1785.5239999999999</v>
      </c>
      <c r="AA770">
        <v>-2068.1550000000002</v>
      </c>
      <c r="AB770">
        <v>-2340.8420000000001</v>
      </c>
      <c r="AC770">
        <v>-2541.7170000000001</v>
      </c>
      <c r="AD770">
        <v>-2689.924</v>
      </c>
      <c r="AE770">
        <v>-2772.1</v>
      </c>
      <c r="AF770">
        <v>-2875.2669999999998</v>
      </c>
      <c r="AG770">
        <v>-2542.2080000000001</v>
      </c>
      <c r="AH770">
        <v>-2866.13</v>
      </c>
      <c r="AI770">
        <v>-2781.9430000000002</v>
      </c>
      <c r="AJ770">
        <v>-2445.64</v>
      </c>
      <c r="AK770">
        <v>-2479.5160000000001</v>
      </c>
      <c r="AL770">
        <v>-2263.9279999999999</v>
      </c>
      <c r="AM770">
        <v>-1989.7560000000001</v>
      </c>
      <c r="AN770">
        <v>-1686.4390000000001</v>
      </c>
      <c r="AO770">
        <v>-1370.2170000000001</v>
      </c>
      <c r="AP770">
        <v>-1031.8699999999999</v>
      </c>
      <c r="AQ770">
        <v>-823.81899999999996</v>
      </c>
      <c r="AR770">
        <v>-713.53399999999999</v>
      </c>
      <c r="AS770">
        <v>-701.81200000000001</v>
      </c>
      <c r="AT770">
        <v>-702.18700000000001</v>
      </c>
      <c r="AU770">
        <v>-701.07100000000003</v>
      </c>
      <c r="AV770">
        <v>-703.68399999999997</v>
      </c>
      <c r="AW770">
        <v>-704.70600000000002</v>
      </c>
      <c r="AX770">
        <v>-704.82799999999997</v>
      </c>
      <c r="AY770">
        <v>-705.39499999999998</v>
      </c>
      <c r="AZ770">
        <v>-705.85400000000004</v>
      </c>
      <c r="BA770">
        <v>-704.52499999999998</v>
      </c>
      <c r="BB770">
        <v>-707.32100000000003</v>
      </c>
      <c r="BC770">
        <v>-705.45</v>
      </c>
      <c r="BD770">
        <v>-705.51</v>
      </c>
    </row>
    <row r="771" spans="1:56" x14ac:dyDescent="0.25">
      <c r="A771" t="s">
        <v>323</v>
      </c>
      <c r="D771" t="s">
        <v>2</v>
      </c>
      <c r="F771" t="s">
        <v>153</v>
      </c>
      <c r="G771" s="33">
        <v>42995</v>
      </c>
      <c r="H771" s="41">
        <f t="shared" si="16"/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</row>
    <row r="772" spans="1:56" x14ac:dyDescent="0.25">
      <c r="A772" t="s">
        <v>323</v>
      </c>
      <c r="D772" t="s">
        <v>2</v>
      </c>
      <c r="F772" t="s">
        <v>156</v>
      </c>
      <c r="G772" s="33">
        <v>42995</v>
      </c>
      <c r="H772" s="41">
        <f t="shared" si="16"/>
        <v>280990.71700000012</v>
      </c>
      <c r="I772">
        <v>-11.512</v>
      </c>
      <c r="J772">
        <v>-11.26</v>
      </c>
      <c r="K772">
        <v>-10.526</v>
      </c>
      <c r="L772">
        <v>-10.923999999999999</v>
      </c>
      <c r="M772">
        <v>-10.759</v>
      </c>
      <c r="N772">
        <v>-10.587999999999999</v>
      </c>
      <c r="O772">
        <v>-10.358000000000001</v>
      </c>
      <c r="P772">
        <v>-9.8699999999999992</v>
      </c>
      <c r="Q772">
        <v>-10.305999999999999</v>
      </c>
      <c r="R772">
        <v>-10.169</v>
      </c>
      <c r="S772">
        <v>-11.108000000000001</v>
      </c>
      <c r="T772">
        <v>-10.430999999999999</v>
      </c>
      <c r="U772">
        <v>-11.34</v>
      </c>
      <c r="V772">
        <v>-239.15600000000001</v>
      </c>
      <c r="W772">
        <v>-1479.4179999999999</v>
      </c>
      <c r="X772">
        <v>-2432.395</v>
      </c>
      <c r="Y772">
        <v>-5524.5190000000002</v>
      </c>
      <c r="Z772">
        <v>-8383.1769999999997</v>
      </c>
      <c r="AA772">
        <v>-11180.120999999999</v>
      </c>
      <c r="AB772">
        <v>-14080.152</v>
      </c>
      <c r="AC772">
        <v>-16741.768</v>
      </c>
      <c r="AD772">
        <v>-18945.046999999999</v>
      </c>
      <c r="AE772">
        <v>-20625.791000000001</v>
      </c>
      <c r="AF772">
        <v>-21903.830999999998</v>
      </c>
      <c r="AG772">
        <v>-19230.514999999999</v>
      </c>
      <c r="AH772">
        <v>-22718.472000000002</v>
      </c>
      <c r="AI772">
        <v>-22222.896000000001</v>
      </c>
      <c r="AJ772">
        <v>-19466.931</v>
      </c>
      <c r="AK772">
        <v>-19721.391</v>
      </c>
      <c r="AL772">
        <v>-17485.223000000002</v>
      </c>
      <c r="AM772">
        <v>-14602.011</v>
      </c>
      <c r="AN772">
        <v>-11178.721</v>
      </c>
      <c r="AO772">
        <v>-7552.5379999999996</v>
      </c>
      <c r="AP772">
        <v>-3580.5650000000001</v>
      </c>
      <c r="AQ772">
        <v>-1292.384</v>
      </c>
      <c r="AR772">
        <v>-118.197</v>
      </c>
      <c r="AS772">
        <v>-13.478</v>
      </c>
      <c r="AT772">
        <v>-15.074</v>
      </c>
      <c r="AU772">
        <v>-15.39</v>
      </c>
      <c r="AV772">
        <v>-16.074000000000002</v>
      </c>
      <c r="AW772">
        <v>-14.186999999999999</v>
      </c>
      <c r="AX772">
        <v>-12.06</v>
      </c>
      <c r="AY772">
        <v>-11.315</v>
      </c>
      <c r="AZ772">
        <v>-11.287000000000001</v>
      </c>
      <c r="BA772">
        <v>-10.025</v>
      </c>
      <c r="BB772">
        <v>-9.5820000000000007</v>
      </c>
      <c r="BC772">
        <v>-9.2050000000000001</v>
      </c>
      <c r="BD772">
        <v>-8.67</v>
      </c>
    </row>
    <row r="773" spans="1:56" x14ac:dyDescent="0.25">
      <c r="A773" t="s">
        <v>323</v>
      </c>
      <c r="D773" t="s">
        <v>2</v>
      </c>
      <c r="F773" t="s">
        <v>155</v>
      </c>
      <c r="G773" s="33">
        <v>42995</v>
      </c>
      <c r="H773" s="41">
        <f t="shared" si="16"/>
        <v>0</v>
      </c>
      <c r="I773">
        <v>-768.04</v>
      </c>
      <c r="J773">
        <v>-768</v>
      </c>
      <c r="K773">
        <v>-774</v>
      </c>
      <c r="L773">
        <v>-432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-2.99</v>
      </c>
      <c r="W773">
        <v>-27.274999999999999</v>
      </c>
      <c r="X773">
        <v>-45.268000000000001</v>
      </c>
      <c r="Y773">
        <v>-124.607</v>
      </c>
      <c r="Z773">
        <v>-197.09700000000001</v>
      </c>
      <c r="AA773">
        <v>-266.45100000000002</v>
      </c>
      <c r="AB773">
        <v>-306.85399999999998</v>
      </c>
      <c r="AC773">
        <v>-356.661</v>
      </c>
      <c r="AD773">
        <v>-1150.6369999999999</v>
      </c>
      <c r="AE773">
        <v>-1173.3420000000001</v>
      </c>
      <c r="AF773">
        <v>-1165.865</v>
      </c>
      <c r="AG773">
        <v>-1102.7329999999999</v>
      </c>
      <c r="AH773">
        <v>-1179.6590000000001</v>
      </c>
      <c r="AI773">
        <v>-1161.2439999999999</v>
      </c>
      <c r="AJ773">
        <v>-1117.4179999999999</v>
      </c>
      <c r="AK773">
        <v>-1125.991</v>
      </c>
      <c r="AL773">
        <v>-1057.587</v>
      </c>
      <c r="AM773">
        <v>-999.10799999999995</v>
      </c>
      <c r="AN773">
        <v>-899.11900000000003</v>
      </c>
      <c r="AO773">
        <v>-825.83100000000002</v>
      </c>
      <c r="AP773">
        <v>-779.37599999999998</v>
      </c>
      <c r="AQ773">
        <v>-768.827</v>
      </c>
      <c r="AR773">
        <v>-751.07100000000003</v>
      </c>
      <c r="AS773">
        <v>-738</v>
      </c>
      <c r="AT773">
        <v>-738</v>
      </c>
      <c r="AU773">
        <v>-738</v>
      </c>
      <c r="AV773">
        <v>-744.01599999999996</v>
      </c>
      <c r="AW773">
        <v>-744</v>
      </c>
      <c r="AX773">
        <v>-738</v>
      </c>
      <c r="AY773">
        <v>-726</v>
      </c>
      <c r="AZ773">
        <v>-732.16</v>
      </c>
      <c r="BA773">
        <v>-738</v>
      </c>
      <c r="BB773">
        <v>-732</v>
      </c>
      <c r="BC773">
        <v>-744</v>
      </c>
      <c r="BD773">
        <v>-762.04</v>
      </c>
    </row>
    <row r="774" spans="1:56" x14ac:dyDescent="0.25">
      <c r="A774" t="s">
        <v>323</v>
      </c>
      <c r="D774" t="s">
        <v>2</v>
      </c>
      <c r="F774" t="s">
        <v>154</v>
      </c>
      <c r="G774" s="33">
        <v>42995</v>
      </c>
      <c r="H774" s="41">
        <f t="shared" si="16"/>
        <v>0</v>
      </c>
      <c r="I774">
        <v>-432.05799999999999</v>
      </c>
      <c r="J774">
        <v>-433.048</v>
      </c>
      <c r="K774">
        <v>-432.34899999999999</v>
      </c>
      <c r="L774">
        <v>-432.72500000000002</v>
      </c>
      <c r="M774">
        <v>-433.71499999999997</v>
      </c>
      <c r="N774">
        <v>-432.20800000000003</v>
      </c>
      <c r="O774">
        <v>-433.54300000000001</v>
      </c>
      <c r="P774">
        <v>-433.44499999999999</v>
      </c>
      <c r="Q774">
        <v>-433.75700000000001</v>
      </c>
      <c r="R774">
        <v>-433.52100000000002</v>
      </c>
      <c r="S774">
        <v>-433.05900000000003</v>
      </c>
      <c r="T774">
        <v>-433.29500000000002</v>
      </c>
      <c r="U774">
        <v>-433.62799999999999</v>
      </c>
      <c r="V774">
        <v>-433.14499999999998</v>
      </c>
      <c r="W774">
        <v>-432.81099999999998</v>
      </c>
      <c r="X774">
        <v>-432.37099999999998</v>
      </c>
      <c r="Y774">
        <v>-431.596</v>
      </c>
      <c r="Z774">
        <v>-431.15499999999997</v>
      </c>
      <c r="AA774">
        <v>-430.22</v>
      </c>
      <c r="AB774">
        <v>-429.52100000000002</v>
      </c>
      <c r="AC774">
        <v>-427.43599999999998</v>
      </c>
      <c r="AD774">
        <v>-428.29500000000002</v>
      </c>
      <c r="AE774">
        <v>-427.36</v>
      </c>
      <c r="AF774">
        <v>-428.209</v>
      </c>
      <c r="AG774">
        <v>-427.25299999999999</v>
      </c>
      <c r="AH774">
        <v>-427.37099999999998</v>
      </c>
      <c r="AI774">
        <v>-427.36</v>
      </c>
      <c r="AJ774">
        <v>-426.96199999999999</v>
      </c>
      <c r="AK774">
        <v>-426.15600000000001</v>
      </c>
      <c r="AL774">
        <v>-426.822</v>
      </c>
      <c r="AM774">
        <v>-426.85500000000002</v>
      </c>
      <c r="AN774">
        <v>-426.67200000000003</v>
      </c>
      <c r="AO774">
        <v>-427.327</v>
      </c>
      <c r="AP774">
        <v>-426.553</v>
      </c>
      <c r="AQ774">
        <v>-427.61799999999999</v>
      </c>
      <c r="AR774">
        <v>-428.392</v>
      </c>
      <c r="AS774">
        <v>-428.42399999999998</v>
      </c>
      <c r="AT774">
        <v>-428.31700000000001</v>
      </c>
      <c r="AU774">
        <v>-427.89800000000002</v>
      </c>
      <c r="AV774">
        <v>-429.5</v>
      </c>
      <c r="AW774">
        <v>-428.92899999999997</v>
      </c>
      <c r="AX774">
        <v>-429.01600000000002</v>
      </c>
      <c r="AY774">
        <v>-430.101</v>
      </c>
      <c r="AZ774">
        <v>-429.435</v>
      </c>
      <c r="BA774">
        <v>-429.488</v>
      </c>
      <c r="BB774">
        <v>-430.10199999999998</v>
      </c>
      <c r="BC774">
        <v>-37.448999999999998</v>
      </c>
      <c r="BD774">
        <v>0</v>
      </c>
    </row>
    <row r="775" spans="1:56" x14ac:dyDescent="0.25">
      <c r="A775" t="s">
        <v>323</v>
      </c>
      <c r="D775" t="s">
        <v>2</v>
      </c>
      <c r="F775" t="s">
        <v>157</v>
      </c>
      <c r="G775" s="33">
        <v>42996</v>
      </c>
      <c r="H775" s="41">
        <f t="shared" si="16"/>
        <v>40194.262000000002</v>
      </c>
      <c r="I775">
        <v>-706.05899999999997</v>
      </c>
      <c r="J775">
        <v>-705.83799999999997</v>
      </c>
      <c r="K775">
        <v>-706.00099999999998</v>
      </c>
      <c r="L775">
        <v>-706.125</v>
      </c>
      <c r="M775">
        <v>-705.70100000000002</v>
      </c>
      <c r="N775">
        <v>-705.62900000000002</v>
      </c>
      <c r="O775">
        <v>-706.94600000000003</v>
      </c>
      <c r="P775">
        <v>-706.76199999999994</v>
      </c>
      <c r="Q775">
        <v>-707.06799999999998</v>
      </c>
      <c r="R775">
        <v>-706.03599999999994</v>
      </c>
      <c r="S775">
        <v>-706.04499999999996</v>
      </c>
      <c r="T775">
        <v>-705.20699999999999</v>
      </c>
      <c r="U775">
        <v>-704.84100000000001</v>
      </c>
      <c r="V775">
        <v>-712.84500000000003</v>
      </c>
      <c r="W775">
        <v>-741.78099999999995</v>
      </c>
      <c r="X775">
        <v>-819.274</v>
      </c>
      <c r="Y775">
        <v>-820.221</v>
      </c>
      <c r="Z775">
        <v>-785.34900000000005</v>
      </c>
      <c r="AA775">
        <v>-788.48099999999999</v>
      </c>
      <c r="AB775">
        <v>-790.173</v>
      </c>
      <c r="AC775">
        <v>-901.89800000000002</v>
      </c>
      <c r="AD775">
        <v>-1125.4929999999999</v>
      </c>
      <c r="AE775">
        <v>-1359.646</v>
      </c>
      <c r="AF775">
        <v>-1461.146</v>
      </c>
      <c r="AG775">
        <v>-1233.0119999999999</v>
      </c>
      <c r="AH775">
        <v>-1356.4670000000001</v>
      </c>
      <c r="AI775">
        <v>-1442.06</v>
      </c>
      <c r="AJ775">
        <v>-1126.133</v>
      </c>
      <c r="AK775">
        <v>-1069.6279999999999</v>
      </c>
      <c r="AL775">
        <v>-1200.451</v>
      </c>
      <c r="AM775">
        <v>-1044.414</v>
      </c>
      <c r="AN775">
        <v>-844.55499999999995</v>
      </c>
      <c r="AO775">
        <v>-827.18299999999999</v>
      </c>
      <c r="AP775">
        <v>-726.596</v>
      </c>
      <c r="AQ775">
        <v>-710.28700000000003</v>
      </c>
      <c r="AR775">
        <v>-701.99900000000002</v>
      </c>
      <c r="AS775">
        <v>-699.92700000000002</v>
      </c>
      <c r="AT775">
        <v>-699.07399999999996</v>
      </c>
      <c r="AU775">
        <v>-699.31200000000001</v>
      </c>
      <c r="AV775">
        <v>-700.67499999999995</v>
      </c>
      <c r="AW775">
        <v>-701.67399999999998</v>
      </c>
      <c r="AX775">
        <v>-703.053</v>
      </c>
      <c r="AY775">
        <v>-703.02800000000002</v>
      </c>
      <c r="AZ775">
        <v>-703.81299999999999</v>
      </c>
      <c r="BA775">
        <v>-702.33500000000004</v>
      </c>
      <c r="BB775">
        <v>-704.34</v>
      </c>
      <c r="BC775">
        <v>-704.904</v>
      </c>
      <c r="BD775">
        <v>-704.77700000000004</v>
      </c>
    </row>
    <row r="776" spans="1:56" x14ac:dyDescent="0.25">
      <c r="A776" t="s">
        <v>323</v>
      </c>
      <c r="D776" t="s">
        <v>2</v>
      </c>
      <c r="F776" t="s">
        <v>153</v>
      </c>
      <c r="G776" s="33">
        <v>42996</v>
      </c>
      <c r="H776" s="41">
        <f t="shared" si="16"/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</row>
    <row r="777" spans="1:56" x14ac:dyDescent="0.25">
      <c r="A777" t="s">
        <v>323</v>
      </c>
      <c r="D777" t="s">
        <v>2</v>
      </c>
      <c r="F777" t="s">
        <v>155</v>
      </c>
      <c r="G777" s="33">
        <v>42996</v>
      </c>
      <c r="H777" s="41">
        <f t="shared" si="16"/>
        <v>0</v>
      </c>
      <c r="I777">
        <v>-768</v>
      </c>
      <c r="J777">
        <v>-768</v>
      </c>
      <c r="K777">
        <v>-762</v>
      </c>
      <c r="L777">
        <v>-102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-354</v>
      </c>
      <c r="AA777">
        <v>-762</v>
      </c>
      <c r="AB777">
        <v>-756.01599999999996</v>
      </c>
      <c r="AC777">
        <v>-766.54300000000001</v>
      </c>
      <c r="AD777">
        <v>-762.75</v>
      </c>
      <c r="AE777">
        <v>-780.04700000000003</v>
      </c>
      <c r="AF777">
        <v>-771.69299999999998</v>
      </c>
      <c r="AG777">
        <v>-793.97699999999998</v>
      </c>
      <c r="AH777">
        <v>-780.86900000000003</v>
      </c>
      <c r="AI777">
        <v>-783.91600000000005</v>
      </c>
      <c r="AJ777">
        <v>-770.83</v>
      </c>
      <c r="AK777">
        <v>-775.21600000000001</v>
      </c>
      <c r="AL777">
        <v>-778.17499999999995</v>
      </c>
      <c r="AM777">
        <v>-779.10299999999995</v>
      </c>
      <c r="AN777">
        <v>-782.12699999999995</v>
      </c>
      <c r="AO777">
        <v>-786.56</v>
      </c>
      <c r="AP777">
        <v>-776.89599999999996</v>
      </c>
      <c r="AQ777">
        <v>-763.28</v>
      </c>
      <c r="AR777">
        <v>-762.33600000000001</v>
      </c>
      <c r="AS777">
        <v>-762</v>
      </c>
      <c r="AT777">
        <v>-756</v>
      </c>
      <c r="AU777">
        <v>-756.01599999999996</v>
      </c>
      <c r="AV777">
        <v>-762</v>
      </c>
      <c r="AW777">
        <v>-768.16</v>
      </c>
      <c r="AX777">
        <v>-762</v>
      </c>
      <c r="AY777">
        <v>-774</v>
      </c>
      <c r="AZ777">
        <v>-750</v>
      </c>
      <c r="BA777">
        <v>-756</v>
      </c>
      <c r="BB777">
        <v>-762</v>
      </c>
      <c r="BC777">
        <v>-750</v>
      </c>
      <c r="BD777">
        <v>-750</v>
      </c>
    </row>
    <row r="778" spans="1:56" x14ac:dyDescent="0.25">
      <c r="A778" t="s">
        <v>323</v>
      </c>
      <c r="D778" t="s">
        <v>2</v>
      </c>
      <c r="F778" t="s">
        <v>156</v>
      </c>
      <c r="G778" s="33">
        <v>42996</v>
      </c>
      <c r="H778" s="41">
        <f t="shared" si="16"/>
        <v>188039.97600000005</v>
      </c>
      <c r="I778">
        <v>-9.4179999999999993</v>
      </c>
      <c r="J778">
        <v>-9.0440000000000005</v>
      </c>
      <c r="K778">
        <v>-9.2240000000000002</v>
      </c>
      <c r="L778">
        <v>-8.8949999999999996</v>
      </c>
      <c r="M778">
        <v>-9.7260000000000009</v>
      </c>
      <c r="N778">
        <v>-9.4390000000000001</v>
      </c>
      <c r="O778">
        <v>-9.8510000000000009</v>
      </c>
      <c r="P778">
        <v>-9.6989999999999998</v>
      </c>
      <c r="Q778">
        <v>-9.9749999999999996</v>
      </c>
      <c r="R778">
        <v>-8.7629999999999999</v>
      </c>
      <c r="S778">
        <v>-9.532</v>
      </c>
      <c r="T778">
        <v>-9.5850000000000009</v>
      </c>
      <c r="U778">
        <v>-10.675000000000001</v>
      </c>
      <c r="V778">
        <v>-56.345999999999997</v>
      </c>
      <c r="W778">
        <v>-416.315</v>
      </c>
      <c r="X778">
        <v>-2003.6959999999999</v>
      </c>
      <c r="Y778">
        <v>-2549.7139999999999</v>
      </c>
      <c r="Z778">
        <v>-2651.145</v>
      </c>
      <c r="AA778">
        <v>-3208.81</v>
      </c>
      <c r="AB778">
        <v>-5130.0280000000002</v>
      </c>
      <c r="AC778">
        <v>-9112.2459999999992</v>
      </c>
      <c r="AD778">
        <v>-13484.125</v>
      </c>
      <c r="AE778">
        <v>-18006.485000000001</v>
      </c>
      <c r="AF778">
        <v>-19542.288</v>
      </c>
      <c r="AG778">
        <v>-15562.352999999999</v>
      </c>
      <c r="AH778">
        <v>-17324.451000000001</v>
      </c>
      <c r="AI778">
        <v>-18406.939999999999</v>
      </c>
      <c r="AJ778">
        <v>-13184.42</v>
      </c>
      <c r="AK778">
        <v>-11617.781999999999</v>
      </c>
      <c r="AL778">
        <v>-15025.749</v>
      </c>
      <c r="AM778">
        <v>-10530.254000000001</v>
      </c>
      <c r="AN778">
        <v>-5493.5640000000003</v>
      </c>
      <c r="AO778">
        <v>-3721.0349999999999</v>
      </c>
      <c r="AP778">
        <v>-626.154</v>
      </c>
      <c r="AQ778">
        <v>-106.545</v>
      </c>
      <c r="AR778">
        <v>-19.198</v>
      </c>
      <c r="AS778">
        <v>-11.938000000000001</v>
      </c>
      <c r="AT778">
        <v>-12.984999999999999</v>
      </c>
      <c r="AU778">
        <v>-11.295999999999999</v>
      </c>
      <c r="AV778">
        <v>-12.12</v>
      </c>
      <c r="AW778">
        <v>-12.019</v>
      </c>
      <c r="AX778">
        <v>-12.054</v>
      </c>
      <c r="AY778">
        <v>-11.542</v>
      </c>
      <c r="AZ778">
        <v>-10.226000000000001</v>
      </c>
      <c r="BA778">
        <v>-10.743</v>
      </c>
      <c r="BB778">
        <v>-10.24</v>
      </c>
      <c r="BC778">
        <v>-10.602</v>
      </c>
      <c r="BD778">
        <v>-10.742000000000001</v>
      </c>
    </row>
    <row r="779" spans="1:56" x14ac:dyDescent="0.25">
      <c r="A779" t="s">
        <v>323</v>
      </c>
      <c r="D779" t="s">
        <v>2</v>
      </c>
      <c r="F779" t="s">
        <v>154</v>
      </c>
      <c r="G779" s="33">
        <v>42996</v>
      </c>
      <c r="H779" s="41">
        <f t="shared" si="16"/>
        <v>0</v>
      </c>
      <c r="I779">
        <v>0</v>
      </c>
      <c r="J779">
        <v>0</v>
      </c>
      <c r="K779">
        <v>-19.257000000000001</v>
      </c>
      <c r="L779">
        <v>-333.71</v>
      </c>
      <c r="M779">
        <v>-434.92899999999997</v>
      </c>
      <c r="N779">
        <v>-435.036</v>
      </c>
      <c r="O779">
        <v>-434.38099999999997</v>
      </c>
      <c r="P779">
        <v>-435.17700000000002</v>
      </c>
      <c r="Q779">
        <v>-434.84300000000002</v>
      </c>
      <c r="R779">
        <v>-434.67099999999999</v>
      </c>
      <c r="S779">
        <v>-434.14400000000001</v>
      </c>
      <c r="T779">
        <v>-433.43400000000003</v>
      </c>
      <c r="U779">
        <v>-432.54300000000001</v>
      </c>
      <c r="V779">
        <v>-656.03200000000004</v>
      </c>
      <c r="W779">
        <v>-1560.9849999999999</v>
      </c>
      <c r="X779">
        <v>-1503.6769999999999</v>
      </c>
      <c r="Y779">
        <v>-1325.721</v>
      </c>
      <c r="Z779">
        <v>-1269.509</v>
      </c>
      <c r="AA779">
        <v>-1166.172</v>
      </c>
      <c r="AB779">
        <v>-1124.68</v>
      </c>
      <c r="AC779">
        <v>-856.06299999999999</v>
      </c>
      <c r="AD779">
        <v>-999.73</v>
      </c>
      <c r="AE779">
        <v>-1125.788</v>
      </c>
      <c r="AF779">
        <v>-1337.5160000000001</v>
      </c>
      <c r="AG779">
        <v>-1006.16</v>
      </c>
      <c r="AH779">
        <v>-987.68799999999999</v>
      </c>
      <c r="AI779">
        <v>-1346.87</v>
      </c>
      <c r="AJ779">
        <v>-1389.125</v>
      </c>
      <c r="AK779">
        <v>-1387.309</v>
      </c>
      <c r="AL779">
        <v>-1406.039</v>
      </c>
      <c r="AM779">
        <v>-1402.9849999999999</v>
      </c>
      <c r="AN779">
        <v>-1445.155</v>
      </c>
      <c r="AO779">
        <v>-1425.5419999999999</v>
      </c>
      <c r="AP779">
        <v>-1515.569</v>
      </c>
      <c r="AQ779">
        <v>-1625.1320000000001</v>
      </c>
      <c r="AR779">
        <v>-1696.0530000000001</v>
      </c>
      <c r="AS779">
        <v>-1813.7</v>
      </c>
      <c r="AT779">
        <v>-1886.546</v>
      </c>
      <c r="AU779">
        <v>-2056.2979999999998</v>
      </c>
      <c r="AV779">
        <v>-2116.8530000000001</v>
      </c>
      <c r="AW779">
        <v>-2212.33</v>
      </c>
      <c r="AX779">
        <v>-1937.5319999999999</v>
      </c>
      <c r="AY779">
        <v>-1918.511</v>
      </c>
      <c r="AZ779">
        <v>-1979.3779999999999</v>
      </c>
      <c r="BA779">
        <v>-2270.6709999999998</v>
      </c>
      <c r="BB779">
        <v>-2332.7530000000002</v>
      </c>
      <c r="BC779">
        <v>-936.38099999999997</v>
      </c>
      <c r="BD779">
        <v>-765.553</v>
      </c>
    </row>
    <row r="780" spans="1:56" x14ac:dyDescent="0.25">
      <c r="A780" t="s">
        <v>323</v>
      </c>
      <c r="D780" t="s">
        <v>2</v>
      </c>
      <c r="F780" t="s">
        <v>153</v>
      </c>
      <c r="G780" s="33">
        <v>42997</v>
      </c>
      <c r="H780" s="41">
        <f t="shared" si="16"/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</row>
    <row r="781" spans="1:56" x14ac:dyDescent="0.25">
      <c r="A781" t="s">
        <v>323</v>
      </c>
      <c r="D781" t="s">
        <v>2</v>
      </c>
      <c r="F781" t="s">
        <v>155</v>
      </c>
      <c r="G781" s="33">
        <v>42997</v>
      </c>
      <c r="H781" s="41">
        <f t="shared" si="16"/>
        <v>0</v>
      </c>
      <c r="I781">
        <v>-744</v>
      </c>
      <c r="J781">
        <v>-750</v>
      </c>
      <c r="K781">
        <v>-762</v>
      </c>
      <c r="L781">
        <v>-774</v>
      </c>
      <c r="M781">
        <v>-774</v>
      </c>
      <c r="N781">
        <v>-720.04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-0.89600000000000002</v>
      </c>
      <c r="X781">
        <v>-0.67200000000000004</v>
      </c>
      <c r="Y781">
        <v>-2.7509999999999999</v>
      </c>
      <c r="Z781">
        <v>-5.7110000000000003</v>
      </c>
      <c r="AA781">
        <v>-9.4239999999999995</v>
      </c>
      <c r="AB781">
        <v>-446.14100000000002</v>
      </c>
      <c r="AC781">
        <v>-814.096</v>
      </c>
      <c r="AD781">
        <v>-820.45699999999999</v>
      </c>
      <c r="AE781">
        <v>-435.60399999999998</v>
      </c>
      <c r="AF781">
        <v>-688.11500000000001</v>
      </c>
      <c r="AG781">
        <v>-812.43700000000001</v>
      </c>
      <c r="AH781">
        <v>-815.04</v>
      </c>
      <c r="AI781">
        <v>-815.16200000000003</v>
      </c>
      <c r="AJ781">
        <v>-801.63</v>
      </c>
      <c r="AK781">
        <v>-819.55100000000004</v>
      </c>
      <c r="AL781">
        <v>-814.21799999999996</v>
      </c>
      <c r="AM781">
        <v>-787.52099999999996</v>
      </c>
      <c r="AN781">
        <v>-784.99</v>
      </c>
      <c r="AO781">
        <v>-776.75099999999998</v>
      </c>
      <c r="AP781">
        <v>-774</v>
      </c>
      <c r="AQ781">
        <v>-768.07899999999995</v>
      </c>
      <c r="AR781">
        <v>-762</v>
      </c>
      <c r="AS781">
        <v>-762</v>
      </c>
      <c r="AT781">
        <v>-750.01599999999996</v>
      </c>
      <c r="AU781">
        <v>-762</v>
      </c>
      <c r="AV781">
        <v>-762</v>
      </c>
      <c r="AW781">
        <v>-762</v>
      </c>
      <c r="AX781">
        <v>-762</v>
      </c>
      <c r="AY781">
        <v>-774</v>
      </c>
      <c r="AZ781">
        <v>-876</v>
      </c>
      <c r="BA781">
        <v>-882</v>
      </c>
      <c r="BB781">
        <v>-900</v>
      </c>
      <c r="BC781">
        <v>-900</v>
      </c>
      <c r="BD781">
        <v>-912</v>
      </c>
    </row>
    <row r="782" spans="1:56" x14ac:dyDescent="0.25">
      <c r="A782" t="s">
        <v>323</v>
      </c>
      <c r="D782" t="s">
        <v>2</v>
      </c>
      <c r="F782" t="s">
        <v>156</v>
      </c>
      <c r="G782" s="33">
        <v>42997</v>
      </c>
      <c r="H782" s="41">
        <f t="shared" si="16"/>
        <v>193591.41799999998</v>
      </c>
      <c r="I782">
        <v>-10.074</v>
      </c>
      <c r="J782">
        <v>-10.050000000000001</v>
      </c>
      <c r="K782">
        <v>-9.2989999999999995</v>
      </c>
      <c r="L782">
        <v>-9.86</v>
      </c>
      <c r="M782">
        <v>-9.0229999999999997</v>
      </c>
      <c r="N782">
        <v>-9.952</v>
      </c>
      <c r="O782">
        <v>-8.7070000000000007</v>
      </c>
      <c r="P782">
        <v>-9.9600000000000009</v>
      </c>
      <c r="Q782">
        <v>-9.1180000000000003</v>
      </c>
      <c r="R782">
        <v>-9.6560000000000006</v>
      </c>
      <c r="S782">
        <v>-8.9640000000000004</v>
      </c>
      <c r="T782">
        <v>-10.157</v>
      </c>
      <c r="U782">
        <v>-11.246</v>
      </c>
      <c r="V782">
        <v>-97.858999999999995</v>
      </c>
      <c r="W782">
        <v>-941.721</v>
      </c>
      <c r="X782">
        <v>-2665.7559999999999</v>
      </c>
      <c r="Y782">
        <v>-6110.0959999999995</v>
      </c>
      <c r="Z782">
        <v>-8874.57</v>
      </c>
      <c r="AA782">
        <v>-10024.623</v>
      </c>
      <c r="AB782">
        <v>-13053.239</v>
      </c>
      <c r="AC782">
        <v>-10887.817999999999</v>
      </c>
      <c r="AD782">
        <v>-11869.623</v>
      </c>
      <c r="AE782">
        <v>-15856.548000000001</v>
      </c>
      <c r="AF782">
        <v>-17502.260999999999</v>
      </c>
      <c r="AG782">
        <v>-11523.816000000001</v>
      </c>
      <c r="AH782">
        <v>-14482.677</v>
      </c>
      <c r="AI782">
        <v>-13686.215</v>
      </c>
      <c r="AJ782">
        <v>-9800.3639999999996</v>
      </c>
      <c r="AK782">
        <v>-12014.933000000001</v>
      </c>
      <c r="AL782">
        <v>-10848.946</v>
      </c>
      <c r="AM782">
        <v>-9166.2710000000006</v>
      </c>
      <c r="AN782">
        <v>-7763.4359999999997</v>
      </c>
      <c r="AO782">
        <v>-4012.636</v>
      </c>
      <c r="AP782">
        <v>-1596.9449999999999</v>
      </c>
      <c r="AQ782">
        <v>-477.95499999999998</v>
      </c>
      <c r="AR782">
        <v>-76.781000000000006</v>
      </c>
      <c r="AS782">
        <v>-11.288</v>
      </c>
      <c r="AT782">
        <v>-12.071</v>
      </c>
      <c r="AU782">
        <v>-12.817</v>
      </c>
      <c r="AV782">
        <v>-11.641</v>
      </c>
      <c r="AW782">
        <v>-12.025</v>
      </c>
      <c r="AX782">
        <v>-11.183999999999999</v>
      </c>
      <c r="AY782">
        <v>-10.547000000000001</v>
      </c>
      <c r="AZ782">
        <v>-10.851000000000001</v>
      </c>
      <c r="BA782">
        <v>-10.34</v>
      </c>
      <c r="BB782">
        <v>-9.4619999999999997</v>
      </c>
      <c r="BC782">
        <v>-8.4559999999999995</v>
      </c>
      <c r="BD782">
        <v>-9.5809999999999995</v>
      </c>
    </row>
    <row r="783" spans="1:56" x14ac:dyDescent="0.25">
      <c r="A783" t="s">
        <v>323</v>
      </c>
      <c r="D783" t="s">
        <v>2</v>
      </c>
      <c r="F783" t="s">
        <v>157</v>
      </c>
      <c r="G783" s="33">
        <v>42997</v>
      </c>
      <c r="H783" s="41">
        <f t="shared" ref="H783:H846" si="17">IF(D783&lt;&gt;"Jemena",
IF(SUM(I783:BD783)&gt;0,SUM(I783:BD783),SUM(I783:BD783)*-1),
IF(AND(F783&lt;&gt;"Jemena residential",F783&lt;&gt;"Jemena small business"),0,IF(SUM(I783:BD783)&gt;0,SUM(I783:BD783),SUM(I783:BD783)*-1)))</f>
        <v>40354.837</v>
      </c>
      <c r="I783">
        <v>-704.91800000000001</v>
      </c>
      <c r="J783">
        <v>-704.60500000000002</v>
      </c>
      <c r="K783">
        <v>-705.55600000000004</v>
      </c>
      <c r="L783">
        <v>-705.62</v>
      </c>
      <c r="M783">
        <v>-705.33799999999997</v>
      </c>
      <c r="N783">
        <v>-704.97400000000005</v>
      </c>
      <c r="O783">
        <v>-705.68799999999999</v>
      </c>
      <c r="P783">
        <v>-705.33299999999997</v>
      </c>
      <c r="Q783">
        <v>-705.18200000000002</v>
      </c>
      <c r="R783">
        <v>-705.15499999999997</v>
      </c>
      <c r="S783">
        <v>-704.98299999999995</v>
      </c>
      <c r="T783">
        <v>-704.23900000000003</v>
      </c>
      <c r="U783">
        <v>-704.21</v>
      </c>
      <c r="V783">
        <v>-711.10400000000004</v>
      </c>
      <c r="W783">
        <v>-765.37800000000004</v>
      </c>
      <c r="X783">
        <v>-829.23400000000004</v>
      </c>
      <c r="Y783">
        <v>-940.85400000000004</v>
      </c>
      <c r="Z783">
        <v>-1022.22</v>
      </c>
      <c r="AA783">
        <v>-1035.145</v>
      </c>
      <c r="AB783">
        <v>-1157.703</v>
      </c>
      <c r="AC783">
        <v>-1084.9100000000001</v>
      </c>
      <c r="AD783">
        <v>-1167.7570000000001</v>
      </c>
      <c r="AE783">
        <v>-1398.077</v>
      </c>
      <c r="AF783">
        <v>-1421.5319999999999</v>
      </c>
      <c r="AG783">
        <v>-1033.7070000000001</v>
      </c>
      <c r="AH783">
        <v>-1123.1859999999999</v>
      </c>
      <c r="AI783">
        <v>-1082.779</v>
      </c>
      <c r="AJ783">
        <v>-956.11500000000001</v>
      </c>
      <c r="AK783">
        <v>-1021.696</v>
      </c>
      <c r="AL783">
        <v>-1069.6659999999999</v>
      </c>
      <c r="AM783">
        <v>-1025.3979999999999</v>
      </c>
      <c r="AN783">
        <v>-975.75300000000004</v>
      </c>
      <c r="AO783">
        <v>-827.98900000000003</v>
      </c>
      <c r="AP783">
        <v>-793.19</v>
      </c>
      <c r="AQ783">
        <v>-739.15300000000002</v>
      </c>
      <c r="AR783">
        <v>-713.25599999999997</v>
      </c>
      <c r="AS783">
        <v>-704.38400000000001</v>
      </c>
      <c r="AT783">
        <v>-704.19100000000003</v>
      </c>
      <c r="AU783">
        <v>-703.41899999999998</v>
      </c>
      <c r="AV783">
        <v>-704.75599999999997</v>
      </c>
      <c r="AW783">
        <v>-703.73699999999997</v>
      </c>
      <c r="AX783">
        <v>-688.84</v>
      </c>
      <c r="AY783">
        <v>-680.43899999999996</v>
      </c>
      <c r="AZ783">
        <v>-680.63800000000003</v>
      </c>
      <c r="BA783">
        <v>-679.23699999999997</v>
      </c>
      <c r="BB783">
        <v>-681.29200000000003</v>
      </c>
      <c r="BC783">
        <v>-681.654</v>
      </c>
      <c r="BD783">
        <v>-680.64700000000005</v>
      </c>
    </row>
    <row r="784" spans="1:56" x14ac:dyDescent="0.25">
      <c r="A784" t="s">
        <v>323</v>
      </c>
      <c r="D784" t="s">
        <v>2</v>
      </c>
      <c r="F784" t="s">
        <v>154</v>
      </c>
      <c r="G784" s="33">
        <v>42997</v>
      </c>
      <c r="H784" s="41">
        <f t="shared" si="17"/>
        <v>0</v>
      </c>
      <c r="I784">
        <v>-765.47799999999995</v>
      </c>
      <c r="J784">
        <v>-763.99400000000003</v>
      </c>
      <c r="K784">
        <v>-279.27199999999999</v>
      </c>
      <c r="L784">
        <v>0</v>
      </c>
      <c r="M784">
        <v>0</v>
      </c>
      <c r="N784">
        <v>0</v>
      </c>
      <c r="O784">
        <v>-363.56900000000002</v>
      </c>
      <c r="P784">
        <v>-672.47299999999996</v>
      </c>
      <c r="Q784">
        <v>-672.33399999999995</v>
      </c>
      <c r="R784">
        <v>-673.19299999999998</v>
      </c>
      <c r="S784">
        <v>-672.58100000000002</v>
      </c>
      <c r="T784">
        <v>-672.26900000000001</v>
      </c>
      <c r="U784">
        <v>-672.47299999999996</v>
      </c>
      <c r="V784">
        <v>-671.73099999999999</v>
      </c>
      <c r="W784">
        <v>-1882.105</v>
      </c>
      <c r="X784">
        <v>-1887.3720000000001</v>
      </c>
      <c r="Y784">
        <v>-1717.932</v>
      </c>
      <c r="Z784">
        <v>-1625.82</v>
      </c>
      <c r="AA784">
        <v>-1481.9480000000001</v>
      </c>
      <c r="AB784">
        <v>-1416.5329999999999</v>
      </c>
      <c r="AC784">
        <v>-1377.6310000000001</v>
      </c>
      <c r="AD784">
        <v>-1400.222</v>
      </c>
      <c r="AE784">
        <v>-1357.998</v>
      </c>
      <c r="AF784">
        <v>-1338.2570000000001</v>
      </c>
      <c r="AG784">
        <v>-1334.076</v>
      </c>
      <c r="AH784">
        <v>-1368.9549999999999</v>
      </c>
      <c r="AI784">
        <v>-1338.5050000000001</v>
      </c>
      <c r="AJ784">
        <v>-1131.422</v>
      </c>
      <c r="AK784">
        <v>-1000.269</v>
      </c>
      <c r="AL784">
        <v>-1026.8689999999999</v>
      </c>
      <c r="AM784">
        <v>-1167.355</v>
      </c>
      <c r="AN784">
        <v>-1271.3920000000001</v>
      </c>
      <c r="AO784">
        <v>-1336.827</v>
      </c>
      <c r="AP784">
        <v>-1387.07</v>
      </c>
      <c r="AQ784">
        <v>-1498.85</v>
      </c>
      <c r="AR784">
        <v>-1616.2180000000001</v>
      </c>
      <c r="AS784">
        <v>-1734.769</v>
      </c>
      <c r="AT784">
        <v>-1781.5419999999999</v>
      </c>
      <c r="AU784">
        <v>-1892.48</v>
      </c>
      <c r="AV784">
        <v>-1991.7</v>
      </c>
      <c r="AW784">
        <v>-2025.096</v>
      </c>
      <c r="AX784">
        <v>-2038.4929999999999</v>
      </c>
      <c r="AY784">
        <v>-2076.9090000000001</v>
      </c>
      <c r="AZ784">
        <v>-2108.498</v>
      </c>
      <c r="BA784">
        <v>-2207.8040000000001</v>
      </c>
      <c r="BB784">
        <v>-2230.6410000000001</v>
      </c>
      <c r="BC784">
        <v>-751.91899999999998</v>
      </c>
      <c r="BD784">
        <v>-569.03899999999999</v>
      </c>
    </row>
    <row r="785" spans="1:56" x14ac:dyDescent="0.25">
      <c r="A785" t="s">
        <v>323</v>
      </c>
      <c r="D785" t="s">
        <v>2</v>
      </c>
      <c r="F785" t="s">
        <v>154</v>
      </c>
      <c r="G785" s="33">
        <v>42998</v>
      </c>
      <c r="H785" s="41">
        <f t="shared" si="17"/>
        <v>0</v>
      </c>
      <c r="I785">
        <v>-569.87800000000004</v>
      </c>
      <c r="J785">
        <v>-569.53300000000002</v>
      </c>
      <c r="K785">
        <v>-569.61900000000003</v>
      </c>
      <c r="L785">
        <v>-569.125</v>
      </c>
      <c r="M785">
        <v>-569.577</v>
      </c>
      <c r="N785">
        <v>-747.75800000000004</v>
      </c>
      <c r="O785">
        <v>-1237.7260000000001</v>
      </c>
      <c r="P785">
        <v>-1060.124</v>
      </c>
      <c r="Q785">
        <v>-784.971</v>
      </c>
      <c r="R785">
        <v>-581.64</v>
      </c>
      <c r="S785">
        <v>-569.27499999999998</v>
      </c>
      <c r="T785">
        <v>-567.64099999999996</v>
      </c>
      <c r="U785">
        <v>-572.96100000000001</v>
      </c>
      <c r="V785">
        <v>-745.29499999999996</v>
      </c>
      <c r="W785">
        <v>-1844.635</v>
      </c>
      <c r="X785">
        <v>-1756.9939999999999</v>
      </c>
      <c r="Y785">
        <v>-1359.837</v>
      </c>
      <c r="Z785">
        <v>-1230.7380000000001</v>
      </c>
      <c r="AA785">
        <v>-1120.605</v>
      </c>
      <c r="AB785">
        <v>-1085.9939999999999</v>
      </c>
      <c r="AC785">
        <v>-1071.952</v>
      </c>
      <c r="AD785">
        <v>-1013.224</v>
      </c>
      <c r="AE785">
        <v>-979.88300000000004</v>
      </c>
      <c r="AF785">
        <v>-967.04499999999996</v>
      </c>
      <c r="AG785">
        <v>-914.63800000000003</v>
      </c>
      <c r="AH785">
        <v>-916.91899999999998</v>
      </c>
      <c r="AI785">
        <v>-908.60799999999995</v>
      </c>
      <c r="AJ785">
        <v>-998.12800000000004</v>
      </c>
      <c r="AK785">
        <v>-1380.943</v>
      </c>
      <c r="AL785">
        <v>-999.83799999999997</v>
      </c>
      <c r="AM785">
        <v>-1420.9290000000001</v>
      </c>
      <c r="AN785">
        <v>-1503.6769999999999</v>
      </c>
      <c r="AO785">
        <v>-1286.788</v>
      </c>
      <c r="AP785">
        <v>-763.89599999999996</v>
      </c>
      <c r="AQ785">
        <v>-862.96500000000003</v>
      </c>
      <c r="AR785">
        <v>-955.93799999999999</v>
      </c>
      <c r="AS785">
        <v>-1074.2850000000001</v>
      </c>
      <c r="AT785">
        <v>-1118.67</v>
      </c>
      <c r="AU785">
        <v>-1237.5429999999999</v>
      </c>
      <c r="AV785">
        <v>-1288.175</v>
      </c>
      <c r="AW785">
        <v>-1332.3219999999999</v>
      </c>
      <c r="AX785">
        <v>-1391.857</v>
      </c>
      <c r="AY785">
        <v>-1398.0170000000001</v>
      </c>
      <c r="AZ785">
        <v>-1413.7260000000001</v>
      </c>
      <c r="BA785">
        <v>-1428.886</v>
      </c>
      <c r="BB785">
        <v>-1452.4870000000001</v>
      </c>
      <c r="BC785">
        <v>-167.13900000000001</v>
      </c>
      <c r="BD785">
        <v>0</v>
      </c>
    </row>
    <row r="786" spans="1:56" x14ac:dyDescent="0.25">
      <c r="A786" t="s">
        <v>323</v>
      </c>
      <c r="D786" t="s">
        <v>2</v>
      </c>
      <c r="F786" t="s">
        <v>157</v>
      </c>
      <c r="G786" s="33">
        <v>42998</v>
      </c>
      <c r="H786" s="41">
        <f t="shared" si="17"/>
        <v>41837.394</v>
      </c>
      <c r="I786">
        <v>-681.73500000000001</v>
      </c>
      <c r="J786">
        <v>-681.89</v>
      </c>
      <c r="K786">
        <v>-681.04200000000003</v>
      </c>
      <c r="L786">
        <v>-681.38400000000001</v>
      </c>
      <c r="M786">
        <v>-681.71799999999996</v>
      </c>
      <c r="N786">
        <v>-681.74099999999999</v>
      </c>
      <c r="O786">
        <v>-681.89300000000003</v>
      </c>
      <c r="P786">
        <v>-683.28300000000002</v>
      </c>
      <c r="Q786">
        <v>-684.08600000000001</v>
      </c>
      <c r="R786">
        <v>-683.98400000000004</v>
      </c>
      <c r="S786">
        <v>-684.99400000000003</v>
      </c>
      <c r="T786">
        <v>-683.51300000000003</v>
      </c>
      <c r="U786">
        <v>-682.15499999999997</v>
      </c>
      <c r="V786">
        <v>-695.45</v>
      </c>
      <c r="W786">
        <v>-749.37900000000002</v>
      </c>
      <c r="X786">
        <v>-815.46600000000001</v>
      </c>
      <c r="Y786">
        <v>-876.60199999999998</v>
      </c>
      <c r="Z786">
        <v>-931.07899999999995</v>
      </c>
      <c r="AA786">
        <v>-956.52</v>
      </c>
      <c r="AB786">
        <v>-842.178</v>
      </c>
      <c r="AC786">
        <v>-1080.6590000000001</v>
      </c>
      <c r="AD786">
        <v>-1185.22</v>
      </c>
      <c r="AE786">
        <v>-1480.712</v>
      </c>
      <c r="AF786">
        <v>-1508.6479999999999</v>
      </c>
      <c r="AG786">
        <v>-1557.607</v>
      </c>
      <c r="AH786">
        <v>-1586.9349999999999</v>
      </c>
      <c r="AI786">
        <v>-1543.259</v>
      </c>
      <c r="AJ786">
        <v>-1444.93</v>
      </c>
      <c r="AK786">
        <v>-1316.4929999999999</v>
      </c>
      <c r="AL786">
        <v>-1211.5450000000001</v>
      </c>
      <c r="AM786">
        <v>-1055.6379999999999</v>
      </c>
      <c r="AN786">
        <v>-940.15899999999999</v>
      </c>
      <c r="AO786">
        <v>-770.505</v>
      </c>
      <c r="AP786">
        <v>-834.72299999999996</v>
      </c>
      <c r="AQ786">
        <v>-726.91200000000003</v>
      </c>
      <c r="AR786">
        <v>-685.101</v>
      </c>
      <c r="AS786">
        <v>-681.02700000000004</v>
      </c>
      <c r="AT786">
        <v>-680.13900000000001</v>
      </c>
      <c r="AU786">
        <v>-680.93600000000004</v>
      </c>
      <c r="AV786">
        <v>-680.63599999999997</v>
      </c>
      <c r="AW786">
        <v>-680.93700000000001</v>
      </c>
      <c r="AX786">
        <v>-681.40200000000004</v>
      </c>
      <c r="AY786">
        <v>-681.26700000000005</v>
      </c>
      <c r="AZ786">
        <v>-680.649</v>
      </c>
      <c r="BA786">
        <v>-678.32899999999995</v>
      </c>
      <c r="BB786">
        <v>-681.25300000000004</v>
      </c>
      <c r="BC786">
        <v>-681.327</v>
      </c>
      <c r="BD786">
        <v>-680.35400000000004</v>
      </c>
    </row>
    <row r="787" spans="1:56" x14ac:dyDescent="0.25">
      <c r="A787" t="s">
        <v>323</v>
      </c>
      <c r="D787" t="s">
        <v>2</v>
      </c>
      <c r="F787" t="s">
        <v>153</v>
      </c>
      <c r="G787" s="33">
        <v>42998</v>
      </c>
      <c r="H787" s="41">
        <f t="shared" si="17"/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</row>
    <row r="788" spans="1:56" x14ac:dyDescent="0.25">
      <c r="A788" t="s">
        <v>323</v>
      </c>
      <c r="D788" t="s">
        <v>2</v>
      </c>
      <c r="F788" t="s">
        <v>155</v>
      </c>
      <c r="G788" s="33">
        <v>42998</v>
      </c>
      <c r="H788" s="41">
        <f t="shared" si="17"/>
        <v>0</v>
      </c>
      <c r="I788">
        <v>-906</v>
      </c>
      <c r="J788">
        <v>-900</v>
      </c>
      <c r="K788">
        <v>-888.16</v>
      </c>
      <c r="L788">
        <v>-816</v>
      </c>
      <c r="M788">
        <v>-786</v>
      </c>
      <c r="N788">
        <v>-642</v>
      </c>
      <c r="O788">
        <v>-0.16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-9.5000000000000001E-2</v>
      </c>
      <c r="X788">
        <v>-1.1200000000000001</v>
      </c>
      <c r="Y788">
        <v>-444.15800000000002</v>
      </c>
      <c r="Z788">
        <v>-788.44799999999998</v>
      </c>
      <c r="AA788">
        <v>-785.77499999999998</v>
      </c>
      <c r="AB788">
        <v>-888.59</v>
      </c>
      <c r="AC788">
        <v>-891.94600000000003</v>
      </c>
      <c r="AD788">
        <v>-1142.462</v>
      </c>
      <c r="AE788">
        <v>-1321.086</v>
      </c>
      <c r="AF788">
        <v>-1316.287</v>
      </c>
      <c r="AG788">
        <v>-1289.93</v>
      </c>
      <c r="AH788">
        <v>-1281.9359999999999</v>
      </c>
      <c r="AI788">
        <v>-1194.4290000000001</v>
      </c>
      <c r="AJ788">
        <v>-1110.0129999999999</v>
      </c>
      <c r="AK788">
        <v>-1098.9739999999999</v>
      </c>
      <c r="AL788">
        <v>-1081.4380000000001</v>
      </c>
      <c r="AM788">
        <v>-1065.5830000000001</v>
      </c>
      <c r="AN788">
        <v>-1056.0309999999999</v>
      </c>
      <c r="AO788">
        <v>-1056.0160000000001</v>
      </c>
      <c r="AP788">
        <v>-1056</v>
      </c>
      <c r="AQ788">
        <v>-1050.0160000000001</v>
      </c>
      <c r="AR788">
        <v>-1044</v>
      </c>
      <c r="AS788">
        <v>-1044</v>
      </c>
      <c r="AT788">
        <v>-1044</v>
      </c>
      <c r="AU788">
        <v>-1044.0160000000001</v>
      </c>
      <c r="AV788">
        <v>-1044</v>
      </c>
      <c r="AW788">
        <v>-1044</v>
      </c>
      <c r="AX788">
        <v>-1050.04</v>
      </c>
      <c r="AY788">
        <v>-1050</v>
      </c>
      <c r="AZ788">
        <v>-1032</v>
      </c>
      <c r="BA788">
        <v>-1026</v>
      </c>
      <c r="BB788">
        <v>-1050</v>
      </c>
      <c r="BC788">
        <v>-1062</v>
      </c>
      <c r="BD788">
        <v>-1068</v>
      </c>
    </row>
    <row r="789" spans="1:56" x14ac:dyDescent="0.25">
      <c r="A789" t="s">
        <v>323</v>
      </c>
      <c r="D789" t="s">
        <v>2</v>
      </c>
      <c r="F789" t="s">
        <v>156</v>
      </c>
      <c r="G789" s="33">
        <v>42998</v>
      </c>
      <c r="H789" s="41">
        <f t="shared" si="17"/>
        <v>244723.09399999995</v>
      </c>
      <c r="I789">
        <v>-10.895</v>
      </c>
      <c r="J789">
        <v>-11.624000000000001</v>
      </c>
      <c r="K789">
        <v>-10.901</v>
      </c>
      <c r="L789">
        <v>-10.384</v>
      </c>
      <c r="M789">
        <v>-9.343</v>
      </c>
      <c r="N789">
        <v>-9.5449999999999999</v>
      </c>
      <c r="O789">
        <v>-9.6630000000000003</v>
      </c>
      <c r="P789">
        <v>-10.170999999999999</v>
      </c>
      <c r="Q789">
        <v>-9.75</v>
      </c>
      <c r="R789">
        <v>-10.672000000000001</v>
      </c>
      <c r="S789">
        <v>-10.116</v>
      </c>
      <c r="T789">
        <v>-10.271000000000001</v>
      </c>
      <c r="U789">
        <v>-9.9429999999999996</v>
      </c>
      <c r="V789">
        <v>-113.303</v>
      </c>
      <c r="W789">
        <v>-976.62199999999996</v>
      </c>
      <c r="X789">
        <v>-2527.2159999999999</v>
      </c>
      <c r="Y789">
        <v>-4882.4319999999998</v>
      </c>
      <c r="Z789">
        <v>-7597.8149999999996</v>
      </c>
      <c r="AA789">
        <v>-9217.7360000000008</v>
      </c>
      <c r="AB789">
        <v>-6654.7380000000003</v>
      </c>
      <c r="AC789">
        <v>-11776.46</v>
      </c>
      <c r="AD789">
        <v>-15032.485000000001</v>
      </c>
      <c r="AE789">
        <v>-19917.34</v>
      </c>
      <c r="AF789">
        <v>-20461.55</v>
      </c>
      <c r="AG789">
        <v>-21300.378000000001</v>
      </c>
      <c r="AH789">
        <v>-21525.705000000002</v>
      </c>
      <c r="AI789">
        <v>-21014.365000000002</v>
      </c>
      <c r="AJ789">
        <v>-19950.721000000001</v>
      </c>
      <c r="AK789">
        <v>-18018.437999999998</v>
      </c>
      <c r="AL789">
        <v>-15827.313</v>
      </c>
      <c r="AM789">
        <v>-12222.739</v>
      </c>
      <c r="AN789">
        <v>-8596.3780000000006</v>
      </c>
      <c r="AO789">
        <v>-2992.509</v>
      </c>
      <c r="AP789">
        <v>-3113.636</v>
      </c>
      <c r="AQ789">
        <v>-715.42899999999997</v>
      </c>
      <c r="AR789">
        <v>-30.306999999999999</v>
      </c>
      <c r="AS789">
        <v>-13.032999999999999</v>
      </c>
      <c r="AT789">
        <v>-12.356999999999999</v>
      </c>
      <c r="AU789">
        <v>-12.212999999999999</v>
      </c>
      <c r="AV789">
        <v>-10.744999999999999</v>
      </c>
      <c r="AW789">
        <v>-9.8659999999999997</v>
      </c>
      <c r="AX789">
        <v>-9.2189999999999994</v>
      </c>
      <c r="AY789">
        <v>-8.7230000000000008</v>
      </c>
      <c r="AZ789">
        <v>-8.734</v>
      </c>
      <c r="BA789">
        <v>-10.853999999999999</v>
      </c>
      <c r="BB789">
        <v>-10.122999999999999</v>
      </c>
      <c r="BC789">
        <v>-9.2379999999999995</v>
      </c>
      <c r="BD789">
        <v>-9.0960000000000001</v>
      </c>
    </row>
    <row r="790" spans="1:56" x14ac:dyDescent="0.25">
      <c r="A790" t="s">
        <v>323</v>
      </c>
      <c r="D790" t="s">
        <v>2</v>
      </c>
      <c r="F790" t="s">
        <v>153</v>
      </c>
      <c r="G790" s="33">
        <v>42999</v>
      </c>
      <c r="H790" s="41">
        <f t="shared" si="17"/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</row>
    <row r="791" spans="1:56" x14ac:dyDescent="0.25">
      <c r="A791" t="s">
        <v>323</v>
      </c>
      <c r="D791" t="s">
        <v>2</v>
      </c>
      <c r="F791" t="s">
        <v>154</v>
      </c>
      <c r="G791" s="33">
        <v>42999</v>
      </c>
      <c r="H791" s="41">
        <f t="shared" si="17"/>
        <v>0</v>
      </c>
      <c r="I791">
        <v>0</v>
      </c>
      <c r="J791">
        <v>0</v>
      </c>
      <c r="K791">
        <v>-0.27900000000000003</v>
      </c>
      <c r="L791">
        <v>-58.308</v>
      </c>
      <c r="M791">
        <v>-586.17700000000002</v>
      </c>
      <c r="N791">
        <v>-780.20699999999999</v>
      </c>
      <c r="O791">
        <v>-505.49400000000003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-1065.942</v>
      </c>
      <c r="X791">
        <v>-1094.704</v>
      </c>
      <c r="Y791">
        <v>-915.779</v>
      </c>
      <c r="Z791">
        <v>-859.79399999999998</v>
      </c>
      <c r="AA791">
        <v>-769.83100000000002</v>
      </c>
      <c r="AB791">
        <v>-824.60199999999998</v>
      </c>
      <c r="AC791">
        <v>-1168.0640000000001</v>
      </c>
      <c r="AD791">
        <v>-1438.5630000000001</v>
      </c>
      <c r="AE791">
        <v>-1478.893</v>
      </c>
      <c r="AF791">
        <v>-1432.6389999999999</v>
      </c>
      <c r="AG791">
        <v>-1423.5440000000001</v>
      </c>
      <c r="AH791">
        <v>-1433.9390000000001</v>
      </c>
      <c r="AI791">
        <v>-1428.6389999999999</v>
      </c>
      <c r="AJ791">
        <v>-1426.3920000000001</v>
      </c>
      <c r="AK791">
        <v>-1348.729</v>
      </c>
      <c r="AL791">
        <v>-1447.444</v>
      </c>
      <c r="AM791">
        <v>-1463.8409999999999</v>
      </c>
      <c r="AN791">
        <v>-1462.5940000000001</v>
      </c>
      <c r="AO791">
        <v>-1498.3340000000001</v>
      </c>
      <c r="AP791">
        <v>-1558.9749999999999</v>
      </c>
      <c r="AQ791">
        <v>-1659.087</v>
      </c>
      <c r="AR791">
        <v>-1764.1120000000001</v>
      </c>
      <c r="AS791">
        <v>-1894.759</v>
      </c>
      <c r="AT791">
        <v>-1984.9259999999999</v>
      </c>
      <c r="AU791">
        <v>-2093.5320000000002</v>
      </c>
      <c r="AV791">
        <v>-2151.5279999999998</v>
      </c>
      <c r="AW791">
        <v>-2230.8249999999998</v>
      </c>
      <c r="AX791">
        <v>-2313.3249999999998</v>
      </c>
      <c r="AY791">
        <v>-2347.0639999999999</v>
      </c>
      <c r="AZ791">
        <v>-2391.8679999999999</v>
      </c>
      <c r="BA791">
        <v>-2422.4140000000002</v>
      </c>
      <c r="BB791">
        <v>-2429.65</v>
      </c>
      <c r="BC791">
        <v>-1099.22</v>
      </c>
      <c r="BD791">
        <v>-941.88699999999994</v>
      </c>
    </row>
    <row r="792" spans="1:56" x14ac:dyDescent="0.25">
      <c r="A792" t="s">
        <v>323</v>
      </c>
      <c r="D792" t="s">
        <v>2</v>
      </c>
      <c r="F792" t="s">
        <v>156</v>
      </c>
      <c r="G792" s="33">
        <v>42999</v>
      </c>
      <c r="H792" s="41">
        <f t="shared" si="17"/>
        <v>169213.67299999998</v>
      </c>
      <c r="I792">
        <v>-9.3170000000000002</v>
      </c>
      <c r="J792">
        <v>-8.93</v>
      </c>
      <c r="K792">
        <v>-9.3130000000000006</v>
      </c>
      <c r="L792">
        <v>-7.7249999999999996</v>
      </c>
      <c r="M792">
        <v>-9.0359999999999996</v>
      </c>
      <c r="N792">
        <v>-7.87</v>
      </c>
      <c r="O792">
        <v>-8.952</v>
      </c>
      <c r="P792">
        <v>-8.42</v>
      </c>
      <c r="Q792">
        <v>-9.7629999999999999</v>
      </c>
      <c r="R792">
        <v>-8.8469999999999995</v>
      </c>
      <c r="S792">
        <v>-9.9209999999999994</v>
      </c>
      <c r="T792">
        <v>-8.82</v>
      </c>
      <c r="U792">
        <v>-9.0820000000000007</v>
      </c>
      <c r="V792">
        <v>-9.3520000000000003</v>
      </c>
      <c r="W792">
        <v>-15.692</v>
      </c>
      <c r="X792">
        <v>-23.062000000000001</v>
      </c>
      <c r="Y792">
        <v>-167.14599999999999</v>
      </c>
      <c r="Z792">
        <v>-502.577</v>
      </c>
      <c r="AA792">
        <v>-284.20699999999999</v>
      </c>
      <c r="AB792">
        <v>-1339.5029999999999</v>
      </c>
      <c r="AC792">
        <v>-2456.922</v>
      </c>
      <c r="AD792">
        <v>-4257.92</v>
      </c>
      <c r="AE792">
        <v>-10892.44</v>
      </c>
      <c r="AF792">
        <v>-21231.495999999999</v>
      </c>
      <c r="AG792">
        <v>-23386.048999999999</v>
      </c>
      <c r="AH792">
        <v>-23245.32</v>
      </c>
      <c r="AI792">
        <v>-20792.145</v>
      </c>
      <c r="AJ792">
        <v>-15932.898999999999</v>
      </c>
      <c r="AK792">
        <v>-9301</v>
      </c>
      <c r="AL792">
        <v>-7049.5709999999999</v>
      </c>
      <c r="AM792">
        <v>-12074.519</v>
      </c>
      <c r="AN792">
        <v>-9874.625</v>
      </c>
      <c r="AO792">
        <v>-4684.12</v>
      </c>
      <c r="AP792">
        <v>-1196.8420000000001</v>
      </c>
      <c r="AQ792">
        <v>-235.21600000000001</v>
      </c>
      <c r="AR792">
        <v>-15.638999999999999</v>
      </c>
      <c r="AS792">
        <v>-13.327</v>
      </c>
      <c r="AT792">
        <v>-12.943</v>
      </c>
      <c r="AU792">
        <v>-13.141999999999999</v>
      </c>
      <c r="AV792">
        <v>-11.319000000000001</v>
      </c>
      <c r="AW792">
        <v>-10.307</v>
      </c>
      <c r="AX792">
        <v>-10.11</v>
      </c>
      <c r="AY792">
        <v>-10.263</v>
      </c>
      <c r="AZ792">
        <v>-9.9019999999999992</v>
      </c>
      <c r="BA792">
        <v>-9.1649999999999991</v>
      </c>
      <c r="BB792">
        <v>-8.9480000000000004</v>
      </c>
      <c r="BC792">
        <v>-10.683999999999999</v>
      </c>
      <c r="BD792">
        <v>-9.3049999999999997</v>
      </c>
    </row>
    <row r="793" spans="1:56" x14ac:dyDescent="0.25">
      <c r="A793" t="s">
        <v>323</v>
      </c>
      <c r="D793" t="s">
        <v>2</v>
      </c>
      <c r="F793" t="s">
        <v>157</v>
      </c>
      <c r="G793" s="33">
        <v>42999</v>
      </c>
      <c r="H793" s="41">
        <f t="shared" si="17"/>
        <v>38846.331999999995</v>
      </c>
      <c r="I793">
        <v>-681.87599999999998</v>
      </c>
      <c r="J793">
        <v>-681.39400000000001</v>
      </c>
      <c r="K793">
        <v>-681.81200000000001</v>
      </c>
      <c r="L793">
        <v>-680.71600000000001</v>
      </c>
      <c r="M793">
        <v>-681.11599999999999</v>
      </c>
      <c r="N793">
        <v>-681.02599999999995</v>
      </c>
      <c r="O793">
        <v>-681.27800000000002</v>
      </c>
      <c r="P793">
        <v>-680.88599999999997</v>
      </c>
      <c r="Q793">
        <v>-681.75699999999995</v>
      </c>
      <c r="R793">
        <v>-681.5</v>
      </c>
      <c r="S793">
        <v>-680.82899999999995</v>
      </c>
      <c r="T793">
        <v>-680.62099999999998</v>
      </c>
      <c r="U793">
        <v>-677.80399999999997</v>
      </c>
      <c r="V793">
        <v>-681.19299999999998</v>
      </c>
      <c r="W793">
        <v>-681.35799999999995</v>
      </c>
      <c r="X793">
        <v>-681.7</v>
      </c>
      <c r="Y793">
        <v>-688.45600000000002</v>
      </c>
      <c r="Z793">
        <v>-698.03099999999995</v>
      </c>
      <c r="AA793">
        <v>-688.59799999999996</v>
      </c>
      <c r="AB793">
        <v>-702.69100000000003</v>
      </c>
      <c r="AC793">
        <v>-720.779</v>
      </c>
      <c r="AD793">
        <v>-753.904</v>
      </c>
      <c r="AE793">
        <v>-960.36500000000001</v>
      </c>
      <c r="AF793">
        <v>-1548.6690000000001</v>
      </c>
      <c r="AG793">
        <v>-1681.383</v>
      </c>
      <c r="AH793">
        <v>-1705.134</v>
      </c>
      <c r="AI793">
        <v>-1558.549</v>
      </c>
      <c r="AJ793">
        <v>-1249.57</v>
      </c>
      <c r="AK793">
        <v>-953.19</v>
      </c>
      <c r="AL793">
        <v>-865.73199999999997</v>
      </c>
      <c r="AM793">
        <v>-1075.3389999999999</v>
      </c>
      <c r="AN793">
        <v>-1012.676</v>
      </c>
      <c r="AO793">
        <v>-827.36099999999999</v>
      </c>
      <c r="AP793">
        <v>-721.98599999999999</v>
      </c>
      <c r="AQ793">
        <v>-692.72900000000004</v>
      </c>
      <c r="AR793">
        <v>-680.44600000000003</v>
      </c>
      <c r="AS793">
        <v>-679.96500000000003</v>
      </c>
      <c r="AT793">
        <v>-679.00099999999998</v>
      </c>
      <c r="AU793">
        <v>-680.05399999999997</v>
      </c>
      <c r="AV793">
        <v>-681.24699999999996</v>
      </c>
      <c r="AW793">
        <v>-680.2</v>
      </c>
      <c r="AX793">
        <v>-680.42</v>
      </c>
      <c r="AY793">
        <v>-680.60400000000004</v>
      </c>
      <c r="AZ793">
        <v>-680.04499999999996</v>
      </c>
      <c r="BA793">
        <v>-680.20600000000002</v>
      </c>
      <c r="BB793">
        <v>-681.6</v>
      </c>
      <c r="BC793">
        <v>-680.23599999999999</v>
      </c>
      <c r="BD793">
        <v>-680.3</v>
      </c>
    </row>
    <row r="794" spans="1:56" x14ac:dyDescent="0.25">
      <c r="A794" t="s">
        <v>323</v>
      </c>
      <c r="D794" t="s">
        <v>2</v>
      </c>
      <c r="F794" t="s">
        <v>155</v>
      </c>
      <c r="G794" s="33">
        <v>42999</v>
      </c>
      <c r="H794" s="41">
        <f t="shared" si="17"/>
        <v>0</v>
      </c>
      <c r="I794">
        <v>-1074</v>
      </c>
      <c r="J794">
        <v>-1080</v>
      </c>
      <c r="K794">
        <v>-1086</v>
      </c>
      <c r="L794">
        <v>-1092</v>
      </c>
      <c r="M794">
        <v>-1092</v>
      </c>
      <c r="N794">
        <v>-1092</v>
      </c>
      <c r="O794">
        <v>-1092</v>
      </c>
      <c r="P794">
        <v>-822</v>
      </c>
      <c r="Q794">
        <v>-792</v>
      </c>
      <c r="R794">
        <v>-780</v>
      </c>
      <c r="S794">
        <v>-792</v>
      </c>
      <c r="T794">
        <v>-792</v>
      </c>
      <c r="U794">
        <v>-792</v>
      </c>
      <c r="V794">
        <v>-786</v>
      </c>
      <c r="W794">
        <v>-786</v>
      </c>
      <c r="X794">
        <v>-786</v>
      </c>
      <c r="Y794">
        <v>-780</v>
      </c>
      <c r="Z794">
        <v>-786</v>
      </c>
      <c r="AA794">
        <v>-786.01599999999996</v>
      </c>
      <c r="AB794">
        <v>-792</v>
      </c>
      <c r="AC794">
        <v>-984.01599999999996</v>
      </c>
      <c r="AD794">
        <v>-1098</v>
      </c>
      <c r="AE794">
        <v>-1093.7339999999999</v>
      </c>
      <c r="AF794">
        <v>-1118.8430000000001</v>
      </c>
      <c r="AG794">
        <v>-1124.347</v>
      </c>
      <c r="AH794">
        <v>-1129.739</v>
      </c>
      <c r="AI794">
        <v>-1113.02</v>
      </c>
      <c r="AJ794">
        <v>-1048.0909999999999</v>
      </c>
      <c r="AK794">
        <v>-996.46299999999997</v>
      </c>
      <c r="AL794">
        <v>-1009.486</v>
      </c>
      <c r="AM794">
        <v>-1000.172</v>
      </c>
      <c r="AN794">
        <v>-977.423</v>
      </c>
      <c r="AO794">
        <v>-985.61599999999999</v>
      </c>
      <c r="AP794">
        <v>-990</v>
      </c>
      <c r="AQ794">
        <v>-996.01599999999996</v>
      </c>
      <c r="AR794">
        <v>-996</v>
      </c>
      <c r="AS794">
        <v>-990.16</v>
      </c>
      <c r="AT794">
        <v>-1278.0160000000001</v>
      </c>
      <c r="AU794">
        <v>-1302</v>
      </c>
      <c r="AV794">
        <v>-1278</v>
      </c>
      <c r="AW794">
        <v>-1212</v>
      </c>
      <c r="AX794">
        <v>-960</v>
      </c>
      <c r="AY794">
        <v>-966</v>
      </c>
      <c r="AZ794">
        <v>-960</v>
      </c>
      <c r="BA794">
        <v>-966</v>
      </c>
      <c r="BB794">
        <v>-966.01599999999996</v>
      </c>
      <c r="BC794">
        <v>-954</v>
      </c>
      <c r="BD794">
        <v>-942</v>
      </c>
    </row>
    <row r="795" spans="1:56" x14ac:dyDescent="0.25">
      <c r="A795" t="s">
        <v>323</v>
      </c>
      <c r="D795" t="s">
        <v>2</v>
      </c>
      <c r="F795" t="s">
        <v>154</v>
      </c>
      <c r="G795" s="33">
        <v>43000</v>
      </c>
      <c r="H795" s="41">
        <f t="shared" si="17"/>
        <v>0</v>
      </c>
      <c r="I795">
        <v>-942.84299999999996</v>
      </c>
      <c r="J795">
        <v>-943.61800000000005</v>
      </c>
      <c r="K795">
        <v>-942.40200000000004</v>
      </c>
      <c r="L795">
        <v>-943.15499999999997</v>
      </c>
      <c r="M795">
        <v>-942.35900000000004</v>
      </c>
      <c r="N795">
        <v>-943.38</v>
      </c>
      <c r="O795">
        <v>-942.779</v>
      </c>
      <c r="P795">
        <v>-942.61699999999996</v>
      </c>
      <c r="Q795">
        <v>-943.16600000000005</v>
      </c>
      <c r="R795">
        <v>-870.976</v>
      </c>
      <c r="S795">
        <v>0</v>
      </c>
      <c r="T795">
        <v>-38.116</v>
      </c>
      <c r="U795">
        <v>-777.44500000000005</v>
      </c>
      <c r="V795">
        <v>-932.21</v>
      </c>
      <c r="W795">
        <v>-2075.6729999999998</v>
      </c>
      <c r="X795">
        <v>-2085.6080000000002</v>
      </c>
      <c r="Y795">
        <v>-1957.454</v>
      </c>
      <c r="Z795">
        <v>-1893.7929999999999</v>
      </c>
      <c r="AA795">
        <v>-1771.4670000000001</v>
      </c>
      <c r="AB795">
        <v>-1715.6420000000001</v>
      </c>
      <c r="AC795">
        <v>-1649.0650000000001</v>
      </c>
      <c r="AD795">
        <v>-1571.393</v>
      </c>
      <c r="AE795">
        <v>-1554.2329999999999</v>
      </c>
      <c r="AF795">
        <v>-1512.58</v>
      </c>
      <c r="AG795">
        <v>-1475.453</v>
      </c>
      <c r="AH795">
        <v>-1497.7850000000001</v>
      </c>
      <c r="AI795">
        <v>-1460.357</v>
      </c>
      <c r="AJ795">
        <v>-1447.402</v>
      </c>
      <c r="AK795">
        <v>-1443.3050000000001</v>
      </c>
      <c r="AL795">
        <v>-1460.5070000000001</v>
      </c>
      <c r="AM795">
        <v>-1433.9829999999999</v>
      </c>
      <c r="AN795">
        <v>-1450.2829999999999</v>
      </c>
      <c r="AO795">
        <v>-1504.386</v>
      </c>
      <c r="AP795">
        <v>-1598.7249999999999</v>
      </c>
      <c r="AQ795">
        <v>-1696.89</v>
      </c>
      <c r="AR795">
        <v>-1772.8320000000001</v>
      </c>
      <c r="AS795">
        <v>-1921.2739999999999</v>
      </c>
      <c r="AT795">
        <v>-1965.229</v>
      </c>
      <c r="AU795">
        <v>-2049.223</v>
      </c>
      <c r="AV795">
        <v>-2107.0259999999998</v>
      </c>
      <c r="AW795">
        <v>-2207.0300000000002</v>
      </c>
      <c r="AX795">
        <v>-2252.4459999999999</v>
      </c>
      <c r="AY795">
        <v>-2294.4340000000002</v>
      </c>
      <c r="AZ795">
        <v>-2286.2069999999999</v>
      </c>
      <c r="BA795">
        <v>-2337.14</v>
      </c>
      <c r="BB795">
        <v>-2218.0189999999998</v>
      </c>
      <c r="BC795">
        <v>-693.23400000000004</v>
      </c>
      <c r="BD795">
        <v>-903.40499999999997</v>
      </c>
    </row>
    <row r="796" spans="1:56" x14ac:dyDescent="0.25">
      <c r="A796" t="s">
        <v>323</v>
      </c>
      <c r="D796" t="s">
        <v>2</v>
      </c>
      <c r="F796" t="s">
        <v>156</v>
      </c>
      <c r="G796" s="33">
        <v>43000</v>
      </c>
      <c r="H796" s="41">
        <f t="shared" si="17"/>
        <v>234041.02600000004</v>
      </c>
      <c r="I796">
        <v>-10.220000000000001</v>
      </c>
      <c r="J796">
        <v>-10.840999999999999</v>
      </c>
      <c r="K796">
        <v>-10.500999999999999</v>
      </c>
      <c r="L796">
        <v>-11.106</v>
      </c>
      <c r="M796">
        <v>-10.179</v>
      </c>
      <c r="N796">
        <v>-9.6630000000000003</v>
      </c>
      <c r="O796">
        <v>-8.218</v>
      </c>
      <c r="P796">
        <v>-9.0449999999999999</v>
      </c>
      <c r="Q796">
        <v>-8.8870000000000005</v>
      </c>
      <c r="R796">
        <v>-9.0370000000000008</v>
      </c>
      <c r="S796">
        <v>-9.125</v>
      </c>
      <c r="T796">
        <v>-10.87</v>
      </c>
      <c r="U796">
        <v>-10.458</v>
      </c>
      <c r="V796">
        <v>-215.029</v>
      </c>
      <c r="W796">
        <v>-634.745</v>
      </c>
      <c r="X796">
        <v>-1496.828</v>
      </c>
      <c r="Y796">
        <v>-5920.7529999999997</v>
      </c>
      <c r="Z796">
        <v>-9244.1039999999994</v>
      </c>
      <c r="AA796">
        <v>-12751.621999999999</v>
      </c>
      <c r="AB796">
        <v>-14818.328</v>
      </c>
      <c r="AC796">
        <v>-15260.11</v>
      </c>
      <c r="AD796">
        <v>-16423.219000000001</v>
      </c>
      <c r="AE796">
        <v>-14386.569</v>
      </c>
      <c r="AF796">
        <v>-15263.355</v>
      </c>
      <c r="AG796">
        <v>-14336.748</v>
      </c>
      <c r="AH796">
        <v>-17298.778999999999</v>
      </c>
      <c r="AI796">
        <v>-17320.217000000001</v>
      </c>
      <c r="AJ796">
        <v>-16271.391</v>
      </c>
      <c r="AK796">
        <v>-14741.071</v>
      </c>
      <c r="AL796">
        <v>-15439.688</v>
      </c>
      <c r="AM796">
        <v>-12098.683999999999</v>
      </c>
      <c r="AN796">
        <v>-9706.1239999999998</v>
      </c>
      <c r="AO796">
        <v>-6530.1490000000003</v>
      </c>
      <c r="AP796">
        <v>-3054.645</v>
      </c>
      <c r="AQ796">
        <v>-442.16300000000001</v>
      </c>
      <c r="AR796">
        <v>-134.53100000000001</v>
      </c>
      <c r="AS796">
        <v>-11.209</v>
      </c>
      <c r="AT796">
        <v>-10.317</v>
      </c>
      <c r="AU796">
        <v>-11.964</v>
      </c>
      <c r="AV796">
        <v>-12.164999999999999</v>
      </c>
      <c r="AW796">
        <v>-10.86</v>
      </c>
      <c r="AX796">
        <v>-11.266999999999999</v>
      </c>
      <c r="AY796">
        <v>-10.456</v>
      </c>
      <c r="AZ796">
        <v>-9.1110000000000007</v>
      </c>
      <c r="BA796">
        <v>-9.9149999999999991</v>
      </c>
      <c r="BB796">
        <v>-7.9770000000000003</v>
      </c>
      <c r="BC796">
        <v>-10.269</v>
      </c>
      <c r="BD796">
        <v>-8.5139999999999993</v>
      </c>
    </row>
    <row r="797" spans="1:56" x14ac:dyDescent="0.25">
      <c r="A797" t="s">
        <v>323</v>
      </c>
      <c r="D797" t="s">
        <v>2</v>
      </c>
      <c r="F797" t="s">
        <v>155</v>
      </c>
      <c r="G797" s="33">
        <v>43000</v>
      </c>
      <c r="H797" s="41">
        <f t="shared" si="17"/>
        <v>0</v>
      </c>
      <c r="I797">
        <v>-966.16</v>
      </c>
      <c r="J797">
        <v>-984</v>
      </c>
      <c r="K797">
        <v>-984</v>
      </c>
      <c r="L797">
        <v>-984</v>
      </c>
      <c r="M797">
        <v>-990</v>
      </c>
      <c r="N797">
        <v>-996</v>
      </c>
      <c r="O797">
        <v>-1008</v>
      </c>
      <c r="P797">
        <v>-1008</v>
      </c>
      <c r="Q797">
        <v>-882</v>
      </c>
      <c r="R797">
        <v>-780</v>
      </c>
      <c r="S797">
        <v>-786</v>
      </c>
      <c r="T797">
        <v>-798</v>
      </c>
      <c r="U797">
        <v>-786</v>
      </c>
      <c r="V797">
        <v>-792</v>
      </c>
      <c r="W797">
        <v>-786</v>
      </c>
      <c r="X797">
        <v>-786.19100000000003</v>
      </c>
      <c r="Y797">
        <v>-766.73500000000001</v>
      </c>
      <c r="Z797">
        <v>-784.05700000000002</v>
      </c>
      <c r="AA797">
        <v>-959.76300000000003</v>
      </c>
      <c r="AB797">
        <v>-1051.2260000000001</v>
      </c>
      <c r="AC797">
        <v>-1068.8109999999999</v>
      </c>
      <c r="AD797">
        <v>-1087.924</v>
      </c>
      <c r="AE797">
        <v>-1079.3130000000001</v>
      </c>
      <c r="AF797">
        <v>-1029.0809999999999</v>
      </c>
      <c r="AG797">
        <v>-1284.4870000000001</v>
      </c>
      <c r="AH797">
        <v>-1334.1679999999999</v>
      </c>
      <c r="AI797">
        <v>-1373.413</v>
      </c>
      <c r="AJ797">
        <v>-1304.462</v>
      </c>
      <c r="AK797">
        <v>-1056.2940000000001</v>
      </c>
      <c r="AL797">
        <v>-1035.558</v>
      </c>
      <c r="AM797">
        <v>-1033.2850000000001</v>
      </c>
      <c r="AN797">
        <v>-1012.864</v>
      </c>
      <c r="AO797">
        <v>-988.89599999999996</v>
      </c>
      <c r="AP797">
        <v>-964.57600000000002</v>
      </c>
      <c r="AQ797">
        <v>-928.81600000000003</v>
      </c>
      <c r="AR797">
        <v>-919.61599999999999</v>
      </c>
      <c r="AS797">
        <v>-948.16</v>
      </c>
      <c r="AT797">
        <v>-1170.0160000000001</v>
      </c>
      <c r="AU797">
        <v>-1170.18</v>
      </c>
      <c r="AV797">
        <v>-1212</v>
      </c>
      <c r="AW797">
        <v>-972</v>
      </c>
      <c r="AX797">
        <v>-954</v>
      </c>
      <c r="AY797">
        <v>-954</v>
      </c>
      <c r="AZ797">
        <v>-954</v>
      </c>
      <c r="BA797">
        <v>-960</v>
      </c>
      <c r="BB797">
        <v>-960</v>
      </c>
      <c r="BC797">
        <v>-966</v>
      </c>
      <c r="BD797">
        <v>-972</v>
      </c>
    </row>
    <row r="798" spans="1:56" x14ac:dyDescent="0.25">
      <c r="A798" t="s">
        <v>323</v>
      </c>
      <c r="D798" t="s">
        <v>2</v>
      </c>
      <c r="F798" t="s">
        <v>153</v>
      </c>
      <c r="G798" s="33">
        <v>43000</v>
      </c>
      <c r="H798" s="41">
        <f t="shared" si="17"/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</row>
    <row r="799" spans="1:56" x14ac:dyDescent="0.25">
      <c r="A799" t="s">
        <v>323</v>
      </c>
      <c r="D799" t="s">
        <v>2</v>
      </c>
      <c r="F799" t="s">
        <v>157</v>
      </c>
      <c r="G799" s="33">
        <v>43000</v>
      </c>
      <c r="H799" s="41">
        <f t="shared" si="17"/>
        <v>42630.316999999995</v>
      </c>
      <c r="I799">
        <v>-680.39800000000002</v>
      </c>
      <c r="J799">
        <v>-680.85599999999999</v>
      </c>
      <c r="K799">
        <v>-680.11500000000001</v>
      </c>
      <c r="L799">
        <v>-680.68700000000001</v>
      </c>
      <c r="M799">
        <v>-680.42600000000004</v>
      </c>
      <c r="N799">
        <v>-681.21199999999999</v>
      </c>
      <c r="O799">
        <v>-680.447</v>
      </c>
      <c r="P799">
        <v>-681.24900000000002</v>
      </c>
      <c r="Q799">
        <v>-680.77300000000002</v>
      </c>
      <c r="R799">
        <v>-680.79899999999998</v>
      </c>
      <c r="S799">
        <v>-680.24400000000003</v>
      </c>
      <c r="T799">
        <v>-680.35400000000004</v>
      </c>
      <c r="U799">
        <v>-679.75300000000004</v>
      </c>
      <c r="V799">
        <v>-704.75900000000001</v>
      </c>
      <c r="W799">
        <v>-725.26</v>
      </c>
      <c r="X799">
        <v>-753.74900000000002</v>
      </c>
      <c r="Y799">
        <v>-932.98</v>
      </c>
      <c r="Z799">
        <v>-1063.886</v>
      </c>
      <c r="AA799">
        <v>-1219.9659999999999</v>
      </c>
      <c r="AB799">
        <v>-1295.4590000000001</v>
      </c>
      <c r="AC799">
        <v>-1295.068</v>
      </c>
      <c r="AD799">
        <v>-1326.1859999999999</v>
      </c>
      <c r="AE799">
        <v>-1265.645</v>
      </c>
      <c r="AF799">
        <v>-1334.1559999999999</v>
      </c>
      <c r="AG799">
        <v>-1232.72</v>
      </c>
      <c r="AH799">
        <v>-1405.9059999999999</v>
      </c>
      <c r="AI799">
        <v>-1418.829</v>
      </c>
      <c r="AJ799">
        <v>-1295.5450000000001</v>
      </c>
      <c r="AK799">
        <v>-1322.2349999999999</v>
      </c>
      <c r="AL799">
        <v>-1340.58</v>
      </c>
      <c r="AM799">
        <v>-1290.3820000000001</v>
      </c>
      <c r="AN799">
        <v>-1216.1500000000001</v>
      </c>
      <c r="AO799">
        <v>-1004.7619999999999</v>
      </c>
      <c r="AP799">
        <v>-862.78200000000004</v>
      </c>
      <c r="AQ799">
        <v>-713.04300000000001</v>
      </c>
      <c r="AR799">
        <v>-686.02599999999995</v>
      </c>
      <c r="AS799">
        <v>-672.03499999999997</v>
      </c>
      <c r="AT799">
        <v>-672.04899999999998</v>
      </c>
      <c r="AU799">
        <v>-672.96500000000003</v>
      </c>
      <c r="AV799">
        <v>-673.09500000000003</v>
      </c>
      <c r="AW799">
        <v>-673.05600000000004</v>
      </c>
      <c r="AX799">
        <v>-673.98400000000004</v>
      </c>
      <c r="AY799">
        <v>-673.92399999999998</v>
      </c>
      <c r="AZ799">
        <v>-673.447</v>
      </c>
      <c r="BA799">
        <v>-673.24199999999996</v>
      </c>
      <c r="BB799">
        <v>-673.78499999999997</v>
      </c>
      <c r="BC799">
        <v>-672.55399999999997</v>
      </c>
      <c r="BD799">
        <v>-672.79399999999998</v>
      </c>
    </row>
    <row r="800" spans="1:56" x14ac:dyDescent="0.25">
      <c r="A800" t="s">
        <v>323</v>
      </c>
      <c r="D800" t="s">
        <v>2</v>
      </c>
      <c r="F800" t="s">
        <v>153</v>
      </c>
      <c r="G800" s="33">
        <v>43001</v>
      </c>
      <c r="H800" s="41">
        <f t="shared" si="17"/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</row>
    <row r="801" spans="1:56" x14ac:dyDescent="0.25">
      <c r="A801" t="s">
        <v>323</v>
      </c>
      <c r="D801" t="s">
        <v>2</v>
      </c>
      <c r="F801" t="s">
        <v>156</v>
      </c>
      <c r="G801" s="33">
        <v>43001</v>
      </c>
      <c r="H801" s="41">
        <f t="shared" si="17"/>
        <v>229319.20100000003</v>
      </c>
      <c r="I801">
        <v>-8.0259999999999998</v>
      </c>
      <c r="J801">
        <v>-7.625</v>
      </c>
      <c r="K801">
        <v>-8.5359999999999996</v>
      </c>
      <c r="L801">
        <v>-7.8440000000000003</v>
      </c>
      <c r="M801">
        <v>-7.726</v>
      </c>
      <c r="N801">
        <v>-8.5410000000000004</v>
      </c>
      <c r="O801">
        <v>-8.4160000000000004</v>
      </c>
      <c r="P801">
        <v>-8.1280000000000001</v>
      </c>
      <c r="Q801">
        <v>-7.6680000000000001</v>
      </c>
      <c r="R801">
        <v>-8.36</v>
      </c>
      <c r="S801">
        <v>-7.9909999999999997</v>
      </c>
      <c r="T801">
        <v>-9.1470000000000002</v>
      </c>
      <c r="U801">
        <v>-8.3819999999999997</v>
      </c>
      <c r="V801">
        <v>-25.577000000000002</v>
      </c>
      <c r="W801">
        <v>-231.67599999999999</v>
      </c>
      <c r="X801">
        <v>-1767.47</v>
      </c>
      <c r="Y801">
        <v>-2121.5790000000002</v>
      </c>
      <c r="Z801">
        <v>-6164.4049999999997</v>
      </c>
      <c r="AA801">
        <v>-12112.021000000001</v>
      </c>
      <c r="AB801">
        <v>-14764.832</v>
      </c>
      <c r="AC801">
        <v>-17097.350999999999</v>
      </c>
      <c r="AD801">
        <v>-19085.014999999999</v>
      </c>
      <c r="AE801">
        <v>-20538.182000000001</v>
      </c>
      <c r="AF801">
        <v>-20756.519</v>
      </c>
      <c r="AG801">
        <v>-14486.259</v>
      </c>
      <c r="AH801">
        <v>-17875.613000000001</v>
      </c>
      <c r="AI801">
        <v>-18286.731</v>
      </c>
      <c r="AJ801">
        <v>-16172.029</v>
      </c>
      <c r="AK801">
        <v>-16725.191999999999</v>
      </c>
      <c r="AL801">
        <v>-12830.531999999999</v>
      </c>
      <c r="AM801">
        <v>-8828.6039999999994</v>
      </c>
      <c r="AN801">
        <v>-3045.3310000000001</v>
      </c>
      <c r="AO801">
        <v>-2626.9920000000002</v>
      </c>
      <c r="AP801">
        <v>-2997.8850000000002</v>
      </c>
      <c r="AQ801">
        <v>-545.48699999999997</v>
      </c>
      <c r="AR801">
        <v>-18.263000000000002</v>
      </c>
      <c r="AS801">
        <v>-9.0090000000000003</v>
      </c>
      <c r="AT801">
        <v>-9.8650000000000002</v>
      </c>
      <c r="AU801">
        <v>-9.4169999999999998</v>
      </c>
      <c r="AV801">
        <v>-9.2949999999999999</v>
      </c>
      <c r="AW801">
        <v>-8.7449999999999992</v>
      </c>
      <c r="AX801">
        <v>-9.4510000000000005</v>
      </c>
      <c r="AY801">
        <v>-8.0280000000000005</v>
      </c>
      <c r="AZ801">
        <v>-8.5619999999999994</v>
      </c>
      <c r="BA801">
        <v>-8.5440000000000005</v>
      </c>
      <c r="BB801">
        <v>-8.5920000000000005</v>
      </c>
      <c r="BC801">
        <v>-9.9819999999999993</v>
      </c>
      <c r="BD801">
        <v>-9.7759999999999998</v>
      </c>
    </row>
    <row r="802" spans="1:56" x14ac:dyDescent="0.25">
      <c r="A802" t="s">
        <v>323</v>
      </c>
      <c r="D802" t="s">
        <v>2</v>
      </c>
      <c r="F802" t="s">
        <v>154</v>
      </c>
      <c r="G802" s="33">
        <v>43001</v>
      </c>
      <c r="H802" s="41">
        <f t="shared" si="17"/>
        <v>0</v>
      </c>
      <c r="I802">
        <v>-904.846</v>
      </c>
      <c r="J802">
        <v>-904.23199999999997</v>
      </c>
      <c r="K802">
        <v>-902.23299999999995</v>
      </c>
      <c r="L802">
        <v>-900.87800000000004</v>
      </c>
      <c r="M802">
        <v>-901.49099999999999</v>
      </c>
      <c r="N802">
        <v>-902.00699999999995</v>
      </c>
      <c r="O802">
        <v>-902.52300000000002</v>
      </c>
      <c r="P802">
        <v>-902.04899999999998</v>
      </c>
      <c r="Q802">
        <v>-902.447</v>
      </c>
      <c r="R802">
        <v>-902.22199999999998</v>
      </c>
      <c r="S802">
        <v>-902.55499999999995</v>
      </c>
      <c r="T802">
        <v>-902.58799999999997</v>
      </c>
      <c r="U802">
        <v>-903.06100000000004</v>
      </c>
      <c r="V802">
        <v>-904.64200000000005</v>
      </c>
      <c r="W802">
        <v>-903.673</v>
      </c>
      <c r="X802">
        <v>-904.64099999999996</v>
      </c>
      <c r="Y802">
        <v>-902.66200000000003</v>
      </c>
      <c r="Z802">
        <v>-902.53399999999999</v>
      </c>
      <c r="AA802">
        <v>-900.37199999999996</v>
      </c>
      <c r="AB802">
        <v>-897.85599999999999</v>
      </c>
      <c r="AC802">
        <v>-896.67399999999998</v>
      </c>
      <c r="AD802">
        <v>-897.23299999999995</v>
      </c>
      <c r="AE802">
        <v>-893.66300000000001</v>
      </c>
      <c r="AF802">
        <v>-893.64200000000005</v>
      </c>
      <c r="AG802">
        <v>-893.17899999999997</v>
      </c>
      <c r="AH802">
        <v>-892.01800000000003</v>
      </c>
      <c r="AI802">
        <v>-891.59799999999996</v>
      </c>
      <c r="AJ802">
        <v>-680.98900000000003</v>
      </c>
      <c r="AK802">
        <v>-447.649</v>
      </c>
      <c r="AL802">
        <v>-449.16500000000002</v>
      </c>
      <c r="AM802">
        <v>-448.32600000000002</v>
      </c>
      <c r="AN802">
        <v>-449.05799999999999</v>
      </c>
      <c r="AO802">
        <v>-448.94900000000001</v>
      </c>
      <c r="AP802">
        <v>-449.197</v>
      </c>
      <c r="AQ802">
        <v>-453.584</v>
      </c>
      <c r="AR802">
        <v>-454.637</v>
      </c>
      <c r="AS802">
        <v>-455.71300000000002</v>
      </c>
      <c r="AT802">
        <v>-494.87200000000001</v>
      </c>
      <c r="AU802">
        <v>-615.62699999999995</v>
      </c>
      <c r="AV802">
        <v>-807.07799999999997</v>
      </c>
      <c r="AW802">
        <v>-807.16300000000001</v>
      </c>
      <c r="AX802">
        <v>-807.38900000000001</v>
      </c>
      <c r="AY802">
        <v>-808.03399999999999</v>
      </c>
      <c r="AZ802">
        <v>-809.97</v>
      </c>
      <c r="BA802">
        <v>-809.35699999999997</v>
      </c>
      <c r="BB802">
        <v>-808.85199999999998</v>
      </c>
      <c r="BC802">
        <v>-809.25</v>
      </c>
      <c r="BD802">
        <v>-808.49699999999996</v>
      </c>
    </row>
    <row r="803" spans="1:56" x14ac:dyDescent="0.25">
      <c r="A803" t="s">
        <v>323</v>
      </c>
      <c r="D803" t="s">
        <v>2</v>
      </c>
      <c r="F803" t="s">
        <v>157</v>
      </c>
      <c r="G803" s="33">
        <v>43001</v>
      </c>
      <c r="H803" s="41">
        <f t="shared" si="17"/>
        <v>51027.529999999992</v>
      </c>
      <c r="I803">
        <v>-674.02800000000002</v>
      </c>
      <c r="J803">
        <v>-674.55499999999995</v>
      </c>
      <c r="K803">
        <v>-673.64499999999998</v>
      </c>
      <c r="L803">
        <v>-671.88099999999997</v>
      </c>
      <c r="M803">
        <v>-672.19100000000003</v>
      </c>
      <c r="N803">
        <v>-672.34799999999996</v>
      </c>
      <c r="O803">
        <v>-672.51900000000001</v>
      </c>
      <c r="P803">
        <v>-673.20100000000002</v>
      </c>
      <c r="Q803">
        <v>-673.57399999999996</v>
      </c>
      <c r="R803">
        <v>-673.42700000000002</v>
      </c>
      <c r="S803">
        <v>-673.49</v>
      </c>
      <c r="T803">
        <v>-672.23900000000003</v>
      </c>
      <c r="U803">
        <v>-672.94200000000001</v>
      </c>
      <c r="V803">
        <v>-677.97199999999998</v>
      </c>
      <c r="W803">
        <v>-692.25599999999997</v>
      </c>
      <c r="X803">
        <v>-799.00800000000004</v>
      </c>
      <c r="Y803">
        <v>-786.34500000000003</v>
      </c>
      <c r="Z803">
        <v>-1145.627</v>
      </c>
      <c r="AA803">
        <v>-1701.8989999999999</v>
      </c>
      <c r="AB803">
        <v>-1889.778</v>
      </c>
      <c r="AC803">
        <v>-2043.758</v>
      </c>
      <c r="AD803">
        <v>-2164.6039999999998</v>
      </c>
      <c r="AE803">
        <v>-2305.3119999999999</v>
      </c>
      <c r="AF803">
        <v>-2339.8789999999999</v>
      </c>
      <c r="AG803">
        <v>-1771.84</v>
      </c>
      <c r="AH803">
        <v>-2132.2289999999998</v>
      </c>
      <c r="AI803">
        <v>-2171.7800000000002</v>
      </c>
      <c r="AJ803">
        <v>-2014.7329999999999</v>
      </c>
      <c r="AK803">
        <v>-2062.1379999999999</v>
      </c>
      <c r="AL803">
        <v>-1750.9169999999999</v>
      </c>
      <c r="AM803">
        <v>-1473.894</v>
      </c>
      <c r="AN803">
        <v>-963.83299999999997</v>
      </c>
      <c r="AO803">
        <v>-935.44600000000003</v>
      </c>
      <c r="AP803">
        <v>-958.63699999999994</v>
      </c>
      <c r="AQ803">
        <v>-742.81299999999999</v>
      </c>
      <c r="AR803">
        <v>-676.04</v>
      </c>
      <c r="AS803">
        <v>-672.94799999999998</v>
      </c>
      <c r="AT803">
        <v>-672.45799999999997</v>
      </c>
      <c r="AU803">
        <v>-672.505</v>
      </c>
      <c r="AV803">
        <v>-672.91099999999994</v>
      </c>
      <c r="AW803">
        <v>-672.846</v>
      </c>
      <c r="AX803">
        <v>-672.27700000000004</v>
      </c>
      <c r="AY803">
        <v>-673.16800000000001</v>
      </c>
      <c r="AZ803">
        <v>-673.71600000000001</v>
      </c>
      <c r="BA803">
        <v>-674.62099999999998</v>
      </c>
      <c r="BB803">
        <v>-672.83299999999997</v>
      </c>
      <c r="BC803">
        <v>-673.59</v>
      </c>
      <c r="BD803">
        <v>-672.87900000000002</v>
      </c>
    </row>
    <row r="804" spans="1:56" x14ac:dyDescent="0.25">
      <c r="A804" t="s">
        <v>323</v>
      </c>
      <c r="D804" t="s">
        <v>2</v>
      </c>
      <c r="F804" t="s">
        <v>155</v>
      </c>
      <c r="G804" s="33">
        <v>43001</v>
      </c>
      <c r="H804" s="41">
        <f t="shared" si="17"/>
        <v>0</v>
      </c>
      <c r="I804">
        <v>-978</v>
      </c>
      <c r="J804">
        <v>-984.16</v>
      </c>
      <c r="K804">
        <v>-990</v>
      </c>
      <c r="L804">
        <v>-984.16</v>
      </c>
      <c r="M804">
        <v>-990</v>
      </c>
      <c r="N804">
        <v>-966</v>
      </c>
      <c r="O804">
        <v>-786</v>
      </c>
      <c r="P804">
        <v>-822</v>
      </c>
      <c r="Q804">
        <v>-816</v>
      </c>
      <c r="R804">
        <v>-822</v>
      </c>
      <c r="S804">
        <v>-834</v>
      </c>
      <c r="T804">
        <v>-822</v>
      </c>
      <c r="U804">
        <v>-834</v>
      </c>
      <c r="V804">
        <v>-834.03099999999995</v>
      </c>
      <c r="W804">
        <v>-840.01499999999999</v>
      </c>
      <c r="X804">
        <v>-838.30700000000002</v>
      </c>
      <c r="Y804">
        <v>-831.24800000000005</v>
      </c>
      <c r="Z804">
        <v>-876.70699999999999</v>
      </c>
      <c r="AA804">
        <v>-975.452</v>
      </c>
      <c r="AB804">
        <v>-1002.599</v>
      </c>
      <c r="AC804">
        <v>-993.09500000000003</v>
      </c>
      <c r="AD804">
        <v>-1029.6079999999999</v>
      </c>
      <c r="AE804">
        <v>-1083.2560000000001</v>
      </c>
      <c r="AF804">
        <v>-1233.6130000000001</v>
      </c>
      <c r="AG804">
        <v>-1162.893</v>
      </c>
      <c r="AH804">
        <v>-731.96699999999998</v>
      </c>
      <c r="AI804">
        <v>-315.08100000000002</v>
      </c>
      <c r="AJ804">
        <v>-1159.8230000000001</v>
      </c>
      <c r="AK804">
        <v>-1526.4739999999999</v>
      </c>
      <c r="AL804">
        <v>-1423.2280000000001</v>
      </c>
      <c r="AM804">
        <v>-1355.43</v>
      </c>
      <c r="AN804">
        <v>-1134.9290000000001</v>
      </c>
      <c r="AO804">
        <v>-1015.395</v>
      </c>
      <c r="AP804">
        <v>-1022.12</v>
      </c>
      <c r="AQ804">
        <v>-980.98900000000003</v>
      </c>
      <c r="AR804">
        <v>-972.65599999999995</v>
      </c>
      <c r="AS804">
        <v>-972.01599999999996</v>
      </c>
      <c r="AT804">
        <v>-984</v>
      </c>
      <c r="AU804">
        <v>-1002</v>
      </c>
      <c r="AV804">
        <v>-996</v>
      </c>
      <c r="AW804">
        <v>-996</v>
      </c>
      <c r="AX804">
        <v>-996</v>
      </c>
      <c r="AY804">
        <v>-1038</v>
      </c>
      <c r="AZ804">
        <v>-1050</v>
      </c>
      <c r="BA804">
        <v>-1056</v>
      </c>
      <c r="BB804">
        <v>-1074</v>
      </c>
      <c r="BC804">
        <v>-1074</v>
      </c>
      <c r="BD804">
        <v>-1080</v>
      </c>
    </row>
    <row r="805" spans="1:56" x14ac:dyDescent="0.25">
      <c r="A805" t="s">
        <v>323</v>
      </c>
      <c r="D805" t="s">
        <v>2</v>
      </c>
      <c r="F805" t="s">
        <v>157</v>
      </c>
      <c r="G805" s="33">
        <v>43002</v>
      </c>
      <c r="H805" s="41">
        <f t="shared" si="17"/>
        <v>52292.150999999998</v>
      </c>
      <c r="I805">
        <v>-672.96900000000005</v>
      </c>
      <c r="J805">
        <v>-674.202</v>
      </c>
      <c r="K805">
        <v>-674.73500000000001</v>
      </c>
      <c r="L805">
        <v>-674.471</v>
      </c>
      <c r="M805">
        <v>-675.51</v>
      </c>
      <c r="N805">
        <v>-675.59199999999998</v>
      </c>
      <c r="O805">
        <v>-676.04899999999998</v>
      </c>
      <c r="P805">
        <v>-676.03499999999997</v>
      </c>
      <c r="Q805">
        <v>-676.51199999999994</v>
      </c>
      <c r="R805">
        <v>-675.88699999999994</v>
      </c>
      <c r="S805">
        <v>-676.06700000000001</v>
      </c>
      <c r="T805">
        <v>-675.97699999999998</v>
      </c>
      <c r="U805">
        <v>-675.49199999999996</v>
      </c>
      <c r="V805">
        <v>-698.697</v>
      </c>
      <c r="W805">
        <v>-892.80499999999995</v>
      </c>
      <c r="X805">
        <v>-779.85699999999997</v>
      </c>
      <c r="Y805">
        <v>-915.61199999999997</v>
      </c>
      <c r="Z805">
        <v>-1671.0989999999999</v>
      </c>
      <c r="AA805">
        <v>-1903.385</v>
      </c>
      <c r="AB805">
        <v>-1913.864</v>
      </c>
      <c r="AC805">
        <v>-1861.356</v>
      </c>
      <c r="AD805">
        <v>-1895.8979999999999</v>
      </c>
      <c r="AE805">
        <v>-1753.8409999999999</v>
      </c>
      <c r="AF805">
        <v>-1667.6410000000001</v>
      </c>
      <c r="AG805">
        <v>-1909.1010000000001</v>
      </c>
      <c r="AH805">
        <v>-2373.12</v>
      </c>
      <c r="AI805">
        <v>-2071.2190000000001</v>
      </c>
      <c r="AJ805">
        <v>-2018.5530000000001</v>
      </c>
      <c r="AK805">
        <v>-2077.5680000000002</v>
      </c>
      <c r="AL805">
        <v>-2092.2170000000001</v>
      </c>
      <c r="AM805">
        <v>-1472.354</v>
      </c>
      <c r="AN805">
        <v>-1624.098</v>
      </c>
      <c r="AO805">
        <v>-1391.2950000000001</v>
      </c>
      <c r="AP805">
        <v>-1105.4590000000001</v>
      </c>
      <c r="AQ805">
        <v>-843.29200000000003</v>
      </c>
      <c r="AR805">
        <v>-705.26900000000001</v>
      </c>
      <c r="AS805">
        <v>-671.28499999999997</v>
      </c>
      <c r="AT805">
        <v>-671.36</v>
      </c>
      <c r="AU805">
        <v>-671.64400000000001</v>
      </c>
      <c r="AV805">
        <v>-663.553</v>
      </c>
      <c r="AW805">
        <v>-648.65300000000002</v>
      </c>
      <c r="AX805">
        <v>-648.39599999999996</v>
      </c>
      <c r="AY805">
        <v>-649.13699999999994</v>
      </c>
      <c r="AZ805">
        <v>-649.15700000000004</v>
      </c>
      <c r="BA805">
        <v>-650.005</v>
      </c>
      <c r="BB805">
        <v>-650.59900000000005</v>
      </c>
      <c r="BC805">
        <v>-650.37800000000004</v>
      </c>
      <c r="BD805">
        <v>-650.88599999999997</v>
      </c>
    </row>
    <row r="806" spans="1:56" x14ac:dyDescent="0.25">
      <c r="A806" t="s">
        <v>323</v>
      </c>
      <c r="D806" t="s">
        <v>2</v>
      </c>
      <c r="F806" t="s">
        <v>153</v>
      </c>
      <c r="G806" s="33">
        <v>43002</v>
      </c>
      <c r="H806" s="41">
        <f t="shared" si="17"/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</row>
    <row r="807" spans="1:56" x14ac:dyDescent="0.25">
      <c r="A807" t="s">
        <v>323</v>
      </c>
      <c r="D807" t="s">
        <v>2</v>
      </c>
      <c r="F807" t="s">
        <v>154</v>
      </c>
      <c r="G807" s="33">
        <v>43002</v>
      </c>
      <c r="H807" s="41">
        <f t="shared" si="17"/>
        <v>0</v>
      </c>
      <c r="I807">
        <v>-809.56100000000004</v>
      </c>
      <c r="J807">
        <v>-809.00199999999995</v>
      </c>
      <c r="K807">
        <v>-809.97</v>
      </c>
      <c r="L807">
        <v>-808.23900000000003</v>
      </c>
      <c r="M807">
        <v>-810.65800000000002</v>
      </c>
      <c r="N807">
        <v>-810.18499999999995</v>
      </c>
      <c r="O807">
        <v>-810.45399999999995</v>
      </c>
      <c r="P807">
        <v>-811.54</v>
      </c>
      <c r="Q807">
        <v>-809.62599999999998</v>
      </c>
      <c r="R807">
        <v>-810.30399999999997</v>
      </c>
      <c r="S807">
        <v>-811.09900000000005</v>
      </c>
      <c r="T807">
        <v>-810.77599999999995</v>
      </c>
      <c r="U807">
        <v>-810.09799999999996</v>
      </c>
      <c r="V807">
        <v>-258.15600000000001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-1</v>
      </c>
      <c r="AO807">
        <v>0</v>
      </c>
      <c r="AP807">
        <v>0</v>
      </c>
      <c r="AQ807">
        <v>0</v>
      </c>
      <c r="AR807">
        <v>-193.69800000000001</v>
      </c>
      <c r="AS807">
        <v>-735.01800000000003</v>
      </c>
      <c r="AT807">
        <v>-884.49199999999996</v>
      </c>
      <c r="AU807">
        <v>-892.43799999999999</v>
      </c>
      <c r="AV807">
        <v>-892.86699999999996</v>
      </c>
      <c r="AW807">
        <v>-892.72799999999995</v>
      </c>
      <c r="AX807">
        <v>-891.96500000000003</v>
      </c>
      <c r="AY807">
        <v>-893.32</v>
      </c>
      <c r="AZ807">
        <v>-893.89</v>
      </c>
      <c r="BA807">
        <v>-893.19100000000003</v>
      </c>
      <c r="BB807">
        <v>-893.05</v>
      </c>
      <c r="BC807">
        <v>-892.47</v>
      </c>
      <c r="BD807">
        <v>-892.96500000000003</v>
      </c>
    </row>
    <row r="808" spans="1:56" x14ac:dyDescent="0.25">
      <c r="A808" t="s">
        <v>323</v>
      </c>
      <c r="D808" t="s">
        <v>2</v>
      </c>
      <c r="F808" t="s">
        <v>156</v>
      </c>
      <c r="G808" s="33">
        <v>43002</v>
      </c>
      <c r="H808" s="41">
        <f t="shared" si="17"/>
        <v>222441.48399999997</v>
      </c>
      <c r="I808">
        <v>-10.848000000000001</v>
      </c>
      <c r="J808">
        <v>-8.282</v>
      </c>
      <c r="K808">
        <v>-8.4610000000000003</v>
      </c>
      <c r="L808">
        <v>-7.194</v>
      </c>
      <c r="M808">
        <v>-7.4219999999999997</v>
      </c>
      <c r="N808">
        <v>-7.3849999999999998</v>
      </c>
      <c r="O808">
        <v>-7.22</v>
      </c>
      <c r="P808">
        <v>-7.2009999999999996</v>
      </c>
      <c r="Q808">
        <v>-7.1</v>
      </c>
      <c r="R808">
        <v>-7.43</v>
      </c>
      <c r="S808">
        <v>-7.319</v>
      </c>
      <c r="T808">
        <v>-7.7720000000000002</v>
      </c>
      <c r="U808">
        <v>-7.423</v>
      </c>
      <c r="V808">
        <v>-228.18299999999999</v>
      </c>
      <c r="W808">
        <v>-1550.521</v>
      </c>
      <c r="X808">
        <v>-577.43799999999999</v>
      </c>
      <c r="Y808">
        <v>-2426.14</v>
      </c>
      <c r="Z808">
        <v>-8628.3520000000008</v>
      </c>
      <c r="AA808">
        <v>-11398.467000000001</v>
      </c>
      <c r="AB808">
        <v>-11953.698</v>
      </c>
      <c r="AC808">
        <v>-13663.156000000001</v>
      </c>
      <c r="AD808">
        <v>-13825.562</v>
      </c>
      <c r="AE808">
        <v>-12762.351000000001</v>
      </c>
      <c r="AF808">
        <v>-11643.208000000001</v>
      </c>
      <c r="AG808">
        <v>-15159.358</v>
      </c>
      <c r="AH808">
        <v>-19065.189999999999</v>
      </c>
      <c r="AI808">
        <v>-14789.165000000001</v>
      </c>
      <c r="AJ808">
        <v>-16255.583000000001</v>
      </c>
      <c r="AK808">
        <v>-16231.843999999999</v>
      </c>
      <c r="AL808">
        <v>-15398.278</v>
      </c>
      <c r="AM808">
        <v>-10261.724</v>
      </c>
      <c r="AN808">
        <v>-10967.365</v>
      </c>
      <c r="AO808">
        <v>-8281.7980000000007</v>
      </c>
      <c r="AP808">
        <v>-4874.18</v>
      </c>
      <c r="AQ808">
        <v>-1973.895</v>
      </c>
      <c r="AR808">
        <v>-311.96800000000002</v>
      </c>
      <c r="AS808">
        <v>-9.8450000000000006</v>
      </c>
      <c r="AT808">
        <v>-8.7910000000000004</v>
      </c>
      <c r="AU808">
        <v>-10.169</v>
      </c>
      <c r="AV808">
        <v>-9.9109999999999996</v>
      </c>
      <c r="AW808">
        <v>-9.2050000000000001</v>
      </c>
      <c r="AX808">
        <v>-9.0180000000000007</v>
      </c>
      <c r="AY808">
        <v>-9.3829999999999991</v>
      </c>
      <c r="AZ808">
        <v>-8.7050000000000001</v>
      </c>
      <c r="BA808">
        <v>-9.4930000000000003</v>
      </c>
      <c r="BB808">
        <v>-8.2080000000000002</v>
      </c>
      <c r="BC808">
        <v>-9.15</v>
      </c>
      <c r="BD808">
        <v>-11.125</v>
      </c>
    </row>
    <row r="809" spans="1:56" x14ac:dyDescent="0.25">
      <c r="A809" t="s">
        <v>323</v>
      </c>
      <c r="D809" t="s">
        <v>2</v>
      </c>
      <c r="F809" t="s">
        <v>155</v>
      </c>
      <c r="G809" s="33">
        <v>43002</v>
      </c>
      <c r="H809" s="41">
        <f t="shared" si="17"/>
        <v>0</v>
      </c>
      <c r="I809">
        <v>-1080.1600000000001</v>
      </c>
      <c r="J809">
        <v>-1092</v>
      </c>
      <c r="K809">
        <v>-984</v>
      </c>
      <c r="L809">
        <v>-822.16</v>
      </c>
      <c r="M809">
        <v>-834</v>
      </c>
      <c r="N809">
        <v>-840.16</v>
      </c>
      <c r="O809">
        <v>-834</v>
      </c>
      <c r="P809">
        <v>-804</v>
      </c>
      <c r="Q809">
        <v>-810</v>
      </c>
      <c r="R809">
        <v>-816.16</v>
      </c>
      <c r="S809">
        <v>-816</v>
      </c>
      <c r="T809">
        <v>-384</v>
      </c>
      <c r="U809">
        <v>-0.16</v>
      </c>
      <c r="V809">
        <v>-1.3740000000000001</v>
      </c>
      <c r="W809">
        <v>-30.63</v>
      </c>
      <c r="X809">
        <v>-17.652999999999999</v>
      </c>
      <c r="Y809">
        <v>-25.984000000000002</v>
      </c>
      <c r="Z809">
        <v>-770.827</v>
      </c>
      <c r="AA809">
        <v>-1074.9190000000001</v>
      </c>
      <c r="AB809">
        <v>-1190.5119999999999</v>
      </c>
      <c r="AC809">
        <v>-1308.96</v>
      </c>
      <c r="AD809">
        <v>-1358.807</v>
      </c>
      <c r="AE809">
        <v>-1266.328</v>
      </c>
      <c r="AF809">
        <v>-1211.46</v>
      </c>
      <c r="AG809">
        <v>-1286.6690000000001</v>
      </c>
      <c r="AH809">
        <v>-1361.44</v>
      </c>
      <c r="AI809">
        <v>-1292.2829999999999</v>
      </c>
      <c r="AJ809">
        <v>-1294.8779999999999</v>
      </c>
      <c r="AK809">
        <v>-1309.6289999999999</v>
      </c>
      <c r="AL809">
        <v>-1324.027</v>
      </c>
      <c r="AM809">
        <v>-1184.8240000000001</v>
      </c>
      <c r="AN809">
        <v>-1210.33</v>
      </c>
      <c r="AO809">
        <v>-1191.4559999999999</v>
      </c>
      <c r="AP809">
        <v>-1133.086</v>
      </c>
      <c r="AQ809">
        <v>-1084.135</v>
      </c>
      <c r="AR809">
        <v>-1048.2380000000001</v>
      </c>
      <c r="AS809">
        <v>-1014</v>
      </c>
      <c r="AT809">
        <v>-1014.16</v>
      </c>
      <c r="AU809">
        <v>-1026</v>
      </c>
      <c r="AV809">
        <v>-1056</v>
      </c>
      <c r="AW809">
        <v>-1050</v>
      </c>
      <c r="AX809">
        <v>-1056.0160000000001</v>
      </c>
      <c r="AY809">
        <v>-1044</v>
      </c>
      <c r="AZ809">
        <v>-1020</v>
      </c>
      <c r="BA809">
        <v>-1026</v>
      </c>
      <c r="BB809">
        <v>-1020</v>
      </c>
      <c r="BC809">
        <v>-1026</v>
      </c>
      <c r="BD809">
        <v>-1020</v>
      </c>
    </row>
    <row r="810" spans="1:56" x14ac:dyDescent="0.25">
      <c r="A810" t="s">
        <v>323</v>
      </c>
      <c r="D810" t="s">
        <v>2</v>
      </c>
      <c r="F810" t="s">
        <v>156</v>
      </c>
      <c r="G810" s="33">
        <v>43003</v>
      </c>
      <c r="H810" s="41">
        <f t="shared" si="17"/>
        <v>119317.17700000001</v>
      </c>
      <c r="I810">
        <v>-9.9529999999999994</v>
      </c>
      <c r="J810">
        <v>-9.5890000000000004</v>
      </c>
      <c r="K810">
        <v>-7.6929999999999996</v>
      </c>
      <c r="L810">
        <v>-9.5570000000000004</v>
      </c>
      <c r="M810">
        <v>-7.5830000000000002</v>
      </c>
      <c r="N810">
        <v>-8.7309999999999999</v>
      </c>
      <c r="O810">
        <v>-8.0779999999999994</v>
      </c>
      <c r="P810">
        <v>-8.2929999999999993</v>
      </c>
      <c r="Q810">
        <v>-7.6550000000000002</v>
      </c>
      <c r="R810">
        <v>-8.6630000000000003</v>
      </c>
      <c r="S810">
        <v>-7.8860000000000001</v>
      </c>
      <c r="T810">
        <v>-9.0830000000000002</v>
      </c>
      <c r="U810">
        <v>-7.7169999999999996</v>
      </c>
      <c r="V810">
        <v>-22.326000000000001</v>
      </c>
      <c r="W810">
        <v>-120.273</v>
      </c>
      <c r="X810">
        <v>-634.14400000000001</v>
      </c>
      <c r="Y810">
        <v>-2238.0970000000002</v>
      </c>
      <c r="Z810">
        <v>-4831.7479999999996</v>
      </c>
      <c r="AA810">
        <v>-5479.009</v>
      </c>
      <c r="AB810">
        <v>-5201.3459999999995</v>
      </c>
      <c r="AC810">
        <v>-4773.6459999999997</v>
      </c>
      <c r="AD810">
        <v>-6468.3519999999999</v>
      </c>
      <c r="AE810">
        <v>-13247.319</v>
      </c>
      <c r="AF810">
        <v>-10474.467000000001</v>
      </c>
      <c r="AG810">
        <v>-8969.4590000000007</v>
      </c>
      <c r="AH810">
        <v>-10502.285</v>
      </c>
      <c r="AI810">
        <v>-10496.18</v>
      </c>
      <c r="AJ810">
        <v>-8576.25</v>
      </c>
      <c r="AK810">
        <v>-8847.5859999999993</v>
      </c>
      <c r="AL810">
        <v>-7153.9759999999997</v>
      </c>
      <c r="AM810">
        <v>-4533.4170000000004</v>
      </c>
      <c r="AN810">
        <v>-3725.0529999999999</v>
      </c>
      <c r="AO810">
        <v>-1677.261</v>
      </c>
      <c r="AP810">
        <v>-915.03499999999997</v>
      </c>
      <c r="AQ810">
        <v>-158.40700000000001</v>
      </c>
      <c r="AR810">
        <v>-43.216999999999999</v>
      </c>
      <c r="AS810">
        <v>-10.81</v>
      </c>
      <c r="AT810">
        <v>-9.1999999999999993</v>
      </c>
      <c r="AU810">
        <v>-10.144</v>
      </c>
      <c r="AV810">
        <v>-9.8940000000000001</v>
      </c>
      <c r="AW810">
        <v>-10.113</v>
      </c>
      <c r="AX810">
        <v>-10.143000000000001</v>
      </c>
      <c r="AY810">
        <v>-10.917999999999999</v>
      </c>
      <c r="AZ810">
        <v>-8.7070000000000007</v>
      </c>
      <c r="BA810">
        <v>-8.4969999999999999</v>
      </c>
      <c r="BB810">
        <v>-9.2010000000000005</v>
      </c>
      <c r="BC810">
        <v>-10.102</v>
      </c>
      <c r="BD810">
        <v>-10.114000000000001</v>
      </c>
    </row>
    <row r="811" spans="1:56" x14ac:dyDescent="0.25">
      <c r="A811" t="s">
        <v>323</v>
      </c>
      <c r="D811" t="s">
        <v>2</v>
      </c>
      <c r="F811" t="s">
        <v>155</v>
      </c>
      <c r="G811" s="33">
        <v>43003</v>
      </c>
      <c r="H811" s="41">
        <f t="shared" si="17"/>
        <v>0</v>
      </c>
      <c r="I811">
        <v>-1026</v>
      </c>
      <c r="J811">
        <v>-1026.2</v>
      </c>
      <c r="K811">
        <v>-1026</v>
      </c>
      <c r="L811">
        <v>-1020</v>
      </c>
      <c r="M811">
        <v>-1026</v>
      </c>
      <c r="N811">
        <v>-768</v>
      </c>
      <c r="O811">
        <v>-768</v>
      </c>
      <c r="P811">
        <v>-780</v>
      </c>
      <c r="Q811">
        <v>-780</v>
      </c>
      <c r="R811">
        <v>-780</v>
      </c>
      <c r="S811">
        <v>-786</v>
      </c>
      <c r="T811">
        <v>-780.16</v>
      </c>
      <c r="U811">
        <v>-774</v>
      </c>
      <c r="V811">
        <v>-774</v>
      </c>
      <c r="W811">
        <v>-774</v>
      </c>
      <c r="X811">
        <v>-774</v>
      </c>
      <c r="Y811">
        <v>-774</v>
      </c>
      <c r="Z811">
        <v>-762</v>
      </c>
      <c r="AA811">
        <v>-828.15099999999995</v>
      </c>
      <c r="AB811">
        <v>-1032.752</v>
      </c>
      <c r="AC811">
        <v>-1050.0160000000001</v>
      </c>
      <c r="AD811">
        <v>-1044.08</v>
      </c>
      <c r="AE811">
        <v>-1058.201</v>
      </c>
      <c r="AF811">
        <v>-1054.17</v>
      </c>
      <c r="AG811">
        <v>-1071.328</v>
      </c>
      <c r="AH811">
        <v>-687.97699999999998</v>
      </c>
      <c r="AI811">
        <v>-1242.9459999999999</v>
      </c>
      <c r="AJ811">
        <v>-1242.1869999999999</v>
      </c>
      <c r="AK811">
        <v>-1263.079</v>
      </c>
      <c r="AL811">
        <v>-1267.7260000000001</v>
      </c>
      <c r="AM811">
        <v>-1278.0160000000001</v>
      </c>
      <c r="AN811">
        <v>-1306.825</v>
      </c>
      <c r="AO811">
        <v>-1290.0160000000001</v>
      </c>
      <c r="AP811">
        <v>-1183.296</v>
      </c>
      <c r="AQ811">
        <v>-1178.24</v>
      </c>
      <c r="AR811">
        <v>-1194</v>
      </c>
      <c r="AS811">
        <v>-1248.0160000000001</v>
      </c>
      <c r="AT811">
        <v>-1254</v>
      </c>
      <c r="AU811">
        <v>-1254</v>
      </c>
      <c r="AV811">
        <v>-1236.0160000000001</v>
      </c>
      <c r="AW811">
        <v>-1170</v>
      </c>
      <c r="AX811">
        <v>-1158</v>
      </c>
      <c r="AY811">
        <v>-1134</v>
      </c>
      <c r="AZ811">
        <v>-1146</v>
      </c>
      <c r="BA811">
        <v>-1164</v>
      </c>
      <c r="BB811">
        <v>-702</v>
      </c>
      <c r="BC811">
        <v>0</v>
      </c>
      <c r="BD811">
        <v>0</v>
      </c>
    </row>
    <row r="812" spans="1:56" x14ac:dyDescent="0.25">
      <c r="A812" t="s">
        <v>323</v>
      </c>
      <c r="D812" t="s">
        <v>2</v>
      </c>
      <c r="F812" t="s">
        <v>154</v>
      </c>
      <c r="G812" s="33">
        <v>43003</v>
      </c>
      <c r="H812" s="41">
        <f t="shared" si="17"/>
        <v>0</v>
      </c>
      <c r="I812">
        <v>-893.09400000000005</v>
      </c>
      <c r="J812">
        <v>-892.74900000000002</v>
      </c>
      <c r="K812">
        <v>-892.524</v>
      </c>
      <c r="L812">
        <v>-893.255</v>
      </c>
      <c r="M812">
        <v>-893.029</v>
      </c>
      <c r="N812">
        <v>-892.39400000000001</v>
      </c>
      <c r="O812">
        <v>-892.85699999999997</v>
      </c>
      <c r="P812">
        <v>-774.45600000000002</v>
      </c>
      <c r="Q812">
        <v>-472.077</v>
      </c>
      <c r="R812">
        <v>-728.351</v>
      </c>
      <c r="S812">
        <v>-868.72900000000004</v>
      </c>
      <c r="T812">
        <v>-692.70899999999995</v>
      </c>
      <c r="U812">
        <v>-785.32600000000002</v>
      </c>
      <c r="V812">
        <v>-868.70799999999997</v>
      </c>
      <c r="W812">
        <v>-869.428</v>
      </c>
      <c r="X812">
        <v>-771.52099999999996</v>
      </c>
      <c r="Y812">
        <v>-434.46699999999998</v>
      </c>
      <c r="Z812">
        <v>-342.88099999999997</v>
      </c>
      <c r="AA812">
        <v>0</v>
      </c>
      <c r="AB812">
        <v>0</v>
      </c>
      <c r="AC812">
        <v>-72.361000000000004</v>
      </c>
      <c r="AD812">
        <v>-714.48099999999999</v>
      </c>
      <c r="AE812">
        <v>-770.76800000000003</v>
      </c>
      <c r="AF812">
        <v>-450.85300000000001</v>
      </c>
      <c r="AG812">
        <v>-422.76900000000001</v>
      </c>
      <c r="AH812">
        <v>-422.25200000000001</v>
      </c>
      <c r="AI812">
        <v>-421.75799999999998</v>
      </c>
      <c r="AJ812">
        <v>-549.70699999999999</v>
      </c>
      <c r="AK812">
        <v>-503.39699999999999</v>
      </c>
      <c r="AL812">
        <v>-558.96400000000006</v>
      </c>
      <c r="AM812">
        <v>-425.54300000000001</v>
      </c>
      <c r="AN812">
        <v>-557.87800000000004</v>
      </c>
      <c r="AO812">
        <v>-428.31700000000001</v>
      </c>
      <c r="AP812">
        <v>-664.66700000000003</v>
      </c>
      <c r="AQ812">
        <v>-664.57100000000003</v>
      </c>
      <c r="AR812">
        <v>-666.43100000000004</v>
      </c>
      <c r="AS812">
        <v>-664.904</v>
      </c>
      <c r="AT812">
        <v>-665.12900000000002</v>
      </c>
      <c r="AU812">
        <v>-665.07600000000002</v>
      </c>
      <c r="AV812">
        <v>-666.29100000000005</v>
      </c>
      <c r="AW812">
        <v>-665.52800000000002</v>
      </c>
      <c r="AX812">
        <v>-665.01099999999997</v>
      </c>
      <c r="AY812">
        <v>-666.51700000000005</v>
      </c>
      <c r="AZ812">
        <v>-665.73099999999999</v>
      </c>
      <c r="BA812">
        <v>-475.46499999999997</v>
      </c>
      <c r="BB812">
        <v>-413.952</v>
      </c>
      <c r="BC812">
        <v>-413.98500000000001</v>
      </c>
      <c r="BD812">
        <v>-414.06</v>
      </c>
    </row>
    <row r="813" spans="1:56" x14ac:dyDescent="0.25">
      <c r="A813" t="s">
        <v>323</v>
      </c>
      <c r="D813" t="s">
        <v>2</v>
      </c>
      <c r="F813" t="s">
        <v>157</v>
      </c>
      <c r="G813" s="33">
        <v>43003</v>
      </c>
      <c r="H813" s="41">
        <f t="shared" si="17"/>
        <v>31016.748999999996</v>
      </c>
      <c r="I813">
        <v>-651.77700000000004</v>
      </c>
      <c r="J813">
        <v>-652.02700000000004</v>
      </c>
      <c r="K813">
        <v>-651.80899999999997</v>
      </c>
      <c r="L813">
        <v>-651.96199999999999</v>
      </c>
      <c r="M813">
        <v>-652.63699999999994</v>
      </c>
      <c r="N813">
        <v>-652.33100000000002</v>
      </c>
      <c r="O813">
        <v>-653.29999999999995</v>
      </c>
      <c r="P813">
        <v>-640.69899999999996</v>
      </c>
      <c r="Q813">
        <v>-619.12699999999995</v>
      </c>
      <c r="R813">
        <v>-618.96600000000001</v>
      </c>
      <c r="S813">
        <v>-618.83000000000004</v>
      </c>
      <c r="T813">
        <v>-618.04300000000001</v>
      </c>
      <c r="U813">
        <v>-591.49599999999998</v>
      </c>
      <c r="V813">
        <v>-591.54700000000003</v>
      </c>
      <c r="W813">
        <v>-600.87199999999996</v>
      </c>
      <c r="X813">
        <v>-627.94299999999998</v>
      </c>
      <c r="Y813">
        <v>-698.36500000000001</v>
      </c>
      <c r="Z813">
        <v>-719.08</v>
      </c>
      <c r="AA813">
        <v>-463.34199999999998</v>
      </c>
      <c r="AB813">
        <v>-447.589</v>
      </c>
      <c r="AC813">
        <v>-426.9</v>
      </c>
      <c r="AD813">
        <v>-443.26799999999997</v>
      </c>
      <c r="AE813">
        <v>-950.46799999999996</v>
      </c>
      <c r="AF813">
        <v>-656.47699999999998</v>
      </c>
      <c r="AG813">
        <v>-899.13599999999997</v>
      </c>
      <c r="AH813">
        <v>-923.39400000000001</v>
      </c>
      <c r="AI813">
        <v>-810.94100000000003</v>
      </c>
      <c r="AJ813">
        <v>-599.83699999999999</v>
      </c>
      <c r="AK813">
        <v>-657.60599999999999</v>
      </c>
      <c r="AL813">
        <v>-648.36900000000003</v>
      </c>
      <c r="AM813">
        <v>-718.28800000000001</v>
      </c>
      <c r="AN813">
        <v>-771.2</v>
      </c>
      <c r="AO813">
        <v>-675.35400000000004</v>
      </c>
      <c r="AP813">
        <v>-665.755</v>
      </c>
      <c r="AQ813">
        <v>-634.82500000000005</v>
      </c>
      <c r="AR813">
        <v>-625.44500000000005</v>
      </c>
      <c r="AS813">
        <v>-622.95899999999995</v>
      </c>
      <c r="AT813">
        <v>-623.755</v>
      </c>
      <c r="AU813">
        <v>-624.67899999999997</v>
      </c>
      <c r="AV813">
        <v>-623.82600000000002</v>
      </c>
      <c r="AW813">
        <v>-623.72900000000004</v>
      </c>
      <c r="AX813">
        <v>-623.47</v>
      </c>
      <c r="AY813">
        <v>-624.63800000000003</v>
      </c>
      <c r="AZ813">
        <v>-623.35400000000004</v>
      </c>
      <c r="BA813">
        <v>-626.10299999999995</v>
      </c>
      <c r="BB813">
        <v>-623.76700000000005</v>
      </c>
      <c r="BC813">
        <v>-623.92999999999995</v>
      </c>
      <c r="BD813">
        <v>-623.53399999999999</v>
      </c>
    </row>
    <row r="814" spans="1:56" x14ac:dyDescent="0.25">
      <c r="A814" t="s">
        <v>323</v>
      </c>
      <c r="D814" t="s">
        <v>2</v>
      </c>
      <c r="F814" t="s">
        <v>153</v>
      </c>
      <c r="G814" s="33">
        <v>43003</v>
      </c>
      <c r="H814" s="41">
        <f t="shared" si="17"/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</row>
    <row r="815" spans="1:56" x14ac:dyDescent="0.25">
      <c r="A815" t="s">
        <v>323</v>
      </c>
      <c r="D815" t="s">
        <v>2</v>
      </c>
      <c r="F815" t="s">
        <v>157</v>
      </c>
      <c r="G815" s="33">
        <v>43004</v>
      </c>
      <c r="H815" s="41">
        <f t="shared" si="17"/>
        <v>34340.048999999992</v>
      </c>
      <c r="I815">
        <v>-624.38400000000001</v>
      </c>
      <c r="J815">
        <v>-624.52300000000002</v>
      </c>
      <c r="K815">
        <v>-624.74199999999996</v>
      </c>
      <c r="L815">
        <v>-623.952</v>
      </c>
      <c r="M815">
        <v>-624.65899999999999</v>
      </c>
      <c r="N815">
        <v>-625.21799999999996</v>
      </c>
      <c r="O815">
        <v>-623.976</v>
      </c>
      <c r="P815">
        <v>-624.29899999999998</v>
      </c>
      <c r="Q815">
        <v>-625.33699999999999</v>
      </c>
      <c r="R815">
        <v>-624.69399999999996</v>
      </c>
      <c r="S815">
        <v>-623.46199999999999</v>
      </c>
      <c r="T815">
        <v>-622.22</v>
      </c>
      <c r="U815">
        <v>-626.03899999999999</v>
      </c>
      <c r="V815">
        <v>-657.30899999999997</v>
      </c>
      <c r="W815">
        <v>-778.34699999999998</v>
      </c>
      <c r="X815">
        <v>-888.18399999999997</v>
      </c>
      <c r="Y815">
        <v>-1004.072</v>
      </c>
      <c r="Z815">
        <v>-1108.348</v>
      </c>
      <c r="AA815">
        <v>-1246.3</v>
      </c>
      <c r="AB815">
        <v>-1342.836</v>
      </c>
      <c r="AC815">
        <v>-1148.2560000000001</v>
      </c>
      <c r="AD815">
        <v>-1319.701</v>
      </c>
      <c r="AE815">
        <v>-1369.48</v>
      </c>
      <c r="AF815">
        <v>-1578.259</v>
      </c>
      <c r="AG815">
        <v>-1606.7239999999999</v>
      </c>
      <c r="AH815">
        <v>-1701.175</v>
      </c>
      <c r="AI815">
        <v>-1673.2439999999999</v>
      </c>
      <c r="AJ815">
        <v>-1618.2719999999999</v>
      </c>
      <c r="AK815">
        <v>-1512.7729999999999</v>
      </c>
      <c r="AL815">
        <v>-1383.768</v>
      </c>
      <c r="AM815">
        <v>-1266.0450000000001</v>
      </c>
      <c r="AN815">
        <v>-1132.8420000000001</v>
      </c>
      <c r="AO815">
        <v>-992.71</v>
      </c>
      <c r="AP815">
        <v>-761.90700000000004</v>
      </c>
      <c r="AQ815">
        <v>-54.25</v>
      </c>
      <c r="AR815">
        <v>-15.233000000000001</v>
      </c>
      <c r="AS815">
        <v>-5.1779999999999999</v>
      </c>
      <c r="AT815">
        <v>-4.7140000000000004</v>
      </c>
      <c r="AU815">
        <v>-5.351</v>
      </c>
      <c r="AV815">
        <v>-4.9009999999999998</v>
      </c>
      <c r="AW815">
        <v>-5.5640000000000001</v>
      </c>
      <c r="AX815">
        <v>-5.1639999999999997</v>
      </c>
      <c r="AY815">
        <v>-5.1879999999999997</v>
      </c>
      <c r="AZ815">
        <v>-4.0880000000000001</v>
      </c>
      <c r="BA815">
        <v>-6.2140000000000004</v>
      </c>
      <c r="BB815">
        <v>-5.6829999999999998</v>
      </c>
      <c r="BC815">
        <v>-5.1760000000000002</v>
      </c>
      <c r="BD815">
        <v>-5.2880000000000003</v>
      </c>
    </row>
    <row r="816" spans="1:56" x14ac:dyDescent="0.25">
      <c r="A816" t="s">
        <v>323</v>
      </c>
      <c r="D816" t="s">
        <v>2</v>
      </c>
      <c r="F816" t="s">
        <v>153</v>
      </c>
      <c r="G816" s="33">
        <v>43004</v>
      </c>
      <c r="H816" s="41">
        <f t="shared" si="17"/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</row>
    <row r="817" spans="1:56" x14ac:dyDescent="0.25">
      <c r="A817" t="s">
        <v>323</v>
      </c>
      <c r="D817" t="s">
        <v>2</v>
      </c>
      <c r="F817" t="s">
        <v>156</v>
      </c>
      <c r="G817" s="33">
        <v>43004</v>
      </c>
      <c r="H817" s="41">
        <f t="shared" si="17"/>
        <v>279452.48</v>
      </c>
      <c r="I817">
        <v>-9.1069999999999993</v>
      </c>
      <c r="J817">
        <v>-9.0749999999999993</v>
      </c>
      <c r="K817">
        <v>-8.3849999999999998</v>
      </c>
      <c r="L817">
        <v>-9.2650000000000006</v>
      </c>
      <c r="M817">
        <v>-8.3160000000000007</v>
      </c>
      <c r="N817">
        <v>-9.5030000000000001</v>
      </c>
      <c r="O817">
        <v>-7.8010000000000002</v>
      </c>
      <c r="P817">
        <v>-8.8800000000000008</v>
      </c>
      <c r="Q817">
        <v>-8.0500000000000007</v>
      </c>
      <c r="R817">
        <v>-9.2639999999999993</v>
      </c>
      <c r="S817">
        <v>-8.4939999999999998</v>
      </c>
      <c r="T817">
        <v>-10.079000000000001</v>
      </c>
      <c r="U817">
        <v>-21.189</v>
      </c>
      <c r="V817">
        <v>-468.62</v>
      </c>
      <c r="W817">
        <v>-1937.7360000000001</v>
      </c>
      <c r="X817">
        <v>-4109.9470000000001</v>
      </c>
      <c r="Y817">
        <v>-7177.5870000000004</v>
      </c>
      <c r="Z817">
        <v>-10363.012000000001</v>
      </c>
      <c r="AA817">
        <v>-13220.395</v>
      </c>
      <c r="AB817">
        <v>-14723.45</v>
      </c>
      <c r="AC817">
        <v>-12671.53</v>
      </c>
      <c r="AD817">
        <v>-14762.47</v>
      </c>
      <c r="AE817">
        <v>-17459.218000000001</v>
      </c>
      <c r="AF817">
        <v>-18866.595000000001</v>
      </c>
      <c r="AG817">
        <v>-19371.893</v>
      </c>
      <c r="AH817">
        <v>-21146.513999999999</v>
      </c>
      <c r="AI817">
        <v>-21901.212</v>
      </c>
      <c r="AJ817">
        <v>-21486.925999999999</v>
      </c>
      <c r="AK817">
        <v>-20161.677</v>
      </c>
      <c r="AL817">
        <v>-17977.705999999998</v>
      </c>
      <c r="AM817">
        <v>-15330.385</v>
      </c>
      <c r="AN817">
        <v>-12094.965</v>
      </c>
      <c r="AO817">
        <v>-8406.3349999999991</v>
      </c>
      <c r="AP817">
        <v>-4232.7120000000004</v>
      </c>
      <c r="AQ817">
        <v>-1123.4670000000001</v>
      </c>
      <c r="AR817">
        <v>-216.339</v>
      </c>
      <c r="AS817">
        <v>-13.317</v>
      </c>
      <c r="AT817">
        <v>-10.961</v>
      </c>
      <c r="AU817">
        <v>-10.093999999999999</v>
      </c>
      <c r="AV817">
        <v>-10.664</v>
      </c>
      <c r="AW817">
        <v>-11.657999999999999</v>
      </c>
      <c r="AX817">
        <v>-9.5180000000000007</v>
      </c>
      <c r="AY817">
        <v>-9.0350000000000001</v>
      </c>
      <c r="AZ817">
        <v>-8.1210000000000004</v>
      </c>
      <c r="BA817">
        <v>-7.819</v>
      </c>
      <c r="BB817">
        <v>-7.4390000000000001</v>
      </c>
      <c r="BC817">
        <v>-8.3710000000000004</v>
      </c>
      <c r="BD817">
        <v>-7.3840000000000003</v>
      </c>
    </row>
    <row r="818" spans="1:56" x14ac:dyDescent="0.25">
      <c r="A818" t="s">
        <v>323</v>
      </c>
      <c r="D818" t="s">
        <v>2</v>
      </c>
      <c r="F818" t="s">
        <v>155</v>
      </c>
      <c r="G818" s="33">
        <v>43004</v>
      </c>
      <c r="H818" s="41">
        <f t="shared" si="17"/>
        <v>0</v>
      </c>
      <c r="I818">
        <v>-0.16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-3.1E-2</v>
      </c>
      <c r="W818">
        <v>-0.70299999999999996</v>
      </c>
      <c r="X818">
        <v>-0.318</v>
      </c>
      <c r="Y818">
        <v>-2.5590000000000002</v>
      </c>
      <c r="Z818">
        <v>-4.0140000000000002</v>
      </c>
      <c r="AA818">
        <v>-11.625999999999999</v>
      </c>
      <c r="AB818">
        <v>-6.0869999999999997</v>
      </c>
      <c r="AC818">
        <v>-11.88</v>
      </c>
      <c r="AD818">
        <v>-8.5169999999999995</v>
      </c>
      <c r="AE818">
        <v>-50.177999999999997</v>
      </c>
      <c r="AF818">
        <v>-19.231999999999999</v>
      </c>
      <c r="AG818">
        <v>-22.367999999999999</v>
      </c>
      <c r="AH818">
        <v>-50.331000000000003</v>
      </c>
      <c r="AI818">
        <v>-51.526000000000003</v>
      </c>
      <c r="AJ818">
        <v>-48.817</v>
      </c>
      <c r="AK818">
        <v>-41.927</v>
      </c>
      <c r="AL818">
        <v>-32.055999999999997</v>
      </c>
      <c r="AM818">
        <v>-24.079000000000001</v>
      </c>
      <c r="AN818">
        <v>-14.526999999999999</v>
      </c>
      <c r="AO818">
        <v>-4.4800000000000004</v>
      </c>
      <c r="AP818">
        <v>-0.96</v>
      </c>
      <c r="AQ818">
        <v>-5.12</v>
      </c>
      <c r="AR818">
        <v>-0.97599999999999998</v>
      </c>
      <c r="AS818">
        <v>0</v>
      </c>
      <c r="AT818">
        <v>-0.16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-0.16</v>
      </c>
      <c r="BC818">
        <v>0</v>
      </c>
      <c r="BD818">
        <v>0</v>
      </c>
    </row>
    <row r="819" spans="1:56" x14ac:dyDescent="0.25">
      <c r="A819" t="s">
        <v>323</v>
      </c>
      <c r="D819" t="s">
        <v>2</v>
      </c>
      <c r="F819" t="s">
        <v>154</v>
      </c>
      <c r="G819" s="33">
        <v>43004</v>
      </c>
      <c r="H819" s="41">
        <f t="shared" si="17"/>
        <v>0</v>
      </c>
      <c r="I819">
        <v>-448.928</v>
      </c>
      <c r="J819">
        <v>-541.75</v>
      </c>
      <c r="K819">
        <v>-412.608</v>
      </c>
      <c r="L819">
        <v>-412.47899999999998</v>
      </c>
      <c r="M819">
        <v>-412.57499999999999</v>
      </c>
      <c r="N819">
        <v>-413.18799999999999</v>
      </c>
      <c r="O819">
        <v>-412.69400000000002</v>
      </c>
      <c r="P819">
        <v>-412.87599999999998</v>
      </c>
      <c r="Q819">
        <v>-413.34899999999999</v>
      </c>
      <c r="R819">
        <v>-413.65100000000001</v>
      </c>
      <c r="S819">
        <v>-412.04899999999998</v>
      </c>
      <c r="T819">
        <v>-419.15600000000001</v>
      </c>
      <c r="U819">
        <v>-408.78100000000001</v>
      </c>
      <c r="V819">
        <v>-462.69099999999997</v>
      </c>
      <c r="W819">
        <v>-426.28399999999999</v>
      </c>
      <c r="X819">
        <v>-432.596</v>
      </c>
      <c r="Y819">
        <v>-564.08299999999997</v>
      </c>
      <c r="Z819">
        <v>-475.14100000000002</v>
      </c>
      <c r="AA819">
        <v>-498.58100000000002</v>
      </c>
      <c r="AB819">
        <v>-834.61400000000003</v>
      </c>
      <c r="AC819">
        <v>-883.73900000000003</v>
      </c>
      <c r="AD819">
        <v>-882.73900000000003</v>
      </c>
      <c r="AE819">
        <v>-883.524</v>
      </c>
      <c r="AF819">
        <v>-883.94399999999996</v>
      </c>
      <c r="AG819">
        <v>-883.95500000000004</v>
      </c>
      <c r="AH819">
        <v>-885.74900000000002</v>
      </c>
      <c r="AI819">
        <v>-883.45899999999995</v>
      </c>
      <c r="AJ819">
        <v>-884.298</v>
      </c>
      <c r="AK819">
        <v>-884.11599999999999</v>
      </c>
      <c r="AL819">
        <v>-884.59900000000005</v>
      </c>
      <c r="AM819">
        <v>-884.71699999999998</v>
      </c>
      <c r="AN819">
        <v>-884.01900000000001</v>
      </c>
      <c r="AO819">
        <v>-883.89</v>
      </c>
      <c r="AP819">
        <v>-883.92200000000003</v>
      </c>
      <c r="AQ819">
        <v>-884.19100000000003</v>
      </c>
      <c r="AR819">
        <v>-884.94399999999996</v>
      </c>
      <c r="AS819">
        <v>-885.83600000000001</v>
      </c>
      <c r="AT819">
        <v>-886.298</v>
      </c>
      <c r="AU819">
        <v>-885.48099999999999</v>
      </c>
      <c r="AV819">
        <v>-887.05100000000004</v>
      </c>
      <c r="AW819">
        <v>-886.78200000000004</v>
      </c>
      <c r="AX819">
        <v>-886.00800000000004</v>
      </c>
      <c r="AY819">
        <v>-675.096</v>
      </c>
      <c r="AZ819">
        <v>-437.72399999999999</v>
      </c>
      <c r="BA819">
        <v>-436.983</v>
      </c>
      <c r="BB819">
        <v>-437.488</v>
      </c>
      <c r="BC819">
        <v>-436.21899999999999</v>
      </c>
      <c r="BD819">
        <v>-437.23</v>
      </c>
    </row>
    <row r="820" spans="1:56" x14ac:dyDescent="0.25">
      <c r="A820" t="s">
        <v>323</v>
      </c>
      <c r="D820" t="s">
        <v>2</v>
      </c>
      <c r="F820" t="s">
        <v>153</v>
      </c>
      <c r="G820" s="33">
        <v>43005</v>
      </c>
      <c r="H820" s="41">
        <f t="shared" si="17"/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</row>
    <row r="821" spans="1:56" x14ac:dyDescent="0.25">
      <c r="A821" t="s">
        <v>323</v>
      </c>
      <c r="D821" t="s">
        <v>2</v>
      </c>
      <c r="F821" t="s">
        <v>157</v>
      </c>
      <c r="G821" s="33">
        <v>43005</v>
      </c>
      <c r="H821" s="41">
        <f t="shared" si="17"/>
        <v>26705.413999999997</v>
      </c>
      <c r="I821">
        <v>-5.0640000000000001</v>
      </c>
      <c r="J821">
        <v>-5.2880000000000003</v>
      </c>
      <c r="K821">
        <v>-5.1139999999999999</v>
      </c>
      <c r="L821">
        <v>-5.1879999999999997</v>
      </c>
      <c r="M821">
        <v>-5.3390000000000004</v>
      </c>
      <c r="N821">
        <v>-5.1639999999999997</v>
      </c>
      <c r="O821">
        <v>-5.1509999999999998</v>
      </c>
      <c r="P821">
        <v>-5.2009999999999996</v>
      </c>
      <c r="Q821">
        <v>-5.0759999999999996</v>
      </c>
      <c r="R821">
        <v>-5.1890000000000001</v>
      </c>
      <c r="S821">
        <v>-4.4130000000000003</v>
      </c>
      <c r="T821">
        <v>-3.633</v>
      </c>
      <c r="U821">
        <v>-6.9329999999999998</v>
      </c>
      <c r="V821">
        <v>-28.579000000000001</v>
      </c>
      <c r="W821">
        <v>-324.75599999999997</v>
      </c>
      <c r="X821">
        <v>-321.59399999999999</v>
      </c>
      <c r="Y821">
        <v>-314.93700000000001</v>
      </c>
      <c r="Z821">
        <v>-324.18799999999999</v>
      </c>
      <c r="AA821">
        <v>-387.25200000000001</v>
      </c>
      <c r="AB821">
        <v>-443.50299999999999</v>
      </c>
      <c r="AC821">
        <v>-697.33500000000004</v>
      </c>
      <c r="AD821">
        <v>-910.70799999999997</v>
      </c>
      <c r="AE821">
        <v>-620.27499999999998</v>
      </c>
      <c r="AF821">
        <v>-624.01300000000003</v>
      </c>
      <c r="AG821">
        <v>-573.46</v>
      </c>
      <c r="AH821">
        <v>-1251.127</v>
      </c>
      <c r="AI821">
        <v>-1600.9749999999999</v>
      </c>
      <c r="AJ821">
        <v>-1640.3920000000001</v>
      </c>
      <c r="AK821">
        <v>-1533.8530000000001</v>
      </c>
      <c r="AL821">
        <v>-1400.7650000000001</v>
      </c>
      <c r="AM821">
        <v>-1239.442</v>
      </c>
      <c r="AN821">
        <v>-1026.0530000000001</v>
      </c>
      <c r="AO821">
        <v>-760.81200000000001</v>
      </c>
      <c r="AP821">
        <v>-729.24</v>
      </c>
      <c r="AQ821">
        <v>-763.93200000000002</v>
      </c>
      <c r="AR821">
        <v>-714.25900000000001</v>
      </c>
      <c r="AS821">
        <v>-698.17</v>
      </c>
      <c r="AT821">
        <v>-699.73</v>
      </c>
      <c r="AU821">
        <v>-699.50900000000001</v>
      </c>
      <c r="AV821">
        <v>-700.86099999999999</v>
      </c>
      <c r="AW821">
        <v>-700.70799999999997</v>
      </c>
      <c r="AX821">
        <v>-699.822</v>
      </c>
      <c r="AY821">
        <v>-700.11900000000003</v>
      </c>
      <c r="AZ821">
        <v>-699.11</v>
      </c>
      <c r="BA821">
        <v>-701.65200000000004</v>
      </c>
      <c r="BB821">
        <v>-702.94600000000003</v>
      </c>
      <c r="BC821">
        <v>-701.44399999999996</v>
      </c>
      <c r="BD821">
        <v>-703.14</v>
      </c>
    </row>
    <row r="822" spans="1:56" x14ac:dyDescent="0.25">
      <c r="A822" t="s">
        <v>323</v>
      </c>
      <c r="D822" t="s">
        <v>2</v>
      </c>
      <c r="F822" t="s">
        <v>156</v>
      </c>
      <c r="G822" s="33">
        <v>43005</v>
      </c>
      <c r="H822" s="41">
        <f t="shared" si="17"/>
        <v>185025.42599999992</v>
      </c>
      <c r="I822">
        <v>-8.8889999999999993</v>
      </c>
      <c r="J822">
        <v>-7.5119999999999996</v>
      </c>
      <c r="K822">
        <v>-7.5949999999999998</v>
      </c>
      <c r="L822">
        <v>-6.9210000000000003</v>
      </c>
      <c r="M822">
        <v>-7.7210000000000001</v>
      </c>
      <c r="N822">
        <v>-7.0670000000000002</v>
      </c>
      <c r="O822">
        <v>-8.6069999999999993</v>
      </c>
      <c r="P822">
        <v>-7.3449999999999998</v>
      </c>
      <c r="Q822">
        <v>-8.5649999999999995</v>
      </c>
      <c r="R822">
        <v>-7.3460000000000001</v>
      </c>
      <c r="S822">
        <v>-8.5020000000000007</v>
      </c>
      <c r="T822">
        <v>-7.3550000000000004</v>
      </c>
      <c r="U822">
        <v>-12.696999999999999</v>
      </c>
      <c r="V822">
        <v>-127.084</v>
      </c>
      <c r="W822">
        <v>-140.59700000000001</v>
      </c>
      <c r="X822">
        <v>-162.85499999999999</v>
      </c>
      <c r="Y822">
        <v>-212.42400000000001</v>
      </c>
      <c r="Z822">
        <v>-635.26</v>
      </c>
      <c r="AA822">
        <v>-2336.7339999999999</v>
      </c>
      <c r="AB822">
        <v>-6322.1559999999999</v>
      </c>
      <c r="AC822">
        <v>-10833.759</v>
      </c>
      <c r="AD822">
        <v>-15183.067999999999</v>
      </c>
      <c r="AE822">
        <v>-8555.4490000000005</v>
      </c>
      <c r="AF822">
        <v>-8249.7109999999993</v>
      </c>
      <c r="AG822">
        <v>-7728.0450000000001</v>
      </c>
      <c r="AH822">
        <v>-16658.920999999998</v>
      </c>
      <c r="AI822">
        <v>-20035.878000000001</v>
      </c>
      <c r="AJ822">
        <v>-22059.760999999999</v>
      </c>
      <c r="AK822">
        <v>-20358.623</v>
      </c>
      <c r="AL822">
        <v>-17932.256000000001</v>
      </c>
      <c r="AM822">
        <v>-14518.523999999999</v>
      </c>
      <c r="AN822">
        <v>-8668.2620000000006</v>
      </c>
      <c r="AO822">
        <v>-1764.204</v>
      </c>
      <c r="AP822">
        <v>-641.43399999999997</v>
      </c>
      <c r="AQ822">
        <v>-1333.83</v>
      </c>
      <c r="AR822">
        <v>-346.59899999999999</v>
      </c>
      <c r="AS822">
        <v>-15.061</v>
      </c>
      <c r="AT822">
        <v>-8.9320000000000004</v>
      </c>
      <c r="AU822">
        <v>-8.8879999999999999</v>
      </c>
      <c r="AV822">
        <v>-9.1630000000000003</v>
      </c>
      <c r="AW822">
        <v>-9.657</v>
      </c>
      <c r="AX822">
        <v>-10.484999999999999</v>
      </c>
      <c r="AY822">
        <v>-9.3190000000000008</v>
      </c>
      <c r="AZ822">
        <v>-8.9309999999999992</v>
      </c>
      <c r="BA822">
        <v>-8.3810000000000002</v>
      </c>
      <c r="BB822">
        <v>-8.1690000000000005</v>
      </c>
      <c r="BC822">
        <v>-9.4459999999999997</v>
      </c>
      <c r="BD822">
        <v>-7.4379999999999997</v>
      </c>
    </row>
    <row r="823" spans="1:56" x14ac:dyDescent="0.25">
      <c r="A823" t="s">
        <v>323</v>
      </c>
      <c r="D823" t="s">
        <v>2</v>
      </c>
      <c r="F823" t="s">
        <v>154</v>
      </c>
      <c r="G823" s="33">
        <v>43005</v>
      </c>
      <c r="H823" s="41">
        <f t="shared" si="17"/>
        <v>0</v>
      </c>
      <c r="I823">
        <v>-474.29199999999997</v>
      </c>
      <c r="J823">
        <v>-434.779</v>
      </c>
      <c r="K823">
        <v>-493.43099999999998</v>
      </c>
      <c r="L823">
        <v>-435.24099999999999</v>
      </c>
      <c r="M823">
        <v>-436.47699999999998</v>
      </c>
      <c r="N823">
        <v>-436.51</v>
      </c>
      <c r="O823">
        <v>-437.31599999999997</v>
      </c>
      <c r="P823">
        <v>-451.95</v>
      </c>
      <c r="Q823">
        <v>-448.33699999999999</v>
      </c>
      <c r="R823">
        <v>-468.529</v>
      </c>
      <c r="S823">
        <v>-431.79</v>
      </c>
      <c r="T823">
        <v>-432.46699999999998</v>
      </c>
      <c r="U823">
        <v>-432.10199999999998</v>
      </c>
      <c r="V823">
        <v>-449.75599999999997</v>
      </c>
      <c r="W823">
        <v>-461.024</v>
      </c>
      <c r="X823">
        <v>-512.76199999999994</v>
      </c>
      <c r="Y823">
        <v>-779.81</v>
      </c>
      <c r="Z823">
        <v>-858.92399999999998</v>
      </c>
      <c r="AA823">
        <v>-854.92399999999998</v>
      </c>
      <c r="AB823">
        <v>-850.26900000000001</v>
      </c>
      <c r="AC823">
        <v>-846.66700000000003</v>
      </c>
      <c r="AD823">
        <v>-830.30200000000002</v>
      </c>
      <c r="AE823">
        <v>-805.88400000000001</v>
      </c>
      <c r="AF823">
        <v>-806.30399999999997</v>
      </c>
      <c r="AG823">
        <v>-804.529</v>
      </c>
      <c r="AH823">
        <v>-804.04499999999996</v>
      </c>
      <c r="AI823">
        <v>-814.29300000000001</v>
      </c>
      <c r="AJ823">
        <v>-813.67899999999997</v>
      </c>
      <c r="AK823">
        <v>-811.37900000000002</v>
      </c>
      <c r="AL823">
        <v>-512.89200000000005</v>
      </c>
      <c r="AM823">
        <v>-486.30200000000002</v>
      </c>
      <c r="AN823">
        <v>-432.78899999999999</v>
      </c>
      <c r="AO823">
        <v>-433.95100000000002</v>
      </c>
      <c r="AP823">
        <v>-435.84300000000002</v>
      </c>
      <c r="AQ823">
        <v>-436.19799999999998</v>
      </c>
      <c r="AR823">
        <v>-436.06900000000002</v>
      </c>
      <c r="AS823">
        <v>-436.47800000000001</v>
      </c>
      <c r="AT823">
        <v>-437.13299999999998</v>
      </c>
      <c r="AU823">
        <v>-436.983</v>
      </c>
      <c r="AV823">
        <v>-437.82100000000003</v>
      </c>
      <c r="AW823">
        <v>-437.92899999999997</v>
      </c>
      <c r="AX823">
        <v>-438.57400000000001</v>
      </c>
      <c r="AY823">
        <v>-438.23</v>
      </c>
      <c r="AZ823">
        <v>-438.58499999999998</v>
      </c>
      <c r="BA823">
        <v>-440.74599999999998</v>
      </c>
      <c r="BB823">
        <v>-439.13299999999998</v>
      </c>
      <c r="BC823">
        <v>-439.35899999999998</v>
      </c>
      <c r="BD823">
        <v>-439.35899999999998</v>
      </c>
    </row>
    <row r="824" spans="1:56" x14ac:dyDescent="0.25">
      <c r="A824" t="s">
        <v>323</v>
      </c>
      <c r="D824" t="s">
        <v>2</v>
      </c>
      <c r="F824" t="s">
        <v>155</v>
      </c>
      <c r="G824" s="33">
        <v>43005</v>
      </c>
      <c r="H824" s="41">
        <f t="shared" si="17"/>
        <v>0</v>
      </c>
      <c r="I824">
        <v>0</v>
      </c>
      <c r="J824">
        <v>0</v>
      </c>
      <c r="K824">
        <v>-0.16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-1.6E-2</v>
      </c>
      <c r="AB824">
        <v>-1.9830000000000001</v>
      </c>
      <c r="AC824">
        <v>-11.368</v>
      </c>
      <c r="AD824">
        <v>-20.509</v>
      </c>
      <c r="AE824">
        <v>-10.243</v>
      </c>
      <c r="AF824">
        <v>-10.365</v>
      </c>
      <c r="AG824">
        <v>-10.599</v>
      </c>
      <c r="AH824">
        <v>-45.034999999999997</v>
      </c>
      <c r="AI824">
        <v>-53.279000000000003</v>
      </c>
      <c r="AJ824">
        <v>-39.134999999999998</v>
      </c>
      <c r="AK824">
        <v>-34.103000000000002</v>
      </c>
      <c r="AL824">
        <v>-32.734000000000002</v>
      </c>
      <c r="AM824">
        <v>-199.82300000000001</v>
      </c>
      <c r="AN824">
        <v>-7.1349999999999998</v>
      </c>
      <c r="AO824">
        <v>-1.6E-2</v>
      </c>
      <c r="AP824">
        <v>0</v>
      </c>
      <c r="AQ824">
        <v>-1.6E-2</v>
      </c>
      <c r="AR824">
        <v>0</v>
      </c>
      <c r="AS824">
        <v>-1.6E-2</v>
      </c>
      <c r="AT824">
        <v>0</v>
      </c>
      <c r="AU824">
        <v>0</v>
      </c>
      <c r="AV824">
        <v>-1.6E-2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-0.16</v>
      </c>
    </row>
    <row r="825" spans="1:56" x14ac:dyDescent="0.25">
      <c r="A825" t="s">
        <v>323</v>
      </c>
      <c r="D825" t="s">
        <v>2</v>
      </c>
      <c r="F825" t="s">
        <v>154</v>
      </c>
      <c r="G825" s="33">
        <v>43006</v>
      </c>
      <c r="H825" s="41">
        <f t="shared" si="17"/>
        <v>0</v>
      </c>
      <c r="I825">
        <v>-439.54199999999997</v>
      </c>
      <c r="J825">
        <v>-438.49900000000002</v>
      </c>
      <c r="K825">
        <v>-437.02600000000001</v>
      </c>
      <c r="L825">
        <v>-437.21899999999999</v>
      </c>
      <c r="M825">
        <v>-435.87599999999998</v>
      </c>
      <c r="N825">
        <v>-436.49900000000002</v>
      </c>
      <c r="O825">
        <v>-436.25099999999998</v>
      </c>
      <c r="P825">
        <v>-436.95100000000002</v>
      </c>
      <c r="Q825">
        <v>-434.714</v>
      </c>
      <c r="R825">
        <v>-436.04700000000003</v>
      </c>
      <c r="S825">
        <v>-434.37</v>
      </c>
      <c r="T825">
        <v>-435.47699999999998</v>
      </c>
      <c r="U825">
        <v>-434.24099999999999</v>
      </c>
      <c r="V825">
        <v>-434.02600000000001</v>
      </c>
      <c r="W825">
        <v>-435.596</v>
      </c>
      <c r="X825">
        <v>-434.89699999999999</v>
      </c>
      <c r="Y825">
        <v>-435.08</v>
      </c>
      <c r="Z825">
        <v>-435.06900000000002</v>
      </c>
      <c r="AA825">
        <v>-433.89699999999999</v>
      </c>
      <c r="AB825">
        <v>-434.76799999999997</v>
      </c>
      <c r="AC825">
        <v>-434.63900000000001</v>
      </c>
      <c r="AD825">
        <v>-434.86500000000001</v>
      </c>
      <c r="AE825">
        <v>-435.38099999999997</v>
      </c>
      <c r="AF825">
        <v>-434.66</v>
      </c>
      <c r="AG825">
        <v>-435.23</v>
      </c>
      <c r="AH825">
        <v>-435.81099999999998</v>
      </c>
      <c r="AI825">
        <v>-436.66</v>
      </c>
      <c r="AJ825">
        <v>-436.714</v>
      </c>
      <c r="AK825">
        <v>-437.25200000000001</v>
      </c>
      <c r="AL825">
        <v>-612.43399999999997</v>
      </c>
      <c r="AM825">
        <v>-880.14800000000002</v>
      </c>
      <c r="AN825">
        <v>-906.61900000000003</v>
      </c>
      <c r="AO825">
        <v>-906.22199999999998</v>
      </c>
      <c r="AP825">
        <v>-905.99599999999998</v>
      </c>
      <c r="AQ825">
        <v>-908.36099999999999</v>
      </c>
      <c r="AR825">
        <v>-908.00699999999995</v>
      </c>
      <c r="AS825">
        <v>-908.16800000000001</v>
      </c>
      <c r="AT825">
        <v>-907.37199999999996</v>
      </c>
      <c r="AU825">
        <v>-909.08199999999999</v>
      </c>
      <c r="AV825">
        <v>-909.80200000000002</v>
      </c>
      <c r="AW825">
        <v>-910.91</v>
      </c>
      <c r="AX825">
        <v>-911.995</v>
      </c>
      <c r="AY825">
        <v>-910.10299999999995</v>
      </c>
      <c r="AZ825">
        <v>-911.51199999999994</v>
      </c>
      <c r="BA825">
        <v>-911.26499999999999</v>
      </c>
      <c r="BB825">
        <v>-913.24199999999996</v>
      </c>
      <c r="BC825">
        <v>-910.80200000000002</v>
      </c>
      <c r="BD825">
        <v>-910.55499999999995</v>
      </c>
    </row>
    <row r="826" spans="1:56" x14ac:dyDescent="0.25">
      <c r="A826" t="s">
        <v>323</v>
      </c>
      <c r="D826" t="s">
        <v>2</v>
      </c>
      <c r="F826" t="s">
        <v>153</v>
      </c>
      <c r="G826" s="33">
        <v>43006</v>
      </c>
      <c r="H826" s="41">
        <f t="shared" si="17"/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</row>
    <row r="827" spans="1:56" x14ac:dyDescent="0.25">
      <c r="A827" t="s">
        <v>323</v>
      </c>
      <c r="D827" t="s">
        <v>2</v>
      </c>
      <c r="F827" t="s">
        <v>157</v>
      </c>
      <c r="G827" s="33">
        <v>43006</v>
      </c>
      <c r="H827" s="41">
        <f t="shared" si="17"/>
        <v>41831.317999999992</v>
      </c>
      <c r="I827">
        <v>-702.80200000000002</v>
      </c>
      <c r="J827">
        <v>-702.85400000000004</v>
      </c>
      <c r="K827">
        <v>-703.88</v>
      </c>
      <c r="L827">
        <v>-703.19</v>
      </c>
      <c r="M827">
        <v>-703.27</v>
      </c>
      <c r="N827">
        <v>-703.23099999999999</v>
      </c>
      <c r="O827">
        <v>-702.67499999999995</v>
      </c>
      <c r="P827">
        <v>-703.01300000000003</v>
      </c>
      <c r="Q827">
        <v>-701.86900000000003</v>
      </c>
      <c r="R827">
        <v>-702.18499999999995</v>
      </c>
      <c r="S827">
        <v>-700.87800000000004</v>
      </c>
      <c r="T827">
        <v>-700.64599999999996</v>
      </c>
      <c r="U827">
        <v>-700.66800000000001</v>
      </c>
      <c r="V827">
        <v>-708.00800000000004</v>
      </c>
      <c r="W827">
        <v>-733.61800000000005</v>
      </c>
      <c r="X827">
        <v>-743.19</v>
      </c>
      <c r="Y827">
        <v>-769.04700000000003</v>
      </c>
      <c r="Z827">
        <v>-913.01300000000003</v>
      </c>
      <c r="AA827">
        <v>-1025.1510000000001</v>
      </c>
      <c r="AB827">
        <v>-924.27200000000005</v>
      </c>
      <c r="AC827">
        <v>-1184.559</v>
      </c>
      <c r="AD827">
        <v>-1228.9490000000001</v>
      </c>
      <c r="AE827">
        <v>-1093.9380000000001</v>
      </c>
      <c r="AF827">
        <v>-1420.546</v>
      </c>
      <c r="AG827">
        <v>-1508.3040000000001</v>
      </c>
      <c r="AH827">
        <v>-1479.732</v>
      </c>
      <c r="AI827">
        <v>-1427.5709999999999</v>
      </c>
      <c r="AJ827">
        <v>-1605.9580000000001</v>
      </c>
      <c r="AK827">
        <v>-1354.11</v>
      </c>
      <c r="AL827">
        <v>-1207.3689999999999</v>
      </c>
      <c r="AM827">
        <v>-1095.354</v>
      </c>
      <c r="AN827">
        <v>-1018.454</v>
      </c>
      <c r="AO827">
        <v>-893.36</v>
      </c>
      <c r="AP827">
        <v>-876.60500000000002</v>
      </c>
      <c r="AQ827">
        <v>-759.39499999999998</v>
      </c>
      <c r="AR827">
        <v>-683.83100000000002</v>
      </c>
      <c r="AS827">
        <v>-670.14300000000003</v>
      </c>
      <c r="AT827">
        <v>-669.15599999999995</v>
      </c>
      <c r="AU827">
        <v>-670.505</v>
      </c>
      <c r="AV827">
        <v>-669.923</v>
      </c>
      <c r="AW827">
        <v>-670.03</v>
      </c>
      <c r="AX827">
        <v>-671.68499999999995</v>
      </c>
      <c r="AY827">
        <v>-670.40700000000004</v>
      </c>
      <c r="AZ827">
        <v>-670.23699999999997</v>
      </c>
      <c r="BA827">
        <v>-671.26499999999999</v>
      </c>
      <c r="BB827">
        <v>-673.14599999999996</v>
      </c>
      <c r="BC827">
        <v>-667.87400000000002</v>
      </c>
      <c r="BD827">
        <v>-671.452</v>
      </c>
    </row>
    <row r="828" spans="1:56" x14ac:dyDescent="0.25">
      <c r="A828" t="s">
        <v>323</v>
      </c>
      <c r="D828" t="s">
        <v>2</v>
      </c>
      <c r="F828" t="s">
        <v>156</v>
      </c>
      <c r="G828" s="33">
        <v>43006</v>
      </c>
      <c r="H828" s="41">
        <f t="shared" si="17"/>
        <v>203506.21399999995</v>
      </c>
      <c r="I828">
        <v>-10.906000000000001</v>
      </c>
      <c r="J828">
        <v>-8.8919999999999995</v>
      </c>
      <c r="K828">
        <v>-8.8030000000000008</v>
      </c>
      <c r="L828">
        <v>-7.6689999999999996</v>
      </c>
      <c r="M828">
        <v>-8.3010000000000002</v>
      </c>
      <c r="N828">
        <v>-7.7560000000000002</v>
      </c>
      <c r="O828">
        <v>-9.6189999999999998</v>
      </c>
      <c r="P828">
        <v>-7.6020000000000003</v>
      </c>
      <c r="Q828">
        <v>-8.4450000000000003</v>
      </c>
      <c r="R828">
        <v>-7.8070000000000004</v>
      </c>
      <c r="S828">
        <v>-8.8170000000000002</v>
      </c>
      <c r="T828">
        <v>-9.0310000000000006</v>
      </c>
      <c r="U828">
        <v>-10.893000000000001</v>
      </c>
      <c r="V828">
        <v>-90.412999999999997</v>
      </c>
      <c r="W828">
        <v>-722.02499999999998</v>
      </c>
      <c r="X828">
        <v>-2201.8589999999999</v>
      </c>
      <c r="Y828">
        <v>-2581.0990000000002</v>
      </c>
      <c r="Z828">
        <v>-5177.1790000000001</v>
      </c>
      <c r="AA828">
        <v>-7199.6379999999999</v>
      </c>
      <c r="AB828">
        <v>-7250.0810000000001</v>
      </c>
      <c r="AC828">
        <v>-11840.771000000001</v>
      </c>
      <c r="AD828">
        <v>-11214.76</v>
      </c>
      <c r="AE828">
        <v>-11720.11</v>
      </c>
      <c r="AF828">
        <v>-15749.782999999999</v>
      </c>
      <c r="AG828">
        <v>-17249.129000000001</v>
      </c>
      <c r="AH828">
        <v>-17331.243999999999</v>
      </c>
      <c r="AI828">
        <v>-16566.581999999999</v>
      </c>
      <c r="AJ828">
        <v>-20938.832999999999</v>
      </c>
      <c r="AK828">
        <v>-15874.005999999999</v>
      </c>
      <c r="AL828">
        <v>-12174.272999999999</v>
      </c>
      <c r="AM828">
        <v>-9454.1849999999995</v>
      </c>
      <c r="AN828">
        <v>-7187.2179999999998</v>
      </c>
      <c r="AO828">
        <v>-4974.4539999999997</v>
      </c>
      <c r="AP828">
        <v>-3744.0419999999999</v>
      </c>
      <c r="AQ828">
        <v>-1804.068</v>
      </c>
      <c r="AR828">
        <v>-233.77</v>
      </c>
      <c r="AS828">
        <v>-10.170999999999999</v>
      </c>
      <c r="AT828">
        <v>-10.561999999999999</v>
      </c>
      <c r="AU828">
        <v>-11.153</v>
      </c>
      <c r="AV828">
        <v>-10.853</v>
      </c>
      <c r="AW828">
        <v>-9.67</v>
      </c>
      <c r="AX828">
        <v>-9.3239999999999998</v>
      </c>
      <c r="AY828">
        <v>-9.2460000000000004</v>
      </c>
      <c r="AZ828">
        <v>-8.7129999999999992</v>
      </c>
      <c r="BA828">
        <v>-8.0250000000000004</v>
      </c>
      <c r="BB828">
        <v>-7.7560000000000002</v>
      </c>
      <c r="BC828">
        <v>-8.9819999999999993</v>
      </c>
      <c r="BD828">
        <v>-7.6959999999999997</v>
      </c>
    </row>
    <row r="829" spans="1:56" x14ac:dyDescent="0.25">
      <c r="A829" t="s">
        <v>323</v>
      </c>
      <c r="D829" t="s">
        <v>2</v>
      </c>
      <c r="F829" t="s">
        <v>155</v>
      </c>
      <c r="G829" s="33">
        <v>43006</v>
      </c>
      <c r="H829" s="41">
        <f t="shared" si="17"/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-0.47799999999999998</v>
      </c>
      <c r="Y829">
        <v>-1.6E-2</v>
      </c>
      <c r="Z829">
        <v>-2.7480000000000002</v>
      </c>
      <c r="AA829">
        <v>-11.555999999999999</v>
      </c>
      <c r="AB829">
        <v>-15.342000000000001</v>
      </c>
      <c r="AC829">
        <v>-930.88699999999994</v>
      </c>
      <c r="AD829">
        <v>-1045.067</v>
      </c>
      <c r="AE829">
        <v>-1149.5239999999999</v>
      </c>
      <c r="AF829">
        <v>-1182.088</v>
      </c>
      <c r="AG829">
        <v>-1249.8810000000001</v>
      </c>
      <c r="AH829">
        <v>-1241.2170000000001</v>
      </c>
      <c r="AI829">
        <v>-1221.7329999999999</v>
      </c>
      <c r="AJ829">
        <v>-1224.953</v>
      </c>
      <c r="AK829">
        <v>-1186.499</v>
      </c>
      <c r="AL829">
        <v>-1168.3499999999999</v>
      </c>
      <c r="AM829">
        <v>-1163.625</v>
      </c>
      <c r="AN829">
        <v>-1176.2529999999999</v>
      </c>
      <c r="AO829">
        <v>-1170.991</v>
      </c>
      <c r="AP829">
        <v>-1161.76</v>
      </c>
      <c r="AQ829">
        <v>-1158.4159999999999</v>
      </c>
      <c r="AR829">
        <v>-1153.5999999999999</v>
      </c>
      <c r="AS829">
        <v>-1140</v>
      </c>
      <c r="AT829">
        <v>-1146</v>
      </c>
      <c r="AU829">
        <v>-1146</v>
      </c>
      <c r="AV829">
        <v>-1146.0160000000001</v>
      </c>
      <c r="AW829">
        <v>-1158</v>
      </c>
      <c r="AX829">
        <v>-1158</v>
      </c>
      <c r="AY829">
        <v>-1146.1600000000001</v>
      </c>
      <c r="AZ829">
        <v>-1128</v>
      </c>
      <c r="BA829">
        <v>-1122</v>
      </c>
      <c r="BB829">
        <v>-1080</v>
      </c>
      <c r="BC829">
        <v>-1080</v>
      </c>
      <c r="BD829">
        <v>-1110</v>
      </c>
    </row>
    <row r="830" spans="1:56" x14ac:dyDescent="0.25">
      <c r="A830" t="s">
        <v>323</v>
      </c>
      <c r="D830" t="s">
        <v>2</v>
      </c>
      <c r="F830" t="s">
        <v>155</v>
      </c>
      <c r="G830" s="33">
        <v>43007</v>
      </c>
      <c r="H830" s="41">
        <f t="shared" si="17"/>
        <v>0</v>
      </c>
      <c r="I830">
        <v>-1140</v>
      </c>
      <c r="J830">
        <v>-1140</v>
      </c>
      <c r="K830">
        <v>-1146</v>
      </c>
      <c r="L830">
        <v>-1146</v>
      </c>
      <c r="M830">
        <v>-1152</v>
      </c>
      <c r="N830">
        <v>-912</v>
      </c>
      <c r="O830">
        <v>-756</v>
      </c>
      <c r="P830">
        <v>-750</v>
      </c>
      <c r="Q830">
        <v>-402</v>
      </c>
      <c r="R830">
        <v>0</v>
      </c>
      <c r="S830">
        <v>0</v>
      </c>
      <c r="T830">
        <v>0</v>
      </c>
      <c r="U830">
        <v>-0.67100000000000004</v>
      </c>
      <c r="V830">
        <v>-4.718</v>
      </c>
      <c r="W830">
        <v>-23.419</v>
      </c>
      <c r="X830">
        <v>-53.716000000000001</v>
      </c>
      <c r="Y830">
        <v>-91.603999999999999</v>
      </c>
      <c r="Z830">
        <v>-446.21699999999998</v>
      </c>
      <c r="AA830">
        <v>-993.601</v>
      </c>
      <c r="AB830">
        <v>-1013.0170000000001</v>
      </c>
      <c r="AC830">
        <v>-1018.005</v>
      </c>
      <c r="AD830">
        <v>-1378.7</v>
      </c>
      <c r="AE830">
        <v>-1441.912</v>
      </c>
      <c r="AF830">
        <v>-1443.173</v>
      </c>
      <c r="AG830">
        <v>-1362.645</v>
      </c>
      <c r="AH830">
        <v>-1324.6220000000001</v>
      </c>
      <c r="AI830">
        <v>-1401.924</v>
      </c>
      <c r="AJ830">
        <v>-1360.1859999999999</v>
      </c>
      <c r="AK830">
        <v>-1268.71</v>
      </c>
      <c r="AL830">
        <v>-1217.4870000000001</v>
      </c>
      <c r="AM830">
        <v>-1157.423</v>
      </c>
      <c r="AN830">
        <v>-1169.9169999999999</v>
      </c>
      <c r="AO830">
        <v>-1159.846</v>
      </c>
      <c r="AP830">
        <v>-1202.5909999999999</v>
      </c>
      <c r="AQ830">
        <v>-1166.03</v>
      </c>
      <c r="AR830">
        <v>-1170.32</v>
      </c>
      <c r="AS830">
        <v>-1170.32</v>
      </c>
      <c r="AT830">
        <v>-1146</v>
      </c>
      <c r="AU830">
        <v>-1140.0160000000001</v>
      </c>
      <c r="AV830">
        <v>-978</v>
      </c>
      <c r="AW830">
        <v>-732</v>
      </c>
      <c r="AX830">
        <v>-714</v>
      </c>
      <c r="AY830">
        <v>-720</v>
      </c>
      <c r="AZ830">
        <v>-750</v>
      </c>
      <c r="BA830">
        <v>-762.16</v>
      </c>
      <c r="BB830">
        <v>-774.16</v>
      </c>
      <c r="BC830">
        <v>-780</v>
      </c>
      <c r="BD830">
        <v>-780</v>
      </c>
    </row>
    <row r="831" spans="1:56" x14ac:dyDescent="0.25">
      <c r="A831" t="s">
        <v>323</v>
      </c>
      <c r="D831" t="s">
        <v>2</v>
      </c>
      <c r="F831" t="s">
        <v>156</v>
      </c>
      <c r="G831" s="33">
        <v>43007</v>
      </c>
      <c r="H831" s="41">
        <f t="shared" si="17"/>
        <v>200812.49400000001</v>
      </c>
      <c r="I831">
        <v>-9.0009999999999994</v>
      </c>
      <c r="J831">
        <v>-7.6260000000000003</v>
      </c>
      <c r="K831">
        <v>-8.8559999999999999</v>
      </c>
      <c r="L831">
        <v>-7.766</v>
      </c>
      <c r="M831">
        <v>-8.8870000000000005</v>
      </c>
      <c r="N831">
        <v>-7.64</v>
      </c>
      <c r="O831">
        <v>-9.2690000000000001</v>
      </c>
      <c r="P831">
        <v>-7.8280000000000003</v>
      </c>
      <c r="Q831">
        <v>-8.7739999999999991</v>
      </c>
      <c r="R831">
        <v>-7.9089999999999998</v>
      </c>
      <c r="S831">
        <v>-9.0839999999999996</v>
      </c>
      <c r="T831">
        <v>-8.6470000000000002</v>
      </c>
      <c r="U831">
        <v>-33.86</v>
      </c>
      <c r="V831">
        <v>-633.64800000000002</v>
      </c>
      <c r="W831">
        <v>-2080.1439999999998</v>
      </c>
      <c r="X831">
        <v>-4218.1109999999999</v>
      </c>
      <c r="Y831">
        <v>-6383.3239999999996</v>
      </c>
      <c r="Z831">
        <v>-9865.6110000000008</v>
      </c>
      <c r="AA831">
        <v>-13487.674000000001</v>
      </c>
      <c r="AB831">
        <v>-15281.960999999999</v>
      </c>
      <c r="AC831">
        <v>-17350.005000000001</v>
      </c>
      <c r="AD831">
        <v>-17981.047999999999</v>
      </c>
      <c r="AE831">
        <v>-19127.626</v>
      </c>
      <c r="AF831">
        <v>-16942.874</v>
      </c>
      <c r="AG831">
        <v>-12281.705</v>
      </c>
      <c r="AH831">
        <v>-10747.306</v>
      </c>
      <c r="AI831">
        <v>-13359.919</v>
      </c>
      <c r="AJ831">
        <v>-11206.165000000001</v>
      </c>
      <c r="AK831">
        <v>-8138.0919999999996</v>
      </c>
      <c r="AL831">
        <v>-4449.241</v>
      </c>
      <c r="AM831">
        <v>-4442.8389999999999</v>
      </c>
      <c r="AN831">
        <v>-5658.0780000000004</v>
      </c>
      <c r="AO831">
        <v>-4287.223</v>
      </c>
      <c r="AP831">
        <v>-2450.6759999999999</v>
      </c>
      <c r="AQ831">
        <v>-128.84299999999999</v>
      </c>
      <c r="AR831">
        <v>-56.744</v>
      </c>
      <c r="AS831">
        <v>-15.103999999999999</v>
      </c>
      <c r="AT831">
        <v>-9.93</v>
      </c>
      <c r="AU831">
        <v>-9.6660000000000004</v>
      </c>
      <c r="AV831">
        <v>-8.7070000000000007</v>
      </c>
      <c r="AW831">
        <v>-8.8859999999999992</v>
      </c>
      <c r="AX831">
        <v>-9.423</v>
      </c>
      <c r="AY831">
        <v>-10.481999999999999</v>
      </c>
      <c r="AZ831">
        <v>-9.2810000000000006</v>
      </c>
      <c r="BA831">
        <v>-8.5760000000000005</v>
      </c>
      <c r="BB831">
        <v>-9.4350000000000005</v>
      </c>
      <c r="BC831">
        <v>-10.193</v>
      </c>
      <c r="BD831">
        <v>-8.8070000000000004</v>
      </c>
    </row>
    <row r="832" spans="1:56" x14ac:dyDescent="0.25">
      <c r="A832" t="s">
        <v>323</v>
      </c>
      <c r="D832" t="s">
        <v>2</v>
      </c>
      <c r="F832" t="s">
        <v>153</v>
      </c>
      <c r="G832" s="33">
        <v>43007</v>
      </c>
      <c r="H832" s="41">
        <f t="shared" si="17"/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</row>
    <row r="833" spans="1:56" x14ac:dyDescent="0.25">
      <c r="A833" t="s">
        <v>323</v>
      </c>
      <c r="D833" t="s">
        <v>2</v>
      </c>
      <c r="F833" t="s">
        <v>154</v>
      </c>
      <c r="G833" s="33">
        <v>43007</v>
      </c>
      <c r="H833" s="41">
        <f t="shared" si="17"/>
        <v>0</v>
      </c>
      <c r="I833">
        <v>-912.56600000000003</v>
      </c>
      <c r="J833">
        <v>-911.23199999999997</v>
      </c>
      <c r="K833">
        <v>-912.00599999999997</v>
      </c>
      <c r="L833">
        <v>-911.61900000000003</v>
      </c>
      <c r="M833">
        <v>-911.97400000000005</v>
      </c>
      <c r="N833">
        <v>-911.49</v>
      </c>
      <c r="O833">
        <v>-912.32899999999995</v>
      </c>
      <c r="P833">
        <v>-912.25400000000002</v>
      </c>
      <c r="Q833">
        <v>-911.17899999999997</v>
      </c>
      <c r="R833">
        <v>-912.87699999999995</v>
      </c>
      <c r="S833">
        <v>-911.92</v>
      </c>
      <c r="T833">
        <v>-911.995</v>
      </c>
      <c r="U833">
        <v>-911.36099999999999</v>
      </c>
      <c r="V833">
        <v>-912.03800000000001</v>
      </c>
      <c r="W833">
        <v>-911.80200000000002</v>
      </c>
      <c r="X833">
        <v>-911.27599999999995</v>
      </c>
      <c r="Y833">
        <v>-911.89800000000002</v>
      </c>
      <c r="Z833">
        <v>-910.87800000000004</v>
      </c>
      <c r="AA833">
        <v>-910.51199999999994</v>
      </c>
      <c r="AB833">
        <v>-909.94100000000003</v>
      </c>
      <c r="AC833">
        <v>-910.21</v>
      </c>
      <c r="AD833">
        <v>-908.91</v>
      </c>
      <c r="AE833">
        <v>-909.48</v>
      </c>
      <c r="AF833">
        <v>-908.70500000000004</v>
      </c>
      <c r="AG833">
        <v>-908.87800000000004</v>
      </c>
      <c r="AH833">
        <v>-909.75900000000001</v>
      </c>
      <c r="AI833">
        <v>-907.95299999999997</v>
      </c>
      <c r="AJ833">
        <v>-907.92100000000005</v>
      </c>
      <c r="AK833">
        <v>-908.63</v>
      </c>
      <c r="AL833">
        <v>-908.79100000000005</v>
      </c>
      <c r="AM833">
        <v>-908.87699999999995</v>
      </c>
      <c r="AN833">
        <v>-909.49</v>
      </c>
      <c r="AO833">
        <v>-908.87699999999995</v>
      </c>
      <c r="AP833">
        <v>-908.46900000000005</v>
      </c>
      <c r="AQ833">
        <v>-909.09199999999998</v>
      </c>
      <c r="AR833">
        <v>-909.08199999999999</v>
      </c>
      <c r="AS833">
        <v>-910.08100000000002</v>
      </c>
      <c r="AT833">
        <v>-908.48</v>
      </c>
      <c r="AU833">
        <v>-909.2</v>
      </c>
      <c r="AV833">
        <v>-910.30700000000002</v>
      </c>
      <c r="AW833">
        <v>-911.01700000000005</v>
      </c>
      <c r="AX833">
        <v>-909.56500000000005</v>
      </c>
      <c r="AY833">
        <v>-910.86699999999996</v>
      </c>
      <c r="AZ833">
        <v>-910.726</v>
      </c>
      <c r="BA833">
        <v>-911.27599999999995</v>
      </c>
      <c r="BB833">
        <v>-911.37199999999996</v>
      </c>
      <c r="BC833">
        <v>-910.65200000000004</v>
      </c>
      <c r="BD833">
        <v>-910.55399999999997</v>
      </c>
    </row>
    <row r="834" spans="1:56" x14ac:dyDescent="0.25">
      <c r="A834" t="s">
        <v>323</v>
      </c>
      <c r="D834" t="s">
        <v>2</v>
      </c>
      <c r="F834" t="s">
        <v>157</v>
      </c>
      <c r="G834" s="33">
        <v>43007</v>
      </c>
      <c r="H834" s="41">
        <f t="shared" si="17"/>
        <v>51072.223999999995</v>
      </c>
      <c r="I834">
        <v>-672.09699999999998</v>
      </c>
      <c r="J834">
        <v>-672.39499999999998</v>
      </c>
      <c r="K834">
        <v>-671.90700000000004</v>
      </c>
      <c r="L834">
        <v>-671.53</v>
      </c>
      <c r="M834">
        <v>-672.01199999999994</v>
      </c>
      <c r="N834">
        <v>-671.92200000000003</v>
      </c>
      <c r="O834">
        <v>-673.10400000000004</v>
      </c>
      <c r="P834">
        <v>-672.17700000000002</v>
      </c>
      <c r="Q834">
        <v>-672.51900000000001</v>
      </c>
      <c r="R834">
        <v>-672.93200000000002</v>
      </c>
      <c r="S834">
        <v>-671.37699999999995</v>
      </c>
      <c r="T834">
        <v>-670.12599999999998</v>
      </c>
      <c r="U834">
        <v>-673.745</v>
      </c>
      <c r="V834">
        <v>-742.25400000000002</v>
      </c>
      <c r="W834">
        <v>-911.76599999999996</v>
      </c>
      <c r="X834">
        <v>-1144.9269999999999</v>
      </c>
      <c r="Y834">
        <v>-1337.444</v>
      </c>
      <c r="Z834">
        <v>-1647.7139999999999</v>
      </c>
      <c r="AA834">
        <v>-1998.818</v>
      </c>
      <c r="AB834">
        <v>-2196.3719999999998</v>
      </c>
      <c r="AC834">
        <v>-2227.625</v>
      </c>
      <c r="AD834">
        <v>-2326.5360000000001</v>
      </c>
      <c r="AE834">
        <v>-2433.4609999999998</v>
      </c>
      <c r="AF834">
        <v>-2214.4920000000002</v>
      </c>
      <c r="AG834">
        <v>-1725.3150000000001</v>
      </c>
      <c r="AH834">
        <v>-1509.374</v>
      </c>
      <c r="AI834">
        <v>-1922.9559999999999</v>
      </c>
      <c r="AJ834">
        <v>-1717.1469999999999</v>
      </c>
      <c r="AK834">
        <v>-1496.1020000000001</v>
      </c>
      <c r="AL834">
        <v>-1138.7639999999999</v>
      </c>
      <c r="AM834">
        <v>-1045.4269999999999</v>
      </c>
      <c r="AN834">
        <v>-1212.079</v>
      </c>
      <c r="AO834">
        <v>-1038.6220000000001</v>
      </c>
      <c r="AP834">
        <v>-929.56399999999996</v>
      </c>
      <c r="AQ834">
        <v>-694.495</v>
      </c>
      <c r="AR834">
        <v>-675.68499999999995</v>
      </c>
      <c r="AS834">
        <v>-671.26800000000003</v>
      </c>
      <c r="AT834">
        <v>-669.34400000000005</v>
      </c>
      <c r="AU834">
        <v>-669.74</v>
      </c>
      <c r="AV834">
        <v>-671.00699999999995</v>
      </c>
      <c r="AW834">
        <v>-670.52099999999996</v>
      </c>
      <c r="AX834">
        <v>-670.96600000000001</v>
      </c>
      <c r="AY834">
        <v>-671.35699999999997</v>
      </c>
      <c r="AZ834">
        <v>-668.947</v>
      </c>
      <c r="BA834">
        <v>-671.52</v>
      </c>
      <c r="BB834">
        <v>-672.23199999999997</v>
      </c>
      <c r="BC834">
        <v>-670.00699999999995</v>
      </c>
      <c r="BD834">
        <v>-670.53300000000002</v>
      </c>
    </row>
    <row r="835" spans="1:56" x14ac:dyDescent="0.25">
      <c r="A835" t="s">
        <v>323</v>
      </c>
      <c r="D835" t="s">
        <v>2</v>
      </c>
      <c r="F835" t="s">
        <v>153</v>
      </c>
      <c r="G835" s="33">
        <v>43008</v>
      </c>
      <c r="H835" s="41">
        <f t="shared" si="17"/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</row>
    <row r="836" spans="1:56" x14ac:dyDescent="0.25">
      <c r="A836" t="s">
        <v>323</v>
      </c>
      <c r="D836" t="s">
        <v>2</v>
      </c>
      <c r="F836" t="s">
        <v>156</v>
      </c>
      <c r="G836" s="33">
        <v>43008</v>
      </c>
      <c r="H836" s="41">
        <f t="shared" si="17"/>
        <v>188257.8</v>
      </c>
      <c r="I836">
        <v>-9.0719999999999992</v>
      </c>
      <c r="J836">
        <v>-7.7720000000000002</v>
      </c>
      <c r="K836">
        <v>-7.681</v>
      </c>
      <c r="L836">
        <v>-6.6269999999999998</v>
      </c>
      <c r="M836">
        <v>-7.6849999999999996</v>
      </c>
      <c r="N836">
        <v>-6.7430000000000003</v>
      </c>
      <c r="O836">
        <v>-7.3390000000000004</v>
      </c>
      <c r="P836">
        <v>-6.79</v>
      </c>
      <c r="Q836">
        <v>-7.6879999999999997</v>
      </c>
      <c r="R836">
        <v>-7.5910000000000002</v>
      </c>
      <c r="S836">
        <v>-8.5129999999999999</v>
      </c>
      <c r="T836">
        <v>-8.27</v>
      </c>
      <c r="U836">
        <v>-21.43</v>
      </c>
      <c r="V836">
        <v>-183.37200000000001</v>
      </c>
      <c r="W836">
        <v>-2244.4690000000001</v>
      </c>
      <c r="X836">
        <v>-3325.761</v>
      </c>
      <c r="Y836">
        <v>-5095.835</v>
      </c>
      <c r="Z836">
        <v>-5604.1890000000003</v>
      </c>
      <c r="AA836">
        <v>-6276.0190000000002</v>
      </c>
      <c r="AB836">
        <v>-11653.906000000001</v>
      </c>
      <c r="AC836">
        <v>-16372.983</v>
      </c>
      <c r="AD836">
        <v>-15866.434999999999</v>
      </c>
      <c r="AE836">
        <v>-16001.630999999999</v>
      </c>
      <c r="AF836">
        <v>-11810.968000000001</v>
      </c>
      <c r="AG836">
        <v>-12680.317999999999</v>
      </c>
      <c r="AH836">
        <v>-11977.335999999999</v>
      </c>
      <c r="AI836">
        <v>-12483.963</v>
      </c>
      <c r="AJ836">
        <v>-13500.664000000001</v>
      </c>
      <c r="AK836">
        <v>-14478.013000000001</v>
      </c>
      <c r="AL836">
        <v>-8120.1229999999996</v>
      </c>
      <c r="AM836">
        <v>-6177.62</v>
      </c>
      <c r="AN836">
        <v>-5521.81</v>
      </c>
      <c r="AO836">
        <v>-4006.4960000000001</v>
      </c>
      <c r="AP836">
        <v>-2697.7069999999999</v>
      </c>
      <c r="AQ836">
        <v>-1630.5050000000001</v>
      </c>
      <c r="AR836">
        <v>-316.23899999999998</v>
      </c>
      <c r="AS836">
        <v>-13.762</v>
      </c>
      <c r="AT836">
        <v>-10.074999999999999</v>
      </c>
      <c r="AU836">
        <v>-10.91</v>
      </c>
      <c r="AV836">
        <v>-8.9090000000000007</v>
      </c>
      <c r="AW836">
        <v>-8.8170000000000002</v>
      </c>
      <c r="AX836">
        <v>-9.3480000000000008</v>
      </c>
      <c r="AY836">
        <v>-8.4870000000000001</v>
      </c>
      <c r="AZ836">
        <v>-8.27</v>
      </c>
      <c r="BA836">
        <v>-9.0030000000000001</v>
      </c>
      <c r="BB836">
        <v>-9.1180000000000003</v>
      </c>
      <c r="BC836">
        <v>-10.846</v>
      </c>
      <c r="BD836">
        <v>-10.692</v>
      </c>
    </row>
    <row r="837" spans="1:56" x14ac:dyDescent="0.25">
      <c r="A837" t="s">
        <v>323</v>
      </c>
      <c r="D837" t="s">
        <v>2</v>
      </c>
      <c r="F837" t="s">
        <v>157</v>
      </c>
      <c r="G837" s="33">
        <v>43008</v>
      </c>
      <c r="H837" s="41">
        <f t="shared" si="17"/>
        <v>45192.953000000001</v>
      </c>
      <c r="I837">
        <v>-671.00099999999998</v>
      </c>
      <c r="J837">
        <v>-671.327</v>
      </c>
      <c r="K837">
        <v>-671.14499999999998</v>
      </c>
      <c r="L837">
        <v>-671.15800000000002</v>
      </c>
      <c r="M837">
        <v>-671.12699999999995</v>
      </c>
      <c r="N837">
        <v>-671.58</v>
      </c>
      <c r="O837">
        <v>-671.221</v>
      </c>
      <c r="P837">
        <v>-671.29200000000003</v>
      </c>
      <c r="Q837">
        <v>-671.62800000000004</v>
      </c>
      <c r="R837">
        <v>-671.48</v>
      </c>
      <c r="S837">
        <v>-670.42899999999997</v>
      </c>
      <c r="T837">
        <v>-668.82</v>
      </c>
      <c r="U837">
        <v>-672.86900000000003</v>
      </c>
      <c r="V837">
        <v>-695.03599999999994</v>
      </c>
      <c r="W837">
        <v>-910.84699999999998</v>
      </c>
      <c r="X837">
        <v>-1074.4870000000001</v>
      </c>
      <c r="Y837">
        <v>-1049.0319999999999</v>
      </c>
      <c r="Z837">
        <v>-750.64599999999996</v>
      </c>
      <c r="AA837">
        <v>-955.39200000000005</v>
      </c>
      <c r="AB837">
        <v>-1583.3240000000001</v>
      </c>
      <c r="AC837">
        <v>-2059.7429999999999</v>
      </c>
      <c r="AD837">
        <v>-1929.021</v>
      </c>
      <c r="AE837">
        <v>-2047.5730000000001</v>
      </c>
      <c r="AF837">
        <v>-1545.9380000000001</v>
      </c>
      <c r="AG837">
        <v>-1737.99</v>
      </c>
      <c r="AH837">
        <v>-1654.6210000000001</v>
      </c>
      <c r="AI837">
        <v>-1820.4760000000001</v>
      </c>
      <c r="AJ837">
        <v>-1796.8610000000001</v>
      </c>
      <c r="AK837">
        <v>-2043.981</v>
      </c>
      <c r="AL837">
        <v>-1315.7080000000001</v>
      </c>
      <c r="AM837">
        <v>-1201.1079999999999</v>
      </c>
      <c r="AN837">
        <v>-1224.596</v>
      </c>
      <c r="AO837">
        <v>-1081.433</v>
      </c>
      <c r="AP837">
        <v>-904.91300000000001</v>
      </c>
      <c r="AQ837">
        <v>-783.87199999999996</v>
      </c>
      <c r="AR837">
        <v>-664.09799999999996</v>
      </c>
      <c r="AS837">
        <v>-636.56399999999996</v>
      </c>
      <c r="AT837">
        <v>-635.15200000000004</v>
      </c>
      <c r="AU837">
        <v>-634.89599999999996</v>
      </c>
      <c r="AV837">
        <v>-619.51900000000001</v>
      </c>
      <c r="AW837">
        <v>-327.62299999999999</v>
      </c>
      <c r="AX837">
        <v>-328.45499999999998</v>
      </c>
      <c r="AY837">
        <v>-330.23200000000003</v>
      </c>
      <c r="AZ837">
        <v>-326.84300000000002</v>
      </c>
      <c r="BA837">
        <v>-331.09199999999998</v>
      </c>
      <c r="BB837">
        <v>-331.34399999999999</v>
      </c>
      <c r="BC837">
        <v>-512.61300000000006</v>
      </c>
      <c r="BD837">
        <v>-622.84699999999998</v>
      </c>
    </row>
    <row r="838" spans="1:56" x14ac:dyDescent="0.25">
      <c r="A838" t="s">
        <v>323</v>
      </c>
      <c r="D838" t="s">
        <v>2</v>
      </c>
      <c r="F838" t="s">
        <v>155</v>
      </c>
      <c r="G838" s="33">
        <v>43008</v>
      </c>
      <c r="H838" s="41">
        <f t="shared" si="17"/>
        <v>0</v>
      </c>
      <c r="I838">
        <v>-786</v>
      </c>
      <c r="J838">
        <v>-786</v>
      </c>
      <c r="K838">
        <v>-792</v>
      </c>
      <c r="L838">
        <v>-792</v>
      </c>
      <c r="M838">
        <v>-792</v>
      </c>
      <c r="N838">
        <v>-792</v>
      </c>
      <c r="O838">
        <v>-792</v>
      </c>
      <c r="P838">
        <v>-264</v>
      </c>
      <c r="Q838">
        <v>0</v>
      </c>
      <c r="R838">
        <v>-0.16</v>
      </c>
      <c r="S838">
        <v>-0.16</v>
      </c>
      <c r="T838">
        <v>0</v>
      </c>
      <c r="U838">
        <v>-0.32</v>
      </c>
      <c r="V838">
        <v>-1.9350000000000001</v>
      </c>
      <c r="W838">
        <v>-19.576000000000001</v>
      </c>
      <c r="X838">
        <v>-41.006999999999998</v>
      </c>
      <c r="Y838">
        <v>-61.845999999999997</v>
      </c>
      <c r="Z838">
        <v>-64.031999999999996</v>
      </c>
      <c r="AA838">
        <v>-717.84100000000001</v>
      </c>
      <c r="AB838">
        <v>-992.95</v>
      </c>
      <c r="AC838">
        <v>-1077.394</v>
      </c>
      <c r="AD838">
        <v>-1127.3699999999999</v>
      </c>
      <c r="AE838">
        <v>-1462.6869999999999</v>
      </c>
      <c r="AF838">
        <v>-1322.421</v>
      </c>
      <c r="AG838">
        <v>-1277.3610000000001</v>
      </c>
      <c r="AH838">
        <v>-1295.9159999999999</v>
      </c>
      <c r="AI838">
        <v>-1400.1859999999999</v>
      </c>
      <c r="AJ838">
        <v>-1350.3510000000001</v>
      </c>
      <c r="AK838">
        <v>-1490.077</v>
      </c>
      <c r="AL838">
        <v>-1309.1189999999999</v>
      </c>
      <c r="AM838">
        <v>-1260.337</v>
      </c>
      <c r="AN838">
        <v>-1264.471</v>
      </c>
      <c r="AO838">
        <v>-843.52200000000005</v>
      </c>
      <c r="AP838">
        <v>-832.72299999999996</v>
      </c>
      <c r="AQ838">
        <v>-796.48900000000003</v>
      </c>
      <c r="AR838">
        <v>-789.91700000000003</v>
      </c>
      <c r="AS838">
        <v>-786</v>
      </c>
      <c r="AT838">
        <v>-786.16</v>
      </c>
      <c r="AU838">
        <v>-786</v>
      </c>
      <c r="AV838">
        <v>-792</v>
      </c>
      <c r="AW838">
        <v>-792</v>
      </c>
      <c r="AX838">
        <v>-786.16</v>
      </c>
      <c r="AY838">
        <v>-780</v>
      </c>
      <c r="AZ838">
        <v>-786</v>
      </c>
      <c r="BA838">
        <v>-786</v>
      </c>
      <c r="BB838">
        <v>-786</v>
      </c>
      <c r="BC838">
        <v>-774</v>
      </c>
      <c r="BD838">
        <v>-768</v>
      </c>
    </row>
    <row r="839" spans="1:56" x14ac:dyDescent="0.25">
      <c r="A839" t="s">
        <v>323</v>
      </c>
      <c r="D839" t="s">
        <v>2</v>
      </c>
      <c r="F839" t="s">
        <v>154</v>
      </c>
      <c r="G839" s="33">
        <v>43008</v>
      </c>
      <c r="H839" s="41">
        <f t="shared" si="17"/>
        <v>0</v>
      </c>
      <c r="I839">
        <v>-911.09199999999998</v>
      </c>
      <c r="J839">
        <v>-911.01700000000005</v>
      </c>
      <c r="K839">
        <v>-911.07100000000003</v>
      </c>
      <c r="L839">
        <v>-910.63</v>
      </c>
      <c r="M839">
        <v>-910.69500000000005</v>
      </c>
      <c r="N839">
        <v>-909.65200000000004</v>
      </c>
      <c r="O839">
        <v>-910.404</v>
      </c>
      <c r="P839">
        <v>-911.36099999999999</v>
      </c>
      <c r="Q839">
        <v>-911.2</v>
      </c>
      <c r="R839">
        <v>-911.25300000000004</v>
      </c>
      <c r="S839">
        <v>-910.29700000000003</v>
      </c>
      <c r="T839">
        <v>-911.32899999999995</v>
      </c>
      <c r="U839">
        <v>-910.42600000000004</v>
      </c>
      <c r="V839">
        <v>-911.42499999999995</v>
      </c>
      <c r="W839">
        <v>-911.06</v>
      </c>
      <c r="X839">
        <v>-911.42499999999995</v>
      </c>
      <c r="Y839">
        <v>-909.79100000000005</v>
      </c>
      <c r="Z839">
        <v>-910.54399999999998</v>
      </c>
      <c r="AA839">
        <v>-909.31799999999998</v>
      </c>
      <c r="AB839">
        <v>-909.78099999999995</v>
      </c>
      <c r="AC839">
        <v>-908.58699999999999</v>
      </c>
      <c r="AD839">
        <v>-907.10400000000004</v>
      </c>
      <c r="AE839">
        <v>-908.34</v>
      </c>
      <c r="AF839">
        <v>-908.39400000000001</v>
      </c>
      <c r="AG839">
        <v>-860.601</v>
      </c>
      <c r="AH839">
        <v>-901.88800000000003</v>
      </c>
      <c r="AI839">
        <v>-909.48</v>
      </c>
      <c r="AJ839">
        <v>-909.41499999999996</v>
      </c>
      <c r="AK839">
        <v>-908.66200000000003</v>
      </c>
      <c r="AL839">
        <v>-907.404</v>
      </c>
      <c r="AM839">
        <v>-908.35</v>
      </c>
      <c r="AN839">
        <v>-908.27499999999998</v>
      </c>
      <c r="AO839">
        <v>-908.03800000000001</v>
      </c>
      <c r="AP839">
        <v>-908.53300000000002</v>
      </c>
      <c r="AQ839">
        <v>-909.24300000000005</v>
      </c>
      <c r="AR839">
        <v>-909.93100000000004</v>
      </c>
      <c r="AS839">
        <v>-909.92</v>
      </c>
      <c r="AT839">
        <v>-909.32899999999995</v>
      </c>
      <c r="AU839">
        <v>-908.45799999999997</v>
      </c>
      <c r="AV839">
        <v>-909.51199999999994</v>
      </c>
      <c r="AW839">
        <v>-909.30799999999999</v>
      </c>
      <c r="AX839">
        <v>-637.66899999999998</v>
      </c>
      <c r="AY839">
        <v>-486.95800000000003</v>
      </c>
      <c r="AZ839">
        <v>-437.95</v>
      </c>
      <c r="BA839">
        <v>-806.00300000000004</v>
      </c>
      <c r="BB839">
        <v>-835.13</v>
      </c>
      <c r="BC839">
        <v>-837.48400000000004</v>
      </c>
      <c r="BD839">
        <v>-836.86099999999999</v>
      </c>
    </row>
    <row r="840" spans="1:56" x14ac:dyDescent="0.25">
      <c r="A840" t="s">
        <v>323</v>
      </c>
      <c r="D840" t="s">
        <v>2</v>
      </c>
      <c r="F840" t="s">
        <v>154</v>
      </c>
      <c r="G840" s="33">
        <v>43009</v>
      </c>
      <c r="H840" s="41">
        <f t="shared" si="17"/>
        <v>0</v>
      </c>
      <c r="I840">
        <v>-836.85</v>
      </c>
      <c r="J840">
        <v>-838.60199999999998</v>
      </c>
      <c r="K840">
        <v>-855.505</v>
      </c>
      <c r="L840">
        <v>-862.46100000000001</v>
      </c>
      <c r="M840">
        <v>-862.26800000000003</v>
      </c>
      <c r="N840">
        <v>-861.96699999999998</v>
      </c>
      <c r="O840">
        <v>-862.75099999999998</v>
      </c>
      <c r="P840">
        <v>-861.81600000000003</v>
      </c>
      <c r="Q840">
        <v>-861.18100000000004</v>
      </c>
      <c r="R840">
        <v>-862.24599999999998</v>
      </c>
      <c r="S840">
        <v>-861.923</v>
      </c>
      <c r="T840">
        <v>-861.53599999999994</v>
      </c>
      <c r="U840">
        <v>-861.89099999999996</v>
      </c>
      <c r="V840">
        <v>-861.98800000000006</v>
      </c>
      <c r="W840">
        <v>-860.91300000000001</v>
      </c>
      <c r="X840">
        <v>-861.44</v>
      </c>
      <c r="Y840">
        <v>-861.82600000000002</v>
      </c>
      <c r="Z840">
        <v>-861.74099999999999</v>
      </c>
      <c r="AA840">
        <v>-860.39700000000005</v>
      </c>
      <c r="AB840">
        <v>-860.59</v>
      </c>
      <c r="AC840">
        <v>-861.07399999999996</v>
      </c>
      <c r="AD840">
        <v>-860.76199999999994</v>
      </c>
      <c r="AE840">
        <v>-860.63300000000004</v>
      </c>
      <c r="AF840">
        <v>-860.149</v>
      </c>
      <c r="AG840">
        <v>-860.06299999999999</v>
      </c>
      <c r="AH840">
        <v>-859.88099999999997</v>
      </c>
      <c r="AI840">
        <v>-859.54700000000003</v>
      </c>
      <c r="AJ840">
        <v>-859.56899999999996</v>
      </c>
      <c r="AK840">
        <v>-859.53700000000003</v>
      </c>
      <c r="AL840">
        <v>-858.59</v>
      </c>
      <c r="AM840">
        <v>-858.87</v>
      </c>
      <c r="AN840">
        <v>-858.24699999999996</v>
      </c>
      <c r="AO840">
        <v>-859.41899999999998</v>
      </c>
      <c r="AP840">
        <v>-858.90200000000004</v>
      </c>
      <c r="AQ840">
        <v>-859.90200000000004</v>
      </c>
      <c r="AR840">
        <v>-859.54700000000003</v>
      </c>
      <c r="AS840">
        <v>-860.05200000000002</v>
      </c>
      <c r="AT840">
        <v>-861.08399999999995</v>
      </c>
      <c r="AU840">
        <v>-861.923</v>
      </c>
      <c r="AV840">
        <v>-862.13800000000003</v>
      </c>
      <c r="AW840">
        <v>-860.85900000000004</v>
      </c>
      <c r="AX840">
        <v>-861.48199999999997</v>
      </c>
      <c r="AY840">
        <v>-884.75</v>
      </c>
      <c r="AZ840">
        <v>-884.255</v>
      </c>
      <c r="BA840">
        <v>-885.202</v>
      </c>
      <c r="BB840">
        <v>-884.49199999999996</v>
      </c>
      <c r="BC840">
        <v>-883.12699999999995</v>
      </c>
      <c r="BD840">
        <v>-883.57799999999997</v>
      </c>
    </row>
    <row r="841" spans="1:56" x14ac:dyDescent="0.25">
      <c r="A841" t="s">
        <v>323</v>
      </c>
      <c r="D841" t="s">
        <v>2</v>
      </c>
      <c r="F841" t="s">
        <v>153</v>
      </c>
      <c r="G841" s="33">
        <v>43009</v>
      </c>
      <c r="H841" s="41">
        <f t="shared" si="17"/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</row>
    <row r="842" spans="1:56" x14ac:dyDescent="0.25">
      <c r="A842" t="s">
        <v>323</v>
      </c>
      <c r="D842" t="s">
        <v>2</v>
      </c>
      <c r="F842" t="s">
        <v>156</v>
      </c>
      <c r="G842" s="33">
        <v>43009</v>
      </c>
      <c r="H842" s="41">
        <f t="shared" si="17"/>
        <v>99267.50599999995</v>
      </c>
      <c r="I842">
        <v>-9.77</v>
      </c>
      <c r="J842">
        <v>-7.742</v>
      </c>
      <c r="K842">
        <v>-8.7859999999999996</v>
      </c>
      <c r="L842">
        <v>-7.6440000000000001</v>
      </c>
      <c r="M842">
        <v>-8.9429999999999996</v>
      </c>
      <c r="N842">
        <v>-8.2460000000000004</v>
      </c>
      <c r="O842">
        <v>-9.3089999999999993</v>
      </c>
      <c r="P842">
        <v>-7.9020000000000001</v>
      </c>
      <c r="Q842">
        <v>-9.17</v>
      </c>
      <c r="R842">
        <v>-7.7939999999999996</v>
      </c>
      <c r="S842">
        <v>-11.462</v>
      </c>
      <c r="T842">
        <v>-8.532</v>
      </c>
      <c r="U842">
        <v>-16.992999999999999</v>
      </c>
      <c r="V842">
        <v>-86.57</v>
      </c>
      <c r="W842">
        <v>-664.79300000000001</v>
      </c>
      <c r="X842">
        <v>-1797.19</v>
      </c>
      <c r="Y842">
        <v>-3003.1550000000002</v>
      </c>
      <c r="Z842">
        <v>-5131.2860000000001</v>
      </c>
      <c r="AA842">
        <v>-7029.9</v>
      </c>
      <c r="AB842">
        <v>-5719.1419999999998</v>
      </c>
      <c r="AC842">
        <v>-5983.2340000000004</v>
      </c>
      <c r="AD842">
        <v>-8204.9459999999999</v>
      </c>
      <c r="AE842">
        <v>-6351.8879999999999</v>
      </c>
      <c r="AF842">
        <v>-5239.6490000000003</v>
      </c>
      <c r="AG842">
        <v>-6301.6949999999997</v>
      </c>
      <c r="AH842">
        <v>-7045.8890000000001</v>
      </c>
      <c r="AI842">
        <v>-6861.0810000000001</v>
      </c>
      <c r="AJ842">
        <v>-7598.8770000000004</v>
      </c>
      <c r="AK842">
        <v>-6313.73</v>
      </c>
      <c r="AL842">
        <v>-5368.4859999999999</v>
      </c>
      <c r="AM842">
        <v>-4543.4449999999997</v>
      </c>
      <c r="AN842">
        <v>-2896.665</v>
      </c>
      <c r="AO842">
        <v>-1374.4739999999999</v>
      </c>
      <c r="AP842">
        <v>-1089.9690000000001</v>
      </c>
      <c r="AQ842">
        <v>-394.70100000000002</v>
      </c>
      <c r="AR842">
        <v>-23.434999999999999</v>
      </c>
      <c r="AS842">
        <v>-11.662000000000001</v>
      </c>
      <c r="AT842">
        <v>-10.244999999999999</v>
      </c>
      <c r="AU842">
        <v>-9.8849999999999998</v>
      </c>
      <c r="AV842">
        <v>-10.034000000000001</v>
      </c>
      <c r="AW842">
        <v>-8.7379999999999995</v>
      </c>
      <c r="AX842">
        <v>-10.318</v>
      </c>
      <c r="AY842">
        <v>-10.765000000000001</v>
      </c>
      <c r="AZ842">
        <v>-9.8219999999999992</v>
      </c>
      <c r="BA842">
        <v>-10.308999999999999</v>
      </c>
      <c r="BB842">
        <v>-8.702</v>
      </c>
      <c r="BC842">
        <v>-11.433999999999999</v>
      </c>
      <c r="BD842">
        <v>-9.0990000000000002</v>
      </c>
    </row>
    <row r="843" spans="1:56" x14ac:dyDescent="0.25">
      <c r="A843" t="s">
        <v>323</v>
      </c>
      <c r="D843" t="s">
        <v>2</v>
      </c>
      <c r="F843" t="s">
        <v>155</v>
      </c>
      <c r="G843" s="33">
        <v>43009</v>
      </c>
      <c r="H843" s="41">
        <f t="shared" si="17"/>
        <v>0</v>
      </c>
      <c r="I843">
        <v>-774</v>
      </c>
      <c r="J843">
        <v>-774</v>
      </c>
      <c r="K843">
        <v>-774</v>
      </c>
      <c r="L843">
        <v>-774</v>
      </c>
      <c r="M843">
        <v>-564</v>
      </c>
      <c r="N843">
        <v>-0.16</v>
      </c>
      <c r="O843">
        <v>-0.16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-1.2110000000000001</v>
      </c>
      <c r="V843">
        <v>-4.9630000000000001</v>
      </c>
      <c r="W843">
        <v>-18.617000000000001</v>
      </c>
      <c r="X843">
        <v>-55.527000000000001</v>
      </c>
      <c r="Y843">
        <v>-99.498000000000005</v>
      </c>
      <c r="Z843">
        <v>-128.66399999999999</v>
      </c>
      <c r="AA843">
        <v>-787.30100000000004</v>
      </c>
      <c r="AB843">
        <v>-939.44100000000003</v>
      </c>
      <c r="AC843">
        <v>-958.71900000000005</v>
      </c>
      <c r="AD843">
        <v>-973.34100000000001</v>
      </c>
      <c r="AE843">
        <v>-1058.1759999999999</v>
      </c>
      <c r="AF843">
        <v>-1312.518</v>
      </c>
      <c r="AG843">
        <v>-1315.74</v>
      </c>
      <c r="AH843">
        <v>-1348.8510000000001</v>
      </c>
      <c r="AI843">
        <v>-1311.877</v>
      </c>
      <c r="AJ843">
        <v>-1362.597</v>
      </c>
      <c r="AK843">
        <v>-1346.144</v>
      </c>
      <c r="AL843">
        <v>-1317.4829999999999</v>
      </c>
      <c r="AM843">
        <v>-1323.31</v>
      </c>
      <c r="AN843">
        <v>-1255.6420000000001</v>
      </c>
      <c r="AO843">
        <v>-1240.1569999999999</v>
      </c>
      <c r="AP843">
        <v>-1149.0920000000001</v>
      </c>
      <c r="AQ843">
        <v>-1134.4449999999999</v>
      </c>
      <c r="AR843">
        <v>-1111.038</v>
      </c>
      <c r="AS843">
        <v>-1104.1590000000001</v>
      </c>
      <c r="AT843">
        <v>-1146</v>
      </c>
      <c r="AU843">
        <v>-1140</v>
      </c>
      <c r="AV843">
        <v>-1146</v>
      </c>
      <c r="AW843">
        <v>-1152</v>
      </c>
      <c r="AX843">
        <v>-1146</v>
      </c>
      <c r="AY843">
        <v>-1146</v>
      </c>
      <c r="AZ843">
        <v>-1014</v>
      </c>
      <c r="BA843">
        <v>-756</v>
      </c>
      <c r="BB843">
        <v>-750</v>
      </c>
      <c r="BC843">
        <v>-756</v>
      </c>
      <c r="BD843">
        <v>-750</v>
      </c>
    </row>
    <row r="844" spans="1:56" x14ac:dyDescent="0.25">
      <c r="A844" t="s">
        <v>323</v>
      </c>
      <c r="D844" t="s">
        <v>2</v>
      </c>
      <c r="F844" t="s">
        <v>157</v>
      </c>
      <c r="G844" s="33">
        <v>43009</v>
      </c>
      <c r="H844" s="41">
        <f t="shared" si="17"/>
        <v>37032.705999999998</v>
      </c>
      <c r="I844">
        <v>-624.00699999999995</v>
      </c>
      <c r="J844">
        <v>-623.58500000000004</v>
      </c>
      <c r="K844">
        <v>-623.17999999999995</v>
      </c>
      <c r="L844">
        <v>-622.95699999999999</v>
      </c>
      <c r="M844">
        <v>-622.99699999999996</v>
      </c>
      <c r="N844">
        <v>-623.81200000000001</v>
      </c>
      <c r="O844">
        <v>-623.57899999999995</v>
      </c>
      <c r="P844">
        <v>-622.98400000000004</v>
      </c>
      <c r="Q844">
        <v>-623</v>
      </c>
      <c r="R844">
        <v>-623.36099999999999</v>
      </c>
      <c r="S844">
        <v>-623.05799999999999</v>
      </c>
      <c r="T844">
        <v>-607.90899999999999</v>
      </c>
      <c r="U844">
        <v>-330.18599999999998</v>
      </c>
      <c r="V844">
        <v>-349.101</v>
      </c>
      <c r="W844">
        <v>-440.33199999999999</v>
      </c>
      <c r="X844">
        <v>-586.16200000000003</v>
      </c>
      <c r="Y844">
        <v>-735.26099999999997</v>
      </c>
      <c r="Z844">
        <v>-1032.48</v>
      </c>
      <c r="AA844">
        <v>-1246.383</v>
      </c>
      <c r="AB844">
        <v>-1019.038</v>
      </c>
      <c r="AC844">
        <v>-1099.289</v>
      </c>
      <c r="AD844">
        <v>-1233.443</v>
      </c>
      <c r="AE844">
        <v>-1046.557</v>
      </c>
      <c r="AF844">
        <v>-975.71699999999998</v>
      </c>
      <c r="AG844">
        <v>-1030.221</v>
      </c>
      <c r="AH844">
        <v>-1122.1199999999999</v>
      </c>
      <c r="AI844">
        <v>-1124.643</v>
      </c>
      <c r="AJ844">
        <v>-1213.2439999999999</v>
      </c>
      <c r="AK844">
        <v>-1276.2439999999999</v>
      </c>
      <c r="AL844">
        <v>-1227.1030000000001</v>
      </c>
      <c r="AM844">
        <v>-1115.722</v>
      </c>
      <c r="AN844">
        <v>-929.39</v>
      </c>
      <c r="AO844">
        <v>-816.90300000000002</v>
      </c>
      <c r="AP844">
        <v>-743.10900000000004</v>
      </c>
      <c r="AQ844">
        <v>-688.6</v>
      </c>
      <c r="AR844">
        <v>-634.86099999999999</v>
      </c>
      <c r="AS844">
        <v>-629.66600000000005</v>
      </c>
      <c r="AT844">
        <v>-629.62900000000002</v>
      </c>
      <c r="AU844">
        <v>-629.46199999999999</v>
      </c>
      <c r="AV844">
        <v>-629.93100000000004</v>
      </c>
      <c r="AW844">
        <v>-629.16200000000003</v>
      </c>
      <c r="AX844">
        <v>-629.97500000000002</v>
      </c>
      <c r="AY844">
        <v>-629.41700000000003</v>
      </c>
      <c r="AZ844">
        <v>-626.61400000000003</v>
      </c>
      <c r="BA844">
        <v>-631.78099999999995</v>
      </c>
      <c r="BB844">
        <v>-629.05600000000004</v>
      </c>
      <c r="BC844">
        <v>-628.75800000000004</v>
      </c>
      <c r="BD844">
        <v>-628.71699999999998</v>
      </c>
    </row>
    <row r="845" spans="1:56" x14ac:dyDescent="0.25">
      <c r="A845" t="s">
        <v>323</v>
      </c>
      <c r="D845" t="s">
        <v>2</v>
      </c>
      <c r="F845" t="s">
        <v>155</v>
      </c>
      <c r="G845" s="33">
        <v>43010</v>
      </c>
      <c r="H845" s="41">
        <f t="shared" si="17"/>
        <v>0</v>
      </c>
      <c r="I845">
        <v>-756</v>
      </c>
      <c r="J845">
        <v>-762</v>
      </c>
      <c r="K845">
        <v>-768</v>
      </c>
      <c r="L845">
        <v>-180</v>
      </c>
      <c r="M845">
        <v>0</v>
      </c>
      <c r="N845">
        <v>0</v>
      </c>
      <c r="O845">
        <v>-0.16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-0.64</v>
      </c>
      <c r="V845">
        <v>-219.84</v>
      </c>
      <c r="W845">
        <v>-808.16</v>
      </c>
      <c r="X845">
        <v>-806.96</v>
      </c>
      <c r="Y845">
        <v>-804.49599999999998</v>
      </c>
      <c r="Z845">
        <v>-1107.68</v>
      </c>
      <c r="AA845">
        <v>-1224.4000000000001</v>
      </c>
      <c r="AB845">
        <v>-1216</v>
      </c>
      <c r="AC845">
        <v>-1215.056</v>
      </c>
      <c r="AD845">
        <v>-1162.0630000000001</v>
      </c>
      <c r="AE845">
        <v>-1185.615</v>
      </c>
      <c r="AF845">
        <v>-1210.857</v>
      </c>
      <c r="AG845">
        <v>-1223.5540000000001</v>
      </c>
      <c r="AH845">
        <v>-1249.539</v>
      </c>
      <c r="AI845">
        <v>-1278.9590000000001</v>
      </c>
      <c r="AJ845">
        <v>-1274.521</v>
      </c>
      <c r="AK845">
        <v>-1250.23</v>
      </c>
      <c r="AL845">
        <v>-1194.134</v>
      </c>
      <c r="AM845">
        <v>-1173.8869999999999</v>
      </c>
      <c r="AN845">
        <v>-1194.9749999999999</v>
      </c>
      <c r="AO845">
        <v>-1194.671</v>
      </c>
      <c r="AP845">
        <v>-1161.0239999999999</v>
      </c>
      <c r="AQ845">
        <v>-1123.3599999999999</v>
      </c>
      <c r="AR845">
        <v>-1112.2560000000001</v>
      </c>
      <c r="AS845">
        <v>-1110.48</v>
      </c>
      <c r="AT845">
        <v>-1116.0160000000001</v>
      </c>
      <c r="AU845">
        <v>-1116</v>
      </c>
      <c r="AV845">
        <v>-1116</v>
      </c>
      <c r="AW845">
        <v>-1122</v>
      </c>
      <c r="AX845">
        <v>-1122</v>
      </c>
      <c r="AY845">
        <v>-1122</v>
      </c>
      <c r="AZ845">
        <v>-1080</v>
      </c>
      <c r="BA845">
        <v>-1056</v>
      </c>
      <c r="BB845">
        <v>-1068</v>
      </c>
      <c r="BC845">
        <v>-1086</v>
      </c>
      <c r="BD845">
        <v>-996.04</v>
      </c>
    </row>
    <row r="846" spans="1:56" x14ac:dyDescent="0.25">
      <c r="A846" t="s">
        <v>323</v>
      </c>
      <c r="D846" t="s">
        <v>2</v>
      </c>
      <c r="F846" t="s">
        <v>156</v>
      </c>
      <c r="G846" s="33">
        <v>43010</v>
      </c>
      <c r="H846" s="41">
        <f t="shared" si="17"/>
        <v>210987.88600000006</v>
      </c>
      <c r="I846">
        <v>-9.266</v>
      </c>
      <c r="J846">
        <v>-7.95</v>
      </c>
      <c r="K846">
        <v>-9.1319999999999997</v>
      </c>
      <c r="L846">
        <v>-8.1890000000000001</v>
      </c>
      <c r="M846">
        <v>-9.0449999999999999</v>
      </c>
      <c r="N846">
        <v>-7.7210000000000001</v>
      </c>
      <c r="O846">
        <v>-8.8439999999999994</v>
      </c>
      <c r="P846">
        <v>-7.9630000000000001</v>
      </c>
      <c r="Q846">
        <v>-9.3379999999999992</v>
      </c>
      <c r="R846">
        <v>-8.8390000000000004</v>
      </c>
      <c r="S846">
        <v>-9.6259999999999994</v>
      </c>
      <c r="T846">
        <v>-8.2189999999999994</v>
      </c>
      <c r="U846">
        <v>-26.448</v>
      </c>
      <c r="V846">
        <v>-206.91300000000001</v>
      </c>
      <c r="W846">
        <v>-711.71400000000006</v>
      </c>
      <c r="X846">
        <v>-2038.547</v>
      </c>
      <c r="Y846">
        <v>-3074.6010000000001</v>
      </c>
      <c r="Z846">
        <v>-2952.6790000000001</v>
      </c>
      <c r="AA846">
        <v>-2950.3710000000001</v>
      </c>
      <c r="AB846">
        <v>-4126.8630000000003</v>
      </c>
      <c r="AC846">
        <v>-4550.5720000000001</v>
      </c>
      <c r="AD846">
        <v>-5991.0150000000003</v>
      </c>
      <c r="AE846">
        <v>-9197.8410000000003</v>
      </c>
      <c r="AF846">
        <v>-13686.156000000001</v>
      </c>
      <c r="AG846">
        <v>-16959.449000000001</v>
      </c>
      <c r="AH846">
        <v>-20346.312999999998</v>
      </c>
      <c r="AI846">
        <v>-22318.694</v>
      </c>
      <c r="AJ846">
        <v>-21673.507000000001</v>
      </c>
      <c r="AK846">
        <v>-20146.681</v>
      </c>
      <c r="AL846">
        <v>-17894.341</v>
      </c>
      <c r="AM846">
        <v>-15066.037</v>
      </c>
      <c r="AN846">
        <v>-11761.361000000001</v>
      </c>
      <c r="AO846">
        <v>-8159.8209999999999</v>
      </c>
      <c r="AP846">
        <v>-4685.4759999999997</v>
      </c>
      <c r="AQ846">
        <v>-1881.1469999999999</v>
      </c>
      <c r="AR846">
        <v>-358.14</v>
      </c>
      <c r="AS846">
        <v>-16.294</v>
      </c>
      <c r="AT846">
        <v>-11.208</v>
      </c>
      <c r="AU846">
        <v>-10.627000000000001</v>
      </c>
      <c r="AV846">
        <v>-10.909000000000001</v>
      </c>
      <c r="AW846">
        <v>-10.406000000000001</v>
      </c>
      <c r="AX846">
        <v>-9.3550000000000004</v>
      </c>
      <c r="AY846">
        <v>-8.6829999999999998</v>
      </c>
      <c r="AZ846">
        <v>-8.0830000000000002</v>
      </c>
      <c r="BA846">
        <v>-8.5060000000000002</v>
      </c>
      <c r="BB846">
        <v>-7.5</v>
      </c>
      <c r="BC846">
        <v>-8.4749999999999996</v>
      </c>
      <c r="BD846">
        <v>-9.0210000000000008</v>
      </c>
    </row>
    <row r="847" spans="1:56" x14ac:dyDescent="0.25">
      <c r="A847" t="s">
        <v>323</v>
      </c>
      <c r="D847" t="s">
        <v>2</v>
      </c>
      <c r="F847" t="s">
        <v>154</v>
      </c>
      <c r="G847" s="33">
        <v>43010</v>
      </c>
      <c r="H847" s="41">
        <f t="shared" ref="H847:H910" si="18">IF(D847&lt;&gt;"Jemena",
IF(SUM(I847:BD847)&gt;0,SUM(I847:BD847),SUM(I847:BD847)*-1),
IF(AND(F847&lt;&gt;"Jemena residential",F847&lt;&gt;"Jemena small business"),0,IF(SUM(I847:BD847)&gt;0,SUM(I847:BD847),SUM(I847:BD847)*-1)))</f>
        <v>0</v>
      </c>
      <c r="I847">
        <v>-883.82500000000005</v>
      </c>
      <c r="J847">
        <v>-884.77099999999996</v>
      </c>
      <c r="K847">
        <v>-884.79300000000001</v>
      </c>
      <c r="L847">
        <v>-885.36300000000006</v>
      </c>
      <c r="M847">
        <v>-885.35199999999998</v>
      </c>
      <c r="N847">
        <v>-884.84699999999998</v>
      </c>
      <c r="O847">
        <v>-885.35199999999998</v>
      </c>
      <c r="P847">
        <v>-563.62</v>
      </c>
      <c r="Q847">
        <v>0</v>
      </c>
      <c r="R847">
        <v>0</v>
      </c>
      <c r="S847">
        <v>-277.04599999999999</v>
      </c>
      <c r="T847">
        <v>-879.63199999999995</v>
      </c>
      <c r="U847">
        <v>-897.02800000000002</v>
      </c>
      <c r="V847">
        <v>-895.97500000000002</v>
      </c>
      <c r="W847">
        <v>-895.19</v>
      </c>
      <c r="X847">
        <v>-895.79300000000001</v>
      </c>
      <c r="Y847">
        <v>-894.47</v>
      </c>
      <c r="Z847">
        <v>-894.28700000000003</v>
      </c>
      <c r="AA847">
        <v>-892.99599999999998</v>
      </c>
      <c r="AB847">
        <v>-893.21199999999999</v>
      </c>
      <c r="AC847">
        <v>-893.66300000000001</v>
      </c>
      <c r="AD847">
        <v>-890.00699999999995</v>
      </c>
      <c r="AE847">
        <v>-583.82299999999998</v>
      </c>
      <c r="AF847">
        <v>-489.077</v>
      </c>
      <c r="AG847">
        <v>-669.62400000000002</v>
      </c>
      <c r="AH847">
        <v>-272.01499999999999</v>
      </c>
      <c r="AI847">
        <v>0</v>
      </c>
      <c r="AJ847">
        <v>0</v>
      </c>
      <c r="AK847">
        <v>-76.349999999999994</v>
      </c>
      <c r="AL847">
        <v>-680.19299999999998</v>
      </c>
      <c r="AM847">
        <v>-683.21400000000006</v>
      </c>
      <c r="AN847">
        <v>-818.12</v>
      </c>
      <c r="AO847">
        <v>-881.74</v>
      </c>
      <c r="AP847">
        <v>-882.44899999999996</v>
      </c>
      <c r="AQ847">
        <v>-882.32</v>
      </c>
      <c r="AR847">
        <v>-883.255</v>
      </c>
      <c r="AS847">
        <v>-882.77200000000005</v>
      </c>
      <c r="AT847">
        <v>-883.85699999999997</v>
      </c>
      <c r="AU847">
        <v>-884.27700000000004</v>
      </c>
      <c r="AV847">
        <v>-883.56700000000001</v>
      </c>
      <c r="AW847">
        <v>-884.43899999999996</v>
      </c>
      <c r="AX847">
        <v>-885.43799999999999</v>
      </c>
      <c r="AY847">
        <v>-884.20100000000002</v>
      </c>
      <c r="AZ847">
        <v>-885.03</v>
      </c>
      <c r="BA847">
        <v>-886.31899999999996</v>
      </c>
      <c r="BB847">
        <v>-885.84699999999998</v>
      </c>
      <c r="BC847">
        <v>-886.68600000000004</v>
      </c>
      <c r="BD847">
        <v>-886.56700000000001</v>
      </c>
    </row>
    <row r="848" spans="1:56" x14ac:dyDescent="0.25">
      <c r="A848" t="s">
        <v>323</v>
      </c>
      <c r="D848" t="s">
        <v>2</v>
      </c>
      <c r="F848" t="s">
        <v>153</v>
      </c>
      <c r="G848" s="33">
        <v>43010</v>
      </c>
      <c r="H848" s="41">
        <f t="shared" si="18"/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</row>
    <row r="849" spans="1:56" x14ac:dyDescent="0.25">
      <c r="A849" t="s">
        <v>323</v>
      </c>
      <c r="D849" t="s">
        <v>2</v>
      </c>
      <c r="F849" t="s">
        <v>157</v>
      </c>
      <c r="G849" s="33">
        <v>43010</v>
      </c>
      <c r="H849" s="41">
        <f t="shared" si="18"/>
        <v>41334.418000000005</v>
      </c>
      <c r="I849">
        <v>-630.05999999999995</v>
      </c>
      <c r="J849">
        <v>-629.98400000000004</v>
      </c>
      <c r="K849">
        <v>-629.60699999999997</v>
      </c>
      <c r="L849">
        <v>-629.27300000000002</v>
      </c>
      <c r="M849">
        <v>-629.80100000000004</v>
      </c>
      <c r="N849">
        <v>-630.16999999999996</v>
      </c>
      <c r="O849">
        <v>-630.36900000000003</v>
      </c>
      <c r="P849">
        <v>-629.08799999999997</v>
      </c>
      <c r="Q849">
        <v>-630.34500000000003</v>
      </c>
      <c r="R849">
        <v>-629.577</v>
      </c>
      <c r="S849">
        <v>-629.32399999999996</v>
      </c>
      <c r="T849">
        <v>-625.41700000000003</v>
      </c>
      <c r="U849">
        <v>-631.55799999999999</v>
      </c>
      <c r="V849">
        <v>-645.601</v>
      </c>
      <c r="W849">
        <v>-666.26400000000001</v>
      </c>
      <c r="X849">
        <v>-703.62900000000002</v>
      </c>
      <c r="Y849">
        <v>-725.64400000000001</v>
      </c>
      <c r="Z849">
        <v>-713.553</v>
      </c>
      <c r="AA849">
        <v>-712.39599999999996</v>
      </c>
      <c r="AB849">
        <v>-748.39099999999996</v>
      </c>
      <c r="AC849">
        <v>-759.798</v>
      </c>
      <c r="AD849">
        <v>-822.73800000000006</v>
      </c>
      <c r="AE849">
        <v>-1018.201</v>
      </c>
      <c r="AF849">
        <v>-1359.3420000000001</v>
      </c>
      <c r="AG849">
        <v>-1674.9179999999999</v>
      </c>
      <c r="AH849">
        <v>-1744.5039999999999</v>
      </c>
      <c r="AI849">
        <v>-1875.7249999999999</v>
      </c>
      <c r="AJ849">
        <v>-1770.9590000000001</v>
      </c>
      <c r="AK849">
        <v>-1690.43</v>
      </c>
      <c r="AL849">
        <v>-1584.3240000000001</v>
      </c>
      <c r="AM849">
        <v>-1477.616</v>
      </c>
      <c r="AN849">
        <v>-1344.287</v>
      </c>
      <c r="AO849">
        <v>-1175.567</v>
      </c>
      <c r="AP849">
        <v>-971.05</v>
      </c>
      <c r="AQ849">
        <v>-757.06</v>
      </c>
      <c r="AR849">
        <v>-653.63800000000003</v>
      </c>
      <c r="AS849">
        <v>-629.72199999999998</v>
      </c>
      <c r="AT849">
        <v>-629.745</v>
      </c>
      <c r="AU849">
        <v>-629.25</v>
      </c>
      <c r="AV849">
        <v>-629.07000000000005</v>
      </c>
      <c r="AW849">
        <v>-629.75599999999997</v>
      </c>
      <c r="AX849">
        <v>-630.09299999999996</v>
      </c>
      <c r="AY849">
        <v>-628.80799999999999</v>
      </c>
      <c r="AZ849">
        <v>-626.26700000000005</v>
      </c>
      <c r="BA849">
        <v>-632.08000000000004</v>
      </c>
      <c r="BB849">
        <v>-629.60799999999995</v>
      </c>
      <c r="BC849">
        <v>-630.23699999999997</v>
      </c>
      <c r="BD849">
        <v>-629.57399999999996</v>
      </c>
    </row>
    <row r="850" spans="1:56" x14ac:dyDescent="0.25">
      <c r="A850" t="s">
        <v>323</v>
      </c>
      <c r="D850" t="s">
        <v>2</v>
      </c>
      <c r="F850" t="s">
        <v>156</v>
      </c>
      <c r="G850" s="33">
        <v>43011</v>
      </c>
      <c r="H850" s="41">
        <f t="shared" si="18"/>
        <v>309620.58399999997</v>
      </c>
      <c r="I850">
        <v>-7.32</v>
      </c>
      <c r="J850">
        <v>-6.9930000000000003</v>
      </c>
      <c r="K850">
        <v>-7.1829999999999998</v>
      </c>
      <c r="L850">
        <v>-7.3239999999999998</v>
      </c>
      <c r="M850">
        <v>-7.899</v>
      </c>
      <c r="N850">
        <v>-7.9710000000000001</v>
      </c>
      <c r="O850">
        <v>-7.3550000000000004</v>
      </c>
      <c r="P850">
        <v>-8.2680000000000007</v>
      </c>
      <c r="Q850">
        <v>-7.4290000000000003</v>
      </c>
      <c r="R850">
        <v>-8.99</v>
      </c>
      <c r="S850">
        <v>-9.1329999999999991</v>
      </c>
      <c r="T850">
        <v>-8.4949999999999992</v>
      </c>
      <c r="U850">
        <v>-100.38200000000001</v>
      </c>
      <c r="V850">
        <v>-760.13800000000003</v>
      </c>
      <c r="W850">
        <v>-2058.3490000000002</v>
      </c>
      <c r="X850">
        <v>-4855.6959999999999</v>
      </c>
      <c r="Y850">
        <v>-8178.3810000000003</v>
      </c>
      <c r="Z850">
        <v>-11426.305</v>
      </c>
      <c r="AA850">
        <v>-14626.298000000001</v>
      </c>
      <c r="AB850">
        <v>-17563.644</v>
      </c>
      <c r="AC850">
        <v>-19886.2</v>
      </c>
      <c r="AD850">
        <v>-21385.57</v>
      </c>
      <c r="AE850">
        <v>-22328.108</v>
      </c>
      <c r="AF850">
        <v>-21638.583999999999</v>
      </c>
      <c r="AG850">
        <v>-23352.760999999999</v>
      </c>
      <c r="AH850">
        <v>-23151.737000000001</v>
      </c>
      <c r="AI850">
        <v>-22674.332999999999</v>
      </c>
      <c r="AJ850">
        <v>-21533.638999999999</v>
      </c>
      <c r="AK850">
        <v>-18430.456999999999</v>
      </c>
      <c r="AL850">
        <v>-14839.356</v>
      </c>
      <c r="AM850">
        <v>-14690.710999999999</v>
      </c>
      <c r="AN850">
        <v>-10323.871999999999</v>
      </c>
      <c r="AO850">
        <v>-8578.7749999999996</v>
      </c>
      <c r="AP850">
        <v>-4618.201</v>
      </c>
      <c r="AQ850">
        <v>-1983.2339999999999</v>
      </c>
      <c r="AR850">
        <v>-423.68</v>
      </c>
      <c r="AS850">
        <v>-21.27</v>
      </c>
      <c r="AT850">
        <v>-9.8140000000000001</v>
      </c>
      <c r="AU850">
        <v>-10.327</v>
      </c>
      <c r="AV850">
        <v>-9.7200000000000006</v>
      </c>
      <c r="AW850">
        <v>-8.984</v>
      </c>
      <c r="AX850">
        <v>-9.8439999999999994</v>
      </c>
      <c r="AY850">
        <v>-8.4320000000000004</v>
      </c>
      <c r="AZ850">
        <v>-7.5490000000000004</v>
      </c>
      <c r="BA850">
        <v>-7.34</v>
      </c>
      <c r="BB850">
        <v>-7.1529999999999996</v>
      </c>
      <c r="BC850">
        <v>-9.3369999999999997</v>
      </c>
      <c r="BD850">
        <v>-8.0429999999999993</v>
      </c>
    </row>
    <row r="851" spans="1:56" x14ac:dyDescent="0.25">
      <c r="A851" t="s">
        <v>323</v>
      </c>
      <c r="D851" t="s">
        <v>2</v>
      </c>
      <c r="F851" t="s">
        <v>154</v>
      </c>
      <c r="G851" s="33">
        <v>43011</v>
      </c>
      <c r="H851" s="41">
        <f t="shared" si="18"/>
        <v>0</v>
      </c>
      <c r="I851">
        <v>-887.24400000000003</v>
      </c>
      <c r="J851">
        <v>-886.77200000000005</v>
      </c>
      <c r="K851">
        <v>-887.57799999999997</v>
      </c>
      <c r="L851">
        <v>-888.20100000000002</v>
      </c>
      <c r="M851">
        <v>-888.77099999999996</v>
      </c>
      <c r="N851">
        <v>-888.91099999999994</v>
      </c>
      <c r="O851">
        <v>-888.63199999999995</v>
      </c>
      <c r="P851">
        <v>-888.75</v>
      </c>
      <c r="Q851">
        <v>-889.17899999999997</v>
      </c>
      <c r="R851">
        <v>-887.53399999999999</v>
      </c>
      <c r="S851">
        <v>-889.029</v>
      </c>
      <c r="T851">
        <v>-887.846</v>
      </c>
      <c r="U851">
        <v>-887.34100000000001</v>
      </c>
      <c r="V851">
        <v>-886.16899999999998</v>
      </c>
      <c r="W851">
        <v>-886.05100000000004</v>
      </c>
      <c r="X851">
        <v>-885.12699999999995</v>
      </c>
      <c r="Y851">
        <v>-883.82600000000002</v>
      </c>
      <c r="Z851">
        <v>-881.72900000000004</v>
      </c>
      <c r="AA851">
        <v>-879.91200000000003</v>
      </c>
      <c r="AB851">
        <v>-865.13800000000003</v>
      </c>
      <c r="AC851">
        <v>-429.209</v>
      </c>
      <c r="AD851">
        <v>-195.28800000000001</v>
      </c>
      <c r="AE851">
        <v>-498.71</v>
      </c>
      <c r="AF851">
        <v>-765.005</v>
      </c>
      <c r="AG851">
        <v>-784.91800000000001</v>
      </c>
      <c r="AH851">
        <v>-536.26599999999996</v>
      </c>
      <c r="AI851">
        <v>-801.71299999999997</v>
      </c>
      <c r="AJ851">
        <v>-700.601</v>
      </c>
      <c r="AK851">
        <v>-728.41600000000005</v>
      </c>
      <c r="AL851">
        <v>-782.78899999999999</v>
      </c>
      <c r="AM851">
        <v>-869.202</v>
      </c>
      <c r="AN851">
        <v>-871.49300000000005</v>
      </c>
      <c r="AO851">
        <v>-871.89</v>
      </c>
      <c r="AP851">
        <v>-872.78300000000002</v>
      </c>
      <c r="AQ851">
        <v>-874.36400000000003</v>
      </c>
      <c r="AR851">
        <v>-875.04100000000005</v>
      </c>
      <c r="AS851">
        <v>-876.49300000000005</v>
      </c>
      <c r="AT851">
        <v>-876.05200000000002</v>
      </c>
      <c r="AU851">
        <v>-208.922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</row>
    <row r="852" spans="1:56" x14ac:dyDescent="0.25">
      <c r="A852" t="s">
        <v>323</v>
      </c>
      <c r="D852" t="s">
        <v>2</v>
      </c>
      <c r="F852" t="s">
        <v>157</v>
      </c>
      <c r="G852" s="33">
        <v>43011</v>
      </c>
      <c r="H852" s="41">
        <f t="shared" si="18"/>
        <v>44945.241999999991</v>
      </c>
      <c r="I852">
        <v>-630.25800000000004</v>
      </c>
      <c r="J852">
        <v>-629.51400000000001</v>
      </c>
      <c r="K852">
        <v>-629.89700000000005</v>
      </c>
      <c r="L852">
        <v>-630.27200000000005</v>
      </c>
      <c r="M852">
        <v>-630.81799999999998</v>
      </c>
      <c r="N852">
        <v>-630.27</v>
      </c>
      <c r="O852">
        <v>-630.09299999999996</v>
      </c>
      <c r="P852">
        <v>-630.08100000000002</v>
      </c>
      <c r="Q852">
        <v>-629.69000000000005</v>
      </c>
      <c r="R852">
        <v>-630.11199999999997</v>
      </c>
      <c r="S852">
        <v>-629.82600000000002</v>
      </c>
      <c r="T852">
        <v>-626.00599999999997</v>
      </c>
      <c r="U852">
        <v>-637.47400000000005</v>
      </c>
      <c r="V852">
        <v>-664.46100000000001</v>
      </c>
      <c r="W852">
        <v>-701.19299999999998</v>
      </c>
      <c r="X852">
        <v>-806.95500000000004</v>
      </c>
      <c r="Y852">
        <v>-941.40099999999995</v>
      </c>
      <c r="Z852">
        <v>-1090.2619999999999</v>
      </c>
      <c r="AA852">
        <v>-1287.354</v>
      </c>
      <c r="AB852">
        <v>-1428.8579999999999</v>
      </c>
      <c r="AC852">
        <v>-1582.0060000000001</v>
      </c>
      <c r="AD852">
        <v>-1646.7809999999999</v>
      </c>
      <c r="AE852">
        <v>-1743.3489999999999</v>
      </c>
      <c r="AF852">
        <v>-1684.627</v>
      </c>
      <c r="AG852">
        <v>-1796.489</v>
      </c>
      <c r="AH852">
        <v>-1741.8420000000001</v>
      </c>
      <c r="AI852">
        <v>-1691.7339999999999</v>
      </c>
      <c r="AJ852">
        <v>-1613.817</v>
      </c>
      <c r="AK852">
        <v>-1477.5309999999999</v>
      </c>
      <c r="AL852">
        <v>-1308.963</v>
      </c>
      <c r="AM852">
        <v>-1356.7070000000001</v>
      </c>
      <c r="AN852">
        <v>-1154.4960000000001</v>
      </c>
      <c r="AO852">
        <v>-1142.1669999999999</v>
      </c>
      <c r="AP852">
        <v>-925.12300000000005</v>
      </c>
      <c r="AQ852">
        <v>-762.74099999999999</v>
      </c>
      <c r="AR852">
        <v>-655.54100000000005</v>
      </c>
      <c r="AS852">
        <v>-630.03</v>
      </c>
      <c r="AT852">
        <v>-628.86900000000003</v>
      </c>
      <c r="AU852">
        <v>-628.59900000000005</v>
      </c>
      <c r="AV852">
        <v>-628.94100000000003</v>
      </c>
      <c r="AW852">
        <v>-629.17999999999995</v>
      </c>
      <c r="AX852">
        <v>-628.505</v>
      </c>
      <c r="AY852">
        <v>-628.55799999999999</v>
      </c>
      <c r="AZ852">
        <v>-625.69299999999998</v>
      </c>
      <c r="BA852">
        <v>-631.57399999999996</v>
      </c>
      <c r="BB852">
        <v>-628.69899999999996</v>
      </c>
      <c r="BC852">
        <v>-629.12699999999995</v>
      </c>
      <c r="BD852">
        <v>-628.75800000000004</v>
      </c>
    </row>
    <row r="853" spans="1:56" x14ac:dyDescent="0.25">
      <c r="A853" t="s">
        <v>323</v>
      </c>
      <c r="D853" t="s">
        <v>2</v>
      </c>
      <c r="F853" t="s">
        <v>153</v>
      </c>
      <c r="G853" s="33">
        <v>43011</v>
      </c>
      <c r="H853" s="41">
        <f t="shared" si="18"/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</row>
    <row r="854" spans="1:56" x14ac:dyDescent="0.25">
      <c r="A854" t="s">
        <v>323</v>
      </c>
      <c r="D854" t="s">
        <v>2</v>
      </c>
      <c r="F854" t="s">
        <v>155</v>
      </c>
      <c r="G854" s="33">
        <v>43011</v>
      </c>
      <c r="H854" s="41">
        <f t="shared" si="18"/>
        <v>0</v>
      </c>
      <c r="I854">
        <v>-738</v>
      </c>
      <c r="J854">
        <v>-738</v>
      </c>
      <c r="K854">
        <v>-738</v>
      </c>
      <c r="L854">
        <v>-744</v>
      </c>
      <c r="M854">
        <v>-744</v>
      </c>
      <c r="N854">
        <v>-540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-0.35099999999999998</v>
      </c>
      <c r="V854">
        <v>-282</v>
      </c>
      <c r="W854">
        <v>-774</v>
      </c>
      <c r="X854">
        <v>-768.22299999999996</v>
      </c>
      <c r="Y854">
        <v>-910.48400000000004</v>
      </c>
      <c r="Z854">
        <v>-1177.0530000000001</v>
      </c>
      <c r="AA854">
        <v>-1184.52</v>
      </c>
      <c r="AB854">
        <v>-1204.154</v>
      </c>
      <c r="AC854">
        <v>-1215.048</v>
      </c>
      <c r="AD854">
        <v>-1231.248</v>
      </c>
      <c r="AE854">
        <v>-1244.7760000000001</v>
      </c>
      <c r="AF854">
        <v>-1253.819</v>
      </c>
      <c r="AG854">
        <v>-1209.385</v>
      </c>
      <c r="AH854">
        <v>-1208.33</v>
      </c>
      <c r="AI854">
        <v>-1179.3679999999999</v>
      </c>
      <c r="AJ854">
        <v>-1149.3520000000001</v>
      </c>
      <c r="AK854">
        <v>-1130.973</v>
      </c>
      <c r="AL854">
        <v>-1175.5160000000001</v>
      </c>
      <c r="AM854">
        <v>-1174.5619999999999</v>
      </c>
      <c r="AN854">
        <v>-1156.9749999999999</v>
      </c>
      <c r="AO854">
        <v>-1113.07</v>
      </c>
      <c r="AP854">
        <v>-1093.5350000000001</v>
      </c>
      <c r="AQ854">
        <v>-1085.44</v>
      </c>
      <c r="AR854">
        <v>-1069.5999999999999</v>
      </c>
      <c r="AS854">
        <v>-1098</v>
      </c>
      <c r="AT854">
        <v>-1122</v>
      </c>
      <c r="AU854">
        <v>-1140</v>
      </c>
      <c r="AV854">
        <v>-1140</v>
      </c>
      <c r="AW854">
        <v>-1146</v>
      </c>
      <c r="AX854">
        <v>-1122</v>
      </c>
      <c r="AY854">
        <v>-1128</v>
      </c>
      <c r="AZ854">
        <v>-1128</v>
      </c>
      <c r="BA854">
        <v>-24</v>
      </c>
      <c r="BB854">
        <v>0</v>
      </c>
      <c r="BC854">
        <v>0</v>
      </c>
      <c r="BD854">
        <v>0</v>
      </c>
    </row>
    <row r="855" spans="1:56" x14ac:dyDescent="0.25">
      <c r="A855" t="s">
        <v>323</v>
      </c>
      <c r="D855" t="s">
        <v>2</v>
      </c>
      <c r="F855" t="s">
        <v>155</v>
      </c>
      <c r="G855" s="33">
        <v>43012</v>
      </c>
      <c r="H855" s="41">
        <f t="shared" si="18"/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-0.48</v>
      </c>
      <c r="V855">
        <v>0</v>
      </c>
      <c r="W855">
        <v>-3.1E-2</v>
      </c>
      <c r="X855">
        <v>-0.44600000000000001</v>
      </c>
      <c r="Y855">
        <v>-2.6829999999999998</v>
      </c>
      <c r="Z855">
        <v>-5.9660000000000002</v>
      </c>
      <c r="AA855">
        <v>-11.118</v>
      </c>
      <c r="AB855">
        <v>-21.385999999999999</v>
      </c>
      <c r="AC855">
        <v>-224.773</v>
      </c>
      <c r="AD855">
        <v>-1173.818</v>
      </c>
      <c r="AE855">
        <v>-1242.2570000000001</v>
      </c>
      <c r="AF855">
        <v>-1253.127</v>
      </c>
      <c r="AG855">
        <v>-1261.046</v>
      </c>
      <c r="AH855">
        <v>-1257.99</v>
      </c>
      <c r="AI855">
        <v>-1220.2249999999999</v>
      </c>
      <c r="AJ855">
        <v>-1186.9839999999999</v>
      </c>
      <c r="AK855">
        <v>-1186.1849999999999</v>
      </c>
      <c r="AL855">
        <v>-1159.566</v>
      </c>
      <c r="AM855">
        <v>-1143.6320000000001</v>
      </c>
      <c r="AN855">
        <v>-1171.3920000000001</v>
      </c>
      <c r="AO855">
        <v>-1161.903</v>
      </c>
      <c r="AP855">
        <v>-1149.2</v>
      </c>
      <c r="AQ855">
        <v>-1079.92</v>
      </c>
      <c r="AR855">
        <v>-1057.5999999999999</v>
      </c>
      <c r="AS855">
        <v>-1056.1600000000001</v>
      </c>
      <c r="AT855">
        <v>-1050</v>
      </c>
      <c r="AU855">
        <v>-1068</v>
      </c>
      <c r="AV855">
        <v>-1098</v>
      </c>
      <c r="AW855">
        <v>-1122</v>
      </c>
      <c r="AX855">
        <v>-768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</row>
    <row r="856" spans="1:56" x14ac:dyDescent="0.25">
      <c r="A856" t="s">
        <v>323</v>
      </c>
      <c r="D856" t="s">
        <v>2</v>
      </c>
      <c r="F856" t="s">
        <v>157</v>
      </c>
      <c r="G856" s="33">
        <v>43012</v>
      </c>
      <c r="H856" s="41">
        <f t="shared" si="18"/>
        <v>44081.469000000019</v>
      </c>
      <c r="I856">
        <v>-629.404</v>
      </c>
      <c r="J856">
        <v>-629.18499999999995</v>
      </c>
      <c r="K856">
        <v>-629.447</v>
      </c>
      <c r="L856">
        <v>-629.36300000000006</v>
      </c>
      <c r="M856">
        <v>-628.87599999999998</v>
      </c>
      <c r="N856">
        <v>-629.28800000000001</v>
      </c>
      <c r="O856">
        <v>-629.12800000000004</v>
      </c>
      <c r="P856">
        <v>-629.93799999999999</v>
      </c>
      <c r="Q856">
        <v>-630.21500000000003</v>
      </c>
      <c r="R856">
        <v>-629.76300000000003</v>
      </c>
      <c r="S856">
        <v>-627.96699999999998</v>
      </c>
      <c r="T856">
        <v>-625.39499999999998</v>
      </c>
      <c r="U856">
        <v>-636.51900000000001</v>
      </c>
      <c r="V856">
        <v>-661.70100000000002</v>
      </c>
      <c r="W856">
        <v>-699.21299999999997</v>
      </c>
      <c r="X856">
        <v>-778.72699999999998</v>
      </c>
      <c r="Y856">
        <v>-936.83600000000001</v>
      </c>
      <c r="Z856">
        <v>-1091.9179999999999</v>
      </c>
      <c r="AA856">
        <v>-1214.9549999999999</v>
      </c>
      <c r="AB856">
        <v>-1351.077</v>
      </c>
      <c r="AC856">
        <v>-1354.7550000000001</v>
      </c>
      <c r="AD856">
        <v>-1427.6759999999999</v>
      </c>
      <c r="AE856">
        <v>-1611.5219999999999</v>
      </c>
      <c r="AF856">
        <v>-1806.7529999999999</v>
      </c>
      <c r="AG856">
        <v>-1847.9670000000001</v>
      </c>
      <c r="AH856">
        <v>-1785.9190000000001</v>
      </c>
      <c r="AI856">
        <v>-1698.925</v>
      </c>
      <c r="AJ856">
        <v>-1596.0519999999999</v>
      </c>
      <c r="AK856">
        <v>-1505.633</v>
      </c>
      <c r="AL856">
        <v>-1319.8789999999999</v>
      </c>
      <c r="AM856">
        <v>-1303.4059999999999</v>
      </c>
      <c r="AN856">
        <v>-1188.607</v>
      </c>
      <c r="AO856">
        <v>-1017.302</v>
      </c>
      <c r="AP856">
        <v>-809.59799999999996</v>
      </c>
      <c r="AQ856">
        <v>-692.16099999999994</v>
      </c>
      <c r="AR856">
        <v>-655.37199999999996</v>
      </c>
      <c r="AS856">
        <v>-629.07899999999995</v>
      </c>
      <c r="AT856">
        <v>-628.85699999999997</v>
      </c>
      <c r="AU856">
        <v>-627.46500000000003</v>
      </c>
      <c r="AV856">
        <v>-628.98699999999997</v>
      </c>
      <c r="AW856">
        <v>-627.17700000000002</v>
      </c>
      <c r="AX856">
        <v>-629.13900000000001</v>
      </c>
      <c r="AY856">
        <v>-627.77300000000002</v>
      </c>
      <c r="AZ856">
        <v>-625.601</v>
      </c>
      <c r="BA856">
        <v>-632.149</v>
      </c>
      <c r="BB856">
        <v>-627.48</v>
      </c>
      <c r="BC856">
        <v>-628.87</v>
      </c>
      <c r="BD856">
        <v>-628.45000000000005</v>
      </c>
    </row>
    <row r="857" spans="1:56" x14ac:dyDescent="0.25">
      <c r="A857" t="s">
        <v>323</v>
      </c>
      <c r="D857" t="s">
        <v>2</v>
      </c>
      <c r="F857" t="s">
        <v>154</v>
      </c>
      <c r="G857" s="33">
        <v>43012</v>
      </c>
      <c r="H857" s="41">
        <f t="shared" si="18"/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-8.0210000000000008</v>
      </c>
      <c r="Q857">
        <v>-505.291</v>
      </c>
      <c r="R857">
        <v>-870.73</v>
      </c>
      <c r="S857">
        <v>-868.33100000000002</v>
      </c>
      <c r="T857">
        <v>-868.601</v>
      </c>
      <c r="U857">
        <v>-868.94500000000005</v>
      </c>
      <c r="V857">
        <v>-868.38599999999997</v>
      </c>
      <c r="W857">
        <v>-867.57899999999995</v>
      </c>
      <c r="X857">
        <v>-867.51400000000001</v>
      </c>
      <c r="Y857">
        <v>-867.3</v>
      </c>
      <c r="Z857">
        <v>-866.06299999999999</v>
      </c>
      <c r="AA857">
        <v>-865.15899999999999</v>
      </c>
      <c r="AB857">
        <v>-834.08600000000001</v>
      </c>
      <c r="AC857">
        <v>-427.85399999999998</v>
      </c>
      <c r="AD857">
        <v>-625.37900000000002</v>
      </c>
      <c r="AE857">
        <v>-764.952</v>
      </c>
      <c r="AF857">
        <v>-763.62800000000004</v>
      </c>
      <c r="AG857">
        <v>-763.86500000000001</v>
      </c>
      <c r="AH857">
        <v>-762.88699999999994</v>
      </c>
      <c r="AI857">
        <v>-762.57500000000005</v>
      </c>
      <c r="AJ857">
        <v>-761.71500000000003</v>
      </c>
      <c r="AK857">
        <v>-761.46699999999998</v>
      </c>
      <c r="AL857">
        <v>-760.32799999999997</v>
      </c>
      <c r="AM857">
        <v>-762.08</v>
      </c>
      <c r="AN857">
        <v>-759.68299999999999</v>
      </c>
      <c r="AO857">
        <v>-761.44600000000003</v>
      </c>
      <c r="AP857">
        <v>-762.36</v>
      </c>
      <c r="AQ857">
        <v>-761.25199999999995</v>
      </c>
      <c r="AR857">
        <v>-762.79</v>
      </c>
      <c r="AS857">
        <v>-763.52099999999996</v>
      </c>
      <c r="AT857">
        <v>-764.72500000000002</v>
      </c>
      <c r="AU857">
        <v>-764.48900000000003</v>
      </c>
      <c r="AV857">
        <v>-765.51</v>
      </c>
      <c r="AW857">
        <v>-765.03700000000003</v>
      </c>
      <c r="AX857">
        <v>-766.87599999999998</v>
      </c>
      <c r="AY857">
        <v>-766.005</v>
      </c>
      <c r="AZ857">
        <v>-78.284999999999997</v>
      </c>
      <c r="BA857">
        <v>0</v>
      </c>
      <c r="BB857">
        <v>0</v>
      </c>
      <c r="BC857">
        <v>-591.005</v>
      </c>
      <c r="BD857">
        <v>-856.322</v>
      </c>
    </row>
    <row r="858" spans="1:56" x14ac:dyDescent="0.25">
      <c r="A858" t="s">
        <v>323</v>
      </c>
      <c r="D858" t="s">
        <v>2</v>
      </c>
      <c r="F858" t="s">
        <v>153</v>
      </c>
      <c r="G858" s="33">
        <v>43012</v>
      </c>
      <c r="H858" s="41">
        <f t="shared" si="18"/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</row>
    <row r="859" spans="1:56" x14ac:dyDescent="0.25">
      <c r="A859" t="s">
        <v>323</v>
      </c>
      <c r="D859" t="s">
        <v>2</v>
      </c>
      <c r="F859" t="s">
        <v>156</v>
      </c>
      <c r="G859" s="33">
        <v>43012</v>
      </c>
      <c r="H859" s="41">
        <f t="shared" si="18"/>
        <v>293686.74699999992</v>
      </c>
      <c r="I859">
        <v>-7.6390000000000002</v>
      </c>
      <c r="J859">
        <v>-7.5289999999999999</v>
      </c>
      <c r="K859">
        <v>-6.7460000000000004</v>
      </c>
      <c r="L859">
        <v>-6.8150000000000004</v>
      </c>
      <c r="M859">
        <v>-6.6719999999999997</v>
      </c>
      <c r="N859">
        <v>-6.6050000000000004</v>
      </c>
      <c r="O859">
        <v>-6.5209999999999999</v>
      </c>
      <c r="P859">
        <v>-6.4640000000000004</v>
      </c>
      <c r="Q859">
        <v>-7.008</v>
      </c>
      <c r="R859">
        <v>-7.077</v>
      </c>
      <c r="S859">
        <v>-7.7089999999999996</v>
      </c>
      <c r="T859">
        <v>-8.1029999999999998</v>
      </c>
      <c r="U859">
        <v>-89.19</v>
      </c>
      <c r="V859">
        <v>-677.17</v>
      </c>
      <c r="W859">
        <v>-1837.248</v>
      </c>
      <c r="X859">
        <v>-4243.5050000000001</v>
      </c>
      <c r="Y859">
        <v>-7852.4750000000004</v>
      </c>
      <c r="Z859">
        <v>-11099.39</v>
      </c>
      <c r="AA859">
        <v>-13228.645</v>
      </c>
      <c r="AB859">
        <v>-15628.894</v>
      </c>
      <c r="AC859">
        <v>-16497.335999999999</v>
      </c>
      <c r="AD859">
        <v>-17669.816999999999</v>
      </c>
      <c r="AE859">
        <v>-20145.7</v>
      </c>
      <c r="AF859">
        <v>-22858.007000000001</v>
      </c>
      <c r="AG859">
        <v>-23891.385999999999</v>
      </c>
      <c r="AH859">
        <v>-23520.202000000001</v>
      </c>
      <c r="AI859">
        <v>-22635.418000000001</v>
      </c>
      <c r="AJ859">
        <v>-21330.469000000001</v>
      </c>
      <c r="AK859">
        <v>-19562.807000000001</v>
      </c>
      <c r="AL859">
        <v>-15695.612999999999</v>
      </c>
      <c r="AM859">
        <v>-13551.91</v>
      </c>
      <c r="AN859">
        <v>-11088.664000000001</v>
      </c>
      <c r="AO859">
        <v>-6626.7439999999997</v>
      </c>
      <c r="AP859">
        <v>-2803.0189999999998</v>
      </c>
      <c r="AQ859">
        <v>-713.74599999999998</v>
      </c>
      <c r="AR859">
        <v>-244.554</v>
      </c>
      <c r="AS859">
        <v>-9.7189999999999994</v>
      </c>
      <c r="AT859">
        <v>-10.805999999999999</v>
      </c>
      <c r="AU859">
        <v>-9.2330000000000005</v>
      </c>
      <c r="AV859">
        <v>-9.5679999999999996</v>
      </c>
      <c r="AW859">
        <v>-9.3829999999999991</v>
      </c>
      <c r="AX859">
        <v>-9.1340000000000003</v>
      </c>
      <c r="AY859">
        <v>-9.01</v>
      </c>
      <c r="AZ859">
        <v>-9.1150000000000002</v>
      </c>
      <c r="BA859">
        <v>-8.3520000000000003</v>
      </c>
      <c r="BB859">
        <v>-7.8319999999999999</v>
      </c>
      <c r="BC859">
        <v>-8.9860000000000007</v>
      </c>
      <c r="BD859">
        <v>-8.8119999999999994</v>
      </c>
    </row>
    <row r="860" spans="1:56" x14ac:dyDescent="0.25">
      <c r="A860" t="s">
        <v>323</v>
      </c>
      <c r="D860" t="s">
        <v>2</v>
      </c>
      <c r="F860" t="s">
        <v>153</v>
      </c>
      <c r="G860" s="33">
        <v>43013</v>
      </c>
      <c r="H860" s="41">
        <f t="shared" si="18"/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</row>
    <row r="861" spans="1:56" x14ac:dyDescent="0.25">
      <c r="A861" t="s">
        <v>323</v>
      </c>
      <c r="D861" t="s">
        <v>2</v>
      </c>
      <c r="F861" t="s">
        <v>155</v>
      </c>
      <c r="G861" s="33">
        <v>43013</v>
      </c>
      <c r="H861" s="41">
        <f t="shared" si="18"/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-0.04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-114</v>
      </c>
      <c r="Y861">
        <v>-786</v>
      </c>
      <c r="Z861">
        <v>-924</v>
      </c>
      <c r="AA861">
        <v>-1200</v>
      </c>
      <c r="AB861">
        <v>-1194</v>
      </c>
      <c r="AC861">
        <v>-1177.3599999999999</v>
      </c>
      <c r="AD861">
        <v>-1179.1849999999999</v>
      </c>
      <c r="AE861">
        <v>-1171.7070000000001</v>
      </c>
      <c r="AF861">
        <v>-1150.106</v>
      </c>
      <c r="AG861">
        <v>-1128</v>
      </c>
      <c r="AH861">
        <v>-1176</v>
      </c>
      <c r="AI861">
        <v>-1206.72</v>
      </c>
      <c r="AJ861">
        <v>-1210.691</v>
      </c>
      <c r="AK861">
        <v>-1164.318</v>
      </c>
      <c r="AL861">
        <v>-1178.877</v>
      </c>
      <c r="AM861">
        <v>-1157.8530000000001</v>
      </c>
      <c r="AN861">
        <v>-1188.5920000000001</v>
      </c>
      <c r="AO861">
        <v>-1184.1279999999999</v>
      </c>
      <c r="AP861">
        <v>-1166.432</v>
      </c>
      <c r="AQ861">
        <v>-1166</v>
      </c>
      <c r="AR861">
        <v>-1166.56</v>
      </c>
      <c r="AS861">
        <v>-1152</v>
      </c>
      <c r="AT861">
        <v>-1164</v>
      </c>
      <c r="AU861">
        <v>-1158</v>
      </c>
      <c r="AV861">
        <v>-1158</v>
      </c>
      <c r="AW861">
        <v>-1170</v>
      </c>
      <c r="AX861">
        <v>-1176</v>
      </c>
      <c r="AY861">
        <v>-1170</v>
      </c>
      <c r="AZ861">
        <v>-1170</v>
      </c>
      <c r="BA861">
        <v>-1134</v>
      </c>
      <c r="BB861">
        <v>-1086</v>
      </c>
      <c r="BC861">
        <v>-1092</v>
      </c>
      <c r="BD861">
        <v>-984</v>
      </c>
    </row>
    <row r="862" spans="1:56" x14ac:dyDescent="0.25">
      <c r="A862" t="s">
        <v>323</v>
      </c>
      <c r="D862" t="s">
        <v>2</v>
      </c>
      <c r="F862" t="s">
        <v>154</v>
      </c>
      <c r="G862" s="33">
        <v>43013</v>
      </c>
      <c r="H862" s="41">
        <f t="shared" si="18"/>
        <v>0</v>
      </c>
      <c r="I862">
        <v>-854.31100000000004</v>
      </c>
      <c r="J862">
        <v>-855.90300000000002</v>
      </c>
      <c r="K862">
        <v>-855.01</v>
      </c>
      <c r="L862">
        <v>-854.22500000000002</v>
      </c>
      <c r="M862">
        <v>-855.35400000000004</v>
      </c>
      <c r="N862">
        <v>-852.87</v>
      </c>
      <c r="O862">
        <v>-854.85900000000004</v>
      </c>
      <c r="P862">
        <v>-853.20299999999997</v>
      </c>
      <c r="Q862">
        <v>-853.75199999999995</v>
      </c>
      <c r="R862">
        <v>-854.98800000000006</v>
      </c>
      <c r="S862">
        <v>-853.13900000000001</v>
      </c>
      <c r="T862">
        <v>-854.23599999999999</v>
      </c>
      <c r="U862">
        <v>-853.16</v>
      </c>
      <c r="V862">
        <v>-854.23500000000001</v>
      </c>
      <c r="W862">
        <v>-855.60199999999998</v>
      </c>
      <c r="X862">
        <v>-1390.5350000000001</v>
      </c>
      <c r="Y862">
        <v>-1561.34</v>
      </c>
      <c r="Z862">
        <v>-1552.5450000000001</v>
      </c>
      <c r="AA862">
        <v>-1519.2139999999999</v>
      </c>
      <c r="AB862">
        <v>-1476.3019999999999</v>
      </c>
      <c r="AC862">
        <v>-1442.895</v>
      </c>
      <c r="AD862">
        <v>-1431.596</v>
      </c>
      <c r="AE862">
        <v>-1353.1479999999999</v>
      </c>
      <c r="AF862">
        <v>-1366.4380000000001</v>
      </c>
      <c r="AG862">
        <v>-1442.39</v>
      </c>
      <c r="AH862">
        <v>-1478.818</v>
      </c>
      <c r="AI862">
        <v>-1460.68</v>
      </c>
      <c r="AJ862">
        <v>-1459.971</v>
      </c>
      <c r="AK862">
        <v>-1498.9570000000001</v>
      </c>
      <c r="AL862">
        <v>-1538.7719999999999</v>
      </c>
      <c r="AM862">
        <v>-1567.028</v>
      </c>
      <c r="AN862">
        <v>-1618.165</v>
      </c>
      <c r="AO862">
        <v>-1703.8579999999999</v>
      </c>
      <c r="AP862">
        <v>-1826.894</v>
      </c>
      <c r="AQ862">
        <v>-1957.2819999999999</v>
      </c>
      <c r="AR862">
        <v>-2089.7370000000001</v>
      </c>
      <c r="AS862">
        <v>-2176.9679999999998</v>
      </c>
      <c r="AT862">
        <v>-2229.9110000000001</v>
      </c>
      <c r="AU862">
        <v>-2282.962</v>
      </c>
      <c r="AV862">
        <v>-2311.261</v>
      </c>
      <c r="AW862">
        <v>-1802.7439999999999</v>
      </c>
      <c r="AX862">
        <v>-1552.8240000000001</v>
      </c>
      <c r="AY862">
        <v>-1584.232</v>
      </c>
      <c r="AZ862">
        <v>-1613.0360000000001</v>
      </c>
      <c r="BA862">
        <v>-2033.848</v>
      </c>
      <c r="BB862">
        <v>-2432.5529999999999</v>
      </c>
      <c r="BC862">
        <v>-1081.07</v>
      </c>
      <c r="BD862">
        <v>-1595.972</v>
      </c>
    </row>
    <row r="863" spans="1:56" x14ac:dyDescent="0.25">
      <c r="A863" t="s">
        <v>323</v>
      </c>
      <c r="D863" t="s">
        <v>2</v>
      </c>
      <c r="F863" t="s">
        <v>156</v>
      </c>
      <c r="G863" s="33">
        <v>43013</v>
      </c>
      <c r="H863" s="41">
        <f t="shared" si="18"/>
        <v>116665.94800000002</v>
      </c>
      <c r="I863">
        <v>-7.3819999999999997</v>
      </c>
      <c r="J863">
        <v>-6.5570000000000004</v>
      </c>
      <c r="K863">
        <v>-6.57</v>
      </c>
      <c r="L863">
        <v>-6.47</v>
      </c>
      <c r="M863">
        <v>-6.3140000000000001</v>
      </c>
      <c r="N863">
        <v>-6.976</v>
      </c>
      <c r="O863">
        <v>-6.5439999999999996</v>
      </c>
      <c r="P863">
        <v>-6.5030000000000001</v>
      </c>
      <c r="Q863">
        <v>-6.8380000000000001</v>
      </c>
      <c r="R863">
        <v>-6.7949999999999999</v>
      </c>
      <c r="S863">
        <v>-6.9980000000000002</v>
      </c>
      <c r="T863">
        <v>-7.04</v>
      </c>
      <c r="U863">
        <v>-7.55</v>
      </c>
      <c r="V863">
        <v>-8.73</v>
      </c>
      <c r="W863">
        <v>-31.271999999999998</v>
      </c>
      <c r="X863">
        <v>-46.5</v>
      </c>
      <c r="Y863">
        <v>-92.738</v>
      </c>
      <c r="Z863">
        <v>-223.66800000000001</v>
      </c>
      <c r="AA863">
        <v>-530.33299999999997</v>
      </c>
      <c r="AB863">
        <v>-1025.2</v>
      </c>
      <c r="AC863">
        <v>-4472.6570000000002</v>
      </c>
      <c r="AD863">
        <v>-10841.72</v>
      </c>
      <c r="AE863">
        <v>-11153.772000000001</v>
      </c>
      <c r="AF863">
        <v>-4616.3909999999996</v>
      </c>
      <c r="AG863">
        <v>-3287.0010000000002</v>
      </c>
      <c r="AH863">
        <v>-3189.0619999999999</v>
      </c>
      <c r="AI863">
        <v>-6012.5010000000002</v>
      </c>
      <c r="AJ863">
        <v>-8135.7389999999996</v>
      </c>
      <c r="AK863">
        <v>-12020.316999999999</v>
      </c>
      <c r="AL863">
        <v>-14185.172</v>
      </c>
      <c r="AM863">
        <v>-14002.627</v>
      </c>
      <c r="AN863">
        <v>-11855.178</v>
      </c>
      <c r="AO863">
        <v>-7341.0349999999999</v>
      </c>
      <c r="AP863">
        <v>-2271.0259999999998</v>
      </c>
      <c r="AQ863">
        <v>-866.596</v>
      </c>
      <c r="AR863">
        <v>-258.13099999999997</v>
      </c>
      <c r="AS863">
        <v>-12.565</v>
      </c>
      <c r="AT863">
        <v>-9.5530000000000008</v>
      </c>
      <c r="AU863">
        <v>-9.1980000000000004</v>
      </c>
      <c r="AV863">
        <v>-9.0239999999999991</v>
      </c>
      <c r="AW863">
        <v>-9.4269999999999996</v>
      </c>
      <c r="AX863">
        <v>-8.8740000000000006</v>
      </c>
      <c r="AY863">
        <v>-8.5790000000000006</v>
      </c>
      <c r="AZ863">
        <v>-7.76</v>
      </c>
      <c r="BA863">
        <v>-8.0280000000000005</v>
      </c>
      <c r="BB863">
        <v>-7.7119999999999997</v>
      </c>
      <c r="BC863">
        <v>-9.4939999999999998</v>
      </c>
      <c r="BD863">
        <v>-9.8309999999999995</v>
      </c>
    </row>
    <row r="864" spans="1:56" x14ac:dyDescent="0.25">
      <c r="A864" t="s">
        <v>323</v>
      </c>
      <c r="D864" t="s">
        <v>2</v>
      </c>
      <c r="F864" t="s">
        <v>157</v>
      </c>
      <c r="G864" s="33">
        <v>43013</v>
      </c>
      <c r="H864" s="41">
        <f t="shared" si="18"/>
        <v>35633.794999999991</v>
      </c>
      <c r="I864">
        <v>-627.94500000000005</v>
      </c>
      <c r="J864">
        <v>-628.48500000000001</v>
      </c>
      <c r="K864">
        <v>-628.33500000000004</v>
      </c>
      <c r="L864">
        <v>-628.59699999999998</v>
      </c>
      <c r="M864">
        <v>-628.53800000000001</v>
      </c>
      <c r="N864">
        <v>-628.66399999999999</v>
      </c>
      <c r="O864">
        <v>-628.58399999999995</v>
      </c>
      <c r="P864">
        <v>-628.68100000000004</v>
      </c>
      <c r="Q864">
        <v>-628.78800000000001</v>
      </c>
      <c r="R864">
        <v>-628.91099999999994</v>
      </c>
      <c r="S864">
        <v>-627.35</v>
      </c>
      <c r="T864">
        <v>-625.82600000000002</v>
      </c>
      <c r="U864">
        <v>-629.39200000000005</v>
      </c>
      <c r="V864">
        <v>-627.57500000000005</v>
      </c>
      <c r="W864">
        <v>-629.55999999999995</v>
      </c>
      <c r="X864">
        <v>-630.27499999999998</v>
      </c>
      <c r="Y864">
        <v>-632.15800000000002</v>
      </c>
      <c r="Z864">
        <v>-636.12199999999996</v>
      </c>
      <c r="AA864">
        <v>-640.70299999999997</v>
      </c>
      <c r="AB864">
        <v>-644.75599999999997</v>
      </c>
      <c r="AC864">
        <v>-769.46</v>
      </c>
      <c r="AD864">
        <v>-1125.0070000000001</v>
      </c>
      <c r="AE864">
        <v>-1221.1469999999999</v>
      </c>
      <c r="AF864">
        <v>-795.82299999999998</v>
      </c>
      <c r="AG864">
        <v>-695.14599999999996</v>
      </c>
      <c r="AH864">
        <v>-712.49199999999996</v>
      </c>
      <c r="AI864">
        <v>-850.31399999999996</v>
      </c>
      <c r="AJ864">
        <v>-995.87400000000002</v>
      </c>
      <c r="AK864">
        <v>-1192.9829999999999</v>
      </c>
      <c r="AL864">
        <v>-1317.1890000000001</v>
      </c>
      <c r="AM864">
        <v>-1359.8140000000001</v>
      </c>
      <c r="AN864">
        <v>-1282.269</v>
      </c>
      <c r="AO864">
        <v>-1043.0630000000001</v>
      </c>
      <c r="AP864">
        <v>-780.24400000000003</v>
      </c>
      <c r="AQ864">
        <v>-697.81700000000001</v>
      </c>
      <c r="AR864">
        <v>-648.74400000000003</v>
      </c>
      <c r="AS864">
        <v>-628.46100000000001</v>
      </c>
      <c r="AT864">
        <v>-628.04300000000001</v>
      </c>
      <c r="AU864">
        <v>-628.35900000000004</v>
      </c>
      <c r="AV864">
        <v>-627.52099999999996</v>
      </c>
      <c r="AW864">
        <v>-627.48</v>
      </c>
      <c r="AX864">
        <v>-628.61900000000003</v>
      </c>
      <c r="AY864">
        <v>-627.06399999999996</v>
      </c>
      <c r="AZ864">
        <v>-628.96799999999996</v>
      </c>
      <c r="BA864">
        <v>-628.36</v>
      </c>
      <c r="BB864">
        <v>-627.73</v>
      </c>
      <c r="BC864">
        <v>-628.13499999999999</v>
      </c>
      <c r="BD864">
        <v>-628.42399999999998</v>
      </c>
    </row>
    <row r="865" spans="1:56" x14ac:dyDescent="0.25">
      <c r="A865" t="s">
        <v>323</v>
      </c>
      <c r="D865" t="s">
        <v>2</v>
      </c>
      <c r="F865" t="s">
        <v>157</v>
      </c>
      <c r="G865" s="33">
        <v>43014</v>
      </c>
      <c r="H865" s="41">
        <f t="shared" si="18"/>
        <v>39716.154999999992</v>
      </c>
      <c r="I865">
        <v>-628.91600000000005</v>
      </c>
      <c r="J865">
        <v>-628.39700000000005</v>
      </c>
      <c r="K865">
        <v>-628.596</v>
      </c>
      <c r="L865">
        <v>-628.47900000000004</v>
      </c>
      <c r="M865">
        <v>-628.76900000000001</v>
      </c>
      <c r="N865">
        <v>-628.50599999999997</v>
      </c>
      <c r="O865">
        <v>-629.34</v>
      </c>
      <c r="P865">
        <v>-628.92999999999995</v>
      </c>
      <c r="Q865">
        <v>-628.86500000000001</v>
      </c>
      <c r="R865">
        <v>-628.51599999999996</v>
      </c>
      <c r="S865">
        <v>-626.60299999999995</v>
      </c>
      <c r="T865">
        <v>-628.26900000000001</v>
      </c>
      <c r="U865">
        <v>-627.27200000000005</v>
      </c>
      <c r="V865">
        <v>-629.40200000000004</v>
      </c>
      <c r="W865">
        <v>-633.08799999999997</v>
      </c>
      <c r="X865">
        <v>-645.07299999999998</v>
      </c>
      <c r="Y865">
        <v>-652.99400000000003</v>
      </c>
      <c r="Z865">
        <v>-670.04</v>
      </c>
      <c r="AA865">
        <v>-702.86599999999999</v>
      </c>
      <c r="AB865">
        <v>-898.89599999999996</v>
      </c>
      <c r="AC865">
        <v>-1191.213</v>
      </c>
      <c r="AD865">
        <v>-1286.4639999999999</v>
      </c>
      <c r="AE865">
        <v>-1166.665</v>
      </c>
      <c r="AF865">
        <v>-1169.03</v>
      </c>
      <c r="AG865">
        <v>-1392.684</v>
      </c>
      <c r="AH865">
        <v>-1454.855</v>
      </c>
      <c r="AI865">
        <v>-1509.768</v>
      </c>
      <c r="AJ865">
        <v>-1574.425</v>
      </c>
      <c r="AK865">
        <v>-1465.393</v>
      </c>
      <c r="AL865">
        <v>-1339.164</v>
      </c>
      <c r="AM865">
        <v>-1315.9269999999999</v>
      </c>
      <c r="AN865">
        <v>-1147.4269999999999</v>
      </c>
      <c r="AO865">
        <v>-945.81700000000001</v>
      </c>
      <c r="AP865">
        <v>-827.97299999999996</v>
      </c>
      <c r="AQ865">
        <v>-742.45600000000002</v>
      </c>
      <c r="AR865">
        <v>-648.36300000000006</v>
      </c>
      <c r="AS865">
        <v>-628.16499999999996</v>
      </c>
      <c r="AT865">
        <v>-628.23099999999999</v>
      </c>
      <c r="AU865">
        <v>-627.06200000000001</v>
      </c>
      <c r="AV865">
        <v>-627.822</v>
      </c>
      <c r="AW865">
        <v>-627.76599999999996</v>
      </c>
      <c r="AX865">
        <v>-627.87099999999998</v>
      </c>
      <c r="AY865">
        <v>-627.327</v>
      </c>
      <c r="AZ865">
        <v>-629.68499999999995</v>
      </c>
      <c r="BA865">
        <v>-628.18899999999996</v>
      </c>
      <c r="BB865">
        <v>-628.34299999999996</v>
      </c>
      <c r="BC865">
        <v>-628.06299999999999</v>
      </c>
      <c r="BD865">
        <v>-628.19000000000005</v>
      </c>
    </row>
    <row r="866" spans="1:56" x14ac:dyDescent="0.25">
      <c r="A866" t="s">
        <v>323</v>
      </c>
      <c r="D866" t="s">
        <v>2</v>
      </c>
      <c r="F866" t="s">
        <v>156</v>
      </c>
      <c r="G866" s="33">
        <v>43014</v>
      </c>
      <c r="H866" s="41">
        <f t="shared" si="18"/>
        <v>176121.90700000001</v>
      </c>
      <c r="I866">
        <v>-8.8510000000000009</v>
      </c>
      <c r="J866">
        <v>-7.726</v>
      </c>
      <c r="K866">
        <v>-7.1639999999999997</v>
      </c>
      <c r="L866">
        <v>-6.5140000000000002</v>
      </c>
      <c r="M866">
        <v>-6.9370000000000003</v>
      </c>
      <c r="N866">
        <v>-6.6189999999999998</v>
      </c>
      <c r="O866">
        <v>-7.468</v>
      </c>
      <c r="P866">
        <v>-6.7050000000000001</v>
      </c>
      <c r="Q866">
        <v>-8.1850000000000005</v>
      </c>
      <c r="R866">
        <v>-7.6950000000000003</v>
      </c>
      <c r="S866">
        <v>-7.476</v>
      </c>
      <c r="T866">
        <v>-7.4829999999999997</v>
      </c>
      <c r="U866">
        <v>-7.891</v>
      </c>
      <c r="V866">
        <v>-19.263999999999999</v>
      </c>
      <c r="W866">
        <v>-107.676</v>
      </c>
      <c r="X866">
        <v>-410.69799999999998</v>
      </c>
      <c r="Y866">
        <v>-799.49900000000002</v>
      </c>
      <c r="Z866">
        <v>-1438.8610000000001</v>
      </c>
      <c r="AA866">
        <v>-2558.1709999999998</v>
      </c>
      <c r="AB866">
        <v>-6511.4870000000001</v>
      </c>
      <c r="AC866">
        <v>-12952.216</v>
      </c>
      <c r="AD866">
        <v>-14451.53</v>
      </c>
      <c r="AE866">
        <v>-12925.641</v>
      </c>
      <c r="AF866">
        <v>-13194.102999999999</v>
      </c>
      <c r="AG866">
        <v>-15684.851000000001</v>
      </c>
      <c r="AH866">
        <v>-16321.253000000001</v>
      </c>
      <c r="AI866">
        <v>-15761.448</v>
      </c>
      <c r="AJ866">
        <v>-15067.027</v>
      </c>
      <c r="AK866">
        <v>-13138.273999999999</v>
      </c>
      <c r="AL866">
        <v>-11202.929</v>
      </c>
      <c r="AM866">
        <v>-8945.7389999999996</v>
      </c>
      <c r="AN866">
        <v>-6865.1589999999997</v>
      </c>
      <c r="AO866">
        <v>-4188.91</v>
      </c>
      <c r="AP866">
        <v>-2172.1370000000002</v>
      </c>
      <c r="AQ866">
        <v>-1017.8</v>
      </c>
      <c r="AR866">
        <v>-163.38999999999999</v>
      </c>
      <c r="AS866">
        <v>-14.208</v>
      </c>
      <c r="AT866">
        <v>-9.6739999999999995</v>
      </c>
      <c r="AU866">
        <v>-11.615</v>
      </c>
      <c r="AV866">
        <v>-10.173999999999999</v>
      </c>
      <c r="AW866">
        <v>-10.635</v>
      </c>
      <c r="AX866">
        <v>-9.8789999999999996</v>
      </c>
      <c r="AY866">
        <v>-10.093999999999999</v>
      </c>
      <c r="AZ866">
        <v>-9.9990000000000006</v>
      </c>
      <c r="BA866">
        <v>-9.6300000000000008</v>
      </c>
      <c r="BB866">
        <v>-9.0950000000000006</v>
      </c>
      <c r="BC866">
        <v>-11.159000000000001</v>
      </c>
      <c r="BD866">
        <v>-10.968</v>
      </c>
    </row>
    <row r="867" spans="1:56" x14ac:dyDescent="0.25">
      <c r="A867" t="s">
        <v>323</v>
      </c>
      <c r="D867" t="s">
        <v>2</v>
      </c>
      <c r="F867" t="s">
        <v>154</v>
      </c>
      <c r="G867" s="33">
        <v>43014</v>
      </c>
      <c r="H867" s="41">
        <f t="shared" si="18"/>
        <v>0</v>
      </c>
      <c r="I867">
        <v>-1615.4770000000001</v>
      </c>
      <c r="J867">
        <v>-1587.607</v>
      </c>
      <c r="K867">
        <v>-1526.999</v>
      </c>
      <c r="L867">
        <v>-1466.443</v>
      </c>
      <c r="M867">
        <v>-1284.423</v>
      </c>
      <c r="N867">
        <v>-1137.2380000000001</v>
      </c>
      <c r="O867">
        <v>-846.78399999999999</v>
      </c>
      <c r="P867">
        <v>-834.25800000000004</v>
      </c>
      <c r="Q867">
        <v>-832.83799999999997</v>
      </c>
      <c r="R867">
        <v>-833.05399999999997</v>
      </c>
      <c r="S867">
        <v>-835.25900000000001</v>
      </c>
      <c r="T867">
        <v>-840.68799999999999</v>
      </c>
      <c r="U867">
        <v>-737.952</v>
      </c>
      <c r="V867">
        <v>-869.14700000000005</v>
      </c>
      <c r="W867">
        <v>-1478.001</v>
      </c>
      <c r="X867">
        <v>-1464.4010000000001</v>
      </c>
      <c r="Y867">
        <v>-1385.9739999999999</v>
      </c>
      <c r="Z867">
        <v>-1386.6310000000001</v>
      </c>
      <c r="AA867">
        <v>-1343.2249999999999</v>
      </c>
      <c r="AB867">
        <v>-1361.944</v>
      </c>
      <c r="AC867">
        <v>-1695.3969999999999</v>
      </c>
      <c r="AD867">
        <v>-1720.4259999999999</v>
      </c>
      <c r="AE867">
        <v>-1675.193</v>
      </c>
      <c r="AF867">
        <v>-1718.2439999999999</v>
      </c>
      <c r="AG867">
        <v>-1663.3009999999999</v>
      </c>
      <c r="AH867">
        <v>-1691.4929999999999</v>
      </c>
      <c r="AI867">
        <v>-1698.9449999999999</v>
      </c>
      <c r="AJ867">
        <v>-1701.5889999999999</v>
      </c>
      <c r="AK867">
        <v>-1693.623</v>
      </c>
      <c r="AL867">
        <v>-1741.9090000000001</v>
      </c>
      <c r="AM867">
        <v>-1784.5519999999999</v>
      </c>
      <c r="AN867">
        <v>-1844.7850000000001</v>
      </c>
      <c r="AO867">
        <v>-1927.7370000000001</v>
      </c>
      <c r="AP867">
        <v>-1992.85</v>
      </c>
      <c r="AQ867">
        <v>-2112.6819999999998</v>
      </c>
      <c r="AR867">
        <v>-2221.8040000000001</v>
      </c>
      <c r="AS867">
        <v>-2292.3679999999999</v>
      </c>
      <c r="AT867">
        <v>-2304.681</v>
      </c>
      <c r="AU867">
        <v>-2341.4839999999999</v>
      </c>
      <c r="AV867">
        <v>-2369.0630000000001</v>
      </c>
      <c r="AW867">
        <v>-2409.953</v>
      </c>
      <c r="AX867">
        <v>-2449.8850000000002</v>
      </c>
      <c r="AY867">
        <v>-2480.797</v>
      </c>
      <c r="AZ867">
        <v>-2489.0230000000001</v>
      </c>
      <c r="BA867">
        <v>-2500.5700000000002</v>
      </c>
      <c r="BB867">
        <v>-2516.279</v>
      </c>
      <c r="BC867">
        <v>-1388.2660000000001</v>
      </c>
      <c r="BD867">
        <v>-1345.7619999999999</v>
      </c>
    </row>
    <row r="868" spans="1:56" x14ac:dyDescent="0.25">
      <c r="A868" t="s">
        <v>323</v>
      </c>
      <c r="D868" t="s">
        <v>2</v>
      </c>
      <c r="F868" t="s">
        <v>153</v>
      </c>
      <c r="G868" s="33">
        <v>43014</v>
      </c>
      <c r="H868" s="41">
        <f t="shared" si="18"/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</row>
    <row r="869" spans="1:56" x14ac:dyDescent="0.25">
      <c r="A869" t="s">
        <v>323</v>
      </c>
      <c r="D869" t="s">
        <v>2</v>
      </c>
      <c r="F869" t="s">
        <v>155</v>
      </c>
      <c r="G869" s="33">
        <v>43014</v>
      </c>
      <c r="H869" s="41">
        <f t="shared" si="18"/>
        <v>0</v>
      </c>
      <c r="I869">
        <v>-762</v>
      </c>
      <c r="J869">
        <v>-756</v>
      </c>
      <c r="K869">
        <v>-756</v>
      </c>
      <c r="L869">
        <v>-762</v>
      </c>
      <c r="M869">
        <v>-762</v>
      </c>
      <c r="N869">
        <v>-672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-0.32</v>
      </c>
      <c r="U869">
        <v>0</v>
      </c>
      <c r="V869">
        <v>-258</v>
      </c>
      <c r="W869">
        <v>-804.32</v>
      </c>
      <c r="X869">
        <v>-798</v>
      </c>
      <c r="Y869">
        <v>-804</v>
      </c>
      <c r="Z869">
        <v>-1122</v>
      </c>
      <c r="AA869">
        <v>-1218.6600000000001</v>
      </c>
      <c r="AB869">
        <v>-1217.876</v>
      </c>
      <c r="AC869">
        <v>-1228.4480000000001</v>
      </c>
      <c r="AD869">
        <v>-1255.5260000000001</v>
      </c>
      <c r="AE869">
        <v>-1233.644</v>
      </c>
      <c r="AF869">
        <v>-1239.8589999999999</v>
      </c>
      <c r="AG869">
        <v>-1205.867</v>
      </c>
      <c r="AH869">
        <v>-1221.3779999999999</v>
      </c>
      <c r="AI869">
        <v>-1203.5550000000001</v>
      </c>
      <c r="AJ869">
        <v>-1224.7139999999999</v>
      </c>
      <c r="AK869">
        <v>-1301.393</v>
      </c>
      <c r="AL869">
        <v>-1278.7439999999999</v>
      </c>
      <c r="AM869">
        <v>-1253.9749999999999</v>
      </c>
      <c r="AN869">
        <v>-1186.867</v>
      </c>
      <c r="AO869">
        <v>-1153.9259999999999</v>
      </c>
      <c r="AP869">
        <v>-1127.52</v>
      </c>
      <c r="AQ869">
        <v>-1174.991</v>
      </c>
      <c r="AR869">
        <v>-1171.28</v>
      </c>
      <c r="AS869">
        <v>-1170</v>
      </c>
      <c r="AT869">
        <v>-1152</v>
      </c>
      <c r="AU869">
        <v>-1146.1600000000001</v>
      </c>
      <c r="AV869">
        <v>-1152</v>
      </c>
      <c r="AW869">
        <v>-1146</v>
      </c>
      <c r="AX869">
        <v>-1146</v>
      </c>
      <c r="AY869">
        <v>-1152</v>
      </c>
      <c r="AZ869">
        <v>-1158</v>
      </c>
      <c r="BA869">
        <v>-1152</v>
      </c>
      <c r="BB869">
        <v>-1158</v>
      </c>
      <c r="BC869">
        <v>-1146</v>
      </c>
      <c r="BD869">
        <v>-762</v>
      </c>
    </row>
    <row r="870" spans="1:56" x14ac:dyDescent="0.25">
      <c r="A870" t="s">
        <v>323</v>
      </c>
      <c r="D870" t="s">
        <v>2</v>
      </c>
      <c r="F870" t="s">
        <v>156</v>
      </c>
      <c r="G870" s="33">
        <v>43015</v>
      </c>
      <c r="H870" s="41">
        <f t="shared" si="18"/>
        <v>216970.80699999994</v>
      </c>
      <c r="I870">
        <v>-7.9770000000000003</v>
      </c>
      <c r="J870">
        <v>-8.1379999999999999</v>
      </c>
      <c r="K870">
        <v>-7.0190000000000001</v>
      </c>
      <c r="L870">
        <v>-8.4939999999999998</v>
      </c>
      <c r="M870">
        <v>-6.95</v>
      </c>
      <c r="N870">
        <v>-8.2469999999999999</v>
      </c>
      <c r="O870">
        <v>-7.5359999999999996</v>
      </c>
      <c r="P870">
        <v>-8.8170000000000002</v>
      </c>
      <c r="Q870">
        <v>-9.5009999999999994</v>
      </c>
      <c r="R870">
        <v>-9.6750000000000007</v>
      </c>
      <c r="S870">
        <v>-8.1999999999999993</v>
      </c>
      <c r="T870">
        <v>-9.7739999999999991</v>
      </c>
      <c r="U870">
        <v>-103.88800000000001</v>
      </c>
      <c r="V870">
        <v>-1100.92</v>
      </c>
      <c r="W870">
        <v>-2968.7719999999999</v>
      </c>
      <c r="X870">
        <v>-5367.3789999999999</v>
      </c>
      <c r="Y870">
        <v>-8537.2160000000003</v>
      </c>
      <c r="Z870">
        <v>-9496.6110000000008</v>
      </c>
      <c r="AA870">
        <v>-11231.825999999999</v>
      </c>
      <c r="AB870">
        <v>-10641.837</v>
      </c>
      <c r="AC870">
        <v>-9571.8289999999997</v>
      </c>
      <c r="AD870">
        <v>-13568.77</v>
      </c>
      <c r="AE870">
        <v>-14281.597</v>
      </c>
      <c r="AF870">
        <v>-9121.7579999999998</v>
      </c>
      <c r="AG870">
        <v>-11547.511</v>
      </c>
      <c r="AH870">
        <v>-14526.553</v>
      </c>
      <c r="AI870">
        <v>-12571.757</v>
      </c>
      <c r="AJ870">
        <v>-18291.121999999999</v>
      </c>
      <c r="AK870">
        <v>-19874.52</v>
      </c>
      <c r="AL870">
        <v>-17583.538</v>
      </c>
      <c r="AM870">
        <v>-12481.377</v>
      </c>
      <c r="AN870">
        <v>-7415.2039999999997</v>
      </c>
      <c r="AO870">
        <v>-3818.0360000000001</v>
      </c>
      <c r="AP870">
        <v>-1971.6079999999999</v>
      </c>
      <c r="AQ870">
        <v>-401.28500000000003</v>
      </c>
      <c r="AR870">
        <v>-281.89499999999998</v>
      </c>
      <c r="AS870">
        <v>-10.365</v>
      </c>
      <c r="AT870">
        <v>-9.2530000000000001</v>
      </c>
      <c r="AU870">
        <v>-9.0030000000000001</v>
      </c>
      <c r="AV870">
        <v>-10.457000000000001</v>
      </c>
      <c r="AW870">
        <v>-9.3729999999999993</v>
      </c>
      <c r="AX870">
        <v>-9.3369999999999997</v>
      </c>
      <c r="AY870">
        <v>-9.6259999999999994</v>
      </c>
      <c r="AZ870">
        <v>-9.2620000000000005</v>
      </c>
      <c r="BA870">
        <v>-9.1170000000000009</v>
      </c>
      <c r="BB870">
        <v>-8.5589999999999993</v>
      </c>
      <c r="BC870">
        <v>-10.083</v>
      </c>
      <c r="BD870">
        <v>-9.2349999999999994</v>
      </c>
    </row>
    <row r="871" spans="1:56" x14ac:dyDescent="0.25">
      <c r="A871" t="s">
        <v>323</v>
      </c>
      <c r="D871" t="s">
        <v>2</v>
      </c>
      <c r="F871" t="s">
        <v>155</v>
      </c>
      <c r="G871" s="33">
        <v>43015</v>
      </c>
      <c r="H871" s="41">
        <f t="shared" si="18"/>
        <v>0</v>
      </c>
      <c r="I871">
        <v>-762</v>
      </c>
      <c r="J871">
        <v>-756</v>
      </c>
      <c r="K871">
        <v>-762</v>
      </c>
      <c r="L871">
        <v>-756</v>
      </c>
      <c r="M871">
        <v>-762</v>
      </c>
      <c r="N871">
        <v>-774</v>
      </c>
      <c r="O871">
        <v>-42</v>
      </c>
      <c r="P871">
        <v>0</v>
      </c>
      <c r="Q871">
        <v>0</v>
      </c>
      <c r="R871">
        <v>0</v>
      </c>
      <c r="S871">
        <v>0</v>
      </c>
      <c r="T871">
        <v>-7.0000000000000001E-3</v>
      </c>
      <c r="U871">
        <v>-1.2070000000000001</v>
      </c>
      <c r="V871">
        <v>-10.606</v>
      </c>
      <c r="W871">
        <v>-26.199000000000002</v>
      </c>
      <c r="X871">
        <v>-53.624000000000002</v>
      </c>
      <c r="Y871">
        <v>-851.13699999999994</v>
      </c>
      <c r="Z871">
        <v>-885.27700000000004</v>
      </c>
      <c r="AA871">
        <v>-911.17399999999998</v>
      </c>
      <c r="AB871">
        <v>-1282.3040000000001</v>
      </c>
      <c r="AC871">
        <v>-1283.3710000000001</v>
      </c>
      <c r="AD871">
        <v>-1376.3050000000001</v>
      </c>
      <c r="AE871">
        <v>-1537.713</v>
      </c>
      <c r="AF871">
        <v>-1391.829</v>
      </c>
      <c r="AG871">
        <v>-1455.277</v>
      </c>
      <c r="AH871">
        <v>-1526.059</v>
      </c>
      <c r="AI871">
        <v>-1392.682</v>
      </c>
      <c r="AJ871">
        <v>-1534.048</v>
      </c>
      <c r="AK871">
        <v>-1539.9079999999999</v>
      </c>
      <c r="AL871">
        <v>-1587.6959999999999</v>
      </c>
      <c r="AM871">
        <v>-1444.3869999999999</v>
      </c>
      <c r="AN871">
        <v>-1399.175</v>
      </c>
      <c r="AO871">
        <v>-1253.7059999999999</v>
      </c>
      <c r="AP871">
        <v>-1145.085</v>
      </c>
      <c r="AQ871">
        <v>-1097.9069999999999</v>
      </c>
      <c r="AR871">
        <v>-1085.5740000000001</v>
      </c>
      <c r="AS871">
        <v>-1074.894</v>
      </c>
      <c r="AT871">
        <v>-1056</v>
      </c>
      <c r="AU871">
        <v>-1080</v>
      </c>
      <c r="AV871">
        <v>-1128</v>
      </c>
      <c r="AW871">
        <v>-1128</v>
      </c>
      <c r="AX871">
        <v>-1134</v>
      </c>
      <c r="AY871">
        <v>-1140</v>
      </c>
      <c r="AZ871">
        <v>-1134</v>
      </c>
      <c r="BA871">
        <v>-1140</v>
      </c>
      <c r="BB871">
        <v>-1068</v>
      </c>
      <c r="BC871">
        <v>-750</v>
      </c>
      <c r="BD871">
        <v>-744</v>
      </c>
    </row>
    <row r="872" spans="1:56" x14ac:dyDescent="0.25">
      <c r="A872" t="s">
        <v>323</v>
      </c>
      <c r="D872" t="s">
        <v>2</v>
      </c>
      <c r="F872" t="s">
        <v>153</v>
      </c>
      <c r="G872" s="33">
        <v>43015</v>
      </c>
      <c r="H872" s="41">
        <f t="shared" si="18"/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</row>
    <row r="873" spans="1:56" x14ac:dyDescent="0.25">
      <c r="A873" t="s">
        <v>323</v>
      </c>
      <c r="D873" t="s">
        <v>2</v>
      </c>
      <c r="F873" t="s">
        <v>154</v>
      </c>
      <c r="G873" s="33">
        <v>43015</v>
      </c>
      <c r="H873" s="41">
        <f t="shared" si="18"/>
        <v>0</v>
      </c>
      <c r="I873">
        <v>-843.89300000000003</v>
      </c>
      <c r="J873">
        <v>-843.51599999999996</v>
      </c>
      <c r="K873">
        <v>-845.48299999999995</v>
      </c>
      <c r="L873">
        <v>-843.90300000000002</v>
      </c>
      <c r="M873">
        <v>-846.54700000000003</v>
      </c>
      <c r="N873">
        <v>-900.89800000000002</v>
      </c>
      <c r="O873">
        <v>-1544.019</v>
      </c>
      <c r="P873">
        <v>-1544.2329999999999</v>
      </c>
      <c r="Q873">
        <v>-1574.2850000000001</v>
      </c>
      <c r="R873">
        <v>-1613.337</v>
      </c>
      <c r="S873">
        <v>-1608.617</v>
      </c>
      <c r="T873">
        <v>-1407.1780000000001</v>
      </c>
      <c r="U873">
        <v>-1481.442</v>
      </c>
      <c r="V873">
        <v>-1741.0820000000001</v>
      </c>
      <c r="W873">
        <v>-1636.4760000000001</v>
      </c>
      <c r="X873">
        <v>-1597.2950000000001</v>
      </c>
      <c r="Y873">
        <v>-1561.9849999999999</v>
      </c>
      <c r="Z873">
        <v>-1544.1479999999999</v>
      </c>
      <c r="AA873">
        <v>-1511.741</v>
      </c>
      <c r="AB873">
        <v>-1466.508</v>
      </c>
      <c r="AC873">
        <v>-1453.777</v>
      </c>
      <c r="AD873">
        <v>-1419.51</v>
      </c>
      <c r="AE873">
        <v>-1378.578</v>
      </c>
      <c r="AF873">
        <v>-1376.771</v>
      </c>
      <c r="AG873">
        <v>-1351.085</v>
      </c>
      <c r="AH873">
        <v>-1317.893</v>
      </c>
      <c r="AI873">
        <v>-1286.9490000000001</v>
      </c>
      <c r="AJ873">
        <v>-1256.8440000000001</v>
      </c>
      <c r="AK873">
        <v>-1231.028</v>
      </c>
      <c r="AL873">
        <v>-1225.6089999999999</v>
      </c>
      <c r="AM873">
        <v>-1218.9849999999999</v>
      </c>
      <c r="AN873">
        <v>-1416.037</v>
      </c>
      <c r="AO873">
        <v>-1654.1510000000001</v>
      </c>
      <c r="AP873">
        <v>-1701.105</v>
      </c>
      <c r="AQ873">
        <v>-1757.1130000000001</v>
      </c>
      <c r="AR873">
        <v>-1821.2059999999999</v>
      </c>
      <c r="AS873">
        <v>-2100.7359999999999</v>
      </c>
      <c r="AT873">
        <v>-2280.1010000000001</v>
      </c>
      <c r="AU873">
        <v>-2302.1959999999999</v>
      </c>
      <c r="AV873">
        <v>-2308.4540000000002</v>
      </c>
      <c r="AW873">
        <v>-2316.884</v>
      </c>
      <c r="AX873">
        <v>-2308.056</v>
      </c>
      <c r="AY873">
        <v>-2326.84</v>
      </c>
      <c r="AZ873">
        <v>-2357.1709999999998</v>
      </c>
      <c r="BA873">
        <v>-1002.571</v>
      </c>
      <c r="BB873">
        <v>-819.79700000000003</v>
      </c>
      <c r="BC873">
        <v>-818.947</v>
      </c>
      <c r="BD873">
        <v>-818.59299999999996</v>
      </c>
    </row>
    <row r="874" spans="1:56" x14ac:dyDescent="0.25">
      <c r="A874" t="s">
        <v>323</v>
      </c>
      <c r="D874" t="s">
        <v>2</v>
      </c>
      <c r="F874" t="s">
        <v>157</v>
      </c>
      <c r="G874" s="33">
        <v>43015</v>
      </c>
      <c r="H874" s="41">
        <f t="shared" si="18"/>
        <v>49723.392999999989</v>
      </c>
      <c r="I874">
        <v>-628.41999999999996</v>
      </c>
      <c r="J874">
        <v>-628.33600000000001</v>
      </c>
      <c r="K874">
        <v>-629.08900000000006</v>
      </c>
      <c r="L874">
        <v>-628.89599999999996</v>
      </c>
      <c r="M874">
        <v>-628.46299999999997</v>
      </c>
      <c r="N874">
        <v>-629.44100000000003</v>
      </c>
      <c r="O874">
        <v>-628.125</v>
      </c>
      <c r="P874">
        <v>-628.73699999999997</v>
      </c>
      <c r="Q874">
        <v>-629.01599999999996</v>
      </c>
      <c r="R874">
        <v>-629.45799999999997</v>
      </c>
      <c r="S874">
        <v>-627.827</v>
      </c>
      <c r="T874">
        <v>-630.72</v>
      </c>
      <c r="U874">
        <v>-637.44600000000003</v>
      </c>
      <c r="V874">
        <v>-733.68399999999997</v>
      </c>
      <c r="W874">
        <v>-918.62300000000005</v>
      </c>
      <c r="X874">
        <v>-1127.616</v>
      </c>
      <c r="Y874">
        <v>-1473.3009999999999</v>
      </c>
      <c r="Z874">
        <v>-1489.9739999999999</v>
      </c>
      <c r="AA874">
        <v>-1596.749</v>
      </c>
      <c r="AB874">
        <v>-1579.7059999999999</v>
      </c>
      <c r="AC874">
        <v>-1385.876</v>
      </c>
      <c r="AD874">
        <v>-1709.67</v>
      </c>
      <c r="AE874">
        <v>-1934.27</v>
      </c>
      <c r="AF874">
        <v>-1429.39</v>
      </c>
      <c r="AG874">
        <v>-1633.8489999999999</v>
      </c>
      <c r="AH874">
        <v>-1955.396</v>
      </c>
      <c r="AI874">
        <v>-1649.0830000000001</v>
      </c>
      <c r="AJ874">
        <v>-2298.069</v>
      </c>
      <c r="AK874">
        <v>-2308.4929999999999</v>
      </c>
      <c r="AL874">
        <v>-2294.5320000000002</v>
      </c>
      <c r="AM874">
        <v>-1791.066</v>
      </c>
      <c r="AN874">
        <v>-1380.569</v>
      </c>
      <c r="AO874">
        <v>-1068.1110000000001</v>
      </c>
      <c r="AP874">
        <v>-883.04</v>
      </c>
      <c r="AQ874">
        <v>-702.11400000000003</v>
      </c>
      <c r="AR874">
        <v>-664.32500000000005</v>
      </c>
      <c r="AS874">
        <v>-626.29700000000003</v>
      </c>
      <c r="AT874">
        <v>-626.06100000000004</v>
      </c>
      <c r="AU874">
        <v>-627.81399999999996</v>
      </c>
      <c r="AV874">
        <v>-627.32100000000003</v>
      </c>
      <c r="AW874">
        <v>-628.07600000000002</v>
      </c>
      <c r="AX874">
        <v>-627.68899999999996</v>
      </c>
      <c r="AY874">
        <v>-625.30399999999997</v>
      </c>
      <c r="AZ874">
        <v>-629.78200000000004</v>
      </c>
      <c r="BA874">
        <v>-628.49900000000002</v>
      </c>
      <c r="BB874">
        <v>-628.19200000000001</v>
      </c>
      <c r="BC874">
        <v>-628.46900000000005</v>
      </c>
      <c r="BD874">
        <v>-628.40899999999999</v>
      </c>
    </row>
    <row r="875" spans="1:56" x14ac:dyDescent="0.25">
      <c r="A875" t="s">
        <v>323</v>
      </c>
      <c r="D875" t="s">
        <v>2</v>
      </c>
      <c r="F875" t="s">
        <v>156</v>
      </c>
      <c r="G875" s="33">
        <v>43016</v>
      </c>
      <c r="H875" s="41">
        <f t="shared" si="18"/>
        <v>252307.628</v>
      </c>
      <c r="I875">
        <v>-9.4329999999999998</v>
      </c>
      <c r="J875">
        <v>-7.64</v>
      </c>
      <c r="K875">
        <v>-6.9740000000000002</v>
      </c>
      <c r="L875">
        <v>-7.57</v>
      </c>
      <c r="M875">
        <v>-6.84</v>
      </c>
      <c r="N875">
        <v>-8.577</v>
      </c>
      <c r="O875">
        <v>-6.9489999999999998</v>
      </c>
      <c r="P875">
        <v>-7.86</v>
      </c>
      <c r="Q875">
        <v>-6.8620000000000001</v>
      </c>
      <c r="R875">
        <v>-7.9960000000000004</v>
      </c>
      <c r="S875">
        <v>-8</v>
      </c>
      <c r="T875">
        <v>-9.0359999999999996</v>
      </c>
      <c r="U875">
        <v>-13.127000000000001</v>
      </c>
      <c r="V875">
        <v>-158.54599999999999</v>
      </c>
      <c r="W875">
        <v>-446.66699999999997</v>
      </c>
      <c r="X875">
        <v>-2644.8159999999998</v>
      </c>
      <c r="Y875">
        <v>-5169.7650000000003</v>
      </c>
      <c r="Z875">
        <v>-5510.0770000000002</v>
      </c>
      <c r="AA875">
        <v>-8439.009</v>
      </c>
      <c r="AB875">
        <v>-16320.328</v>
      </c>
      <c r="AC875">
        <v>-18882.133999999998</v>
      </c>
      <c r="AD875">
        <v>-21128.931</v>
      </c>
      <c r="AE875">
        <v>-15193.300999999999</v>
      </c>
      <c r="AF875">
        <v>-10065.152</v>
      </c>
      <c r="AG875">
        <v>-13447.281000000001</v>
      </c>
      <c r="AH875">
        <v>-17168.77</v>
      </c>
      <c r="AI875">
        <v>-21143.242999999999</v>
      </c>
      <c r="AJ875">
        <v>-21009.048999999999</v>
      </c>
      <c r="AK875">
        <v>-20235.441999999999</v>
      </c>
      <c r="AL875">
        <v>-17691.576000000001</v>
      </c>
      <c r="AM875">
        <v>-12398.962</v>
      </c>
      <c r="AN875">
        <v>-10515.118</v>
      </c>
      <c r="AO875">
        <v>-7743.268</v>
      </c>
      <c r="AP875">
        <v>-4803.6819999999998</v>
      </c>
      <c r="AQ875">
        <v>-1728.6379999999999</v>
      </c>
      <c r="AR875">
        <v>-245.351</v>
      </c>
      <c r="AS875">
        <v>-10.682</v>
      </c>
      <c r="AT875">
        <v>-10.275</v>
      </c>
      <c r="AU875">
        <v>-9.282</v>
      </c>
      <c r="AV875">
        <v>-9.0830000000000002</v>
      </c>
      <c r="AW875">
        <v>-9.6069999999999993</v>
      </c>
      <c r="AX875">
        <v>-9.093</v>
      </c>
      <c r="AY875">
        <v>-8.3789999999999996</v>
      </c>
      <c r="AZ875">
        <v>-8.1920000000000002</v>
      </c>
      <c r="BA875">
        <v>-8.6080000000000005</v>
      </c>
      <c r="BB875">
        <v>-8.3640000000000008</v>
      </c>
      <c r="BC875">
        <v>-10.092000000000001</v>
      </c>
      <c r="BD875">
        <v>-10.000999999999999</v>
      </c>
    </row>
    <row r="876" spans="1:56" x14ac:dyDescent="0.25">
      <c r="A876" t="s">
        <v>323</v>
      </c>
      <c r="D876" t="s">
        <v>2</v>
      </c>
      <c r="F876" t="s">
        <v>155</v>
      </c>
      <c r="G876" s="33">
        <v>43016</v>
      </c>
      <c r="H876" s="41">
        <f t="shared" si="18"/>
        <v>0</v>
      </c>
      <c r="I876">
        <v>-750</v>
      </c>
      <c r="J876">
        <v>-756</v>
      </c>
      <c r="K876">
        <v>-750</v>
      </c>
      <c r="L876">
        <v>-750</v>
      </c>
      <c r="M876">
        <v>-414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-0.158</v>
      </c>
      <c r="V876">
        <v>-5.585</v>
      </c>
      <c r="W876">
        <v>-15.157</v>
      </c>
      <c r="X876">
        <v>-52.811999999999998</v>
      </c>
      <c r="Y876">
        <v>-332.7</v>
      </c>
      <c r="Z876">
        <v>-936.91</v>
      </c>
      <c r="AA876">
        <v>-1031.3330000000001</v>
      </c>
      <c r="AB876">
        <v>-1249.1189999999999</v>
      </c>
      <c r="AC876">
        <v>-1519.7080000000001</v>
      </c>
      <c r="AD876">
        <v>-1731.7</v>
      </c>
      <c r="AE876">
        <v>-1559.327</v>
      </c>
      <c r="AF876">
        <v>-1406.433</v>
      </c>
      <c r="AG876">
        <v>-1559.2070000000001</v>
      </c>
      <c r="AH876">
        <v>-1598.364</v>
      </c>
      <c r="AI876">
        <v>-1685.7070000000001</v>
      </c>
      <c r="AJ876">
        <v>-1676.7280000000001</v>
      </c>
      <c r="AK876">
        <v>-1613.319</v>
      </c>
      <c r="AL876">
        <v>-1572.7460000000001</v>
      </c>
      <c r="AM876">
        <v>-1438.1320000000001</v>
      </c>
      <c r="AN876">
        <v>-1354.2339999999999</v>
      </c>
      <c r="AO876">
        <v>-585.82500000000005</v>
      </c>
      <c r="AP876">
        <v>-83.5</v>
      </c>
      <c r="AQ876">
        <v>-34.786000000000001</v>
      </c>
      <c r="AR876">
        <v>-7.1</v>
      </c>
      <c r="AS876">
        <v>-0.75</v>
      </c>
      <c r="AT876">
        <v>0</v>
      </c>
      <c r="AU876">
        <v>0</v>
      </c>
      <c r="AV876">
        <v>-0.32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</row>
    <row r="877" spans="1:56" x14ac:dyDescent="0.25">
      <c r="A877" t="s">
        <v>323</v>
      </c>
      <c r="D877" t="s">
        <v>2</v>
      </c>
      <c r="F877" t="s">
        <v>153</v>
      </c>
      <c r="G877" s="33">
        <v>43016</v>
      </c>
      <c r="H877" s="41">
        <f t="shared" si="18"/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</row>
    <row r="878" spans="1:56" x14ac:dyDescent="0.25">
      <c r="A878" t="s">
        <v>323</v>
      </c>
      <c r="D878" t="s">
        <v>2</v>
      </c>
      <c r="F878" t="s">
        <v>157</v>
      </c>
      <c r="G878" s="33">
        <v>43016</v>
      </c>
      <c r="H878" s="41">
        <f t="shared" si="18"/>
        <v>54231.868000000009</v>
      </c>
      <c r="I878">
        <v>-628.44799999999998</v>
      </c>
      <c r="J878">
        <v>-628.505</v>
      </c>
      <c r="K878">
        <v>-628.76599999999996</v>
      </c>
      <c r="L878">
        <v>-628.41300000000001</v>
      </c>
      <c r="M878">
        <v>-628.25900000000001</v>
      </c>
      <c r="N878">
        <v>-628.14300000000003</v>
      </c>
      <c r="O878">
        <v>-628.15</v>
      </c>
      <c r="P878">
        <v>-627.88499999999999</v>
      </c>
      <c r="Q878">
        <v>-628.49400000000003</v>
      </c>
      <c r="R878">
        <v>-628.87300000000005</v>
      </c>
      <c r="S878">
        <v>-626.13400000000001</v>
      </c>
      <c r="T878">
        <v>-630.31299999999999</v>
      </c>
      <c r="U878">
        <v>-629.60299999999995</v>
      </c>
      <c r="V878">
        <v>-659.52499999999998</v>
      </c>
      <c r="W878">
        <v>-702.25</v>
      </c>
      <c r="X878">
        <v>-900.68600000000004</v>
      </c>
      <c r="Y878">
        <v>-1218.8240000000001</v>
      </c>
      <c r="Z878">
        <v>-1195.4059999999999</v>
      </c>
      <c r="AA878">
        <v>-1477.056</v>
      </c>
      <c r="AB878">
        <v>-2301.3420000000001</v>
      </c>
      <c r="AC878">
        <v>-2477.3040000000001</v>
      </c>
      <c r="AD878">
        <v>-2719.681</v>
      </c>
      <c r="AE878">
        <v>-2215.8429999999998</v>
      </c>
      <c r="AF878">
        <v>-1442.443</v>
      </c>
      <c r="AG878">
        <v>-1768.4739999999999</v>
      </c>
      <c r="AH878">
        <v>-2249.0709999999999</v>
      </c>
      <c r="AI878">
        <v>-2612.1410000000001</v>
      </c>
      <c r="AJ878">
        <v>-2582.6509999999998</v>
      </c>
      <c r="AK878">
        <v>-2480.328</v>
      </c>
      <c r="AL878">
        <v>-2238.181</v>
      </c>
      <c r="AM878">
        <v>-1764.8679999999999</v>
      </c>
      <c r="AN878">
        <v>-1636.0139999999999</v>
      </c>
      <c r="AO878">
        <v>-1365.0519999999999</v>
      </c>
      <c r="AP878">
        <v>-1088.02</v>
      </c>
      <c r="AQ878">
        <v>-790.37</v>
      </c>
      <c r="AR878">
        <v>-647.44500000000005</v>
      </c>
      <c r="AS878">
        <v>-625.19200000000001</v>
      </c>
      <c r="AT878">
        <v>-624.74599999999998</v>
      </c>
      <c r="AU878">
        <v>-626.04</v>
      </c>
      <c r="AV878">
        <v>-626.69899999999996</v>
      </c>
      <c r="AW878">
        <v>-627.46900000000005</v>
      </c>
      <c r="AX878">
        <v>-627.29999999999995</v>
      </c>
      <c r="AY878">
        <v>-625.57500000000005</v>
      </c>
      <c r="AZ878">
        <v>-629.33600000000001</v>
      </c>
      <c r="BA878">
        <v>-629.89099999999996</v>
      </c>
      <c r="BB878">
        <v>-629.38800000000003</v>
      </c>
      <c r="BC878">
        <v>-628.26499999999999</v>
      </c>
      <c r="BD878">
        <v>-629.00599999999997</v>
      </c>
    </row>
    <row r="879" spans="1:56" x14ac:dyDescent="0.25">
      <c r="A879" t="s">
        <v>323</v>
      </c>
      <c r="D879" t="s">
        <v>2</v>
      </c>
      <c r="F879" t="s">
        <v>154</v>
      </c>
      <c r="G879" s="33">
        <v>43016</v>
      </c>
      <c r="H879" s="41">
        <f t="shared" si="18"/>
        <v>0</v>
      </c>
      <c r="I879">
        <v>-818.50599999999997</v>
      </c>
      <c r="J879">
        <v>-819.04399999999998</v>
      </c>
      <c r="K879">
        <v>-818.851</v>
      </c>
      <c r="L879">
        <v>-823.87099999999998</v>
      </c>
      <c r="M879">
        <v>-819.06600000000003</v>
      </c>
      <c r="N879">
        <v>-818.50699999999995</v>
      </c>
      <c r="O879">
        <v>-818.43100000000004</v>
      </c>
      <c r="P879">
        <v>-1117.5830000000001</v>
      </c>
      <c r="Q879">
        <v>-827.827</v>
      </c>
      <c r="R879">
        <v>-819.03300000000002</v>
      </c>
      <c r="S879">
        <v>-818.01199999999994</v>
      </c>
      <c r="T879">
        <v>-817.721</v>
      </c>
      <c r="U879">
        <v>-2170.3339999999998</v>
      </c>
      <c r="V879">
        <v>-2274.4560000000001</v>
      </c>
      <c r="W879">
        <v>-2250.5439999999999</v>
      </c>
      <c r="X879">
        <v>-2254.328</v>
      </c>
      <c r="Y879">
        <v>-2156</v>
      </c>
      <c r="Z879">
        <v>-2137.444</v>
      </c>
      <c r="AA879">
        <v>-2119.7669999999998</v>
      </c>
      <c r="AB879">
        <v>-2086.4250000000002</v>
      </c>
      <c r="AC879">
        <v>-2026.547</v>
      </c>
      <c r="AD879">
        <v>-2006.8389999999999</v>
      </c>
      <c r="AE879">
        <v>-1991.4639999999999</v>
      </c>
      <c r="AF879">
        <v>-2007.71</v>
      </c>
      <c r="AG879">
        <v>-1976.3679999999999</v>
      </c>
      <c r="AH879">
        <v>-1988.9590000000001</v>
      </c>
      <c r="AI879">
        <v>-2001.7539999999999</v>
      </c>
      <c r="AJ879">
        <v>-1978.27</v>
      </c>
      <c r="AK879">
        <v>-1959.2070000000001</v>
      </c>
      <c r="AL879">
        <v>-1994.625</v>
      </c>
      <c r="AM879">
        <v>-2019.2470000000001</v>
      </c>
      <c r="AN879">
        <v>-2014.6110000000001</v>
      </c>
      <c r="AO879">
        <v>-2012.366</v>
      </c>
      <c r="AP879">
        <v>-2045.6210000000001</v>
      </c>
      <c r="AQ879">
        <v>-2066.674</v>
      </c>
      <c r="AR879">
        <v>-2107.8330000000001</v>
      </c>
      <c r="AS879">
        <v>-2167.259</v>
      </c>
      <c r="AT879">
        <v>-2180.451</v>
      </c>
      <c r="AU879">
        <v>-2200.9569999999999</v>
      </c>
      <c r="AV879">
        <v>-2217.2979999999998</v>
      </c>
      <c r="AW879">
        <v>-2240.6190000000001</v>
      </c>
      <c r="AX879">
        <v>-2273.123</v>
      </c>
      <c r="AY879">
        <v>-2288.627</v>
      </c>
      <c r="AZ879">
        <v>-2296.712</v>
      </c>
      <c r="BA879">
        <v>-998.36599999999999</v>
      </c>
      <c r="BB879">
        <v>-818.58199999999999</v>
      </c>
      <c r="BC879">
        <v>-818.03399999999999</v>
      </c>
      <c r="BD879">
        <v>-818.88300000000004</v>
      </c>
    </row>
    <row r="880" spans="1:56" x14ac:dyDescent="0.25">
      <c r="A880" t="s">
        <v>323</v>
      </c>
      <c r="D880" t="s">
        <v>2</v>
      </c>
      <c r="F880" t="s">
        <v>156</v>
      </c>
      <c r="G880" s="33">
        <v>43017</v>
      </c>
      <c r="H880" s="41">
        <f t="shared" si="18"/>
        <v>239269.53700000004</v>
      </c>
      <c r="I880">
        <v>-8.1270000000000007</v>
      </c>
      <c r="J880">
        <v>-8.19</v>
      </c>
      <c r="K880">
        <v>-6.8010000000000002</v>
      </c>
      <c r="L880">
        <v>-6.7809999999999997</v>
      </c>
      <c r="M880">
        <v>-6.7619999999999996</v>
      </c>
      <c r="N880">
        <v>-6.673</v>
      </c>
      <c r="O880">
        <v>-7.0839999999999996</v>
      </c>
      <c r="P880">
        <v>-6.9009999999999998</v>
      </c>
      <c r="Q880">
        <v>-7.1760000000000002</v>
      </c>
      <c r="R880">
        <v>-7.3959999999999999</v>
      </c>
      <c r="S880">
        <v>-7.5810000000000004</v>
      </c>
      <c r="T880">
        <v>-7.7869999999999999</v>
      </c>
      <c r="U880">
        <v>-19.311</v>
      </c>
      <c r="V880">
        <v>-95.986000000000004</v>
      </c>
      <c r="W880">
        <v>-184.06800000000001</v>
      </c>
      <c r="X880">
        <v>-2001.403</v>
      </c>
      <c r="Y880">
        <v>-8498.1270000000004</v>
      </c>
      <c r="Z880">
        <v>-12465.365</v>
      </c>
      <c r="AA880">
        <v>-16268.982</v>
      </c>
      <c r="AB880">
        <v>-18296.969000000001</v>
      </c>
      <c r="AC880">
        <v>-16544.738000000001</v>
      </c>
      <c r="AD880">
        <v>-13886.337</v>
      </c>
      <c r="AE880">
        <v>-16226.431</v>
      </c>
      <c r="AF880">
        <v>-20120.063999999998</v>
      </c>
      <c r="AG880">
        <v>-17848.151999999998</v>
      </c>
      <c r="AH880">
        <v>-16209.821</v>
      </c>
      <c r="AI880">
        <v>-17589.851999999999</v>
      </c>
      <c r="AJ880">
        <v>-15430.731</v>
      </c>
      <c r="AK880">
        <v>-11355.684999999999</v>
      </c>
      <c r="AL880">
        <v>-11812.221</v>
      </c>
      <c r="AM880">
        <v>-9721.7520000000004</v>
      </c>
      <c r="AN880">
        <v>-6546.4480000000003</v>
      </c>
      <c r="AO880">
        <v>-4410.0460000000003</v>
      </c>
      <c r="AP880">
        <v>-2152.8820000000001</v>
      </c>
      <c r="AQ880">
        <v>-1006.6130000000001</v>
      </c>
      <c r="AR880">
        <v>-365.274</v>
      </c>
      <c r="AS880">
        <v>-25.715</v>
      </c>
      <c r="AT880">
        <v>-11.025</v>
      </c>
      <c r="AU880">
        <v>-9.6170000000000009</v>
      </c>
      <c r="AV880">
        <v>-8.8390000000000004</v>
      </c>
      <c r="AW880">
        <v>-9.1010000000000009</v>
      </c>
      <c r="AX880">
        <v>-9.0269999999999992</v>
      </c>
      <c r="AY880">
        <v>-8.6349999999999998</v>
      </c>
      <c r="AZ880">
        <v>-8.0630000000000006</v>
      </c>
      <c r="BA880">
        <v>-8.3450000000000006</v>
      </c>
      <c r="BB880">
        <v>-8.67</v>
      </c>
      <c r="BC880">
        <v>-9.657</v>
      </c>
      <c r="BD880">
        <v>-8.3260000000000005</v>
      </c>
    </row>
    <row r="881" spans="1:56" x14ac:dyDescent="0.25">
      <c r="A881" t="s">
        <v>323</v>
      </c>
      <c r="D881" t="s">
        <v>2</v>
      </c>
      <c r="F881" t="s">
        <v>153</v>
      </c>
      <c r="G881" s="33">
        <v>43017</v>
      </c>
      <c r="H881" s="41">
        <f t="shared" si="18"/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</row>
    <row r="882" spans="1:56" x14ac:dyDescent="0.25">
      <c r="A882" t="s">
        <v>323</v>
      </c>
      <c r="D882" t="s">
        <v>2</v>
      </c>
      <c r="F882" t="s">
        <v>155</v>
      </c>
      <c r="G882" s="33">
        <v>43017</v>
      </c>
      <c r="H882" s="41">
        <f t="shared" si="18"/>
        <v>0</v>
      </c>
      <c r="I882">
        <v>0</v>
      </c>
      <c r="J882">
        <v>0</v>
      </c>
      <c r="K882">
        <v>0</v>
      </c>
      <c r="L882">
        <v>0</v>
      </c>
      <c r="M882">
        <v>-0.16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-0.16</v>
      </c>
      <c r="W882">
        <v>0</v>
      </c>
      <c r="X882">
        <v>0</v>
      </c>
      <c r="Y882">
        <v>-4.6829999999999998</v>
      </c>
      <c r="Z882">
        <v>-12.843999999999999</v>
      </c>
      <c r="AA882">
        <v>-18.350000000000001</v>
      </c>
      <c r="AB882">
        <v>-35.954999999999998</v>
      </c>
      <c r="AC882">
        <v>-38.054000000000002</v>
      </c>
      <c r="AD882">
        <v>-47.942999999999998</v>
      </c>
      <c r="AE882">
        <v>-50.793999999999997</v>
      </c>
      <c r="AF882">
        <v>-59.137</v>
      </c>
      <c r="AG882">
        <v>-58.494999999999997</v>
      </c>
      <c r="AH882">
        <v>-37.393999999999998</v>
      </c>
      <c r="AI882">
        <v>-43.225999999999999</v>
      </c>
      <c r="AJ882">
        <v>-32.173999999999999</v>
      </c>
      <c r="AK882">
        <v>-30.524999999999999</v>
      </c>
      <c r="AL882">
        <v>-19.588999999999999</v>
      </c>
      <c r="AM882">
        <v>-21.484999999999999</v>
      </c>
      <c r="AN882">
        <v>-8.5500000000000007</v>
      </c>
      <c r="AO882">
        <v>-18.399999999999999</v>
      </c>
      <c r="AP882">
        <v>-10.08</v>
      </c>
      <c r="AQ882">
        <v>-4.16</v>
      </c>
      <c r="AR882">
        <v>-1.1200000000000001</v>
      </c>
      <c r="AS882">
        <v>0</v>
      </c>
      <c r="AT882">
        <v>0</v>
      </c>
      <c r="AU882">
        <v>0</v>
      </c>
      <c r="AV882">
        <v>-0.04</v>
      </c>
      <c r="AW882">
        <v>0</v>
      </c>
      <c r="AX882">
        <v>0</v>
      </c>
      <c r="AY882">
        <v>-0.16</v>
      </c>
      <c r="AZ882">
        <v>0</v>
      </c>
      <c r="BA882">
        <v>0</v>
      </c>
      <c r="BB882">
        <v>0</v>
      </c>
      <c r="BC882">
        <v>0</v>
      </c>
      <c r="BD882">
        <v>0</v>
      </c>
    </row>
    <row r="883" spans="1:56" x14ac:dyDescent="0.25">
      <c r="A883" t="s">
        <v>323</v>
      </c>
      <c r="D883" t="s">
        <v>2</v>
      </c>
      <c r="F883" t="s">
        <v>154</v>
      </c>
      <c r="G883" s="33">
        <v>43017</v>
      </c>
      <c r="H883" s="41">
        <f t="shared" si="18"/>
        <v>0</v>
      </c>
      <c r="I883">
        <v>-819.05600000000004</v>
      </c>
      <c r="J883">
        <v>-818.72199999999998</v>
      </c>
      <c r="K883">
        <v>-819.13099999999997</v>
      </c>
      <c r="L883">
        <v>-818.73299999999995</v>
      </c>
      <c r="M883">
        <v>-818.92600000000004</v>
      </c>
      <c r="N883">
        <v>-818.46400000000006</v>
      </c>
      <c r="O883">
        <v>-818.72199999999998</v>
      </c>
      <c r="P883">
        <v>-818.67899999999997</v>
      </c>
      <c r="Q883">
        <v>-818.17399999999998</v>
      </c>
      <c r="R883">
        <v>-818.44200000000001</v>
      </c>
      <c r="S883">
        <v>-819.48500000000001</v>
      </c>
      <c r="T883">
        <v>-820.19500000000005</v>
      </c>
      <c r="U883">
        <v>-1872.9880000000001</v>
      </c>
      <c r="V883">
        <v>-1885.008</v>
      </c>
      <c r="W883">
        <v>-1808.6569999999999</v>
      </c>
      <c r="X883">
        <v>-1747.328</v>
      </c>
      <c r="Y883">
        <v>-1666.204</v>
      </c>
      <c r="Z883">
        <v>-1551.0930000000001</v>
      </c>
      <c r="AA883">
        <v>-1460.97</v>
      </c>
      <c r="AB883">
        <v>-1484.463</v>
      </c>
      <c r="AC883">
        <v>-1120.0029999999999</v>
      </c>
      <c r="AD883">
        <v>-1015.2670000000001</v>
      </c>
      <c r="AE883">
        <v>-988.399</v>
      </c>
      <c r="AF883">
        <v>-977.20399999999995</v>
      </c>
      <c r="AG883">
        <v>-930.46600000000001</v>
      </c>
      <c r="AH883">
        <v>-926.68200000000002</v>
      </c>
      <c r="AI883">
        <v>-902.10299999999995</v>
      </c>
      <c r="AJ883">
        <v>-1173.807</v>
      </c>
      <c r="AK883">
        <v>-1378.481</v>
      </c>
      <c r="AL883">
        <v>-1440.2729999999999</v>
      </c>
      <c r="AM883">
        <v>-1479.4739999999999</v>
      </c>
      <c r="AN883">
        <v>-1553.8240000000001</v>
      </c>
      <c r="AO883">
        <v>-1645.614</v>
      </c>
      <c r="AP883">
        <v>-1743.6410000000001</v>
      </c>
      <c r="AQ883">
        <v>-1905.3389999999999</v>
      </c>
      <c r="AR883">
        <v>-2014.097</v>
      </c>
      <c r="AS883">
        <v>-2170.5479999999998</v>
      </c>
      <c r="AT883">
        <v>-2195.482</v>
      </c>
      <c r="AU883">
        <v>-2222.0410000000002</v>
      </c>
      <c r="AV883">
        <v>-2269.9079999999999</v>
      </c>
      <c r="AW883">
        <v>-2308.7550000000001</v>
      </c>
      <c r="AX883">
        <v>-2364.5680000000002</v>
      </c>
      <c r="AY883">
        <v>-2420.2199999999998</v>
      </c>
      <c r="AZ883">
        <v>-2416.0059999999999</v>
      </c>
      <c r="BA883">
        <v>-1211.029</v>
      </c>
      <c r="BB883">
        <v>-1329.452</v>
      </c>
      <c r="BC883">
        <v>-1323.4839999999999</v>
      </c>
      <c r="BD883">
        <v>-1162.193</v>
      </c>
    </row>
    <row r="884" spans="1:56" x14ac:dyDescent="0.25">
      <c r="A884" t="s">
        <v>323</v>
      </c>
      <c r="D884" t="s">
        <v>2</v>
      </c>
      <c r="F884" t="s">
        <v>157</v>
      </c>
      <c r="G884" s="33">
        <v>43017</v>
      </c>
      <c r="H884" s="41">
        <f t="shared" si="18"/>
        <v>38973.578999999998</v>
      </c>
      <c r="I884">
        <v>-628.58500000000004</v>
      </c>
      <c r="J884">
        <v>-627.83399999999995</v>
      </c>
      <c r="K884">
        <v>-628.08699999999999</v>
      </c>
      <c r="L884">
        <v>-627.49300000000005</v>
      </c>
      <c r="M884">
        <v>-628.31600000000003</v>
      </c>
      <c r="N884">
        <v>-628.22</v>
      </c>
      <c r="O884">
        <v>-628.27499999999998</v>
      </c>
      <c r="P884">
        <v>-628.70600000000002</v>
      </c>
      <c r="Q884">
        <v>-627.76199999999994</v>
      </c>
      <c r="R884">
        <v>-628.34400000000005</v>
      </c>
      <c r="S884">
        <v>-626.01099999999997</v>
      </c>
      <c r="T884">
        <v>-629.66800000000001</v>
      </c>
      <c r="U884">
        <v>-628.71199999999999</v>
      </c>
      <c r="V884">
        <v>-633.73099999999999</v>
      </c>
      <c r="W884">
        <v>-634.16099999999994</v>
      </c>
      <c r="X884">
        <v>-682.529</v>
      </c>
      <c r="Y884">
        <v>-933.14</v>
      </c>
      <c r="Z884">
        <v>-1155.7280000000001</v>
      </c>
      <c r="AA884">
        <v>-1388.5139999999999</v>
      </c>
      <c r="AB884">
        <v>-1530.0889999999999</v>
      </c>
      <c r="AC884">
        <v>-1365.395</v>
      </c>
      <c r="AD884">
        <v>-1259.7850000000001</v>
      </c>
      <c r="AE884">
        <v>-1319.0029999999999</v>
      </c>
      <c r="AF884">
        <v>-1566.9939999999999</v>
      </c>
      <c r="AG884">
        <v>-1413.5050000000001</v>
      </c>
      <c r="AH884">
        <v>-1404.069</v>
      </c>
      <c r="AI884">
        <v>-1445.1679999999999</v>
      </c>
      <c r="AJ884">
        <v>-1341.7059999999999</v>
      </c>
      <c r="AK884">
        <v>-1091.7940000000001</v>
      </c>
      <c r="AL884">
        <v>-1166.336</v>
      </c>
      <c r="AM884">
        <v>-1121.4380000000001</v>
      </c>
      <c r="AN884">
        <v>-976.96799999999996</v>
      </c>
      <c r="AO884">
        <v>-908.85799999999995</v>
      </c>
      <c r="AP884">
        <v>-802.30100000000004</v>
      </c>
      <c r="AQ884">
        <v>-721.32600000000002</v>
      </c>
      <c r="AR884">
        <v>-665.31899999999996</v>
      </c>
      <c r="AS884">
        <v>-631.53399999999999</v>
      </c>
      <c r="AT884">
        <v>-487.75700000000001</v>
      </c>
      <c r="AU884">
        <v>-5.8239999999999998</v>
      </c>
      <c r="AV884">
        <v>-6.024</v>
      </c>
      <c r="AW884">
        <v>-114.459</v>
      </c>
      <c r="AX884">
        <v>-563.33399999999995</v>
      </c>
      <c r="AY884">
        <v>-577.726</v>
      </c>
      <c r="AZ884">
        <v>-579.774</v>
      </c>
      <c r="BA884">
        <v>-578.49800000000005</v>
      </c>
      <c r="BB884">
        <v>-578.46699999999998</v>
      </c>
      <c r="BC884">
        <v>-577.89400000000001</v>
      </c>
      <c r="BD884">
        <v>-578.41800000000001</v>
      </c>
    </row>
    <row r="885" spans="1:56" x14ac:dyDescent="0.25">
      <c r="A885" t="s">
        <v>323</v>
      </c>
      <c r="D885" t="s">
        <v>2</v>
      </c>
      <c r="F885" t="s">
        <v>157</v>
      </c>
      <c r="G885" s="33">
        <v>43018</v>
      </c>
      <c r="H885" s="41">
        <f t="shared" si="18"/>
        <v>41966.095000000008</v>
      </c>
      <c r="I885">
        <v>-578.52300000000002</v>
      </c>
      <c r="J885">
        <v>-577.85799999999995</v>
      </c>
      <c r="K885">
        <v>-578.52200000000005</v>
      </c>
      <c r="L885">
        <v>-578.69399999999996</v>
      </c>
      <c r="M885">
        <v>-578.92999999999995</v>
      </c>
      <c r="N885">
        <v>-578.62800000000004</v>
      </c>
      <c r="O885">
        <v>-578.26400000000001</v>
      </c>
      <c r="P885">
        <v>-578.46900000000005</v>
      </c>
      <c r="Q885">
        <v>-579.37699999999995</v>
      </c>
      <c r="R885">
        <v>-578.67200000000003</v>
      </c>
      <c r="S885">
        <v>-576.09699999999998</v>
      </c>
      <c r="T885">
        <v>-486.19400000000002</v>
      </c>
      <c r="U885">
        <v>-304.11500000000001</v>
      </c>
      <c r="V885">
        <v>-454.97699999999998</v>
      </c>
      <c r="W885">
        <v>-704.43200000000002</v>
      </c>
      <c r="X885">
        <v>-789.15899999999999</v>
      </c>
      <c r="Y885">
        <v>-902.726</v>
      </c>
      <c r="Z885">
        <v>-1064.325</v>
      </c>
      <c r="AA885">
        <v>-1237.24</v>
      </c>
      <c r="AB885">
        <v>-1404.99</v>
      </c>
      <c r="AC885">
        <v>-1525.4580000000001</v>
      </c>
      <c r="AD885">
        <v>-1595.2460000000001</v>
      </c>
      <c r="AE885">
        <v>-1634.2239999999999</v>
      </c>
      <c r="AF885">
        <v>-1481.944</v>
      </c>
      <c r="AG885">
        <v>-1624.41</v>
      </c>
      <c r="AH885">
        <v>-1450.873</v>
      </c>
      <c r="AI885">
        <v>-1616.838</v>
      </c>
      <c r="AJ885">
        <v>-1517.146</v>
      </c>
      <c r="AK885">
        <v>-1432.1559999999999</v>
      </c>
      <c r="AL885">
        <v>-1423.124</v>
      </c>
      <c r="AM885">
        <v>-1347.037</v>
      </c>
      <c r="AN885">
        <v>-1223.154</v>
      </c>
      <c r="AO885">
        <v>-1072.721</v>
      </c>
      <c r="AP885">
        <v>-908.23800000000006</v>
      </c>
      <c r="AQ885">
        <v>-732.072</v>
      </c>
      <c r="AR885">
        <v>-617.42899999999997</v>
      </c>
      <c r="AS885">
        <v>-588.08799999999997</v>
      </c>
      <c r="AT885">
        <v>-586.88499999999999</v>
      </c>
      <c r="AU885">
        <v>-586.62800000000004</v>
      </c>
      <c r="AV885">
        <v>-587.79399999999998</v>
      </c>
      <c r="AW885">
        <v>-587.048</v>
      </c>
      <c r="AX885">
        <v>-587.93799999999999</v>
      </c>
      <c r="AY885">
        <v>-586.58699999999999</v>
      </c>
      <c r="AZ885">
        <v>-589.01400000000001</v>
      </c>
      <c r="BA885">
        <v>-588.06600000000003</v>
      </c>
      <c r="BB885">
        <v>-588.07000000000005</v>
      </c>
      <c r="BC885">
        <v>-589.12400000000002</v>
      </c>
      <c r="BD885">
        <v>-588.59100000000001</v>
      </c>
    </row>
    <row r="886" spans="1:56" x14ac:dyDescent="0.25">
      <c r="A886" t="s">
        <v>323</v>
      </c>
      <c r="D886" t="s">
        <v>2</v>
      </c>
      <c r="F886" t="s">
        <v>156</v>
      </c>
      <c r="G886" s="33">
        <v>43018</v>
      </c>
      <c r="H886" s="41">
        <f t="shared" si="18"/>
        <v>339291.01899999997</v>
      </c>
      <c r="I886">
        <v>-6.577</v>
      </c>
      <c r="J886">
        <v>-7.4459999999999997</v>
      </c>
      <c r="K886">
        <v>-7.3040000000000003</v>
      </c>
      <c r="L886">
        <v>-6.7130000000000001</v>
      </c>
      <c r="M886">
        <v>-7.17</v>
      </c>
      <c r="N886">
        <v>-6.585</v>
      </c>
      <c r="O886">
        <v>-6.7060000000000004</v>
      </c>
      <c r="P886">
        <v>-7.165</v>
      </c>
      <c r="Q886">
        <v>-8.1809999999999992</v>
      </c>
      <c r="R886">
        <v>-8.7989999999999995</v>
      </c>
      <c r="S886">
        <v>-8.8770000000000007</v>
      </c>
      <c r="T886">
        <v>-10.468</v>
      </c>
      <c r="U886">
        <v>-159.79499999999999</v>
      </c>
      <c r="V886">
        <v>-1111.6849999999999</v>
      </c>
      <c r="W886">
        <v>-3224.6320000000001</v>
      </c>
      <c r="X886">
        <v>-6214.8990000000003</v>
      </c>
      <c r="Y886">
        <v>-9417.7739999999994</v>
      </c>
      <c r="Z886">
        <v>-12775.638999999999</v>
      </c>
      <c r="AA886">
        <v>-15933.38</v>
      </c>
      <c r="AB886">
        <v>-18743.108</v>
      </c>
      <c r="AC886">
        <v>-20929.559000000001</v>
      </c>
      <c r="AD886">
        <v>-22542.262999999999</v>
      </c>
      <c r="AE886">
        <v>-23644.937999999998</v>
      </c>
      <c r="AF886">
        <v>-24299.076000000001</v>
      </c>
      <c r="AG886">
        <v>-24655.399000000001</v>
      </c>
      <c r="AH886">
        <v>-24411.075000000001</v>
      </c>
      <c r="AI886">
        <v>-23846.088</v>
      </c>
      <c r="AJ886">
        <v>-22719.315999999999</v>
      </c>
      <c r="AK886">
        <v>-21098.748</v>
      </c>
      <c r="AL886">
        <v>-18712.413</v>
      </c>
      <c r="AM886">
        <v>-15702.111999999999</v>
      </c>
      <c r="AN886">
        <v>-12295.291999999999</v>
      </c>
      <c r="AO886">
        <v>-8670.49</v>
      </c>
      <c r="AP886">
        <v>-5128.8</v>
      </c>
      <c r="AQ886">
        <v>-2267.1979999999999</v>
      </c>
      <c r="AR886">
        <v>-561.91200000000003</v>
      </c>
      <c r="AS886">
        <v>-31.905000000000001</v>
      </c>
      <c r="AT886">
        <v>-10.69</v>
      </c>
      <c r="AU886">
        <v>-10.754</v>
      </c>
      <c r="AV886">
        <v>-9.1059999999999999</v>
      </c>
      <c r="AW886">
        <v>-9.25</v>
      </c>
      <c r="AX886">
        <v>-9.85</v>
      </c>
      <c r="AY886">
        <v>-9.3309999999999995</v>
      </c>
      <c r="AZ886">
        <v>-9.6430000000000007</v>
      </c>
      <c r="BA886">
        <v>-8.9420000000000002</v>
      </c>
      <c r="BB886">
        <v>-8.36</v>
      </c>
      <c r="BC886">
        <v>-8.6440000000000001</v>
      </c>
      <c r="BD886">
        <v>-6.9619999999999997</v>
      </c>
    </row>
    <row r="887" spans="1:56" x14ac:dyDescent="0.25">
      <c r="A887" t="s">
        <v>323</v>
      </c>
      <c r="D887" t="s">
        <v>2</v>
      </c>
      <c r="F887" t="s">
        <v>153</v>
      </c>
      <c r="G887" s="33">
        <v>43018</v>
      </c>
      <c r="H887" s="41">
        <f t="shared" si="18"/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</row>
    <row r="888" spans="1:56" x14ac:dyDescent="0.25">
      <c r="A888" t="s">
        <v>323</v>
      </c>
      <c r="D888" t="s">
        <v>2</v>
      </c>
      <c r="F888" t="s">
        <v>154</v>
      </c>
      <c r="G888" s="33">
        <v>43018</v>
      </c>
      <c r="H888" s="41">
        <f t="shared" si="18"/>
        <v>0</v>
      </c>
      <c r="I888">
        <v>-891.57799999999997</v>
      </c>
      <c r="J888">
        <v>-891.93200000000002</v>
      </c>
      <c r="K888">
        <v>-892.23400000000004</v>
      </c>
      <c r="L888">
        <v>-892.33</v>
      </c>
      <c r="M888">
        <v>-892.14700000000005</v>
      </c>
      <c r="N888">
        <v>-254.51</v>
      </c>
      <c r="O888">
        <v>-735.08199999999999</v>
      </c>
      <c r="P888">
        <v>-1233.9949999999999</v>
      </c>
      <c r="Q888">
        <v>-1297.2170000000001</v>
      </c>
      <c r="R888">
        <v>-1407.3389999999999</v>
      </c>
      <c r="S888">
        <v>-1335.731</v>
      </c>
      <c r="T888">
        <v>-1333.451</v>
      </c>
      <c r="U888">
        <v>-2134.6689999999999</v>
      </c>
      <c r="V888">
        <v>-2081.7689999999998</v>
      </c>
      <c r="W888">
        <v>-1929.231</v>
      </c>
      <c r="X888">
        <v>-1844.989</v>
      </c>
      <c r="Y888">
        <v>-1754.694</v>
      </c>
      <c r="Z888">
        <v>-1663.7539999999999</v>
      </c>
      <c r="AA888">
        <v>-1579.597</v>
      </c>
      <c r="AB888">
        <v>-1556.405</v>
      </c>
      <c r="AC888">
        <v>-1513.5360000000001</v>
      </c>
      <c r="AD888">
        <v>-1481.366</v>
      </c>
      <c r="AE888">
        <v>-1425.704</v>
      </c>
      <c r="AF888">
        <v>-1442.068</v>
      </c>
      <c r="AG888">
        <v>-1427.133</v>
      </c>
      <c r="AH888">
        <v>-1405.115</v>
      </c>
      <c r="AI888">
        <v>-1338.817</v>
      </c>
      <c r="AJ888">
        <v>-1336.28</v>
      </c>
      <c r="AK888">
        <v>-1350.5150000000001</v>
      </c>
      <c r="AL888">
        <v>-1358.6869999999999</v>
      </c>
      <c r="AM888">
        <v>-1414.1559999999999</v>
      </c>
      <c r="AN888">
        <v>-1496.4079999999999</v>
      </c>
      <c r="AO888">
        <v>-1577.8340000000001</v>
      </c>
      <c r="AP888">
        <v>-1673.0530000000001</v>
      </c>
      <c r="AQ888">
        <v>-1864.106</v>
      </c>
      <c r="AR888">
        <v>-1963.991</v>
      </c>
      <c r="AS888">
        <v>-2093.1559999999999</v>
      </c>
      <c r="AT888">
        <v>-2120.1</v>
      </c>
      <c r="AU888">
        <v>-2211.2869999999998</v>
      </c>
      <c r="AV888">
        <v>-2260.683</v>
      </c>
      <c r="AW888">
        <v>-2300.7759999999998</v>
      </c>
      <c r="AX888">
        <v>-2362.654</v>
      </c>
      <c r="AY888">
        <v>-2433.0259999999998</v>
      </c>
      <c r="AZ888">
        <v>-2472.0880000000002</v>
      </c>
      <c r="BA888">
        <v>-1129.691</v>
      </c>
      <c r="BB888">
        <v>-1204.191</v>
      </c>
      <c r="BC888">
        <v>-887.14800000000002</v>
      </c>
      <c r="BD888">
        <v>-888.58799999999997</v>
      </c>
    </row>
    <row r="889" spans="1:56" x14ac:dyDescent="0.25">
      <c r="A889" t="s">
        <v>323</v>
      </c>
      <c r="D889" t="s">
        <v>2</v>
      </c>
      <c r="F889" t="s">
        <v>155</v>
      </c>
      <c r="G889" s="33">
        <v>43018</v>
      </c>
      <c r="H889" s="41">
        <f t="shared" si="18"/>
        <v>0</v>
      </c>
      <c r="I889">
        <v>0</v>
      </c>
      <c r="J889">
        <v>-0.16</v>
      </c>
      <c r="K889">
        <v>0</v>
      </c>
      <c r="L889">
        <v>0</v>
      </c>
      <c r="M889">
        <v>0</v>
      </c>
      <c r="N889">
        <v>0</v>
      </c>
      <c r="O889">
        <v>-0.16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-3.1E-2</v>
      </c>
      <c r="V889">
        <v>0</v>
      </c>
      <c r="W889">
        <v>-0.191</v>
      </c>
      <c r="X889">
        <v>-6.3E-2</v>
      </c>
      <c r="Y889">
        <v>-2.6230000000000002</v>
      </c>
      <c r="Z889">
        <v>-6.8780000000000001</v>
      </c>
      <c r="AA889">
        <v>-15.55</v>
      </c>
      <c r="AB889">
        <v>-27.084</v>
      </c>
      <c r="AC889">
        <v>-28.428999999999998</v>
      </c>
      <c r="AD889">
        <v>-35.463000000000001</v>
      </c>
      <c r="AE889">
        <v>-56.521000000000001</v>
      </c>
      <c r="AF889">
        <v>-70.421000000000006</v>
      </c>
      <c r="AG889">
        <v>-63.963999999999999</v>
      </c>
      <c r="AH889">
        <v>-54.936999999999998</v>
      </c>
      <c r="AI889">
        <v>-55.243000000000002</v>
      </c>
      <c r="AJ889">
        <v>-44.058</v>
      </c>
      <c r="AK889">
        <v>-51.402000000000001</v>
      </c>
      <c r="AL889">
        <v>-36.661000000000001</v>
      </c>
      <c r="AM889">
        <v>-25.417999999999999</v>
      </c>
      <c r="AN889">
        <v>-17.695</v>
      </c>
      <c r="AO889">
        <v>-8.9909999999999997</v>
      </c>
      <c r="AP889">
        <v>-1.343</v>
      </c>
      <c r="AQ889">
        <v>-7.04</v>
      </c>
      <c r="AR889">
        <v>-2.2400000000000002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-0.16</v>
      </c>
      <c r="BC889">
        <v>0</v>
      </c>
      <c r="BD889">
        <v>0</v>
      </c>
    </row>
    <row r="890" spans="1:56" x14ac:dyDescent="0.25">
      <c r="A890" t="s">
        <v>323</v>
      </c>
      <c r="D890" t="s">
        <v>2</v>
      </c>
      <c r="F890" t="s">
        <v>153</v>
      </c>
      <c r="G890" s="33">
        <v>43019</v>
      </c>
      <c r="H890" s="41">
        <f t="shared" si="18"/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</row>
    <row r="891" spans="1:56" x14ac:dyDescent="0.25">
      <c r="A891" t="s">
        <v>323</v>
      </c>
      <c r="D891" t="s">
        <v>2</v>
      </c>
      <c r="F891" t="s">
        <v>155</v>
      </c>
      <c r="G891" s="33">
        <v>43019</v>
      </c>
      <c r="H891" s="41">
        <f t="shared" si="18"/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-3.1E-2</v>
      </c>
      <c r="V891">
        <v>0</v>
      </c>
      <c r="W891">
        <v>-9.4E-2</v>
      </c>
      <c r="X891">
        <v>0</v>
      </c>
      <c r="Y891">
        <v>0</v>
      </c>
      <c r="Z891">
        <v>0</v>
      </c>
      <c r="AA891">
        <v>0</v>
      </c>
      <c r="AB891">
        <v>-0.16</v>
      </c>
      <c r="AC891">
        <v>0</v>
      </c>
      <c r="AD891">
        <v>0</v>
      </c>
      <c r="AE891">
        <v>-0.127</v>
      </c>
      <c r="AF891">
        <v>-1.72</v>
      </c>
      <c r="AG891">
        <v>0</v>
      </c>
      <c r="AH891">
        <v>0</v>
      </c>
      <c r="AI891">
        <v>0</v>
      </c>
      <c r="AJ891">
        <v>0</v>
      </c>
      <c r="AK891">
        <v>-19.576000000000001</v>
      </c>
      <c r="AL891">
        <v>-0.19</v>
      </c>
      <c r="AM891">
        <v>0</v>
      </c>
      <c r="AN891">
        <v>0</v>
      </c>
      <c r="AO891">
        <v>0</v>
      </c>
      <c r="AP891">
        <v>-0.16</v>
      </c>
      <c r="AQ891">
        <v>-1.28</v>
      </c>
      <c r="AR891">
        <v>-0.64</v>
      </c>
      <c r="AS891">
        <v>0</v>
      </c>
      <c r="AT891">
        <v>0</v>
      </c>
      <c r="AU891">
        <v>-0.16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-0.16</v>
      </c>
      <c r="BD891">
        <v>0</v>
      </c>
    </row>
    <row r="892" spans="1:56" x14ac:dyDescent="0.25">
      <c r="A892" t="s">
        <v>323</v>
      </c>
      <c r="D892" t="s">
        <v>2</v>
      </c>
      <c r="F892" t="s">
        <v>154</v>
      </c>
      <c r="G892" s="33">
        <v>43019</v>
      </c>
      <c r="H892" s="41">
        <f t="shared" si="18"/>
        <v>0</v>
      </c>
      <c r="I892">
        <v>-888.71699999999998</v>
      </c>
      <c r="J892">
        <v>-889.17899999999997</v>
      </c>
      <c r="K892">
        <v>-888.58799999999997</v>
      </c>
      <c r="L892">
        <v>-908.60799999999995</v>
      </c>
      <c r="M892">
        <v>-938.96</v>
      </c>
      <c r="N892">
        <v>-962.01300000000003</v>
      </c>
      <c r="O892">
        <v>-905.23099999999999</v>
      </c>
      <c r="P892">
        <v>-999.33299999999997</v>
      </c>
      <c r="Q892">
        <v>-1305.873</v>
      </c>
      <c r="R892">
        <v>-1377.578</v>
      </c>
      <c r="S892">
        <v>-1114.348</v>
      </c>
      <c r="T892">
        <v>-1270.1969999999999</v>
      </c>
      <c r="U892">
        <v>-2090.1350000000002</v>
      </c>
      <c r="V892">
        <v>-2019.548</v>
      </c>
      <c r="W892">
        <v>-1819.12</v>
      </c>
      <c r="X892">
        <v>-1680.9559999999999</v>
      </c>
      <c r="Y892">
        <v>-1555.739</v>
      </c>
      <c r="Z892">
        <v>-1489.452</v>
      </c>
      <c r="AA892">
        <v>-1414.424</v>
      </c>
      <c r="AB892">
        <v>-1396.414</v>
      </c>
      <c r="AC892">
        <v>-1379.405</v>
      </c>
      <c r="AD892">
        <v>-1385.395</v>
      </c>
      <c r="AE892">
        <v>-1295.5070000000001</v>
      </c>
      <c r="AF892">
        <v>-1269.5519999999999</v>
      </c>
      <c r="AG892">
        <v>-1234.749</v>
      </c>
      <c r="AH892">
        <v>-1241.2</v>
      </c>
      <c r="AI892">
        <v>-1182.6110000000001</v>
      </c>
      <c r="AJ892">
        <v>-1200.9970000000001</v>
      </c>
      <c r="AK892">
        <v>-1218.7049999999999</v>
      </c>
      <c r="AL892">
        <v>-1190.31</v>
      </c>
      <c r="AM892">
        <v>-1265.7470000000001</v>
      </c>
      <c r="AN892">
        <v>-1375.4480000000001</v>
      </c>
      <c r="AO892">
        <v>-1524.7719999999999</v>
      </c>
      <c r="AP892">
        <v>-1683.6769999999999</v>
      </c>
      <c r="AQ892">
        <v>-1846.9449999999999</v>
      </c>
      <c r="AR892">
        <v>-1941.1120000000001</v>
      </c>
      <c r="AS892">
        <v>-2009.7739999999999</v>
      </c>
      <c r="AT892">
        <v>-1997.4739999999999</v>
      </c>
      <c r="AU892">
        <v>-2037.127</v>
      </c>
      <c r="AV892">
        <v>-2107.9720000000002</v>
      </c>
      <c r="AW892">
        <v>-2148.3890000000001</v>
      </c>
      <c r="AX892">
        <v>-2217.5239999999999</v>
      </c>
      <c r="AY892">
        <v>-2265.5100000000002</v>
      </c>
      <c r="AZ892">
        <v>-2287.058</v>
      </c>
      <c r="BA892">
        <v>-1095.607</v>
      </c>
      <c r="BB892">
        <v>-1156.5920000000001</v>
      </c>
      <c r="BC892">
        <v>-1177.7840000000001</v>
      </c>
      <c r="BD892">
        <v>-1282.0889999999999</v>
      </c>
    </row>
    <row r="893" spans="1:56" x14ac:dyDescent="0.25">
      <c r="A893" t="s">
        <v>323</v>
      </c>
      <c r="D893" t="s">
        <v>2</v>
      </c>
      <c r="F893" t="s">
        <v>156</v>
      </c>
      <c r="G893" s="33">
        <v>43019</v>
      </c>
      <c r="H893" s="41">
        <f t="shared" si="18"/>
        <v>52134.185999999987</v>
      </c>
      <c r="I893">
        <v>-6.94</v>
      </c>
      <c r="J893">
        <v>-6.8120000000000003</v>
      </c>
      <c r="K893">
        <v>-7.8250000000000002</v>
      </c>
      <c r="L893">
        <v>-6.8150000000000004</v>
      </c>
      <c r="M893">
        <v>-6.9960000000000004</v>
      </c>
      <c r="N893">
        <v>-6.7949999999999999</v>
      </c>
      <c r="O893">
        <v>-6.8239999999999998</v>
      </c>
      <c r="P893">
        <v>-7.0839999999999996</v>
      </c>
      <c r="Q893">
        <v>-7.27</v>
      </c>
      <c r="R893">
        <v>-7.3780000000000001</v>
      </c>
      <c r="S893">
        <v>-7.1470000000000002</v>
      </c>
      <c r="T893">
        <v>-10.207000000000001</v>
      </c>
      <c r="U893">
        <v>-173.95400000000001</v>
      </c>
      <c r="V893">
        <v>-1128.269</v>
      </c>
      <c r="W893">
        <v>-3002.7959999999998</v>
      </c>
      <c r="X893">
        <v>-3052.66</v>
      </c>
      <c r="Y893">
        <v>-1794.376</v>
      </c>
      <c r="Z893">
        <v>-1299.1300000000001</v>
      </c>
      <c r="AA893">
        <v>-1351.117</v>
      </c>
      <c r="AB893">
        <v>-1498.88</v>
      </c>
      <c r="AC893">
        <v>-1441.556</v>
      </c>
      <c r="AD893">
        <v>-2252.2399999999998</v>
      </c>
      <c r="AE893">
        <v>-5368.7290000000003</v>
      </c>
      <c r="AF893">
        <v>-5582.9489999999996</v>
      </c>
      <c r="AG893">
        <v>-2301.6970000000001</v>
      </c>
      <c r="AH893">
        <v>-976.02300000000002</v>
      </c>
      <c r="AI893">
        <v>-1624.6849999999999</v>
      </c>
      <c r="AJ893">
        <v>-4036.6109999999999</v>
      </c>
      <c r="AK893">
        <v>-8910.7289999999994</v>
      </c>
      <c r="AL893">
        <v>-3015.848</v>
      </c>
      <c r="AM893">
        <v>-869.84699999999998</v>
      </c>
      <c r="AN893">
        <v>-968.25699999999995</v>
      </c>
      <c r="AO893">
        <v>-427.33499999999998</v>
      </c>
      <c r="AP893">
        <v>-594.66800000000001</v>
      </c>
      <c r="AQ893">
        <v>-234.256</v>
      </c>
      <c r="AR893">
        <v>-19.245000000000001</v>
      </c>
      <c r="AS893">
        <v>-13.21</v>
      </c>
      <c r="AT893">
        <v>-12.519</v>
      </c>
      <c r="AU893">
        <v>-11.39</v>
      </c>
      <c r="AV893">
        <v>-10.541</v>
      </c>
      <c r="AW893">
        <v>-9.5030000000000001</v>
      </c>
      <c r="AX893">
        <v>-8.391</v>
      </c>
      <c r="AY893">
        <v>-9.0670000000000002</v>
      </c>
      <c r="AZ893">
        <v>-8.9710000000000001</v>
      </c>
      <c r="BA893">
        <v>-8.3960000000000008</v>
      </c>
      <c r="BB893">
        <v>-8.2840000000000007</v>
      </c>
      <c r="BC893">
        <v>-9.6950000000000003</v>
      </c>
      <c r="BD893">
        <v>-10.269</v>
      </c>
    </row>
    <row r="894" spans="1:56" x14ac:dyDescent="0.25">
      <c r="A894" t="s">
        <v>323</v>
      </c>
      <c r="D894" t="s">
        <v>2</v>
      </c>
      <c r="F894" t="s">
        <v>157</v>
      </c>
      <c r="G894" s="33">
        <v>43019</v>
      </c>
      <c r="H894" s="41">
        <f t="shared" si="18"/>
        <v>29899.231</v>
      </c>
      <c r="I894">
        <v>-588.77200000000005</v>
      </c>
      <c r="J894">
        <v>-588.16800000000001</v>
      </c>
      <c r="K894">
        <v>-588.10500000000002</v>
      </c>
      <c r="L894">
        <v>-589.39499999999998</v>
      </c>
      <c r="M894">
        <v>-588.81799999999998</v>
      </c>
      <c r="N894">
        <v>-587.96</v>
      </c>
      <c r="O894">
        <v>-588.59500000000003</v>
      </c>
      <c r="P894">
        <v>-588.37300000000005</v>
      </c>
      <c r="Q894">
        <v>-588.25800000000004</v>
      </c>
      <c r="R894">
        <v>-588.61199999999997</v>
      </c>
      <c r="S894">
        <v>-591.25</v>
      </c>
      <c r="T894">
        <v>-610.55100000000004</v>
      </c>
      <c r="U894">
        <v>-618.31600000000003</v>
      </c>
      <c r="V894">
        <v>-663.80700000000002</v>
      </c>
      <c r="W894">
        <v>-754.99800000000005</v>
      </c>
      <c r="X894">
        <v>-706.05100000000004</v>
      </c>
      <c r="Y894">
        <v>-664.51599999999996</v>
      </c>
      <c r="Z894">
        <v>-631.59199999999998</v>
      </c>
      <c r="AA894">
        <v>-626.00599999999997</v>
      </c>
      <c r="AB894">
        <v>-628.18799999999999</v>
      </c>
      <c r="AC894">
        <v>-623.78200000000004</v>
      </c>
      <c r="AD894">
        <v>-635.91700000000003</v>
      </c>
      <c r="AE894">
        <v>-722.702</v>
      </c>
      <c r="AF894">
        <v>-751.57500000000005</v>
      </c>
      <c r="AG894">
        <v>-648.721</v>
      </c>
      <c r="AH894">
        <v>-621.97</v>
      </c>
      <c r="AI894">
        <v>-549.62800000000004</v>
      </c>
      <c r="AJ894">
        <v>-467.601</v>
      </c>
      <c r="AK894">
        <v>-751.28700000000003</v>
      </c>
      <c r="AL894">
        <v>-475.38</v>
      </c>
      <c r="AM894">
        <v>-518.91300000000001</v>
      </c>
      <c r="AN894">
        <v>-658.24199999999996</v>
      </c>
      <c r="AO894">
        <v>-652.447</v>
      </c>
      <c r="AP894">
        <v>-658.51900000000001</v>
      </c>
      <c r="AQ894">
        <v>-649.41899999999998</v>
      </c>
      <c r="AR894">
        <v>-627.78599999999994</v>
      </c>
      <c r="AS894">
        <v>-624.07500000000005</v>
      </c>
      <c r="AT894">
        <v>-623.56500000000005</v>
      </c>
      <c r="AU894">
        <v>-625.04600000000005</v>
      </c>
      <c r="AV894">
        <v>-626.48800000000006</v>
      </c>
      <c r="AW894">
        <v>-625.45600000000002</v>
      </c>
      <c r="AX894">
        <v>-625.23199999999997</v>
      </c>
      <c r="AY894">
        <v>-625.16099999999994</v>
      </c>
      <c r="AZ894">
        <v>-626.55700000000002</v>
      </c>
      <c r="BA894">
        <v>-626.36199999999997</v>
      </c>
      <c r="BB894">
        <v>-625.02700000000004</v>
      </c>
      <c r="BC894">
        <v>-626.45100000000002</v>
      </c>
      <c r="BD894">
        <v>-625.59100000000001</v>
      </c>
    </row>
    <row r="895" spans="1:56" x14ac:dyDescent="0.25">
      <c r="A895" t="s">
        <v>323</v>
      </c>
      <c r="D895" t="s">
        <v>2</v>
      </c>
      <c r="F895" t="s">
        <v>153</v>
      </c>
      <c r="G895" s="33">
        <v>43020</v>
      </c>
      <c r="H895" s="41">
        <f t="shared" si="18"/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</row>
    <row r="896" spans="1:56" x14ac:dyDescent="0.25">
      <c r="A896" t="s">
        <v>323</v>
      </c>
      <c r="D896" t="s">
        <v>2</v>
      </c>
      <c r="F896" t="s">
        <v>157</v>
      </c>
      <c r="G896" s="33">
        <v>43020</v>
      </c>
      <c r="H896" s="41">
        <f t="shared" si="18"/>
        <v>38469.478999999999</v>
      </c>
      <c r="I896">
        <v>-625.17399999999998</v>
      </c>
      <c r="J896">
        <v>-625.15499999999997</v>
      </c>
      <c r="K896">
        <v>-625.99400000000003</v>
      </c>
      <c r="L896">
        <v>-625.79700000000003</v>
      </c>
      <c r="M896">
        <v>-626.28</v>
      </c>
      <c r="N896">
        <v>-626.428</v>
      </c>
      <c r="O896">
        <v>-626.96</v>
      </c>
      <c r="P896">
        <v>-627.24900000000002</v>
      </c>
      <c r="Q896">
        <v>-627.06700000000001</v>
      </c>
      <c r="R896">
        <v>-626.97799999999995</v>
      </c>
      <c r="S896">
        <v>-625.56299999999999</v>
      </c>
      <c r="T896">
        <v>-627.16800000000001</v>
      </c>
      <c r="U896">
        <v>-629.80100000000004</v>
      </c>
      <c r="V896">
        <v>-647.17200000000003</v>
      </c>
      <c r="W896">
        <v>-721.01099999999997</v>
      </c>
      <c r="X896">
        <v>-846.8</v>
      </c>
      <c r="Y896">
        <v>-960.91099999999994</v>
      </c>
      <c r="Z896">
        <v>-1099.1659999999999</v>
      </c>
      <c r="AA896">
        <v>-1023.705</v>
      </c>
      <c r="AB896">
        <v>-1026.992</v>
      </c>
      <c r="AC896">
        <v>-1042.556</v>
      </c>
      <c r="AD896">
        <v>-1076.8620000000001</v>
      </c>
      <c r="AE896">
        <v>-1111.7270000000001</v>
      </c>
      <c r="AF896">
        <v>-1195.29</v>
      </c>
      <c r="AG896">
        <v>-1311.8119999999999</v>
      </c>
      <c r="AH896">
        <v>-1504.8620000000001</v>
      </c>
      <c r="AI896">
        <v>-1403.085</v>
      </c>
      <c r="AJ896">
        <v>-887.255</v>
      </c>
      <c r="AK896">
        <v>-926.16800000000001</v>
      </c>
      <c r="AL896">
        <v>-982.19200000000001</v>
      </c>
      <c r="AM896">
        <v>-1039.9559999999999</v>
      </c>
      <c r="AN896">
        <v>-928.53700000000003</v>
      </c>
      <c r="AO896">
        <v>-871.66899999999998</v>
      </c>
      <c r="AP896">
        <v>-781.94100000000003</v>
      </c>
      <c r="AQ896">
        <v>-680.94200000000001</v>
      </c>
      <c r="AR896">
        <v>-640.92899999999997</v>
      </c>
      <c r="AS896">
        <v>-633.83900000000006</v>
      </c>
      <c r="AT896">
        <v>-633.71299999999997</v>
      </c>
      <c r="AU896">
        <v>-633.29499999999996</v>
      </c>
      <c r="AV896">
        <v>-634.54499999999996</v>
      </c>
      <c r="AW896">
        <v>-633.37599999999998</v>
      </c>
      <c r="AX896">
        <v>-633.98599999999999</v>
      </c>
      <c r="AY896">
        <v>-634.29100000000005</v>
      </c>
      <c r="AZ896">
        <v>-635.23900000000003</v>
      </c>
      <c r="BA896">
        <v>-635.67399999999998</v>
      </c>
      <c r="BB896">
        <v>-635.02700000000004</v>
      </c>
      <c r="BC896">
        <v>-634.73900000000003</v>
      </c>
      <c r="BD896">
        <v>-634.601</v>
      </c>
    </row>
    <row r="897" spans="1:56" x14ac:dyDescent="0.25">
      <c r="A897" t="s">
        <v>323</v>
      </c>
      <c r="D897" t="s">
        <v>2</v>
      </c>
      <c r="F897" t="s">
        <v>155</v>
      </c>
      <c r="G897" s="33">
        <v>43020</v>
      </c>
      <c r="H897" s="41">
        <f t="shared" si="18"/>
        <v>0</v>
      </c>
      <c r="I897">
        <v>0</v>
      </c>
      <c r="J897">
        <v>0</v>
      </c>
      <c r="K897">
        <v>0</v>
      </c>
      <c r="L897">
        <v>0</v>
      </c>
      <c r="M897">
        <v>-0.16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-0.16</v>
      </c>
      <c r="W897">
        <v>-6.2E-2</v>
      </c>
      <c r="X897">
        <v>-1.232</v>
      </c>
      <c r="Y897">
        <v>-5.1820000000000004</v>
      </c>
      <c r="Z897">
        <v>-8.6989999999999998</v>
      </c>
      <c r="AA897">
        <v>-15.445</v>
      </c>
      <c r="AB897">
        <v>-19.716000000000001</v>
      </c>
      <c r="AC897">
        <v>-13.739000000000001</v>
      </c>
      <c r="AD897">
        <v>-21.06</v>
      </c>
      <c r="AE897">
        <v>-22.744</v>
      </c>
      <c r="AF897">
        <v>-21.704999999999998</v>
      </c>
      <c r="AG897">
        <v>-31.91</v>
      </c>
      <c r="AH897">
        <v>-28.248999999999999</v>
      </c>
      <c r="AI897">
        <v>-40.390999999999998</v>
      </c>
      <c r="AJ897">
        <v>-15.823</v>
      </c>
      <c r="AK897">
        <v>-15.397</v>
      </c>
      <c r="AL897">
        <v>-14.91</v>
      </c>
      <c r="AM897">
        <v>-15.125999999999999</v>
      </c>
      <c r="AN897">
        <v>-9.4860000000000007</v>
      </c>
      <c r="AO897">
        <v>-3.2509999999999999</v>
      </c>
      <c r="AP897">
        <v>-1.855</v>
      </c>
      <c r="AQ897">
        <v>-6.08</v>
      </c>
      <c r="AR897">
        <v>-0.64</v>
      </c>
      <c r="AS897">
        <v>-0.32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</row>
    <row r="898" spans="1:56" x14ac:dyDescent="0.25">
      <c r="A898" t="s">
        <v>323</v>
      </c>
      <c r="D898" t="s">
        <v>2</v>
      </c>
      <c r="F898" t="s">
        <v>154</v>
      </c>
      <c r="G898" s="33">
        <v>43020</v>
      </c>
      <c r="H898" s="41">
        <f t="shared" si="18"/>
        <v>0</v>
      </c>
      <c r="I898">
        <v>-1225.479</v>
      </c>
      <c r="J898">
        <v>-884.524</v>
      </c>
      <c r="K898">
        <v>-885.05100000000004</v>
      </c>
      <c r="L898">
        <v>-884.846</v>
      </c>
      <c r="M898">
        <v>-885.11500000000001</v>
      </c>
      <c r="N898">
        <v>-885.54600000000005</v>
      </c>
      <c r="O898">
        <v>-885.77099999999996</v>
      </c>
      <c r="P898">
        <v>-887.06200000000001</v>
      </c>
      <c r="Q898">
        <v>-904.351</v>
      </c>
      <c r="R898">
        <v>-1058.115</v>
      </c>
      <c r="S898">
        <v>-1032.771</v>
      </c>
      <c r="T898">
        <v>-1156.7629999999999</v>
      </c>
      <c r="U898">
        <v>-2042.9010000000001</v>
      </c>
      <c r="V898">
        <v>-1997.989</v>
      </c>
      <c r="W898">
        <v>-1838.5260000000001</v>
      </c>
      <c r="X898">
        <v>-1764.348</v>
      </c>
      <c r="Y898">
        <v>-1667.13</v>
      </c>
      <c r="Z898">
        <v>-1588.231</v>
      </c>
      <c r="AA898">
        <v>-1511.4829999999999</v>
      </c>
      <c r="AB898">
        <v>-1531.482</v>
      </c>
      <c r="AC898">
        <v>-1467.174</v>
      </c>
      <c r="AD898">
        <v>-1444.3689999999999</v>
      </c>
      <c r="AE898">
        <v>-1447.078</v>
      </c>
      <c r="AF898">
        <v>-1450.54</v>
      </c>
      <c r="AG898">
        <v>-1469.2270000000001</v>
      </c>
      <c r="AH898">
        <v>-1460.508</v>
      </c>
      <c r="AI898">
        <v>-1408.8119999999999</v>
      </c>
      <c r="AJ898">
        <v>-1480.2809999999999</v>
      </c>
      <c r="AK898">
        <v>-1475.26</v>
      </c>
      <c r="AL898">
        <v>-1502.99</v>
      </c>
      <c r="AM898">
        <v>-1543.857</v>
      </c>
      <c r="AN898">
        <v>-1585.1020000000001</v>
      </c>
      <c r="AO898">
        <v>-1672.462</v>
      </c>
      <c r="AP898">
        <v>-1761.3920000000001</v>
      </c>
      <c r="AQ898">
        <v>-1888.049</v>
      </c>
      <c r="AR898">
        <v>-1969.25</v>
      </c>
      <c r="AS898">
        <v>-2083.672</v>
      </c>
      <c r="AT898">
        <v>-2098.3919999999998</v>
      </c>
      <c r="AU898">
        <v>-2119.8969999999999</v>
      </c>
      <c r="AV898">
        <v>-2141.6370000000002</v>
      </c>
      <c r="AW898">
        <v>-2182.9769999999999</v>
      </c>
      <c r="AX898">
        <v>-2229.739</v>
      </c>
      <c r="AY898">
        <v>-2242.0700000000002</v>
      </c>
      <c r="AZ898">
        <v>-2264.79</v>
      </c>
      <c r="BA898">
        <v>-1055.7059999999999</v>
      </c>
      <c r="BB898">
        <v>-941.16499999999996</v>
      </c>
      <c r="BC898">
        <v>-883.15899999999999</v>
      </c>
      <c r="BD898">
        <v>-882.89</v>
      </c>
    </row>
    <row r="899" spans="1:56" x14ac:dyDescent="0.25">
      <c r="A899" t="s">
        <v>323</v>
      </c>
      <c r="D899" t="s">
        <v>2</v>
      </c>
      <c r="F899" t="s">
        <v>156</v>
      </c>
      <c r="G899" s="33">
        <v>43020</v>
      </c>
      <c r="H899" s="41">
        <f t="shared" si="18"/>
        <v>198275.26200000005</v>
      </c>
      <c r="I899">
        <v>-8.4600000000000009</v>
      </c>
      <c r="J899">
        <v>-8.0549999999999997</v>
      </c>
      <c r="K899">
        <v>-7.2960000000000003</v>
      </c>
      <c r="L899">
        <v>-6.67</v>
      </c>
      <c r="M899">
        <v>-6.8650000000000002</v>
      </c>
      <c r="N899">
        <v>-7.2450000000000001</v>
      </c>
      <c r="O899">
        <v>-6.8719999999999999</v>
      </c>
      <c r="P899">
        <v>-7.0510000000000002</v>
      </c>
      <c r="Q899">
        <v>-7.3440000000000003</v>
      </c>
      <c r="R899">
        <v>-7.4029999999999996</v>
      </c>
      <c r="S899">
        <v>-7.69</v>
      </c>
      <c r="T899">
        <v>-9.2379999999999995</v>
      </c>
      <c r="U899">
        <v>-47.616999999999997</v>
      </c>
      <c r="V899">
        <v>-473.63499999999999</v>
      </c>
      <c r="W899">
        <v>-2495.0540000000001</v>
      </c>
      <c r="X899">
        <v>-6352.6970000000001</v>
      </c>
      <c r="Y899">
        <v>-9537.5429999999997</v>
      </c>
      <c r="Z899">
        <v>-11616.214</v>
      </c>
      <c r="AA899">
        <v>-10062.39</v>
      </c>
      <c r="AB899">
        <v>-10071.298000000001</v>
      </c>
      <c r="AC899">
        <v>-11036.824000000001</v>
      </c>
      <c r="AD899">
        <v>-12064.284</v>
      </c>
      <c r="AE899">
        <v>-13243.147000000001</v>
      </c>
      <c r="AF899">
        <v>-15138.678</v>
      </c>
      <c r="AG899">
        <v>-16000.52</v>
      </c>
      <c r="AH899">
        <v>-18434.169999999998</v>
      </c>
      <c r="AI899">
        <v>-16688.768</v>
      </c>
      <c r="AJ899">
        <v>-8331.0920000000006</v>
      </c>
      <c r="AK899">
        <v>-8044.2790000000005</v>
      </c>
      <c r="AL899">
        <v>-8559.7219999999998</v>
      </c>
      <c r="AM899">
        <v>-9361.7019999999993</v>
      </c>
      <c r="AN899">
        <v>-5756.71</v>
      </c>
      <c r="AO899">
        <v>-2989.9789999999998</v>
      </c>
      <c r="AP899">
        <v>-1428.124</v>
      </c>
      <c r="AQ899">
        <v>-307.30599999999998</v>
      </c>
      <c r="AR899">
        <v>-31.062999999999999</v>
      </c>
      <c r="AS899">
        <v>-10.782</v>
      </c>
      <c r="AT899">
        <v>-10.503</v>
      </c>
      <c r="AU899">
        <v>-10.166</v>
      </c>
      <c r="AV899">
        <v>-10.645</v>
      </c>
      <c r="AW899">
        <v>-9.1029999999999998</v>
      </c>
      <c r="AX899">
        <v>-9.3239999999999998</v>
      </c>
      <c r="AY899">
        <v>-9.3339999999999996</v>
      </c>
      <c r="AZ899">
        <v>-9.1760000000000002</v>
      </c>
      <c r="BA899">
        <v>-8.0630000000000006</v>
      </c>
      <c r="BB899">
        <v>-7.8520000000000003</v>
      </c>
      <c r="BC899">
        <v>-8.9830000000000005</v>
      </c>
      <c r="BD899">
        <v>-8.3260000000000005</v>
      </c>
    </row>
    <row r="900" spans="1:56" x14ac:dyDescent="0.25">
      <c r="A900" t="s">
        <v>323</v>
      </c>
      <c r="D900" t="s">
        <v>2</v>
      </c>
      <c r="F900" t="s">
        <v>154</v>
      </c>
      <c r="G900" s="33">
        <v>43021</v>
      </c>
      <c r="H900" s="41">
        <f t="shared" si="18"/>
        <v>0</v>
      </c>
      <c r="I900">
        <v>-883.46</v>
      </c>
      <c r="J900">
        <v>-883.54600000000005</v>
      </c>
      <c r="K900">
        <v>-883.83600000000001</v>
      </c>
      <c r="L900">
        <v>-884.00800000000004</v>
      </c>
      <c r="M900">
        <v>-883.08299999999997</v>
      </c>
      <c r="N900">
        <v>-884.18</v>
      </c>
      <c r="O900">
        <v>-883.65300000000002</v>
      </c>
      <c r="P900">
        <v>-883.76099999999997</v>
      </c>
      <c r="Q900">
        <v>-884.69600000000003</v>
      </c>
      <c r="R900">
        <v>-884.28800000000001</v>
      </c>
      <c r="S900">
        <v>-903.74900000000002</v>
      </c>
      <c r="T900">
        <v>-1171.816</v>
      </c>
      <c r="U900">
        <v>-1991.173</v>
      </c>
      <c r="V900">
        <v>-1970.6790000000001</v>
      </c>
      <c r="W900">
        <v>-1819.2280000000001</v>
      </c>
      <c r="X900">
        <v>-1781.6479999999999</v>
      </c>
      <c r="Y900">
        <v>-1588.876</v>
      </c>
      <c r="Z900">
        <v>-1230.6089999999999</v>
      </c>
      <c r="AA900">
        <v>-1178.989</v>
      </c>
      <c r="AB900">
        <v>-1145.57</v>
      </c>
      <c r="AC900">
        <v>-1128.605</v>
      </c>
      <c r="AD900">
        <v>-1113.326</v>
      </c>
      <c r="AE900">
        <v>-1085.489</v>
      </c>
      <c r="AF900">
        <v>-1098.617</v>
      </c>
      <c r="AG900">
        <v>-1199.4490000000001</v>
      </c>
      <c r="AH900">
        <v>-1550.0719999999999</v>
      </c>
      <c r="AI900">
        <v>-1536.471</v>
      </c>
      <c r="AJ900">
        <v>-1559.4159999999999</v>
      </c>
      <c r="AK900">
        <v>-1566.8779999999999</v>
      </c>
      <c r="AL900">
        <v>-1663.5809999999999</v>
      </c>
      <c r="AM900">
        <v>-1683.848</v>
      </c>
      <c r="AN900">
        <v>-1757.4559999999999</v>
      </c>
      <c r="AO900">
        <v>-1820.3889999999999</v>
      </c>
      <c r="AP900">
        <v>-1890.039</v>
      </c>
      <c r="AQ900">
        <v>-2021.7840000000001</v>
      </c>
      <c r="AR900">
        <v>-2103.5100000000002</v>
      </c>
      <c r="AS900">
        <v>-2203.3429999999998</v>
      </c>
      <c r="AT900">
        <v>-2222.674</v>
      </c>
      <c r="AU900">
        <v>-2242.9299999999998</v>
      </c>
      <c r="AV900">
        <v>-2308.12</v>
      </c>
      <c r="AW900">
        <v>-2339.6880000000001</v>
      </c>
      <c r="AX900">
        <v>-2385.6959999999999</v>
      </c>
      <c r="AY900">
        <v>-2421.7260000000001</v>
      </c>
      <c r="AZ900">
        <v>-2434.1979999999999</v>
      </c>
      <c r="BA900">
        <v>-1079.0060000000001</v>
      </c>
      <c r="BB900">
        <v>-882.24400000000003</v>
      </c>
      <c r="BC900">
        <v>-882.58900000000006</v>
      </c>
      <c r="BD900">
        <v>-883.26599999999996</v>
      </c>
    </row>
    <row r="901" spans="1:56" x14ac:dyDescent="0.25">
      <c r="A901" t="s">
        <v>323</v>
      </c>
      <c r="D901" t="s">
        <v>2</v>
      </c>
      <c r="F901" t="s">
        <v>153</v>
      </c>
      <c r="G901" s="33">
        <v>43021</v>
      </c>
      <c r="H901" s="41">
        <f t="shared" si="18"/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</row>
    <row r="902" spans="1:56" x14ac:dyDescent="0.25">
      <c r="A902" t="s">
        <v>323</v>
      </c>
      <c r="D902" t="s">
        <v>2</v>
      </c>
      <c r="F902" t="s">
        <v>155</v>
      </c>
      <c r="G902" s="33">
        <v>43021</v>
      </c>
      <c r="H902" s="41">
        <f t="shared" si="18"/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-0.51</v>
      </c>
      <c r="Z902">
        <v>-0.61</v>
      </c>
      <c r="AA902">
        <v>-628.50199999999995</v>
      </c>
      <c r="AB902">
        <v>-1213.627</v>
      </c>
      <c r="AC902">
        <v>-1206.6659999999999</v>
      </c>
      <c r="AD902">
        <v>-1200.2539999999999</v>
      </c>
      <c r="AE902">
        <v>-1200.94</v>
      </c>
      <c r="AF902">
        <v>-1200.94</v>
      </c>
      <c r="AG902">
        <v>-1200</v>
      </c>
      <c r="AH902">
        <v>-1200.8710000000001</v>
      </c>
      <c r="AI902">
        <v>-1212.921</v>
      </c>
      <c r="AJ902">
        <v>-1198.8</v>
      </c>
      <c r="AK902">
        <v>-1213.72</v>
      </c>
      <c r="AL902">
        <v>-1237.1199999999999</v>
      </c>
      <c r="AM902">
        <v>-1234.24</v>
      </c>
      <c r="AN902">
        <v>-1211.3599999999999</v>
      </c>
      <c r="AO902">
        <v>-1218.08</v>
      </c>
      <c r="AP902">
        <v>-1207.3599999999999</v>
      </c>
      <c r="AQ902">
        <v>-1196.8800000000001</v>
      </c>
      <c r="AR902">
        <v>-1200.96</v>
      </c>
      <c r="AS902">
        <v>-1200.1600000000001</v>
      </c>
      <c r="AT902">
        <v>-1200</v>
      </c>
      <c r="AU902">
        <v>-1188</v>
      </c>
      <c r="AV902">
        <v>-1182</v>
      </c>
      <c r="AW902">
        <v>-1188.1600000000001</v>
      </c>
      <c r="AX902">
        <v>-1182</v>
      </c>
      <c r="AY902">
        <v>-1182</v>
      </c>
      <c r="AZ902">
        <v>-1182</v>
      </c>
      <c r="BA902">
        <v>-1164</v>
      </c>
      <c r="BB902">
        <v>-1152</v>
      </c>
      <c r="BC902">
        <v>-1152</v>
      </c>
      <c r="BD902">
        <v>-1152</v>
      </c>
    </row>
    <row r="903" spans="1:56" x14ac:dyDescent="0.25">
      <c r="A903" t="s">
        <v>323</v>
      </c>
      <c r="D903" t="s">
        <v>2</v>
      </c>
      <c r="F903" t="s">
        <v>157</v>
      </c>
      <c r="G903" s="33">
        <v>43021</v>
      </c>
      <c r="H903" s="41">
        <f t="shared" si="18"/>
        <v>33354.267000000007</v>
      </c>
      <c r="I903">
        <v>-635.46199999999999</v>
      </c>
      <c r="J903">
        <v>-635.16600000000005</v>
      </c>
      <c r="K903">
        <v>-635.98400000000004</v>
      </c>
      <c r="L903">
        <v>-635.33000000000004</v>
      </c>
      <c r="M903">
        <v>-635.447</v>
      </c>
      <c r="N903">
        <v>-636.06700000000001</v>
      </c>
      <c r="O903">
        <v>-635.98199999999997</v>
      </c>
      <c r="P903">
        <v>-635.95000000000005</v>
      </c>
      <c r="Q903">
        <v>-636.26900000000001</v>
      </c>
      <c r="R903">
        <v>-635.86599999999999</v>
      </c>
      <c r="S903">
        <v>-635.13400000000001</v>
      </c>
      <c r="T903">
        <v>-635.90300000000002</v>
      </c>
      <c r="U903">
        <v>-639.24099999999999</v>
      </c>
      <c r="V903">
        <v>-665.072</v>
      </c>
      <c r="W903">
        <v>-682.18200000000002</v>
      </c>
      <c r="X903">
        <v>-691.697</v>
      </c>
      <c r="Y903">
        <v>-752.81</v>
      </c>
      <c r="Z903">
        <v>-756.02099999999996</v>
      </c>
      <c r="AA903">
        <v>-830.54</v>
      </c>
      <c r="AB903">
        <v>-852.08900000000006</v>
      </c>
      <c r="AC903">
        <v>-769.58399999999995</v>
      </c>
      <c r="AD903">
        <v>-772.00199999999995</v>
      </c>
      <c r="AE903">
        <v>-745.27800000000002</v>
      </c>
      <c r="AF903">
        <v>-701.55799999999999</v>
      </c>
      <c r="AG903">
        <v>-693.65700000000004</v>
      </c>
      <c r="AH903">
        <v>-779.06600000000003</v>
      </c>
      <c r="AI903">
        <v>-804.2</v>
      </c>
      <c r="AJ903">
        <v>-766.89599999999996</v>
      </c>
      <c r="AK903">
        <v>-750.64800000000002</v>
      </c>
      <c r="AL903">
        <v>-908.45</v>
      </c>
      <c r="AM903">
        <v>-833.45699999999999</v>
      </c>
      <c r="AN903">
        <v>-779.73900000000003</v>
      </c>
      <c r="AO903">
        <v>-811.91300000000001</v>
      </c>
      <c r="AP903">
        <v>-780.16700000000003</v>
      </c>
      <c r="AQ903">
        <v>-684.66700000000003</v>
      </c>
      <c r="AR903">
        <v>-650.48800000000006</v>
      </c>
      <c r="AS903">
        <v>-635.56799999999998</v>
      </c>
      <c r="AT903">
        <v>-634.30399999999997</v>
      </c>
      <c r="AU903">
        <v>-634.65899999999999</v>
      </c>
      <c r="AV903">
        <v>-635.48599999999999</v>
      </c>
      <c r="AW903">
        <v>-634.62300000000005</v>
      </c>
      <c r="AX903">
        <v>-635.54300000000001</v>
      </c>
      <c r="AY903">
        <v>-635.54899999999998</v>
      </c>
      <c r="AZ903">
        <v>-635.66099999999994</v>
      </c>
      <c r="BA903">
        <v>-636.22199999999998</v>
      </c>
      <c r="BB903">
        <v>-635.18200000000002</v>
      </c>
      <c r="BC903">
        <v>-635.48699999999997</v>
      </c>
      <c r="BD903">
        <v>-636.00099999999998</v>
      </c>
    </row>
    <row r="904" spans="1:56" x14ac:dyDescent="0.25">
      <c r="A904" t="s">
        <v>323</v>
      </c>
      <c r="D904" t="s">
        <v>2</v>
      </c>
      <c r="F904" t="s">
        <v>156</v>
      </c>
      <c r="G904" s="33">
        <v>43021</v>
      </c>
      <c r="H904" s="41">
        <f t="shared" si="18"/>
        <v>77814.560999999987</v>
      </c>
      <c r="I904">
        <v>-7.258</v>
      </c>
      <c r="J904">
        <v>-8.2110000000000003</v>
      </c>
      <c r="K904">
        <v>-7.508</v>
      </c>
      <c r="L904">
        <v>-8.0510000000000002</v>
      </c>
      <c r="M904">
        <v>-7.3029999999999999</v>
      </c>
      <c r="N904">
        <v>-7.3040000000000003</v>
      </c>
      <c r="O904">
        <v>-7.524</v>
      </c>
      <c r="P904">
        <v>-7.55</v>
      </c>
      <c r="Q904">
        <v>-8.02</v>
      </c>
      <c r="R904">
        <v>-7.423</v>
      </c>
      <c r="S904">
        <v>-8.468</v>
      </c>
      <c r="T904">
        <v>-7.8079999999999998</v>
      </c>
      <c r="U904">
        <v>-33.192</v>
      </c>
      <c r="V904">
        <v>-392.46199999999999</v>
      </c>
      <c r="W904">
        <v>-1038.114</v>
      </c>
      <c r="X904">
        <v>-2356.1480000000001</v>
      </c>
      <c r="Y904">
        <v>-4181.1220000000003</v>
      </c>
      <c r="Z904">
        <v>-4384.7060000000001</v>
      </c>
      <c r="AA904">
        <v>-6213.4949999999999</v>
      </c>
      <c r="AB904">
        <v>-6998.7690000000002</v>
      </c>
      <c r="AC904">
        <v>-6549.4359999999997</v>
      </c>
      <c r="AD904">
        <v>-6004.8440000000001</v>
      </c>
      <c r="AE904">
        <v>-4537.8019999999997</v>
      </c>
      <c r="AF904">
        <v>-3178.7939999999999</v>
      </c>
      <c r="AG904">
        <v>-2721.5129999999999</v>
      </c>
      <c r="AH904">
        <v>-4402.2569999999996</v>
      </c>
      <c r="AI904">
        <v>-4280.5140000000001</v>
      </c>
      <c r="AJ904">
        <v>-3985.0210000000002</v>
      </c>
      <c r="AK904">
        <v>-3976.4229999999998</v>
      </c>
      <c r="AL904">
        <v>-4608.8370000000004</v>
      </c>
      <c r="AM904">
        <v>-2773.489</v>
      </c>
      <c r="AN904">
        <v>-1953.4570000000001</v>
      </c>
      <c r="AO904">
        <v>-1804.4780000000001</v>
      </c>
      <c r="AP904">
        <v>-957.49199999999996</v>
      </c>
      <c r="AQ904">
        <v>-210.75</v>
      </c>
      <c r="AR904">
        <v>-51.396000000000001</v>
      </c>
      <c r="AS904">
        <v>-17.465</v>
      </c>
      <c r="AT904">
        <v>-14.05</v>
      </c>
      <c r="AU904">
        <v>-12.768000000000001</v>
      </c>
      <c r="AV904">
        <v>-12.49</v>
      </c>
      <c r="AW904">
        <v>-11.71</v>
      </c>
      <c r="AX904">
        <v>-9.5269999999999992</v>
      </c>
      <c r="AY904">
        <v>-8.7859999999999996</v>
      </c>
      <c r="AZ904">
        <v>-7.9249999999999998</v>
      </c>
      <c r="BA904">
        <v>-7.226</v>
      </c>
      <c r="BB904">
        <v>-7.5439999999999996</v>
      </c>
      <c r="BC904">
        <v>-8.9320000000000004</v>
      </c>
      <c r="BD904">
        <v>-9.1989999999999998</v>
      </c>
    </row>
    <row r="905" spans="1:56" x14ac:dyDescent="0.25">
      <c r="A905" t="s">
        <v>323</v>
      </c>
      <c r="D905" t="s">
        <v>2</v>
      </c>
      <c r="F905" t="s">
        <v>156</v>
      </c>
      <c r="G905" s="33">
        <v>43022</v>
      </c>
      <c r="H905" s="41">
        <f t="shared" si="18"/>
        <v>313639.17499999993</v>
      </c>
      <c r="I905">
        <v>-9.56</v>
      </c>
      <c r="J905">
        <v>-7.827</v>
      </c>
      <c r="K905">
        <v>-7.7050000000000001</v>
      </c>
      <c r="L905">
        <v>-8.7650000000000006</v>
      </c>
      <c r="M905">
        <v>-7.62</v>
      </c>
      <c r="N905">
        <v>-9.15</v>
      </c>
      <c r="O905">
        <v>-8.2799999999999994</v>
      </c>
      <c r="P905">
        <v>-8.7349999999999994</v>
      </c>
      <c r="Q905">
        <v>-7.8959999999999999</v>
      </c>
      <c r="R905">
        <v>-8.7539999999999996</v>
      </c>
      <c r="S905">
        <v>-7.3789999999999996</v>
      </c>
      <c r="T905">
        <v>-8.8930000000000007</v>
      </c>
      <c r="U905">
        <v>-36.091000000000001</v>
      </c>
      <c r="V905">
        <v>-213.15199999999999</v>
      </c>
      <c r="W905">
        <v>-1003.033</v>
      </c>
      <c r="X905">
        <v>-4059.2240000000002</v>
      </c>
      <c r="Y905">
        <v>-7356.4390000000003</v>
      </c>
      <c r="Z905">
        <v>-7515.4939999999997</v>
      </c>
      <c r="AA905">
        <v>-9521.5779999999995</v>
      </c>
      <c r="AB905">
        <v>-11547.494000000001</v>
      </c>
      <c r="AC905">
        <v>-17635.208999999999</v>
      </c>
      <c r="AD905">
        <v>-21768.951000000001</v>
      </c>
      <c r="AE905">
        <v>-23389.206999999999</v>
      </c>
      <c r="AF905">
        <v>-24235.642</v>
      </c>
      <c r="AG905">
        <v>-24668.915000000001</v>
      </c>
      <c r="AH905">
        <v>-24671.91</v>
      </c>
      <c r="AI905">
        <v>-24006.834999999999</v>
      </c>
      <c r="AJ905">
        <v>-22897.875</v>
      </c>
      <c r="AK905">
        <v>-21229.377</v>
      </c>
      <c r="AL905">
        <v>-19054.82</v>
      </c>
      <c r="AM905">
        <v>-16243.769</v>
      </c>
      <c r="AN905">
        <v>-12988.055</v>
      </c>
      <c r="AO905">
        <v>-9485.4069999999992</v>
      </c>
      <c r="AP905">
        <v>-5963.3549999999996</v>
      </c>
      <c r="AQ905">
        <v>-2934.3710000000001</v>
      </c>
      <c r="AR905">
        <v>-912.43799999999999</v>
      </c>
      <c r="AS905">
        <v>-87.572999999999993</v>
      </c>
      <c r="AT905">
        <v>-13.092000000000001</v>
      </c>
      <c r="AU905">
        <v>-12.125999999999999</v>
      </c>
      <c r="AV905">
        <v>-11.606999999999999</v>
      </c>
      <c r="AW905">
        <v>-11.169</v>
      </c>
      <c r="AX905">
        <v>-11.109</v>
      </c>
      <c r="AY905">
        <v>-9.8119999999999994</v>
      </c>
      <c r="AZ905">
        <v>-8.7140000000000004</v>
      </c>
      <c r="BA905">
        <v>-8.0830000000000002</v>
      </c>
      <c r="BB905">
        <v>-8.4130000000000003</v>
      </c>
      <c r="BC905">
        <v>-9.51</v>
      </c>
      <c r="BD905">
        <v>-8.7620000000000005</v>
      </c>
    </row>
    <row r="906" spans="1:56" x14ac:dyDescent="0.25">
      <c r="A906" t="s">
        <v>323</v>
      </c>
      <c r="D906" t="s">
        <v>2</v>
      </c>
      <c r="F906" t="s">
        <v>157</v>
      </c>
      <c r="G906" s="33">
        <v>43022</v>
      </c>
      <c r="H906" s="41">
        <f t="shared" si="18"/>
        <v>58416.024000000012</v>
      </c>
      <c r="I906">
        <v>-635.81200000000001</v>
      </c>
      <c r="J906">
        <v>-635.59699999999998</v>
      </c>
      <c r="K906">
        <v>-635.95100000000002</v>
      </c>
      <c r="L906">
        <v>-636.42700000000002</v>
      </c>
      <c r="M906">
        <v>-636.77</v>
      </c>
      <c r="N906">
        <v>-636.11900000000003</v>
      </c>
      <c r="O906">
        <v>-635.98900000000003</v>
      </c>
      <c r="P906">
        <v>-635.423</v>
      </c>
      <c r="Q906">
        <v>-636.13599999999997</v>
      </c>
      <c r="R906">
        <v>-635.03499999999997</v>
      </c>
      <c r="S906">
        <v>-635.67999999999995</v>
      </c>
      <c r="T906">
        <v>-636.60299999999995</v>
      </c>
      <c r="U906">
        <v>-639.21799999999996</v>
      </c>
      <c r="V906">
        <v>-657.07299999999998</v>
      </c>
      <c r="W906">
        <v>-726.49900000000002</v>
      </c>
      <c r="X906">
        <v>-998.03</v>
      </c>
      <c r="Y906">
        <v>-1404.598</v>
      </c>
      <c r="Z906">
        <v>-1245.9839999999999</v>
      </c>
      <c r="AA906">
        <v>-1451.318</v>
      </c>
      <c r="AB906">
        <v>-1631.6469999999999</v>
      </c>
      <c r="AC906">
        <v>-2201.4639999999999</v>
      </c>
      <c r="AD906">
        <v>-2600.1950000000002</v>
      </c>
      <c r="AE906">
        <v>-2754.11</v>
      </c>
      <c r="AF906">
        <v>-2793.9989999999998</v>
      </c>
      <c r="AG906">
        <v>-2834.7260000000001</v>
      </c>
      <c r="AH906">
        <v>-2835.473</v>
      </c>
      <c r="AI906">
        <v>-2800.7330000000002</v>
      </c>
      <c r="AJ906">
        <v>-2674.0520000000001</v>
      </c>
      <c r="AK906">
        <v>-2523.1729999999998</v>
      </c>
      <c r="AL906">
        <v>-2322.239</v>
      </c>
      <c r="AM906">
        <v>-2069.1869999999999</v>
      </c>
      <c r="AN906">
        <v>-1777.7449999999999</v>
      </c>
      <c r="AO906">
        <v>-1483.7860000000001</v>
      </c>
      <c r="AP906">
        <v>-1167.44</v>
      </c>
      <c r="AQ906">
        <v>-875.01700000000005</v>
      </c>
      <c r="AR906">
        <v>-690.46500000000003</v>
      </c>
      <c r="AS906">
        <v>-638.38699999999994</v>
      </c>
      <c r="AT906">
        <v>-634.37199999999996</v>
      </c>
      <c r="AU906">
        <v>-635.37699999999995</v>
      </c>
      <c r="AV906">
        <v>-635.30399999999997</v>
      </c>
      <c r="AW906">
        <v>-635.08399999999995</v>
      </c>
      <c r="AX906">
        <v>-634.51400000000001</v>
      </c>
      <c r="AY906">
        <v>-636.04999999999995</v>
      </c>
      <c r="AZ906">
        <v>-635.21500000000003</v>
      </c>
      <c r="BA906">
        <v>-635.80999999999995</v>
      </c>
      <c r="BB906">
        <v>-635.60299999999995</v>
      </c>
      <c r="BC906">
        <v>-635.06399999999996</v>
      </c>
      <c r="BD906">
        <v>-635.53099999999995</v>
      </c>
    </row>
    <row r="907" spans="1:56" x14ac:dyDescent="0.25">
      <c r="A907" t="s">
        <v>323</v>
      </c>
      <c r="D907" t="s">
        <v>2</v>
      </c>
      <c r="F907" t="s">
        <v>155</v>
      </c>
      <c r="G907" s="33">
        <v>43022</v>
      </c>
      <c r="H907" s="41">
        <f t="shared" si="18"/>
        <v>0</v>
      </c>
      <c r="I907">
        <v>-1152</v>
      </c>
      <c r="J907">
        <v>-780</v>
      </c>
      <c r="K907">
        <v>-756</v>
      </c>
      <c r="L907">
        <v>-756</v>
      </c>
      <c r="M907">
        <v>-750</v>
      </c>
      <c r="N907">
        <v>-438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-0.3</v>
      </c>
      <c r="W907">
        <v>-4.4539999999999997</v>
      </c>
      <c r="X907">
        <v>-26.526</v>
      </c>
      <c r="Y907">
        <v>-87.585999999999999</v>
      </c>
      <c r="Z907">
        <v>-119.348</v>
      </c>
      <c r="AA907">
        <v>-85.106999999999999</v>
      </c>
      <c r="AB907">
        <v>-122.55200000000001</v>
      </c>
      <c r="AC907">
        <v>-243.80600000000001</v>
      </c>
      <c r="AD907">
        <v>-416.82299999999998</v>
      </c>
      <c r="AE907">
        <v>-684.35799999999995</v>
      </c>
      <c r="AF907">
        <v>-622.02599999999995</v>
      </c>
      <c r="AG907">
        <v>-1188.2650000000001</v>
      </c>
      <c r="AH907">
        <v>-1902.3</v>
      </c>
      <c r="AI907">
        <v>-1886.124</v>
      </c>
      <c r="AJ907">
        <v>-1872.75</v>
      </c>
      <c r="AK907">
        <v>-1837.1030000000001</v>
      </c>
      <c r="AL907">
        <v>-1805.191</v>
      </c>
      <c r="AM907">
        <v>-1743.3420000000001</v>
      </c>
      <c r="AN907">
        <v>-1645.1790000000001</v>
      </c>
      <c r="AO907">
        <v>-1556.7360000000001</v>
      </c>
      <c r="AP907">
        <v>-1460.1120000000001</v>
      </c>
      <c r="AQ907">
        <v>-1392.713</v>
      </c>
      <c r="AR907">
        <v>-1346.825</v>
      </c>
      <c r="AS907">
        <v>-1330.7180000000001</v>
      </c>
      <c r="AT907">
        <v>-1300.296</v>
      </c>
      <c r="AU907">
        <v>-1276.816</v>
      </c>
      <c r="AV907">
        <v>-1271.367</v>
      </c>
      <c r="AW907">
        <v>-918.63199999999995</v>
      </c>
      <c r="AX907">
        <v>-908.31100000000004</v>
      </c>
      <c r="AY907">
        <v>-912.33500000000004</v>
      </c>
      <c r="AZ907">
        <v>-906</v>
      </c>
      <c r="BA907">
        <v>-906</v>
      </c>
      <c r="BB907">
        <v>-906.16</v>
      </c>
      <c r="BC907">
        <v>-906</v>
      </c>
      <c r="BD907">
        <v>-906</v>
      </c>
    </row>
    <row r="908" spans="1:56" x14ac:dyDescent="0.25">
      <c r="A908" t="s">
        <v>323</v>
      </c>
      <c r="D908" t="s">
        <v>2</v>
      </c>
      <c r="F908" t="s">
        <v>153</v>
      </c>
      <c r="G908" s="33">
        <v>43022</v>
      </c>
      <c r="H908" s="41">
        <f t="shared" si="18"/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</row>
    <row r="909" spans="1:56" x14ac:dyDescent="0.25">
      <c r="A909" t="s">
        <v>323</v>
      </c>
      <c r="D909" t="s">
        <v>2</v>
      </c>
      <c r="F909" t="s">
        <v>154</v>
      </c>
      <c r="G909" s="33">
        <v>43022</v>
      </c>
      <c r="H909" s="41">
        <f t="shared" si="18"/>
        <v>0</v>
      </c>
      <c r="I909">
        <v>-883.59900000000005</v>
      </c>
      <c r="J909">
        <v>-883.27700000000004</v>
      </c>
      <c r="K909">
        <v>-882.63199999999995</v>
      </c>
      <c r="L909">
        <v>-883.96500000000003</v>
      </c>
      <c r="M909">
        <v>-882.76099999999997</v>
      </c>
      <c r="N909">
        <v>-883.06200000000001</v>
      </c>
      <c r="O909">
        <v>-882.90099999999995</v>
      </c>
      <c r="P909">
        <v>-882.74</v>
      </c>
      <c r="Q909">
        <v>-883.29899999999998</v>
      </c>
      <c r="R909">
        <v>-882.39499999999998</v>
      </c>
      <c r="S909">
        <v>-882.57899999999995</v>
      </c>
      <c r="T909">
        <v>-882.80399999999997</v>
      </c>
      <c r="U909">
        <v>-881.86800000000005</v>
      </c>
      <c r="V909">
        <v>-882.58900000000006</v>
      </c>
      <c r="W909">
        <v>-881.31</v>
      </c>
      <c r="X909">
        <v>-882.029</v>
      </c>
      <c r="Y909">
        <v>-881.53499999999997</v>
      </c>
      <c r="Z909">
        <v>-483.78699999999998</v>
      </c>
      <c r="AA909">
        <v>-429.31700000000001</v>
      </c>
      <c r="AB909">
        <v>-802.29200000000003</v>
      </c>
      <c r="AC909">
        <v>-858.32100000000003</v>
      </c>
      <c r="AD909">
        <v>-857.83799999999997</v>
      </c>
      <c r="AE909">
        <v>-857.94500000000005</v>
      </c>
      <c r="AF909">
        <v>-857.03099999999995</v>
      </c>
      <c r="AG909">
        <v>-858.74</v>
      </c>
      <c r="AH909">
        <v>-864.56899999999996</v>
      </c>
      <c r="AI909">
        <v>-864.16</v>
      </c>
      <c r="AJ909">
        <v>-104.155</v>
      </c>
      <c r="AK909">
        <v>-0.39800000000000002</v>
      </c>
      <c r="AL909">
        <v>-753.66200000000003</v>
      </c>
      <c r="AM909">
        <v>-861.65499999999997</v>
      </c>
      <c r="AN909">
        <v>-860.32100000000003</v>
      </c>
      <c r="AO909">
        <v>-860.428</v>
      </c>
      <c r="AP909">
        <v>-860.36400000000003</v>
      </c>
      <c r="AQ909">
        <v>-860.17100000000005</v>
      </c>
      <c r="AR909">
        <v>-860.19299999999998</v>
      </c>
      <c r="AS909">
        <v>-861.20299999999997</v>
      </c>
      <c r="AT909">
        <v>-861.11699999999996</v>
      </c>
      <c r="AU909">
        <v>-862.09500000000003</v>
      </c>
      <c r="AV909">
        <v>-861.99900000000002</v>
      </c>
      <c r="AW909">
        <v>-863.79399999999998</v>
      </c>
      <c r="AX909">
        <v>-863.36500000000001</v>
      </c>
      <c r="AY909">
        <v>-864.04100000000005</v>
      </c>
      <c r="AZ909">
        <v>-864.21400000000006</v>
      </c>
      <c r="BA909">
        <v>-865.66499999999996</v>
      </c>
      <c r="BB909">
        <v>-865.34299999999996</v>
      </c>
      <c r="BC909">
        <v>-864.81500000000005</v>
      </c>
      <c r="BD909">
        <v>-865.601</v>
      </c>
    </row>
    <row r="910" spans="1:56" x14ac:dyDescent="0.25">
      <c r="A910" t="s">
        <v>323</v>
      </c>
      <c r="D910" t="s">
        <v>2</v>
      </c>
      <c r="F910" t="s">
        <v>157</v>
      </c>
      <c r="G910" s="33">
        <v>43023</v>
      </c>
      <c r="H910" s="41">
        <f t="shared" si="18"/>
        <v>63538.13200000002</v>
      </c>
      <c r="I910">
        <v>-636.46500000000003</v>
      </c>
      <c r="J910">
        <v>-636.399</v>
      </c>
      <c r="K910">
        <v>-636.66899999999998</v>
      </c>
      <c r="L910">
        <v>-636.245</v>
      </c>
      <c r="M910">
        <v>-636.51400000000001</v>
      </c>
      <c r="N910">
        <v>-636.61300000000006</v>
      </c>
      <c r="O910">
        <v>-636.62900000000002</v>
      </c>
      <c r="P910">
        <v>-637.27599999999995</v>
      </c>
      <c r="Q910">
        <v>-636.68899999999996</v>
      </c>
      <c r="R910">
        <v>-636.17399999999998</v>
      </c>
      <c r="S910">
        <v>-637.74199999999996</v>
      </c>
      <c r="T910">
        <v>-638.31799999999998</v>
      </c>
      <c r="U910">
        <v>-673.09900000000005</v>
      </c>
      <c r="V910">
        <v>-829.23800000000006</v>
      </c>
      <c r="W910">
        <v>-1109.318</v>
      </c>
      <c r="X910">
        <v>-1424.8489999999999</v>
      </c>
      <c r="Y910">
        <v>-1737.662</v>
      </c>
      <c r="Z910">
        <v>-2036.15</v>
      </c>
      <c r="AA910">
        <v>-2284.6640000000002</v>
      </c>
      <c r="AB910">
        <v>-2503.6280000000002</v>
      </c>
      <c r="AC910">
        <v>-2677.6060000000002</v>
      </c>
      <c r="AD910">
        <v>-2793.1669999999999</v>
      </c>
      <c r="AE910">
        <v>-2854.5630000000001</v>
      </c>
      <c r="AF910">
        <v>-2888.8130000000001</v>
      </c>
      <c r="AG910">
        <v>-2897.3539999999998</v>
      </c>
      <c r="AH910">
        <v>-2870.3139999999999</v>
      </c>
      <c r="AI910">
        <v>-2838.44</v>
      </c>
      <c r="AJ910">
        <v>-2721.143</v>
      </c>
      <c r="AK910">
        <v>-2570.9380000000001</v>
      </c>
      <c r="AL910">
        <v>-2377.1669999999999</v>
      </c>
      <c r="AM910">
        <v>-2135.6239999999998</v>
      </c>
      <c r="AN910">
        <v>-1822.222</v>
      </c>
      <c r="AO910">
        <v>-1514.4190000000001</v>
      </c>
      <c r="AP910">
        <v>-1162.008</v>
      </c>
      <c r="AQ910">
        <v>-864.35299999999995</v>
      </c>
      <c r="AR910">
        <v>-690.15700000000004</v>
      </c>
      <c r="AS910">
        <v>-637.29100000000005</v>
      </c>
      <c r="AT910">
        <v>-634.08799999999997</v>
      </c>
      <c r="AU910">
        <v>-634.86</v>
      </c>
      <c r="AV910">
        <v>-634.24800000000005</v>
      </c>
      <c r="AW910">
        <v>-634.45299999999997</v>
      </c>
      <c r="AX910">
        <v>-633.91099999999994</v>
      </c>
      <c r="AY910">
        <v>-633.83500000000004</v>
      </c>
      <c r="AZ910">
        <v>-636.20000000000005</v>
      </c>
      <c r="BA910">
        <v>-635.38099999999997</v>
      </c>
      <c r="BB910">
        <v>-635.43700000000001</v>
      </c>
      <c r="BC910">
        <v>-634.86800000000005</v>
      </c>
      <c r="BD910">
        <v>-634.93100000000004</v>
      </c>
    </row>
    <row r="911" spans="1:56" x14ac:dyDescent="0.25">
      <c r="A911" t="s">
        <v>323</v>
      </c>
      <c r="D911" t="s">
        <v>2</v>
      </c>
      <c r="F911" t="s">
        <v>156</v>
      </c>
      <c r="G911" s="33">
        <v>43023</v>
      </c>
      <c r="H911" s="41">
        <f t="shared" ref="H911:H974" si="19">IF(D911&lt;&gt;"Jemena",
IF(SUM(I911:BD911)&gt;0,SUM(I911:BD911),SUM(I911:BD911)*-1),
IF(AND(F911&lt;&gt;"Jemena residential",F911&lt;&gt;"Jemena small business"),0,IF(SUM(I911:BD911)&gt;0,SUM(I911:BD911),SUM(I911:BD911)*-1)))</f>
        <v>328341.11499999999</v>
      </c>
      <c r="I911">
        <v>-6.7610000000000001</v>
      </c>
      <c r="J911">
        <v>-7.1959999999999997</v>
      </c>
      <c r="K911">
        <v>-6.8760000000000003</v>
      </c>
      <c r="L911">
        <v>-6.4889999999999999</v>
      </c>
      <c r="M911">
        <v>-6.4950000000000001</v>
      </c>
      <c r="N911">
        <v>-6.7439999999999998</v>
      </c>
      <c r="O911">
        <v>-6.69</v>
      </c>
      <c r="P911">
        <v>-6.6180000000000003</v>
      </c>
      <c r="Q911">
        <v>-7.1260000000000003</v>
      </c>
      <c r="R911">
        <v>-6.9329999999999998</v>
      </c>
      <c r="S911">
        <v>-6.9459999999999997</v>
      </c>
      <c r="T911">
        <v>-13.215</v>
      </c>
      <c r="U911">
        <v>-282.56900000000002</v>
      </c>
      <c r="V911">
        <v>-1473.51</v>
      </c>
      <c r="W911">
        <v>-3541.2550000000001</v>
      </c>
      <c r="X911">
        <v>-6126.1549999999997</v>
      </c>
      <c r="Y911">
        <v>-8978.8629999999994</v>
      </c>
      <c r="Z911">
        <v>-12039.745999999999</v>
      </c>
      <c r="AA911">
        <v>-14924.847</v>
      </c>
      <c r="AB911">
        <v>-17489.433000000001</v>
      </c>
      <c r="AC911">
        <v>-19669.899000000001</v>
      </c>
      <c r="AD911">
        <v>-21356.292000000001</v>
      </c>
      <c r="AE911">
        <v>-22363.239000000001</v>
      </c>
      <c r="AF911">
        <v>-23105.311000000002</v>
      </c>
      <c r="AG911">
        <v>-23449.228999999999</v>
      </c>
      <c r="AH911">
        <v>-23358.370999999999</v>
      </c>
      <c r="AI911">
        <v>-22927.999</v>
      </c>
      <c r="AJ911">
        <v>-21860.502</v>
      </c>
      <c r="AK911">
        <v>-20369.919000000002</v>
      </c>
      <c r="AL911">
        <v>-18421.100999999999</v>
      </c>
      <c r="AM911">
        <v>-15830.022999999999</v>
      </c>
      <c r="AN911">
        <v>-12587.61</v>
      </c>
      <c r="AO911">
        <v>-8984.1679999999997</v>
      </c>
      <c r="AP911">
        <v>-5503.866</v>
      </c>
      <c r="AQ911">
        <v>-2636.2809999999999</v>
      </c>
      <c r="AR911">
        <v>-795.48500000000001</v>
      </c>
      <c r="AS911">
        <v>-70.069999999999993</v>
      </c>
      <c r="AT911">
        <v>-13.067</v>
      </c>
      <c r="AU911">
        <v>-12.475</v>
      </c>
      <c r="AV911">
        <v>-11.888</v>
      </c>
      <c r="AW911">
        <v>-9.2430000000000003</v>
      </c>
      <c r="AX911">
        <v>-8.8379999999999992</v>
      </c>
      <c r="AY911">
        <v>-8.6869999999999994</v>
      </c>
      <c r="AZ911">
        <v>-8.0850000000000009</v>
      </c>
      <c r="BA911">
        <v>-8.2330000000000005</v>
      </c>
      <c r="BB911">
        <v>-8.7309999999999999</v>
      </c>
      <c r="BC911">
        <v>-9.1539999999999999</v>
      </c>
      <c r="BD911">
        <v>-8.8819999999999997</v>
      </c>
    </row>
    <row r="912" spans="1:56" x14ac:dyDescent="0.25">
      <c r="A912" t="s">
        <v>323</v>
      </c>
      <c r="D912" t="s">
        <v>2</v>
      </c>
      <c r="F912" t="s">
        <v>153</v>
      </c>
      <c r="G912" s="33">
        <v>43023</v>
      </c>
      <c r="H912" s="41">
        <f t="shared" si="19"/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</row>
    <row r="913" spans="1:56" x14ac:dyDescent="0.25">
      <c r="A913" t="s">
        <v>323</v>
      </c>
      <c r="D913" t="s">
        <v>2</v>
      </c>
      <c r="F913" t="s">
        <v>154</v>
      </c>
      <c r="G913" s="33">
        <v>43023</v>
      </c>
      <c r="H913" s="41">
        <f t="shared" si="19"/>
        <v>0</v>
      </c>
      <c r="I913">
        <v>-865.80499999999995</v>
      </c>
      <c r="J913">
        <v>-866.42899999999997</v>
      </c>
      <c r="K913">
        <v>-866.90099999999995</v>
      </c>
      <c r="L913">
        <v>-866.45</v>
      </c>
      <c r="M913">
        <v>-865.90099999999995</v>
      </c>
      <c r="N913">
        <v>-866.35299999999995</v>
      </c>
      <c r="O913">
        <v>-866.12699999999995</v>
      </c>
      <c r="P913">
        <v>-866.697</v>
      </c>
      <c r="Q913">
        <v>-866.91200000000003</v>
      </c>
      <c r="R913">
        <v>-866.04200000000003</v>
      </c>
      <c r="S913">
        <v>-865.923</v>
      </c>
      <c r="T913">
        <v>-866.44</v>
      </c>
      <c r="U913">
        <v>-556.74900000000002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-243.13499999999999</v>
      </c>
      <c r="AD913">
        <v>-860.827</v>
      </c>
      <c r="AE913">
        <v>-859.02</v>
      </c>
      <c r="AF913">
        <v>-858.98800000000006</v>
      </c>
      <c r="AG913">
        <v>-103.95</v>
      </c>
      <c r="AH913">
        <v>-597.74699999999996</v>
      </c>
      <c r="AI913">
        <v>-862.09500000000003</v>
      </c>
      <c r="AJ913">
        <v>-861.56899999999996</v>
      </c>
      <c r="AK913">
        <v>-860.96600000000001</v>
      </c>
      <c r="AL913">
        <v>-862.07399999999996</v>
      </c>
      <c r="AM913">
        <v>-861.73</v>
      </c>
      <c r="AN913">
        <v>-862.28899999999999</v>
      </c>
      <c r="AO913">
        <v>-862.34199999999998</v>
      </c>
      <c r="AP913">
        <v>-861.52599999999995</v>
      </c>
      <c r="AQ913">
        <v>-860.50400000000002</v>
      </c>
      <c r="AR913">
        <v>-863.68700000000001</v>
      </c>
      <c r="AS913">
        <v>-863.88</v>
      </c>
      <c r="AT913">
        <v>-865.41800000000001</v>
      </c>
      <c r="AU913">
        <v>-866.19200000000001</v>
      </c>
      <c r="AV913">
        <v>-866.49300000000005</v>
      </c>
      <c r="AW913">
        <v>-867.47199999999998</v>
      </c>
      <c r="AX913">
        <v>-867.6</v>
      </c>
      <c r="AY913">
        <v>-868.096</v>
      </c>
      <c r="AZ913">
        <v>-867.61099999999999</v>
      </c>
      <c r="BA913">
        <v>-868.34299999999996</v>
      </c>
      <c r="BB913">
        <v>-868.81500000000005</v>
      </c>
      <c r="BC913">
        <v>-868.601</v>
      </c>
      <c r="BD913">
        <v>-869.45</v>
      </c>
    </row>
    <row r="914" spans="1:56" x14ac:dyDescent="0.25">
      <c r="A914" t="s">
        <v>323</v>
      </c>
      <c r="D914" t="s">
        <v>2</v>
      </c>
      <c r="F914" t="s">
        <v>155</v>
      </c>
      <c r="G914" s="33">
        <v>43023</v>
      </c>
      <c r="H914" s="41">
        <f t="shared" si="19"/>
        <v>0</v>
      </c>
      <c r="I914">
        <v>-906</v>
      </c>
      <c r="J914">
        <v>-840</v>
      </c>
      <c r="K914">
        <v>-756</v>
      </c>
      <c r="L914">
        <v>-756</v>
      </c>
      <c r="M914">
        <v>-636</v>
      </c>
      <c r="N914">
        <v>0</v>
      </c>
      <c r="O914">
        <v>-0.04</v>
      </c>
      <c r="P914">
        <v>0</v>
      </c>
      <c r="Q914">
        <v>0</v>
      </c>
      <c r="R914">
        <v>0</v>
      </c>
      <c r="S914">
        <v>0</v>
      </c>
      <c r="T914">
        <v>-0.32</v>
      </c>
      <c r="U914">
        <v>-5.97</v>
      </c>
      <c r="V914">
        <v>-34.845999999999997</v>
      </c>
      <c r="W914">
        <v>-108.575</v>
      </c>
      <c r="X914">
        <v>-191.89699999999999</v>
      </c>
      <c r="Y914">
        <v>-823.59100000000001</v>
      </c>
      <c r="Z914">
        <v>-1182.8219999999999</v>
      </c>
      <c r="AA914">
        <v>-1256.798</v>
      </c>
      <c r="AB914">
        <v>-1453.0129999999999</v>
      </c>
      <c r="AC914">
        <v>-1517.9349999999999</v>
      </c>
      <c r="AD914">
        <v>-1561.8330000000001</v>
      </c>
      <c r="AE914">
        <v>-1547.7329999999999</v>
      </c>
      <c r="AF914">
        <v>-1592.5989999999999</v>
      </c>
      <c r="AG914">
        <v>-1616.1289999999999</v>
      </c>
      <c r="AH914">
        <v>-1978.1859999999999</v>
      </c>
      <c r="AI914">
        <v>-1937.2059999999999</v>
      </c>
      <c r="AJ914">
        <v>-1914.8219999999999</v>
      </c>
      <c r="AK914">
        <v>-1859.56</v>
      </c>
      <c r="AL914">
        <v>-1811.5440000000001</v>
      </c>
      <c r="AM914">
        <v>-1752.6279999999999</v>
      </c>
      <c r="AN914">
        <v>-1661.2470000000001</v>
      </c>
      <c r="AO914">
        <v>-1569.5619999999999</v>
      </c>
      <c r="AP914">
        <v>-1460.905</v>
      </c>
      <c r="AQ914">
        <v>-1391.61</v>
      </c>
      <c r="AR914">
        <v>-1344.932</v>
      </c>
      <c r="AS914">
        <v>-1330.616</v>
      </c>
      <c r="AT914">
        <v>-1300.432</v>
      </c>
      <c r="AU914">
        <v>-1288.3430000000001</v>
      </c>
      <c r="AV914">
        <v>-982.44799999999998</v>
      </c>
      <c r="AW914">
        <v>-918.40700000000004</v>
      </c>
      <c r="AX914">
        <v>-914.23900000000003</v>
      </c>
      <c r="AY914">
        <v>-912.33500000000004</v>
      </c>
      <c r="AZ914">
        <v>-912</v>
      </c>
      <c r="BA914">
        <v>-912</v>
      </c>
      <c r="BB914">
        <v>-912</v>
      </c>
      <c r="BC914">
        <v>-912</v>
      </c>
      <c r="BD914">
        <v>-918</v>
      </c>
    </row>
    <row r="915" spans="1:56" x14ac:dyDescent="0.25">
      <c r="A915" t="s">
        <v>323</v>
      </c>
      <c r="D915" t="s">
        <v>2</v>
      </c>
      <c r="F915" t="s">
        <v>156</v>
      </c>
      <c r="G915" s="33">
        <v>43024</v>
      </c>
      <c r="H915" s="41">
        <f t="shared" si="19"/>
        <v>324994.58799999999</v>
      </c>
      <c r="I915">
        <v>-6.6349999999999998</v>
      </c>
      <c r="J915">
        <v>-6.8970000000000002</v>
      </c>
      <c r="K915">
        <v>-6.5540000000000003</v>
      </c>
      <c r="L915">
        <v>-6.9020000000000001</v>
      </c>
      <c r="M915">
        <v>-6.3280000000000003</v>
      </c>
      <c r="N915">
        <v>-6.86</v>
      </c>
      <c r="O915">
        <v>-6.218</v>
      </c>
      <c r="P915">
        <v>-6.3319999999999999</v>
      </c>
      <c r="Q915">
        <v>-6.4550000000000001</v>
      </c>
      <c r="R915">
        <v>-6.6580000000000004</v>
      </c>
      <c r="S915">
        <v>-6.952</v>
      </c>
      <c r="T915">
        <v>-7.8849999999999998</v>
      </c>
      <c r="U915">
        <v>-46.503999999999998</v>
      </c>
      <c r="V915">
        <v>-301.10199999999998</v>
      </c>
      <c r="W915">
        <v>-1232.6099999999999</v>
      </c>
      <c r="X915">
        <v>-3874.5949999999998</v>
      </c>
      <c r="Y915">
        <v>-8913.1540000000005</v>
      </c>
      <c r="Z915">
        <v>-12797.109</v>
      </c>
      <c r="AA915">
        <v>-15873.861999999999</v>
      </c>
      <c r="AB915">
        <v>-18621.843000000001</v>
      </c>
      <c r="AC915">
        <v>-20943.626</v>
      </c>
      <c r="AD915">
        <v>-22676.845000000001</v>
      </c>
      <c r="AE915">
        <v>-23551.541000000001</v>
      </c>
      <c r="AF915">
        <v>-24139.868999999999</v>
      </c>
      <c r="AG915">
        <v>-24534.751</v>
      </c>
      <c r="AH915">
        <v>-24053.085999999999</v>
      </c>
      <c r="AI915">
        <v>-22847.983</v>
      </c>
      <c r="AJ915">
        <v>-21789.465</v>
      </c>
      <c r="AK915">
        <v>-19842.757000000001</v>
      </c>
      <c r="AL915">
        <v>-17392.072</v>
      </c>
      <c r="AM915">
        <v>-14424.102000000001</v>
      </c>
      <c r="AN915">
        <v>-11533.903</v>
      </c>
      <c r="AO915">
        <v>-7997.3280000000004</v>
      </c>
      <c r="AP915">
        <v>-4658.0739999999996</v>
      </c>
      <c r="AQ915">
        <v>-2113.8069999999998</v>
      </c>
      <c r="AR915">
        <v>-606.08799999999997</v>
      </c>
      <c r="AS915">
        <v>-52.241999999999997</v>
      </c>
      <c r="AT915">
        <v>-8.4819999999999993</v>
      </c>
      <c r="AU915">
        <v>-9.3789999999999996</v>
      </c>
      <c r="AV915">
        <v>-8.8450000000000006</v>
      </c>
      <c r="AW915">
        <v>-9.2780000000000005</v>
      </c>
      <c r="AX915">
        <v>-9.6549999999999994</v>
      </c>
      <c r="AY915">
        <v>-9.2509999999999994</v>
      </c>
      <c r="AZ915">
        <v>-7.6539999999999999</v>
      </c>
      <c r="BA915">
        <v>-7.9169999999999998</v>
      </c>
      <c r="BB915">
        <v>-8.1479999999999997</v>
      </c>
      <c r="BC915">
        <v>-8.9640000000000004</v>
      </c>
      <c r="BD915">
        <v>-8.0210000000000008</v>
      </c>
    </row>
    <row r="916" spans="1:56" x14ac:dyDescent="0.25">
      <c r="A916" t="s">
        <v>323</v>
      </c>
      <c r="D916" t="s">
        <v>2</v>
      </c>
      <c r="F916" t="s">
        <v>157</v>
      </c>
      <c r="G916" s="33">
        <v>43024</v>
      </c>
      <c r="H916" s="41">
        <f t="shared" si="19"/>
        <v>43836.566999999981</v>
      </c>
      <c r="I916">
        <v>-634.779</v>
      </c>
      <c r="J916">
        <v>-635.35900000000004</v>
      </c>
      <c r="K916">
        <v>-635.053</v>
      </c>
      <c r="L916">
        <v>-635.29300000000001</v>
      </c>
      <c r="M916">
        <v>-635.625</v>
      </c>
      <c r="N916">
        <v>-634.96199999999999</v>
      </c>
      <c r="O916">
        <v>-635.26900000000001</v>
      </c>
      <c r="P916">
        <v>-635.38499999999999</v>
      </c>
      <c r="Q916">
        <v>-635.49099999999999</v>
      </c>
      <c r="R916">
        <v>-614.66300000000001</v>
      </c>
      <c r="S916">
        <v>-421.09699999999998</v>
      </c>
      <c r="T916">
        <v>-397.28</v>
      </c>
      <c r="U916">
        <v>-566.88499999999999</v>
      </c>
      <c r="V916">
        <v>-628.61199999999997</v>
      </c>
      <c r="W916">
        <v>-650.94799999999998</v>
      </c>
      <c r="X916">
        <v>-722.75599999999997</v>
      </c>
      <c r="Y916">
        <v>-946.928</v>
      </c>
      <c r="Z916">
        <v>-1157.29</v>
      </c>
      <c r="AA916">
        <v>-1331.681</v>
      </c>
      <c r="AB916">
        <v>-1484.11</v>
      </c>
      <c r="AC916">
        <v>-1608.5160000000001</v>
      </c>
      <c r="AD916">
        <v>-1676.9549999999999</v>
      </c>
      <c r="AE916">
        <v>-1764.4290000000001</v>
      </c>
      <c r="AF916">
        <v>-1806.914</v>
      </c>
      <c r="AG916">
        <v>-1765.2529999999999</v>
      </c>
      <c r="AH916">
        <v>-1672.836</v>
      </c>
      <c r="AI916">
        <v>-1565.761</v>
      </c>
      <c r="AJ916">
        <v>-1519.038</v>
      </c>
      <c r="AK916">
        <v>-1422.307</v>
      </c>
      <c r="AL916">
        <v>-1335.5450000000001</v>
      </c>
      <c r="AM916">
        <v>-1255.0440000000001</v>
      </c>
      <c r="AN916">
        <v>-1184.796</v>
      </c>
      <c r="AO916">
        <v>-1067.82</v>
      </c>
      <c r="AP916">
        <v>-903.15599999999995</v>
      </c>
      <c r="AQ916">
        <v>-742.697</v>
      </c>
      <c r="AR916">
        <v>-644.92899999999997</v>
      </c>
      <c r="AS916">
        <v>-605.71699999999998</v>
      </c>
      <c r="AT916">
        <v>-604.99400000000003</v>
      </c>
      <c r="AU916">
        <v>-604.42899999999997</v>
      </c>
      <c r="AV916">
        <v>-605.09799999999996</v>
      </c>
      <c r="AW916">
        <v>-603.524</v>
      </c>
      <c r="AX916">
        <v>-603.26</v>
      </c>
      <c r="AY916">
        <v>-605.09</v>
      </c>
      <c r="AZ916">
        <v>-606.50699999999995</v>
      </c>
      <c r="BA916">
        <v>-605.45699999999999</v>
      </c>
      <c r="BB916">
        <v>-605.79</v>
      </c>
      <c r="BC916">
        <v>-605.41600000000005</v>
      </c>
      <c r="BD916">
        <v>-605.82299999999998</v>
      </c>
    </row>
    <row r="917" spans="1:56" x14ac:dyDescent="0.25">
      <c r="A917" t="s">
        <v>323</v>
      </c>
      <c r="D917" t="s">
        <v>2</v>
      </c>
      <c r="F917" t="s">
        <v>154</v>
      </c>
      <c r="G917" s="33">
        <v>43024</v>
      </c>
      <c r="H917" s="41">
        <f t="shared" si="19"/>
        <v>0</v>
      </c>
      <c r="I917">
        <v>-869.34199999999998</v>
      </c>
      <c r="J917">
        <v>-869.97699999999998</v>
      </c>
      <c r="K917">
        <v>-869.22400000000005</v>
      </c>
      <c r="L917">
        <v>-869.17100000000005</v>
      </c>
      <c r="M917">
        <v>-868.84799999999996</v>
      </c>
      <c r="N917">
        <v>-868.07299999999998</v>
      </c>
      <c r="O917">
        <v>-875.19200000000001</v>
      </c>
      <c r="P917">
        <v>-877.54600000000005</v>
      </c>
      <c r="Q917">
        <v>-876.99800000000005</v>
      </c>
      <c r="R917">
        <v>-876.80499999999995</v>
      </c>
      <c r="S917">
        <v>-876.76099999999997</v>
      </c>
      <c r="T917">
        <v>-1183.0319999999999</v>
      </c>
      <c r="U917">
        <v>-2032.644</v>
      </c>
      <c r="V917">
        <v>-2029.2670000000001</v>
      </c>
      <c r="W917">
        <v>-1899.9960000000001</v>
      </c>
      <c r="X917">
        <v>-1829.9570000000001</v>
      </c>
      <c r="Y917">
        <v>-1712.749</v>
      </c>
      <c r="Z917">
        <v>-1606.66</v>
      </c>
      <c r="AA917">
        <v>-1529.934</v>
      </c>
      <c r="AB917">
        <v>-1443.67</v>
      </c>
      <c r="AC917">
        <v>-1374.492</v>
      </c>
      <c r="AD917">
        <v>-1319.894</v>
      </c>
      <c r="AE917">
        <v>-1283.4870000000001</v>
      </c>
      <c r="AF917">
        <v>-1245.3389999999999</v>
      </c>
      <c r="AG917">
        <v>-1169.634</v>
      </c>
      <c r="AH917">
        <v>-1017.558</v>
      </c>
      <c r="AI917">
        <v>-959.66899999999998</v>
      </c>
      <c r="AJ917">
        <v>-771.76700000000005</v>
      </c>
      <c r="AK917">
        <v>-768.58500000000004</v>
      </c>
      <c r="AL917">
        <v>-843.82799999999997</v>
      </c>
      <c r="AM917">
        <v>-633.51900000000001</v>
      </c>
      <c r="AN917">
        <v>-431.51</v>
      </c>
      <c r="AO917">
        <v>-432.34800000000001</v>
      </c>
      <c r="AP917">
        <v>-432.8</v>
      </c>
      <c r="AQ917">
        <v>-576.32899999999995</v>
      </c>
      <c r="AR917">
        <v>-734.39400000000001</v>
      </c>
      <c r="AS917">
        <v>-820.33500000000004</v>
      </c>
      <c r="AT917">
        <v>-830.173</v>
      </c>
      <c r="AU917">
        <v>-830.71</v>
      </c>
      <c r="AV917">
        <v>-831.84</v>
      </c>
      <c r="AW917">
        <v>-832.25800000000004</v>
      </c>
      <c r="AX917">
        <v>-831.83900000000006</v>
      </c>
      <c r="AY917">
        <v>-832.18299999999999</v>
      </c>
      <c r="AZ917">
        <v>-832.947</v>
      </c>
      <c r="BA917">
        <v>-833.22699999999998</v>
      </c>
      <c r="BB917">
        <v>-833.05499999999995</v>
      </c>
      <c r="BC917">
        <v>-832.97900000000004</v>
      </c>
      <c r="BD917">
        <v>-833.52800000000002</v>
      </c>
    </row>
    <row r="918" spans="1:56" x14ac:dyDescent="0.25">
      <c r="A918" t="s">
        <v>323</v>
      </c>
      <c r="D918" t="s">
        <v>2</v>
      </c>
      <c r="F918" t="s">
        <v>155</v>
      </c>
      <c r="G918" s="33">
        <v>43024</v>
      </c>
      <c r="H918" s="41">
        <f t="shared" si="19"/>
        <v>0</v>
      </c>
      <c r="I918">
        <v>-912</v>
      </c>
      <c r="J918">
        <v>-924</v>
      </c>
      <c r="K918">
        <v>-930</v>
      </c>
      <c r="L918">
        <v>-882</v>
      </c>
      <c r="M918">
        <v>-780</v>
      </c>
      <c r="N918">
        <v>-774.16</v>
      </c>
      <c r="O918">
        <v>-780</v>
      </c>
      <c r="P918">
        <v>-336</v>
      </c>
      <c r="Q918">
        <v>0</v>
      </c>
      <c r="R918">
        <v>0</v>
      </c>
      <c r="S918">
        <v>0</v>
      </c>
      <c r="T918">
        <v>0</v>
      </c>
      <c r="U918">
        <v>-456</v>
      </c>
      <c r="V918">
        <v>-798</v>
      </c>
      <c r="W918">
        <v>-912</v>
      </c>
      <c r="X918">
        <v>-966.75199999999995</v>
      </c>
      <c r="Y918">
        <v>-974.92700000000002</v>
      </c>
      <c r="Z918">
        <v>-1331.2329999999999</v>
      </c>
      <c r="AA918">
        <v>-1358.3140000000001</v>
      </c>
      <c r="AB918">
        <v>-1379.068</v>
      </c>
      <c r="AC918">
        <v>-1386.518</v>
      </c>
      <c r="AD918">
        <v>-1390.8440000000001</v>
      </c>
      <c r="AE918">
        <v>-1400.836</v>
      </c>
      <c r="AF918">
        <v>-1136.17</v>
      </c>
      <c r="AG918">
        <v>-60.115000000000002</v>
      </c>
      <c r="AH918">
        <v>-48.771000000000001</v>
      </c>
      <c r="AI918">
        <v>-36.232999999999997</v>
      </c>
      <c r="AJ918">
        <v>-33.018999999999998</v>
      </c>
      <c r="AK918">
        <v>-20.056000000000001</v>
      </c>
      <c r="AL918">
        <v>-10.971</v>
      </c>
      <c r="AM918">
        <v>-6.7869999999999999</v>
      </c>
      <c r="AN918">
        <v>-4.9800000000000004</v>
      </c>
      <c r="AO918">
        <v>-27.76</v>
      </c>
      <c r="AP918">
        <v>-17.260000000000002</v>
      </c>
      <c r="AQ918">
        <v>-9.6</v>
      </c>
      <c r="AR918">
        <v>-3.52</v>
      </c>
      <c r="AS918">
        <v>-0.32</v>
      </c>
      <c r="AT918">
        <v>0</v>
      </c>
      <c r="AU918">
        <v>0</v>
      </c>
      <c r="AV918">
        <v>0</v>
      </c>
      <c r="AW918">
        <v>0</v>
      </c>
      <c r="AX918">
        <v>-0.16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</row>
    <row r="919" spans="1:56" x14ac:dyDescent="0.25">
      <c r="A919" t="s">
        <v>323</v>
      </c>
      <c r="D919" t="s">
        <v>2</v>
      </c>
      <c r="F919" t="s">
        <v>153</v>
      </c>
      <c r="G919" s="33">
        <v>43024</v>
      </c>
      <c r="H919" s="41">
        <f t="shared" si="19"/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</row>
    <row r="920" spans="1:56" x14ac:dyDescent="0.25">
      <c r="A920" t="s">
        <v>323</v>
      </c>
      <c r="D920" t="s">
        <v>2</v>
      </c>
      <c r="F920" t="s">
        <v>157</v>
      </c>
      <c r="G920" s="33">
        <v>43025</v>
      </c>
      <c r="H920" s="41">
        <f t="shared" si="19"/>
        <v>42166.742000000013</v>
      </c>
      <c r="I920">
        <v>-606.10599999999999</v>
      </c>
      <c r="J920">
        <v>-606.02499999999998</v>
      </c>
      <c r="K920">
        <v>-606.77099999999996</v>
      </c>
      <c r="L920">
        <v>-607.15099999999995</v>
      </c>
      <c r="M920">
        <v>-606.98699999999997</v>
      </c>
      <c r="N920">
        <v>-606.74900000000002</v>
      </c>
      <c r="O920">
        <v>-607.19000000000005</v>
      </c>
      <c r="P920">
        <v>-607.07899999999995</v>
      </c>
      <c r="Q920">
        <v>-607.34900000000005</v>
      </c>
      <c r="R920">
        <v>-581.89200000000005</v>
      </c>
      <c r="S920">
        <v>-290.74299999999999</v>
      </c>
      <c r="T920">
        <v>-293.983</v>
      </c>
      <c r="U920">
        <v>-364.80700000000002</v>
      </c>
      <c r="V920">
        <v>-435.613</v>
      </c>
      <c r="W920">
        <v>-522.91300000000001</v>
      </c>
      <c r="X920">
        <v>-733.20100000000002</v>
      </c>
      <c r="Y920">
        <v>-1013.876</v>
      </c>
      <c r="Z920">
        <v>-1191.1469999999999</v>
      </c>
      <c r="AA920">
        <v>-1357.326</v>
      </c>
      <c r="AB920">
        <v>-1476.6210000000001</v>
      </c>
      <c r="AC920">
        <v>-1570.723</v>
      </c>
      <c r="AD920">
        <v>-1613.886</v>
      </c>
      <c r="AE920">
        <v>-1634.1320000000001</v>
      </c>
      <c r="AF920">
        <v>-1670.0840000000001</v>
      </c>
      <c r="AG920">
        <v>-1626.2739999999999</v>
      </c>
      <c r="AH920">
        <v>-1590.1</v>
      </c>
      <c r="AI920">
        <v>-1504</v>
      </c>
      <c r="AJ920">
        <v>-1413.8130000000001</v>
      </c>
      <c r="AK920">
        <v>-1347.49</v>
      </c>
      <c r="AL920">
        <v>-1305.694</v>
      </c>
      <c r="AM920">
        <v>-1241.222</v>
      </c>
      <c r="AN920">
        <v>-1172.6759999999999</v>
      </c>
      <c r="AO920">
        <v>-1056.73</v>
      </c>
      <c r="AP920">
        <v>-926.41300000000001</v>
      </c>
      <c r="AQ920">
        <v>-765.24</v>
      </c>
      <c r="AR920">
        <v>-649.72299999999996</v>
      </c>
      <c r="AS920">
        <v>-610.56899999999996</v>
      </c>
      <c r="AT920">
        <v>-614.64599999999996</v>
      </c>
      <c r="AU920">
        <v>-612.31500000000005</v>
      </c>
      <c r="AV920">
        <v>-611.63300000000004</v>
      </c>
      <c r="AW920">
        <v>-611.38900000000001</v>
      </c>
      <c r="AX920">
        <v>-613.30100000000004</v>
      </c>
      <c r="AY920">
        <v>-612.74699999999996</v>
      </c>
      <c r="AZ920">
        <v>-612.96900000000005</v>
      </c>
      <c r="BA920">
        <v>-614.55100000000004</v>
      </c>
      <c r="BB920">
        <v>-613.88199999999995</v>
      </c>
      <c r="BC920">
        <v>-613.15599999999995</v>
      </c>
      <c r="BD920">
        <v>-613.85500000000002</v>
      </c>
    </row>
    <row r="921" spans="1:56" x14ac:dyDescent="0.25">
      <c r="A921" t="s">
        <v>323</v>
      </c>
      <c r="D921" t="s">
        <v>2</v>
      </c>
      <c r="F921" t="s">
        <v>154</v>
      </c>
      <c r="G921" s="33">
        <v>43025</v>
      </c>
      <c r="H921" s="41">
        <f t="shared" si="19"/>
        <v>0</v>
      </c>
      <c r="I921">
        <v>-834.52800000000002</v>
      </c>
      <c r="J921">
        <v>-834.28</v>
      </c>
      <c r="K921">
        <v>-836.173</v>
      </c>
      <c r="L921">
        <v>-836.13</v>
      </c>
      <c r="M921">
        <v>-866.80499999999995</v>
      </c>
      <c r="N921">
        <v>-884.298</v>
      </c>
      <c r="O921">
        <v>-884.62099999999998</v>
      </c>
      <c r="P921">
        <v>-885.34100000000001</v>
      </c>
      <c r="Q921">
        <v>-884.40599999999995</v>
      </c>
      <c r="R921">
        <v>-884.66399999999999</v>
      </c>
      <c r="S921">
        <v>-884.33</v>
      </c>
      <c r="T921">
        <v>-884.029</v>
      </c>
      <c r="U921">
        <v>-883.18100000000004</v>
      </c>
      <c r="V921">
        <v>-880.88</v>
      </c>
      <c r="W921">
        <v>-905.19</v>
      </c>
      <c r="X921">
        <v>-1386.5029999999999</v>
      </c>
      <c r="Y921">
        <v>-1365.847</v>
      </c>
      <c r="Z921">
        <v>-1246.5650000000001</v>
      </c>
      <c r="AA921">
        <v>-1204.126</v>
      </c>
      <c r="AB921">
        <v>-1110.2080000000001</v>
      </c>
      <c r="AC921">
        <v>-1060.6949999999999</v>
      </c>
      <c r="AD921">
        <v>-1071.7159999999999</v>
      </c>
      <c r="AE921">
        <v>-995.23699999999997</v>
      </c>
      <c r="AF921">
        <v>-967.86099999999999</v>
      </c>
      <c r="AG921">
        <v>-946.60500000000002</v>
      </c>
      <c r="AH921">
        <v>-788.27200000000005</v>
      </c>
      <c r="AI921">
        <v>-485.87200000000001</v>
      </c>
      <c r="AJ921">
        <v>-488.839</v>
      </c>
      <c r="AK921">
        <v>-468.87299999999999</v>
      </c>
      <c r="AL921">
        <v>-480.31299999999999</v>
      </c>
      <c r="AM921">
        <v>-529.12699999999995</v>
      </c>
      <c r="AN921">
        <v>-568.25199999999995</v>
      </c>
      <c r="AO921">
        <v>-699.27700000000004</v>
      </c>
      <c r="AP921">
        <v>-818.279</v>
      </c>
      <c r="AQ921">
        <v>-1015.365</v>
      </c>
      <c r="AR921">
        <v>-1161.4739999999999</v>
      </c>
      <c r="AS921">
        <v>-1281.5840000000001</v>
      </c>
      <c r="AT921">
        <v>-1375.9649999999999</v>
      </c>
      <c r="AU921">
        <v>-1447.8530000000001</v>
      </c>
      <c r="AV921">
        <v>-1527.3320000000001</v>
      </c>
      <c r="AW921">
        <v>-1595.51</v>
      </c>
      <c r="AX921">
        <v>-1725.308</v>
      </c>
      <c r="AY921">
        <v>-1774.0050000000001</v>
      </c>
      <c r="AZ921">
        <v>-1768.95</v>
      </c>
      <c r="BA921">
        <v>-603.05799999999999</v>
      </c>
      <c r="BB921">
        <v>-436.73599999999999</v>
      </c>
      <c r="BC921">
        <v>-437.02600000000001</v>
      </c>
      <c r="BD921">
        <v>-438.101</v>
      </c>
    </row>
    <row r="922" spans="1:56" x14ac:dyDescent="0.25">
      <c r="A922" t="s">
        <v>323</v>
      </c>
      <c r="D922" t="s">
        <v>2</v>
      </c>
      <c r="F922" t="s">
        <v>155</v>
      </c>
      <c r="G922" s="33">
        <v>43025</v>
      </c>
      <c r="H922" s="41">
        <f t="shared" si="19"/>
        <v>0</v>
      </c>
      <c r="I922">
        <v>0</v>
      </c>
      <c r="J922">
        <v>-0.3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-0.16</v>
      </c>
      <c r="V922">
        <v>-0.16</v>
      </c>
      <c r="W922">
        <v>-0.14199999999999999</v>
      </c>
      <c r="X922">
        <v>-0.54200000000000004</v>
      </c>
      <c r="Y922">
        <v>-8.141</v>
      </c>
      <c r="Z922">
        <v>-19.675999999999998</v>
      </c>
      <c r="AA922">
        <v>-19.779</v>
      </c>
      <c r="AB922">
        <v>-35.119</v>
      </c>
      <c r="AC922">
        <v>-45.418999999999997</v>
      </c>
      <c r="AD922">
        <v>-45.436</v>
      </c>
      <c r="AE922">
        <v>-53.488</v>
      </c>
      <c r="AF922">
        <v>-52.817999999999998</v>
      </c>
      <c r="AG922">
        <v>-58.481000000000002</v>
      </c>
      <c r="AH922">
        <v>-46.311</v>
      </c>
      <c r="AI922">
        <v>-49.067</v>
      </c>
      <c r="AJ922">
        <v>-35.825000000000003</v>
      </c>
      <c r="AK922">
        <v>-25.74</v>
      </c>
      <c r="AL922">
        <v>-20.8</v>
      </c>
      <c r="AM922">
        <v>-13.901999999999999</v>
      </c>
      <c r="AN922">
        <v>-7.5519999999999996</v>
      </c>
      <c r="AO922">
        <v>-27.742999999999999</v>
      </c>
      <c r="AP922">
        <v>-17.440000000000001</v>
      </c>
      <c r="AQ922">
        <v>-8.9600000000000009</v>
      </c>
      <c r="AR922">
        <v>-1.92</v>
      </c>
      <c r="AS922">
        <v>0</v>
      </c>
      <c r="AT922">
        <v>0</v>
      </c>
      <c r="AU922">
        <v>0</v>
      </c>
      <c r="AV922">
        <v>0</v>
      </c>
      <c r="AW922">
        <v>-0.32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</row>
    <row r="923" spans="1:56" x14ac:dyDescent="0.25">
      <c r="A923" t="s">
        <v>323</v>
      </c>
      <c r="D923" t="s">
        <v>2</v>
      </c>
      <c r="F923" t="s">
        <v>156</v>
      </c>
      <c r="G923" s="33">
        <v>43025</v>
      </c>
      <c r="H923" s="41">
        <f t="shared" si="19"/>
        <v>338609.00300000014</v>
      </c>
      <c r="I923">
        <v>-6.2930000000000001</v>
      </c>
      <c r="J923">
        <v>-6.3860000000000001</v>
      </c>
      <c r="K923">
        <v>-6.6109999999999998</v>
      </c>
      <c r="L923">
        <v>-6.84</v>
      </c>
      <c r="M923">
        <v>-6.4859999999999998</v>
      </c>
      <c r="N923">
        <v>-6.21</v>
      </c>
      <c r="O923">
        <v>-6.1349999999999998</v>
      </c>
      <c r="P923">
        <v>-6.3170000000000002</v>
      </c>
      <c r="Q923">
        <v>-6.3410000000000002</v>
      </c>
      <c r="R923">
        <v>-6.43</v>
      </c>
      <c r="S923">
        <v>-6.7670000000000003</v>
      </c>
      <c r="T923">
        <v>-19.100000000000001</v>
      </c>
      <c r="U923">
        <v>-313.47500000000002</v>
      </c>
      <c r="V923">
        <v>-1510.3040000000001</v>
      </c>
      <c r="W923">
        <v>-3814.1729999999998</v>
      </c>
      <c r="X923">
        <v>-6818.3220000000001</v>
      </c>
      <c r="Y923">
        <v>-10085.718000000001</v>
      </c>
      <c r="Z923">
        <v>-13456.409</v>
      </c>
      <c r="AA923">
        <v>-16621.543000000001</v>
      </c>
      <c r="AB923">
        <v>-19377.996999999999</v>
      </c>
      <c r="AC923">
        <v>-21526.562000000002</v>
      </c>
      <c r="AD923">
        <v>-23035.674999999999</v>
      </c>
      <c r="AE923">
        <v>-23990.882000000001</v>
      </c>
      <c r="AF923">
        <v>-24537.792000000001</v>
      </c>
      <c r="AG923">
        <v>-24587.091</v>
      </c>
      <c r="AH923">
        <v>-24205.578000000001</v>
      </c>
      <c r="AI923">
        <v>-23404.118999999999</v>
      </c>
      <c r="AJ923">
        <v>-21981.792000000001</v>
      </c>
      <c r="AK923">
        <v>-20183.985000000001</v>
      </c>
      <c r="AL923">
        <v>-17634.846000000001</v>
      </c>
      <c r="AM923">
        <v>-14522.204</v>
      </c>
      <c r="AN923">
        <v>-11225.574000000001</v>
      </c>
      <c r="AO923">
        <v>-7848.3519999999999</v>
      </c>
      <c r="AP923">
        <v>-4705.9250000000002</v>
      </c>
      <c r="AQ923">
        <v>-2249.462</v>
      </c>
      <c r="AR923">
        <v>-713.56</v>
      </c>
      <c r="AS923">
        <v>-71.025999999999996</v>
      </c>
      <c r="AT923">
        <v>-11.301</v>
      </c>
      <c r="AU923">
        <v>-10.635</v>
      </c>
      <c r="AV923">
        <v>-11.11</v>
      </c>
      <c r="AW923">
        <v>-9.4329999999999998</v>
      </c>
      <c r="AX923">
        <v>-8.9629999999999992</v>
      </c>
      <c r="AY923">
        <v>-8.3699999999999992</v>
      </c>
      <c r="AZ923">
        <v>-8.0410000000000004</v>
      </c>
      <c r="BA923">
        <v>-7.0730000000000004</v>
      </c>
      <c r="BB923">
        <v>-6.9390000000000001</v>
      </c>
      <c r="BC923">
        <v>-8.1720000000000006</v>
      </c>
      <c r="BD923">
        <v>-6.6840000000000002</v>
      </c>
    </row>
    <row r="924" spans="1:56" x14ac:dyDescent="0.25">
      <c r="A924" t="s">
        <v>323</v>
      </c>
      <c r="D924" t="s">
        <v>2</v>
      </c>
      <c r="F924" t="s">
        <v>153</v>
      </c>
      <c r="G924" s="33">
        <v>43025</v>
      </c>
      <c r="H924" s="41">
        <f t="shared" si="19"/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</row>
    <row r="925" spans="1:56" x14ac:dyDescent="0.25">
      <c r="A925" t="s">
        <v>323</v>
      </c>
      <c r="D925" t="s">
        <v>2</v>
      </c>
      <c r="F925" t="s">
        <v>155</v>
      </c>
      <c r="G925" s="33">
        <v>43026</v>
      </c>
      <c r="H925" s="41">
        <f t="shared" si="19"/>
        <v>0</v>
      </c>
      <c r="I925">
        <v>0</v>
      </c>
      <c r="J925">
        <v>-0.08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-3.1E-2</v>
      </c>
      <c r="U925">
        <v>-0.51200000000000001</v>
      </c>
      <c r="V925">
        <v>-0.83099999999999996</v>
      </c>
      <c r="W925">
        <v>-0.92700000000000005</v>
      </c>
      <c r="X925">
        <v>-4.3840000000000003</v>
      </c>
      <c r="Y925">
        <v>-9.407</v>
      </c>
      <c r="Z925">
        <v>-15.294</v>
      </c>
      <c r="AA925">
        <v>-21.247</v>
      </c>
      <c r="AB925">
        <v>-25.131</v>
      </c>
      <c r="AC925">
        <v>-36.915999999999997</v>
      </c>
      <c r="AD925">
        <v>-34.286000000000001</v>
      </c>
      <c r="AE925">
        <v>-44.29</v>
      </c>
      <c r="AF925">
        <v>-53.070999999999998</v>
      </c>
      <c r="AG925">
        <v>-59.152000000000001</v>
      </c>
      <c r="AH925">
        <v>-42.491</v>
      </c>
      <c r="AI925">
        <v>-46.015000000000001</v>
      </c>
      <c r="AJ925">
        <v>-37.76</v>
      </c>
      <c r="AK925">
        <v>-31.934999999999999</v>
      </c>
      <c r="AL925">
        <v>-21.405999999999999</v>
      </c>
      <c r="AM925">
        <v>-14.382</v>
      </c>
      <c r="AN925">
        <v>-9.343</v>
      </c>
      <c r="AO925">
        <v>-27.36</v>
      </c>
      <c r="AP925">
        <v>-17.565999999999999</v>
      </c>
      <c r="AQ925">
        <v>-8.64</v>
      </c>
      <c r="AR925">
        <v>-3.52</v>
      </c>
      <c r="AS925">
        <v>-0.8</v>
      </c>
      <c r="AT925">
        <v>0</v>
      </c>
      <c r="AU925">
        <v>0</v>
      </c>
      <c r="AV925">
        <v>0</v>
      </c>
      <c r="AW925">
        <v>-0.04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</row>
    <row r="926" spans="1:56" x14ac:dyDescent="0.25">
      <c r="A926" t="s">
        <v>323</v>
      </c>
      <c r="D926" t="s">
        <v>2</v>
      </c>
      <c r="F926" t="s">
        <v>154</v>
      </c>
      <c r="G926" s="33">
        <v>43026</v>
      </c>
      <c r="H926" s="41">
        <f t="shared" si="19"/>
        <v>0</v>
      </c>
      <c r="I926">
        <v>-439.101</v>
      </c>
      <c r="J926">
        <v>-438.38</v>
      </c>
      <c r="K926">
        <v>-439.13299999999998</v>
      </c>
      <c r="L926">
        <v>-438.79</v>
      </c>
      <c r="M926">
        <v>-438.67099999999999</v>
      </c>
      <c r="N926">
        <v>-439.67</v>
      </c>
      <c r="O926">
        <v>-438.37</v>
      </c>
      <c r="P926">
        <v>-438.78899999999999</v>
      </c>
      <c r="Q926">
        <v>-439.02600000000001</v>
      </c>
      <c r="R926">
        <v>-438.714</v>
      </c>
      <c r="S926">
        <v>-438.26299999999998</v>
      </c>
      <c r="T926">
        <v>-439.03699999999998</v>
      </c>
      <c r="U926">
        <v>-1493.087</v>
      </c>
      <c r="V926">
        <v>-1358.009</v>
      </c>
      <c r="W926">
        <v>-1144.463</v>
      </c>
      <c r="X926">
        <v>-1022.224</v>
      </c>
      <c r="Y926">
        <v>-904.37199999999996</v>
      </c>
      <c r="Z926">
        <v>-1153.0319999999999</v>
      </c>
      <c r="AA926">
        <v>-1100.423</v>
      </c>
      <c r="AB926">
        <v>-988.91399999999999</v>
      </c>
      <c r="AC926">
        <v>-934.28399999999999</v>
      </c>
      <c r="AD926">
        <v>-922.54200000000003</v>
      </c>
      <c r="AE926">
        <v>-860.26599999999996</v>
      </c>
      <c r="AF926">
        <v>-848.96600000000001</v>
      </c>
      <c r="AG926">
        <v>-847.78300000000002</v>
      </c>
      <c r="AH926">
        <v>-845.62400000000002</v>
      </c>
      <c r="AI926">
        <v>-855.67499999999995</v>
      </c>
      <c r="AJ926">
        <v>-557.55399999999997</v>
      </c>
      <c r="AK926">
        <v>-436.78800000000001</v>
      </c>
      <c r="AL926">
        <v>-617.17399999999998</v>
      </c>
      <c r="AM926">
        <v>-770.38</v>
      </c>
      <c r="AN926">
        <v>-837.87</v>
      </c>
      <c r="AO926">
        <v>-948.04499999999996</v>
      </c>
      <c r="AP926">
        <v>-1037.1369999999999</v>
      </c>
      <c r="AQ926">
        <v>-1239.404</v>
      </c>
      <c r="AR926">
        <v>-1376.0070000000001</v>
      </c>
      <c r="AS926">
        <v>-1460.4960000000001</v>
      </c>
      <c r="AT926">
        <v>-1547.9639999999999</v>
      </c>
      <c r="AU926">
        <v>-1664.6669999999999</v>
      </c>
      <c r="AV926">
        <v>-1724.1679999999999</v>
      </c>
      <c r="AW926">
        <v>-1800.7760000000001</v>
      </c>
      <c r="AX926">
        <v>-1836.3340000000001</v>
      </c>
      <c r="AY926">
        <v>-1852.182</v>
      </c>
      <c r="AZ926">
        <v>-1934.8330000000001</v>
      </c>
      <c r="BA926">
        <v>-1171.7629999999999</v>
      </c>
      <c r="BB926">
        <v>-1144.8620000000001</v>
      </c>
      <c r="BC926">
        <v>-1090.7470000000001</v>
      </c>
      <c r="BD926">
        <v>-1051.7159999999999</v>
      </c>
    </row>
    <row r="927" spans="1:56" x14ac:dyDescent="0.25">
      <c r="A927" t="s">
        <v>323</v>
      </c>
      <c r="D927" t="s">
        <v>2</v>
      </c>
      <c r="F927" t="s">
        <v>157</v>
      </c>
      <c r="G927" s="33">
        <v>43026</v>
      </c>
      <c r="H927" s="41">
        <f t="shared" si="19"/>
        <v>34436.953000000001</v>
      </c>
      <c r="I927">
        <v>-613.202</v>
      </c>
      <c r="J927">
        <v>-614.57799999999997</v>
      </c>
      <c r="K927">
        <v>-614.41899999999998</v>
      </c>
      <c r="L927">
        <v>-613.90800000000002</v>
      </c>
      <c r="M927">
        <v>-610.83100000000002</v>
      </c>
      <c r="N927">
        <v>-616.71900000000005</v>
      </c>
      <c r="O927">
        <v>-614.14400000000001</v>
      </c>
      <c r="P927">
        <v>-614.19500000000005</v>
      </c>
      <c r="Q927">
        <v>-614.21799999999996</v>
      </c>
      <c r="R927">
        <v>-613.673</v>
      </c>
      <c r="S927">
        <v>-612.577</v>
      </c>
      <c r="T927">
        <v>-613.93200000000002</v>
      </c>
      <c r="U927">
        <v>-628.65</v>
      </c>
      <c r="V927">
        <v>-179.91399999999999</v>
      </c>
      <c r="W927">
        <v>-160.62299999999999</v>
      </c>
      <c r="X927">
        <v>-261.91199999999998</v>
      </c>
      <c r="Y927">
        <v>-388.92099999999999</v>
      </c>
      <c r="Z927">
        <v>-543.63800000000003</v>
      </c>
      <c r="AA927">
        <v>-699.40899999999999</v>
      </c>
      <c r="AB927">
        <v>-806.048</v>
      </c>
      <c r="AC927">
        <v>-900.26199999999994</v>
      </c>
      <c r="AD927">
        <v>-975.48800000000006</v>
      </c>
      <c r="AE927">
        <v>-1051.568</v>
      </c>
      <c r="AF927">
        <v>-1098.9280000000001</v>
      </c>
      <c r="AG927">
        <v>-1039.9380000000001</v>
      </c>
      <c r="AH927">
        <v>-978.88400000000001</v>
      </c>
      <c r="AI927">
        <v>-877.12400000000002</v>
      </c>
      <c r="AJ927">
        <v>-801.78399999999999</v>
      </c>
      <c r="AK927">
        <v>-971.16800000000001</v>
      </c>
      <c r="AL927">
        <v>-1315.9949999999999</v>
      </c>
      <c r="AM927">
        <v>-1251.079</v>
      </c>
      <c r="AN927">
        <v>-1172.0909999999999</v>
      </c>
      <c r="AO927">
        <v>-1065.5889999999999</v>
      </c>
      <c r="AP927">
        <v>-931.75099999999998</v>
      </c>
      <c r="AQ927">
        <v>-775.65800000000002</v>
      </c>
      <c r="AR927">
        <v>-668.077</v>
      </c>
      <c r="AS927">
        <v>-624.577</v>
      </c>
      <c r="AT927">
        <v>-628.65899999999999</v>
      </c>
      <c r="AU927">
        <v>-625.63599999999997</v>
      </c>
      <c r="AV927">
        <v>-627.52</v>
      </c>
      <c r="AW927">
        <v>-626.04200000000003</v>
      </c>
      <c r="AX927">
        <v>-627.20899999999995</v>
      </c>
      <c r="AY927">
        <v>-627.41600000000005</v>
      </c>
      <c r="AZ927">
        <v>-626.96</v>
      </c>
      <c r="BA927">
        <v>-628.02099999999996</v>
      </c>
      <c r="BB927">
        <v>-628.43299999999999</v>
      </c>
      <c r="BC927">
        <v>-627.93700000000001</v>
      </c>
      <c r="BD927">
        <v>-627.64800000000002</v>
      </c>
    </row>
    <row r="928" spans="1:56" x14ac:dyDescent="0.25">
      <c r="A928" t="s">
        <v>323</v>
      </c>
      <c r="D928" t="s">
        <v>2</v>
      </c>
      <c r="F928" t="s">
        <v>153</v>
      </c>
      <c r="G928" s="33">
        <v>43026</v>
      </c>
      <c r="H928" s="41">
        <f t="shared" si="19"/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</row>
    <row r="929" spans="1:56" x14ac:dyDescent="0.25">
      <c r="A929" t="s">
        <v>323</v>
      </c>
      <c r="D929" t="s">
        <v>2</v>
      </c>
      <c r="F929" t="s">
        <v>156</v>
      </c>
      <c r="G929" s="33">
        <v>43026</v>
      </c>
      <c r="H929" s="41">
        <f t="shared" si="19"/>
        <v>330082.63399999996</v>
      </c>
      <c r="I929">
        <v>-6.9130000000000003</v>
      </c>
      <c r="J929">
        <v>-6.6059999999999999</v>
      </c>
      <c r="K929">
        <v>-6.4820000000000002</v>
      </c>
      <c r="L929">
        <v>-6.8019999999999996</v>
      </c>
      <c r="M929">
        <v>-6.351</v>
      </c>
      <c r="N929">
        <v>-6.774</v>
      </c>
      <c r="O929">
        <v>-6.2270000000000003</v>
      </c>
      <c r="P929">
        <v>-6.4509999999999996</v>
      </c>
      <c r="Q929">
        <v>-6.6420000000000003</v>
      </c>
      <c r="R929">
        <v>-6.78</v>
      </c>
      <c r="S929">
        <v>-6.6219999999999999</v>
      </c>
      <c r="T929">
        <v>-19.725000000000001</v>
      </c>
      <c r="U929">
        <v>-314.58699999999999</v>
      </c>
      <c r="V929">
        <v>-1505.7</v>
      </c>
      <c r="W929">
        <v>-3779.9859999999999</v>
      </c>
      <c r="X929">
        <v>-6746.9520000000002</v>
      </c>
      <c r="Y929">
        <v>-9967.9950000000008</v>
      </c>
      <c r="Z929">
        <v>-13291.073</v>
      </c>
      <c r="AA929">
        <v>-16359.166999999999</v>
      </c>
      <c r="AB929">
        <v>-19068.542000000001</v>
      </c>
      <c r="AC929">
        <v>-21141.625</v>
      </c>
      <c r="AD929">
        <v>-22661.736000000001</v>
      </c>
      <c r="AE929">
        <v>-23653.1</v>
      </c>
      <c r="AF929">
        <v>-24224.225999999999</v>
      </c>
      <c r="AG929">
        <v>-24267.739000000001</v>
      </c>
      <c r="AH929">
        <v>-23847.812999999998</v>
      </c>
      <c r="AI929">
        <v>-22869.558000000001</v>
      </c>
      <c r="AJ929">
        <v>-21381.746999999999</v>
      </c>
      <c r="AK929">
        <v>-19438.521000000001</v>
      </c>
      <c r="AL929">
        <v>-16918.513999999999</v>
      </c>
      <c r="AM929">
        <v>-13781.094999999999</v>
      </c>
      <c r="AN929">
        <v>-10515.519</v>
      </c>
      <c r="AO929">
        <v>-7265.6310000000003</v>
      </c>
      <c r="AP929">
        <v>-4269.3270000000002</v>
      </c>
      <c r="AQ929">
        <v>-1975.19</v>
      </c>
      <c r="AR929">
        <v>-583.27800000000002</v>
      </c>
      <c r="AS929">
        <v>-54.375999999999998</v>
      </c>
      <c r="AT929">
        <v>-13.808</v>
      </c>
      <c r="AU929">
        <v>-11.861000000000001</v>
      </c>
      <c r="AV929">
        <v>-10.664999999999999</v>
      </c>
      <c r="AW929">
        <v>-10.318</v>
      </c>
      <c r="AX929">
        <v>-8.7739999999999991</v>
      </c>
      <c r="AY929">
        <v>-9.6029999999999998</v>
      </c>
      <c r="AZ929">
        <v>-9.7590000000000003</v>
      </c>
      <c r="BA929">
        <v>-8.09</v>
      </c>
      <c r="BB929">
        <v>-7.4109999999999996</v>
      </c>
      <c r="BC929">
        <v>-8.3439999999999994</v>
      </c>
      <c r="BD929">
        <v>-8.6289999999999996</v>
      </c>
    </row>
    <row r="930" spans="1:56" x14ac:dyDescent="0.25">
      <c r="A930" t="s">
        <v>323</v>
      </c>
      <c r="D930" t="s">
        <v>2</v>
      </c>
      <c r="F930" t="s">
        <v>155</v>
      </c>
      <c r="G930" s="33">
        <v>43027</v>
      </c>
      <c r="H930" s="41">
        <f t="shared" si="19"/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-0.16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-0.127</v>
      </c>
      <c r="Z930">
        <v>-0.32</v>
      </c>
      <c r="AA930">
        <v>-0.32</v>
      </c>
      <c r="AB930">
        <v>0</v>
      </c>
      <c r="AC930">
        <v>-0.223</v>
      </c>
      <c r="AD930">
        <v>-1.28</v>
      </c>
      <c r="AE930">
        <v>-1.4850000000000001</v>
      </c>
      <c r="AF930">
        <v>-45.604999999999997</v>
      </c>
      <c r="AG930">
        <v>-29.466999999999999</v>
      </c>
      <c r="AH930">
        <v>-8.1869999999999994</v>
      </c>
      <c r="AI930">
        <v>0</v>
      </c>
      <c r="AJ930">
        <v>0</v>
      </c>
      <c r="AK930">
        <v>0</v>
      </c>
      <c r="AL930">
        <v>-1.6220000000000001</v>
      </c>
      <c r="AM930">
        <v>-0.16</v>
      </c>
      <c r="AN930">
        <v>-0.32</v>
      </c>
      <c r="AO930">
        <v>-6.8150000000000004</v>
      </c>
      <c r="AP930">
        <v>-0.32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</row>
    <row r="931" spans="1:56" x14ac:dyDescent="0.25">
      <c r="A931" t="s">
        <v>323</v>
      </c>
      <c r="D931" t="s">
        <v>2</v>
      </c>
      <c r="F931" t="s">
        <v>154</v>
      </c>
      <c r="G931" s="33">
        <v>43027</v>
      </c>
      <c r="H931" s="41">
        <f t="shared" si="19"/>
        <v>0</v>
      </c>
      <c r="I931">
        <v>-960.529</v>
      </c>
      <c r="J931">
        <v>-973.89300000000003</v>
      </c>
      <c r="K931">
        <v>-999.17200000000003</v>
      </c>
      <c r="L931">
        <v>-768.971</v>
      </c>
      <c r="M931">
        <v>-737.577</v>
      </c>
      <c r="N931">
        <v>-738.23199999999997</v>
      </c>
      <c r="O931">
        <v>-801.83100000000002</v>
      </c>
      <c r="P931">
        <v>-891.56700000000001</v>
      </c>
      <c r="Q931">
        <v>-889.83500000000004</v>
      </c>
      <c r="R931">
        <v>-977.77499999999998</v>
      </c>
      <c r="S931">
        <v>-973.78700000000003</v>
      </c>
      <c r="T931">
        <v>-1054.1469999999999</v>
      </c>
      <c r="U931">
        <v>-1567.63</v>
      </c>
      <c r="V931">
        <v>-1517.644</v>
      </c>
      <c r="W931">
        <v>-1427.1869999999999</v>
      </c>
      <c r="X931">
        <v>-1360.6120000000001</v>
      </c>
      <c r="Y931">
        <v>-1249.3710000000001</v>
      </c>
      <c r="Z931">
        <v>-1171.7829999999999</v>
      </c>
      <c r="AA931">
        <v>-1151.1300000000001</v>
      </c>
      <c r="AB931">
        <v>-1118.789</v>
      </c>
      <c r="AC931">
        <v>-1113.53</v>
      </c>
      <c r="AD931">
        <v>-1143.9469999999999</v>
      </c>
      <c r="AE931">
        <v>-1096.4010000000001</v>
      </c>
      <c r="AF931">
        <v>-1054.5129999999999</v>
      </c>
      <c r="AG931">
        <v>-950.745</v>
      </c>
      <c r="AH931">
        <v>-915.91899999999998</v>
      </c>
      <c r="AI931">
        <v>-937.74599999999998</v>
      </c>
      <c r="AJ931">
        <v>-962.09799999999996</v>
      </c>
      <c r="AK931">
        <v>-965.84100000000001</v>
      </c>
      <c r="AL931">
        <v>-1025.009</v>
      </c>
      <c r="AM931">
        <v>-1097.8430000000001</v>
      </c>
      <c r="AN931">
        <v>-1211.18</v>
      </c>
      <c r="AO931">
        <v>-1436.575</v>
      </c>
      <c r="AP931">
        <v>-1571.7370000000001</v>
      </c>
      <c r="AQ931">
        <v>-1775.24</v>
      </c>
      <c r="AR931">
        <v>-1496.162</v>
      </c>
      <c r="AS931">
        <v>-1335.537</v>
      </c>
      <c r="AT931">
        <v>-1748.6510000000001</v>
      </c>
      <c r="AU931">
        <v>-1909.952</v>
      </c>
      <c r="AV931">
        <v>-2112.0149999999999</v>
      </c>
      <c r="AW931">
        <v>-2152.6579999999999</v>
      </c>
      <c r="AX931">
        <v>-2194.4929999999999</v>
      </c>
      <c r="AY931">
        <v>-2229.92</v>
      </c>
      <c r="AZ931">
        <v>-2273.2849999999999</v>
      </c>
      <c r="BA931">
        <v>-1493.6569999999999</v>
      </c>
      <c r="BB931">
        <v>-1516.8810000000001</v>
      </c>
      <c r="BC931">
        <v>-1464.271</v>
      </c>
      <c r="BD931">
        <v>-1429.22</v>
      </c>
    </row>
    <row r="932" spans="1:56" x14ac:dyDescent="0.25">
      <c r="A932" t="s">
        <v>323</v>
      </c>
      <c r="D932" t="s">
        <v>2</v>
      </c>
      <c r="F932" t="s">
        <v>157</v>
      </c>
      <c r="G932" s="33">
        <v>43027</v>
      </c>
      <c r="H932" s="41">
        <f t="shared" si="19"/>
        <v>32371.543000000001</v>
      </c>
      <c r="I932">
        <v>-628.41</v>
      </c>
      <c r="J932">
        <v>-627.18799999999999</v>
      </c>
      <c r="K932">
        <v>-627.74199999999996</v>
      </c>
      <c r="L932">
        <v>-627.80799999999999</v>
      </c>
      <c r="M932">
        <v>-625.27</v>
      </c>
      <c r="N932">
        <v>-630.53</v>
      </c>
      <c r="O932">
        <v>-626.56899999999996</v>
      </c>
      <c r="P932">
        <v>-626.40800000000002</v>
      </c>
      <c r="Q932">
        <v>-627.48299999999995</v>
      </c>
      <c r="R932">
        <v>-626.80600000000004</v>
      </c>
      <c r="S932">
        <v>-626.245</v>
      </c>
      <c r="T932">
        <v>-626.40200000000004</v>
      </c>
      <c r="U932">
        <v>-632.15</v>
      </c>
      <c r="V932">
        <v>-642.72400000000005</v>
      </c>
      <c r="W932">
        <v>-658.69299999999998</v>
      </c>
      <c r="X932">
        <v>-679.66899999999998</v>
      </c>
      <c r="Y932">
        <v>-694.47199999999998</v>
      </c>
      <c r="Z932">
        <v>-724.55200000000002</v>
      </c>
      <c r="AA932">
        <v>-648.95299999999997</v>
      </c>
      <c r="AB932">
        <v>-657.13499999999999</v>
      </c>
      <c r="AC932">
        <v>-696.63699999999994</v>
      </c>
      <c r="AD932">
        <v>-694.13</v>
      </c>
      <c r="AE932">
        <v>-783.81500000000005</v>
      </c>
      <c r="AF932">
        <v>-1496.952</v>
      </c>
      <c r="AG932">
        <v>-1187.645</v>
      </c>
      <c r="AH932">
        <v>-757.28099999999995</v>
      </c>
      <c r="AI932">
        <v>-657.19100000000003</v>
      </c>
      <c r="AJ932">
        <v>-653.31200000000001</v>
      </c>
      <c r="AK932">
        <v>-669.39400000000001</v>
      </c>
      <c r="AL932">
        <v>-723.53499999999997</v>
      </c>
      <c r="AM932">
        <v>-695.55100000000004</v>
      </c>
      <c r="AN932">
        <v>-667.38099999999997</v>
      </c>
      <c r="AO932">
        <v>-748.84100000000001</v>
      </c>
      <c r="AP932">
        <v>-639.49199999999996</v>
      </c>
      <c r="AQ932">
        <v>-631.83799999999997</v>
      </c>
      <c r="AR932">
        <v>-627.83500000000004</v>
      </c>
      <c r="AS932">
        <v>-625.86699999999996</v>
      </c>
      <c r="AT932">
        <v>-628.08000000000004</v>
      </c>
      <c r="AU932">
        <v>-591.72500000000002</v>
      </c>
      <c r="AV932">
        <v>-592.149</v>
      </c>
      <c r="AW932">
        <v>-591.649</v>
      </c>
      <c r="AX932">
        <v>-592.46799999999996</v>
      </c>
      <c r="AY932">
        <v>-591.77099999999996</v>
      </c>
      <c r="AZ932">
        <v>-592.17200000000003</v>
      </c>
      <c r="BA932">
        <v>-592.02700000000004</v>
      </c>
      <c r="BB932">
        <v>-592.48699999999997</v>
      </c>
      <c r="BC932">
        <v>-592.64400000000001</v>
      </c>
      <c r="BD932">
        <v>-592.46500000000003</v>
      </c>
    </row>
    <row r="933" spans="1:56" x14ac:dyDescent="0.25">
      <c r="A933" t="s">
        <v>323</v>
      </c>
      <c r="D933" t="s">
        <v>2</v>
      </c>
      <c r="F933" t="s">
        <v>156</v>
      </c>
      <c r="G933" s="33">
        <v>43027</v>
      </c>
      <c r="H933" s="41">
        <f t="shared" si="19"/>
        <v>82888.296000000002</v>
      </c>
      <c r="I933">
        <v>-6.7140000000000004</v>
      </c>
      <c r="J933">
        <v>-6.0739999999999998</v>
      </c>
      <c r="K933">
        <v>-6.3380000000000001</v>
      </c>
      <c r="L933">
        <v>-5.8730000000000002</v>
      </c>
      <c r="M933">
        <v>-6.4420000000000002</v>
      </c>
      <c r="N933">
        <v>-6.2830000000000004</v>
      </c>
      <c r="O933">
        <v>-6.8940000000000001</v>
      </c>
      <c r="P933">
        <v>-7.4640000000000004</v>
      </c>
      <c r="Q933">
        <v>-7.6870000000000003</v>
      </c>
      <c r="R933">
        <v>-7.8319999999999999</v>
      </c>
      <c r="S933">
        <v>-7.976</v>
      </c>
      <c r="T933">
        <v>-9.6379999999999999</v>
      </c>
      <c r="U933">
        <v>-30.138000000000002</v>
      </c>
      <c r="V933">
        <v>-177.12799999999999</v>
      </c>
      <c r="W933">
        <v>-947.21900000000005</v>
      </c>
      <c r="X933">
        <v>-2494.5320000000002</v>
      </c>
      <c r="Y933">
        <v>-3803.49</v>
      </c>
      <c r="Z933">
        <v>-4409.1670000000004</v>
      </c>
      <c r="AA933">
        <v>-2169.4279999999999</v>
      </c>
      <c r="AB933">
        <v>-2183.6779999999999</v>
      </c>
      <c r="AC933">
        <v>-4271.6450000000004</v>
      </c>
      <c r="AD933">
        <v>-2943.2829999999999</v>
      </c>
      <c r="AE933">
        <v>-6794.8010000000004</v>
      </c>
      <c r="AF933">
        <v>-20125.875</v>
      </c>
      <c r="AG933">
        <v>-14843.003000000001</v>
      </c>
      <c r="AH933">
        <v>-4540.4809999999998</v>
      </c>
      <c r="AI933">
        <v>-2071.79</v>
      </c>
      <c r="AJ933">
        <v>-2052.0500000000002</v>
      </c>
      <c r="AK933">
        <v>-2273.5140000000001</v>
      </c>
      <c r="AL933">
        <v>-2709.991</v>
      </c>
      <c r="AM933">
        <v>-1662.7329999999999</v>
      </c>
      <c r="AN933">
        <v>-704.14099999999996</v>
      </c>
      <c r="AO933">
        <v>-1370.6980000000001</v>
      </c>
      <c r="AP933">
        <v>-77.649000000000001</v>
      </c>
      <c r="AQ933">
        <v>-24.878</v>
      </c>
      <c r="AR933">
        <v>-13.211</v>
      </c>
      <c r="AS933">
        <v>-11.302</v>
      </c>
      <c r="AT933">
        <v>-11.978999999999999</v>
      </c>
      <c r="AU933">
        <v>-11.581</v>
      </c>
      <c r="AV933">
        <v>-10.856999999999999</v>
      </c>
      <c r="AW933">
        <v>-9.8719999999999999</v>
      </c>
      <c r="AX933">
        <v>-9.1240000000000006</v>
      </c>
      <c r="AY933">
        <v>-7.55</v>
      </c>
      <c r="AZ933">
        <v>-7.3719999999999999</v>
      </c>
      <c r="BA933">
        <v>-6.58</v>
      </c>
      <c r="BB933">
        <v>-6.3879999999999999</v>
      </c>
      <c r="BC933">
        <v>-8.5340000000000007</v>
      </c>
      <c r="BD933">
        <v>-7.4189999999999996</v>
      </c>
    </row>
    <row r="934" spans="1:56" x14ac:dyDescent="0.25">
      <c r="A934" t="s">
        <v>323</v>
      </c>
      <c r="D934" t="s">
        <v>2</v>
      </c>
      <c r="F934" t="s">
        <v>153</v>
      </c>
      <c r="G934" s="33">
        <v>43027</v>
      </c>
      <c r="H934" s="41">
        <f t="shared" si="19"/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</row>
    <row r="935" spans="1:56" x14ac:dyDescent="0.25">
      <c r="A935" t="s">
        <v>323</v>
      </c>
      <c r="D935" t="s">
        <v>2</v>
      </c>
      <c r="F935" t="s">
        <v>154</v>
      </c>
      <c r="G935" s="33">
        <v>43028</v>
      </c>
      <c r="H935" s="41">
        <f t="shared" si="19"/>
        <v>0</v>
      </c>
      <c r="I935">
        <v>-1425.606</v>
      </c>
      <c r="J935">
        <v>-1379.761</v>
      </c>
      <c r="K935">
        <v>-1347.913</v>
      </c>
      <c r="L935">
        <v>-1213.202</v>
      </c>
      <c r="M935">
        <v>-1175.268</v>
      </c>
      <c r="N935">
        <v>-1183.4390000000001</v>
      </c>
      <c r="O935">
        <v>-930.46600000000001</v>
      </c>
      <c r="P935">
        <v>-867.12699999999995</v>
      </c>
      <c r="Q935">
        <v>-863.40700000000004</v>
      </c>
      <c r="R935">
        <v>-865.25599999999997</v>
      </c>
      <c r="S935">
        <v>-866.17</v>
      </c>
      <c r="T935">
        <v>-844.09699999999998</v>
      </c>
      <c r="U935">
        <v>-1501.4839999999999</v>
      </c>
      <c r="V935">
        <v>-1787.0889999999999</v>
      </c>
      <c r="W935">
        <v>-1865.0840000000001</v>
      </c>
      <c r="X935">
        <v>-1757.9829999999999</v>
      </c>
      <c r="Y935">
        <v>-1643.431</v>
      </c>
      <c r="Z935">
        <v>-1612.95</v>
      </c>
      <c r="AA935">
        <v>-1590.758</v>
      </c>
      <c r="AB935">
        <v>-1565.038</v>
      </c>
      <c r="AC935">
        <v>-1498.15</v>
      </c>
      <c r="AD935">
        <v>-1468.164</v>
      </c>
      <c r="AE935">
        <v>-1435.37</v>
      </c>
      <c r="AF935">
        <v>-1443.9179999999999</v>
      </c>
      <c r="AG935">
        <v>-1451.5409999999999</v>
      </c>
      <c r="AH935">
        <v>-1427.1990000000001</v>
      </c>
      <c r="AI935">
        <v>-1391.029</v>
      </c>
      <c r="AJ935">
        <v>-1468.357</v>
      </c>
      <c r="AK935">
        <v>-1486.4639999999999</v>
      </c>
      <c r="AL935">
        <v>-1526.2139999999999</v>
      </c>
      <c r="AM935">
        <v>-1556.0830000000001</v>
      </c>
      <c r="AN935">
        <v>-1634.3679999999999</v>
      </c>
      <c r="AO935">
        <v>-1714.933</v>
      </c>
      <c r="AP935">
        <v>-1804.067</v>
      </c>
      <c r="AQ935">
        <v>-1947.65</v>
      </c>
      <c r="AR935">
        <v>-2050.3310000000001</v>
      </c>
      <c r="AS935">
        <v>-2189.4079999999999</v>
      </c>
      <c r="AT935">
        <v>-2200.6660000000002</v>
      </c>
      <c r="AU935">
        <v>-2217.0630000000001</v>
      </c>
      <c r="AV935">
        <v>-2245.2649999999999</v>
      </c>
      <c r="AW935">
        <v>-2267.1770000000001</v>
      </c>
      <c r="AX935">
        <v>-2305.2289999999998</v>
      </c>
      <c r="AY935">
        <v>-2161.2159999999999</v>
      </c>
      <c r="AZ935">
        <v>-864.04100000000005</v>
      </c>
      <c r="BA935">
        <v>-863.35400000000004</v>
      </c>
      <c r="BB935">
        <v>-864.06399999999996</v>
      </c>
      <c r="BC935">
        <v>-864.13900000000001</v>
      </c>
      <c r="BD935">
        <v>-863.82600000000002</v>
      </c>
    </row>
    <row r="936" spans="1:56" x14ac:dyDescent="0.25">
      <c r="A936" t="s">
        <v>323</v>
      </c>
      <c r="D936" t="s">
        <v>2</v>
      </c>
      <c r="F936" t="s">
        <v>155</v>
      </c>
      <c r="G936" s="33">
        <v>43028</v>
      </c>
      <c r="H936" s="41">
        <f t="shared" si="19"/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-0.16</v>
      </c>
      <c r="R936">
        <v>0</v>
      </c>
      <c r="S936">
        <v>0</v>
      </c>
      <c r="T936">
        <v>0</v>
      </c>
      <c r="U936">
        <v>-0.83</v>
      </c>
      <c r="V936">
        <v>-0.70399999999999996</v>
      </c>
      <c r="W936">
        <v>-2.923</v>
      </c>
      <c r="X936">
        <v>-9.93</v>
      </c>
      <c r="Y936">
        <v>-10.098000000000001</v>
      </c>
      <c r="Z936">
        <v>-18.55</v>
      </c>
      <c r="AA936">
        <v>-25.902999999999999</v>
      </c>
      <c r="AB936">
        <v>-17.489999999999998</v>
      </c>
      <c r="AC936">
        <v>-25.405000000000001</v>
      </c>
      <c r="AD936">
        <v>-69.272999999999996</v>
      </c>
      <c r="AE936">
        <v>-103.40600000000001</v>
      </c>
      <c r="AF936">
        <v>-135.73099999999999</v>
      </c>
      <c r="AG936">
        <v>-119.70399999999999</v>
      </c>
      <c r="AH936">
        <v>-154.756</v>
      </c>
      <c r="AI936">
        <v>-134.24700000000001</v>
      </c>
      <c r="AJ936">
        <v>-149.62</v>
      </c>
      <c r="AK936">
        <v>-139.49299999999999</v>
      </c>
      <c r="AL936">
        <v>-143.44399999999999</v>
      </c>
      <c r="AM936">
        <v>-144.114</v>
      </c>
      <c r="AN936">
        <v>-110.226</v>
      </c>
      <c r="AO936">
        <v>-68.912000000000006</v>
      </c>
      <c r="AP936">
        <v>-29.488</v>
      </c>
      <c r="AQ936">
        <v>-10.4</v>
      </c>
      <c r="AR936">
        <v>-3.2</v>
      </c>
      <c r="AS936">
        <v>-0.64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</row>
    <row r="937" spans="1:56" x14ac:dyDescent="0.25">
      <c r="A937" t="s">
        <v>323</v>
      </c>
      <c r="D937" t="s">
        <v>2</v>
      </c>
      <c r="F937" t="s">
        <v>157</v>
      </c>
      <c r="G937" s="33">
        <v>43028</v>
      </c>
      <c r="H937" s="41">
        <f t="shared" si="19"/>
        <v>43722.429000000011</v>
      </c>
      <c r="I937">
        <v>-592.33199999999999</v>
      </c>
      <c r="J937">
        <v>-592.08399999999995</v>
      </c>
      <c r="K937">
        <v>-592.84900000000005</v>
      </c>
      <c r="L937">
        <v>-592.02499999999998</v>
      </c>
      <c r="M937">
        <v>-590.6</v>
      </c>
      <c r="N937">
        <v>-593.99699999999996</v>
      </c>
      <c r="O937">
        <v>-590.92600000000004</v>
      </c>
      <c r="P937">
        <v>-591.48</v>
      </c>
      <c r="Q937">
        <v>-590.75400000000002</v>
      </c>
      <c r="R937">
        <v>-590.74599999999998</v>
      </c>
      <c r="S937">
        <v>-590.88099999999997</v>
      </c>
      <c r="T937">
        <v>-592.27599999999995</v>
      </c>
      <c r="U937">
        <v>-615.59299999999996</v>
      </c>
      <c r="V937">
        <v>-630.6</v>
      </c>
      <c r="W937">
        <v>-735.63099999999997</v>
      </c>
      <c r="X937">
        <v>-812.92</v>
      </c>
      <c r="Y937">
        <v>-998.66800000000001</v>
      </c>
      <c r="Z937">
        <v>-953.75400000000002</v>
      </c>
      <c r="AA937">
        <v>-1055.547</v>
      </c>
      <c r="AB937">
        <v>-1175.7619999999999</v>
      </c>
      <c r="AC937">
        <v>-1430.001</v>
      </c>
      <c r="AD937">
        <v>-1679.412</v>
      </c>
      <c r="AE937">
        <v>-1836.249</v>
      </c>
      <c r="AF937">
        <v>-1884.2059999999999</v>
      </c>
      <c r="AG937">
        <v>-2038.6279999999999</v>
      </c>
      <c r="AH937">
        <v>-2085.1950000000002</v>
      </c>
      <c r="AI937">
        <v>-2074.7379999999998</v>
      </c>
      <c r="AJ937">
        <v>-1995.2560000000001</v>
      </c>
      <c r="AK937">
        <v>-1950.4549999999999</v>
      </c>
      <c r="AL937">
        <v>-1863.4680000000001</v>
      </c>
      <c r="AM937">
        <v>-1721.8979999999999</v>
      </c>
      <c r="AN937">
        <v>-1518.404</v>
      </c>
      <c r="AO937">
        <v>-1203.067</v>
      </c>
      <c r="AP937">
        <v>-712.03300000000002</v>
      </c>
      <c r="AQ937">
        <v>-448.87599999999998</v>
      </c>
      <c r="AR937">
        <v>-340.94799999999998</v>
      </c>
      <c r="AS937">
        <v>-305.06900000000002</v>
      </c>
      <c r="AT937">
        <v>-303.84500000000003</v>
      </c>
      <c r="AU937">
        <v>-301.31099999999998</v>
      </c>
      <c r="AV937">
        <v>-302.75400000000002</v>
      </c>
      <c r="AW937">
        <v>-301.54300000000001</v>
      </c>
      <c r="AX937">
        <v>-302.08300000000003</v>
      </c>
      <c r="AY937">
        <v>-302.7</v>
      </c>
      <c r="AZ937">
        <v>-354.90699999999998</v>
      </c>
      <c r="BA937">
        <v>-554</v>
      </c>
      <c r="BB937">
        <v>-610.61800000000005</v>
      </c>
      <c r="BC937">
        <v>-610.77300000000002</v>
      </c>
      <c r="BD937">
        <v>-610.56700000000001</v>
      </c>
    </row>
    <row r="938" spans="1:56" x14ac:dyDescent="0.25">
      <c r="A938" t="s">
        <v>323</v>
      </c>
      <c r="D938" t="s">
        <v>2</v>
      </c>
      <c r="F938" t="s">
        <v>156</v>
      </c>
      <c r="G938" s="33">
        <v>43028</v>
      </c>
      <c r="H938" s="41">
        <f t="shared" si="19"/>
        <v>313508.28899999993</v>
      </c>
      <c r="I938">
        <v>-5.8330000000000002</v>
      </c>
      <c r="J938">
        <v>-6.2590000000000003</v>
      </c>
      <c r="K938">
        <v>-6.43</v>
      </c>
      <c r="L938">
        <v>-6.27</v>
      </c>
      <c r="M938">
        <v>-5.7409999999999997</v>
      </c>
      <c r="N938">
        <v>-5.641</v>
      </c>
      <c r="O938">
        <v>-5.6929999999999996</v>
      </c>
      <c r="P938">
        <v>-5.8570000000000002</v>
      </c>
      <c r="Q938">
        <v>-6.0890000000000004</v>
      </c>
      <c r="R938">
        <v>-6.3259999999999996</v>
      </c>
      <c r="S938">
        <v>-7.0590000000000002</v>
      </c>
      <c r="T938">
        <v>-13.984</v>
      </c>
      <c r="U938">
        <v>-371.59100000000001</v>
      </c>
      <c r="V938">
        <v>-766.697</v>
      </c>
      <c r="W938">
        <v>-2995.6379999999999</v>
      </c>
      <c r="X938">
        <v>-5653.567</v>
      </c>
      <c r="Y938">
        <v>-8752.5959999999995</v>
      </c>
      <c r="Z938">
        <v>-9141.8510000000006</v>
      </c>
      <c r="AA938">
        <v>-10044.664000000001</v>
      </c>
      <c r="AB938">
        <v>-12676.736999999999</v>
      </c>
      <c r="AC938">
        <v>-14981.985000000001</v>
      </c>
      <c r="AD938">
        <v>-18697.118999999999</v>
      </c>
      <c r="AE938">
        <v>-20067.651000000002</v>
      </c>
      <c r="AF938">
        <v>-22255.553</v>
      </c>
      <c r="AG938">
        <v>-23949.773000000001</v>
      </c>
      <c r="AH938">
        <v>-24407.632000000001</v>
      </c>
      <c r="AI938">
        <v>-24691.129000000001</v>
      </c>
      <c r="AJ938">
        <v>-23760.282999999999</v>
      </c>
      <c r="AK938">
        <v>-22078.701000000001</v>
      </c>
      <c r="AL938">
        <v>-20149.511999999999</v>
      </c>
      <c r="AM938">
        <v>-17447.48</v>
      </c>
      <c r="AN938">
        <v>-13724.749</v>
      </c>
      <c r="AO938">
        <v>-9639.8960000000006</v>
      </c>
      <c r="AP938">
        <v>-5402.1080000000002</v>
      </c>
      <c r="AQ938">
        <v>-1431.6479999999999</v>
      </c>
      <c r="AR938">
        <v>-205.43199999999999</v>
      </c>
      <c r="AS938">
        <v>-27.847000000000001</v>
      </c>
      <c r="AT938">
        <v>-13.868</v>
      </c>
      <c r="AU938">
        <v>-12.625999999999999</v>
      </c>
      <c r="AV938">
        <v>-12.63</v>
      </c>
      <c r="AW938">
        <v>-10.875</v>
      </c>
      <c r="AX938">
        <v>-9.5129999999999999</v>
      </c>
      <c r="AY938">
        <v>-8.2509999999999994</v>
      </c>
      <c r="AZ938">
        <v>-6.9189999999999996</v>
      </c>
      <c r="BA938">
        <v>-6.9960000000000004</v>
      </c>
      <c r="BB938">
        <v>-6.3789999999999996</v>
      </c>
      <c r="BC938">
        <v>-8.2970000000000006</v>
      </c>
      <c r="BD938">
        <v>-8.9139999999999997</v>
      </c>
    </row>
    <row r="939" spans="1:56" x14ac:dyDescent="0.25">
      <c r="A939" t="s">
        <v>323</v>
      </c>
      <c r="D939" t="s">
        <v>2</v>
      </c>
      <c r="F939" t="s">
        <v>153</v>
      </c>
      <c r="G939" s="33">
        <v>43028</v>
      </c>
      <c r="H939" s="41">
        <f t="shared" si="19"/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</row>
    <row r="940" spans="1:56" x14ac:dyDescent="0.25">
      <c r="A940" t="s">
        <v>323</v>
      </c>
      <c r="D940" t="s">
        <v>2</v>
      </c>
      <c r="F940" t="s">
        <v>153</v>
      </c>
      <c r="G940" s="33">
        <v>43029</v>
      </c>
      <c r="H940" s="41">
        <f t="shared" si="19"/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</row>
    <row r="941" spans="1:56" x14ac:dyDescent="0.25">
      <c r="A941" t="s">
        <v>323</v>
      </c>
      <c r="D941" t="s">
        <v>2</v>
      </c>
      <c r="F941" t="s">
        <v>156</v>
      </c>
      <c r="G941" s="33">
        <v>43029</v>
      </c>
      <c r="H941" s="41">
        <f t="shared" si="19"/>
        <v>88972.180000000008</v>
      </c>
      <c r="I941">
        <v>-6.61</v>
      </c>
      <c r="J941">
        <v>-6.0620000000000003</v>
      </c>
      <c r="K941">
        <v>-6.2649999999999997</v>
      </c>
      <c r="L941">
        <v>-5.7560000000000002</v>
      </c>
      <c r="M941">
        <v>-5.8890000000000002</v>
      </c>
      <c r="N941">
        <v>-5.7869999999999999</v>
      </c>
      <c r="O941">
        <v>-6.03</v>
      </c>
      <c r="P941">
        <v>-6.1120000000000001</v>
      </c>
      <c r="Q941">
        <v>-6.22</v>
      </c>
      <c r="R941">
        <v>-6.242</v>
      </c>
      <c r="S941">
        <v>-5.8959999999999999</v>
      </c>
      <c r="T941">
        <v>-6.069</v>
      </c>
      <c r="U941">
        <v>-28.655999999999999</v>
      </c>
      <c r="V941">
        <v>-113.134</v>
      </c>
      <c r="W941">
        <v>-429.10899999999998</v>
      </c>
      <c r="X941">
        <v>-1095.616</v>
      </c>
      <c r="Y941">
        <v>-1812.4490000000001</v>
      </c>
      <c r="Z941">
        <v>-3134.444</v>
      </c>
      <c r="AA941">
        <v>-2770.7220000000002</v>
      </c>
      <c r="AB941">
        <v>-5118.3069999999998</v>
      </c>
      <c r="AC941">
        <v>-4816.2969999999996</v>
      </c>
      <c r="AD941">
        <v>-5196.0339999999997</v>
      </c>
      <c r="AE941">
        <v>-8290.7900000000009</v>
      </c>
      <c r="AF941">
        <v>-6441.7730000000001</v>
      </c>
      <c r="AG941">
        <v>-6508.1570000000002</v>
      </c>
      <c r="AH941">
        <v>-6519.5929999999998</v>
      </c>
      <c r="AI941">
        <v>-7583.1080000000002</v>
      </c>
      <c r="AJ941">
        <v>-7205.7579999999998</v>
      </c>
      <c r="AK941">
        <v>-7578.2380000000003</v>
      </c>
      <c r="AL941">
        <v>-5007.1139999999996</v>
      </c>
      <c r="AM941">
        <v>-3343.7429999999999</v>
      </c>
      <c r="AN941">
        <v>-2199.8110000000001</v>
      </c>
      <c r="AO941">
        <v>-2530.076</v>
      </c>
      <c r="AP941">
        <v>-961.71400000000006</v>
      </c>
      <c r="AQ941">
        <v>-102.919</v>
      </c>
      <c r="AR941">
        <v>-13.364000000000001</v>
      </c>
      <c r="AS941">
        <v>-9.5670000000000002</v>
      </c>
      <c r="AT941">
        <v>-11.204000000000001</v>
      </c>
      <c r="AU941">
        <v>-9.8970000000000002</v>
      </c>
      <c r="AV941">
        <v>-8.5690000000000008</v>
      </c>
      <c r="AW941">
        <v>-8.4239999999999995</v>
      </c>
      <c r="AX941">
        <v>-7.3159999999999998</v>
      </c>
      <c r="AY941">
        <v>-7.556</v>
      </c>
      <c r="AZ941">
        <v>-6.4820000000000002</v>
      </c>
      <c r="BA941">
        <v>-6.681</v>
      </c>
      <c r="BB941">
        <v>-6.9279999999999999</v>
      </c>
      <c r="BC941">
        <v>-7.9939999999999998</v>
      </c>
      <c r="BD941">
        <v>-7.6980000000000004</v>
      </c>
    </row>
    <row r="942" spans="1:56" x14ac:dyDescent="0.25">
      <c r="A942" t="s">
        <v>323</v>
      </c>
      <c r="D942" t="s">
        <v>2</v>
      </c>
      <c r="F942" t="s">
        <v>154</v>
      </c>
      <c r="G942" s="33">
        <v>43029</v>
      </c>
      <c r="H942" s="41">
        <f t="shared" si="19"/>
        <v>0</v>
      </c>
      <c r="I942">
        <v>-863.90099999999995</v>
      </c>
      <c r="J942">
        <v>-864.46100000000001</v>
      </c>
      <c r="K942">
        <v>-864.74</v>
      </c>
      <c r="L942">
        <v>-864.375</v>
      </c>
      <c r="M942">
        <v>-864.67600000000004</v>
      </c>
      <c r="N942">
        <v>-865.13800000000003</v>
      </c>
      <c r="O942">
        <v>-865.06299999999999</v>
      </c>
      <c r="P942">
        <v>-864.34299999999996</v>
      </c>
      <c r="Q942">
        <v>-864.80499999999995</v>
      </c>
      <c r="R942">
        <v>-865.17</v>
      </c>
      <c r="S942">
        <v>-865.31</v>
      </c>
      <c r="T942">
        <v>-864.56799999999998</v>
      </c>
      <c r="U942">
        <v>-865.02</v>
      </c>
      <c r="V942">
        <v>-867.78300000000002</v>
      </c>
      <c r="W942">
        <v>-882.78200000000004</v>
      </c>
      <c r="X942">
        <v>-882.63099999999997</v>
      </c>
      <c r="Y942">
        <v>-883.56700000000001</v>
      </c>
      <c r="Z942">
        <v>-882.11500000000001</v>
      </c>
      <c r="AA942">
        <v>-882.76099999999997</v>
      </c>
      <c r="AB942">
        <v>-668.10799999999995</v>
      </c>
      <c r="AC942">
        <v>-714.08299999999997</v>
      </c>
      <c r="AD942">
        <v>-659.09799999999996</v>
      </c>
      <c r="AE942">
        <v>-796.94899999999996</v>
      </c>
      <c r="AF942">
        <v>-817.65800000000002</v>
      </c>
      <c r="AG942">
        <v>-817.24800000000005</v>
      </c>
      <c r="AH942">
        <v>-818.67899999999997</v>
      </c>
      <c r="AI942">
        <v>-816.58299999999997</v>
      </c>
      <c r="AJ942">
        <v>-816.91600000000005</v>
      </c>
      <c r="AK942">
        <v>-817.67899999999997</v>
      </c>
      <c r="AL942">
        <v>-817.48599999999999</v>
      </c>
      <c r="AM942">
        <v>-817.16300000000001</v>
      </c>
      <c r="AN942">
        <v>-816.89499999999998</v>
      </c>
      <c r="AO942">
        <v>-816.755</v>
      </c>
      <c r="AP942">
        <v>-817.23900000000003</v>
      </c>
      <c r="AQ942">
        <v>-816.755</v>
      </c>
      <c r="AR942">
        <v>-817.74400000000003</v>
      </c>
      <c r="AS942">
        <v>-817.31299999999999</v>
      </c>
      <c r="AT942">
        <v>-818.15200000000004</v>
      </c>
      <c r="AU942">
        <v>-817.56100000000004</v>
      </c>
      <c r="AV942">
        <v>-817.14099999999996</v>
      </c>
      <c r="AW942">
        <v>-818.13099999999997</v>
      </c>
      <c r="AX942">
        <v>-818.21600000000001</v>
      </c>
      <c r="AY942">
        <v>-817.81899999999996</v>
      </c>
      <c r="AZ942">
        <v>-818.346</v>
      </c>
      <c r="BA942">
        <v>-819.12</v>
      </c>
      <c r="BB942">
        <v>-817.51800000000003</v>
      </c>
      <c r="BC942">
        <v>-818.79700000000003</v>
      </c>
      <c r="BD942">
        <v>-818.80799999999999</v>
      </c>
    </row>
    <row r="943" spans="1:56" x14ac:dyDescent="0.25">
      <c r="A943" t="s">
        <v>323</v>
      </c>
      <c r="D943" t="s">
        <v>2</v>
      </c>
      <c r="F943" t="s">
        <v>155</v>
      </c>
      <c r="G943" s="33">
        <v>43029</v>
      </c>
      <c r="H943" s="41">
        <f t="shared" si="19"/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-3.1E-2</v>
      </c>
      <c r="W943">
        <v>-1.214</v>
      </c>
      <c r="X943">
        <v>-3.9279999999999999</v>
      </c>
      <c r="Y943">
        <v>-12.965</v>
      </c>
      <c r="Z943">
        <v>-26.457999999999998</v>
      </c>
      <c r="AA943">
        <v>-17.882000000000001</v>
      </c>
      <c r="AB943">
        <v>-36.776000000000003</v>
      </c>
      <c r="AC943">
        <v>-34.243000000000002</v>
      </c>
      <c r="AD943">
        <v>-31.143000000000001</v>
      </c>
      <c r="AE943">
        <v>-99.12</v>
      </c>
      <c r="AF943">
        <v>-86.792000000000002</v>
      </c>
      <c r="AG943">
        <v>-103.099</v>
      </c>
      <c r="AH943">
        <v>-114.71599999999999</v>
      </c>
      <c r="AI943">
        <v>-128.43100000000001</v>
      </c>
      <c r="AJ943">
        <v>-179.602</v>
      </c>
      <c r="AK943">
        <v>-167.929</v>
      </c>
      <c r="AL943">
        <v>-179.029</v>
      </c>
      <c r="AM943">
        <v>-86.543000000000006</v>
      </c>
      <c r="AN943">
        <v>-61.420999999999999</v>
      </c>
      <c r="AO943">
        <v>-62.011000000000003</v>
      </c>
      <c r="AP943">
        <v>-46.448999999999998</v>
      </c>
      <c r="AQ943">
        <v>-23.757999999999999</v>
      </c>
      <c r="AR943">
        <v>-11.856</v>
      </c>
      <c r="AS943">
        <v>-18.855</v>
      </c>
      <c r="AT943">
        <v>-14.384</v>
      </c>
      <c r="AU943">
        <v>-17.312000000000001</v>
      </c>
      <c r="AV943">
        <v>-12.359</v>
      </c>
      <c r="AW943">
        <v>-7.4390000000000001</v>
      </c>
      <c r="AX943">
        <v>-8.9359999999999999</v>
      </c>
      <c r="AY943">
        <v>-5.76</v>
      </c>
      <c r="AZ943">
        <v>-2.08</v>
      </c>
      <c r="BA943">
        <v>-0.27100000000000002</v>
      </c>
      <c r="BB943">
        <v>-7.0000000000000001E-3</v>
      </c>
      <c r="BC943">
        <v>0</v>
      </c>
      <c r="BD943">
        <v>0</v>
      </c>
    </row>
    <row r="944" spans="1:56" x14ac:dyDescent="0.25">
      <c r="A944" t="s">
        <v>323</v>
      </c>
      <c r="D944" t="s">
        <v>2</v>
      </c>
      <c r="F944" t="s">
        <v>157</v>
      </c>
      <c r="G944" s="33">
        <v>43029</v>
      </c>
      <c r="H944" s="41">
        <f t="shared" si="19"/>
        <v>38408.397999999994</v>
      </c>
      <c r="I944">
        <v>-609.39300000000003</v>
      </c>
      <c r="J944">
        <v>-610.93899999999996</v>
      </c>
      <c r="K944">
        <v>-610.48099999999999</v>
      </c>
      <c r="L944">
        <v>-609.22799999999995</v>
      </c>
      <c r="M944">
        <v>-608.06700000000001</v>
      </c>
      <c r="N944">
        <v>-612.78800000000001</v>
      </c>
      <c r="O944">
        <v>-610.36900000000003</v>
      </c>
      <c r="P944">
        <v>-611.16600000000005</v>
      </c>
      <c r="Q944">
        <v>-610.44000000000005</v>
      </c>
      <c r="R944">
        <v>-610.14400000000001</v>
      </c>
      <c r="S944">
        <v>-609.65</v>
      </c>
      <c r="T944">
        <v>-609.904</v>
      </c>
      <c r="U944">
        <v>-614.62</v>
      </c>
      <c r="V944">
        <v>-627.10299999999995</v>
      </c>
      <c r="W944">
        <v>-674.92100000000005</v>
      </c>
      <c r="X944">
        <v>-723.46100000000001</v>
      </c>
      <c r="Y944">
        <v>-804.71600000000001</v>
      </c>
      <c r="Z944">
        <v>-892.87</v>
      </c>
      <c r="AA944">
        <v>-852.29100000000005</v>
      </c>
      <c r="AB944">
        <v>-1032.9739999999999</v>
      </c>
      <c r="AC944">
        <v>-1042.5640000000001</v>
      </c>
      <c r="AD944">
        <v>-1065.828</v>
      </c>
      <c r="AE944">
        <v>-1448.492</v>
      </c>
      <c r="AF944">
        <v>-1171.626</v>
      </c>
      <c r="AG944">
        <v>-1154.354</v>
      </c>
      <c r="AH944">
        <v>-1228.98</v>
      </c>
      <c r="AI944">
        <v>-1293.9549999999999</v>
      </c>
      <c r="AJ944">
        <v>-1404.941</v>
      </c>
      <c r="AK944">
        <v>-1352.1289999999999</v>
      </c>
      <c r="AL944">
        <v>-1223.838</v>
      </c>
      <c r="AM944">
        <v>-1044.8969999999999</v>
      </c>
      <c r="AN944">
        <v>-935.44</v>
      </c>
      <c r="AO944">
        <v>-983.25300000000004</v>
      </c>
      <c r="AP944">
        <v>-797.91800000000001</v>
      </c>
      <c r="AQ944">
        <v>-654.56399999999996</v>
      </c>
      <c r="AR944">
        <v>-619.95699999999999</v>
      </c>
      <c r="AS944">
        <v>-621.529</v>
      </c>
      <c r="AT944">
        <v>-619.20399999999995</v>
      </c>
      <c r="AU944">
        <v>-619.47900000000004</v>
      </c>
      <c r="AV944">
        <v>-620.01800000000003</v>
      </c>
      <c r="AW944">
        <v>-619.48599999999999</v>
      </c>
      <c r="AX944">
        <v>-620</v>
      </c>
      <c r="AY944">
        <v>-619.69299999999998</v>
      </c>
      <c r="AZ944">
        <v>-619.74699999999996</v>
      </c>
      <c r="BA944">
        <v>-620.82399999999996</v>
      </c>
      <c r="BB944">
        <v>-620.42399999999998</v>
      </c>
      <c r="BC944">
        <v>-619.67200000000003</v>
      </c>
      <c r="BD944">
        <v>-620.06100000000004</v>
      </c>
    </row>
    <row r="945" spans="1:56" x14ac:dyDescent="0.25">
      <c r="A945" t="s">
        <v>323</v>
      </c>
      <c r="D945" t="s">
        <v>2</v>
      </c>
      <c r="F945" t="s">
        <v>154</v>
      </c>
      <c r="G945" s="33">
        <v>43030</v>
      </c>
      <c r="H945" s="41">
        <f t="shared" si="19"/>
        <v>0</v>
      </c>
      <c r="I945">
        <v>-818.45299999999997</v>
      </c>
      <c r="J945">
        <v>-818.66800000000001</v>
      </c>
      <c r="K945">
        <v>-819.50599999999997</v>
      </c>
      <c r="L945">
        <v>-817.96900000000005</v>
      </c>
      <c r="M945">
        <v>-819.52800000000002</v>
      </c>
      <c r="N945">
        <v>-818.14099999999996</v>
      </c>
      <c r="O945">
        <v>-818.94799999999998</v>
      </c>
      <c r="P945">
        <v>-818.10900000000004</v>
      </c>
      <c r="Q945">
        <v>-819.13</v>
      </c>
      <c r="R945">
        <v>-818.36699999999996</v>
      </c>
      <c r="S945">
        <v>-818.17399999999998</v>
      </c>
      <c r="T945">
        <v>-818.21699999999998</v>
      </c>
      <c r="U945">
        <v>-489.65699999999998</v>
      </c>
      <c r="V945">
        <v>-341.46300000000002</v>
      </c>
      <c r="W945">
        <v>-421.55399999999997</v>
      </c>
      <c r="X945">
        <v>-594.048</v>
      </c>
      <c r="Y945">
        <v>-874.00900000000001</v>
      </c>
      <c r="Z945">
        <v>-871.31</v>
      </c>
      <c r="AA945">
        <v>-876.33199999999999</v>
      </c>
      <c r="AB945">
        <v>-883.84699999999998</v>
      </c>
      <c r="AC945">
        <v>-884.37400000000002</v>
      </c>
      <c r="AD945">
        <v>-883.09400000000005</v>
      </c>
      <c r="AE945">
        <v>-882.69600000000003</v>
      </c>
      <c r="AF945">
        <v>-882.58900000000006</v>
      </c>
      <c r="AG945">
        <v>-883.95399999999995</v>
      </c>
      <c r="AH945">
        <v>-883.53499999999997</v>
      </c>
      <c r="AI945">
        <v>-883.298</v>
      </c>
      <c r="AJ945">
        <v>-882.96500000000003</v>
      </c>
      <c r="AK945">
        <v>-883.08299999999997</v>
      </c>
      <c r="AL945">
        <v>-882.99800000000005</v>
      </c>
      <c r="AM945">
        <v>-882.6</v>
      </c>
      <c r="AN945">
        <v>-882.43799999999999</v>
      </c>
      <c r="AO945">
        <v>-882.41700000000003</v>
      </c>
      <c r="AP945">
        <v>-882.66399999999999</v>
      </c>
      <c r="AQ945">
        <v>-882.18</v>
      </c>
      <c r="AR945">
        <v>-882.428</v>
      </c>
      <c r="AS945">
        <v>-882.71799999999996</v>
      </c>
      <c r="AT945">
        <v>-882.18</v>
      </c>
      <c r="AU945">
        <v>-881.65300000000002</v>
      </c>
      <c r="AV945">
        <v>-621.649</v>
      </c>
      <c r="AW945">
        <v>-774.23</v>
      </c>
      <c r="AX945">
        <v>-865.52499999999998</v>
      </c>
      <c r="AY945">
        <v>-865.26700000000005</v>
      </c>
      <c r="AZ945">
        <v>-865.33199999999999</v>
      </c>
      <c r="BA945">
        <v>-865.73</v>
      </c>
      <c r="BB945">
        <v>-865.20299999999997</v>
      </c>
      <c r="BC945">
        <v>-865.59</v>
      </c>
      <c r="BD945">
        <v>-865.48199999999997</v>
      </c>
    </row>
    <row r="946" spans="1:56" x14ac:dyDescent="0.25">
      <c r="A946" t="s">
        <v>323</v>
      </c>
      <c r="D946" t="s">
        <v>2</v>
      </c>
      <c r="F946" t="s">
        <v>156</v>
      </c>
      <c r="G946" s="33">
        <v>43030</v>
      </c>
      <c r="H946" s="41">
        <f t="shared" si="19"/>
        <v>81183.377000000008</v>
      </c>
      <c r="I946">
        <v>-7.7969999999999997</v>
      </c>
      <c r="J946">
        <v>-6.2050000000000001</v>
      </c>
      <c r="K946">
        <v>-6.2380000000000004</v>
      </c>
      <c r="L946">
        <v>-6.0990000000000002</v>
      </c>
      <c r="M946">
        <v>-5.6630000000000003</v>
      </c>
      <c r="N946">
        <v>-6.18</v>
      </c>
      <c r="O946">
        <v>-5.5810000000000004</v>
      </c>
      <c r="P946">
        <v>-5.6680000000000001</v>
      </c>
      <c r="Q946">
        <v>-5.7130000000000001</v>
      </c>
      <c r="R946">
        <v>-5.9619999999999997</v>
      </c>
      <c r="S946">
        <v>-6.0679999999999996</v>
      </c>
      <c r="T946">
        <v>-6.8970000000000002</v>
      </c>
      <c r="U946">
        <v>-167.01499999999999</v>
      </c>
      <c r="V946">
        <v>-415.51900000000001</v>
      </c>
      <c r="W946">
        <v>-1976.0139999999999</v>
      </c>
      <c r="X946">
        <v>-2341.4569999999999</v>
      </c>
      <c r="Y946">
        <v>-2807.9780000000001</v>
      </c>
      <c r="Z946">
        <v>-2989.5920000000001</v>
      </c>
      <c r="AA946">
        <v>-3436.8939999999998</v>
      </c>
      <c r="AB946">
        <v>-4529.0050000000001</v>
      </c>
      <c r="AC946">
        <v>-5904.4430000000002</v>
      </c>
      <c r="AD946">
        <v>-3788.1190000000001</v>
      </c>
      <c r="AE946">
        <v>-2620.4090000000001</v>
      </c>
      <c r="AF946">
        <v>-3982.0720000000001</v>
      </c>
      <c r="AG946">
        <v>-5072.0169999999998</v>
      </c>
      <c r="AH946">
        <v>-9046.39</v>
      </c>
      <c r="AI946">
        <v>-9840.973</v>
      </c>
      <c r="AJ946">
        <v>-6564.4920000000002</v>
      </c>
      <c r="AK946">
        <v>-4287.3310000000001</v>
      </c>
      <c r="AL946">
        <v>-3767.2579999999998</v>
      </c>
      <c r="AM946">
        <v>-3561.4830000000002</v>
      </c>
      <c r="AN946">
        <v>-2445.6860000000001</v>
      </c>
      <c r="AO946">
        <v>-890.80600000000004</v>
      </c>
      <c r="AP946">
        <v>-465.911</v>
      </c>
      <c r="AQ946">
        <v>-75.971000000000004</v>
      </c>
      <c r="AR946">
        <v>-30.893000000000001</v>
      </c>
      <c r="AS946">
        <v>-11.484999999999999</v>
      </c>
      <c r="AT946">
        <v>-10.111000000000001</v>
      </c>
      <c r="AU946">
        <v>-11.48</v>
      </c>
      <c r="AV946">
        <v>-10.788</v>
      </c>
      <c r="AW946">
        <v>-9.1989999999999998</v>
      </c>
      <c r="AX946">
        <v>-7.8449999999999998</v>
      </c>
      <c r="AY946">
        <v>-6.8769999999999998</v>
      </c>
      <c r="AZ946">
        <v>-6.8390000000000004</v>
      </c>
      <c r="BA946">
        <v>-6.6289999999999996</v>
      </c>
      <c r="BB946">
        <v>-6.1820000000000004</v>
      </c>
      <c r="BC946">
        <v>-7.1189999999999998</v>
      </c>
      <c r="BD946">
        <v>-7.024</v>
      </c>
    </row>
    <row r="947" spans="1:56" x14ac:dyDescent="0.25">
      <c r="A947" t="s">
        <v>323</v>
      </c>
      <c r="D947" t="s">
        <v>2</v>
      </c>
      <c r="F947" t="s">
        <v>157</v>
      </c>
      <c r="G947" s="33">
        <v>43030</v>
      </c>
      <c r="H947" s="41">
        <f t="shared" si="19"/>
        <v>39288.635000000002</v>
      </c>
      <c r="I947">
        <v>-620.03</v>
      </c>
      <c r="J947">
        <v>-619.82799999999997</v>
      </c>
      <c r="K947">
        <v>-619.94200000000001</v>
      </c>
      <c r="L947">
        <v>-618.40700000000004</v>
      </c>
      <c r="M947">
        <v>-621.46699999999998</v>
      </c>
      <c r="N947">
        <v>-620.17600000000004</v>
      </c>
      <c r="O947">
        <v>-620.47400000000005</v>
      </c>
      <c r="P947">
        <v>-619.66300000000001</v>
      </c>
      <c r="Q947">
        <v>-619.779</v>
      </c>
      <c r="R947">
        <v>-619.71299999999997</v>
      </c>
      <c r="S947">
        <v>-619.42600000000004</v>
      </c>
      <c r="T947">
        <v>-620.23900000000003</v>
      </c>
      <c r="U947">
        <v>-661.43499999999995</v>
      </c>
      <c r="V947">
        <v>-680.67100000000005</v>
      </c>
      <c r="W947">
        <v>-941.54399999999998</v>
      </c>
      <c r="X947">
        <v>-970.94899999999996</v>
      </c>
      <c r="Y947">
        <v>-977.89400000000001</v>
      </c>
      <c r="Z947">
        <v>-957.89300000000003</v>
      </c>
      <c r="AA947">
        <v>-1030.7190000000001</v>
      </c>
      <c r="AB947">
        <v>-1109.8879999999999</v>
      </c>
      <c r="AC947">
        <v>-1324.675</v>
      </c>
      <c r="AD947">
        <v>-1121.4749999999999</v>
      </c>
      <c r="AE947">
        <v>-933.46799999999996</v>
      </c>
      <c r="AF947">
        <v>-1064.202</v>
      </c>
      <c r="AG947">
        <v>-1181.9639999999999</v>
      </c>
      <c r="AH947">
        <v>-1609.2439999999999</v>
      </c>
      <c r="AI947">
        <v>-1557.06</v>
      </c>
      <c r="AJ947">
        <v>-1167.3409999999999</v>
      </c>
      <c r="AK947">
        <v>-1126.702</v>
      </c>
      <c r="AL947">
        <v>-1027.1279999999999</v>
      </c>
      <c r="AM947">
        <v>-1108.951</v>
      </c>
      <c r="AN947">
        <v>-1012.535</v>
      </c>
      <c r="AO947">
        <v>-825.65499999999997</v>
      </c>
      <c r="AP947">
        <v>-751.01400000000001</v>
      </c>
      <c r="AQ947">
        <v>-651.25900000000001</v>
      </c>
      <c r="AR947">
        <v>-629.09100000000001</v>
      </c>
      <c r="AS947">
        <v>-622.37199999999996</v>
      </c>
      <c r="AT947">
        <v>-618.09199999999998</v>
      </c>
      <c r="AU947">
        <v>-618.46799999999996</v>
      </c>
      <c r="AV947">
        <v>-618.04999999999995</v>
      </c>
      <c r="AW947">
        <v>-618.73</v>
      </c>
      <c r="AX947">
        <v>-618.64400000000001</v>
      </c>
      <c r="AY947">
        <v>-618.24300000000005</v>
      </c>
      <c r="AZ947">
        <v>-618.55999999999995</v>
      </c>
      <c r="BA947">
        <v>-618.99599999999998</v>
      </c>
      <c r="BB947">
        <v>-619.05799999999999</v>
      </c>
      <c r="BC947">
        <v>-618.62900000000002</v>
      </c>
      <c r="BD947">
        <v>-618.89200000000005</v>
      </c>
    </row>
    <row r="948" spans="1:56" x14ac:dyDescent="0.25">
      <c r="A948" t="s">
        <v>323</v>
      </c>
      <c r="D948" t="s">
        <v>2</v>
      </c>
      <c r="F948" t="s">
        <v>153</v>
      </c>
      <c r="G948" s="33">
        <v>43030</v>
      </c>
      <c r="H948" s="41">
        <f t="shared" si="19"/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</row>
    <row r="949" spans="1:56" x14ac:dyDescent="0.25">
      <c r="A949" t="s">
        <v>323</v>
      </c>
      <c r="D949" t="s">
        <v>2</v>
      </c>
      <c r="F949" t="s">
        <v>155</v>
      </c>
      <c r="G949" s="33">
        <v>43030</v>
      </c>
      <c r="H949" s="41">
        <f t="shared" si="19"/>
        <v>0</v>
      </c>
      <c r="I949">
        <v>-0.16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-0.16</v>
      </c>
      <c r="T949">
        <v>0</v>
      </c>
      <c r="U949">
        <v>-4.0199999999999996</v>
      </c>
      <c r="V949">
        <v>-4.0469999999999997</v>
      </c>
      <c r="W949">
        <v>-46.082999999999998</v>
      </c>
      <c r="X949">
        <v>-65.930000000000007</v>
      </c>
      <c r="Y949">
        <v>-46.723999999999997</v>
      </c>
      <c r="Z949">
        <v>-58.692</v>
      </c>
      <c r="AA949">
        <v>-68.234999999999999</v>
      </c>
      <c r="AB949">
        <v>-81.347999999999999</v>
      </c>
      <c r="AC949">
        <v>-129.99100000000001</v>
      </c>
      <c r="AD949">
        <v>-77.912000000000006</v>
      </c>
      <c r="AE949">
        <v>-41.588000000000001</v>
      </c>
      <c r="AF949">
        <v>-97.722999999999999</v>
      </c>
      <c r="AG949">
        <v>-140.20500000000001</v>
      </c>
      <c r="AH949">
        <v>-255.672</v>
      </c>
      <c r="AI949">
        <v>-202.06800000000001</v>
      </c>
      <c r="AJ949">
        <v>-108.227</v>
      </c>
      <c r="AK949">
        <v>-129.28700000000001</v>
      </c>
      <c r="AL949">
        <v>-83.569000000000003</v>
      </c>
      <c r="AM949">
        <v>-99.787999999999997</v>
      </c>
      <c r="AN949">
        <v>-89.921999999999997</v>
      </c>
      <c r="AO949">
        <v>-42.040999999999997</v>
      </c>
      <c r="AP949">
        <v>-35.256999999999998</v>
      </c>
      <c r="AQ949">
        <v>-25.722000000000001</v>
      </c>
      <c r="AR949">
        <v>-22.806000000000001</v>
      </c>
      <c r="AS949">
        <v>-9.6479999999999997</v>
      </c>
      <c r="AT949">
        <v>-13.143000000000001</v>
      </c>
      <c r="AU949">
        <v>-8.8640000000000008</v>
      </c>
      <c r="AV949">
        <v>-10.247999999999999</v>
      </c>
      <c r="AW949">
        <v>-9.4719999999999995</v>
      </c>
      <c r="AX949">
        <v>-7.0960000000000001</v>
      </c>
      <c r="AY949">
        <v>-5.4240000000000004</v>
      </c>
      <c r="AZ949">
        <v>-1.744</v>
      </c>
      <c r="BA949">
        <v>-0.82399999999999995</v>
      </c>
      <c r="BB949">
        <v>-0.183</v>
      </c>
      <c r="BC949">
        <v>0</v>
      </c>
      <c r="BD949">
        <v>0</v>
      </c>
    </row>
    <row r="950" spans="1:56" x14ac:dyDescent="0.25">
      <c r="A950" t="s">
        <v>323</v>
      </c>
      <c r="D950" t="s">
        <v>2</v>
      </c>
      <c r="F950" t="s">
        <v>156</v>
      </c>
      <c r="G950" s="33">
        <v>43031</v>
      </c>
      <c r="H950" s="41">
        <f t="shared" si="19"/>
        <v>306340.17600000009</v>
      </c>
      <c r="I950">
        <v>-5.976</v>
      </c>
      <c r="J950">
        <v>-5.7380000000000004</v>
      </c>
      <c r="K950">
        <v>-5.98</v>
      </c>
      <c r="L950">
        <v>-6.2069999999999999</v>
      </c>
      <c r="M950">
        <v>-5.7229999999999999</v>
      </c>
      <c r="N950">
        <v>-5.7270000000000003</v>
      </c>
      <c r="O950">
        <v>-5.681</v>
      </c>
      <c r="P950">
        <v>-5.7519999999999998</v>
      </c>
      <c r="Q950">
        <v>-5.5810000000000004</v>
      </c>
      <c r="R950">
        <v>-6.2930000000000001</v>
      </c>
      <c r="S950">
        <v>-6.6070000000000002</v>
      </c>
      <c r="T950">
        <v>-9.0640000000000001</v>
      </c>
      <c r="U950">
        <v>-37.555999999999997</v>
      </c>
      <c r="V950">
        <v>-314.69</v>
      </c>
      <c r="W950">
        <v>-1233.085</v>
      </c>
      <c r="X950">
        <v>-2108.7689999999998</v>
      </c>
      <c r="Y950">
        <v>-4253.6819999999998</v>
      </c>
      <c r="Z950">
        <v>-7825.8940000000002</v>
      </c>
      <c r="AA950">
        <v>-12146.986999999999</v>
      </c>
      <c r="AB950">
        <v>-16187.248</v>
      </c>
      <c r="AC950">
        <v>-20039.855</v>
      </c>
      <c r="AD950">
        <v>-22785.364000000001</v>
      </c>
      <c r="AE950">
        <v>-23586.309000000001</v>
      </c>
      <c r="AF950">
        <v>-24192.355</v>
      </c>
      <c r="AG950">
        <v>-24335.514999999999</v>
      </c>
      <c r="AH950">
        <v>-23867.03</v>
      </c>
      <c r="AI950">
        <v>-23477.268</v>
      </c>
      <c r="AJ950">
        <v>-22395.261999999999</v>
      </c>
      <c r="AK950">
        <v>-20706.149000000001</v>
      </c>
      <c r="AL950">
        <v>-18873.737000000001</v>
      </c>
      <c r="AM950">
        <v>-14173.368</v>
      </c>
      <c r="AN950">
        <v>-12313.907999999999</v>
      </c>
      <c r="AO950">
        <v>-5749.0709999999999</v>
      </c>
      <c r="AP950">
        <v>-4110.8710000000001</v>
      </c>
      <c r="AQ950">
        <v>-980.28200000000004</v>
      </c>
      <c r="AR950">
        <v>-432.46800000000002</v>
      </c>
      <c r="AS950">
        <v>-40.738</v>
      </c>
      <c r="AT950">
        <v>-11.958</v>
      </c>
      <c r="AU950">
        <v>-12.829000000000001</v>
      </c>
      <c r="AV950">
        <v>-9.8789999999999996</v>
      </c>
      <c r="AW950">
        <v>-9.9819999999999993</v>
      </c>
      <c r="AX950">
        <v>-8.4469999999999992</v>
      </c>
      <c r="AY950">
        <v>-7.5309999999999997</v>
      </c>
      <c r="AZ950">
        <v>-6.9569999999999999</v>
      </c>
      <c r="BA950">
        <v>-7.8550000000000004</v>
      </c>
      <c r="BB950">
        <v>-7.2380000000000004</v>
      </c>
      <c r="BC950">
        <v>-9.1739999999999995</v>
      </c>
      <c r="BD950">
        <v>-6.5359999999999996</v>
      </c>
    </row>
    <row r="951" spans="1:56" x14ac:dyDescent="0.25">
      <c r="A951" t="s">
        <v>323</v>
      </c>
      <c r="D951" t="s">
        <v>2</v>
      </c>
      <c r="F951" t="s">
        <v>157</v>
      </c>
      <c r="G951" s="33">
        <v>43031</v>
      </c>
      <c r="H951" s="41">
        <f t="shared" si="19"/>
        <v>44639.96100000001</v>
      </c>
      <c r="I951">
        <v>-619.08500000000004</v>
      </c>
      <c r="J951">
        <v>-618.73400000000004</v>
      </c>
      <c r="K951">
        <v>-619.20299999999997</v>
      </c>
      <c r="L951">
        <v>-616.62400000000002</v>
      </c>
      <c r="M951">
        <v>-621.04600000000005</v>
      </c>
      <c r="N951">
        <v>-618.39400000000001</v>
      </c>
      <c r="O951">
        <v>-618.673</v>
      </c>
      <c r="P951">
        <v>-618.98099999999999</v>
      </c>
      <c r="Q951">
        <v>-619.02200000000005</v>
      </c>
      <c r="R951">
        <v>-618.88900000000001</v>
      </c>
      <c r="S951">
        <v>-618.69299999999998</v>
      </c>
      <c r="T951">
        <v>-618.29899999999998</v>
      </c>
      <c r="U951">
        <v>-623.92999999999995</v>
      </c>
      <c r="V951">
        <v>-641.33399999999995</v>
      </c>
      <c r="W951">
        <v>-665.93</v>
      </c>
      <c r="X951">
        <v>-675.75800000000004</v>
      </c>
      <c r="Y951">
        <v>-705.51800000000003</v>
      </c>
      <c r="Z951">
        <v>-823.27099999999996</v>
      </c>
      <c r="AA951">
        <v>-1061.307</v>
      </c>
      <c r="AB951">
        <v>-1331.423</v>
      </c>
      <c r="AC951">
        <v>-1574.9549999999999</v>
      </c>
      <c r="AD951">
        <v>-1747.454</v>
      </c>
      <c r="AE951">
        <v>-1776.6859999999999</v>
      </c>
      <c r="AF951">
        <v>-1873.2570000000001</v>
      </c>
      <c r="AG951">
        <v>-1823.0550000000001</v>
      </c>
      <c r="AH951">
        <v>-1783.8579999999999</v>
      </c>
      <c r="AI951">
        <v>-1737.06</v>
      </c>
      <c r="AJ951">
        <v>-1675.3979999999999</v>
      </c>
      <c r="AK951">
        <v>-1632.414</v>
      </c>
      <c r="AL951">
        <v>-1591.741</v>
      </c>
      <c r="AM951">
        <v>-1355.787</v>
      </c>
      <c r="AN951">
        <v>-1344.3140000000001</v>
      </c>
      <c r="AO951">
        <v>-973.44</v>
      </c>
      <c r="AP951">
        <v>-944.21500000000003</v>
      </c>
      <c r="AQ951">
        <v>-729.29300000000001</v>
      </c>
      <c r="AR951">
        <v>-684.2</v>
      </c>
      <c r="AS951">
        <v>-631.32500000000005</v>
      </c>
      <c r="AT951">
        <v>-619.10500000000002</v>
      </c>
      <c r="AU951">
        <v>-618.27300000000002</v>
      </c>
      <c r="AV951">
        <v>-618.43700000000001</v>
      </c>
      <c r="AW951">
        <v>-618.68200000000002</v>
      </c>
      <c r="AX951">
        <v>-618.596</v>
      </c>
      <c r="AY951">
        <v>-618.71400000000006</v>
      </c>
      <c r="AZ951">
        <v>-618.78499999999997</v>
      </c>
      <c r="BA951">
        <v>-618.90499999999997</v>
      </c>
      <c r="BB951">
        <v>-618.76099999999997</v>
      </c>
      <c r="BC951">
        <v>-619.928</v>
      </c>
      <c r="BD951">
        <v>-619.20899999999995</v>
      </c>
    </row>
    <row r="952" spans="1:56" x14ac:dyDescent="0.25">
      <c r="A952" t="s">
        <v>323</v>
      </c>
      <c r="D952" t="s">
        <v>2</v>
      </c>
      <c r="F952" t="s">
        <v>153</v>
      </c>
      <c r="G952" s="33">
        <v>43031</v>
      </c>
      <c r="H952" s="41">
        <f t="shared" si="19"/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</row>
    <row r="953" spans="1:56" x14ac:dyDescent="0.25">
      <c r="A953" t="s">
        <v>323</v>
      </c>
      <c r="D953" t="s">
        <v>2</v>
      </c>
      <c r="F953" t="s">
        <v>154</v>
      </c>
      <c r="G953" s="33">
        <v>43031</v>
      </c>
      <c r="H953" s="41">
        <f t="shared" si="19"/>
        <v>0</v>
      </c>
      <c r="I953">
        <v>-866.27800000000002</v>
      </c>
      <c r="J953">
        <v>-866.36400000000003</v>
      </c>
      <c r="K953">
        <v>-866.91200000000003</v>
      </c>
      <c r="L953">
        <v>-866.41800000000001</v>
      </c>
      <c r="M953">
        <v>-866.78300000000002</v>
      </c>
      <c r="N953">
        <v>-866.149</v>
      </c>
      <c r="O953">
        <v>-866.04100000000005</v>
      </c>
      <c r="P953">
        <v>-866.71900000000005</v>
      </c>
      <c r="Q953">
        <v>-866.15899999999999</v>
      </c>
      <c r="R953">
        <v>-866.31100000000004</v>
      </c>
      <c r="S953">
        <v>-967.62599999999998</v>
      </c>
      <c r="T953">
        <v>-999.13900000000001</v>
      </c>
      <c r="U953">
        <v>-1698.6220000000001</v>
      </c>
      <c r="V953">
        <v>-1970.057</v>
      </c>
      <c r="W953">
        <v>-1865.7629999999999</v>
      </c>
      <c r="X953">
        <v>-1807.5820000000001</v>
      </c>
      <c r="Y953">
        <v>-1724.825</v>
      </c>
      <c r="Z953">
        <v>-1674.3230000000001</v>
      </c>
      <c r="AA953">
        <v>-1646.2280000000001</v>
      </c>
      <c r="AB953">
        <v>-1614.9290000000001</v>
      </c>
      <c r="AC953">
        <v>-1572.211</v>
      </c>
      <c r="AD953">
        <v>-1526.0640000000001</v>
      </c>
      <c r="AE953">
        <v>-1491.4949999999999</v>
      </c>
      <c r="AF953">
        <v>-1472.905</v>
      </c>
      <c r="AG953">
        <v>-1356.8050000000001</v>
      </c>
      <c r="AH953">
        <v>-568.447</v>
      </c>
      <c r="AI953">
        <v>-542.49099999999999</v>
      </c>
      <c r="AJ953">
        <v>-495.096</v>
      </c>
      <c r="AK953">
        <v>-1087.962</v>
      </c>
      <c r="AL953">
        <v>-1392.415</v>
      </c>
      <c r="AM953">
        <v>-1447.2070000000001</v>
      </c>
      <c r="AN953">
        <v>-1519.02</v>
      </c>
      <c r="AO953">
        <v>-1613.992</v>
      </c>
      <c r="AP953">
        <v>-1723.0070000000001</v>
      </c>
      <c r="AQ953">
        <v>-1891.0830000000001</v>
      </c>
      <c r="AR953">
        <v>-1993.3340000000001</v>
      </c>
      <c r="AS953">
        <v>-2076.8330000000001</v>
      </c>
      <c r="AT953">
        <v>-2116.8420000000001</v>
      </c>
      <c r="AU953">
        <v>-2129.3029999999999</v>
      </c>
      <c r="AV953">
        <v>-2169.8389999999999</v>
      </c>
      <c r="AW953">
        <v>-2201.654</v>
      </c>
      <c r="AX953">
        <v>-2212.5360000000001</v>
      </c>
      <c r="AY953">
        <v>-2260.3710000000001</v>
      </c>
      <c r="AZ953">
        <v>-2289.1439999999998</v>
      </c>
      <c r="BA953">
        <v>-1237.6289999999999</v>
      </c>
      <c r="BB953">
        <v>-1409.3720000000001</v>
      </c>
      <c r="BC953">
        <v>-1267.982</v>
      </c>
      <c r="BD953">
        <v>-1356.664</v>
      </c>
    </row>
    <row r="954" spans="1:56" x14ac:dyDescent="0.25">
      <c r="A954" t="s">
        <v>323</v>
      </c>
      <c r="D954" t="s">
        <v>2</v>
      </c>
      <c r="F954" t="s">
        <v>155</v>
      </c>
      <c r="G954" s="33">
        <v>43031</v>
      </c>
      <c r="H954" s="41">
        <f t="shared" si="19"/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-2.6560000000000001</v>
      </c>
      <c r="Z954">
        <v>-2.17</v>
      </c>
      <c r="AA954">
        <v>-18.52</v>
      </c>
      <c r="AB954">
        <v>-25.315999999999999</v>
      </c>
      <c r="AC954">
        <v>-45.494999999999997</v>
      </c>
      <c r="AD954">
        <v>-58.109000000000002</v>
      </c>
      <c r="AE954">
        <v>-58.731999999999999</v>
      </c>
      <c r="AF954">
        <v>-62.8</v>
      </c>
      <c r="AG954">
        <v>-70.06</v>
      </c>
      <c r="AH954">
        <v>-71.436999999999998</v>
      </c>
      <c r="AI954">
        <v>-63.49</v>
      </c>
      <c r="AJ954">
        <v>-55.293999999999997</v>
      </c>
      <c r="AK954">
        <v>-82.234999999999999</v>
      </c>
      <c r="AL954">
        <v>-57.542000000000002</v>
      </c>
      <c r="AM954">
        <v>-28.271999999999998</v>
      </c>
      <c r="AN954">
        <v>-20.824999999999999</v>
      </c>
      <c r="AO954">
        <v>-15.648</v>
      </c>
      <c r="AP954">
        <v>-19.422000000000001</v>
      </c>
      <c r="AQ954">
        <v>-9.2799999999999994</v>
      </c>
      <c r="AR954">
        <v>-4.4800000000000004</v>
      </c>
      <c r="AS954">
        <v>-1.6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</row>
    <row r="955" spans="1:56" x14ac:dyDescent="0.25">
      <c r="A955" t="s">
        <v>323</v>
      </c>
      <c r="D955" t="s">
        <v>2</v>
      </c>
      <c r="F955" t="s">
        <v>156</v>
      </c>
      <c r="G955" s="33">
        <v>43032</v>
      </c>
      <c r="H955" s="41">
        <f t="shared" si="19"/>
        <v>184125.99000000002</v>
      </c>
      <c r="I955">
        <v>-6.218</v>
      </c>
      <c r="J955">
        <v>-6.0670000000000002</v>
      </c>
      <c r="K955">
        <v>-6.532</v>
      </c>
      <c r="L955">
        <v>-5.7510000000000003</v>
      </c>
      <c r="M955">
        <v>-6.0270000000000001</v>
      </c>
      <c r="N955">
        <v>-5.7990000000000004</v>
      </c>
      <c r="O955">
        <v>-6.0940000000000003</v>
      </c>
      <c r="P955">
        <v>-5.8689999999999998</v>
      </c>
      <c r="Q955">
        <v>-6.3710000000000004</v>
      </c>
      <c r="R955">
        <v>-6.0549999999999997</v>
      </c>
      <c r="S955">
        <v>-6.4370000000000003</v>
      </c>
      <c r="T955">
        <v>-8.6890000000000001</v>
      </c>
      <c r="U955">
        <v>-127.84</v>
      </c>
      <c r="V955">
        <v>-692.46500000000003</v>
      </c>
      <c r="W955">
        <v>-1853.374</v>
      </c>
      <c r="X955">
        <v>-5280.4110000000001</v>
      </c>
      <c r="Y955">
        <v>-8515.4009999999998</v>
      </c>
      <c r="Z955">
        <v>-9679.4490000000005</v>
      </c>
      <c r="AA955">
        <v>-11438.724</v>
      </c>
      <c r="AB955">
        <v>-12363.346</v>
      </c>
      <c r="AC955">
        <v>-14978.626</v>
      </c>
      <c r="AD955">
        <v>-19144.592000000001</v>
      </c>
      <c r="AE955">
        <v>-21774.352999999999</v>
      </c>
      <c r="AF955">
        <v>-18339.994999999999</v>
      </c>
      <c r="AG955">
        <v>-10675.055</v>
      </c>
      <c r="AH955">
        <v>-13171.062</v>
      </c>
      <c r="AI955">
        <v>-7773.9660000000003</v>
      </c>
      <c r="AJ955">
        <v>-3351.0329999999999</v>
      </c>
      <c r="AK955">
        <v>-5209.1270000000004</v>
      </c>
      <c r="AL955">
        <v>-8091.7070000000003</v>
      </c>
      <c r="AM955">
        <v>-8014.6790000000001</v>
      </c>
      <c r="AN955">
        <v>-1691.934</v>
      </c>
      <c r="AO955">
        <v>-1200.8900000000001</v>
      </c>
      <c r="AP955">
        <v>-481.71300000000002</v>
      </c>
      <c r="AQ955">
        <v>-72.004000000000005</v>
      </c>
      <c r="AR955">
        <v>-15.829000000000001</v>
      </c>
      <c r="AS955">
        <v>-12.592000000000001</v>
      </c>
      <c r="AT955">
        <v>-12.445</v>
      </c>
      <c r="AU955">
        <v>-11.481</v>
      </c>
      <c r="AV955">
        <v>-11.471</v>
      </c>
      <c r="AW955">
        <v>-11.35</v>
      </c>
      <c r="AX955">
        <v>-9.0820000000000007</v>
      </c>
      <c r="AY955">
        <v>-8.2620000000000005</v>
      </c>
      <c r="AZ955">
        <v>-6.9820000000000002</v>
      </c>
      <c r="BA955">
        <v>-6.54</v>
      </c>
      <c r="BB955">
        <v>-6.4539999999999997</v>
      </c>
      <c r="BC955">
        <v>-8.1869999999999994</v>
      </c>
      <c r="BD955">
        <v>-7.66</v>
      </c>
    </row>
    <row r="956" spans="1:56" x14ac:dyDescent="0.25">
      <c r="A956" t="s">
        <v>323</v>
      </c>
      <c r="D956" t="s">
        <v>2</v>
      </c>
      <c r="F956" t="s">
        <v>157</v>
      </c>
      <c r="G956" s="33">
        <v>43032</v>
      </c>
      <c r="H956" s="41">
        <f t="shared" si="19"/>
        <v>37384.15</v>
      </c>
      <c r="I956">
        <v>-618.83000000000004</v>
      </c>
      <c r="J956">
        <v>-618.81299999999999</v>
      </c>
      <c r="K956">
        <v>-618.50599999999997</v>
      </c>
      <c r="L956">
        <v>-617.00300000000004</v>
      </c>
      <c r="M956">
        <v>-619.96</v>
      </c>
      <c r="N956">
        <v>-618.93100000000004</v>
      </c>
      <c r="O956">
        <v>-618.98599999999999</v>
      </c>
      <c r="P956">
        <v>-619.91700000000003</v>
      </c>
      <c r="Q956">
        <v>-618.90200000000004</v>
      </c>
      <c r="R956">
        <v>-619.13400000000001</v>
      </c>
      <c r="S956">
        <v>-619.54999999999995</v>
      </c>
      <c r="T956">
        <v>-618.673</v>
      </c>
      <c r="U956">
        <v>-631.79200000000003</v>
      </c>
      <c r="V956">
        <v>-658.20500000000004</v>
      </c>
      <c r="W956">
        <v>-693.20500000000004</v>
      </c>
      <c r="X956">
        <v>-797.76700000000005</v>
      </c>
      <c r="Y956">
        <v>-921.05200000000002</v>
      </c>
      <c r="Z956">
        <v>-992.45399999999995</v>
      </c>
      <c r="AA956">
        <v>-1075.8340000000001</v>
      </c>
      <c r="AB956">
        <v>-1069.5129999999999</v>
      </c>
      <c r="AC956">
        <v>-1262.9259999999999</v>
      </c>
      <c r="AD956">
        <v>-1533.02</v>
      </c>
      <c r="AE956">
        <v>-1651.9949999999999</v>
      </c>
      <c r="AF956">
        <v>-1506.7329999999999</v>
      </c>
      <c r="AG956">
        <v>-987.62699999999995</v>
      </c>
      <c r="AH956">
        <v>-1212.364</v>
      </c>
      <c r="AI956">
        <v>-943.16099999999994</v>
      </c>
      <c r="AJ956">
        <v>-679.07399999999996</v>
      </c>
      <c r="AK956">
        <v>-716.96699999999998</v>
      </c>
      <c r="AL956">
        <v>-915.28</v>
      </c>
      <c r="AM956">
        <v>-953.1</v>
      </c>
      <c r="AN956">
        <v>-715.94100000000003</v>
      </c>
      <c r="AO956">
        <v>-699.947</v>
      </c>
      <c r="AP956">
        <v>-665.99400000000003</v>
      </c>
      <c r="AQ956">
        <v>-631.399</v>
      </c>
      <c r="AR956">
        <v>-617.98699999999997</v>
      </c>
      <c r="AS956">
        <v>-620.53099999999995</v>
      </c>
      <c r="AT956">
        <v>-618.50800000000004</v>
      </c>
      <c r="AU956">
        <v>-617.64599999999996</v>
      </c>
      <c r="AV956">
        <v>-618.07899999999995</v>
      </c>
      <c r="AW956">
        <v>-618.26499999999999</v>
      </c>
      <c r="AX956">
        <v>-619.29700000000003</v>
      </c>
      <c r="AY956">
        <v>-618.43700000000001</v>
      </c>
      <c r="AZ956">
        <v>-618.78499999999997</v>
      </c>
      <c r="BA956">
        <v>-618.59500000000003</v>
      </c>
      <c r="BB956">
        <v>-618.36699999999996</v>
      </c>
      <c r="BC956">
        <v>-618.30600000000004</v>
      </c>
      <c r="BD956">
        <v>-618.79200000000003</v>
      </c>
    </row>
    <row r="957" spans="1:56" x14ac:dyDescent="0.25">
      <c r="A957" t="s">
        <v>323</v>
      </c>
      <c r="D957" t="s">
        <v>2</v>
      </c>
      <c r="F957" t="s">
        <v>155</v>
      </c>
      <c r="G957" s="33">
        <v>43032</v>
      </c>
      <c r="H957" s="41">
        <f t="shared" si="19"/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-9.5000000000000001E-2</v>
      </c>
      <c r="W957">
        <v>0</v>
      </c>
      <c r="X957">
        <v>-0.83199999999999996</v>
      </c>
      <c r="Y957">
        <v>-6.7859999999999996</v>
      </c>
      <c r="Z957">
        <v>-8.7609999999999992</v>
      </c>
      <c r="AA957">
        <v>-8.8490000000000002</v>
      </c>
      <c r="AB957">
        <v>-16.71</v>
      </c>
      <c r="AC957">
        <v>-20.99</v>
      </c>
      <c r="AD957">
        <v>-57.298000000000002</v>
      </c>
      <c r="AE957">
        <v>-68.367000000000004</v>
      </c>
      <c r="AF957">
        <v>-73.537000000000006</v>
      </c>
      <c r="AG957">
        <v>-9.1679999999999993</v>
      </c>
      <c r="AH957">
        <v>-22.844999999999999</v>
      </c>
      <c r="AI957">
        <v>-6.1429999999999998</v>
      </c>
      <c r="AJ957">
        <v>0</v>
      </c>
      <c r="AK957">
        <v>0</v>
      </c>
      <c r="AL957">
        <v>-5.57</v>
      </c>
      <c r="AM957">
        <v>-4.4909999999999997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</row>
    <row r="958" spans="1:56" x14ac:dyDescent="0.25">
      <c r="A958" t="s">
        <v>323</v>
      </c>
      <c r="D958" t="s">
        <v>2</v>
      </c>
      <c r="F958" t="s">
        <v>154</v>
      </c>
      <c r="G958" s="33">
        <v>43032</v>
      </c>
      <c r="H958" s="41">
        <f t="shared" si="19"/>
        <v>0</v>
      </c>
      <c r="I958">
        <v>-1160.903</v>
      </c>
      <c r="J958">
        <v>-894.55499999999995</v>
      </c>
      <c r="K958">
        <v>-894.51300000000003</v>
      </c>
      <c r="L958">
        <v>-894.73900000000003</v>
      </c>
      <c r="M958">
        <v>-893.16899999999998</v>
      </c>
      <c r="N958">
        <v>-893.66399999999999</v>
      </c>
      <c r="O958">
        <v>-894.15800000000002</v>
      </c>
      <c r="P958">
        <v>-893.95399999999995</v>
      </c>
      <c r="Q958">
        <v>-893.846</v>
      </c>
      <c r="R958">
        <v>-723.76</v>
      </c>
      <c r="S958">
        <v>-495.03300000000002</v>
      </c>
      <c r="T958">
        <v>-872.12699999999995</v>
      </c>
      <c r="U958">
        <v>-1965.249</v>
      </c>
      <c r="V958">
        <v>-1982.2170000000001</v>
      </c>
      <c r="W958">
        <v>-1857.3109999999999</v>
      </c>
      <c r="X958">
        <v>-1770.326</v>
      </c>
      <c r="Y958">
        <v>-1702.8889999999999</v>
      </c>
      <c r="Z958">
        <v>-1609.8209999999999</v>
      </c>
      <c r="AA958">
        <v>-1556.7809999999999</v>
      </c>
      <c r="AB958">
        <v>-1071.9090000000001</v>
      </c>
      <c r="AC958">
        <v>-615.798</v>
      </c>
      <c r="AD958">
        <v>-569.59699999999998</v>
      </c>
      <c r="AE958">
        <v>-486.47300000000001</v>
      </c>
      <c r="AF958">
        <v>-465.10899999999998</v>
      </c>
      <c r="AG958">
        <v>-454.03500000000003</v>
      </c>
      <c r="AH958">
        <v>-467.19499999999999</v>
      </c>
      <c r="AI958">
        <v>-582.19899999999996</v>
      </c>
      <c r="AJ958">
        <v>-1065.125</v>
      </c>
      <c r="AK958">
        <v>-1340.2460000000001</v>
      </c>
      <c r="AL958">
        <v>-1400.414</v>
      </c>
      <c r="AM958">
        <v>-1436.3910000000001</v>
      </c>
      <c r="AN958">
        <v>-1494.796</v>
      </c>
      <c r="AO958">
        <v>-1593.8440000000001</v>
      </c>
      <c r="AP958">
        <v>-1700.03</v>
      </c>
      <c r="AQ958">
        <v>-1850.7729999999999</v>
      </c>
      <c r="AR958">
        <v>-1914.2</v>
      </c>
      <c r="AS958">
        <v>-2027.902</v>
      </c>
      <c r="AT958">
        <v>-2051.2559999999999</v>
      </c>
      <c r="AU958">
        <v>-2115.799</v>
      </c>
      <c r="AV958">
        <v>-2159.41</v>
      </c>
      <c r="AW958">
        <v>-1961.9490000000001</v>
      </c>
      <c r="AX958">
        <v>-2229.2869999999998</v>
      </c>
      <c r="AY958">
        <v>-2291.154</v>
      </c>
      <c r="AZ958">
        <v>-2299.1320000000001</v>
      </c>
      <c r="BA958">
        <v>-1373.31</v>
      </c>
      <c r="BB958">
        <v>-1184.827</v>
      </c>
      <c r="BC958">
        <v>-918.5</v>
      </c>
      <c r="BD958">
        <v>-865.32100000000003</v>
      </c>
    </row>
    <row r="959" spans="1:56" x14ac:dyDescent="0.25">
      <c r="A959" t="s">
        <v>323</v>
      </c>
      <c r="D959" t="s">
        <v>2</v>
      </c>
      <c r="F959" t="s">
        <v>153</v>
      </c>
      <c r="G959" s="33">
        <v>43032</v>
      </c>
      <c r="H959" s="41">
        <f t="shared" si="19"/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</row>
    <row r="960" spans="1:56" x14ac:dyDescent="0.25">
      <c r="A960" t="s">
        <v>323</v>
      </c>
      <c r="D960" t="s">
        <v>2</v>
      </c>
      <c r="F960" t="s">
        <v>157</v>
      </c>
      <c r="G960" s="33">
        <v>43033</v>
      </c>
      <c r="H960" s="41">
        <f t="shared" si="19"/>
        <v>32826.656000000003</v>
      </c>
      <c r="I960">
        <v>-619.18299999999999</v>
      </c>
      <c r="J960">
        <v>-618.62</v>
      </c>
      <c r="K960">
        <v>-618.23599999999999</v>
      </c>
      <c r="L960">
        <v>-616.79</v>
      </c>
      <c r="M960">
        <v>-619.23900000000003</v>
      </c>
      <c r="N960">
        <v>-619.19299999999998</v>
      </c>
      <c r="O960">
        <v>-618.68399999999997</v>
      </c>
      <c r="P960">
        <v>-619.26</v>
      </c>
      <c r="Q960">
        <v>-619.452</v>
      </c>
      <c r="R960">
        <v>-618.74900000000002</v>
      </c>
      <c r="S960">
        <v>-618.41999999999996</v>
      </c>
      <c r="T960">
        <v>-620.029</v>
      </c>
      <c r="U960">
        <v>-620.35799999999995</v>
      </c>
      <c r="V960">
        <v>-620.54399999999998</v>
      </c>
      <c r="W960">
        <v>-634.69100000000003</v>
      </c>
      <c r="X960">
        <v>-636.26599999999996</v>
      </c>
      <c r="Y960">
        <v>-655.36800000000005</v>
      </c>
      <c r="Z960">
        <v>-664.64599999999996</v>
      </c>
      <c r="AA960">
        <v>-673.07600000000002</v>
      </c>
      <c r="AB960">
        <v>-681.245</v>
      </c>
      <c r="AC960">
        <v>-708.19100000000003</v>
      </c>
      <c r="AD960">
        <v>-701.88800000000003</v>
      </c>
      <c r="AE960">
        <v>-886.923</v>
      </c>
      <c r="AF960">
        <v>-984.87199999999996</v>
      </c>
      <c r="AG960">
        <v>-791.96199999999999</v>
      </c>
      <c r="AH960">
        <v>-789.78399999999999</v>
      </c>
      <c r="AI960">
        <v>-751.65300000000002</v>
      </c>
      <c r="AJ960">
        <v>-722.48199999999997</v>
      </c>
      <c r="AK960">
        <v>-725.29200000000003</v>
      </c>
      <c r="AL960">
        <v>-895.46299999999997</v>
      </c>
      <c r="AM960">
        <v>-965.08399999999995</v>
      </c>
      <c r="AN960">
        <v>-839.97299999999996</v>
      </c>
      <c r="AO960">
        <v>-786.74099999999999</v>
      </c>
      <c r="AP960">
        <v>-757.54600000000005</v>
      </c>
      <c r="AQ960">
        <v>-819.11699999999996</v>
      </c>
      <c r="AR960">
        <v>-661.35</v>
      </c>
      <c r="AS960">
        <v>-622.77599999999995</v>
      </c>
      <c r="AT960">
        <v>-618.47900000000004</v>
      </c>
      <c r="AU960">
        <v>-618.21299999999997</v>
      </c>
      <c r="AV960">
        <v>-618.16899999999998</v>
      </c>
      <c r="AW960">
        <v>-618.221</v>
      </c>
      <c r="AX960">
        <v>-618.24300000000005</v>
      </c>
      <c r="AY960">
        <v>-619.34</v>
      </c>
      <c r="AZ960">
        <v>-618.404</v>
      </c>
      <c r="BA960">
        <v>-618.46400000000006</v>
      </c>
      <c r="BB960">
        <v>-618.274</v>
      </c>
      <c r="BC960">
        <v>-618.31399999999996</v>
      </c>
      <c r="BD960">
        <v>-619.38900000000001</v>
      </c>
    </row>
    <row r="961" spans="1:56" x14ac:dyDescent="0.25">
      <c r="A961" t="s">
        <v>323</v>
      </c>
      <c r="D961" t="s">
        <v>2</v>
      </c>
      <c r="F961" t="s">
        <v>156</v>
      </c>
      <c r="G961" s="33">
        <v>43033</v>
      </c>
      <c r="H961" s="41">
        <f t="shared" si="19"/>
        <v>85967.637000000017</v>
      </c>
      <c r="I961">
        <v>-6.15</v>
      </c>
      <c r="J961">
        <v>-5.99</v>
      </c>
      <c r="K961">
        <v>-6.1870000000000003</v>
      </c>
      <c r="L961">
        <v>-5.867</v>
      </c>
      <c r="M961">
        <v>-6.5819999999999999</v>
      </c>
      <c r="N961">
        <v>-5.726</v>
      </c>
      <c r="O961">
        <v>-5.7859999999999996</v>
      </c>
      <c r="P961">
        <v>-6.4909999999999997</v>
      </c>
      <c r="Q961">
        <v>-6.87</v>
      </c>
      <c r="R961">
        <v>-6.6109999999999998</v>
      </c>
      <c r="S961">
        <v>-6.625</v>
      </c>
      <c r="T961">
        <v>-29.201000000000001</v>
      </c>
      <c r="U961">
        <v>-21.475000000000001</v>
      </c>
      <c r="V961">
        <v>-36.911999999999999</v>
      </c>
      <c r="W961">
        <v>-361.83199999999999</v>
      </c>
      <c r="X961">
        <v>-564.13499999999999</v>
      </c>
      <c r="Y961">
        <v>-1703.847</v>
      </c>
      <c r="Z961">
        <v>-2162.721</v>
      </c>
      <c r="AA961">
        <v>-2985.348</v>
      </c>
      <c r="AB961">
        <v>-3404.2510000000002</v>
      </c>
      <c r="AC961">
        <v>-3796.8150000000001</v>
      </c>
      <c r="AD961">
        <v>-4849.4939999999997</v>
      </c>
      <c r="AE961">
        <v>-9405.0730000000003</v>
      </c>
      <c r="AF961">
        <v>-9572.5329999999994</v>
      </c>
      <c r="AG961">
        <v>-5236.3649999999998</v>
      </c>
      <c r="AH961">
        <v>-5787.4790000000003</v>
      </c>
      <c r="AI961">
        <v>-4163.5020000000004</v>
      </c>
      <c r="AJ961">
        <v>-4712.4399999999996</v>
      </c>
      <c r="AK961">
        <v>-4274.8029999999999</v>
      </c>
      <c r="AL961">
        <v>-6506.6769999999997</v>
      </c>
      <c r="AM961">
        <v>-6548.0789999999997</v>
      </c>
      <c r="AN961">
        <v>-3501.7809999999999</v>
      </c>
      <c r="AO961">
        <v>-2482.6489999999999</v>
      </c>
      <c r="AP961">
        <v>-1480.6489999999999</v>
      </c>
      <c r="AQ961">
        <v>-1972.0219999999999</v>
      </c>
      <c r="AR961">
        <v>-226.345</v>
      </c>
      <c r="AS961">
        <v>-16.561</v>
      </c>
      <c r="AT961">
        <v>-9.9529999999999994</v>
      </c>
      <c r="AU961">
        <v>-11.534000000000001</v>
      </c>
      <c r="AV961">
        <v>-12.273</v>
      </c>
      <c r="AW961">
        <v>-10.755000000000001</v>
      </c>
      <c r="AX961">
        <v>-7.9619999999999997</v>
      </c>
      <c r="AY961">
        <v>-6.9980000000000002</v>
      </c>
      <c r="AZ961">
        <v>-6.9870000000000001</v>
      </c>
      <c r="BA961">
        <v>-6.8380000000000001</v>
      </c>
      <c r="BB961">
        <v>-6.806</v>
      </c>
      <c r="BC961">
        <v>-7.6749999999999998</v>
      </c>
      <c r="BD961">
        <v>-7.9820000000000002</v>
      </c>
    </row>
    <row r="962" spans="1:56" x14ac:dyDescent="0.25">
      <c r="A962" t="s">
        <v>323</v>
      </c>
      <c r="D962" t="s">
        <v>2</v>
      </c>
      <c r="F962" t="s">
        <v>155</v>
      </c>
      <c r="G962" s="33">
        <v>43033</v>
      </c>
      <c r="H962" s="41">
        <f t="shared" si="19"/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-0.16</v>
      </c>
      <c r="V962">
        <v>0</v>
      </c>
      <c r="W962">
        <v>-0.16</v>
      </c>
      <c r="X962">
        <v>0</v>
      </c>
      <c r="Y962">
        <v>0</v>
      </c>
      <c r="Z962">
        <v>0</v>
      </c>
      <c r="AA962">
        <v>0</v>
      </c>
      <c r="AB962">
        <v>-3.1E-2</v>
      </c>
      <c r="AC962">
        <v>0</v>
      </c>
      <c r="AD962">
        <v>0</v>
      </c>
      <c r="AE962">
        <v>-7.4</v>
      </c>
      <c r="AF962">
        <v>-8.2390000000000008</v>
      </c>
      <c r="AG962">
        <v>-10.130000000000001</v>
      </c>
      <c r="AH962">
        <v>-0.9</v>
      </c>
      <c r="AI962">
        <v>-0.94399999999999995</v>
      </c>
      <c r="AJ962">
        <v>-0.08</v>
      </c>
      <c r="AK962">
        <v>-0.16</v>
      </c>
      <c r="AL962">
        <v>-5.4059999999999997</v>
      </c>
      <c r="AM962">
        <v>-1.2809999999999999</v>
      </c>
      <c r="AN962">
        <v>-3.7919999999999998</v>
      </c>
      <c r="AO962">
        <v>-25.024000000000001</v>
      </c>
      <c r="AP962">
        <v>-16.510000000000002</v>
      </c>
      <c r="AQ962">
        <v>-10.72</v>
      </c>
      <c r="AR962">
        <v>-3.52</v>
      </c>
      <c r="AS962">
        <v>-0.64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</row>
    <row r="963" spans="1:56" x14ac:dyDescent="0.25">
      <c r="A963" t="s">
        <v>323</v>
      </c>
      <c r="D963" t="s">
        <v>2</v>
      </c>
      <c r="F963" t="s">
        <v>153</v>
      </c>
      <c r="G963" s="33">
        <v>43033</v>
      </c>
      <c r="H963" s="41">
        <f t="shared" si="19"/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</row>
    <row r="964" spans="1:56" x14ac:dyDescent="0.25">
      <c r="A964" t="s">
        <v>323</v>
      </c>
      <c r="D964" t="s">
        <v>2</v>
      </c>
      <c r="F964" t="s">
        <v>154</v>
      </c>
      <c r="G964" s="33">
        <v>43033</v>
      </c>
      <c r="H964" s="41">
        <f t="shared" si="19"/>
        <v>0</v>
      </c>
      <c r="I964">
        <v>-866.02</v>
      </c>
      <c r="J964">
        <v>-867.24599999999998</v>
      </c>
      <c r="K964">
        <v>-866.02</v>
      </c>
      <c r="L964">
        <v>-865.74</v>
      </c>
      <c r="M964">
        <v>-864.88</v>
      </c>
      <c r="N964">
        <v>-865.33199999999999</v>
      </c>
      <c r="O964">
        <v>-865.80499999999995</v>
      </c>
      <c r="P964">
        <v>-865.95600000000002</v>
      </c>
      <c r="Q964">
        <v>-865.26700000000005</v>
      </c>
      <c r="R964">
        <v>-229.48</v>
      </c>
      <c r="S964">
        <v>0</v>
      </c>
      <c r="T964">
        <v>-4.6340000000000003</v>
      </c>
      <c r="U964">
        <v>-1045.8889999999999</v>
      </c>
      <c r="V964">
        <v>-1493.087</v>
      </c>
      <c r="W964">
        <v>-1807.625</v>
      </c>
      <c r="X964">
        <v>-1704.7180000000001</v>
      </c>
      <c r="Y964">
        <v>-1660.354</v>
      </c>
      <c r="Z964">
        <v>-1580.92</v>
      </c>
      <c r="AA964">
        <v>-1546.116</v>
      </c>
      <c r="AB964">
        <v>-1528.3209999999999</v>
      </c>
      <c r="AC964">
        <v>-1460.1320000000001</v>
      </c>
      <c r="AD964">
        <v>-1471.54</v>
      </c>
      <c r="AE964">
        <v>-1443.2619999999999</v>
      </c>
      <c r="AF964">
        <v>-1416.6189999999999</v>
      </c>
      <c r="AG964">
        <v>-1411.21</v>
      </c>
      <c r="AH964">
        <v>-1509.9780000000001</v>
      </c>
      <c r="AI964">
        <v>-1486.346</v>
      </c>
      <c r="AJ964">
        <v>-1498.41</v>
      </c>
      <c r="AK964">
        <v>-1513.8810000000001</v>
      </c>
      <c r="AL964">
        <v>-1539.298</v>
      </c>
      <c r="AM964">
        <v>-1579.039</v>
      </c>
      <c r="AN964">
        <v>-1611.671</v>
      </c>
      <c r="AO964">
        <v>-1710.191</v>
      </c>
      <c r="AP964">
        <v>-1792.0889999999999</v>
      </c>
      <c r="AQ964">
        <v>-1935.1769999999999</v>
      </c>
      <c r="AR964">
        <v>-1970.0239999999999</v>
      </c>
      <c r="AS964">
        <v>-2089.06</v>
      </c>
      <c r="AT964">
        <v>-2115.38</v>
      </c>
      <c r="AU964">
        <v>-2133.9810000000002</v>
      </c>
      <c r="AV964">
        <v>-2170.2260000000001</v>
      </c>
      <c r="AW964">
        <v>-2201.3739999999998</v>
      </c>
      <c r="AX964">
        <v>-2238.3719999999998</v>
      </c>
      <c r="AY964">
        <v>-2292.4670000000001</v>
      </c>
      <c r="AZ964">
        <v>-2320.5810000000001</v>
      </c>
      <c r="BA964">
        <v>-1092.789</v>
      </c>
      <c r="BB964">
        <v>-1131.421</v>
      </c>
      <c r="BC964">
        <v>-1037.6099999999999</v>
      </c>
      <c r="BD964">
        <v>-938.01400000000001</v>
      </c>
    </row>
    <row r="965" spans="1:56" x14ac:dyDescent="0.25">
      <c r="A965" t="s">
        <v>323</v>
      </c>
      <c r="D965" t="s">
        <v>2</v>
      </c>
      <c r="F965" t="s">
        <v>157</v>
      </c>
      <c r="G965" s="33">
        <v>43034</v>
      </c>
      <c r="H965" s="41">
        <f t="shared" si="19"/>
        <v>30747.091000000004</v>
      </c>
      <c r="I965">
        <v>-618.22900000000004</v>
      </c>
      <c r="J965">
        <v>-618.77700000000004</v>
      </c>
      <c r="K965">
        <v>-618.03700000000003</v>
      </c>
      <c r="L965">
        <v>-617.40300000000002</v>
      </c>
      <c r="M965">
        <v>-619.85599999999999</v>
      </c>
      <c r="N965">
        <v>-619.02300000000002</v>
      </c>
      <c r="O965">
        <v>-618.21500000000003</v>
      </c>
      <c r="P965">
        <v>-618.81899999999996</v>
      </c>
      <c r="Q965">
        <v>-618.61500000000001</v>
      </c>
      <c r="R965">
        <v>-619.43100000000004</v>
      </c>
      <c r="S965">
        <v>-618.68399999999997</v>
      </c>
      <c r="T965">
        <v>-618.52800000000002</v>
      </c>
      <c r="U965">
        <v>-618.56899999999996</v>
      </c>
      <c r="V965">
        <v>-618.07500000000005</v>
      </c>
      <c r="W965">
        <v>-620.32399999999996</v>
      </c>
      <c r="X965">
        <v>-621.92499999999995</v>
      </c>
      <c r="Y965">
        <v>-625.41499999999996</v>
      </c>
      <c r="Z965">
        <v>-625.24099999999999</v>
      </c>
      <c r="AA965">
        <v>-624.88099999999997</v>
      </c>
      <c r="AB965">
        <v>-506.32400000000001</v>
      </c>
      <c r="AC965">
        <v>-332.14100000000002</v>
      </c>
      <c r="AD965">
        <v>-468.58699999999999</v>
      </c>
      <c r="AE965">
        <v>-641.87900000000002</v>
      </c>
      <c r="AF965">
        <v>-958.495</v>
      </c>
      <c r="AG965">
        <v>-873.04300000000001</v>
      </c>
      <c r="AH965">
        <v>-761.99099999999999</v>
      </c>
      <c r="AI965">
        <v>-802.58500000000004</v>
      </c>
      <c r="AJ965">
        <v>-863.16800000000001</v>
      </c>
      <c r="AK965">
        <v>-755.37599999999998</v>
      </c>
      <c r="AL965">
        <v>-696.24699999999996</v>
      </c>
      <c r="AM965">
        <v>-715.86900000000003</v>
      </c>
      <c r="AN965">
        <v>-664.97</v>
      </c>
      <c r="AO965">
        <v>-654.846</v>
      </c>
      <c r="AP965">
        <v>-655.13699999999994</v>
      </c>
      <c r="AQ965">
        <v>-649.91600000000005</v>
      </c>
      <c r="AR965">
        <v>-619.25400000000002</v>
      </c>
      <c r="AS965">
        <v>-607.68200000000002</v>
      </c>
      <c r="AT965">
        <v>-605.322</v>
      </c>
      <c r="AU965">
        <v>-613.45299999999997</v>
      </c>
      <c r="AV965">
        <v>-612.39099999999996</v>
      </c>
      <c r="AW965">
        <v>-612.83100000000002</v>
      </c>
      <c r="AX965">
        <v>-611.90700000000004</v>
      </c>
      <c r="AY965">
        <v>-612.20100000000002</v>
      </c>
      <c r="AZ965">
        <v>-611.95799999999997</v>
      </c>
      <c r="BA965">
        <v>-615.29</v>
      </c>
      <c r="BB965">
        <v>-615.654</v>
      </c>
      <c r="BC965">
        <v>-614.851</v>
      </c>
      <c r="BD965">
        <v>-615.67600000000004</v>
      </c>
    </row>
    <row r="966" spans="1:56" x14ac:dyDescent="0.25">
      <c r="A966" t="s">
        <v>323</v>
      </c>
      <c r="D966" t="s">
        <v>2</v>
      </c>
      <c r="F966" t="s">
        <v>154</v>
      </c>
      <c r="G966" s="33">
        <v>43034</v>
      </c>
      <c r="H966" s="41">
        <f t="shared" si="19"/>
        <v>0</v>
      </c>
      <c r="I966">
        <v>-914.94100000000003</v>
      </c>
      <c r="J966">
        <v>-915.59799999999996</v>
      </c>
      <c r="K966">
        <v>-911.08199999999999</v>
      </c>
      <c r="L966">
        <v>-914.80200000000002</v>
      </c>
      <c r="M966">
        <v>-912.80200000000002</v>
      </c>
      <c r="N966">
        <v>-909.73699999999997</v>
      </c>
      <c r="O966">
        <v>-910.16700000000003</v>
      </c>
      <c r="P966">
        <v>-643.08799999999997</v>
      </c>
      <c r="Q966">
        <v>-459.45499999999998</v>
      </c>
      <c r="R966">
        <v>-459.43299999999999</v>
      </c>
      <c r="S966">
        <v>-479.36700000000002</v>
      </c>
      <c r="T966">
        <v>-626.45399999999995</v>
      </c>
      <c r="U966">
        <v>-1795.12</v>
      </c>
      <c r="V966">
        <v>-1509.9880000000001</v>
      </c>
      <c r="W966">
        <v>-1587.79</v>
      </c>
      <c r="X966">
        <v>-1784.38</v>
      </c>
      <c r="Y966">
        <v>-1610.7360000000001</v>
      </c>
      <c r="Z966">
        <v>-1682.2349999999999</v>
      </c>
      <c r="AA966">
        <v>-1714.578</v>
      </c>
      <c r="AB966">
        <v>-1695.751</v>
      </c>
      <c r="AC966">
        <v>-1633.84</v>
      </c>
      <c r="AD966">
        <v>-1624.508</v>
      </c>
      <c r="AE966">
        <v>-1593.37</v>
      </c>
      <c r="AF966">
        <v>-1572.135</v>
      </c>
      <c r="AG966">
        <v>-1568.3620000000001</v>
      </c>
      <c r="AH966">
        <v>-1595.1010000000001</v>
      </c>
      <c r="AI966">
        <v>-1381.223</v>
      </c>
      <c r="AJ966">
        <v>-1596.3589999999999</v>
      </c>
      <c r="AK966">
        <v>-1615.9280000000001</v>
      </c>
      <c r="AL966">
        <v>-1640.346</v>
      </c>
      <c r="AM966">
        <v>-1693.45</v>
      </c>
      <c r="AN966">
        <v>-1749.027</v>
      </c>
      <c r="AO966">
        <v>-1849.085</v>
      </c>
      <c r="AP966">
        <v>-1907.5540000000001</v>
      </c>
      <c r="AQ966">
        <v>-2036.633</v>
      </c>
      <c r="AR966">
        <v>-2111.4659999999999</v>
      </c>
      <c r="AS966">
        <v>-2208.7280000000001</v>
      </c>
      <c r="AT966">
        <v>-2229.92</v>
      </c>
      <c r="AU966">
        <v>-2221.9110000000001</v>
      </c>
      <c r="AV966">
        <v>-2248.0059999999999</v>
      </c>
      <c r="AW966">
        <v>-2279.7890000000002</v>
      </c>
      <c r="AX966">
        <v>-2290.4450000000002</v>
      </c>
      <c r="AY966">
        <v>-2350.107</v>
      </c>
      <c r="AZ966">
        <v>-2346.5909999999999</v>
      </c>
      <c r="BA966">
        <v>-1394.921</v>
      </c>
      <c r="BB966">
        <v>-1341.827</v>
      </c>
      <c r="BC966">
        <v>-923.30399999999997</v>
      </c>
      <c r="BD966">
        <v>-924.58500000000004</v>
      </c>
    </row>
    <row r="967" spans="1:56" x14ac:dyDescent="0.25">
      <c r="A967" t="s">
        <v>323</v>
      </c>
      <c r="D967" t="s">
        <v>2</v>
      </c>
      <c r="F967" t="s">
        <v>153</v>
      </c>
      <c r="G967" s="33">
        <v>43034</v>
      </c>
      <c r="H967" s="41">
        <f t="shared" si="19"/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</row>
    <row r="968" spans="1:56" x14ac:dyDescent="0.25">
      <c r="A968" t="s">
        <v>323</v>
      </c>
      <c r="D968" t="s">
        <v>2</v>
      </c>
      <c r="F968" t="s">
        <v>156</v>
      </c>
      <c r="G968" s="33">
        <v>43034</v>
      </c>
      <c r="H968" s="41">
        <f t="shared" si="19"/>
        <v>79434.881999999969</v>
      </c>
      <c r="I968">
        <v>-6.3620000000000001</v>
      </c>
      <c r="J968">
        <v>-6.1150000000000002</v>
      </c>
      <c r="K968">
        <v>-7.2930000000000001</v>
      </c>
      <c r="L968">
        <v>-6.8150000000000004</v>
      </c>
      <c r="M968">
        <v>-6.7350000000000003</v>
      </c>
      <c r="N968">
        <v>-6.7119999999999997</v>
      </c>
      <c r="O968">
        <v>-6.3310000000000004</v>
      </c>
      <c r="P968">
        <v>-6.734</v>
      </c>
      <c r="Q968">
        <v>-6.48</v>
      </c>
      <c r="R968">
        <v>-6.76</v>
      </c>
      <c r="S968">
        <v>-6.4560000000000004</v>
      </c>
      <c r="T968">
        <v>-8.6159999999999997</v>
      </c>
      <c r="U968">
        <v>-9.6449999999999996</v>
      </c>
      <c r="V968">
        <v>-10.872999999999999</v>
      </c>
      <c r="W968">
        <v>-18.934000000000001</v>
      </c>
      <c r="X968">
        <v>-53.561</v>
      </c>
      <c r="Y968">
        <v>-129.95699999999999</v>
      </c>
      <c r="Z968">
        <v>-180.95699999999999</v>
      </c>
      <c r="AA968">
        <v>-268.93700000000001</v>
      </c>
      <c r="AB968">
        <v>-570.69899999999996</v>
      </c>
      <c r="AC968">
        <v>-1586.4380000000001</v>
      </c>
      <c r="AD968">
        <v>-5224.0240000000003</v>
      </c>
      <c r="AE968">
        <v>-7960.0550000000003</v>
      </c>
      <c r="AF968">
        <v>-12836.934999999999</v>
      </c>
      <c r="AG968">
        <v>-12078.064</v>
      </c>
      <c r="AH968">
        <v>-9007.741</v>
      </c>
      <c r="AI968">
        <v>-8038.03</v>
      </c>
      <c r="AJ968">
        <v>-7551.7110000000002</v>
      </c>
      <c r="AK968">
        <v>-5598.88</v>
      </c>
      <c r="AL968">
        <v>-3134.4349999999999</v>
      </c>
      <c r="AM968">
        <v>-2469.902</v>
      </c>
      <c r="AN968">
        <v>-1040.9829999999999</v>
      </c>
      <c r="AO968">
        <v>-653.89</v>
      </c>
      <c r="AP968">
        <v>-520.37199999999996</v>
      </c>
      <c r="AQ968">
        <v>-246.72200000000001</v>
      </c>
      <c r="AR968">
        <v>-59.158000000000001</v>
      </c>
      <c r="AS968">
        <v>-14.977</v>
      </c>
      <c r="AT968">
        <v>-8.5500000000000007</v>
      </c>
      <c r="AU968">
        <v>-9.5749999999999993</v>
      </c>
      <c r="AV968">
        <v>-8.5540000000000003</v>
      </c>
      <c r="AW968">
        <v>-8.548</v>
      </c>
      <c r="AX968">
        <v>-8.0350000000000001</v>
      </c>
      <c r="AY968">
        <v>-7.2939999999999996</v>
      </c>
      <c r="AZ968">
        <v>-7.5549999999999997</v>
      </c>
      <c r="BA968">
        <v>-6.6539999999999999</v>
      </c>
      <c r="BB968">
        <v>-7.5209999999999999</v>
      </c>
      <c r="BC968">
        <v>-7.4989999999999997</v>
      </c>
      <c r="BD968">
        <v>-7.8079999999999998</v>
      </c>
    </row>
    <row r="969" spans="1:56" x14ac:dyDescent="0.25">
      <c r="A969" t="s">
        <v>323</v>
      </c>
      <c r="D969" t="s">
        <v>2</v>
      </c>
      <c r="F969" t="s">
        <v>155</v>
      </c>
      <c r="G969" s="33">
        <v>43034</v>
      </c>
      <c r="H969" s="41">
        <f t="shared" si="19"/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-0.16</v>
      </c>
      <c r="AE969">
        <v>-4.01</v>
      </c>
      <c r="AF969">
        <v>-24.681000000000001</v>
      </c>
      <c r="AG969">
        <v>-32.325000000000003</v>
      </c>
      <c r="AH969">
        <v>-30.34</v>
      </c>
      <c r="AI969">
        <v>-16.422999999999998</v>
      </c>
      <c r="AJ969">
        <v>-26.890999999999998</v>
      </c>
      <c r="AK969">
        <v>-3.84</v>
      </c>
      <c r="AL969">
        <v>0</v>
      </c>
      <c r="AM969">
        <v>0</v>
      </c>
      <c r="AN969">
        <v>-0.32</v>
      </c>
      <c r="AO969">
        <v>-6.08</v>
      </c>
      <c r="AP969">
        <v>-0.32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-0.16</v>
      </c>
    </row>
    <row r="970" spans="1:56" x14ac:dyDescent="0.25">
      <c r="A970" t="s">
        <v>323</v>
      </c>
      <c r="D970" t="s">
        <v>2</v>
      </c>
      <c r="F970" t="s">
        <v>154</v>
      </c>
      <c r="G970" s="33">
        <v>43035</v>
      </c>
      <c r="H970" s="41">
        <f t="shared" si="19"/>
        <v>0</v>
      </c>
      <c r="I970">
        <v>-925.70299999999997</v>
      </c>
      <c r="J970">
        <v>-921.02599999999995</v>
      </c>
      <c r="K970">
        <v>-922.31500000000005</v>
      </c>
      <c r="L970">
        <v>-921.66099999999994</v>
      </c>
      <c r="M970">
        <v>-920.15599999999995</v>
      </c>
      <c r="N970">
        <v>-921.05799999999999</v>
      </c>
      <c r="O970">
        <v>-920.726</v>
      </c>
      <c r="P970">
        <v>-920.08</v>
      </c>
      <c r="Q970">
        <v>-920.05799999999999</v>
      </c>
      <c r="R970">
        <v>-945.78899999999999</v>
      </c>
      <c r="S970">
        <v>-1087.4780000000001</v>
      </c>
      <c r="T970">
        <v>-1313.0650000000001</v>
      </c>
      <c r="U970">
        <v>-2001.4849999999999</v>
      </c>
      <c r="V970">
        <v>-1983.3240000000001</v>
      </c>
      <c r="W970">
        <v>-1858.482</v>
      </c>
      <c r="X970">
        <v>-1804.3240000000001</v>
      </c>
      <c r="Y970">
        <v>-1661.183</v>
      </c>
      <c r="Z970">
        <v>-1626.443</v>
      </c>
      <c r="AA970">
        <v>-1395.921</v>
      </c>
      <c r="AB970">
        <v>-566.19899999999996</v>
      </c>
      <c r="AC970">
        <v>-478.50599999999997</v>
      </c>
      <c r="AD970">
        <v>-448.16300000000001</v>
      </c>
      <c r="AE970">
        <v>-418.81099999999998</v>
      </c>
      <c r="AF970">
        <v>-470.98</v>
      </c>
      <c r="AG970">
        <v>-1128.3889999999999</v>
      </c>
      <c r="AH970">
        <v>-1308.829</v>
      </c>
      <c r="AI970">
        <v>-1134.174</v>
      </c>
      <c r="AJ970">
        <v>-828.08600000000001</v>
      </c>
      <c r="AK970">
        <v>-822.774</v>
      </c>
      <c r="AL970">
        <v>-885.86699999999996</v>
      </c>
      <c r="AM970">
        <v>-1173.645</v>
      </c>
      <c r="AN970">
        <v>-1245.662</v>
      </c>
      <c r="AO970">
        <v>-1365.998</v>
      </c>
      <c r="AP970">
        <v>-1482.7429999999999</v>
      </c>
      <c r="AQ970">
        <v>-1659.1189999999999</v>
      </c>
      <c r="AR970">
        <v>-1752.36</v>
      </c>
      <c r="AS970">
        <v>-1857.45</v>
      </c>
      <c r="AT970">
        <v>-1887.1479999999999</v>
      </c>
      <c r="AU970">
        <v>-1947.413</v>
      </c>
      <c r="AV970">
        <v>-1979.7329999999999</v>
      </c>
      <c r="AW970">
        <v>-1946.5630000000001</v>
      </c>
      <c r="AX970">
        <v>-1767.778</v>
      </c>
      <c r="AY970">
        <v>-1184.3969999999999</v>
      </c>
      <c r="AZ970">
        <v>-1157.807</v>
      </c>
      <c r="BA970">
        <v>-239.86600000000001</v>
      </c>
      <c r="BB970">
        <v>-595.72500000000002</v>
      </c>
      <c r="BC970">
        <v>-870.84799999999996</v>
      </c>
      <c r="BD970">
        <v>-871.61099999999999</v>
      </c>
    </row>
    <row r="971" spans="1:56" x14ac:dyDescent="0.25">
      <c r="A971" t="s">
        <v>323</v>
      </c>
      <c r="D971" t="s">
        <v>2</v>
      </c>
      <c r="F971" t="s">
        <v>157</v>
      </c>
      <c r="G971" s="33">
        <v>43035</v>
      </c>
      <c r="H971" s="41">
        <f t="shared" si="19"/>
        <v>45135.448000000004</v>
      </c>
      <c r="I971">
        <v>-616.32899999999995</v>
      </c>
      <c r="J971">
        <v>-616.62400000000002</v>
      </c>
      <c r="K971">
        <v>-616.59799999999996</v>
      </c>
      <c r="L971">
        <v>-616.60500000000002</v>
      </c>
      <c r="M971">
        <v>-616.01199999999994</v>
      </c>
      <c r="N971">
        <v>-616.13300000000004</v>
      </c>
      <c r="O971">
        <v>-616.27800000000002</v>
      </c>
      <c r="P971">
        <v>-615.93899999999996</v>
      </c>
      <c r="Q971">
        <v>-615.90200000000004</v>
      </c>
      <c r="R971">
        <v>-616.33699999999999</v>
      </c>
      <c r="S971">
        <v>-614.86099999999999</v>
      </c>
      <c r="T971">
        <v>-615.23199999999997</v>
      </c>
      <c r="U971">
        <v>-627.69399999999996</v>
      </c>
      <c r="V971">
        <v>-655.65700000000004</v>
      </c>
      <c r="W971">
        <v>-719.70500000000004</v>
      </c>
      <c r="X971">
        <v>-909.17600000000004</v>
      </c>
      <c r="Y971">
        <v>-1078.4469999999999</v>
      </c>
      <c r="Z971">
        <v>-1249.93</v>
      </c>
      <c r="AA971">
        <v>-1432.5429999999999</v>
      </c>
      <c r="AB971">
        <v>-1544.7280000000001</v>
      </c>
      <c r="AC971">
        <v>-1676.0170000000001</v>
      </c>
      <c r="AD971">
        <v>-1592.463</v>
      </c>
      <c r="AE971">
        <v>-1784.211</v>
      </c>
      <c r="AF971">
        <v>-1693.8050000000001</v>
      </c>
      <c r="AG971">
        <v>-1672.0530000000001</v>
      </c>
      <c r="AH971">
        <v>-1778.8630000000001</v>
      </c>
      <c r="AI971">
        <v>-1759.0540000000001</v>
      </c>
      <c r="AJ971">
        <v>-1484.424</v>
      </c>
      <c r="AK971">
        <v>-1436.4380000000001</v>
      </c>
      <c r="AL971">
        <v>-1407.7550000000001</v>
      </c>
      <c r="AM971">
        <v>-1324.1110000000001</v>
      </c>
      <c r="AN971">
        <v>-1194.356</v>
      </c>
      <c r="AO971">
        <v>-1086.1859999999999</v>
      </c>
      <c r="AP971">
        <v>-879.06</v>
      </c>
      <c r="AQ971">
        <v>-806.32500000000005</v>
      </c>
      <c r="AR971">
        <v>-665.83600000000001</v>
      </c>
      <c r="AS971">
        <v>-622.61199999999997</v>
      </c>
      <c r="AT971">
        <v>-617.85400000000004</v>
      </c>
      <c r="AU971">
        <v>-617.97400000000005</v>
      </c>
      <c r="AV971">
        <v>-619.46100000000001</v>
      </c>
      <c r="AW971">
        <v>-618.09900000000005</v>
      </c>
      <c r="AX971">
        <v>-619.15200000000004</v>
      </c>
      <c r="AY971">
        <v>-618.28700000000003</v>
      </c>
      <c r="AZ971">
        <v>-614.68600000000004</v>
      </c>
      <c r="BA971">
        <v>-621.71900000000005</v>
      </c>
      <c r="BB971">
        <v>-618.24</v>
      </c>
      <c r="BC971">
        <v>-618.13499999999999</v>
      </c>
      <c r="BD971">
        <v>-477.54199999999997</v>
      </c>
    </row>
    <row r="972" spans="1:56" x14ac:dyDescent="0.25">
      <c r="A972" t="s">
        <v>323</v>
      </c>
      <c r="D972" t="s">
        <v>2</v>
      </c>
      <c r="F972" t="s">
        <v>156</v>
      </c>
      <c r="G972" s="33">
        <v>43035</v>
      </c>
      <c r="H972" s="41">
        <f t="shared" si="19"/>
        <v>353945.41800000006</v>
      </c>
      <c r="I972">
        <v>-9.5809999999999995</v>
      </c>
      <c r="J972">
        <v>-8.641</v>
      </c>
      <c r="K972">
        <v>-8.8550000000000004</v>
      </c>
      <c r="L972">
        <v>-6.556</v>
      </c>
      <c r="M972">
        <v>-8.4570000000000007</v>
      </c>
      <c r="N972">
        <v>-6.7690000000000001</v>
      </c>
      <c r="O972">
        <v>-7.3120000000000003</v>
      </c>
      <c r="P972">
        <v>-7.0810000000000004</v>
      </c>
      <c r="Q972">
        <v>-8.1620000000000008</v>
      </c>
      <c r="R972">
        <v>-8.8460000000000001</v>
      </c>
      <c r="S972">
        <v>-7.7450000000000001</v>
      </c>
      <c r="T972">
        <v>-11.7</v>
      </c>
      <c r="U972">
        <v>-129.52199999999999</v>
      </c>
      <c r="V972">
        <v>-716.36400000000003</v>
      </c>
      <c r="W972">
        <v>-2830.4749999999999</v>
      </c>
      <c r="X972">
        <v>-7177.5810000000001</v>
      </c>
      <c r="Y972">
        <v>-10755.226000000001</v>
      </c>
      <c r="Z972">
        <v>-14074.378000000001</v>
      </c>
      <c r="AA972">
        <v>-17229.22</v>
      </c>
      <c r="AB972">
        <v>-19295.276000000002</v>
      </c>
      <c r="AC972">
        <v>-22109.692999999999</v>
      </c>
      <c r="AD972">
        <v>-24046.929</v>
      </c>
      <c r="AE972">
        <v>-24918.887999999999</v>
      </c>
      <c r="AF972">
        <v>-25607.417000000001</v>
      </c>
      <c r="AG972">
        <v>-24997.03</v>
      </c>
      <c r="AH972">
        <v>-24616.165000000001</v>
      </c>
      <c r="AI972">
        <v>-24666.525000000001</v>
      </c>
      <c r="AJ972">
        <v>-22858.976999999999</v>
      </c>
      <c r="AK972">
        <v>-21245.27</v>
      </c>
      <c r="AL972">
        <v>-19074.919999999998</v>
      </c>
      <c r="AM972">
        <v>-16280.407999999999</v>
      </c>
      <c r="AN972">
        <v>-12664.786</v>
      </c>
      <c r="AO972">
        <v>-9272.9490000000005</v>
      </c>
      <c r="AP972">
        <v>-5661.03</v>
      </c>
      <c r="AQ972">
        <v>-2701.6309999999999</v>
      </c>
      <c r="AR972">
        <v>-668.28200000000004</v>
      </c>
      <c r="AS972">
        <v>-141.44999999999999</v>
      </c>
      <c r="AT972">
        <v>-11.561</v>
      </c>
      <c r="AU972">
        <v>-13.157</v>
      </c>
      <c r="AV972">
        <v>-12.967000000000001</v>
      </c>
      <c r="AW972">
        <v>-11.319000000000001</v>
      </c>
      <c r="AX972">
        <v>-9.4789999999999992</v>
      </c>
      <c r="AY972">
        <v>-8.3919999999999995</v>
      </c>
      <c r="AZ972">
        <v>-6.899</v>
      </c>
      <c r="BA972">
        <v>-7.0679999999999996</v>
      </c>
      <c r="BB972">
        <v>-7.2889999999999997</v>
      </c>
      <c r="BC972">
        <v>-8.9559999999999995</v>
      </c>
      <c r="BD972">
        <v>-8.234</v>
      </c>
    </row>
    <row r="973" spans="1:56" x14ac:dyDescent="0.25">
      <c r="A973" t="s">
        <v>323</v>
      </c>
      <c r="D973" t="s">
        <v>2</v>
      </c>
      <c r="F973" t="s">
        <v>153</v>
      </c>
      <c r="G973" s="33">
        <v>43035</v>
      </c>
      <c r="H973" s="41">
        <f t="shared" si="19"/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</row>
    <row r="974" spans="1:56" x14ac:dyDescent="0.25">
      <c r="A974" t="s">
        <v>323</v>
      </c>
      <c r="D974" t="s">
        <v>2</v>
      </c>
      <c r="F974" t="s">
        <v>155</v>
      </c>
      <c r="G974" s="33">
        <v>43035</v>
      </c>
      <c r="H974" s="41">
        <f t="shared" si="19"/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-2.2999999999999998</v>
      </c>
      <c r="X974">
        <v>-7.1239999999999997</v>
      </c>
      <c r="Y974">
        <v>-30.227</v>
      </c>
      <c r="Z974">
        <v>-28.207000000000001</v>
      </c>
      <c r="AA974">
        <v>-61.631</v>
      </c>
      <c r="AB974">
        <v>-66.444000000000003</v>
      </c>
      <c r="AC974">
        <v>-76.096000000000004</v>
      </c>
      <c r="AD974">
        <v>-104.033</v>
      </c>
      <c r="AE974">
        <v>-122.971</v>
      </c>
      <c r="AF974">
        <v>-147.642</v>
      </c>
      <c r="AG974">
        <v>-139.46899999999999</v>
      </c>
      <c r="AH974">
        <v>-144.18700000000001</v>
      </c>
      <c r="AI974">
        <v>-132.52199999999999</v>
      </c>
      <c r="AJ974">
        <v>-107.102</v>
      </c>
      <c r="AK974">
        <v>-127.396</v>
      </c>
      <c r="AL974">
        <v>-125.803</v>
      </c>
      <c r="AM974">
        <v>-102.026</v>
      </c>
      <c r="AN974">
        <v>-58.936</v>
      </c>
      <c r="AO974">
        <v>-27.966000000000001</v>
      </c>
      <c r="AP974">
        <v>-7.5469999999999997</v>
      </c>
      <c r="AQ974">
        <v>-0.48</v>
      </c>
      <c r="AR974">
        <v>0</v>
      </c>
      <c r="AS974">
        <v>0</v>
      </c>
      <c r="AT974">
        <v>-0.16</v>
      </c>
      <c r="AU974">
        <v>0</v>
      </c>
      <c r="AV974">
        <v>0</v>
      </c>
      <c r="AW974">
        <v>0</v>
      </c>
      <c r="AX974">
        <v>0</v>
      </c>
      <c r="AY974">
        <v>-0.04</v>
      </c>
      <c r="AZ974">
        <v>0</v>
      </c>
      <c r="BA974">
        <v>0</v>
      </c>
      <c r="BB974">
        <v>0</v>
      </c>
      <c r="BC974">
        <v>0</v>
      </c>
      <c r="BD974">
        <v>0</v>
      </c>
    </row>
    <row r="975" spans="1:56" x14ac:dyDescent="0.25">
      <c r="A975" t="s">
        <v>323</v>
      </c>
      <c r="D975" t="s">
        <v>2</v>
      </c>
      <c r="F975" t="s">
        <v>156</v>
      </c>
      <c r="G975" s="33">
        <v>43036</v>
      </c>
      <c r="H975" s="41">
        <f t="shared" ref="H975:H1038" si="20">IF(D975&lt;&gt;"Jemena",
IF(SUM(I975:BD975)&gt;0,SUM(I975:BD975),SUM(I975:BD975)*-1),
IF(AND(F975&lt;&gt;"Jemena residential",F975&lt;&gt;"Jemena small business"),0,IF(SUM(I975:BD975)&gt;0,SUM(I975:BD975),SUM(I975:BD975)*-1)))</f>
        <v>197969.03799999997</v>
      </c>
      <c r="I975">
        <v>-8.5250000000000004</v>
      </c>
      <c r="J975">
        <v>-8.6159999999999997</v>
      </c>
      <c r="K975">
        <v>-6.194</v>
      </c>
      <c r="L975">
        <v>-6.87</v>
      </c>
      <c r="M975">
        <v>-6.649</v>
      </c>
      <c r="N975">
        <v>-5.8369999999999997</v>
      </c>
      <c r="O975">
        <v>-6.5519999999999996</v>
      </c>
      <c r="P975">
        <v>-6.7350000000000003</v>
      </c>
      <c r="Q975">
        <v>-6.6829999999999998</v>
      </c>
      <c r="R975">
        <v>-6.851</v>
      </c>
      <c r="S975">
        <v>-6.5650000000000004</v>
      </c>
      <c r="T975">
        <v>-6.46</v>
      </c>
      <c r="U975">
        <v>-23.459</v>
      </c>
      <c r="V975">
        <v>-340.041</v>
      </c>
      <c r="W975">
        <v>-1593.787</v>
      </c>
      <c r="X975">
        <v>-2044.701</v>
      </c>
      <c r="Y975">
        <v>-2868.0390000000002</v>
      </c>
      <c r="Z975">
        <v>-4062.5010000000002</v>
      </c>
      <c r="AA975">
        <v>-9297.0589999999993</v>
      </c>
      <c r="AB975">
        <v>-14420.976000000001</v>
      </c>
      <c r="AC975">
        <v>-14991.541999999999</v>
      </c>
      <c r="AD975">
        <v>-18402.940999999999</v>
      </c>
      <c r="AE975">
        <v>-20305.126</v>
      </c>
      <c r="AF975">
        <v>-15918.566999999999</v>
      </c>
      <c r="AG975">
        <v>-10721.853999999999</v>
      </c>
      <c r="AH975">
        <v>-4414.1220000000003</v>
      </c>
      <c r="AI975">
        <v>-5294.0990000000002</v>
      </c>
      <c r="AJ975">
        <v>-6910.0569999999998</v>
      </c>
      <c r="AK975">
        <v>-10406.861999999999</v>
      </c>
      <c r="AL975">
        <v>-14592.562</v>
      </c>
      <c r="AM975">
        <v>-14091.873</v>
      </c>
      <c r="AN975">
        <v>-12407.737999999999</v>
      </c>
      <c r="AO975">
        <v>-5848.9229999999998</v>
      </c>
      <c r="AP975">
        <v>-5296.7</v>
      </c>
      <c r="AQ975">
        <v>-2677.8110000000001</v>
      </c>
      <c r="AR975">
        <v>-764.56</v>
      </c>
      <c r="AS975">
        <v>-96.272999999999996</v>
      </c>
      <c r="AT975">
        <v>-9.1920000000000002</v>
      </c>
      <c r="AU975">
        <v>-10.4</v>
      </c>
      <c r="AV975">
        <v>-8.1910000000000007</v>
      </c>
      <c r="AW975">
        <v>-7.43</v>
      </c>
      <c r="AX975">
        <v>-9.6329999999999991</v>
      </c>
      <c r="AY975">
        <v>-7.4560000000000004</v>
      </c>
      <c r="AZ975">
        <v>-7.3559999999999999</v>
      </c>
      <c r="BA975">
        <v>-9.7479999999999993</v>
      </c>
      <c r="BB975">
        <v>-7.5650000000000004</v>
      </c>
      <c r="BC975">
        <v>-7.8949999999999996</v>
      </c>
      <c r="BD975">
        <v>-9.4619999999999997</v>
      </c>
    </row>
    <row r="976" spans="1:56" x14ac:dyDescent="0.25">
      <c r="A976" t="s">
        <v>323</v>
      </c>
      <c r="D976" t="s">
        <v>2</v>
      </c>
      <c r="F976" t="s">
        <v>153</v>
      </c>
      <c r="G976" s="33">
        <v>43036</v>
      </c>
      <c r="H976" s="41">
        <f t="shared" si="20"/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</row>
    <row r="977" spans="1:56" x14ac:dyDescent="0.25">
      <c r="A977" t="s">
        <v>323</v>
      </c>
      <c r="D977" t="s">
        <v>2</v>
      </c>
      <c r="F977" t="s">
        <v>157</v>
      </c>
      <c r="G977" s="33">
        <v>43036</v>
      </c>
      <c r="H977" s="41">
        <f t="shared" si="20"/>
        <v>47138.471000000005</v>
      </c>
      <c r="I977">
        <v>-595.43899999999996</v>
      </c>
      <c r="J977">
        <v>-427.88400000000001</v>
      </c>
      <c r="K977">
        <v>-359.40499999999997</v>
      </c>
      <c r="L977">
        <v>-400.08300000000003</v>
      </c>
      <c r="M977">
        <v>-618.10199999999998</v>
      </c>
      <c r="N977">
        <v>-621.66200000000003</v>
      </c>
      <c r="O977">
        <v>-621.851</v>
      </c>
      <c r="P977">
        <v>-622.48299999999995</v>
      </c>
      <c r="Q977">
        <v>-623.16600000000005</v>
      </c>
      <c r="R977">
        <v>-623.49599999999998</v>
      </c>
      <c r="S977">
        <v>-623.53899999999999</v>
      </c>
      <c r="T977">
        <v>-620.72199999999998</v>
      </c>
      <c r="U977">
        <v>-630.29300000000001</v>
      </c>
      <c r="V977">
        <v>-667.68299999999999</v>
      </c>
      <c r="W977">
        <v>-765.48099999999999</v>
      </c>
      <c r="X977">
        <v>-806.61199999999997</v>
      </c>
      <c r="Y977">
        <v>-863.10799999999995</v>
      </c>
      <c r="Z977">
        <v>-949.31700000000001</v>
      </c>
      <c r="AA977">
        <v>-1346.7439999999999</v>
      </c>
      <c r="AB977">
        <v>-1869.6590000000001</v>
      </c>
      <c r="AC977">
        <v>-1921.145</v>
      </c>
      <c r="AD977">
        <v>-2210.931</v>
      </c>
      <c r="AE977">
        <v>-2456.3290000000002</v>
      </c>
      <c r="AF977">
        <v>-2171.5309999999999</v>
      </c>
      <c r="AG977">
        <v>-1618.039</v>
      </c>
      <c r="AH977">
        <v>-1003.274</v>
      </c>
      <c r="AI977">
        <v>-1128.99</v>
      </c>
      <c r="AJ977">
        <v>-1325.8810000000001</v>
      </c>
      <c r="AK977">
        <v>-1582.432</v>
      </c>
      <c r="AL977">
        <v>-1943.52</v>
      </c>
      <c r="AM977">
        <v>-1946.1220000000001</v>
      </c>
      <c r="AN977">
        <v>-1791.145</v>
      </c>
      <c r="AO977">
        <v>-1215.606</v>
      </c>
      <c r="AP977">
        <v>-1153.1310000000001</v>
      </c>
      <c r="AQ977">
        <v>-865.82100000000003</v>
      </c>
      <c r="AR977">
        <v>-699.49699999999996</v>
      </c>
      <c r="AS977">
        <v>-639.52200000000005</v>
      </c>
      <c r="AT977">
        <v>-619.64800000000002</v>
      </c>
      <c r="AU977">
        <v>-620.21</v>
      </c>
      <c r="AV977">
        <v>-619.63099999999997</v>
      </c>
      <c r="AW977">
        <v>-619.82100000000003</v>
      </c>
      <c r="AX977">
        <v>-619.29999999999995</v>
      </c>
      <c r="AY977">
        <v>-620.43700000000001</v>
      </c>
      <c r="AZ977">
        <v>-616.54100000000005</v>
      </c>
      <c r="BA977">
        <v>-623.09500000000003</v>
      </c>
      <c r="BB977">
        <v>-620.76599999999996</v>
      </c>
      <c r="BC977">
        <v>-619.92899999999997</v>
      </c>
      <c r="BD977">
        <v>-609.44799999999998</v>
      </c>
    </row>
    <row r="978" spans="1:56" x14ac:dyDescent="0.25">
      <c r="A978" t="s">
        <v>323</v>
      </c>
      <c r="D978" t="s">
        <v>2</v>
      </c>
      <c r="F978" t="s">
        <v>154</v>
      </c>
      <c r="G978" s="33">
        <v>43036</v>
      </c>
      <c r="H978" s="41">
        <f t="shared" si="20"/>
        <v>0</v>
      </c>
      <c r="I978">
        <v>-881.29899999999998</v>
      </c>
      <c r="J978">
        <v>-881.06200000000001</v>
      </c>
      <c r="K978">
        <v>-880.93299999999999</v>
      </c>
      <c r="L978">
        <v>-880.76099999999997</v>
      </c>
      <c r="M978">
        <v>-879.34199999999998</v>
      </c>
      <c r="N978">
        <v>-881.11599999999999</v>
      </c>
      <c r="O978">
        <v>-881.55600000000004</v>
      </c>
      <c r="P978">
        <v>-882.47</v>
      </c>
      <c r="Q978">
        <v>-880.67499999999995</v>
      </c>
      <c r="R978">
        <v>-754.71600000000001</v>
      </c>
      <c r="S978">
        <v>-801.19600000000003</v>
      </c>
      <c r="T978">
        <v>-817.44299999999998</v>
      </c>
      <c r="U978">
        <v>-817.50699999999995</v>
      </c>
      <c r="V978">
        <v>-818.43200000000002</v>
      </c>
      <c r="W978">
        <v>-817.16300000000001</v>
      </c>
      <c r="X978">
        <v>-817.23800000000006</v>
      </c>
      <c r="Y978">
        <v>-818.18399999999997</v>
      </c>
      <c r="Z978">
        <v>-817.29200000000003</v>
      </c>
      <c r="AA978">
        <v>-817.625</v>
      </c>
      <c r="AB978">
        <v>-817.81799999999998</v>
      </c>
      <c r="AC978">
        <v>-816.851</v>
      </c>
      <c r="AD978">
        <v>-815.95899999999995</v>
      </c>
      <c r="AE978">
        <v>-816.58299999999997</v>
      </c>
      <c r="AF978">
        <v>-816.03399999999999</v>
      </c>
      <c r="AG978">
        <v>-814.95899999999995</v>
      </c>
      <c r="AH978">
        <v>-816.23800000000006</v>
      </c>
      <c r="AI978">
        <v>-816.78700000000003</v>
      </c>
      <c r="AJ978">
        <v>-817.22799999999995</v>
      </c>
      <c r="AK978">
        <v>-816.60299999999995</v>
      </c>
      <c r="AL978">
        <v>-816.572</v>
      </c>
      <c r="AM978">
        <v>-814.64700000000005</v>
      </c>
      <c r="AN978">
        <v>-814.17399999999998</v>
      </c>
      <c r="AO978">
        <v>-815.36699999999996</v>
      </c>
      <c r="AP978">
        <v>-813.95899999999995</v>
      </c>
      <c r="AQ978">
        <v>-814.81899999999996</v>
      </c>
      <c r="AR978">
        <v>-816.54</v>
      </c>
      <c r="AS978">
        <v>-778.47699999999998</v>
      </c>
      <c r="AT978">
        <v>-757.70399999999995</v>
      </c>
      <c r="AU978">
        <v>-758.66099999999994</v>
      </c>
      <c r="AV978">
        <v>-780.48800000000006</v>
      </c>
      <c r="AW978">
        <v>-783.22900000000004</v>
      </c>
      <c r="AX978">
        <v>-784.15499999999997</v>
      </c>
      <c r="AY978">
        <v>-706.09500000000003</v>
      </c>
      <c r="AZ978">
        <v>-681.89200000000005</v>
      </c>
      <c r="BA978">
        <v>-691.27800000000002</v>
      </c>
      <c r="BB978">
        <v>-686.02</v>
      </c>
      <c r="BC978">
        <v>-687.87</v>
      </c>
      <c r="BD978">
        <v>-728.09299999999996</v>
      </c>
    </row>
    <row r="979" spans="1:56" x14ac:dyDescent="0.25">
      <c r="A979" t="s">
        <v>323</v>
      </c>
      <c r="D979" t="s">
        <v>2</v>
      </c>
      <c r="F979" t="s">
        <v>155</v>
      </c>
      <c r="G979" s="33">
        <v>43036</v>
      </c>
      <c r="H979" s="41">
        <f t="shared" si="20"/>
        <v>0</v>
      </c>
      <c r="I979">
        <v>0</v>
      </c>
      <c r="J979">
        <v>0</v>
      </c>
      <c r="K979">
        <v>0</v>
      </c>
      <c r="L979">
        <v>0</v>
      </c>
      <c r="M979">
        <v>-0.16</v>
      </c>
      <c r="N979">
        <v>0</v>
      </c>
      <c r="O979">
        <v>-0.16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-0.73499999999999999</v>
      </c>
      <c r="W979">
        <v>-11.574999999999999</v>
      </c>
      <c r="X979">
        <v>-10.093999999999999</v>
      </c>
      <c r="Y979">
        <v>-11.510999999999999</v>
      </c>
      <c r="Z979">
        <v>-16.231999999999999</v>
      </c>
      <c r="AA979">
        <v>-79.02</v>
      </c>
      <c r="AB979">
        <v>-194.386</v>
      </c>
      <c r="AC979">
        <v>-233.47499999999999</v>
      </c>
      <c r="AD979">
        <v>-302.62599999999998</v>
      </c>
      <c r="AE979">
        <v>-438.52</v>
      </c>
      <c r="AF979">
        <v>-399.15699999999998</v>
      </c>
      <c r="AG979">
        <v>-222.22</v>
      </c>
      <c r="AH979">
        <v>-65.542000000000002</v>
      </c>
      <c r="AI979">
        <v>-91.379000000000005</v>
      </c>
      <c r="AJ979">
        <v>-149.34</v>
      </c>
      <c r="AK979">
        <v>-239.99100000000001</v>
      </c>
      <c r="AL979">
        <v>-355.94400000000002</v>
      </c>
      <c r="AM979">
        <v>-354.50299999999999</v>
      </c>
      <c r="AN979">
        <v>-331.73200000000003</v>
      </c>
      <c r="AO979">
        <v>-160.089</v>
      </c>
      <c r="AP979">
        <v>-113.48699999999999</v>
      </c>
      <c r="AQ979">
        <v>-52.423999999999999</v>
      </c>
      <c r="AR979">
        <v>-12.351000000000001</v>
      </c>
      <c r="AS979">
        <v>-6.319</v>
      </c>
      <c r="AT979">
        <v>-9.5180000000000007</v>
      </c>
      <c r="AU979">
        <v>-24.584</v>
      </c>
      <c r="AV979">
        <v>-27.007000000000001</v>
      </c>
      <c r="AW979">
        <v>-23.279</v>
      </c>
      <c r="AX979">
        <v>-12.598000000000001</v>
      </c>
      <c r="AY979">
        <v>-12.207000000000001</v>
      </c>
      <c r="AZ979">
        <v>-7.702</v>
      </c>
      <c r="BA979">
        <v>-2.8</v>
      </c>
      <c r="BB979">
        <v>-0.95099999999999996</v>
      </c>
      <c r="BC979">
        <v>0</v>
      </c>
      <c r="BD979">
        <v>0</v>
      </c>
    </row>
    <row r="980" spans="1:56" x14ac:dyDescent="0.25">
      <c r="A980" t="s">
        <v>323</v>
      </c>
      <c r="D980" t="s">
        <v>2</v>
      </c>
      <c r="F980" t="s">
        <v>154</v>
      </c>
      <c r="G980" s="33">
        <v>43037</v>
      </c>
      <c r="H980" s="41">
        <f t="shared" si="20"/>
        <v>0</v>
      </c>
      <c r="I980">
        <v>-837.64599999999996</v>
      </c>
      <c r="J980">
        <v>-845.70899999999995</v>
      </c>
      <c r="K980">
        <v>-839.18299999999999</v>
      </c>
      <c r="L980">
        <v>-856.18200000000002</v>
      </c>
      <c r="M980">
        <v>-859.471</v>
      </c>
      <c r="N980">
        <v>-857.96699999999998</v>
      </c>
      <c r="O980">
        <v>-844.02099999999996</v>
      </c>
      <c r="P980">
        <v>-843.52700000000004</v>
      </c>
      <c r="Q980">
        <v>-829.82899999999995</v>
      </c>
      <c r="R980">
        <v>-824.00099999999998</v>
      </c>
      <c r="S980">
        <v>-815.92700000000002</v>
      </c>
      <c r="T980">
        <v>-815.84100000000001</v>
      </c>
      <c r="U980">
        <v>-813.29200000000003</v>
      </c>
      <c r="V980">
        <v>-805.59299999999996</v>
      </c>
      <c r="W980">
        <v>-811.81899999999996</v>
      </c>
      <c r="X980">
        <v>-813.81899999999996</v>
      </c>
      <c r="Y980">
        <v>-813.63599999999997</v>
      </c>
      <c r="Z980">
        <v>-822.68899999999996</v>
      </c>
      <c r="AA980">
        <v>-823.38800000000003</v>
      </c>
      <c r="AB980">
        <v>-824.84</v>
      </c>
      <c r="AC980">
        <v>-821.34500000000003</v>
      </c>
      <c r="AD980">
        <v>-822.19500000000005</v>
      </c>
      <c r="AE980">
        <v>-820.38800000000003</v>
      </c>
      <c r="AF980">
        <v>-821.07600000000002</v>
      </c>
      <c r="AG980">
        <v>-820.31299999999999</v>
      </c>
      <c r="AH980">
        <v>-818.30200000000002</v>
      </c>
      <c r="AI980">
        <v>-826.06500000000005</v>
      </c>
      <c r="AJ980">
        <v>-830.76400000000001</v>
      </c>
      <c r="AK980">
        <v>-833.89300000000003</v>
      </c>
      <c r="AL980">
        <v>-833.36599999999999</v>
      </c>
      <c r="AM980">
        <v>-838.495</v>
      </c>
      <c r="AN980">
        <v>-474.98099999999999</v>
      </c>
      <c r="AO980">
        <v>0</v>
      </c>
      <c r="AP980">
        <v>-65.63</v>
      </c>
      <c r="AQ980">
        <v>-700.84799999999996</v>
      </c>
      <c r="AR980">
        <v>-650.87199999999996</v>
      </c>
      <c r="AS980">
        <v>-625.71299999999997</v>
      </c>
      <c r="AT980">
        <v>-145.50700000000001</v>
      </c>
      <c r="AU980">
        <v>0</v>
      </c>
      <c r="AV980">
        <v>0</v>
      </c>
      <c r="AW980">
        <v>0</v>
      </c>
      <c r="AX980">
        <v>0</v>
      </c>
      <c r="AY980">
        <v>-133.38900000000001</v>
      </c>
      <c r="AZ980">
        <v>-622.00400000000002</v>
      </c>
      <c r="BA980">
        <v>-692.3</v>
      </c>
      <c r="BB980">
        <v>-691.61099999999999</v>
      </c>
      <c r="BC980">
        <v>-692.23500000000001</v>
      </c>
      <c r="BD980">
        <v>-692.47199999999998</v>
      </c>
    </row>
    <row r="981" spans="1:56" x14ac:dyDescent="0.25">
      <c r="A981" t="s">
        <v>323</v>
      </c>
      <c r="D981" t="s">
        <v>2</v>
      </c>
      <c r="F981" t="s">
        <v>155</v>
      </c>
      <c r="G981" s="33">
        <v>43037</v>
      </c>
      <c r="H981" s="41">
        <f t="shared" si="20"/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-0.17899999999999999</v>
      </c>
      <c r="U981">
        <v>-9.6470000000000002</v>
      </c>
      <c r="V981">
        <v>-53.25</v>
      </c>
      <c r="W981">
        <v>-138.47800000000001</v>
      </c>
      <c r="X981">
        <v>-233.273</v>
      </c>
      <c r="Y981">
        <v>-329.52699999999999</v>
      </c>
      <c r="Z981">
        <v>-417.22800000000001</v>
      </c>
      <c r="AA981">
        <v>-474.65600000000001</v>
      </c>
      <c r="AB981">
        <v>-528.69299999999998</v>
      </c>
      <c r="AC981">
        <v>-547.72799999999995</v>
      </c>
      <c r="AD981">
        <v>-581.79399999999998</v>
      </c>
      <c r="AE981">
        <v>-605.56100000000004</v>
      </c>
      <c r="AF981">
        <v>-646.91600000000005</v>
      </c>
      <c r="AG981">
        <v>-627.202</v>
      </c>
      <c r="AH981">
        <v>-635.10199999999998</v>
      </c>
      <c r="AI981">
        <v>-616.16700000000003</v>
      </c>
      <c r="AJ981">
        <v>-586.09799999999996</v>
      </c>
      <c r="AK981">
        <v>-524.51199999999994</v>
      </c>
      <c r="AL981">
        <v>-451.40300000000002</v>
      </c>
      <c r="AM981">
        <v>-378.46</v>
      </c>
      <c r="AN981">
        <v>-308.32100000000003</v>
      </c>
      <c r="AO981">
        <v>-234.36600000000001</v>
      </c>
      <c r="AP981">
        <v>-150.87</v>
      </c>
      <c r="AQ981">
        <v>-85.956000000000003</v>
      </c>
      <c r="AR981">
        <v>-51.526000000000003</v>
      </c>
      <c r="AS981">
        <v>-39.128</v>
      </c>
      <c r="AT981">
        <v>-35.567999999999998</v>
      </c>
      <c r="AU981">
        <v>-31.608000000000001</v>
      </c>
      <c r="AV981">
        <v>-27.702999999999999</v>
      </c>
      <c r="AW981">
        <v>-22.727</v>
      </c>
      <c r="AX981">
        <v>-18.248000000000001</v>
      </c>
      <c r="AY981">
        <v>-11.632</v>
      </c>
      <c r="AZ981">
        <v>-6.9029999999999996</v>
      </c>
      <c r="BA981">
        <v>-2.76</v>
      </c>
      <c r="BB981">
        <v>-0.26300000000000001</v>
      </c>
      <c r="BC981">
        <v>0</v>
      </c>
      <c r="BD981">
        <v>0</v>
      </c>
    </row>
    <row r="982" spans="1:56" x14ac:dyDescent="0.25">
      <c r="A982" t="s">
        <v>323</v>
      </c>
      <c r="D982" t="s">
        <v>2</v>
      </c>
      <c r="F982" t="s">
        <v>153</v>
      </c>
      <c r="G982" s="33">
        <v>43037</v>
      </c>
      <c r="H982" s="41">
        <f t="shared" si="20"/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</row>
    <row r="983" spans="1:56" x14ac:dyDescent="0.25">
      <c r="A983" t="s">
        <v>323</v>
      </c>
      <c r="D983" t="s">
        <v>2</v>
      </c>
      <c r="F983" t="s">
        <v>157</v>
      </c>
      <c r="G983" s="33">
        <v>43037</v>
      </c>
      <c r="H983" s="41">
        <f t="shared" si="20"/>
        <v>63472.799000000021</v>
      </c>
      <c r="I983">
        <v>-608.28099999999995</v>
      </c>
      <c r="J983">
        <v>-608.65200000000004</v>
      </c>
      <c r="K983">
        <v>-610.08799999999997</v>
      </c>
      <c r="L983">
        <v>-609.94100000000003</v>
      </c>
      <c r="M983">
        <v>-609.976</v>
      </c>
      <c r="N983">
        <v>-610.61199999999997</v>
      </c>
      <c r="O983">
        <v>-610.79</v>
      </c>
      <c r="P983">
        <v>-611.529</v>
      </c>
      <c r="Q983">
        <v>-610.72199999999998</v>
      </c>
      <c r="R983">
        <v>-611.06399999999996</v>
      </c>
      <c r="S983">
        <v>-611.16700000000003</v>
      </c>
      <c r="T983">
        <v>-614.63699999999994</v>
      </c>
      <c r="U983">
        <v>-698.827</v>
      </c>
      <c r="V983">
        <v>-910.245</v>
      </c>
      <c r="W983">
        <v>-1218.269</v>
      </c>
      <c r="X983">
        <v>-1540.8810000000001</v>
      </c>
      <c r="Y983">
        <v>-1867.8389999999999</v>
      </c>
      <c r="Z983">
        <v>-2155.2959999999998</v>
      </c>
      <c r="AA983">
        <v>-2402.8789999999999</v>
      </c>
      <c r="AB983">
        <v>-2595.6460000000002</v>
      </c>
      <c r="AC983">
        <v>-2724.6460000000002</v>
      </c>
      <c r="AD983">
        <v>-2815.3229999999999</v>
      </c>
      <c r="AE983">
        <v>-2906.9119999999998</v>
      </c>
      <c r="AF983">
        <v>-2960.1509999999998</v>
      </c>
      <c r="AG983">
        <v>-2940.105</v>
      </c>
      <c r="AH983">
        <v>-2889.203</v>
      </c>
      <c r="AI983">
        <v>-2834.0189999999998</v>
      </c>
      <c r="AJ983">
        <v>-2698.404</v>
      </c>
      <c r="AK983">
        <v>-2506.7220000000002</v>
      </c>
      <c r="AL983">
        <v>-2242.1309999999999</v>
      </c>
      <c r="AM983">
        <v>-2017.152</v>
      </c>
      <c r="AN983">
        <v>-1753.3109999999999</v>
      </c>
      <c r="AO983">
        <v>-1476.931</v>
      </c>
      <c r="AP983">
        <v>-1152.9949999999999</v>
      </c>
      <c r="AQ983">
        <v>-874.80200000000002</v>
      </c>
      <c r="AR983">
        <v>-675.60500000000002</v>
      </c>
      <c r="AS983">
        <v>-607.34100000000001</v>
      </c>
      <c r="AT983">
        <v>-605.94200000000001</v>
      </c>
      <c r="AU983">
        <v>-603.28700000000003</v>
      </c>
      <c r="AV983">
        <v>-607.14499999999998</v>
      </c>
      <c r="AW983">
        <v>-608.92100000000005</v>
      </c>
      <c r="AX983">
        <v>-607.99400000000003</v>
      </c>
      <c r="AY983">
        <v>-607.75699999999995</v>
      </c>
      <c r="AZ983">
        <v>-604.34699999999998</v>
      </c>
      <c r="BA983">
        <v>-610.56100000000004</v>
      </c>
      <c r="BB983">
        <v>-607.20699999999999</v>
      </c>
      <c r="BC983">
        <v>-607.70500000000004</v>
      </c>
      <c r="BD983">
        <v>-608.83900000000006</v>
      </c>
    </row>
    <row r="984" spans="1:56" x14ac:dyDescent="0.25">
      <c r="A984" t="s">
        <v>323</v>
      </c>
      <c r="D984" t="s">
        <v>2</v>
      </c>
      <c r="F984" t="s">
        <v>156</v>
      </c>
      <c r="G984" s="33">
        <v>43037</v>
      </c>
      <c r="H984" s="41">
        <f t="shared" si="20"/>
        <v>347544.39700000006</v>
      </c>
      <c r="I984">
        <v>-8.6120000000000001</v>
      </c>
      <c r="J984">
        <v>-6.4850000000000003</v>
      </c>
      <c r="K984">
        <v>-7.94</v>
      </c>
      <c r="L984">
        <v>-7.36</v>
      </c>
      <c r="M984">
        <v>-6.3979999999999997</v>
      </c>
      <c r="N984">
        <v>-7.9480000000000004</v>
      </c>
      <c r="O984">
        <v>-7.3010000000000002</v>
      </c>
      <c r="P984">
        <v>-6.5119999999999996</v>
      </c>
      <c r="Q984">
        <v>-9.157</v>
      </c>
      <c r="R984">
        <v>-6.6130000000000004</v>
      </c>
      <c r="S984">
        <v>-7.2789999999999999</v>
      </c>
      <c r="T984">
        <v>-83.62</v>
      </c>
      <c r="U984">
        <v>-724.04200000000003</v>
      </c>
      <c r="V984">
        <v>-2370.6260000000002</v>
      </c>
      <c r="W984">
        <v>-4786.6229999999996</v>
      </c>
      <c r="X984">
        <v>-7588.0020000000004</v>
      </c>
      <c r="Y984">
        <v>-10642.047</v>
      </c>
      <c r="Z984">
        <v>-13767.254999999999</v>
      </c>
      <c r="AA984">
        <v>-16712.723999999998</v>
      </c>
      <c r="AB984">
        <v>-19381.986000000001</v>
      </c>
      <c r="AC984">
        <v>-21156.591</v>
      </c>
      <c r="AD984">
        <v>-22493.303</v>
      </c>
      <c r="AE984">
        <v>-23674.996999999999</v>
      </c>
      <c r="AF984">
        <v>-24562.174999999999</v>
      </c>
      <c r="AG984">
        <v>-24932.953000000001</v>
      </c>
      <c r="AH984">
        <v>-24749.269</v>
      </c>
      <c r="AI984">
        <v>-24041.011999999999</v>
      </c>
      <c r="AJ984">
        <v>-22733.785</v>
      </c>
      <c r="AK984">
        <v>-20557.727999999999</v>
      </c>
      <c r="AL984">
        <v>-17547.435000000001</v>
      </c>
      <c r="AM984">
        <v>-15023.043</v>
      </c>
      <c r="AN984">
        <v>-12081.541999999999</v>
      </c>
      <c r="AO984">
        <v>-8728.3119999999999</v>
      </c>
      <c r="AP984">
        <v>-5403.6289999999999</v>
      </c>
      <c r="AQ984">
        <v>-2773.5819999999999</v>
      </c>
      <c r="AR984">
        <v>-817.99</v>
      </c>
      <c r="AS984">
        <v>-24.850999999999999</v>
      </c>
      <c r="AT984">
        <v>-13.047000000000001</v>
      </c>
      <c r="AU984">
        <v>-11.927</v>
      </c>
      <c r="AV984">
        <v>-12.035</v>
      </c>
      <c r="AW984">
        <v>-10.808</v>
      </c>
      <c r="AX984">
        <v>-9.2759999999999998</v>
      </c>
      <c r="AY984">
        <v>-8.51</v>
      </c>
      <c r="AZ984">
        <v>-7.681</v>
      </c>
      <c r="BA984">
        <v>-7.7249999999999996</v>
      </c>
      <c r="BB984">
        <v>-6.9349999999999996</v>
      </c>
      <c r="BC984">
        <v>-8.0419999999999998</v>
      </c>
      <c r="BD984">
        <v>-7.6840000000000002</v>
      </c>
    </row>
    <row r="985" spans="1:56" x14ac:dyDescent="0.25">
      <c r="A985" t="s">
        <v>323</v>
      </c>
      <c r="D985" t="s">
        <v>2</v>
      </c>
      <c r="F985" t="s">
        <v>153</v>
      </c>
      <c r="G985" s="33">
        <v>43038</v>
      </c>
      <c r="H985" s="41">
        <f t="shared" si="20"/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</row>
    <row r="986" spans="1:56" x14ac:dyDescent="0.25">
      <c r="A986" t="s">
        <v>323</v>
      </c>
      <c r="D986" t="s">
        <v>2</v>
      </c>
      <c r="F986" t="s">
        <v>154</v>
      </c>
      <c r="G986" s="33">
        <v>43038</v>
      </c>
      <c r="H986" s="41">
        <f t="shared" si="20"/>
        <v>0</v>
      </c>
      <c r="I986">
        <v>-692.81600000000003</v>
      </c>
      <c r="J986">
        <v>-614.40099999999995</v>
      </c>
      <c r="K986">
        <v>-821.12</v>
      </c>
      <c r="L986">
        <v>-903.74800000000005</v>
      </c>
      <c r="M986">
        <v>-903.46900000000005</v>
      </c>
      <c r="N986">
        <v>-903.66300000000001</v>
      </c>
      <c r="O986">
        <v>-902.75900000000001</v>
      </c>
      <c r="P986">
        <v>-900.24400000000003</v>
      </c>
      <c r="Q986">
        <v>-898.17899999999997</v>
      </c>
      <c r="R986">
        <v>-899.54499999999996</v>
      </c>
      <c r="S986">
        <v>-898.64200000000005</v>
      </c>
      <c r="T986">
        <v>-886.40599999999995</v>
      </c>
      <c r="U986">
        <v>-1266.9179999999999</v>
      </c>
      <c r="V986">
        <v>-2072.2539999999999</v>
      </c>
      <c r="W986">
        <v>-1927.982</v>
      </c>
      <c r="X986">
        <v>-1818.636</v>
      </c>
      <c r="Y986">
        <v>-1723.2550000000001</v>
      </c>
      <c r="Z986">
        <v>-1676.72</v>
      </c>
      <c r="AA986">
        <v>-1668.364</v>
      </c>
      <c r="AB986">
        <v>-1586.8969999999999</v>
      </c>
      <c r="AC986">
        <v>-1561.556</v>
      </c>
      <c r="AD986">
        <v>-1557.5029999999999</v>
      </c>
      <c r="AE986">
        <v>-1588.306</v>
      </c>
      <c r="AF986">
        <v>-1622.26</v>
      </c>
      <c r="AG986">
        <v>-1638.894</v>
      </c>
      <c r="AH986">
        <v>-1630.5940000000001</v>
      </c>
      <c r="AI986">
        <v>-1666.9469999999999</v>
      </c>
      <c r="AJ986">
        <v>-1628.8620000000001</v>
      </c>
      <c r="AK986">
        <v>-1626.712</v>
      </c>
      <c r="AL986">
        <v>-1620.9929999999999</v>
      </c>
      <c r="AM986">
        <v>-1656.5809999999999</v>
      </c>
      <c r="AN986">
        <v>-1591.037</v>
      </c>
      <c r="AO986">
        <v>-1652.614</v>
      </c>
      <c r="AP986">
        <v>-1851.02</v>
      </c>
      <c r="AQ986">
        <v>-1921.7460000000001</v>
      </c>
      <c r="AR986">
        <v>-1999.5170000000001</v>
      </c>
      <c r="AS986">
        <v>-2151.1210000000001</v>
      </c>
      <c r="AT986">
        <v>-2205.4499999999998</v>
      </c>
      <c r="AU986">
        <v>-2229.3609999999999</v>
      </c>
      <c r="AV986">
        <v>-2249.0920000000001</v>
      </c>
      <c r="AW986">
        <v>-2251.8440000000001</v>
      </c>
      <c r="AX986">
        <v>-2304.1529999999998</v>
      </c>
      <c r="AY986">
        <v>-2324.4740000000002</v>
      </c>
      <c r="AZ986">
        <v>-2366.375</v>
      </c>
      <c r="BA986">
        <v>-1500.7729999999999</v>
      </c>
      <c r="BB986">
        <v>-1592.231</v>
      </c>
      <c r="BC986">
        <v>-1498.989</v>
      </c>
      <c r="BD986">
        <v>-1538.4159999999999</v>
      </c>
    </row>
    <row r="987" spans="1:56" x14ac:dyDescent="0.25">
      <c r="A987" t="s">
        <v>323</v>
      </c>
      <c r="D987" t="s">
        <v>2</v>
      </c>
      <c r="F987" t="s">
        <v>157</v>
      </c>
      <c r="G987" s="33">
        <v>43038</v>
      </c>
      <c r="H987" s="41">
        <f t="shared" si="20"/>
        <v>38192.76999999999</v>
      </c>
      <c r="I987">
        <v>-609.83399999999995</v>
      </c>
      <c r="J987">
        <v>-610.16800000000001</v>
      </c>
      <c r="K987">
        <v>-610.14400000000001</v>
      </c>
      <c r="L987">
        <v>-610.41800000000001</v>
      </c>
      <c r="M987">
        <v>-610.75</v>
      </c>
      <c r="N987">
        <v>-610.93899999999996</v>
      </c>
      <c r="O987">
        <v>-611.64</v>
      </c>
      <c r="P987">
        <v>-621.58500000000004</v>
      </c>
      <c r="Q987">
        <v>-620.41899999999998</v>
      </c>
      <c r="R987">
        <v>-621.10799999999995</v>
      </c>
      <c r="S987">
        <v>-619.346</v>
      </c>
      <c r="T987">
        <v>-619.93299999999999</v>
      </c>
      <c r="U987">
        <v>-659.43200000000002</v>
      </c>
      <c r="V987">
        <v>-741.64200000000005</v>
      </c>
      <c r="W987">
        <v>-840.70100000000002</v>
      </c>
      <c r="X987">
        <v>-970.19299999999998</v>
      </c>
      <c r="Y987">
        <v>-1125.7449999999999</v>
      </c>
      <c r="Z987">
        <v>-1240.075</v>
      </c>
      <c r="AA987">
        <v>-1295.4349999999999</v>
      </c>
      <c r="AB987">
        <v>-1173.1320000000001</v>
      </c>
      <c r="AC987">
        <v>-1129.3430000000001</v>
      </c>
      <c r="AD987">
        <v>-994.125</v>
      </c>
      <c r="AE987">
        <v>-756.64200000000005</v>
      </c>
      <c r="AF987">
        <v>-840.72400000000005</v>
      </c>
      <c r="AG987">
        <v>-1140</v>
      </c>
      <c r="AH987">
        <v>-902.16600000000005</v>
      </c>
      <c r="AI987">
        <v>-1145.653</v>
      </c>
      <c r="AJ987">
        <v>-1206.0740000000001</v>
      </c>
      <c r="AK987">
        <v>-1289.567</v>
      </c>
      <c r="AL987">
        <v>-1104.4159999999999</v>
      </c>
      <c r="AM987">
        <v>-1036.1020000000001</v>
      </c>
      <c r="AN987">
        <v>-923.65</v>
      </c>
      <c r="AO987">
        <v>-904.52099999999996</v>
      </c>
      <c r="AP987">
        <v>-825.49199999999996</v>
      </c>
      <c r="AQ987">
        <v>-752.24</v>
      </c>
      <c r="AR987">
        <v>-693.35799999999995</v>
      </c>
      <c r="AS987">
        <v>-599.00900000000001</v>
      </c>
      <c r="AT987">
        <v>-592.81299999999999</v>
      </c>
      <c r="AU987">
        <v>-592.57299999999998</v>
      </c>
      <c r="AV987">
        <v>-592.89400000000001</v>
      </c>
      <c r="AW987">
        <v>-591.43700000000001</v>
      </c>
      <c r="AX987">
        <v>-592.73099999999999</v>
      </c>
      <c r="AY987">
        <v>-590.98</v>
      </c>
      <c r="AZ987">
        <v>-593.197</v>
      </c>
      <c r="BA987">
        <v>-593.92200000000003</v>
      </c>
      <c r="BB987">
        <v>-595.09</v>
      </c>
      <c r="BC987">
        <v>-595.40300000000002</v>
      </c>
      <c r="BD987">
        <v>-596.00900000000001</v>
      </c>
    </row>
    <row r="988" spans="1:56" x14ac:dyDescent="0.25">
      <c r="A988" t="s">
        <v>323</v>
      </c>
      <c r="D988" t="s">
        <v>2</v>
      </c>
      <c r="F988" t="s">
        <v>155</v>
      </c>
      <c r="G988" s="33">
        <v>43038</v>
      </c>
      <c r="H988" s="41">
        <f t="shared" si="20"/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-0.16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-0.70299999999999996</v>
      </c>
      <c r="V988">
        <v>-0.63800000000000001</v>
      </c>
      <c r="W988">
        <v>-3.395</v>
      </c>
      <c r="X988">
        <v>-8.1509999999999998</v>
      </c>
      <c r="Y988">
        <v>-20.87</v>
      </c>
      <c r="Z988">
        <v>-13.882</v>
      </c>
      <c r="AA988">
        <v>-30.405000000000001</v>
      </c>
      <c r="AB988">
        <v>-33.033000000000001</v>
      </c>
      <c r="AC988">
        <v>-20.526</v>
      </c>
      <c r="AD988">
        <v>-17.940000000000001</v>
      </c>
      <c r="AE988">
        <v>-3.1E-2</v>
      </c>
      <c r="AF988">
        <v>-0.17100000000000001</v>
      </c>
      <c r="AG988">
        <v>-22.247</v>
      </c>
      <c r="AH988">
        <v>-7.5190000000000001</v>
      </c>
      <c r="AI988">
        <v>-24.02</v>
      </c>
      <c r="AJ988">
        <v>-25.061</v>
      </c>
      <c r="AK988">
        <v>-34.613999999999997</v>
      </c>
      <c r="AL988">
        <v>-38.305999999999997</v>
      </c>
      <c r="AM988">
        <v>-21.856999999999999</v>
      </c>
      <c r="AN988">
        <v>-7.6159999999999997</v>
      </c>
      <c r="AO988">
        <v>-18.491</v>
      </c>
      <c r="AP988">
        <v>-5.5679999999999996</v>
      </c>
      <c r="AQ988">
        <v>-0.52200000000000002</v>
      </c>
      <c r="AR988">
        <v>-0.16</v>
      </c>
      <c r="AS988">
        <v>-0.2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</row>
    <row r="989" spans="1:56" x14ac:dyDescent="0.25">
      <c r="A989" t="s">
        <v>323</v>
      </c>
      <c r="D989" t="s">
        <v>2</v>
      </c>
      <c r="F989" t="s">
        <v>156</v>
      </c>
      <c r="G989" s="33">
        <v>43038</v>
      </c>
      <c r="H989" s="41">
        <f t="shared" si="20"/>
        <v>201393.18</v>
      </c>
      <c r="I989">
        <v>-6.3</v>
      </c>
      <c r="J989">
        <v>-6.165</v>
      </c>
      <c r="K989">
        <v>-6.6539999999999999</v>
      </c>
      <c r="L989">
        <v>-6.3440000000000003</v>
      </c>
      <c r="M989">
        <v>-5.9850000000000003</v>
      </c>
      <c r="N989">
        <v>-6.65</v>
      </c>
      <c r="O989">
        <v>-7.0469999999999997</v>
      </c>
      <c r="P989">
        <v>-6.2329999999999997</v>
      </c>
      <c r="Q989">
        <v>-6.2629999999999999</v>
      </c>
      <c r="R989">
        <v>-6.6289999999999996</v>
      </c>
      <c r="S989">
        <v>-6.444</v>
      </c>
      <c r="T989">
        <v>-36.634999999999998</v>
      </c>
      <c r="U989">
        <v>-607.30200000000002</v>
      </c>
      <c r="V989">
        <v>-2259.9699999999998</v>
      </c>
      <c r="W989">
        <v>-4855.6549999999997</v>
      </c>
      <c r="X989">
        <v>-8199.0889999999999</v>
      </c>
      <c r="Y989">
        <v>-11635.904</v>
      </c>
      <c r="Z989">
        <v>-13270.468000000001</v>
      </c>
      <c r="AA989">
        <v>-13887.184999999999</v>
      </c>
      <c r="AB989">
        <v>-13133.82</v>
      </c>
      <c r="AC989">
        <v>-12954.976000000001</v>
      </c>
      <c r="AD989">
        <v>-9133.2980000000007</v>
      </c>
      <c r="AE989">
        <v>-4403.1559999999999</v>
      </c>
      <c r="AF989">
        <v>-7000.0219999999999</v>
      </c>
      <c r="AG989">
        <v>-11453.208000000001</v>
      </c>
      <c r="AH989">
        <v>-9109.0720000000001</v>
      </c>
      <c r="AI989">
        <v>-14090.915000000001</v>
      </c>
      <c r="AJ989">
        <v>-16006.447</v>
      </c>
      <c r="AK989">
        <v>-14701.019</v>
      </c>
      <c r="AL989">
        <v>-11454.28</v>
      </c>
      <c r="AM989">
        <v>-8094.3969999999999</v>
      </c>
      <c r="AN989">
        <v>-5827.9</v>
      </c>
      <c r="AO989">
        <v>-4169.933</v>
      </c>
      <c r="AP989">
        <v>-2738.79</v>
      </c>
      <c r="AQ989">
        <v>-1344.8530000000001</v>
      </c>
      <c r="AR989">
        <v>-813.09900000000005</v>
      </c>
      <c r="AS989">
        <v>-36.67</v>
      </c>
      <c r="AT989">
        <v>-12.554</v>
      </c>
      <c r="AU989">
        <v>-11.637</v>
      </c>
      <c r="AV989">
        <v>-11.34</v>
      </c>
      <c r="AW989">
        <v>-10.446</v>
      </c>
      <c r="AX989">
        <v>-8.9359999999999999</v>
      </c>
      <c r="AY989">
        <v>-8.7189999999999994</v>
      </c>
      <c r="AZ989">
        <v>-8.641</v>
      </c>
      <c r="BA989">
        <v>-7.6040000000000001</v>
      </c>
      <c r="BB989">
        <v>-7.806</v>
      </c>
      <c r="BC989">
        <v>-8.6460000000000008</v>
      </c>
      <c r="BD989">
        <v>-8.0739999999999998</v>
      </c>
    </row>
    <row r="990" spans="1:56" x14ac:dyDescent="0.25">
      <c r="A990" t="s">
        <v>323</v>
      </c>
      <c r="D990" t="s">
        <v>2</v>
      </c>
      <c r="F990" t="s">
        <v>156</v>
      </c>
      <c r="G990" s="33">
        <v>43039</v>
      </c>
      <c r="H990" s="41">
        <f t="shared" si="20"/>
        <v>223331.79100000003</v>
      </c>
      <c r="I990">
        <v>-6.6929999999999996</v>
      </c>
      <c r="J990">
        <v>-5.7270000000000003</v>
      </c>
      <c r="K990">
        <v>-6.9290000000000003</v>
      </c>
      <c r="L990">
        <v>-6.976</v>
      </c>
      <c r="M990">
        <v>-6.2329999999999997</v>
      </c>
      <c r="N990">
        <v>-7.1959999999999997</v>
      </c>
      <c r="O990">
        <v>-6.1189999999999998</v>
      </c>
      <c r="P990">
        <v>-6.74</v>
      </c>
      <c r="Q990">
        <v>-6.633</v>
      </c>
      <c r="R990">
        <v>-6.9409999999999998</v>
      </c>
      <c r="S990">
        <v>-8.1129999999999995</v>
      </c>
      <c r="T990">
        <v>-83.703000000000003</v>
      </c>
      <c r="U990">
        <v>-666.44299999999998</v>
      </c>
      <c r="V990">
        <v>-2151.0360000000001</v>
      </c>
      <c r="W990">
        <v>-4652.808</v>
      </c>
      <c r="X990">
        <v>-7935.0969999999998</v>
      </c>
      <c r="Y990">
        <v>-11301.385</v>
      </c>
      <c r="Z990">
        <v>-13477.26</v>
      </c>
      <c r="AA990">
        <v>-13088.784</v>
      </c>
      <c r="AB990">
        <v>-9282.7520000000004</v>
      </c>
      <c r="AC990">
        <v>-10017.799000000001</v>
      </c>
      <c r="AD990">
        <v>-13869.127</v>
      </c>
      <c r="AE990">
        <v>-18324.061000000002</v>
      </c>
      <c r="AF990">
        <v>-16494.687000000002</v>
      </c>
      <c r="AG990">
        <v>-14442.922</v>
      </c>
      <c r="AH990">
        <v>-20112.988000000001</v>
      </c>
      <c r="AI990">
        <v>-18475.098999999998</v>
      </c>
      <c r="AJ990">
        <v>-16893.261999999999</v>
      </c>
      <c r="AK990">
        <v>-13075.19</v>
      </c>
      <c r="AL990">
        <v>-10780.098</v>
      </c>
      <c r="AM990">
        <v>-4219.5190000000002</v>
      </c>
      <c r="AN990">
        <v>-1832.39</v>
      </c>
      <c r="AO990">
        <v>-1434.7260000000001</v>
      </c>
      <c r="AP990">
        <v>-390.85300000000001</v>
      </c>
      <c r="AQ990">
        <v>-101.032</v>
      </c>
      <c r="AR990">
        <v>-28.353000000000002</v>
      </c>
      <c r="AS990">
        <v>-15.382999999999999</v>
      </c>
      <c r="AT990">
        <v>-10.486000000000001</v>
      </c>
      <c r="AU990">
        <v>-12.137</v>
      </c>
      <c r="AV990">
        <v>-14.645</v>
      </c>
      <c r="AW990">
        <v>-10.128</v>
      </c>
      <c r="AX990">
        <v>-10.465999999999999</v>
      </c>
      <c r="AY990">
        <v>-8.4480000000000004</v>
      </c>
      <c r="AZ990">
        <v>-9.7469999999999999</v>
      </c>
      <c r="BA990">
        <v>-7.8540000000000001</v>
      </c>
      <c r="BB990">
        <v>-7.79</v>
      </c>
      <c r="BC990">
        <v>-10.499000000000001</v>
      </c>
      <c r="BD990">
        <v>-8.5340000000000007</v>
      </c>
    </row>
    <row r="991" spans="1:56" x14ac:dyDescent="0.25">
      <c r="A991" t="s">
        <v>323</v>
      </c>
      <c r="D991" t="s">
        <v>2</v>
      </c>
      <c r="F991" t="s">
        <v>154</v>
      </c>
      <c r="G991" s="33">
        <v>43039</v>
      </c>
      <c r="H991" s="41">
        <f t="shared" si="20"/>
        <v>0</v>
      </c>
      <c r="I991">
        <v>-1532.1379999999999</v>
      </c>
      <c r="J991">
        <v>-713.42700000000002</v>
      </c>
      <c r="K991">
        <v>-512.29899999999998</v>
      </c>
      <c r="L991">
        <v>-338.59</v>
      </c>
      <c r="M991">
        <v>-379.75900000000001</v>
      </c>
      <c r="N991">
        <v>-576.68299999999999</v>
      </c>
      <c r="O991">
        <v>-577.42600000000004</v>
      </c>
      <c r="P991">
        <v>-576.94200000000001</v>
      </c>
      <c r="Q991">
        <v>-618.46500000000003</v>
      </c>
      <c r="R991">
        <v>-795.80899999999997</v>
      </c>
      <c r="S991">
        <v>-1183.009</v>
      </c>
      <c r="T991">
        <v>-1356.278</v>
      </c>
      <c r="U991">
        <v>-1709.664</v>
      </c>
      <c r="V991">
        <v>-2081.0819999999999</v>
      </c>
      <c r="W991">
        <v>-1916.2860000000001</v>
      </c>
      <c r="X991">
        <v>-1796.2819999999999</v>
      </c>
      <c r="Y991">
        <v>-1702.3309999999999</v>
      </c>
      <c r="Z991">
        <v>-1661.087</v>
      </c>
      <c r="AA991">
        <v>-1541.664</v>
      </c>
      <c r="AB991">
        <v>-1548.0719999999999</v>
      </c>
      <c r="AC991">
        <v>-1507.1379999999999</v>
      </c>
      <c r="AD991">
        <v>-1454.874</v>
      </c>
      <c r="AE991">
        <v>-1438.1220000000001</v>
      </c>
      <c r="AF991">
        <v>-1462.0450000000001</v>
      </c>
      <c r="AG991">
        <v>-1425.9949999999999</v>
      </c>
      <c r="AH991">
        <v>-1137.5609999999999</v>
      </c>
      <c r="AI991">
        <v>-1061.489</v>
      </c>
      <c r="AJ991">
        <v>-1047.2329999999999</v>
      </c>
      <c r="AK991">
        <v>-1075.038</v>
      </c>
      <c r="AL991">
        <v>-1114.1859999999999</v>
      </c>
      <c r="AM991">
        <v>-1145.884</v>
      </c>
      <c r="AN991">
        <v>-1255.049</v>
      </c>
      <c r="AO991">
        <v>-1572.672</v>
      </c>
      <c r="AP991">
        <v>-1721.5129999999999</v>
      </c>
      <c r="AQ991">
        <v>-1878.847</v>
      </c>
      <c r="AR991">
        <v>-1952.175</v>
      </c>
      <c r="AS991">
        <v>-2031.4929999999999</v>
      </c>
      <c r="AT991">
        <v>-2071.0610000000001</v>
      </c>
      <c r="AU991">
        <v>-2093.7260000000001</v>
      </c>
      <c r="AV991">
        <v>-2103.123</v>
      </c>
      <c r="AW991">
        <v>-2145.0230000000001</v>
      </c>
      <c r="AX991">
        <v>-2154.3029999999999</v>
      </c>
      <c r="AY991">
        <v>-2224.319</v>
      </c>
      <c r="AZ991">
        <v>-2265.9299999999998</v>
      </c>
      <c r="BA991">
        <v>-1326.345</v>
      </c>
      <c r="BB991">
        <v>-1278.971</v>
      </c>
      <c r="BC991">
        <v>-1142.422</v>
      </c>
      <c r="BD991">
        <v>-758.22</v>
      </c>
    </row>
    <row r="992" spans="1:56" x14ac:dyDescent="0.25">
      <c r="A992" t="s">
        <v>323</v>
      </c>
      <c r="D992" t="s">
        <v>2</v>
      </c>
      <c r="F992" t="s">
        <v>157</v>
      </c>
      <c r="G992" s="33">
        <v>43039</v>
      </c>
      <c r="H992" s="41">
        <f t="shared" si="20"/>
        <v>38945.293999999994</v>
      </c>
      <c r="I992">
        <v>-595.59100000000001</v>
      </c>
      <c r="J992">
        <v>-595.41700000000003</v>
      </c>
      <c r="K992">
        <v>-595.39</v>
      </c>
      <c r="L992">
        <v>-595.54200000000003</v>
      </c>
      <c r="M992">
        <v>-595.57100000000003</v>
      </c>
      <c r="N992">
        <v>-595.09500000000003</v>
      </c>
      <c r="O992">
        <v>-595.53800000000001</v>
      </c>
      <c r="P992">
        <v>-595.89</v>
      </c>
      <c r="Q992">
        <v>-595.81100000000004</v>
      </c>
      <c r="R992">
        <v>-594.95799999999997</v>
      </c>
      <c r="S992">
        <v>-588.58199999999999</v>
      </c>
      <c r="T992">
        <v>-595.03399999999999</v>
      </c>
      <c r="U992">
        <v>-631.92899999999997</v>
      </c>
      <c r="V992">
        <v>-707.39499999999998</v>
      </c>
      <c r="W992">
        <v>-798.98099999999999</v>
      </c>
      <c r="X992">
        <v>-908.80200000000002</v>
      </c>
      <c r="Y992">
        <v>-1047.008</v>
      </c>
      <c r="Z992">
        <v>-1177.0619999999999</v>
      </c>
      <c r="AA992">
        <v>-1159.9069999999999</v>
      </c>
      <c r="AB992">
        <v>-904.79899999999998</v>
      </c>
      <c r="AC992">
        <v>-873.54899999999998</v>
      </c>
      <c r="AD992">
        <v>-1131.4590000000001</v>
      </c>
      <c r="AE992">
        <v>-1497.11</v>
      </c>
      <c r="AF992">
        <v>-1466.973</v>
      </c>
      <c r="AG992">
        <v>-1386.8309999999999</v>
      </c>
      <c r="AH992">
        <v>-1663.5509999999999</v>
      </c>
      <c r="AI992">
        <v>-1579.4010000000001</v>
      </c>
      <c r="AJ992">
        <v>-1418.1590000000001</v>
      </c>
      <c r="AK992">
        <v>-1163.5609999999999</v>
      </c>
      <c r="AL992">
        <v>-1154.942</v>
      </c>
      <c r="AM992">
        <v>-795.779</v>
      </c>
      <c r="AN992">
        <v>-686.60900000000004</v>
      </c>
      <c r="AO992">
        <v>-723.71100000000001</v>
      </c>
      <c r="AP992">
        <v>-643.01199999999994</v>
      </c>
      <c r="AQ992">
        <v>-612.995</v>
      </c>
      <c r="AR992">
        <v>-598.12699999999995</v>
      </c>
      <c r="AS992">
        <v>-591.15300000000002</v>
      </c>
      <c r="AT992">
        <v>-590.24900000000002</v>
      </c>
      <c r="AU992">
        <v>-590.08299999999997</v>
      </c>
      <c r="AV992">
        <v>-588.92499999999995</v>
      </c>
      <c r="AW992">
        <v>-589.721</v>
      </c>
      <c r="AX992">
        <v>-589.13499999999999</v>
      </c>
      <c r="AY992">
        <v>-588.27099999999996</v>
      </c>
      <c r="AZ992">
        <v>-590.44899999999996</v>
      </c>
      <c r="BA992">
        <v>-588.90800000000002</v>
      </c>
      <c r="BB992">
        <v>-589.53300000000002</v>
      </c>
      <c r="BC992">
        <v>-589.37599999999998</v>
      </c>
      <c r="BD992">
        <v>-589.41999999999996</v>
      </c>
    </row>
    <row r="993" spans="1:56" x14ac:dyDescent="0.25">
      <c r="A993" t="s">
        <v>323</v>
      </c>
      <c r="D993" t="s">
        <v>2</v>
      </c>
      <c r="F993" t="s">
        <v>155</v>
      </c>
      <c r="G993" s="33">
        <v>43039</v>
      </c>
      <c r="H993" s="41">
        <f t="shared" si="20"/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-9.4E-2</v>
      </c>
      <c r="V993">
        <v>-3.1E-2</v>
      </c>
      <c r="W993">
        <v>-1.099</v>
      </c>
      <c r="X993">
        <v>-2.7829999999999999</v>
      </c>
      <c r="Y993">
        <v>-12.486000000000001</v>
      </c>
      <c r="Z993">
        <v>-14.214</v>
      </c>
      <c r="AA993">
        <v>-19.474</v>
      </c>
      <c r="AB993">
        <v>-11.555999999999999</v>
      </c>
      <c r="AC993">
        <v>-8.7219999999999995</v>
      </c>
      <c r="AD993">
        <v>-16.033000000000001</v>
      </c>
      <c r="AE993">
        <v>-55.433999999999997</v>
      </c>
      <c r="AF993">
        <v>-47.201000000000001</v>
      </c>
      <c r="AG993">
        <v>-41.619</v>
      </c>
      <c r="AH993">
        <v>-73.213999999999999</v>
      </c>
      <c r="AI993">
        <v>-59.405000000000001</v>
      </c>
      <c r="AJ993">
        <v>-35.137</v>
      </c>
      <c r="AK993">
        <v>-16.385999999999999</v>
      </c>
      <c r="AL993">
        <v>-26.248999999999999</v>
      </c>
      <c r="AM993">
        <v>-8.0790000000000006</v>
      </c>
      <c r="AN993">
        <v>-0.32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</row>
    <row r="994" spans="1:56" x14ac:dyDescent="0.25">
      <c r="A994" t="s">
        <v>323</v>
      </c>
      <c r="D994" t="s">
        <v>2</v>
      </c>
      <c r="F994" t="s">
        <v>153</v>
      </c>
      <c r="G994" s="33">
        <v>43039</v>
      </c>
      <c r="H994" s="41">
        <f t="shared" si="20"/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</row>
    <row r="995" spans="1:56" x14ac:dyDescent="0.25">
      <c r="A995" t="s">
        <v>323</v>
      </c>
      <c r="D995" t="s">
        <v>2</v>
      </c>
      <c r="F995" t="s">
        <v>154</v>
      </c>
      <c r="G995" s="33">
        <v>43040</v>
      </c>
      <c r="H995" s="41">
        <f t="shared" si="20"/>
        <v>0</v>
      </c>
      <c r="I995">
        <v>-757.74699999999996</v>
      </c>
      <c r="J995">
        <v>-758.08</v>
      </c>
      <c r="K995">
        <v>-757.52200000000005</v>
      </c>
      <c r="L995">
        <v>-758.14499999999998</v>
      </c>
      <c r="M995">
        <v>-757.60699999999997</v>
      </c>
      <c r="N995">
        <v>-758.14499999999998</v>
      </c>
      <c r="O995">
        <v>-758.05799999999999</v>
      </c>
      <c r="P995">
        <v>-804.45299999999997</v>
      </c>
      <c r="Q995">
        <v>-1214.76</v>
      </c>
      <c r="R995">
        <v>-1257.144</v>
      </c>
      <c r="S995">
        <v>-1235.5319999999999</v>
      </c>
      <c r="T995">
        <v>-1207.6859999999999</v>
      </c>
      <c r="U995">
        <v>-1943.069</v>
      </c>
      <c r="V995">
        <v>-1980.42</v>
      </c>
      <c r="W995">
        <v>-1849.924</v>
      </c>
      <c r="X995">
        <v>-1762.864</v>
      </c>
      <c r="Y995">
        <v>-1680.913</v>
      </c>
      <c r="Z995">
        <v>-1652.28</v>
      </c>
      <c r="AA995">
        <v>-1649.098</v>
      </c>
      <c r="AB995">
        <v>-1627.326</v>
      </c>
      <c r="AC995">
        <v>-1597.4459999999999</v>
      </c>
      <c r="AD995">
        <v>-1566.8440000000001</v>
      </c>
      <c r="AE995">
        <v>-1516.385</v>
      </c>
      <c r="AF995">
        <v>-1520.633</v>
      </c>
      <c r="AG995">
        <v>-1549.0070000000001</v>
      </c>
      <c r="AH995">
        <v>-1560.2439999999999</v>
      </c>
      <c r="AI995">
        <v>-1548.34</v>
      </c>
      <c r="AJ995">
        <v>-1556.373</v>
      </c>
      <c r="AK995">
        <v>-1557.5989999999999</v>
      </c>
      <c r="AL995">
        <v>-1585.8969999999999</v>
      </c>
      <c r="AM995">
        <v>-1624.7339999999999</v>
      </c>
      <c r="AN995">
        <v>-1660.452</v>
      </c>
      <c r="AO995">
        <v>-1741.1990000000001</v>
      </c>
      <c r="AP995">
        <v>-1821.5930000000001</v>
      </c>
      <c r="AQ995">
        <v>-1948.4549999999999</v>
      </c>
      <c r="AR995">
        <v>-2020.8489999999999</v>
      </c>
      <c r="AS995">
        <v>-2119.9279999999999</v>
      </c>
      <c r="AT995">
        <v>-2156.2600000000002</v>
      </c>
      <c r="AU995">
        <v>-2186.3000000000002</v>
      </c>
      <c r="AV995">
        <v>-2197.9989999999998</v>
      </c>
      <c r="AW995">
        <v>-2219.7930000000001</v>
      </c>
      <c r="AX995">
        <v>-2239.3389999999999</v>
      </c>
      <c r="AY995">
        <v>-2259.8330000000001</v>
      </c>
      <c r="AZ995">
        <v>-2291.7779999999998</v>
      </c>
      <c r="BA995">
        <v>-1228.6089999999999</v>
      </c>
      <c r="BB995">
        <v>-873.96600000000001</v>
      </c>
      <c r="BC995">
        <v>-874.22400000000005</v>
      </c>
      <c r="BD995">
        <v>-874.05100000000004</v>
      </c>
    </row>
    <row r="996" spans="1:56" x14ac:dyDescent="0.25">
      <c r="A996" t="s">
        <v>323</v>
      </c>
      <c r="D996" t="s">
        <v>2</v>
      </c>
      <c r="F996" t="s">
        <v>153</v>
      </c>
      <c r="G996" s="33">
        <v>43040</v>
      </c>
      <c r="H996" s="41">
        <f t="shared" si="20"/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</row>
    <row r="997" spans="1:56" x14ac:dyDescent="0.25">
      <c r="A997" t="s">
        <v>323</v>
      </c>
      <c r="D997" t="s">
        <v>2</v>
      </c>
      <c r="F997" t="s">
        <v>157</v>
      </c>
      <c r="G997" s="33">
        <v>43040</v>
      </c>
      <c r="H997" s="41">
        <f t="shared" si="20"/>
        <v>32194.290000000005</v>
      </c>
      <c r="I997">
        <v>-589.75199999999995</v>
      </c>
      <c r="J997">
        <v>-589.26700000000005</v>
      </c>
      <c r="K997">
        <v>-590.05799999999999</v>
      </c>
      <c r="L997">
        <v>-589.971</v>
      </c>
      <c r="M997">
        <v>-589.91899999999998</v>
      </c>
      <c r="N997">
        <v>-590.26199999999994</v>
      </c>
      <c r="O997">
        <v>-590.13400000000001</v>
      </c>
      <c r="P997">
        <v>-589.70399999999995</v>
      </c>
      <c r="Q997">
        <v>-590.10400000000004</v>
      </c>
      <c r="R997">
        <v>-603.10500000000002</v>
      </c>
      <c r="S997">
        <v>-608.89700000000005</v>
      </c>
      <c r="T997">
        <v>-613.15800000000002</v>
      </c>
      <c r="U997">
        <v>-626.55799999999999</v>
      </c>
      <c r="V997">
        <v>-656.08799999999997</v>
      </c>
      <c r="W997">
        <v>-693.79499999999996</v>
      </c>
      <c r="X997">
        <v>-700.65099999999995</v>
      </c>
      <c r="Y997">
        <v>-700.08600000000001</v>
      </c>
      <c r="Z997">
        <v>-645.63900000000001</v>
      </c>
      <c r="AA997">
        <v>-642.38300000000004</v>
      </c>
      <c r="AB997">
        <v>-663.5</v>
      </c>
      <c r="AC997">
        <v>-718.34699999999998</v>
      </c>
      <c r="AD997">
        <v>-979.91600000000005</v>
      </c>
      <c r="AE997">
        <v>-899.42</v>
      </c>
      <c r="AF997">
        <v>-811.50800000000004</v>
      </c>
      <c r="AG997">
        <v>-670.53800000000001</v>
      </c>
      <c r="AH997">
        <v>-815.68399999999997</v>
      </c>
      <c r="AI997">
        <v>-828.67899999999997</v>
      </c>
      <c r="AJ997">
        <v>-733.17399999999998</v>
      </c>
      <c r="AK997">
        <v>-773.33699999999999</v>
      </c>
      <c r="AL997">
        <v>-803.70500000000004</v>
      </c>
      <c r="AM997">
        <v>-840.56600000000003</v>
      </c>
      <c r="AN997">
        <v>-831.05700000000002</v>
      </c>
      <c r="AO997">
        <v>-708.08</v>
      </c>
      <c r="AP997">
        <v>-717.48800000000006</v>
      </c>
      <c r="AQ997">
        <v>-651.42499999999995</v>
      </c>
      <c r="AR997">
        <v>-628.18299999999999</v>
      </c>
      <c r="AS997">
        <v>-613.73900000000003</v>
      </c>
      <c r="AT997">
        <v>-610.24599999999998</v>
      </c>
      <c r="AU997">
        <v>-609.13</v>
      </c>
      <c r="AV997">
        <v>-609.93100000000004</v>
      </c>
      <c r="AW997">
        <v>-610.03899999999999</v>
      </c>
      <c r="AX997">
        <v>-609.31600000000003</v>
      </c>
      <c r="AY997">
        <v>-607.553</v>
      </c>
      <c r="AZ997">
        <v>-609.37800000000004</v>
      </c>
      <c r="BA997">
        <v>-611.12599999999998</v>
      </c>
      <c r="BB997">
        <v>-610.01300000000003</v>
      </c>
      <c r="BC997">
        <v>-609.91099999999994</v>
      </c>
      <c r="BD997">
        <v>-609.77</v>
      </c>
    </row>
    <row r="998" spans="1:56" x14ac:dyDescent="0.25">
      <c r="A998" t="s">
        <v>323</v>
      </c>
      <c r="D998" t="s">
        <v>2</v>
      </c>
      <c r="F998" t="s">
        <v>155</v>
      </c>
      <c r="G998" s="33">
        <v>43040</v>
      </c>
      <c r="H998" s="41">
        <f t="shared" si="20"/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-0.16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-0.78400000000000003</v>
      </c>
      <c r="X998">
        <v>-0.60799999999999998</v>
      </c>
      <c r="Y998">
        <v>0</v>
      </c>
      <c r="Z998">
        <v>0</v>
      </c>
      <c r="AA998">
        <v>0</v>
      </c>
      <c r="AB998">
        <v>0</v>
      </c>
      <c r="AC998">
        <v>-0.11</v>
      </c>
      <c r="AD998">
        <v>-6.4509999999999996</v>
      </c>
      <c r="AE998">
        <v>-3.1230000000000002</v>
      </c>
      <c r="AF998">
        <v>-11.06</v>
      </c>
      <c r="AG998">
        <v>-0.27100000000000002</v>
      </c>
      <c r="AH998">
        <v>-5.3140000000000001</v>
      </c>
      <c r="AI998">
        <v>-1.4390000000000001</v>
      </c>
      <c r="AJ998">
        <v>0</v>
      </c>
      <c r="AK998">
        <v>-0.375</v>
      </c>
      <c r="AL998">
        <v>-0.88700000000000001</v>
      </c>
      <c r="AM998">
        <v>-5.44</v>
      </c>
      <c r="AN998">
        <v>-0.46300000000000002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</row>
    <row r="999" spans="1:56" x14ac:dyDescent="0.25">
      <c r="A999" t="s">
        <v>323</v>
      </c>
      <c r="D999" t="s">
        <v>2</v>
      </c>
      <c r="F999" t="s">
        <v>156</v>
      </c>
      <c r="G999" s="33">
        <v>43040</v>
      </c>
      <c r="H999" s="41">
        <f t="shared" si="20"/>
        <v>94205.774000000005</v>
      </c>
      <c r="I999">
        <v>-7.5919999999999996</v>
      </c>
      <c r="J999">
        <v>-8.2989999999999995</v>
      </c>
      <c r="K999">
        <v>-6.6369999999999996</v>
      </c>
      <c r="L999">
        <v>-8.0530000000000008</v>
      </c>
      <c r="M999">
        <v>-8.4979999999999993</v>
      </c>
      <c r="N999">
        <v>-6.6669999999999998</v>
      </c>
      <c r="O999">
        <v>-8.1809999999999992</v>
      </c>
      <c r="P999">
        <v>-7.2859999999999996</v>
      </c>
      <c r="Q999">
        <v>-7.3490000000000002</v>
      </c>
      <c r="R999">
        <v>-8.8420000000000005</v>
      </c>
      <c r="S999">
        <v>-7.851</v>
      </c>
      <c r="T999">
        <v>-28.88</v>
      </c>
      <c r="U999">
        <v>-179.58</v>
      </c>
      <c r="V999">
        <v>-772.654</v>
      </c>
      <c r="W999">
        <v>-1977.6790000000001</v>
      </c>
      <c r="X999">
        <v>-3357.3020000000001</v>
      </c>
      <c r="Y999">
        <v>-4197.3239999999996</v>
      </c>
      <c r="Z999">
        <v>-2668.5459999999998</v>
      </c>
      <c r="AA999">
        <v>-2289.8310000000001</v>
      </c>
      <c r="AB999">
        <v>-2787.07</v>
      </c>
      <c r="AC999">
        <v>-5245.3549999999996</v>
      </c>
      <c r="AD999">
        <v>-10352.661</v>
      </c>
      <c r="AE999">
        <v>-9053.4760000000006</v>
      </c>
      <c r="AF999">
        <v>-7619.21</v>
      </c>
      <c r="AG999">
        <v>-4608.3159999999998</v>
      </c>
      <c r="AH999">
        <v>-5980.2610000000004</v>
      </c>
      <c r="AI999">
        <v>-6970.1689999999999</v>
      </c>
      <c r="AJ999">
        <v>-5308.875</v>
      </c>
      <c r="AK999">
        <v>-5591.0839999999998</v>
      </c>
      <c r="AL999">
        <v>-4865.6509999999998</v>
      </c>
      <c r="AM999">
        <v>-4667.518</v>
      </c>
      <c r="AN999">
        <v>-3387.11</v>
      </c>
      <c r="AO999">
        <v>-1052.414</v>
      </c>
      <c r="AP999">
        <v>-798.40099999999995</v>
      </c>
      <c r="AQ999">
        <v>-185.44499999999999</v>
      </c>
      <c r="AR999">
        <v>-55.347000000000001</v>
      </c>
      <c r="AS999">
        <v>-16.187999999999999</v>
      </c>
      <c r="AT999">
        <v>-10.962</v>
      </c>
      <c r="AU999">
        <v>-9.9670000000000005</v>
      </c>
      <c r="AV999">
        <v>-10.026999999999999</v>
      </c>
      <c r="AW999">
        <v>-11.259</v>
      </c>
      <c r="AX999">
        <v>-9.3659999999999997</v>
      </c>
      <c r="AY999">
        <v>-9.0649999999999995</v>
      </c>
      <c r="AZ999">
        <v>-9.0329999999999995</v>
      </c>
      <c r="BA999">
        <v>-7.26</v>
      </c>
      <c r="BB999">
        <v>-7.9139999999999997</v>
      </c>
      <c r="BC999">
        <v>-10.788</v>
      </c>
      <c r="BD999">
        <v>-8.5310000000000006</v>
      </c>
    </row>
    <row r="1000" spans="1:56" x14ac:dyDescent="0.25">
      <c r="A1000" t="s">
        <v>323</v>
      </c>
      <c r="D1000" t="s">
        <v>2</v>
      </c>
      <c r="F1000" t="s">
        <v>157</v>
      </c>
      <c r="G1000" s="33">
        <v>43041</v>
      </c>
      <c r="H1000" s="41">
        <f t="shared" si="20"/>
        <v>34175.340000000004</v>
      </c>
      <c r="I1000">
        <v>-610.53399999999999</v>
      </c>
      <c r="J1000">
        <v>-610.56600000000003</v>
      </c>
      <c r="K1000">
        <v>-611.04200000000003</v>
      </c>
      <c r="L1000">
        <v>-611.02099999999996</v>
      </c>
      <c r="M1000">
        <v>-611.81600000000003</v>
      </c>
      <c r="N1000">
        <v>-611.66700000000003</v>
      </c>
      <c r="O1000">
        <v>-611.00400000000002</v>
      </c>
      <c r="P1000">
        <v>-612.1</v>
      </c>
      <c r="Q1000">
        <v>-611.91200000000003</v>
      </c>
      <c r="R1000">
        <v>-611.35599999999999</v>
      </c>
      <c r="S1000">
        <v>-609.28800000000001</v>
      </c>
      <c r="T1000">
        <v>-609.52700000000004</v>
      </c>
      <c r="U1000">
        <v>-616.37199999999996</v>
      </c>
      <c r="V1000">
        <v>-624.58799999999997</v>
      </c>
      <c r="W1000">
        <v>-633.06299999999999</v>
      </c>
      <c r="X1000">
        <v>-646.83100000000002</v>
      </c>
      <c r="Y1000">
        <v>-672.97</v>
      </c>
      <c r="Z1000">
        <v>-748.26499999999999</v>
      </c>
      <c r="AA1000">
        <v>-758.43299999999999</v>
      </c>
      <c r="AB1000">
        <v>-698.93</v>
      </c>
      <c r="AC1000">
        <v>-733.96199999999999</v>
      </c>
      <c r="AD1000">
        <v>-902.53599999999994</v>
      </c>
      <c r="AE1000">
        <v>-1048.952</v>
      </c>
      <c r="AF1000">
        <v>-1338.1510000000001</v>
      </c>
      <c r="AG1000">
        <v>-1155.1890000000001</v>
      </c>
      <c r="AH1000">
        <v>-883.76199999999994</v>
      </c>
      <c r="AI1000">
        <v>-775.78099999999995</v>
      </c>
      <c r="AJ1000">
        <v>-788.98199999999997</v>
      </c>
      <c r="AK1000">
        <v>-1251.375</v>
      </c>
      <c r="AL1000">
        <v>-961.82299999999998</v>
      </c>
      <c r="AM1000">
        <v>-844.03099999999995</v>
      </c>
      <c r="AN1000">
        <v>-721.61900000000003</v>
      </c>
      <c r="AO1000">
        <v>-681.46199999999999</v>
      </c>
      <c r="AP1000">
        <v>-799.68600000000004</v>
      </c>
      <c r="AQ1000">
        <v>-718.96699999999998</v>
      </c>
      <c r="AR1000">
        <v>-622.649</v>
      </c>
      <c r="AS1000">
        <v>-606.38099999999997</v>
      </c>
      <c r="AT1000">
        <v>-601.05700000000002</v>
      </c>
      <c r="AU1000">
        <v>-600.16399999999999</v>
      </c>
      <c r="AV1000">
        <v>-600.35599999999999</v>
      </c>
      <c r="AW1000">
        <v>-600.63499999999999</v>
      </c>
      <c r="AX1000">
        <v>-599.85799999999995</v>
      </c>
      <c r="AY1000">
        <v>-601.29100000000005</v>
      </c>
      <c r="AZ1000">
        <v>-600.91899999999998</v>
      </c>
      <c r="BA1000">
        <v>-601.23400000000004</v>
      </c>
      <c r="BB1000">
        <v>-601.06799999999998</v>
      </c>
      <c r="BC1000">
        <v>-600.93499999999995</v>
      </c>
      <c r="BD1000">
        <v>-601.23</v>
      </c>
    </row>
    <row r="1001" spans="1:56" x14ac:dyDescent="0.25">
      <c r="A1001" t="s">
        <v>323</v>
      </c>
      <c r="D1001" t="s">
        <v>2</v>
      </c>
      <c r="F1001" t="s">
        <v>155</v>
      </c>
      <c r="G1001" s="33">
        <v>43041</v>
      </c>
      <c r="H1001" s="41">
        <f t="shared" si="20"/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-0.70099999999999996</v>
      </c>
      <c r="AB1001">
        <v>-0.35099999999999998</v>
      </c>
      <c r="AC1001">
        <v>-3.1E-2</v>
      </c>
      <c r="AD1001">
        <v>-0.23400000000000001</v>
      </c>
      <c r="AE1001">
        <v>-9.8249999999999993</v>
      </c>
      <c r="AF1001">
        <v>-36.058</v>
      </c>
      <c r="AG1001">
        <v>-24.997</v>
      </c>
      <c r="AH1001">
        <v>-0.63200000000000001</v>
      </c>
      <c r="AI1001">
        <v>-2.4</v>
      </c>
      <c r="AJ1001">
        <v>-7.3310000000000004</v>
      </c>
      <c r="AK1001">
        <v>-26.183</v>
      </c>
      <c r="AL1001">
        <v>-10.202</v>
      </c>
      <c r="AM1001">
        <v>-0.191</v>
      </c>
      <c r="AN1001">
        <v>-3.1E-2</v>
      </c>
      <c r="AO1001">
        <v>-0.76800000000000002</v>
      </c>
      <c r="AP1001">
        <v>-2.3660000000000001</v>
      </c>
      <c r="AQ1001">
        <v>-3.165</v>
      </c>
      <c r="AR1001">
        <v>-3.1E-2</v>
      </c>
      <c r="AS1001">
        <v>-3.1E-2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</row>
    <row r="1002" spans="1:56" x14ac:dyDescent="0.25">
      <c r="A1002" t="s">
        <v>323</v>
      </c>
      <c r="D1002" t="s">
        <v>2</v>
      </c>
      <c r="F1002" t="s">
        <v>156</v>
      </c>
      <c r="G1002" s="33">
        <v>43041</v>
      </c>
      <c r="H1002" s="41">
        <f t="shared" si="20"/>
        <v>125342.864</v>
      </c>
      <c r="I1002">
        <v>-7.05</v>
      </c>
      <c r="J1002">
        <v>-9.1850000000000005</v>
      </c>
      <c r="K1002">
        <v>-7.6109999999999998</v>
      </c>
      <c r="L1002">
        <v>-7.5090000000000003</v>
      </c>
      <c r="M1002">
        <v>-8.0169999999999995</v>
      </c>
      <c r="N1002">
        <v>-6.6120000000000001</v>
      </c>
      <c r="O1002">
        <v>-7.9930000000000003</v>
      </c>
      <c r="P1002">
        <v>-8.9809999999999999</v>
      </c>
      <c r="Q1002">
        <v>-7.5279999999999996</v>
      </c>
      <c r="R1002">
        <v>-8.3829999999999991</v>
      </c>
      <c r="S1002">
        <v>-6.9189999999999996</v>
      </c>
      <c r="T1002">
        <v>-8.4420000000000002</v>
      </c>
      <c r="U1002">
        <v>-40.128</v>
      </c>
      <c r="V1002">
        <v>-180.46600000000001</v>
      </c>
      <c r="W1002">
        <v>-504.755</v>
      </c>
      <c r="X1002">
        <v>-1197.579</v>
      </c>
      <c r="Y1002">
        <v>-2573.3649999999998</v>
      </c>
      <c r="Z1002">
        <v>-4974.6019999999999</v>
      </c>
      <c r="AA1002">
        <v>-5960.4390000000003</v>
      </c>
      <c r="AB1002">
        <v>-4874.1629999999996</v>
      </c>
      <c r="AC1002">
        <v>-5704.0339999999997</v>
      </c>
      <c r="AD1002">
        <v>-8697.56</v>
      </c>
      <c r="AE1002">
        <v>-11570.146000000001</v>
      </c>
      <c r="AF1002">
        <v>-13652.339</v>
      </c>
      <c r="AG1002">
        <v>-11889.68</v>
      </c>
      <c r="AH1002">
        <v>-7606.183</v>
      </c>
      <c r="AI1002">
        <v>-6541.2839999999997</v>
      </c>
      <c r="AJ1002">
        <v>-7062.63</v>
      </c>
      <c r="AK1002">
        <v>-13287.401</v>
      </c>
      <c r="AL1002">
        <v>-7814.0140000000001</v>
      </c>
      <c r="AM1002">
        <v>-4829.9290000000001</v>
      </c>
      <c r="AN1002">
        <v>-1862.52</v>
      </c>
      <c r="AO1002">
        <v>-668.423</v>
      </c>
      <c r="AP1002">
        <v>-2559.7190000000001</v>
      </c>
      <c r="AQ1002">
        <v>-944.721</v>
      </c>
      <c r="AR1002">
        <v>-120.697</v>
      </c>
      <c r="AS1002">
        <v>-23.106000000000002</v>
      </c>
      <c r="AT1002">
        <v>-12.837</v>
      </c>
      <c r="AU1002">
        <v>-12.098000000000001</v>
      </c>
      <c r="AV1002">
        <v>-11.922000000000001</v>
      </c>
      <c r="AW1002">
        <v>-9.5139999999999993</v>
      </c>
      <c r="AX1002">
        <v>-8.9550000000000001</v>
      </c>
      <c r="AY1002">
        <v>-9.7460000000000004</v>
      </c>
      <c r="AZ1002">
        <v>-7.9509999999999996</v>
      </c>
      <c r="BA1002">
        <v>-8.4489999999999998</v>
      </c>
      <c r="BB1002">
        <v>-9.0030000000000001</v>
      </c>
      <c r="BC1002">
        <v>-9.0969999999999995</v>
      </c>
      <c r="BD1002">
        <v>-9.1790000000000003</v>
      </c>
    </row>
    <row r="1003" spans="1:56" x14ac:dyDescent="0.25">
      <c r="A1003" t="s">
        <v>323</v>
      </c>
      <c r="D1003" t="s">
        <v>2</v>
      </c>
      <c r="F1003" t="s">
        <v>154</v>
      </c>
      <c r="G1003" s="33">
        <v>43041</v>
      </c>
      <c r="H1003" s="41">
        <f t="shared" si="20"/>
        <v>0</v>
      </c>
      <c r="I1003">
        <v>-874.96500000000003</v>
      </c>
      <c r="J1003">
        <v>-875.45</v>
      </c>
      <c r="K1003">
        <v>-875.07299999999998</v>
      </c>
      <c r="L1003">
        <v>-875.43799999999999</v>
      </c>
      <c r="M1003">
        <v>-875.428</v>
      </c>
      <c r="N1003">
        <v>-875.48099999999999</v>
      </c>
      <c r="O1003">
        <v>-875.64300000000003</v>
      </c>
      <c r="P1003">
        <v>-875.82600000000002</v>
      </c>
      <c r="Q1003">
        <v>-876.20299999999997</v>
      </c>
      <c r="R1003">
        <v>-874.72900000000004</v>
      </c>
      <c r="S1003">
        <v>-225.15799999999999</v>
      </c>
      <c r="T1003">
        <v>-143.38800000000001</v>
      </c>
      <c r="U1003">
        <v>-1117.0239999999999</v>
      </c>
      <c r="V1003">
        <v>-1110.8530000000001</v>
      </c>
      <c r="W1003">
        <v>-1013.59</v>
      </c>
      <c r="X1003">
        <v>-929.66</v>
      </c>
      <c r="Y1003">
        <v>-841.02</v>
      </c>
      <c r="Z1003">
        <v>-791.83100000000002</v>
      </c>
      <c r="AA1003">
        <v>-763.22</v>
      </c>
      <c r="AB1003">
        <v>-744.43499999999995</v>
      </c>
      <c r="AC1003">
        <v>-760.00400000000002</v>
      </c>
      <c r="AD1003">
        <v>-728.05</v>
      </c>
      <c r="AE1003">
        <v>-692.94399999999996</v>
      </c>
      <c r="AF1003">
        <v>-692.35299999999995</v>
      </c>
      <c r="AG1003">
        <v>-696.64300000000003</v>
      </c>
      <c r="AH1003">
        <v>-681.45</v>
      </c>
      <c r="AI1003">
        <v>-694.74</v>
      </c>
      <c r="AJ1003">
        <v>-685.471</v>
      </c>
      <c r="AK1003">
        <v>-704.44899999999996</v>
      </c>
      <c r="AL1003">
        <v>-785.78800000000001</v>
      </c>
      <c r="AM1003">
        <v>-1493.0219999999999</v>
      </c>
      <c r="AN1003">
        <v>-1711.75</v>
      </c>
      <c r="AO1003">
        <v>-1779.9929999999999</v>
      </c>
      <c r="AP1003">
        <v>-1902.4159999999999</v>
      </c>
      <c r="AQ1003">
        <v>-2008.7429999999999</v>
      </c>
      <c r="AR1003">
        <v>-2070.8670000000002</v>
      </c>
      <c r="AS1003">
        <v>-2190.3429999999998</v>
      </c>
      <c r="AT1003">
        <v>-2216.384</v>
      </c>
      <c r="AU1003">
        <v>-2223.9859999999999</v>
      </c>
      <c r="AV1003">
        <v>-2236.4250000000002</v>
      </c>
      <c r="AW1003">
        <v>-2272.2719999999999</v>
      </c>
      <c r="AX1003">
        <v>-2329.6669999999999</v>
      </c>
      <c r="AY1003">
        <v>-2348.172</v>
      </c>
      <c r="AZ1003">
        <v>-2371.7399999999998</v>
      </c>
      <c r="BA1003">
        <v>-1442.2080000000001</v>
      </c>
      <c r="BB1003">
        <v>-1433.3589999999999</v>
      </c>
      <c r="BC1003">
        <v>-1342.1189999999999</v>
      </c>
      <c r="BD1003">
        <v>-1147.528</v>
      </c>
    </row>
    <row r="1004" spans="1:56" x14ac:dyDescent="0.25">
      <c r="A1004" t="s">
        <v>323</v>
      </c>
      <c r="D1004" t="s">
        <v>2</v>
      </c>
      <c r="F1004" t="s">
        <v>153</v>
      </c>
      <c r="G1004" s="33">
        <v>43041</v>
      </c>
      <c r="H1004" s="41">
        <f t="shared" si="20"/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</row>
    <row r="1005" spans="1:56" x14ac:dyDescent="0.25">
      <c r="A1005" t="s">
        <v>323</v>
      </c>
      <c r="D1005" t="s">
        <v>2</v>
      </c>
      <c r="F1005" t="s">
        <v>153</v>
      </c>
      <c r="G1005" s="33">
        <v>43042</v>
      </c>
      <c r="H1005" s="41">
        <f t="shared" si="20"/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</row>
    <row r="1006" spans="1:56" x14ac:dyDescent="0.25">
      <c r="A1006" t="s">
        <v>323</v>
      </c>
      <c r="D1006" t="s">
        <v>2</v>
      </c>
      <c r="F1006" t="s">
        <v>157</v>
      </c>
      <c r="G1006" s="33">
        <v>43042</v>
      </c>
      <c r="H1006" s="41">
        <f t="shared" si="20"/>
        <v>41487.614000000009</v>
      </c>
      <c r="I1006">
        <v>-600.77599999999995</v>
      </c>
      <c r="J1006">
        <v>-600.65899999999999</v>
      </c>
      <c r="K1006">
        <v>-602.26800000000003</v>
      </c>
      <c r="L1006">
        <v>-600.93299999999999</v>
      </c>
      <c r="M1006">
        <v>-600.94100000000003</v>
      </c>
      <c r="N1006">
        <v>-607.51700000000005</v>
      </c>
      <c r="O1006">
        <v>-618.69799999999998</v>
      </c>
      <c r="P1006">
        <v>-620.178</v>
      </c>
      <c r="Q1006">
        <v>-620.34199999999998</v>
      </c>
      <c r="R1006">
        <v>-619.22</v>
      </c>
      <c r="S1006">
        <v>-619.56700000000001</v>
      </c>
      <c r="T1006">
        <v>-620.91899999999998</v>
      </c>
      <c r="U1006">
        <v>-610.67399999999998</v>
      </c>
      <c r="V1006">
        <v>-640.48</v>
      </c>
      <c r="W1006">
        <v>-751.31700000000001</v>
      </c>
      <c r="X1006">
        <v>-901.87800000000004</v>
      </c>
      <c r="Y1006">
        <v>-1005.463</v>
      </c>
      <c r="Z1006">
        <v>-1058.347</v>
      </c>
      <c r="AA1006">
        <v>-1239.076</v>
      </c>
      <c r="AB1006">
        <v>-1415.172</v>
      </c>
      <c r="AC1006">
        <v>-1349.885</v>
      </c>
      <c r="AD1006">
        <v>-1182.6179999999999</v>
      </c>
      <c r="AE1006">
        <v>-1392.222</v>
      </c>
      <c r="AF1006">
        <v>-1149.8630000000001</v>
      </c>
      <c r="AG1006">
        <v>-1090.646</v>
      </c>
      <c r="AH1006">
        <v>-1217.4839999999999</v>
      </c>
      <c r="AI1006">
        <v>-1539.9839999999999</v>
      </c>
      <c r="AJ1006">
        <v>-1636.162</v>
      </c>
      <c r="AK1006">
        <v>-1528.9639999999999</v>
      </c>
      <c r="AL1006">
        <v>-1558.751</v>
      </c>
      <c r="AM1006">
        <v>-1400.644</v>
      </c>
      <c r="AN1006">
        <v>-1158.4059999999999</v>
      </c>
      <c r="AO1006">
        <v>-1104.7439999999999</v>
      </c>
      <c r="AP1006">
        <v>-959.96299999999997</v>
      </c>
      <c r="AQ1006">
        <v>-735.14400000000001</v>
      </c>
      <c r="AR1006">
        <v>-687.73</v>
      </c>
      <c r="AS1006">
        <v>-601.37599999999998</v>
      </c>
      <c r="AT1006">
        <v>-588.13599999999997</v>
      </c>
      <c r="AU1006">
        <v>-564.94000000000005</v>
      </c>
      <c r="AV1006">
        <v>-564.35</v>
      </c>
      <c r="AW1006">
        <v>-564.226</v>
      </c>
      <c r="AX1006">
        <v>-564.14700000000005</v>
      </c>
      <c r="AY1006">
        <v>-566.29200000000003</v>
      </c>
      <c r="AZ1006">
        <v>-565.31500000000005</v>
      </c>
      <c r="BA1006">
        <v>-565.21</v>
      </c>
      <c r="BB1006">
        <v>-565.07100000000003</v>
      </c>
      <c r="BC1006">
        <v>-565.42600000000004</v>
      </c>
      <c r="BD1006">
        <v>-565.49</v>
      </c>
    </row>
    <row r="1007" spans="1:56" x14ac:dyDescent="0.25">
      <c r="A1007" t="s">
        <v>323</v>
      </c>
      <c r="D1007" t="s">
        <v>2</v>
      </c>
      <c r="F1007" t="s">
        <v>156</v>
      </c>
      <c r="G1007" s="33">
        <v>43042</v>
      </c>
      <c r="H1007" s="41">
        <f t="shared" si="20"/>
        <v>242593.15199999994</v>
      </c>
      <c r="I1007">
        <v>-7.101</v>
      </c>
      <c r="J1007">
        <v>-9.1929999999999996</v>
      </c>
      <c r="K1007">
        <v>-7.8559999999999999</v>
      </c>
      <c r="L1007">
        <v>-7.8010000000000002</v>
      </c>
      <c r="M1007">
        <v>-8.1110000000000007</v>
      </c>
      <c r="N1007">
        <v>-6.734</v>
      </c>
      <c r="O1007">
        <v>-7.92</v>
      </c>
      <c r="P1007">
        <v>-7.3140000000000001</v>
      </c>
      <c r="Q1007">
        <v>-7.7140000000000004</v>
      </c>
      <c r="R1007">
        <v>-8.31</v>
      </c>
      <c r="S1007">
        <v>-6.8049999999999997</v>
      </c>
      <c r="T1007">
        <v>-15.329000000000001</v>
      </c>
      <c r="U1007">
        <v>-98.123000000000005</v>
      </c>
      <c r="V1007">
        <v>-725.28700000000003</v>
      </c>
      <c r="W1007">
        <v>-3388.5010000000002</v>
      </c>
      <c r="X1007">
        <v>-7323.4709999999995</v>
      </c>
      <c r="Y1007">
        <v>-9731</v>
      </c>
      <c r="Z1007">
        <v>-11024.736999999999</v>
      </c>
      <c r="AA1007">
        <v>-13926.201999999999</v>
      </c>
      <c r="AB1007">
        <v>-15506.254000000001</v>
      </c>
      <c r="AC1007">
        <v>-14989.977000000001</v>
      </c>
      <c r="AD1007">
        <v>-14636.844999999999</v>
      </c>
      <c r="AE1007">
        <v>-16587.5</v>
      </c>
      <c r="AF1007">
        <v>-14080.489</v>
      </c>
      <c r="AG1007">
        <v>-12892.277</v>
      </c>
      <c r="AH1007">
        <v>-13651.817999999999</v>
      </c>
      <c r="AI1007">
        <v>-16949.312999999998</v>
      </c>
      <c r="AJ1007">
        <v>-19587.293000000001</v>
      </c>
      <c r="AK1007">
        <v>-15737.384</v>
      </c>
      <c r="AL1007">
        <v>-13445.55</v>
      </c>
      <c r="AM1007">
        <v>-10639.005999999999</v>
      </c>
      <c r="AN1007">
        <v>-7043.1989999999996</v>
      </c>
      <c r="AO1007">
        <v>-5395.7529999999997</v>
      </c>
      <c r="AP1007">
        <v>-3396.9209999999998</v>
      </c>
      <c r="AQ1007">
        <v>-957.00199999999995</v>
      </c>
      <c r="AR1007">
        <v>-621.75400000000002</v>
      </c>
      <c r="AS1007">
        <v>-32.64</v>
      </c>
      <c r="AT1007">
        <v>-12.99</v>
      </c>
      <c r="AU1007">
        <v>-13.445</v>
      </c>
      <c r="AV1007">
        <v>-13.5</v>
      </c>
      <c r="AW1007">
        <v>-14.137</v>
      </c>
      <c r="AX1007">
        <v>-11.5</v>
      </c>
      <c r="AY1007">
        <v>-10.882999999999999</v>
      </c>
      <c r="AZ1007">
        <v>-9.9920000000000009</v>
      </c>
      <c r="BA1007">
        <v>-8.8680000000000003</v>
      </c>
      <c r="BB1007">
        <v>-8.9969999999999999</v>
      </c>
      <c r="BC1007">
        <v>-10</v>
      </c>
      <c r="BD1007">
        <v>-10.356</v>
      </c>
    </row>
    <row r="1008" spans="1:56" x14ac:dyDescent="0.25">
      <c r="A1008" t="s">
        <v>323</v>
      </c>
      <c r="D1008" t="s">
        <v>2</v>
      </c>
      <c r="F1008" t="s">
        <v>155</v>
      </c>
      <c r="G1008" s="33">
        <v>43042</v>
      </c>
      <c r="H1008" s="41">
        <f t="shared" si="20"/>
        <v>0</v>
      </c>
      <c r="I1008">
        <v>-0.16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-0.16</v>
      </c>
      <c r="U1008">
        <v>0</v>
      </c>
      <c r="V1008">
        <v>0</v>
      </c>
      <c r="W1008">
        <v>-1.8640000000000001</v>
      </c>
      <c r="X1008">
        <v>-2.8660000000000001</v>
      </c>
      <c r="Y1008">
        <v>-29.872</v>
      </c>
      <c r="Z1008">
        <v>-15.459</v>
      </c>
      <c r="AA1008">
        <v>-37.518999999999998</v>
      </c>
      <c r="AB1008">
        <v>-57.706000000000003</v>
      </c>
      <c r="AC1008">
        <v>-68.323999999999998</v>
      </c>
      <c r="AD1008">
        <v>-39.612000000000002</v>
      </c>
      <c r="AE1008">
        <v>-68.408000000000001</v>
      </c>
      <c r="AF1008">
        <v>-53.411999999999999</v>
      </c>
      <c r="AG1008">
        <v>-29.638999999999999</v>
      </c>
      <c r="AH1008">
        <v>-63.850999999999999</v>
      </c>
      <c r="AI1008">
        <v>-285.64999999999998</v>
      </c>
      <c r="AJ1008">
        <v>-120.48699999999999</v>
      </c>
      <c r="AK1008">
        <v>-148.42500000000001</v>
      </c>
      <c r="AL1008">
        <v>-228.19900000000001</v>
      </c>
      <c r="AM1008">
        <v>-132.399</v>
      </c>
      <c r="AN1008">
        <v>-60.912999999999997</v>
      </c>
      <c r="AO1008">
        <v>-33.167000000000002</v>
      </c>
      <c r="AP1008">
        <v>-13.159000000000001</v>
      </c>
      <c r="AQ1008">
        <v>-0.16</v>
      </c>
      <c r="AR1008">
        <v>-3.1E-2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</row>
    <row r="1009" spans="1:56" x14ac:dyDescent="0.25">
      <c r="A1009" t="s">
        <v>323</v>
      </c>
      <c r="D1009" t="s">
        <v>2</v>
      </c>
      <c r="F1009" t="s">
        <v>154</v>
      </c>
      <c r="G1009" s="33">
        <v>43042</v>
      </c>
      <c r="H1009" s="41">
        <f t="shared" si="20"/>
        <v>0</v>
      </c>
      <c r="I1009">
        <v>-880.63199999999995</v>
      </c>
      <c r="J1009">
        <v>-879.98599999999999</v>
      </c>
      <c r="K1009">
        <v>-880.85799999999995</v>
      </c>
      <c r="L1009">
        <v>-880.471</v>
      </c>
      <c r="M1009">
        <v>-879.79300000000001</v>
      </c>
      <c r="N1009">
        <v>-880.23400000000004</v>
      </c>
      <c r="O1009">
        <v>-878.71799999999996</v>
      </c>
      <c r="P1009">
        <v>-880.70699999999999</v>
      </c>
      <c r="Q1009">
        <v>-804.15300000000002</v>
      </c>
      <c r="R1009">
        <v>-1121.421</v>
      </c>
      <c r="S1009">
        <v>-1126.4860000000001</v>
      </c>
      <c r="T1009">
        <v>-1177.644</v>
      </c>
      <c r="U1009">
        <v>-1790.4659999999999</v>
      </c>
      <c r="V1009">
        <v>-1191.8050000000001</v>
      </c>
      <c r="W1009">
        <v>-1080.2629999999999</v>
      </c>
      <c r="X1009">
        <v>-978.25900000000001</v>
      </c>
      <c r="Y1009">
        <v>-872.87900000000002</v>
      </c>
      <c r="Z1009">
        <v>-825.69899999999996</v>
      </c>
      <c r="AA1009">
        <v>-816.15099999999995</v>
      </c>
      <c r="AB1009">
        <v>-777.40099999999995</v>
      </c>
      <c r="AC1009">
        <v>-725.82399999999996</v>
      </c>
      <c r="AD1009">
        <v>-723.01700000000005</v>
      </c>
      <c r="AE1009">
        <v>-1033.181</v>
      </c>
      <c r="AF1009">
        <v>-1497.538</v>
      </c>
      <c r="AG1009">
        <v>-1602.521</v>
      </c>
      <c r="AH1009">
        <v>-1604.1220000000001</v>
      </c>
      <c r="AI1009">
        <v>-1612.4760000000001</v>
      </c>
      <c r="AJ1009">
        <v>-1605.704</v>
      </c>
      <c r="AK1009">
        <v>-1581.4459999999999</v>
      </c>
      <c r="AL1009">
        <v>-1640.5609999999999</v>
      </c>
      <c r="AM1009">
        <v>-1682.203</v>
      </c>
      <c r="AN1009">
        <v>-1787.229</v>
      </c>
      <c r="AO1009">
        <v>-1841.5920000000001</v>
      </c>
      <c r="AP1009">
        <v>-1908.4469999999999</v>
      </c>
      <c r="AQ1009">
        <v>-2045.201</v>
      </c>
      <c r="AR1009">
        <v>-2106.38</v>
      </c>
      <c r="AS1009">
        <v>-2213.4810000000002</v>
      </c>
      <c r="AT1009">
        <v>-2241.5010000000002</v>
      </c>
      <c r="AU1009">
        <v>-2247.0259999999998</v>
      </c>
      <c r="AV1009">
        <v>-2292.8739999999998</v>
      </c>
      <c r="AW1009">
        <v>-2315.1210000000001</v>
      </c>
      <c r="AX1009">
        <v>-2352.741</v>
      </c>
      <c r="AY1009">
        <v>-2426.1550000000002</v>
      </c>
      <c r="AZ1009">
        <v>-2456.6709999999998</v>
      </c>
      <c r="BA1009">
        <v>-1078.4459999999999</v>
      </c>
      <c r="BB1009">
        <v>-862.04200000000003</v>
      </c>
      <c r="BC1009">
        <v>-863.10599999999999</v>
      </c>
      <c r="BD1009">
        <v>-862.79499999999996</v>
      </c>
    </row>
    <row r="1010" spans="1:56" x14ac:dyDescent="0.25">
      <c r="A1010" t="s">
        <v>323</v>
      </c>
      <c r="D1010" t="s">
        <v>2</v>
      </c>
      <c r="F1010" t="s">
        <v>154</v>
      </c>
      <c r="G1010" s="33">
        <v>43043</v>
      </c>
      <c r="H1010" s="41">
        <f t="shared" si="20"/>
        <v>0</v>
      </c>
      <c r="I1010">
        <v>-862.63400000000001</v>
      </c>
      <c r="J1010">
        <v>-862.95500000000004</v>
      </c>
      <c r="K1010">
        <v>-862.53599999999994</v>
      </c>
      <c r="L1010">
        <v>-862.48299999999995</v>
      </c>
      <c r="M1010">
        <v>-863.56799999999998</v>
      </c>
      <c r="N1010">
        <v>-863.04100000000005</v>
      </c>
      <c r="O1010">
        <v>-863.16</v>
      </c>
      <c r="P1010">
        <v>-863.80499999999995</v>
      </c>
      <c r="Q1010">
        <v>-862.56799999999998</v>
      </c>
      <c r="R1010">
        <v>-862.63300000000004</v>
      </c>
      <c r="S1010">
        <v>-862.91300000000001</v>
      </c>
      <c r="T1010">
        <v>-863.096</v>
      </c>
      <c r="U1010">
        <v>-862.80499999999995</v>
      </c>
      <c r="V1010">
        <v>-862.16</v>
      </c>
      <c r="W1010">
        <v>-862.29899999999998</v>
      </c>
      <c r="X1010">
        <v>-861.67600000000004</v>
      </c>
      <c r="Y1010">
        <v>-861.15</v>
      </c>
      <c r="Z1010">
        <v>-734.72699999999998</v>
      </c>
      <c r="AA1010">
        <v>-708.36400000000003</v>
      </c>
      <c r="AB1010">
        <v>-703.471</v>
      </c>
      <c r="AC1010">
        <v>-684.69799999999998</v>
      </c>
      <c r="AD1010">
        <v>-722.48099999999999</v>
      </c>
      <c r="AE1010">
        <v>-788.20799999999997</v>
      </c>
      <c r="AF1010">
        <v>-727.64099999999996</v>
      </c>
      <c r="AG1010">
        <v>-731.99599999999998</v>
      </c>
      <c r="AH1010">
        <v>-732.85599999999999</v>
      </c>
      <c r="AI1010">
        <v>-722.76</v>
      </c>
      <c r="AJ1010">
        <v>-798.66899999999998</v>
      </c>
      <c r="AK1010">
        <v>-816.77599999999995</v>
      </c>
      <c r="AL1010">
        <v>-815.87199999999996</v>
      </c>
      <c r="AM1010">
        <v>-241.995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-384.67399999999998</v>
      </c>
      <c r="AU1010">
        <v>-622.41200000000003</v>
      </c>
      <c r="AV1010">
        <v>-767.86500000000001</v>
      </c>
      <c r="AW1010">
        <v>-767.45699999999999</v>
      </c>
      <c r="AX1010">
        <v>-767.98400000000004</v>
      </c>
      <c r="AY1010">
        <v>-767.53099999999995</v>
      </c>
      <c r="AZ1010">
        <v>-767.29499999999996</v>
      </c>
      <c r="BA1010">
        <v>-768.90700000000004</v>
      </c>
      <c r="BB1010">
        <v>-767.69299999999998</v>
      </c>
      <c r="BC1010">
        <v>-768.57399999999996</v>
      </c>
      <c r="BD1010">
        <v>-777.28300000000002</v>
      </c>
    </row>
    <row r="1011" spans="1:56" x14ac:dyDescent="0.25">
      <c r="A1011" t="s">
        <v>323</v>
      </c>
      <c r="D1011" t="s">
        <v>2</v>
      </c>
      <c r="F1011" t="s">
        <v>155</v>
      </c>
      <c r="G1011" s="33">
        <v>43043</v>
      </c>
      <c r="H1011" s="41">
        <f t="shared" si="20"/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-0.04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-0.505</v>
      </c>
      <c r="U1011">
        <v>-3.2559999999999998</v>
      </c>
      <c r="V1011">
        <v>-11.975</v>
      </c>
      <c r="W1011">
        <v>-56.896000000000001</v>
      </c>
      <c r="X1011">
        <v>-94.4</v>
      </c>
      <c r="Y1011">
        <v>-48.246000000000002</v>
      </c>
      <c r="Z1011">
        <v>-114.244</v>
      </c>
      <c r="AA1011">
        <v>-218.25299999999999</v>
      </c>
      <c r="AB1011">
        <v>-180.54400000000001</v>
      </c>
      <c r="AC1011">
        <v>-230.62</v>
      </c>
      <c r="AD1011">
        <v>-355.803</v>
      </c>
      <c r="AE1011">
        <v>-288.26499999999999</v>
      </c>
      <c r="AF1011">
        <v>-372.47</v>
      </c>
      <c r="AG1011">
        <v>-425.95800000000003</v>
      </c>
      <c r="AH1011">
        <v>-467.61599999999999</v>
      </c>
      <c r="AI1011">
        <v>-536.63099999999997</v>
      </c>
      <c r="AJ1011">
        <v>-534.73500000000001</v>
      </c>
      <c r="AK1011">
        <v>-537.053</v>
      </c>
      <c r="AL1011">
        <v>-553.79100000000005</v>
      </c>
      <c r="AM1011">
        <v>-470.30599999999998</v>
      </c>
      <c r="AN1011">
        <v>-385.14800000000002</v>
      </c>
      <c r="AO1011">
        <v>-274.09100000000001</v>
      </c>
      <c r="AP1011">
        <v>-162.55699999999999</v>
      </c>
      <c r="AQ1011">
        <v>-71.531999999999996</v>
      </c>
      <c r="AR1011">
        <v>-25</v>
      </c>
      <c r="AS1011">
        <v>-3.4620000000000002</v>
      </c>
      <c r="AT1011">
        <v>-0.111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</row>
    <row r="1012" spans="1:56" x14ac:dyDescent="0.25">
      <c r="A1012" t="s">
        <v>323</v>
      </c>
      <c r="D1012" t="s">
        <v>2</v>
      </c>
      <c r="F1012" t="s">
        <v>153</v>
      </c>
      <c r="G1012" s="33">
        <v>43043</v>
      </c>
      <c r="H1012" s="41">
        <f t="shared" si="20"/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</row>
    <row r="1013" spans="1:56" x14ac:dyDescent="0.25">
      <c r="A1013" t="s">
        <v>323</v>
      </c>
      <c r="D1013" t="s">
        <v>2</v>
      </c>
      <c r="F1013" t="s">
        <v>157</v>
      </c>
      <c r="G1013" s="33">
        <v>43043</v>
      </c>
      <c r="H1013" s="41">
        <f t="shared" si="20"/>
        <v>55730.120999999999</v>
      </c>
      <c r="I1013">
        <v>-565.024</v>
      </c>
      <c r="J1013">
        <v>-566.15599999999995</v>
      </c>
      <c r="K1013">
        <v>-565.423</v>
      </c>
      <c r="L1013">
        <v>-565.31399999999996</v>
      </c>
      <c r="M1013">
        <v>-565.34199999999998</v>
      </c>
      <c r="N1013">
        <v>-565.01400000000001</v>
      </c>
      <c r="O1013">
        <v>-565.52300000000002</v>
      </c>
      <c r="P1013">
        <v>-565.78899999999999</v>
      </c>
      <c r="Q1013">
        <v>-565.43799999999999</v>
      </c>
      <c r="R1013">
        <v>-564.18799999999999</v>
      </c>
      <c r="S1013">
        <v>-567.25099999999998</v>
      </c>
      <c r="T1013">
        <v>-569.75099999999998</v>
      </c>
      <c r="U1013">
        <v>-610.07100000000003</v>
      </c>
      <c r="V1013">
        <v>-754.63300000000004</v>
      </c>
      <c r="W1013">
        <v>-1006.2619999999999</v>
      </c>
      <c r="X1013">
        <v>-1163.8689999999999</v>
      </c>
      <c r="Y1013">
        <v>-966.45699999999999</v>
      </c>
      <c r="Z1013">
        <v>-1494.796</v>
      </c>
      <c r="AA1013">
        <v>-1892.2090000000001</v>
      </c>
      <c r="AB1013">
        <v>-1912.924</v>
      </c>
      <c r="AC1013">
        <v>-1824.79</v>
      </c>
      <c r="AD1013">
        <v>-2145.9870000000001</v>
      </c>
      <c r="AE1013">
        <v>-2063.4870000000001</v>
      </c>
      <c r="AF1013">
        <v>-2077.1469999999999</v>
      </c>
      <c r="AG1013">
        <v>-2336.6419999999998</v>
      </c>
      <c r="AH1013">
        <v>-2578.8519999999999</v>
      </c>
      <c r="AI1013">
        <v>-2594.462</v>
      </c>
      <c r="AJ1013">
        <v>-2653.0619999999999</v>
      </c>
      <c r="AK1013">
        <v>-2641.1379999999999</v>
      </c>
      <c r="AL1013">
        <v>-2505.8020000000001</v>
      </c>
      <c r="AM1013">
        <v>-2228.8629999999998</v>
      </c>
      <c r="AN1013">
        <v>-1910.0509999999999</v>
      </c>
      <c r="AO1013">
        <v>-1594.2840000000001</v>
      </c>
      <c r="AP1013">
        <v>-1272.952</v>
      </c>
      <c r="AQ1013">
        <v>-963.64700000000005</v>
      </c>
      <c r="AR1013">
        <v>-732.01400000000001</v>
      </c>
      <c r="AS1013">
        <v>-624.97500000000002</v>
      </c>
      <c r="AT1013">
        <v>-592.75900000000001</v>
      </c>
      <c r="AU1013">
        <v>-592.04499999999996</v>
      </c>
      <c r="AV1013">
        <v>-592.61300000000006</v>
      </c>
      <c r="AW1013">
        <v>-591.58699999999999</v>
      </c>
      <c r="AX1013">
        <v>-590.19100000000003</v>
      </c>
      <c r="AY1013">
        <v>-593.83500000000004</v>
      </c>
      <c r="AZ1013">
        <v>-577.95100000000002</v>
      </c>
      <c r="BA1013">
        <v>-566.19500000000005</v>
      </c>
      <c r="BB1013">
        <v>-564.17100000000005</v>
      </c>
      <c r="BC1013">
        <v>-564.43799999999999</v>
      </c>
      <c r="BD1013">
        <v>-564.74699999999996</v>
      </c>
    </row>
    <row r="1014" spans="1:56" x14ac:dyDescent="0.25">
      <c r="A1014" t="s">
        <v>323</v>
      </c>
      <c r="D1014" t="s">
        <v>2</v>
      </c>
      <c r="F1014" t="s">
        <v>156</v>
      </c>
      <c r="G1014" s="33">
        <v>43043</v>
      </c>
      <c r="H1014" s="41">
        <f t="shared" si="20"/>
        <v>288305.33999999997</v>
      </c>
      <c r="I1014">
        <v>-9.8010000000000002</v>
      </c>
      <c r="J1014">
        <v>-8.9649999999999999</v>
      </c>
      <c r="K1014">
        <v>-8.1310000000000002</v>
      </c>
      <c r="L1014">
        <v>-8.0879999999999992</v>
      </c>
      <c r="M1014">
        <v>-8.1519999999999992</v>
      </c>
      <c r="N1014">
        <v>-6.9089999999999998</v>
      </c>
      <c r="O1014">
        <v>-8.4789999999999992</v>
      </c>
      <c r="P1014">
        <v>-7.81</v>
      </c>
      <c r="Q1014">
        <v>-8.9499999999999993</v>
      </c>
      <c r="R1014">
        <v>-8.7810000000000006</v>
      </c>
      <c r="S1014">
        <v>-6.42</v>
      </c>
      <c r="T1014">
        <v>-43.654000000000003</v>
      </c>
      <c r="U1014">
        <v>-393.24400000000003</v>
      </c>
      <c r="V1014">
        <v>-1786.877</v>
      </c>
      <c r="W1014">
        <v>-3943.28</v>
      </c>
      <c r="X1014">
        <v>-5783.44</v>
      </c>
      <c r="Y1014">
        <v>-5547.3459999999995</v>
      </c>
      <c r="Z1014">
        <v>-8460.2450000000008</v>
      </c>
      <c r="AA1014">
        <v>-12183.773999999999</v>
      </c>
      <c r="AB1014">
        <v>-12139.135</v>
      </c>
      <c r="AC1014">
        <v>-13764.183000000001</v>
      </c>
      <c r="AD1014">
        <v>-15802.648999999999</v>
      </c>
      <c r="AE1014">
        <v>-16274.572</v>
      </c>
      <c r="AF1014">
        <v>-16002.44</v>
      </c>
      <c r="AG1014">
        <v>-17859.463</v>
      </c>
      <c r="AH1014">
        <v>-19291.22</v>
      </c>
      <c r="AI1014">
        <v>-21281.813999999998</v>
      </c>
      <c r="AJ1014">
        <v>-21611.769</v>
      </c>
      <c r="AK1014">
        <v>-21645.241999999998</v>
      </c>
      <c r="AL1014">
        <v>-19492.544000000002</v>
      </c>
      <c r="AM1014">
        <v>-17281.14</v>
      </c>
      <c r="AN1014">
        <v>-14009.322</v>
      </c>
      <c r="AO1014">
        <v>-10423.869000000001</v>
      </c>
      <c r="AP1014">
        <v>-7079.4849999999997</v>
      </c>
      <c r="AQ1014">
        <v>-3913.2829999999999</v>
      </c>
      <c r="AR1014">
        <v>-1707.2739999999999</v>
      </c>
      <c r="AS1014">
        <v>-371.58800000000002</v>
      </c>
      <c r="AT1014">
        <v>-23.603000000000002</v>
      </c>
      <c r="AU1014">
        <v>-13.185</v>
      </c>
      <c r="AV1014">
        <v>-11.85</v>
      </c>
      <c r="AW1014">
        <v>-11.14</v>
      </c>
      <c r="AX1014">
        <v>-9.6310000000000002</v>
      </c>
      <c r="AY1014">
        <v>-8.9670000000000005</v>
      </c>
      <c r="AZ1014">
        <v>-7.5129999999999999</v>
      </c>
      <c r="BA1014">
        <v>-9.0869999999999997</v>
      </c>
      <c r="BB1014">
        <v>-8.4979999999999993</v>
      </c>
      <c r="BC1014">
        <v>-9.3439999999999994</v>
      </c>
      <c r="BD1014">
        <v>-9.1839999999999993</v>
      </c>
    </row>
    <row r="1015" spans="1:56" x14ac:dyDescent="0.25">
      <c r="A1015" t="s">
        <v>323</v>
      </c>
      <c r="D1015" t="s">
        <v>2</v>
      </c>
      <c r="F1015" t="s">
        <v>156</v>
      </c>
      <c r="G1015" s="33">
        <v>43044</v>
      </c>
      <c r="H1015" s="41">
        <f t="shared" si="20"/>
        <v>315333.96200000006</v>
      </c>
      <c r="I1015">
        <v>-7.327</v>
      </c>
      <c r="J1015">
        <v>-8.8829999999999991</v>
      </c>
      <c r="K1015">
        <v>-8.16</v>
      </c>
      <c r="L1015">
        <v>-8.5920000000000005</v>
      </c>
      <c r="M1015">
        <v>-8.6229999999999993</v>
      </c>
      <c r="N1015">
        <v>-7.3659999999999997</v>
      </c>
      <c r="O1015">
        <v>-8.8190000000000008</v>
      </c>
      <c r="P1015">
        <v>-7.82</v>
      </c>
      <c r="Q1015">
        <v>-10.878</v>
      </c>
      <c r="R1015">
        <v>-8.5470000000000006</v>
      </c>
      <c r="S1015">
        <v>-9.4920000000000009</v>
      </c>
      <c r="T1015">
        <v>-128.566</v>
      </c>
      <c r="U1015">
        <v>-1156.114</v>
      </c>
      <c r="V1015">
        <v>-2484.2559999999999</v>
      </c>
      <c r="W1015">
        <v>-5064.4650000000001</v>
      </c>
      <c r="X1015">
        <v>-7896.7420000000002</v>
      </c>
      <c r="Y1015">
        <v>-9160.2919999999995</v>
      </c>
      <c r="Z1015">
        <v>-9918.7489999999998</v>
      </c>
      <c r="AA1015">
        <v>-9294.5820000000003</v>
      </c>
      <c r="AB1015">
        <v>-14122.847</v>
      </c>
      <c r="AC1015">
        <v>-15600.406000000001</v>
      </c>
      <c r="AD1015">
        <v>-17230.654999999999</v>
      </c>
      <c r="AE1015">
        <v>-21354.145</v>
      </c>
      <c r="AF1015">
        <v>-24607.953000000001</v>
      </c>
      <c r="AG1015">
        <v>-24468.02</v>
      </c>
      <c r="AH1015">
        <v>-23106.077000000001</v>
      </c>
      <c r="AI1015">
        <v>-23425.396000000001</v>
      </c>
      <c r="AJ1015">
        <v>-22880.241999999998</v>
      </c>
      <c r="AK1015">
        <v>-21724.847000000002</v>
      </c>
      <c r="AL1015">
        <v>-19531.157999999999</v>
      </c>
      <c r="AM1015">
        <v>-15783.772000000001</v>
      </c>
      <c r="AN1015">
        <v>-11940.356</v>
      </c>
      <c r="AO1015">
        <v>-8991.5969999999998</v>
      </c>
      <c r="AP1015">
        <v>-3633.9290000000001</v>
      </c>
      <c r="AQ1015">
        <v>-1348.163</v>
      </c>
      <c r="AR1015">
        <v>-254.48400000000001</v>
      </c>
      <c r="AS1015">
        <v>-34.972000000000001</v>
      </c>
      <c r="AT1015">
        <v>-10.978</v>
      </c>
      <c r="AU1015">
        <v>-8.9469999999999992</v>
      </c>
      <c r="AV1015">
        <v>-10.228</v>
      </c>
      <c r="AW1015">
        <v>-8.1199999999999992</v>
      </c>
      <c r="AX1015">
        <v>-8.6389999999999993</v>
      </c>
      <c r="AY1015">
        <v>-7.8109999999999999</v>
      </c>
      <c r="AZ1015">
        <v>-7.53</v>
      </c>
      <c r="BA1015">
        <v>-7.6079999999999997</v>
      </c>
      <c r="BB1015">
        <v>-6.9829999999999997</v>
      </c>
      <c r="BC1015">
        <v>-10.401999999999999</v>
      </c>
      <c r="BD1015">
        <v>-9.4239999999999995</v>
      </c>
    </row>
    <row r="1016" spans="1:56" x14ac:dyDescent="0.25">
      <c r="A1016" t="s">
        <v>323</v>
      </c>
      <c r="D1016" t="s">
        <v>2</v>
      </c>
      <c r="F1016" t="s">
        <v>154</v>
      </c>
      <c r="G1016" s="33">
        <v>43044</v>
      </c>
      <c r="H1016" s="41">
        <f t="shared" si="20"/>
        <v>0</v>
      </c>
      <c r="I1016">
        <v>-792.154</v>
      </c>
      <c r="J1016">
        <v>-791.78800000000001</v>
      </c>
      <c r="K1016">
        <v>-792.17499999999995</v>
      </c>
      <c r="L1016">
        <v>-791.78800000000001</v>
      </c>
      <c r="M1016">
        <v>-791.745</v>
      </c>
      <c r="N1016">
        <v>-791.90700000000004</v>
      </c>
      <c r="O1016">
        <v>-791.86300000000006</v>
      </c>
      <c r="P1016">
        <v>-792.72400000000005</v>
      </c>
      <c r="Q1016">
        <v>-791.90599999999995</v>
      </c>
      <c r="R1016">
        <v>-791.95</v>
      </c>
      <c r="S1016">
        <v>-791.83100000000002</v>
      </c>
      <c r="T1016">
        <v>-792.69200000000001</v>
      </c>
      <c r="U1016">
        <v>-790.83100000000002</v>
      </c>
      <c r="V1016">
        <v>-790.77800000000002</v>
      </c>
      <c r="W1016">
        <v>-796.64800000000002</v>
      </c>
      <c r="X1016">
        <v>-735.27499999999998</v>
      </c>
      <c r="Y1016">
        <v>-684.35400000000004</v>
      </c>
      <c r="Z1016">
        <v>-687.63300000000004</v>
      </c>
      <c r="AA1016">
        <v>-710.072</v>
      </c>
      <c r="AB1016">
        <v>-777.77800000000002</v>
      </c>
      <c r="AC1016">
        <v>-778.43399999999997</v>
      </c>
      <c r="AD1016">
        <v>-778.46699999999998</v>
      </c>
      <c r="AE1016">
        <v>-786.87400000000002</v>
      </c>
      <c r="AF1016">
        <v>-803.08900000000006</v>
      </c>
      <c r="AG1016">
        <v>-802.98099999999999</v>
      </c>
      <c r="AH1016">
        <v>-803.28200000000004</v>
      </c>
      <c r="AI1016">
        <v>-801.91600000000005</v>
      </c>
      <c r="AJ1016">
        <v>-801.89499999999998</v>
      </c>
      <c r="AK1016">
        <v>-801.25</v>
      </c>
      <c r="AL1016">
        <v>-801.51900000000001</v>
      </c>
      <c r="AM1016">
        <v>-803.42200000000003</v>
      </c>
      <c r="AN1016">
        <v>-803.22900000000004</v>
      </c>
      <c r="AO1016">
        <v>-802.13099999999997</v>
      </c>
      <c r="AP1016">
        <v>-802.84100000000001</v>
      </c>
      <c r="AQ1016">
        <v>-801.99099999999999</v>
      </c>
      <c r="AR1016">
        <v>-726.20100000000002</v>
      </c>
      <c r="AS1016">
        <v>-744.12400000000002</v>
      </c>
      <c r="AT1016">
        <v>-767.56399999999996</v>
      </c>
      <c r="AU1016">
        <v>-771.49900000000002</v>
      </c>
      <c r="AV1016">
        <v>-757.52200000000005</v>
      </c>
      <c r="AW1016">
        <v>-749.78</v>
      </c>
      <c r="AX1016">
        <v>-738.06</v>
      </c>
      <c r="AY1016">
        <v>-747.60799999999995</v>
      </c>
      <c r="AZ1016">
        <v>-746.32899999999995</v>
      </c>
      <c r="BA1016">
        <v>-748.5</v>
      </c>
      <c r="BB1016">
        <v>-753.59699999999998</v>
      </c>
      <c r="BC1016">
        <v>-743.178</v>
      </c>
      <c r="BD1016">
        <v>-748.56500000000005</v>
      </c>
    </row>
    <row r="1017" spans="1:56" x14ac:dyDescent="0.25">
      <c r="A1017" t="s">
        <v>323</v>
      </c>
      <c r="D1017" t="s">
        <v>2</v>
      </c>
      <c r="F1017" t="s">
        <v>157</v>
      </c>
      <c r="G1017" s="33">
        <v>43044</v>
      </c>
      <c r="H1017" s="41">
        <f t="shared" si="20"/>
        <v>60663.793999999973</v>
      </c>
      <c r="I1017">
        <v>-564.30499999999995</v>
      </c>
      <c r="J1017">
        <v>-565.17600000000004</v>
      </c>
      <c r="K1017">
        <v>-565.62199999999996</v>
      </c>
      <c r="L1017">
        <v>-565.38199999999995</v>
      </c>
      <c r="M1017">
        <v>-564.89499999999998</v>
      </c>
      <c r="N1017">
        <v>-565.69200000000001</v>
      </c>
      <c r="O1017">
        <v>-565.529</v>
      </c>
      <c r="P1017">
        <v>-565.65599999999995</v>
      </c>
      <c r="Q1017">
        <v>-565.51800000000003</v>
      </c>
      <c r="R1017">
        <v>-563.87199999999996</v>
      </c>
      <c r="S1017">
        <v>-568.32100000000003</v>
      </c>
      <c r="T1017">
        <v>-583.42100000000005</v>
      </c>
      <c r="U1017">
        <v>-703.04899999999998</v>
      </c>
      <c r="V1017">
        <v>-900.07299999999998</v>
      </c>
      <c r="W1017">
        <v>-1228.249</v>
      </c>
      <c r="X1017">
        <v>-1555.7650000000001</v>
      </c>
      <c r="Y1017">
        <v>-1638.422</v>
      </c>
      <c r="Z1017">
        <v>-1750.2049999999999</v>
      </c>
      <c r="AA1017">
        <v>-1638.24</v>
      </c>
      <c r="AB1017">
        <v>-2116.5529999999999</v>
      </c>
      <c r="AC1017">
        <v>-2167.7829999999999</v>
      </c>
      <c r="AD1017">
        <v>-2338.8969999999999</v>
      </c>
      <c r="AE1017">
        <v>-2754.5230000000001</v>
      </c>
      <c r="AF1017">
        <v>-3038.3609999999999</v>
      </c>
      <c r="AG1017">
        <v>-3035.5309999999999</v>
      </c>
      <c r="AH1017">
        <v>-2839.1379999999999</v>
      </c>
      <c r="AI1017">
        <v>-2865.9989999999998</v>
      </c>
      <c r="AJ1017">
        <v>-2832.422</v>
      </c>
      <c r="AK1017">
        <v>-2691.2060000000001</v>
      </c>
      <c r="AL1017">
        <v>-2480.326</v>
      </c>
      <c r="AM1017">
        <v>-2114.8789999999999</v>
      </c>
      <c r="AN1017">
        <v>-1817.2670000000001</v>
      </c>
      <c r="AO1017">
        <v>-1558.3330000000001</v>
      </c>
      <c r="AP1017">
        <v>-1061.191</v>
      </c>
      <c r="AQ1017">
        <v>-837.10199999999998</v>
      </c>
      <c r="AR1017">
        <v>-673.04300000000001</v>
      </c>
      <c r="AS1017">
        <v>-613.08500000000004</v>
      </c>
      <c r="AT1017">
        <v>-601.41399999999999</v>
      </c>
      <c r="AU1017">
        <v>-601.096</v>
      </c>
      <c r="AV1017">
        <v>-600.58500000000004</v>
      </c>
      <c r="AW1017">
        <v>-600.96699999999998</v>
      </c>
      <c r="AX1017">
        <v>-599.40599999999995</v>
      </c>
      <c r="AY1017">
        <v>-602.43100000000004</v>
      </c>
      <c r="AZ1017">
        <v>-600.56200000000001</v>
      </c>
      <c r="BA1017">
        <v>-600.822</v>
      </c>
      <c r="BB1017">
        <v>-600.93299999999999</v>
      </c>
      <c r="BC1017">
        <v>-601.14700000000005</v>
      </c>
      <c r="BD1017">
        <v>-601.4</v>
      </c>
    </row>
    <row r="1018" spans="1:56" x14ac:dyDescent="0.25">
      <c r="A1018" t="s">
        <v>323</v>
      </c>
      <c r="D1018" t="s">
        <v>2</v>
      </c>
      <c r="F1018" t="s">
        <v>153</v>
      </c>
      <c r="G1018" s="33">
        <v>43044</v>
      </c>
      <c r="H1018" s="41">
        <f t="shared" si="20"/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</row>
    <row r="1019" spans="1:56" x14ac:dyDescent="0.25">
      <c r="A1019" t="s">
        <v>323</v>
      </c>
      <c r="D1019" t="s">
        <v>2</v>
      </c>
      <c r="F1019" t="s">
        <v>155</v>
      </c>
      <c r="G1019" s="33">
        <v>43044</v>
      </c>
      <c r="H1019" s="41">
        <f t="shared" si="20"/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-0.16</v>
      </c>
      <c r="T1019">
        <v>-2.4180000000000001</v>
      </c>
      <c r="U1019">
        <v>-32.229999999999997</v>
      </c>
      <c r="V1019">
        <v>-72.989999999999995</v>
      </c>
      <c r="W1019">
        <v>-172.48099999999999</v>
      </c>
      <c r="X1019">
        <v>-266.50700000000001</v>
      </c>
      <c r="Y1019">
        <v>-293.88900000000001</v>
      </c>
      <c r="Z1019">
        <v>-346.22699999999998</v>
      </c>
      <c r="AA1019">
        <v>-272.483</v>
      </c>
      <c r="AB1019">
        <v>-405.702</v>
      </c>
      <c r="AC1019">
        <v>-450.16899999999998</v>
      </c>
      <c r="AD1019">
        <v>-479.99599999999998</v>
      </c>
      <c r="AE1019">
        <v>-597.76400000000001</v>
      </c>
      <c r="AF1019">
        <v>-681.298</v>
      </c>
      <c r="AG1019">
        <v>-676.74400000000003</v>
      </c>
      <c r="AH1019">
        <v>-632.58600000000001</v>
      </c>
      <c r="AI1019">
        <v>-611.01900000000001</v>
      </c>
      <c r="AJ1019">
        <v>-617.51700000000005</v>
      </c>
      <c r="AK1019">
        <v>-577.92700000000002</v>
      </c>
      <c r="AL1019">
        <v>-533.15599999999995</v>
      </c>
      <c r="AM1019">
        <v>-434.923</v>
      </c>
      <c r="AN1019">
        <v>-334.80399999999997</v>
      </c>
      <c r="AO1019">
        <v>-236.27799999999999</v>
      </c>
      <c r="AP1019">
        <v>-105.247</v>
      </c>
      <c r="AQ1019">
        <v>-48.244999999999997</v>
      </c>
      <c r="AR1019">
        <v>-10.558999999999999</v>
      </c>
      <c r="AS1019">
        <v>-1.0660000000000001</v>
      </c>
      <c r="AT1019">
        <v>-0.11799999999999999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-0.16</v>
      </c>
    </row>
    <row r="1020" spans="1:56" x14ac:dyDescent="0.25">
      <c r="A1020" t="s">
        <v>323</v>
      </c>
      <c r="D1020" t="s">
        <v>2</v>
      </c>
      <c r="F1020" t="s">
        <v>155</v>
      </c>
      <c r="G1020" s="33">
        <v>43045</v>
      </c>
      <c r="H1020" s="41">
        <f t="shared" si="20"/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-0.04</v>
      </c>
      <c r="U1020">
        <v>-1.407</v>
      </c>
      <c r="V1020">
        <v>-3.07</v>
      </c>
      <c r="W1020">
        <v>-2.6960000000000002</v>
      </c>
      <c r="X1020">
        <v>-4.1920000000000002</v>
      </c>
      <c r="Y1020">
        <v>-6.8479999999999999</v>
      </c>
      <c r="Z1020">
        <v>-10.648</v>
      </c>
      <c r="AA1020">
        <v>-28.594999999999999</v>
      </c>
      <c r="AB1020">
        <v>-227.042</v>
      </c>
      <c r="AC1020">
        <v>-44.24</v>
      </c>
      <c r="AD1020">
        <v>-1047.7080000000001</v>
      </c>
      <c r="AE1020">
        <v>-1452.472</v>
      </c>
      <c r="AF1020">
        <v>-1467.971</v>
      </c>
      <c r="AG1020">
        <v>-1410.1880000000001</v>
      </c>
      <c r="AH1020">
        <v>-1436.835</v>
      </c>
      <c r="AI1020">
        <v>-1484.366</v>
      </c>
      <c r="AJ1020">
        <v>-619.61300000000006</v>
      </c>
      <c r="AK1020">
        <v>-96.903000000000006</v>
      </c>
      <c r="AL1020">
        <v>-136.846</v>
      </c>
      <c r="AM1020">
        <v>-150.661</v>
      </c>
      <c r="AN1020">
        <v>-120.709</v>
      </c>
      <c r="AO1020">
        <v>-65.756</v>
      </c>
      <c r="AP1020">
        <v>-40.018999999999998</v>
      </c>
      <c r="AQ1020">
        <v>-19.584</v>
      </c>
      <c r="AR1020">
        <v>-4.1020000000000003</v>
      </c>
      <c r="AS1020">
        <v>-1.8160000000000001</v>
      </c>
      <c r="AT1020">
        <v>-0.28699999999999998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</row>
    <row r="1021" spans="1:56" x14ac:dyDescent="0.25">
      <c r="A1021" t="s">
        <v>323</v>
      </c>
      <c r="D1021" t="s">
        <v>2</v>
      </c>
      <c r="F1021" t="s">
        <v>154</v>
      </c>
      <c r="G1021" s="33">
        <v>43045</v>
      </c>
      <c r="H1021" s="41">
        <f t="shared" si="20"/>
        <v>0</v>
      </c>
      <c r="I1021">
        <v>-358.39600000000002</v>
      </c>
      <c r="J1021">
        <v>0</v>
      </c>
      <c r="K1021">
        <v>0</v>
      </c>
      <c r="L1021">
        <v>-473.36700000000002</v>
      </c>
      <c r="M1021">
        <v>-766.27300000000002</v>
      </c>
      <c r="N1021">
        <v>-764.67200000000003</v>
      </c>
      <c r="O1021">
        <v>-765.28499999999997</v>
      </c>
      <c r="P1021">
        <v>-763.73599999999999</v>
      </c>
      <c r="Q1021">
        <v>-765.60699999999997</v>
      </c>
      <c r="R1021">
        <v>-763.57500000000005</v>
      </c>
      <c r="S1021">
        <v>-785.43299999999999</v>
      </c>
      <c r="T1021">
        <v>-779.59500000000003</v>
      </c>
      <c r="U1021">
        <v>-1857.579</v>
      </c>
      <c r="V1021">
        <v>-1871.461</v>
      </c>
      <c r="W1021">
        <v>-1708.857</v>
      </c>
      <c r="X1021">
        <v>-1541.3630000000001</v>
      </c>
      <c r="Y1021">
        <v>-1375.212</v>
      </c>
      <c r="Z1021">
        <v>-1205.557</v>
      </c>
      <c r="AA1021">
        <v>-1200.826</v>
      </c>
      <c r="AB1021">
        <v>-1517.5260000000001</v>
      </c>
      <c r="AC1021">
        <v>-1578.2739999999999</v>
      </c>
      <c r="AD1021">
        <v>-1545.825</v>
      </c>
      <c r="AE1021">
        <v>-1490.538</v>
      </c>
      <c r="AF1021">
        <v>-1490.615</v>
      </c>
      <c r="AG1021">
        <v>-1554.847</v>
      </c>
      <c r="AH1021">
        <v>-1531.106</v>
      </c>
      <c r="AI1021">
        <v>-1538.5139999999999</v>
      </c>
      <c r="AJ1021">
        <v>-1514.204</v>
      </c>
      <c r="AK1021">
        <v>-1550.932</v>
      </c>
      <c r="AL1021">
        <v>-1593.08</v>
      </c>
      <c r="AM1021">
        <v>-1624.692</v>
      </c>
      <c r="AN1021">
        <v>-1679.999</v>
      </c>
      <c r="AO1021">
        <v>-1770.9290000000001</v>
      </c>
      <c r="AP1021">
        <v>-1869.471</v>
      </c>
      <c r="AQ1021">
        <v>-2009.6010000000001</v>
      </c>
      <c r="AR1021">
        <v>-2090.2849999999999</v>
      </c>
      <c r="AS1021">
        <v>-2194.654</v>
      </c>
      <c r="AT1021">
        <v>-2230.0079999999998</v>
      </c>
      <c r="AU1021">
        <v>-2255.2849999999999</v>
      </c>
      <c r="AV1021">
        <v>-2269.596</v>
      </c>
      <c r="AW1021">
        <v>-2290.2719999999999</v>
      </c>
      <c r="AX1021">
        <v>-2320.6999999999998</v>
      </c>
      <c r="AY1021">
        <v>-2345.3980000000001</v>
      </c>
      <c r="AZ1021">
        <v>-2354.6770000000001</v>
      </c>
      <c r="BA1021">
        <v>-1365.1369999999999</v>
      </c>
      <c r="BB1021">
        <v>-923.178</v>
      </c>
      <c r="BC1021">
        <v>-850.322</v>
      </c>
      <c r="BD1021">
        <v>-850.81700000000001</v>
      </c>
    </row>
    <row r="1022" spans="1:56" x14ac:dyDescent="0.25">
      <c r="A1022" t="s">
        <v>323</v>
      </c>
      <c r="D1022" t="s">
        <v>2</v>
      </c>
      <c r="F1022" t="s">
        <v>157</v>
      </c>
      <c r="G1022" s="33">
        <v>43045</v>
      </c>
      <c r="H1022" s="41">
        <f t="shared" si="20"/>
        <v>38562.078000000001</v>
      </c>
      <c r="I1022">
        <v>-601.26700000000005</v>
      </c>
      <c r="J1022">
        <v>-600.99</v>
      </c>
      <c r="K1022">
        <v>-601.45000000000005</v>
      </c>
      <c r="L1022">
        <v>-600.71699999999998</v>
      </c>
      <c r="M1022">
        <v>-601.37199999999996</v>
      </c>
      <c r="N1022">
        <v>-601.05799999999999</v>
      </c>
      <c r="O1022">
        <v>-601.83399999999995</v>
      </c>
      <c r="P1022">
        <v>-601.64</v>
      </c>
      <c r="Q1022">
        <v>-602.30700000000002</v>
      </c>
      <c r="R1022">
        <v>-599.50400000000002</v>
      </c>
      <c r="S1022">
        <v>-602.03399999999999</v>
      </c>
      <c r="T1022">
        <v>-600.65499999999997</v>
      </c>
      <c r="U1022">
        <v>-621.41999999999996</v>
      </c>
      <c r="V1022">
        <v>-655.8</v>
      </c>
      <c r="W1022">
        <v>-654.33500000000004</v>
      </c>
      <c r="X1022">
        <v>-684.63499999999999</v>
      </c>
      <c r="Y1022">
        <v>-733.73500000000001</v>
      </c>
      <c r="Z1022">
        <v>-310.06200000000001</v>
      </c>
      <c r="AA1022">
        <v>-415.09500000000003</v>
      </c>
      <c r="AB1022">
        <v>-591.86300000000006</v>
      </c>
      <c r="AC1022">
        <v>-804.42899999999997</v>
      </c>
      <c r="AD1022">
        <v>-781.92399999999998</v>
      </c>
      <c r="AE1022">
        <v>-953.58699999999999</v>
      </c>
      <c r="AF1022">
        <v>-1382.087</v>
      </c>
      <c r="AG1022">
        <v>-1219.0409999999999</v>
      </c>
      <c r="AH1022">
        <v>-1527.7349999999999</v>
      </c>
      <c r="AI1022">
        <v>-1850.5050000000001</v>
      </c>
      <c r="AJ1022">
        <v>-1595.62</v>
      </c>
      <c r="AK1022">
        <v>-1377.624</v>
      </c>
      <c r="AL1022">
        <v>-1513.336</v>
      </c>
      <c r="AM1022">
        <v>-1624.9829999999999</v>
      </c>
      <c r="AN1022">
        <v>-1474.6089999999999</v>
      </c>
      <c r="AO1022">
        <v>-1117.732</v>
      </c>
      <c r="AP1022">
        <v>-911.42</v>
      </c>
      <c r="AQ1022">
        <v>-783.93100000000004</v>
      </c>
      <c r="AR1022">
        <v>-699.00400000000002</v>
      </c>
      <c r="AS1022">
        <v>-610.97299999999996</v>
      </c>
      <c r="AT1022">
        <v>-587.19299999999998</v>
      </c>
      <c r="AU1022">
        <v>-586.09900000000005</v>
      </c>
      <c r="AV1022">
        <v>-585.98699999999997</v>
      </c>
      <c r="AW1022">
        <v>-586.38</v>
      </c>
      <c r="AX1022">
        <v>-584.39099999999996</v>
      </c>
      <c r="AY1022">
        <v>-588.601</v>
      </c>
      <c r="AZ1022">
        <v>-586.05499999999995</v>
      </c>
      <c r="BA1022">
        <v>-586.64</v>
      </c>
      <c r="BB1022">
        <v>-586.94500000000005</v>
      </c>
      <c r="BC1022">
        <v>-587.13099999999997</v>
      </c>
      <c r="BD1022">
        <v>-586.34299999999996</v>
      </c>
    </row>
    <row r="1023" spans="1:56" x14ac:dyDescent="0.25">
      <c r="A1023" t="s">
        <v>323</v>
      </c>
      <c r="D1023" t="s">
        <v>2</v>
      </c>
      <c r="F1023" t="s">
        <v>156</v>
      </c>
      <c r="G1023" s="33">
        <v>43045</v>
      </c>
      <c r="H1023" s="41">
        <f t="shared" si="20"/>
        <v>213536.09199999998</v>
      </c>
      <c r="I1023">
        <v>-8.8209999999999997</v>
      </c>
      <c r="J1023">
        <v>-8.2059999999999995</v>
      </c>
      <c r="K1023">
        <v>-6.8010000000000002</v>
      </c>
      <c r="L1023">
        <v>-7.976</v>
      </c>
      <c r="M1023">
        <v>-6.45</v>
      </c>
      <c r="N1023">
        <v>-7.2569999999999997</v>
      </c>
      <c r="O1023">
        <v>-6.9470000000000001</v>
      </c>
      <c r="P1023">
        <v>-7.1189999999999998</v>
      </c>
      <c r="Q1023">
        <v>-8.0259999999999998</v>
      </c>
      <c r="R1023">
        <v>-6.7560000000000002</v>
      </c>
      <c r="S1023">
        <v>-7.375</v>
      </c>
      <c r="T1023">
        <v>-8.7119999999999997</v>
      </c>
      <c r="U1023">
        <v>-150.86799999999999</v>
      </c>
      <c r="V1023">
        <v>-506.08600000000001</v>
      </c>
      <c r="W1023">
        <v>-618.82899999999995</v>
      </c>
      <c r="X1023">
        <v>-1298.982</v>
      </c>
      <c r="Y1023">
        <v>-2263.9639999999999</v>
      </c>
      <c r="Z1023">
        <v>-3030.7739999999999</v>
      </c>
      <c r="AA1023">
        <v>-5202.4470000000001</v>
      </c>
      <c r="AB1023">
        <v>-8319.5879999999997</v>
      </c>
      <c r="AC1023">
        <v>-11116.370999999999</v>
      </c>
      <c r="AD1023">
        <v>-11118.764999999999</v>
      </c>
      <c r="AE1023">
        <v>-12130.298000000001</v>
      </c>
      <c r="AF1023">
        <v>-13388.49</v>
      </c>
      <c r="AG1023">
        <v>-12035.367</v>
      </c>
      <c r="AH1023">
        <v>-15660.732</v>
      </c>
      <c r="AI1023">
        <v>-19141.115000000002</v>
      </c>
      <c r="AJ1023">
        <v>-16115.227999999999</v>
      </c>
      <c r="AK1023">
        <v>-13075.968000000001</v>
      </c>
      <c r="AL1023">
        <v>-15861.186</v>
      </c>
      <c r="AM1023">
        <v>-16195.704</v>
      </c>
      <c r="AN1023">
        <v>-13853.723</v>
      </c>
      <c r="AO1023">
        <v>-9952.7890000000007</v>
      </c>
      <c r="AP1023">
        <v>-6667.4459999999999</v>
      </c>
      <c r="AQ1023">
        <v>-4062.1759999999999</v>
      </c>
      <c r="AR1023">
        <v>-1387.9970000000001</v>
      </c>
      <c r="AS1023">
        <v>-180.517</v>
      </c>
      <c r="AT1023">
        <v>-14.997</v>
      </c>
      <c r="AU1023">
        <v>-11.122</v>
      </c>
      <c r="AV1023">
        <v>-10.94</v>
      </c>
      <c r="AW1023">
        <v>-10.353</v>
      </c>
      <c r="AX1023">
        <v>-10.487</v>
      </c>
      <c r="AY1023">
        <v>-8.109</v>
      </c>
      <c r="AZ1023">
        <v>-9.3520000000000003</v>
      </c>
      <c r="BA1023">
        <v>-7.7240000000000002</v>
      </c>
      <c r="BB1023">
        <v>-8.0640000000000001</v>
      </c>
      <c r="BC1023">
        <v>-10.185</v>
      </c>
      <c r="BD1023">
        <v>-8.9030000000000005</v>
      </c>
    </row>
    <row r="1024" spans="1:56" x14ac:dyDescent="0.25">
      <c r="A1024" t="s">
        <v>323</v>
      </c>
      <c r="D1024" t="s">
        <v>2</v>
      </c>
      <c r="F1024" t="s">
        <v>153</v>
      </c>
      <c r="G1024" s="33">
        <v>43045</v>
      </c>
      <c r="H1024" s="41">
        <f t="shared" si="20"/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</row>
    <row r="1025" spans="1:56" x14ac:dyDescent="0.25">
      <c r="A1025" t="s">
        <v>323</v>
      </c>
      <c r="D1025" t="s">
        <v>2</v>
      </c>
      <c r="F1025" t="s">
        <v>156</v>
      </c>
      <c r="G1025" s="33">
        <v>43046</v>
      </c>
      <c r="H1025" s="41">
        <f t="shared" si="20"/>
        <v>188483.10800000001</v>
      </c>
      <c r="I1025">
        <v>-6.2629999999999999</v>
      </c>
      <c r="J1025">
        <v>-4.258</v>
      </c>
      <c r="K1025">
        <v>-5.4340000000000002</v>
      </c>
      <c r="L1025">
        <v>-5.0640000000000001</v>
      </c>
      <c r="M1025">
        <v>-4.7249999999999996</v>
      </c>
      <c r="N1025">
        <v>-4.9290000000000003</v>
      </c>
      <c r="O1025">
        <v>-4.5410000000000004</v>
      </c>
      <c r="P1025">
        <v>-5.5019999999999998</v>
      </c>
      <c r="Q1025">
        <v>-4.12</v>
      </c>
      <c r="R1025">
        <v>-6.0279999999999996</v>
      </c>
      <c r="S1025">
        <v>-5.7469999999999999</v>
      </c>
      <c r="T1025">
        <v>-21.623999999999999</v>
      </c>
      <c r="U1025">
        <v>-321.28100000000001</v>
      </c>
      <c r="V1025">
        <v>-401.17599999999999</v>
      </c>
      <c r="W1025">
        <v>-1013.052</v>
      </c>
      <c r="X1025">
        <v>-1334.857</v>
      </c>
      <c r="Y1025">
        <v>-2939.1509999999998</v>
      </c>
      <c r="Z1025">
        <v>-4653.0519999999997</v>
      </c>
      <c r="AA1025">
        <v>-9029.482</v>
      </c>
      <c r="AB1025">
        <v>-10890.591</v>
      </c>
      <c r="AC1025">
        <v>-12707.118</v>
      </c>
      <c r="AD1025">
        <v>-10326.404</v>
      </c>
      <c r="AE1025">
        <v>-5290.4780000000001</v>
      </c>
      <c r="AF1025">
        <v>-7396.0749999999998</v>
      </c>
      <c r="AG1025">
        <v>-10386.512000000001</v>
      </c>
      <c r="AH1025">
        <v>-12327.111000000001</v>
      </c>
      <c r="AI1025">
        <v>-13202.293</v>
      </c>
      <c r="AJ1025">
        <v>-13276.028</v>
      </c>
      <c r="AK1025">
        <v>-15476.918</v>
      </c>
      <c r="AL1025">
        <v>-15927.380999999999</v>
      </c>
      <c r="AM1025">
        <v>-14791.956</v>
      </c>
      <c r="AN1025">
        <v>-11059.849</v>
      </c>
      <c r="AO1025">
        <v>-7228.6509999999998</v>
      </c>
      <c r="AP1025">
        <v>-4352.3379999999997</v>
      </c>
      <c r="AQ1025">
        <v>-2326.6529999999998</v>
      </c>
      <c r="AR1025">
        <v>-1336.43</v>
      </c>
      <c r="AS1025">
        <v>-311.87900000000002</v>
      </c>
      <c r="AT1025">
        <v>-23.936</v>
      </c>
      <c r="AU1025">
        <v>-10.295</v>
      </c>
      <c r="AV1025">
        <v>-11.148999999999999</v>
      </c>
      <c r="AW1025">
        <v>-9.0269999999999992</v>
      </c>
      <c r="AX1025">
        <v>-8.9489999999999998</v>
      </c>
      <c r="AY1025">
        <v>-7.774</v>
      </c>
      <c r="AZ1025">
        <v>-7.1050000000000004</v>
      </c>
      <c r="BA1025">
        <v>-3.9860000000000002</v>
      </c>
      <c r="BB1025">
        <v>-4.8209999999999997</v>
      </c>
      <c r="BC1025">
        <v>-5.9020000000000001</v>
      </c>
      <c r="BD1025">
        <v>-5.2130000000000001</v>
      </c>
    </row>
    <row r="1026" spans="1:56" x14ac:dyDescent="0.25">
      <c r="A1026" t="s">
        <v>323</v>
      </c>
      <c r="D1026" t="s">
        <v>2</v>
      </c>
      <c r="F1026" t="s">
        <v>157</v>
      </c>
      <c r="G1026" s="33">
        <v>43046</v>
      </c>
      <c r="H1026" s="41">
        <f t="shared" si="20"/>
        <v>48729.736000000012</v>
      </c>
      <c r="I1026">
        <v>-587.55899999999997</v>
      </c>
      <c r="J1026">
        <v>-587.23500000000001</v>
      </c>
      <c r="K1026">
        <v>-587.38</v>
      </c>
      <c r="L1026">
        <v>-587.322</v>
      </c>
      <c r="M1026">
        <v>-587.72199999999998</v>
      </c>
      <c r="N1026">
        <v>-586.88699999999994</v>
      </c>
      <c r="O1026">
        <v>-587.14700000000005</v>
      </c>
      <c r="P1026">
        <v>-587.84100000000001</v>
      </c>
      <c r="Q1026">
        <v>-587.77599999999995</v>
      </c>
      <c r="R1026">
        <v>-584.43399999999997</v>
      </c>
      <c r="S1026">
        <v>-587.654</v>
      </c>
      <c r="T1026">
        <v>-591.78700000000003</v>
      </c>
      <c r="U1026">
        <v>-631.39400000000001</v>
      </c>
      <c r="V1026">
        <v>-651.50199999999995</v>
      </c>
      <c r="W1026">
        <v>-720.98900000000003</v>
      </c>
      <c r="X1026">
        <v>-746.37199999999996</v>
      </c>
      <c r="Y1026">
        <v>-887.31500000000005</v>
      </c>
      <c r="Z1026">
        <v>-1167.9580000000001</v>
      </c>
      <c r="AA1026">
        <v>-1681.9069999999999</v>
      </c>
      <c r="AB1026">
        <v>-1782.7819999999999</v>
      </c>
      <c r="AC1026">
        <v>-1989.222</v>
      </c>
      <c r="AD1026">
        <v>-1831.069</v>
      </c>
      <c r="AE1026">
        <v>-1154.45</v>
      </c>
      <c r="AF1026">
        <v>-1448.43</v>
      </c>
      <c r="AG1026">
        <v>-1582.414</v>
      </c>
      <c r="AH1026">
        <v>-1837.3969999999999</v>
      </c>
      <c r="AI1026">
        <v>-1970.087</v>
      </c>
      <c r="AJ1026">
        <v>-2098.973</v>
      </c>
      <c r="AK1026">
        <v>-2304.4650000000001</v>
      </c>
      <c r="AL1026">
        <v>-2221.779</v>
      </c>
      <c r="AM1026">
        <v>-2098.422</v>
      </c>
      <c r="AN1026">
        <v>-1812.2449999999999</v>
      </c>
      <c r="AO1026">
        <v>-1461.7239999999999</v>
      </c>
      <c r="AP1026">
        <v>-1146.317</v>
      </c>
      <c r="AQ1026">
        <v>-964.62400000000002</v>
      </c>
      <c r="AR1026">
        <v>-721.13800000000003</v>
      </c>
      <c r="AS1026">
        <v>-627.15899999999999</v>
      </c>
      <c r="AT1026">
        <v>-590.22699999999998</v>
      </c>
      <c r="AU1026">
        <v>-587.57100000000003</v>
      </c>
      <c r="AV1026">
        <v>-587.03499999999997</v>
      </c>
      <c r="AW1026">
        <v>-586.45600000000002</v>
      </c>
      <c r="AX1026">
        <v>-586.37300000000005</v>
      </c>
      <c r="AY1026">
        <v>-588.72699999999998</v>
      </c>
      <c r="AZ1026">
        <v>-587.16999999999996</v>
      </c>
      <c r="BA1026">
        <v>-586.89800000000002</v>
      </c>
      <c r="BB1026">
        <v>-587.65</v>
      </c>
      <c r="BC1026">
        <v>-458.72899999999998</v>
      </c>
      <c r="BD1026">
        <v>-392.02199999999999</v>
      </c>
    </row>
    <row r="1027" spans="1:56" x14ac:dyDescent="0.25">
      <c r="A1027" t="s">
        <v>323</v>
      </c>
      <c r="D1027" t="s">
        <v>2</v>
      </c>
      <c r="F1027" t="s">
        <v>154</v>
      </c>
      <c r="G1027" s="33">
        <v>43046</v>
      </c>
      <c r="H1027" s="41">
        <f t="shared" si="20"/>
        <v>0</v>
      </c>
      <c r="I1027">
        <v>-851.24599999999998</v>
      </c>
      <c r="J1027">
        <v>-851.13900000000001</v>
      </c>
      <c r="K1027">
        <v>-850.74199999999996</v>
      </c>
      <c r="L1027">
        <v>-851.39599999999996</v>
      </c>
      <c r="M1027">
        <v>-631.46400000000006</v>
      </c>
      <c r="N1027">
        <v>-708.846</v>
      </c>
      <c r="O1027">
        <v>-1112.1420000000001</v>
      </c>
      <c r="P1027">
        <v>-1203.0619999999999</v>
      </c>
      <c r="Q1027">
        <v>-1214.8779999999999</v>
      </c>
      <c r="R1027">
        <v>-1184.278</v>
      </c>
      <c r="S1027">
        <v>-1368.0509999999999</v>
      </c>
      <c r="T1027">
        <v>-1502.8810000000001</v>
      </c>
      <c r="U1027">
        <v>-2102.1779999999999</v>
      </c>
      <c r="V1027">
        <v>-2070.942</v>
      </c>
      <c r="W1027">
        <v>-1933.2619999999999</v>
      </c>
      <c r="X1027">
        <v>-1821.097</v>
      </c>
      <c r="Y1027">
        <v>-1763.854</v>
      </c>
      <c r="Z1027">
        <v>-1694.933</v>
      </c>
      <c r="AA1027">
        <v>-1678.183</v>
      </c>
      <c r="AB1027">
        <v>-1648.432</v>
      </c>
      <c r="AC1027">
        <v>-1649.067</v>
      </c>
      <c r="AD1027">
        <v>-1629.798</v>
      </c>
      <c r="AE1027">
        <v>-1637.7</v>
      </c>
      <c r="AF1027">
        <v>-1655.0329999999999</v>
      </c>
      <c r="AG1027">
        <v>-1662.624</v>
      </c>
      <c r="AH1027">
        <v>-1661.473</v>
      </c>
      <c r="AI1027">
        <v>-1690.816</v>
      </c>
      <c r="AJ1027">
        <v>-1668.9349999999999</v>
      </c>
      <c r="AK1027">
        <v>-1690.461</v>
      </c>
      <c r="AL1027">
        <v>-1706.739</v>
      </c>
      <c r="AM1027">
        <v>-1744.598</v>
      </c>
      <c r="AN1027">
        <v>-1748.673</v>
      </c>
      <c r="AO1027">
        <v>-1829.2260000000001</v>
      </c>
      <c r="AP1027">
        <v>-1910.114</v>
      </c>
      <c r="AQ1027">
        <v>-2030.45</v>
      </c>
      <c r="AR1027">
        <v>-2099.1329999999998</v>
      </c>
      <c r="AS1027">
        <v>-2228.4490000000001</v>
      </c>
      <c r="AT1027">
        <v>-2259.694</v>
      </c>
      <c r="AU1027">
        <v>-2304.6260000000002</v>
      </c>
      <c r="AV1027">
        <v>-2309.7979999999998</v>
      </c>
      <c r="AW1027">
        <v>-2321.5590000000002</v>
      </c>
      <c r="AX1027">
        <v>-2366.4279999999999</v>
      </c>
      <c r="AY1027">
        <v>-2385.299</v>
      </c>
      <c r="AZ1027">
        <v>-2405.5439999999999</v>
      </c>
      <c r="BA1027">
        <v>-1280.723</v>
      </c>
      <c r="BB1027">
        <v>-1047.1690000000001</v>
      </c>
      <c r="BC1027">
        <v>-708.9</v>
      </c>
      <c r="BD1027">
        <v>-964.56200000000001</v>
      </c>
    </row>
    <row r="1028" spans="1:56" x14ac:dyDescent="0.25">
      <c r="A1028" t="s">
        <v>323</v>
      </c>
      <c r="D1028" t="s">
        <v>2</v>
      </c>
      <c r="F1028" t="s">
        <v>153</v>
      </c>
      <c r="G1028" s="33">
        <v>43046</v>
      </c>
      <c r="H1028" s="41">
        <f t="shared" si="20"/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</row>
    <row r="1029" spans="1:56" x14ac:dyDescent="0.25">
      <c r="A1029" t="s">
        <v>323</v>
      </c>
      <c r="D1029" t="s">
        <v>2</v>
      </c>
      <c r="F1029" t="s">
        <v>155</v>
      </c>
      <c r="G1029" s="33">
        <v>43046</v>
      </c>
      <c r="H1029" s="41">
        <f t="shared" si="20"/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-3.1E-2</v>
      </c>
      <c r="T1029">
        <v>-0.41599999999999998</v>
      </c>
      <c r="U1029">
        <v>-4.1050000000000004</v>
      </c>
      <c r="V1029">
        <v>-5.3680000000000003</v>
      </c>
      <c r="W1029">
        <v>-7.48</v>
      </c>
      <c r="X1029">
        <v>-11.991</v>
      </c>
      <c r="Y1029">
        <v>-27.998999999999999</v>
      </c>
      <c r="Z1029">
        <v>-682.81899999999996</v>
      </c>
      <c r="AA1029">
        <v>-1030.4749999999999</v>
      </c>
      <c r="AB1029">
        <v>-1080.96</v>
      </c>
      <c r="AC1029">
        <v>-1134.2739999999999</v>
      </c>
      <c r="AD1029">
        <v>-1086.684</v>
      </c>
      <c r="AE1029">
        <v>-926.4</v>
      </c>
      <c r="AF1029">
        <v>-1006.7569999999999</v>
      </c>
      <c r="AG1029">
        <v>-1299.829</v>
      </c>
      <c r="AH1029">
        <v>-1404.5150000000001</v>
      </c>
      <c r="AI1029">
        <v>-1449.5229999999999</v>
      </c>
      <c r="AJ1029">
        <v>-1452.19</v>
      </c>
      <c r="AK1029">
        <v>-1584.4970000000001</v>
      </c>
      <c r="AL1029">
        <v>-1576.17</v>
      </c>
      <c r="AM1029">
        <v>-1520.732</v>
      </c>
      <c r="AN1029">
        <v>-1370.953</v>
      </c>
      <c r="AO1029">
        <v>-1316.383</v>
      </c>
      <c r="AP1029">
        <v>-1278.9369999999999</v>
      </c>
      <c r="AQ1029">
        <v>-1198.1790000000001</v>
      </c>
      <c r="AR1029">
        <v>-1154.829</v>
      </c>
      <c r="AS1029">
        <v>-1147.222</v>
      </c>
      <c r="AT1029">
        <v>-1122.761</v>
      </c>
      <c r="AU1029">
        <v>-1128</v>
      </c>
      <c r="AV1029">
        <v>-1122</v>
      </c>
      <c r="AW1029">
        <v>-1122</v>
      </c>
      <c r="AX1029">
        <v>-1134</v>
      </c>
      <c r="AY1029">
        <v>-1110</v>
      </c>
      <c r="AZ1029">
        <v>-1104</v>
      </c>
      <c r="BA1029">
        <v>-1110</v>
      </c>
      <c r="BB1029">
        <v>-1110</v>
      </c>
      <c r="BC1029">
        <v>-1110</v>
      </c>
      <c r="BD1029">
        <v>-978</v>
      </c>
    </row>
    <row r="1030" spans="1:56" x14ac:dyDescent="0.25">
      <c r="A1030" t="s">
        <v>323</v>
      </c>
      <c r="D1030" t="s">
        <v>2</v>
      </c>
      <c r="F1030" t="s">
        <v>157</v>
      </c>
      <c r="G1030" s="33">
        <v>43047</v>
      </c>
      <c r="H1030" s="41">
        <f t="shared" si="20"/>
        <v>36863.710000000014</v>
      </c>
      <c r="I1030">
        <v>-392.55599999999998</v>
      </c>
      <c r="J1030">
        <v>-389.64400000000001</v>
      </c>
      <c r="K1030">
        <v>-389.79</v>
      </c>
      <c r="L1030">
        <v>-392.01600000000002</v>
      </c>
      <c r="M1030">
        <v>-395.38499999999999</v>
      </c>
      <c r="N1030">
        <v>-396.00799999999998</v>
      </c>
      <c r="O1030">
        <v>-395.35500000000002</v>
      </c>
      <c r="P1030">
        <v>-392.16899999999998</v>
      </c>
      <c r="Q1030">
        <v>-393.01499999999999</v>
      </c>
      <c r="R1030">
        <v>-391.767</v>
      </c>
      <c r="S1030">
        <v>-393.04399999999998</v>
      </c>
      <c r="T1030">
        <v>-395.56299999999999</v>
      </c>
      <c r="U1030">
        <v>-417.137</v>
      </c>
      <c r="V1030">
        <v>-460.48899999999998</v>
      </c>
      <c r="W1030">
        <v>-476.46699999999998</v>
      </c>
      <c r="X1030">
        <v>-524.60599999999999</v>
      </c>
      <c r="Y1030">
        <v>-658.15499999999997</v>
      </c>
      <c r="Z1030">
        <v>-922.94399999999996</v>
      </c>
      <c r="AA1030">
        <v>-1069.9010000000001</v>
      </c>
      <c r="AB1030">
        <v>-999.23800000000006</v>
      </c>
      <c r="AC1030">
        <v>-1087.52</v>
      </c>
      <c r="AD1030">
        <v>-1472.8820000000001</v>
      </c>
      <c r="AE1030">
        <v>-1585.4680000000001</v>
      </c>
      <c r="AF1030">
        <v>-1697.74</v>
      </c>
      <c r="AG1030">
        <v>-1801.0509999999999</v>
      </c>
      <c r="AH1030">
        <v>-1801.1479999999999</v>
      </c>
      <c r="AI1030">
        <v>-1739.174</v>
      </c>
      <c r="AJ1030">
        <v>-1661.223</v>
      </c>
      <c r="AK1030">
        <v>-1603.1120000000001</v>
      </c>
      <c r="AL1030">
        <v>-1532.6659999999999</v>
      </c>
      <c r="AM1030">
        <v>-1423.249</v>
      </c>
      <c r="AN1030">
        <v>-1279.92</v>
      </c>
      <c r="AO1030">
        <v>-1080.412</v>
      </c>
      <c r="AP1030">
        <v>-889.03800000000001</v>
      </c>
      <c r="AQ1030">
        <v>-681.55100000000004</v>
      </c>
      <c r="AR1030">
        <v>-511.93400000000003</v>
      </c>
      <c r="AS1030">
        <v>-419.58300000000003</v>
      </c>
      <c r="AT1030">
        <v>-396.02</v>
      </c>
      <c r="AU1030">
        <v>-395.11900000000003</v>
      </c>
      <c r="AV1030">
        <v>-396.137</v>
      </c>
      <c r="AW1030">
        <v>-395.24900000000002</v>
      </c>
      <c r="AX1030">
        <v>-391.79399999999998</v>
      </c>
      <c r="AY1030">
        <v>-397.601</v>
      </c>
      <c r="AZ1030">
        <v>-396.76100000000002</v>
      </c>
      <c r="BA1030">
        <v>-395.27300000000002</v>
      </c>
      <c r="BB1030">
        <v>-395.20499999999998</v>
      </c>
      <c r="BC1030">
        <v>-396.42</v>
      </c>
      <c r="BD1030">
        <v>-395.21100000000001</v>
      </c>
    </row>
    <row r="1031" spans="1:56" x14ac:dyDescent="0.25">
      <c r="A1031" t="s">
        <v>323</v>
      </c>
      <c r="D1031" t="s">
        <v>2</v>
      </c>
      <c r="F1031" t="s">
        <v>153</v>
      </c>
      <c r="G1031" s="33">
        <v>43047</v>
      </c>
      <c r="H1031" s="41">
        <f t="shared" si="20"/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</row>
    <row r="1032" spans="1:56" x14ac:dyDescent="0.25">
      <c r="A1032" t="s">
        <v>323</v>
      </c>
      <c r="D1032" t="s">
        <v>2</v>
      </c>
      <c r="F1032" t="s">
        <v>155</v>
      </c>
      <c r="G1032" s="33">
        <v>43047</v>
      </c>
      <c r="H1032" s="41">
        <f t="shared" si="20"/>
        <v>0</v>
      </c>
      <c r="I1032">
        <v>-804</v>
      </c>
      <c r="J1032">
        <v>-816</v>
      </c>
      <c r="K1032">
        <v>-816</v>
      </c>
      <c r="L1032">
        <v>-822</v>
      </c>
      <c r="M1032">
        <v>-816</v>
      </c>
      <c r="N1032">
        <v>-132</v>
      </c>
      <c r="O1032">
        <v>0</v>
      </c>
      <c r="P1032">
        <v>0</v>
      </c>
      <c r="Q1032">
        <v>0</v>
      </c>
      <c r="R1032">
        <v>0</v>
      </c>
      <c r="S1032">
        <v>-2.3E-2</v>
      </c>
      <c r="T1032">
        <v>-0.255</v>
      </c>
      <c r="U1032">
        <v>0</v>
      </c>
      <c r="V1032">
        <v>-3.1E-2</v>
      </c>
      <c r="W1032">
        <v>-0.125</v>
      </c>
      <c r="X1032">
        <v>-6.2E-2</v>
      </c>
      <c r="Y1032">
        <v>-6.2309999999999999</v>
      </c>
      <c r="Z1032">
        <v>-16.97</v>
      </c>
      <c r="AA1032">
        <v>-19.245000000000001</v>
      </c>
      <c r="AB1032">
        <v>-20.597999999999999</v>
      </c>
      <c r="AC1032">
        <v>-17.491</v>
      </c>
      <c r="AD1032">
        <v>-75.308000000000007</v>
      </c>
      <c r="AE1032">
        <v>-58.691000000000003</v>
      </c>
      <c r="AF1032">
        <v>-59.366</v>
      </c>
      <c r="AG1032">
        <v>-70.013999999999996</v>
      </c>
      <c r="AH1032">
        <v>-72.192999999999998</v>
      </c>
      <c r="AI1032">
        <v>-77.287000000000006</v>
      </c>
      <c r="AJ1032">
        <v>-68.864999999999995</v>
      </c>
      <c r="AK1032">
        <v>-58.572000000000003</v>
      </c>
      <c r="AL1032">
        <v>-59.543999999999997</v>
      </c>
      <c r="AM1032">
        <v>-48.578000000000003</v>
      </c>
      <c r="AN1032">
        <v>-231.30199999999999</v>
      </c>
      <c r="AO1032">
        <v>-1175.8389999999999</v>
      </c>
      <c r="AP1032">
        <v>-204.78399999999999</v>
      </c>
      <c r="AQ1032">
        <v>-1.631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</row>
    <row r="1033" spans="1:56" x14ac:dyDescent="0.25">
      <c r="A1033" t="s">
        <v>323</v>
      </c>
      <c r="D1033" t="s">
        <v>2</v>
      </c>
      <c r="F1033" t="s">
        <v>156</v>
      </c>
      <c r="G1033" s="33">
        <v>43047</v>
      </c>
      <c r="H1033" s="41">
        <f t="shared" si="20"/>
        <v>341755.81400000007</v>
      </c>
      <c r="I1033">
        <v>-6.2380000000000004</v>
      </c>
      <c r="J1033">
        <v>-6.8529999999999998</v>
      </c>
      <c r="K1033">
        <v>-4.952</v>
      </c>
      <c r="L1033">
        <v>-7.1950000000000003</v>
      </c>
      <c r="M1033">
        <v>-5.3019999999999996</v>
      </c>
      <c r="N1033">
        <v>-5.5869999999999997</v>
      </c>
      <c r="O1033">
        <v>-6.3689999999999998</v>
      </c>
      <c r="P1033">
        <v>-5.5960000000000001</v>
      </c>
      <c r="Q1033">
        <v>-6.7279999999999998</v>
      </c>
      <c r="R1033">
        <v>-5.2519999999999998</v>
      </c>
      <c r="S1033">
        <v>-6.4279999999999999</v>
      </c>
      <c r="T1033">
        <v>-25.559000000000001</v>
      </c>
      <c r="U1033">
        <v>-256.04300000000001</v>
      </c>
      <c r="V1033">
        <v>-1027.211</v>
      </c>
      <c r="W1033">
        <v>-2251.1390000000001</v>
      </c>
      <c r="X1033">
        <v>-3769.596</v>
      </c>
      <c r="Y1033">
        <v>-6320.4350000000004</v>
      </c>
      <c r="Z1033">
        <v>-10820.975</v>
      </c>
      <c r="AA1033">
        <v>-14487.656999999999</v>
      </c>
      <c r="AB1033">
        <v>-14650.597</v>
      </c>
      <c r="AC1033">
        <v>-16629.087</v>
      </c>
      <c r="AD1033">
        <v>-21011.305</v>
      </c>
      <c r="AE1033">
        <v>-23138.026999999998</v>
      </c>
      <c r="AF1033">
        <v>-24517.08</v>
      </c>
      <c r="AG1033">
        <v>-25984.050999999999</v>
      </c>
      <c r="AH1033">
        <v>-26371.538</v>
      </c>
      <c r="AI1033">
        <v>-25414.530999999999</v>
      </c>
      <c r="AJ1033">
        <v>-24480.888999999999</v>
      </c>
      <c r="AK1033">
        <v>-22922.294999999998</v>
      </c>
      <c r="AL1033">
        <v>-20806.78</v>
      </c>
      <c r="AM1033">
        <v>-17911.797999999999</v>
      </c>
      <c r="AN1033">
        <v>-14521.554</v>
      </c>
      <c r="AO1033">
        <v>-10782.875</v>
      </c>
      <c r="AP1033">
        <v>-7094.4939999999997</v>
      </c>
      <c r="AQ1033">
        <v>-4035.154</v>
      </c>
      <c r="AR1033">
        <v>-1842.8630000000001</v>
      </c>
      <c r="AS1033">
        <v>-494.702</v>
      </c>
      <c r="AT1033">
        <v>-33.183999999999997</v>
      </c>
      <c r="AU1033">
        <v>-13.978999999999999</v>
      </c>
      <c r="AV1033">
        <v>-10.670999999999999</v>
      </c>
      <c r="AW1033">
        <v>-10.167999999999999</v>
      </c>
      <c r="AX1033">
        <v>-10.827999999999999</v>
      </c>
      <c r="AY1033">
        <v>-8.5310000000000006</v>
      </c>
      <c r="AZ1033">
        <v>-8.0030000000000001</v>
      </c>
      <c r="BA1033">
        <v>-6.9809999999999999</v>
      </c>
      <c r="BB1033">
        <v>-5.1210000000000004</v>
      </c>
      <c r="BC1033">
        <v>-7.1139999999999999</v>
      </c>
      <c r="BD1033">
        <v>-6.4989999999999997</v>
      </c>
    </row>
    <row r="1034" spans="1:56" x14ac:dyDescent="0.25">
      <c r="A1034" t="s">
        <v>323</v>
      </c>
      <c r="D1034" t="s">
        <v>2</v>
      </c>
      <c r="F1034" t="s">
        <v>154</v>
      </c>
      <c r="G1034" s="33">
        <v>43047</v>
      </c>
      <c r="H1034" s="41">
        <f t="shared" si="20"/>
        <v>0</v>
      </c>
      <c r="I1034">
        <v>-858.27800000000002</v>
      </c>
      <c r="J1034">
        <v>-850.697</v>
      </c>
      <c r="K1034">
        <v>-827.947</v>
      </c>
      <c r="L1034">
        <v>-718.15800000000002</v>
      </c>
      <c r="M1034">
        <v>-716.072</v>
      </c>
      <c r="N1034">
        <v>-709.27800000000002</v>
      </c>
      <c r="O1034">
        <v>-708.06200000000001</v>
      </c>
      <c r="P1034">
        <v>-704.81500000000005</v>
      </c>
      <c r="Q1034">
        <v>-698.697</v>
      </c>
      <c r="R1034">
        <v>-748.02499999999998</v>
      </c>
      <c r="S1034">
        <v>-983.01099999999997</v>
      </c>
      <c r="T1034">
        <v>-1173.4079999999999</v>
      </c>
      <c r="U1034">
        <v>-1930.8969999999999</v>
      </c>
      <c r="V1034">
        <v>-1920.8230000000001</v>
      </c>
      <c r="W1034">
        <v>-1781.068</v>
      </c>
      <c r="X1034">
        <v>-1645.732</v>
      </c>
      <c r="Y1034">
        <v>-1571.4570000000001</v>
      </c>
      <c r="Z1034">
        <v>-1558.6420000000001</v>
      </c>
      <c r="AA1034">
        <v>-1520.021</v>
      </c>
      <c r="AB1034">
        <v>-1465.3989999999999</v>
      </c>
      <c r="AC1034">
        <v>-1428.704</v>
      </c>
      <c r="AD1034">
        <v>-1430.8320000000001</v>
      </c>
      <c r="AE1034">
        <v>-1421.3810000000001</v>
      </c>
      <c r="AF1034">
        <v>-1415.317</v>
      </c>
      <c r="AG1034">
        <v>-1423.069</v>
      </c>
      <c r="AH1034">
        <v>-1380.223</v>
      </c>
      <c r="AI1034">
        <v>-1414.8340000000001</v>
      </c>
      <c r="AJ1034">
        <v>-1408.511</v>
      </c>
      <c r="AK1034">
        <v>-1393.877</v>
      </c>
      <c r="AL1034">
        <v>-1438.22</v>
      </c>
      <c r="AM1034">
        <v>-1449.1</v>
      </c>
      <c r="AN1034">
        <v>-1508.0319999999999</v>
      </c>
      <c r="AO1034">
        <v>-1563.7049999999999</v>
      </c>
      <c r="AP1034">
        <v>-1112.681</v>
      </c>
      <c r="AQ1034">
        <v>-1056.394</v>
      </c>
      <c r="AR1034">
        <v>-1125.153</v>
      </c>
      <c r="AS1034">
        <v>-1276.8320000000001</v>
      </c>
      <c r="AT1034">
        <v>-1894.4690000000001</v>
      </c>
      <c r="AU1034">
        <v>-2162.1289999999999</v>
      </c>
      <c r="AV1034">
        <v>-2164.9789999999998</v>
      </c>
      <c r="AW1034">
        <v>-2168.732</v>
      </c>
      <c r="AX1034">
        <v>-2194.1489999999999</v>
      </c>
      <c r="AY1034">
        <v>-2074.5120000000002</v>
      </c>
      <c r="AZ1034">
        <v>-1904.2639999999999</v>
      </c>
      <c r="BA1034">
        <v>-846.50400000000002</v>
      </c>
      <c r="BB1034">
        <v>-419.85399999999998</v>
      </c>
      <c r="BC1034">
        <v>-418.79</v>
      </c>
      <c r="BD1034">
        <v>-424.11200000000002</v>
      </c>
    </row>
    <row r="1035" spans="1:56" x14ac:dyDescent="0.25">
      <c r="A1035" t="s">
        <v>323</v>
      </c>
      <c r="D1035" t="s">
        <v>2</v>
      </c>
      <c r="F1035" t="s">
        <v>153</v>
      </c>
      <c r="G1035" s="33">
        <v>43048</v>
      </c>
      <c r="H1035" s="41">
        <f t="shared" si="20"/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</row>
    <row r="1036" spans="1:56" x14ac:dyDescent="0.25">
      <c r="A1036" t="s">
        <v>323</v>
      </c>
      <c r="D1036" t="s">
        <v>2</v>
      </c>
      <c r="F1036" t="s">
        <v>157</v>
      </c>
      <c r="G1036" s="33">
        <v>43048</v>
      </c>
      <c r="H1036" s="41">
        <f t="shared" si="20"/>
        <v>37428.06299999998</v>
      </c>
      <c r="I1036">
        <v>-395.63799999999998</v>
      </c>
      <c r="J1036">
        <v>-395.34699999999998</v>
      </c>
      <c r="K1036">
        <v>-396.55200000000002</v>
      </c>
      <c r="L1036">
        <v>-395.202</v>
      </c>
      <c r="M1036">
        <v>-395.19799999999998</v>
      </c>
      <c r="N1036">
        <v>-395.68799999999999</v>
      </c>
      <c r="O1036">
        <v>-395.34699999999998</v>
      </c>
      <c r="P1036">
        <v>-395.19</v>
      </c>
      <c r="Q1036">
        <v>-395.64499999999998</v>
      </c>
      <c r="R1036">
        <v>-391.85500000000002</v>
      </c>
      <c r="S1036">
        <v>-398.24700000000001</v>
      </c>
      <c r="T1036">
        <v>-407.75299999999999</v>
      </c>
      <c r="U1036">
        <v>-450.76</v>
      </c>
      <c r="V1036">
        <v>-523.428</v>
      </c>
      <c r="W1036">
        <v>-609.38300000000004</v>
      </c>
      <c r="X1036">
        <v>-751.14700000000005</v>
      </c>
      <c r="Y1036">
        <v>-886.64400000000001</v>
      </c>
      <c r="Z1036">
        <v>-1054.2639999999999</v>
      </c>
      <c r="AA1036">
        <v>-1245.877</v>
      </c>
      <c r="AB1036">
        <v>-1366.624</v>
      </c>
      <c r="AC1036">
        <v>-1489.614</v>
      </c>
      <c r="AD1036">
        <v>-1595.9780000000001</v>
      </c>
      <c r="AE1036">
        <v>-1650.5170000000001</v>
      </c>
      <c r="AF1036">
        <v>-1719.4290000000001</v>
      </c>
      <c r="AG1036">
        <v>-1683.7139999999999</v>
      </c>
      <c r="AH1036">
        <v>-1648.0820000000001</v>
      </c>
      <c r="AI1036">
        <v>-1589.473</v>
      </c>
      <c r="AJ1036">
        <v>-1531.894</v>
      </c>
      <c r="AK1036">
        <v>-1394.5709999999999</v>
      </c>
      <c r="AL1036">
        <v>-1353.047</v>
      </c>
      <c r="AM1036">
        <v>-1298.1010000000001</v>
      </c>
      <c r="AN1036">
        <v>-1173.1880000000001</v>
      </c>
      <c r="AO1036">
        <v>-981.09199999999998</v>
      </c>
      <c r="AP1036">
        <v>-812.24300000000005</v>
      </c>
      <c r="AQ1036">
        <v>-655.61300000000006</v>
      </c>
      <c r="AR1036">
        <v>-491.45600000000002</v>
      </c>
      <c r="AS1036">
        <v>-416.34399999999999</v>
      </c>
      <c r="AT1036">
        <v>-388.96899999999999</v>
      </c>
      <c r="AU1036">
        <v>-388.58300000000003</v>
      </c>
      <c r="AV1036">
        <v>-389.80599999999998</v>
      </c>
      <c r="AW1036">
        <v>-388.04599999999999</v>
      </c>
      <c r="AX1036">
        <v>-384.202</v>
      </c>
      <c r="AY1036">
        <v>-393.94499999999999</v>
      </c>
      <c r="AZ1036">
        <v>-392.27800000000002</v>
      </c>
      <c r="BA1036">
        <v>-393.31400000000002</v>
      </c>
      <c r="BB1036">
        <v>-392.233</v>
      </c>
      <c r="BC1036">
        <v>-392.59</v>
      </c>
      <c r="BD1036">
        <v>-393.952</v>
      </c>
    </row>
    <row r="1037" spans="1:56" x14ac:dyDescent="0.25">
      <c r="A1037" t="s">
        <v>323</v>
      </c>
      <c r="D1037" t="s">
        <v>2</v>
      </c>
      <c r="F1037" t="s">
        <v>155</v>
      </c>
      <c r="G1037" s="33">
        <v>43048</v>
      </c>
      <c r="H1037" s="41">
        <f t="shared" si="20"/>
        <v>0</v>
      </c>
      <c r="I1037">
        <v>0</v>
      </c>
      <c r="J1037">
        <v>0</v>
      </c>
      <c r="K1037">
        <v>0</v>
      </c>
      <c r="L1037">
        <v>-0.16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-0.28599999999999998</v>
      </c>
      <c r="V1037">
        <v>-0.64</v>
      </c>
      <c r="W1037">
        <v>-0.95899999999999996</v>
      </c>
      <c r="X1037">
        <v>-2.3820000000000001</v>
      </c>
      <c r="Y1037">
        <v>-6.51</v>
      </c>
      <c r="Z1037">
        <v>-12.255000000000001</v>
      </c>
      <c r="AA1037">
        <v>-20.791</v>
      </c>
      <c r="AB1037">
        <v>-42.362000000000002</v>
      </c>
      <c r="AC1037">
        <v>-54.866999999999997</v>
      </c>
      <c r="AD1037">
        <v>-65.483999999999995</v>
      </c>
      <c r="AE1037">
        <v>-76.531999999999996</v>
      </c>
      <c r="AF1037">
        <v>-81.628</v>
      </c>
      <c r="AG1037">
        <v>-74.884</v>
      </c>
      <c r="AH1037">
        <v>-77.474000000000004</v>
      </c>
      <c r="AI1037">
        <v>-71.296000000000006</v>
      </c>
      <c r="AJ1037">
        <v>-64.826999999999998</v>
      </c>
      <c r="AK1037">
        <v>-49.031999999999996</v>
      </c>
      <c r="AL1037">
        <v>-46.228999999999999</v>
      </c>
      <c r="AM1037">
        <v>-43.054000000000002</v>
      </c>
      <c r="AN1037">
        <v>-28.847999999999999</v>
      </c>
      <c r="AO1037">
        <v>-20.126999999999999</v>
      </c>
      <c r="AP1037">
        <v>-4.8319999999999999</v>
      </c>
      <c r="AQ1037">
        <v>-5.1180000000000003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-0.04</v>
      </c>
      <c r="AZ1037">
        <v>0</v>
      </c>
      <c r="BA1037">
        <v>0</v>
      </c>
      <c r="BB1037">
        <v>0</v>
      </c>
      <c r="BC1037">
        <v>0</v>
      </c>
      <c r="BD1037">
        <v>0</v>
      </c>
    </row>
    <row r="1038" spans="1:56" x14ac:dyDescent="0.25">
      <c r="A1038" t="s">
        <v>323</v>
      </c>
      <c r="D1038" t="s">
        <v>2</v>
      </c>
      <c r="F1038" t="s">
        <v>154</v>
      </c>
      <c r="G1038" s="33">
        <v>43048</v>
      </c>
      <c r="H1038" s="41">
        <f t="shared" si="20"/>
        <v>0</v>
      </c>
      <c r="I1038">
        <v>-419.36</v>
      </c>
      <c r="J1038">
        <v>-420.09</v>
      </c>
      <c r="K1038">
        <v>-419.86500000000001</v>
      </c>
      <c r="L1038">
        <v>-698.28800000000001</v>
      </c>
      <c r="M1038">
        <v>-766.40300000000002</v>
      </c>
      <c r="N1038">
        <v>-766.745</v>
      </c>
      <c r="O1038">
        <v>-766.65</v>
      </c>
      <c r="P1038">
        <v>-767.11199999999997</v>
      </c>
      <c r="Q1038">
        <v>-766.36</v>
      </c>
      <c r="R1038">
        <v>-773.04600000000005</v>
      </c>
      <c r="S1038">
        <v>-1103.424</v>
      </c>
      <c r="T1038">
        <v>-1182.7829999999999</v>
      </c>
      <c r="U1038">
        <v>-1931.866</v>
      </c>
      <c r="V1038">
        <v>-1929.048</v>
      </c>
      <c r="W1038">
        <v>-1736.942</v>
      </c>
      <c r="X1038">
        <v>-1673.6769999999999</v>
      </c>
      <c r="Y1038">
        <v>-1602.8430000000001</v>
      </c>
      <c r="Z1038">
        <v>-1559.9649999999999</v>
      </c>
      <c r="AA1038">
        <v>-1498.635</v>
      </c>
      <c r="AB1038">
        <v>-1464.11</v>
      </c>
      <c r="AC1038">
        <v>-1385.0730000000001</v>
      </c>
      <c r="AD1038">
        <v>-1359.299</v>
      </c>
      <c r="AE1038">
        <v>-1322.4639999999999</v>
      </c>
      <c r="AF1038">
        <v>-1351.838</v>
      </c>
      <c r="AG1038">
        <v>-1276.0250000000001</v>
      </c>
      <c r="AH1038">
        <v>-1249.7470000000001</v>
      </c>
      <c r="AI1038">
        <v>-1250.318</v>
      </c>
      <c r="AJ1038">
        <v>-1211.319</v>
      </c>
      <c r="AK1038">
        <v>-1245.5429999999999</v>
      </c>
      <c r="AL1038">
        <v>-1254.1659999999999</v>
      </c>
      <c r="AM1038">
        <v>-1286.25</v>
      </c>
      <c r="AN1038">
        <v>-1323.904</v>
      </c>
      <c r="AO1038">
        <v>-1436.0150000000001</v>
      </c>
      <c r="AP1038">
        <v>-1501.076</v>
      </c>
      <c r="AQ1038">
        <v>-1665.731</v>
      </c>
      <c r="AR1038">
        <v>-1759.7260000000001</v>
      </c>
      <c r="AS1038">
        <v>-1843.8489999999999</v>
      </c>
      <c r="AT1038">
        <v>-1909.2629999999999</v>
      </c>
      <c r="AU1038">
        <v>-1980.346</v>
      </c>
      <c r="AV1038">
        <v>-1999.442</v>
      </c>
      <c r="AW1038">
        <v>-2048.0410000000002</v>
      </c>
      <c r="AX1038">
        <v>-2083.241</v>
      </c>
      <c r="AY1038">
        <v>-2163.8180000000002</v>
      </c>
      <c r="AZ1038">
        <v>-2187.569</v>
      </c>
      <c r="BA1038">
        <v>-830.61300000000006</v>
      </c>
      <c r="BB1038">
        <v>-422.51100000000002</v>
      </c>
      <c r="BC1038">
        <v>-763.36</v>
      </c>
      <c r="BD1038">
        <v>-1158.731</v>
      </c>
    </row>
    <row r="1039" spans="1:56" x14ac:dyDescent="0.25">
      <c r="A1039" t="s">
        <v>323</v>
      </c>
      <c r="D1039" t="s">
        <v>2</v>
      </c>
      <c r="F1039" t="s">
        <v>156</v>
      </c>
      <c r="G1039" s="33">
        <v>43048</v>
      </c>
      <c r="H1039" s="41">
        <f t="shared" ref="H1039:H1102" si="21">IF(D1039&lt;&gt;"Jemena",
IF(SUM(I1039:BD1039)&gt;0,SUM(I1039:BD1039),SUM(I1039:BD1039)*-1),
IF(AND(F1039&lt;&gt;"Jemena residential",F1039&lt;&gt;"Jemena small business"),0,IF(SUM(I1039:BD1039)&gt;0,SUM(I1039:BD1039),SUM(I1039:BD1039)*-1)))</f>
        <v>368724.81000000006</v>
      </c>
      <c r="I1039">
        <v>-5.2619999999999996</v>
      </c>
      <c r="J1039">
        <v>-6.6639999999999997</v>
      </c>
      <c r="K1039">
        <v>-5.86</v>
      </c>
      <c r="L1039">
        <v>-6.58</v>
      </c>
      <c r="M1039">
        <v>-6.8650000000000002</v>
      </c>
      <c r="N1039">
        <v>-5.3330000000000002</v>
      </c>
      <c r="O1039">
        <v>-6.5549999999999997</v>
      </c>
      <c r="P1039">
        <v>-6.4059999999999997</v>
      </c>
      <c r="Q1039">
        <v>-5.9480000000000004</v>
      </c>
      <c r="R1039">
        <v>-7.1340000000000003</v>
      </c>
      <c r="S1039">
        <v>-8.4529999999999994</v>
      </c>
      <c r="T1039">
        <v>-162.97900000000001</v>
      </c>
      <c r="U1039">
        <v>-789.80600000000004</v>
      </c>
      <c r="V1039">
        <v>-2288.712</v>
      </c>
      <c r="W1039">
        <v>-4719.4250000000002</v>
      </c>
      <c r="X1039">
        <v>-8196.3880000000008</v>
      </c>
      <c r="Y1039">
        <v>-11637.706</v>
      </c>
      <c r="Z1039">
        <v>-14814.501</v>
      </c>
      <c r="AA1039">
        <v>-17922.612000000001</v>
      </c>
      <c r="AB1039">
        <v>-20417.576000000001</v>
      </c>
      <c r="AC1039">
        <v>-22218.636999999999</v>
      </c>
      <c r="AD1039">
        <v>-23924.7</v>
      </c>
      <c r="AE1039">
        <v>-24921.588</v>
      </c>
      <c r="AF1039">
        <v>-25520.79</v>
      </c>
      <c r="AG1039">
        <v>-25611.197</v>
      </c>
      <c r="AH1039">
        <v>-25212.727999999999</v>
      </c>
      <c r="AI1039">
        <v>-24247.977999999999</v>
      </c>
      <c r="AJ1039">
        <v>-23258.855</v>
      </c>
      <c r="AK1039">
        <v>-21251.465</v>
      </c>
      <c r="AL1039">
        <v>-19270.395</v>
      </c>
      <c r="AM1039">
        <v>-16931.977999999999</v>
      </c>
      <c r="AN1039">
        <v>-13736.673000000001</v>
      </c>
      <c r="AO1039">
        <v>-9788.2150000000001</v>
      </c>
      <c r="AP1039">
        <v>-6215.9750000000004</v>
      </c>
      <c r="AQ1039">
        <v>-3665.75</v>
      </c>
      <c r="AR1039">
        <v>-1466.797</v>
      </c>
      <c r="AS1039">
        <v>-369.18799999999999</v>
      </c>
      <c r="AT1039">
        <v>-19.265999999999998</v>
      </c>
      <c r="AU1039">
        <v>-9.3770000000000007</v>
      </c>
      <c r="AV1039">
        <v>-9.3230000000000004</v>
      </c>
      <c r="AW1039">
        <v>-7.0419999999999998</v>
      </c>
      <c r="AX1039">
        <v>-7.3579999999999997</v>
      </c>
      <c r="AY1039">
        <v>-8.0440000000000005</v>
      </c>
      <c r="AZ1039">
        <v>-5.6280000000000001</v>
      </c>
      <c r="BA1039">
        <v>-6.42</v>
      </c>
      <c r="BB1039">
        <v>-6.7960000000000003</v>
      </c>
      <c r="BC1039">
        <v>-6.22</v>
      </c>
      <c r="BD1039">
        <v>-5.6619999999999999</v>
      </c>
    </row>
    <row r="1040" spans="1:56" x14ac:dyDescent="0.25">
      <c r="A1040" t="s">
        <v>323</v>
      </c>
      <c r="D1040" t="s">
        <v>2</v>
      </c>
      <c r="F1040" t="s">
        <v>154</v>
      </c>
      <c r="G1040" s="33">
        <v>43049</v>
      </c>
      <c r="H1040" s="41">
        <f t="shared" si="21"/>
        <v>0</v>
      </c>
      <c r="I1040">
        <v>-812.15200000000004</v>
      </c>
      <c r="J1040">
        <v>-837.66700000000003</v>
      </c>
      <c r="K1040">
        <v>-664.58100000000002</v>
      </c>
      <c r="L1040">
        <v>-480.38900000000001</v>
      </c>
      <c r="M1040">
        <v>-860.87</v>
      </c>
      <c r="N1040">
        <v>-859.81600000000003</v>
      </c>
      <c r="O1040">
        <v>-860.32100000000003</v>
      </c>
      <c r="P1040">
        <v>-860.33199999999999</v>
      </c>
      <c r="Q1040">
        <v>-859.68700000000001</v>
      </c>
      <c r="R1040">
        <v>-859.69799999999998</v>
      </c>
      <c r="S1040">
        <v>-859.62300000000005</v>
      </c>
      <c r="T1040">
        <v>-857.98800000000006</v>
      </c>
      <c r="U1040">
        <v>-1923.748</v>
      </c>
      <c r="V1040">
        <v>-1944.0039999999999</v>
      </c>
      <c r="W1040">
        <v>-1823.894</v>
      </c>
      <c r="X1040">
        <v>-1735.319</v>
      </c>
      <c r="Y1040">
        <v>-1691.9559999999999</v>
      </c>
      <c r="Z1040">
        <v>-1630.7560000000001</v>
      </c>
      <c r="AA1040">
        <v>-1582.059</v>
      </c>
      <c r="AB1040">
        <v>-1510.3109999999999</v>
      </c>
      <c r="AC1040">
        <v>-1402.038</v>
      </c>
      <c r="AD1040">
        <v>-1320.42</v>
      </c>
      <c r="AE1040">
        <v>-1249.134</v>
      </c>
      <c r="AF1040">
        <v>-752.63800000000003</v>
      </c>
      <c r="AG1040">
        <v>-751.48800000000006</v>
      </c>
      <c r="AH1040">
        <v>-776.13099999999997</v>
      </c>
      <c r="AI1040">
        <v>-754.53</v>
      </c>
      <c r="AJ1040">
        <v>-710.71799999999996</v>
      </c>
      <c r="AK1040">
        <v>-869.08399999999995</v>
      </c>
      <c r="AL1040">
        <v>-1178.816</v>
      </c>
      <c r="AM1040">
        <v>-1226.7270000000001</v>
      </c>
      <c r="AN1040">
        <v>-1254.7149999999999</v>
      </c>
      <c r="AO1040">
        <v>-1203.4380000000001</v>
      </c>
      <c r="AP1040">
        <v>-992.19399999999996</v>
      </c>
      <c r="AQ1040">
        <v>-1219.297</v>
      </c>
      <c r="AR1040">
        <v>-1306.066</v>
      </c>
      <c r="AS1040">
        <v>-1402.8879999999999</v>
      </c>
      <c r="AT1040">
        <v>-1434.585</v>
      </c>
      <c r="AU1040">
        <v>-1506.0650000000001</v>
      </c>
      <c r="AV1040">
        <v>-1548.9</v>
      </c>
      <c r="AW1040">
        <v>-1589.7260000000001</v>
      </c>
      <c r="AX1040">
        <v>-1634.701</v>
      </c>
      <c r="AY1040">
        <v>-1660.979</v>
      </c>
      <c r="AZ1040">
        <v>-1672.204</v>
      </c>
      <c r="BA1040">
        <v>-562.85599999999999</v>
      </c>
      <c r="BB1040">
        <v>-387.97500000000002</v>
      </c>
      <c r="BC1040">
        <v>-388.92099999999999</v>
      </c>
      <c r="BD1040">
        <v>-387.79199999999997</v>
      </c>
    </row>
    <row r="1041" spans="1:56" x14ac:dyDescent="0.25">
      <c r="A1041" t="s">
        <v>323</v>
      </c>
      <c r="D1041" t="s">
        <v>2</v>
      </c>
      <c r="F1041" t="s">
        <v>157</v>
      </c>
      <c r="G1041" s="33">
        <v>43049</v>
      </c>
      <c r="H1041" s="41">
        <f t="shared" si="21"/>
        <v>27633.772000000008</v>
      </c>
      <c r="I1041">
        <v>-392.72899999999998</v>
      </c>
      <c r="J1041">
        <v>-392.52600000000001</v>
      </c>
      <c r="K1041">
        <v>-393.447</v>
      </c>
      <c r="L1041">
        <v>-393.48899999999998</v>
      </c>
      <c r="M1041">
        <v>-392.75900000000001</v>
      </c>
      <c r="N1041">
        <v>-393.15199999999999</v>
      </c>
      <c r="O1041">
        <v>-393.49599999999998</v>
      </c>
      <c r="P1041">
        <v>-392.67399999999998</v>
      </c>
      <c r="Q1041">
        <v>-393.07600000000002</v>
      </c>
      <c r="R1041">
        <v>-390.27</v>
      </c>
      <c r="S1041">
        <v>-395.10700000000003</v>
      </c>
      <c r="T1041">
        <v>-396.72300000000001</v>
      </c>
      <c r="U1041">
        <v>-418.19600000000003</v>
      </c>
      <c r="V1041">
        <v>-473.58100000000002</v>
      </c>
      <c r="W1041">
        <v>-554.71</v>
      </c>
      <c r="X1041">
        <v>-590.149</v>
      </c>
      <c r="Y1041">
        <v>-613.74800000000005</v>
      </c>
      <c r="Z1041">
        <v>-764.13</v>
      </c>
      <c r="AA1041">
        <v>-930.84299999999996</v>
      </c>
      <c r="AB1041">
        <v>-1166.5630000000001</v>
      </c>
      <c r="AC1041">
        <v>-1311.691</v>
      </c>
      <c r="AD1041">
        <v>-1469.191</v>
      </c>
      <c r="AE1041">
        <v>-1512.48</v>
      </c>
      <c r="AF1041">
        <v>-1545.529</v>
      </c>
      <c r="AG1041">
        <v>-1226.7080000000001</v>
      </c>
      <c r="AH1041">
        <v>-1187.913</v>
      </c>
      <c r="AI1041">
        <v>-995.02</v>
      </c>
      <c r="AJ1041">
        <v>-889.55499999999995</v>
      </c>
      <c r="AK1041">
        <v>-779.09</v>
      </c>
      <c r="AL1041">
        <v>-903.91499999999996</v>
      </c>
      <c r="AM1041">
        <v>-1403.96</v>
      </c>
      <c r="AN1041">
        <v>-1169.239</v>
      </c>
      <c r="AO1041">
        <v>-958.51800000000003</v>
      </c>
      <c r="AP1041">
        <v>-360.81799999999998</v>
      </c>
      <c r="AQ1041">
        <v>-190.25800000000001</v>
      </c>
      <c r="AR1041">
        <v>-153.916</v>
      </c>
      <c r="AS1041">
        <v>-28.004999999999999</v>
      </c>
      <c r="AT1041">
        <v>-5.8019999999999996</v>
      </c>
      <c r="AU1041">
        <v>-5.4589999999999996</v>
      </c>
      <c r="AV1041">
        <v>-5.3090000000000002</v>
      </c>
      <c r="AW1041">
        <v>-5.359</v>
      </c>
      <c r="AX1041">
        <v>-5.984</v>
      </c>
      <c r="AY1041">
        <v>-5.4470000000000001</v>
      </c>
      <c r="AZ1041">
        <v>-5.4340000000000002</v>
      </c>
      <c r="BA1041">
        <v>-163.06700000000001</v>
      </c>
      <c r="BB1041">
        <v>-371.96499999999997</v>
      </c>
      <c r="BC1041">
        <v>-372.88200000000001</v>
      </c>
      <c r="BD1041">
        <v>-369.89</v>
      </c>
    </row>
    <row r="1042" spans="1:56" x14ac:dyDescent="0.25">
      <c r="A1042" t="s">
        <v>323</v>
      </c>
      <c r="D1042" t="s">
        <v>2</v>
      </c>
      <c r="F1042" t="s">
        <v>156</v>
      </c>
      <c r="G1042" s="33">
        <v>43049</v>
      </c>
      <c r="H1042" s="41">
        <f t="shared" si="21"/>
        <v>269490.55499999993</v>
      </c>
      <c r="I1042">
        <v>-9.16</v>
      </c>
      <c r="J1042">
        <v>-9.6449999999999996</v>
      </c>
      <c r="K1042">
        <v>-9.2349999999999994</v>
      </c>
      <c r="L1042">
        <v>-7.2949999999999999</v>
      </c>
      <c r="M1042">
        <v>-6.6369999999999996</v>
      </c>
      <c r="N1042">
        <v>-6.9779999999999998</v>
      </c>
      <c r="O1042">
        <v>-5.3609999999999998</v>
      </c>
      <c r="P1042">
        <v>-6.6139999999999999</v>
      </c>
      <c r="Q1042">
        <v>-6.2729999999999997</v>
      </c>
      <c r="R1042">
        <v>-5.9260000000000002</v>
      </c>
      <c r="S1042">
        <v>-7.532</v>
      </c>
      <c r="T1042">
        <v>-41.606000000000002</v>
      </c>
      <c r="U1042">
        <v>-337.41399999999999</v>
      </c>
      <c r="V1042">
        <v>-1416.319</v>
      </c>
      <c r="W1042">
        <v>-3815.183</v>
      </c>
      <c r="X1042">
        <v>-5873.223</v>
      </c>
      <c r="Y1042">
        <v>-7457.2190000000001</v>
      </c>
      <c r="Z1042">
        <v>-10344.828</v>
      </c>
      <c r="AA1042">
        <v>-13679.172</v>
      </c>
      <c r="AB1042">
        <v>-17526.507000000001</v>
      </c>
      <c r="AC1042">
        <v>-19920.955999999998</v>
      </c>
      <c r="AD1042">
        <v>-22053.483</v>
      </c>
      <c r="AE1042">
        <v>-22737.203000000001</v>
      </c>
      <c r="AF1042">
        <v>-22629.188999999998</v>
      </c>
      <c r="AG1042">
        <v>-17120.317999999999</v>
      </c>
      <c r="AH1042">
        <v>-15874.91</v>
      </c>
      <c r="AI1042">
        <v>-13175.772000000001</v>
      </c>
      <c r="AJ1042">
        <v>-11309.797</v>
      </c>
      <c r="AK1042">
        <v>-8904.1489999999994</v>
      </c>
      <c r="AL1042">
        <v>-11432.200999999999</v>
      </c>
      <c r="AM1042">
        <v>-15924.784</v>
      </c>
      <c r="AN1042">
        <v>-11604.811</v>
      </c>
      <c r="AO1042">
        <v>-8641.26</v>
      </c>
      <c r="AP1042">
        <v>-4274.7529999999997</v>
      </c>
      <c r="AQ1042">
        <v>-1843.5889999999999</v>
      </c>
      <c r="AR1042">
        <v>-1292.6679999999999</v>
      </c>
      <c r="AS1042">
        <v>-89.697999999999993</v>
      </c>
      <c r="AT1042">
        <v>-11.643000000000001</v>
      </c>
      <c r="AU1042">
        <v>-11.467000000000001</v>
      </c>
      <c r="AV1042">
        <v>-8.9570000000000007</v>
      </c>
      <c r="AW1042">
        <v>-9.1210000000000004</v>
      </c>
      <c r="AX1042">
        <v>-7.6909999999999998</v>
      </c>
      <c r="AY1042">
        <v>-7.0129999999999999</v>
      </c>
      <c r="AZ1042">
        <v>-7.1239999999999997</v>
      </c>
      <c r="BA1042">
        <v>-5.7009999999999996</v>
      </c>
      <c r="BB1042">
        <v>-6.09</v>
      </c>
      <c r="BC1042">
        <v>-6.44</v>
      </c>
      <c r="BD1042">
        <v>-7.64</v>
      </c>
    </row>
    <row r="1043" spans="1:56" x14ac:dyDescent="0.25">
      <c r="A1043" t="s">
        <v>323</v>
      </c>
      <c r="D1043" t="s">
        <v>2</v>
      </c>
      <c r="F1043" t="s">
        <v>153</v>
      </c>
      <c r="G1043" s="33">
        <v>43049</v>
      </c>
      <c r="H1043" s="41">
        <f t="shared" si="21"/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</row>
    <row r="1044" spans="1:56" x14ac:dyDescent="0.25">
      <c r="A1044" t="s">
        <v>323</v>
      </c>
      <c r="D1044" t="s">
        <v>2</v>
      </c>
      <c r="F1044" t="s">
        <v>155</v>
      </c>
      <c r="G1044" s="33">
        <v>43049</v>
      </c>
      <c r="H1044" s="41">
        <f t="shared" si="21"/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-0.32</v>
      </c>
      <c r="W1044">
        <v>0</v>
      </c>
      <c r="X1044">
        <v>0</v>
      </c>
      <c r="Y1044">
        <v>-1.248</v>
      </c>
      <c r="Z1044">
        <v>-8.266</v>
      </c>
      <c r="AA1044">
        <v>-6.093</v>
      </c>
      <c r="AB1044">
        <v>-22.937999999999999</v>
      </c>
      <c r="AC1044">
        <v>-37.426000000000002</v>
      </c>
      <c r="AD1044">
        <v>-51.213000000000001</v>
      </c>
      <c r="AE1044">
        <v>-56.469000000000001</v>
      </c>
      <c r="AF1044">
        <v>-764.81</v>
      </c>
      <c r="AG1044">
        <v>-1393.377</v>
      </c>
      <c r="AH1044">
        <v>-1381.662</v>
      </c>
      <c r="AI1044">
        <v>-1384.1110000000001</v>
      </c>
      <c r="AJ1044">
        <v>-1373.1020000000001</v>
      </c>
      <c r="AK1044">
        <v>-1365.423</v>
      </c>
      <c r="AL1044">
        <v>-1377.7349999999999</v>
      </c>
      <c r="AM1044">
        <v>-1422.7860000000001</v>
      </c>
      <c r="AN1044">
        <v>-1417.7439999999999</v>
      </c>
      <c r="AO1044">
        <v>-1360.047</v>
      </c>
      <c r="AP1044">
        <v>-1354.846</v>
      </c>
      <c r="AQ1044">
        <v>-1309.0540000000001</v>
      </c>
      <c r="AR1044">
        <v>-1302.319</v>
      </c>
      <c r="AS1044">
        <v>-1302</v>
      </c>
      <c r="AT1044">
        <v>-1302</v>
      </c>
      <c r="AU1044">
        <v>-1302</v>
      </c>
      <c r="AV1044">
        <v>-1308</v>
      </c>
      <c r="AW1044">
        <v>-1314</v>
      </c>
      <c r="AX1044">
        <v>-1314.16</v>
      </c>
      <c r="AY1044">
        <v>-1320</v>
      </c>
      <c r="AZ1044">
        <v>-1350</v>
      </c>
      <c r="BA1044">
        <v>-1362.16</v>
      </c>
      <c r="BB1044">
        <v>-1338</v>
      </c>
      <c r="BC1044">
        <v>-1338</v>
      </c>
      <c r="BD1044">
        <v>-1338</v>
      </c>
    </row>
    <row r="1045" spans="1:56" x14ac:dyDescent="0.25">
      <c r="A1045" t="s">
        <v>323</v>
      </c>
      <c r="D1045" t="s">
        <v>2</v>
      </c>
      <c r="F1045" t="s">
        <v>156</v>
      </c>
      <c r="G1045" s="33">
        <v>43050</v>
      </c>
      <c r="H1045" s="41">
        <f t="shared" si="21"/>
        <v>331248.66800000006</v>
      </c>
      <c r="I1045">
        <v>-5.657</v>
      </c>
      <c r="J1045">
        <v>-4.5229999999999997</v>
      </c>
      <c r="K1045">
        <v>-5.6890000000000001</v>
      </c>
      <c r="L1045">
        <v>-4.976</v>
      </c>
      <c r="M1045">
        <v>-4.3529999999999998</v>
      </c>
      <c r="N1045">
        <v>-5.7839999999999998</v>
      </c>
      <c r="O1045">
        <v>-5.484</v>
      </c>
      <c r="P1045">
        <v>-4.516</v>
      </c>
      <c r="Q1045">
        <v>-5.4109999999999996</v>
      </c>
      <c r="R1045">
        <v>-5.9450000000000003</v>
      </c>
      <c r="S1045">
        <v>-4.7539999999999996</v>
      </c>
      <c r="T1045">
        <v>-25.085999999999999</v>
      </c>
      <c r="U1045">
        <v>-324.81400000000002</v>
      </c>
      <c r="V1045">
        <v>-1551.749</v>
      </c>
      <c r="W1045">
        <v>-3636.6770000000001</v>
      </c>
      <c r="X1045">
        <v>-6797.3</v>
      </c>
      <c r="Y1045">
        <v>-10730.012000000001</v>
      </c>
      <c r="Z1045">
        <v>-13426.958000000001</v>
      </c>
      <c r="AA1045">
        <v>-15703.925999999999</v>
      </c>
      <c r="AB1045">
        <v>-18340.235000000001</v>
      </c>
      <c r="AC1045">
        <v>-20018.955000000002</v>
      </c>
      <c r="AD1045">
        <v>-20964.539000000001</v>
      </c>
      <c r="AE1045">
        <v>-22025.385999999999</v>
      </c>
      <c r="AF1045">
        <v>-22496.421999999999</v>
      </c>
      <c r="AG1045">
        <v>-22729.74</v>
      </c>
      <c r="AH1045">
        <v>-22855.654999999999</v>
      </c>
      <c r="AI1045">
        <v>-22310.720000000001</v>
      </c>
      <c r="AJ1045">
        <v>-21221.423999999999</v>
      </c>
      <c r="AK1045">
        <v>-19710.853999999999</v>
      </c>
      <c r="AL1045">
        <v>-17708.141</v>
      </c>
      <c r="AM1045">
        <v>-15213.397000000001</v>
      </c>
      <c r="AN1045">
        <v>-12316.329</v>
      </c>
      <c r="AO1045">
        <v>-9207.1319999999996</v>
      </c>
      <c r="AP1045">
        <v>-6118.4179999999997</v>
      </c>
      <c r="AQ1045">
        <v>-3518.777</v>
      </c>
      <c r="AR1045">
        <v>-1656.0619999999999</v>
      </c>
      <c r="AS1045">
        <v>-468.54</v>
      </c>
      <c r="AT1045">
        <v>-36.726999999999997</v>
      </c>
      <c r="AU1045">
        <v>-10.901</v>
      </c>
      <c r="AV1045">
        <v>-11.032</v>
      </c>
      <c r="AW1045">
        <v>-10.077</v>
      </c>
      <c r="AX1045">
        <v>-7.8019999999999996</v>
      </c>
      <c r="AY1045">
        <v>-6.7869999999999999</v>
      </c>
      <c r="AZ1045">
        <v>-6.657</v>
      </c>
      <c r="BA1045">
        <v>-5.45</v>
      </c>
      <c r="BB1045">
        <v>-5.6230000000000002</v>
      </c>
      <c r="BC1045">
        <v>-8.2119999999999997</v>
      </c>
      <c r="BD1045">
        <v>-5.0599999999999996</v>
      </c>
    </row>
    <row r="1046" spans="1:56" x14ac:dyDescent="0.25">
      <c r="A1046" t="s">
        <v>323</v>
      </c>
      <c r="D1046" t="s">
        <v>2</v>
      </c>
      <c r="F1046" t="s">
        <v>153</v>
      </c>
      <c r="G1046" s="33">
        <v>43050</v>
      </c>
      <c r="H1046" s="41">
        <f t="shared" si="21"/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</row>
    <row r="1047" spans="1:56" x14ac:dyDescent="0.25">
      <c r="A1047" t="s">
        <v>323</v>
      </c>
      <c r="D1047" t="s">
        <v>2</v>
      </c>
      <c r="F1047" t="s">
        <v>155</v>
      </c>
      <c r="G1047" s="33">
        <v>43050</v>
      </c>
      <c r="H1047" s="41">
        <f t="shared" si="21"/>
        <v>0</v>
      </c>
      <c r="I1047">
        <v>-1230</v>
      </c>
      <c r="J1047">
        <v>-1086</v>
      </c>
      <c r="K1047">
        <v>-1038</v>
      </c>
      <c r="L1047">
        <v>-1032</v>
      </c>
      <c r="M1047">
        <v>-1032</v>
      </c>
      <c r="N1047">
        <v>-1038</v>
      </c>
      <c r="O1047">
        <v>-1038</v>
      </c>
      <c r="P1047">
        <v>-936</v>
      </c>
      <c r="Q1047">
        <v>-900</v>
      </c>
      <c r="R1047">
        <v>-900</v>
      </c>
      <c r="S1047">
        <v>-900</v>
      </c>
      <c r="T1047">
        <v>-810</v>
      </c>
      <c r="U1047">
        <v>-804.22199999999998</v>
      </c>
      <c r="V1047">
        <v>-800.87099999999998</v>
      </c>
      <c r="W1047">
        <v>-830.79</v>
      </c>
      <c r="X1047">
        <v>-870.39700000000005</v>
      </c>
      <c r="Y1047">
        <v>-938.44100000000003</v>
      </c>
      <c r="Z1047">
        <v>-969.69799999999998</v>
      </c>
      <c r="AA1047">
        <v>-1040.2090000000001</v>
      </c>
      <c r="AB1047">
        <v>-1159.9069999999999</v>
      </c>
      <c r="AC1047">
        <v>-1208.307</v>
      </c>
      <c r="AD1047">
        <v>-1274.712</v>
      </c>
      <c r="AE1047">
        <v>-1307.4349999999999</v>
      </c>
      <c r="AF1047">
        <v>-1375.883</v>
      </c>
      <c r="AG1047">
        <v>-1394.3910000000001</v>
      </c>
      <c r="AH1047">
        <v>-1533.7270000000001</v>
      </c>
      <c r="AI1047">
        <v>-1535.386</v>
      </c>
      <c r="AJ1047">
        <v>-1503.547</v>
      </c>
      <c r="AK1047">
        <v>-1450.1289999999999</v>
      </c>
      <c r="AL1047">
        <v>-1442.386</v>
      </c>
      <c r="AM1047">
        <v>-1385.662</v>
      </c>
      <c r="AN1047">
        <v>-1329.377</v>
      </c>
      <c r="AO1047">
        <v>-1269.164</v>
      </c>
      <c r="AP1047">
        <v>-1191.634</v>
      </c>
      <c r="AQ1047">
        <v>-1119.675</v>
      </c>
      <c r="AR1047">
        <v>-1075.646</v>
      </c>
      <c r="AS1047">
        <v>-1051.336</v>
      </c>
      <c r="AT1047">
        <v>-1073.9680000000001</v>
      </c>
      <c r="AU1047">
        <v>-1111.992</v>
      </c>
      <c r="AV1047">
        <v>-1110.3989999999999</v>
      </c>
      <c r="AW1047">
        <v>-1122.0070000000001</v>
      </c>
      <c r="AX1047">
        <v>-1122</v>
      </c>
      <c r="AY1047">
        <v>-1122.1600000000001</v>
      </c>
      <c r="AZ1047">
        <v>-1104</v>
      </c>
      <c r="BA1047">
        <v>-1104</v>
      </c>
      <c r="BB1047">
        <v>-1104</v>
      </c>
      <c r="BC1047">
        <v>-1104</v>
      </c>
      <c r="BD1047">
        <v>-1110</v>
      </c>
    </row>
    <row r="1048" spans="1:56" x14ac:dyDescent="0.25">
      <c r="A1048" t="s">
        <v>323</v>
      </c>
      <c r="D1048" t="s">
        <v>2</v>
      </c>
      <c r="F1048" t="s">
        <v>157</v>
      </c>
      <c r="G1048" s="33">
        <v>43050</v>
      </c>
      <c r="H1048" s="41">
        <f t="shared" si="21"/>
        <v>47926.161999999997</v>
      </c>
      <c r="I1048">
        <v>-369.77300000000002</v>
      </c>
      <c r="J1048">
        <v>-374.31900000000002</v>
      </c>
      <c r="K1048">
        <v>-372.96499999999997</v>
      </c>
      <c r="L1048">
        <v>-371.55599999999998</v>
      </c>
      <c r="M1048">
        <v>-372.18799999999999</v>
      </c>
      <c r="N1048">
        <v>-371.49900000000002</v>
      </c>
      <c r="O1048">
        <v>-372.46800000000002</v>
      </c>
      <c r="P1048">
        <v>-371.91199999999998</v>
      </c>
      <c r="Q1048">
        <v>-371.238</v>
      </c>
      <c r="R1048">
        <v>-372.85</v>
      </c>
      <c r="S1048">
        <v>-371.77100000000002</v>
      </c>
      <c r="T1048">
        <v>-376.15300000000002</v>
      </c>
      <c r="U1048">
        <v>-419.54300000000001</v>
      </c>
      <c r="V1048">
        <v>-538.92600000000004</v>
      </c>
      <c r="W1048">
        <v>-721.851</v>
      </c>
      <c r="X1048">
        <v>-1016.482</v>
      </c>
      <c r="Y1048">
        <v>-1389.028</v>
      </c>
      <c r="Z1048">
        <v>-1615.1659999999999</v>
      </c>
      <c r="AA1048">
        <v>-1755.1949999999999</v>
      </c>
      <c r="AB1048">
        <v>-1963.06</v>
      </c>
      <c r="AC1048">
        <v>-2088.1489999999999</v>
      </c>
      <c r="AD1048">
        <v>-2173.018</v>
      </c>
      <c r="AE1048">
        <v>-2289.0439999999999</v>
      </c>
      <c r="AF1048">
        <v>-2342.73</v>
      </c>
      <c r="AG1048">
        <v>-2344.9409999999998</v>
      </c>
      <c r="AH1048">
        <v>-2388.7750000000001</v>
      </c>
      <c r="AI1048">
        <v>-2432.634</v>
      </c>
      <c r="AJ1048">
        <v>-2337.2060000000001</v>
      </c>
      <c r="AK1048">
        <v>-2219.9630000000002</v>
      </c>
      <c r="AL1048">
        <v>-2038.9449999999999</v>
      </c>
      <c r="AM1048">
        <v>-1819.037</v>
      </c>
      <c r="AN1048">
        <v>-1574.876</v>
      </c>
      <c r="AO1048">
        <v>-1302.7929999999999</v>
      </c>
      <c r="AP1048">
        <v>-1010.04</v>
      </c>
      <c r="AQ1048">
        <v>-717.83699999999999</v>
      </c>
      <c r="AR1048">
        <v>-502.803</v>
      </c>
      <c r="AS1048">
        <v>-397.19</v>
      </c>
      <c r="AT1048">
        <v>-368.13200000000001</v>
      </c>
      <c r="AU1048">
        <v>-367.19099999999997</v>
      </c>
      <c r="AV1048">
        <v>-366.75099999999998</v>
      </c>
      <c r="AW1048">
        <v>-368.11500000000001</v>
      </c>
      <c r="AX1048">
        <v>-368.27300000000002</v>
      </c>
      <c r="AY1048">
        <v>-367.44299999999998</v>
      </c>
      <c r="AZ1048">
        <v>-368.94</v>
      </c>
      <c r="BA1048">
        <v>-369.923</v>
      </c>
      <c r="BB1048">
        <v>-370.923</v>
      </c>
      <c r="BC1048">
        <v>-372.3</v>
      </c>
      <c r="BD1048">
        <v>-370.24700000000001</v>
      </c>
    </row>
    <row r="1049" spans="1:56" x14ac:dyDescent="0.25">
      <c r="A1049" t="s">
        <v>323</v>
      </c>
      <c r="D1049" t="s">
        <v>2</v>
      </c>
      <c r="F1049" t="s">
        <v>154</v>
      </c>
      <c r="G1049" s="33">
        <v>43050</v>
      </c>
      <c r="H1049" s="41">
        <f t="shared" si="21"/>
        <v>0</v>
      </c>
      <c r="I1049">
        <v>-388.27600000000001</v>
      </c>
      <c r="J1049">
        <v>-388.39400000000001</v>
      </c>
      <c r="K1049">
        <v>-389.72800000000001</v>
      </c>
      <c r="L1049">
        <v>-388.029</v>
      </c>
      <c r="M1049">
        <v>-388.577</v>
      </c>
      <c r="N1049">
        <v>-388.51299999999998</v>
      </c>
      <c r="O1049">
        <v>-389.48</v>
      </c>
      <c r="P1049">
        <v>-388.43700000000001</v>
      </c>
      <c r="Q1049">
        <v>-388.54500000000002</v>
      </c>
      <c r="R1049">
        <v>-389.36200000000002</v>
      </c>
      <c r="S1049">
        <v>-388.803</v>
      </c>
      <c r="T1049">
        <v>-388.59800000000001</v>
      </c>
      <c r="U1049">
        <v>-389.17899999999997</v>
      </c>
      <c r="V1049">
        <v>-388.70600000000002</v>
      </c>
      <c r="W1049">
        <v>-389.125</v>
      </c>
      <c r="X1049">
        <v>-388.98500000000001</v>
      </c>
      <c r="Y1049">
        <v>-388.08300000000003</v>
      </c>
      <c r="Z1049">
        <v>-388.22300000000001</v>
      </c>
      <c r="AA1049">
        <v>-387.233</v>
      </c>
      <c r="AB1049">
        <v>-387.137</v>
      </c>
      <c r="AC1049">
        <v>-386.41699999999997</v>
      </c>
      <c r="AD1049">
        <v>-385.16899999999998</v>
      </c>
      <c r="AE1049">
        <v>-384.65300000000002</v>
      </c>
      <c r="AF1049">
        <v>-385.28699999999998</v>
      </c>
      <c r="AG1049">
        <v>-385.05099999999999</v>
      </c>
      <c r="AH1049">
        <v>-384.01900000000001</v>
      </c>
      <c r="AI1049">
        <v>-382.78199999999998</v>
      </c>
      <c r="AJ1049">
        <v>-384.41699999999997</v>
      </c>
      <c r="AK1049">
        <v>-384.37299999999999</v>
      </c>
      <c r="AL1049">
        <v>-383.70600000000002</v>
      </c>
      <c r="AM1049">
        <v>-383.56700000000001</v>
      </c>
      <c r="AN1049">
        <v>-383.73899999999998</v>
      </c>
      <c r="AO1049">
        <v>-385.09399999999999</v>
      </c>
      <c r="AP1049">
        <v>-385.22300000000001</v>
      </c>
      <c r="AQ1049">
        <v>-385.62099999999998</v>
      </c>
      <c r="AR1049">
        <v>-386.21199999999999</v>
      </c>
      <c r="AS1049">
        <v>-386.911</v>
      </c>
      <c r="AT1049">
        <v>-387.71699999999998</v>
      </c>
      <c r="AU1049">
        <v>-387.64100000000002</v>
      </c>
      <c r="AV1049">
        <v>-387.72800000000001</v>
      </c>
      <c r="AW1049">
        <v>-387.71800000000002</v>
      </c>
      <c r="AX1049">
        <v>-387.54500000000002</v>
      </c>
      <c r="AY1049">
        <v>-388.05</v>
      </c>
      <c r="AZ1049">
        <v>-388.34100000000001</v>
      </c>
      <c r="BA1049">
        <v>-388.66300000000001</v>
      </c>
      <c r="BB1049">
        <v>-388.17899999999997</v>
      </c>
      <c r="BC1049">
        <v>-388.63099999999997</v>
      </c>
      <c r="BD1049">
        <v>-388.738</v>
      </c>
    </row>
    <row r="1050" spans="1:56" x14ac:dyDescent="0.25">
      <c r="A1050" t="s">
        <v>323</v>
      </c>
      <c r="D1050" t="s">
        <v>2</v>
      </c>
      <c r="F1050" t="s">
        <v>153</v>
      </c>
      <c r="G1050" s="33">
        <v>43051</v>
      </c>
      <c r="H1050" s="41">
        <f t="shared" si="21"/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</row>
    <row r="1051" spans="1:56" x14ac:dyDescent="0.25">
      <c r="A1051" t="s">
        <v>323</v>
      </c>
      <c r="D1051" t="s">
        <v>2</v>
      </c>
      <c r="F1051" t="s">
        <v>155</v>
      </c>
      <c r="G1051" s="33">
        <v>43051</v>
      </c>
      <c r="H1051" s="41">
        <f t="shared" si="21"/>
        <v>0</v>
      </c>
      <c r="I1051">
        <v>-1128</v>
      </c>
      <c r="J1051">
        <v>-1128</v>
      </c>
      <c r="K1051">
        <v>-1128</v>
      </c>
      <c r="L1051">
        <v>-1128</v>
      </c>
      <c r="M1051">
        <v>-1134</v>
      </c>
      <c r="N1051">
        <v>-1140</v>
      </c>
      <c r="O1051">
        <v>-1098</v>
      </c>
      <c r="P1051">
        <v>-1074</v>
      </c>
      <c r="Q1051">
        <v>-1074</v>
      </c>
      <c r="R1051">
        <v>-1074</v>
      </c>
      <c r="S1051">
        <v>-1074</v>
      </c>
      <c r="T1051">
        <v>-1038</v>
      </c>
      <c r="U1051">
        <v>-1021.861</v>
      </c>
      <c r="V1051">
        <v>-1031.845</v>
      </c>
      <c r="W1051">
        <v>-1043.654</v>
      </c>
      <c r="X1051">
        <v>-1021.407</v>
      </c>
      <c r="Y1051">
        <v>-1051.6600000000001</v>
      </c>
      <c r="Z1051">
        <v>-1104.924</v>
      </c>
      <c r="AA1051">
        <v>-1289.3340000000001</v>
      </c>
      <c r="AB1051">
        <v>-1478.8589999999999</v>
      </c>
      <c r="AC1051">
        <v>-1539.845</v>
      </c>
      <c r="AD1051">
        <v>-1581.989</v>
      </c>
      <c r="AE1051">
        <v>-1587.6510000000001</v>
      </c>
      <c r="AF1051">
        <v>-1622.4849999999999</v>
      </c>
      <c r="AG1051">
        <v>-1606.7049999999999</v>
      </c>
      <c r="AH1051">
        <v>-1608.9680000000001</v>
      </c>
      <c r="AI1051">
        <v>-1647.066</v>
      </c>
      <c r="AJ1051">
        <v>-1612.903</v>
      </c>
      <c r="AK1051">
        <v>-1575.3969999999999</v>
      </c>
      <c r="AL1051">
        <v>-1530.018</v>
      </c>
      <c r="AM1051">
        <v>-1453.85</v>
      </c>
      <c r="AN1051">
        <v>-1369.8579999999999</v>
      </c>
      <c r="AO1051">
        <v>-1259.94</v>
      </c>
      <c r="AP1051">
        <v>-1168.7360000000001</v>
      </c>
      <c r="AQ1051">
        <v>-1095.395</v>
      </c>
      <c r="AR1051">
        <v>-1047.566</v>
      </c>
      <c r="AS1051">
        <v>-1016.8</v>
      </c>
      <c r="AT1051">
        <v>-1008.448</v>
      </c>
      <c r="AU1051">
        <v>-1034.1120000000001</v>
      </c>
      <c r="AV1051">
        <v>-1074.3920000000001</v>
      </c>
      <c r="AW1051">
        <v>-1068.0150000000001</v>
      </c>
      <c r="AX1051">
        <v>-1104</v>
      </c>
      <c r="AY1051">
        <v>-1332</v>
      </c>
      <c r="AZ1051">
        <v>-1332</v>
      </c>
      <c r="BA1051">
        <v>-1338</v>
      </c>
      <c r="BB1051">
        <v>-1338</v>
      </c>
      <c r="BC1051">
        <v>-1344</v>
      </c>
      <c r="BD1051">
        <v>-1332.04</v>
      </c>
    </row>
    <row r="1052" spans="1:56" x14ac:dyDescent="0.25">
      <c r="A1052" t="s">
        <v>323</v>
      </c>
      <c r="D1052" t="s">
        <v>2</v>
      </c>
      <c r="F1052" t="s">
        <v>154</v>
      </c>
      <c r="G1052" s="33">
        <v>43051</v>
      </c>
      <c r="H1052" s="41">
        <f t="shared" si="21"/>
        <v>0</v>
      </c>
      <c r="I1052">
        <v>-389.20100000000002</v>
      </c>
      <c r="J1052">
        <v>-389.21199999999999</v>
      </c>
      <c r="K1052">
        <v>-389.298</v>
      </c>
      <c r="L1052">
        <v>-389.51299999999998</v>
      </c>
      <c r="M1052">
        <v>-389.577</v>
      </c>
      <c r="N1052">
        <v>-389.06099999999998</v>
      </c>
      <c r="O1052">
        <v>-389.11500000000001</v>
      </c>
      <c r="P1052">
        <v>-390.12599999999998</v>
      </c>
      <c r="Q1052">
        <v>-388.63200000000001</v>
      </c>
      <c r="R1052">
        <v>-388.56599999999997</v>
      </c>
      <c r="S1052">
        <v>-389.24400000000003</v>
      </c>
      <c r="T1052">
        <v>-389.83600000000001</v>
      </c>
      <c r="U1052">
        <v>-389.57799999999997</v>
      </c>
      <c r="V1052">
        <v>-389.642</v>
      </c>
      <c r="W1052">
        <v>-389.15800000000002</v>
      </c>
      <c r="X1052">
        <v>-388.82499999999999</v>
      </c>
      <c r="Y1052">
        <v>-389.16899999999998</v>
      </c>
      <c r="Z1052">
        <v>-389.69499999999999</v>
      </c>
      <c r="AA1052">
        <v>-389.25400000000002</v>
      </c>
      <c r="AB1052">
        <v>-388.35199999999998</v>
      </c>
      <c r="AC1052">
        <v>-387.964</v>
      </c>
      <c r="AD1052">
        <v>-387.55599999999998</v>
      </c>
      <c r="AE1052">
        <v>-387.19099999999997</v>
      </c>
      <c r="AF1052">
        <v>-385.81400000000002</v>
      </c>
      <c r="AG1052">
        <v>-386.23399999999998</v>
      </c>
      <c r="AH1052">
        <v>-385.94299999999998</v>
      </c>
      <c r="AI1052">
        <v>-384.56700000000001</v>
      </c>
      <c r="AJ1052">
        <v>-384.51299999999998</v>
      </c>
      <c r="AK1052">
        <v>-384.69499999999999</v>
      </c>
      <c r="AL1052">
        <v>-384.66300000000001</v>
      </c>
      <c r="AM1052">
        <v>-383.32</v>
      </c>
      <c r="AN1052">
        <v>-384.01799999999997</v>
      </c>
      <c r="AO1052">
        <v>-384.12599999999998</v>
      </c>
      <c r="AP1052">
        <v>-384.92099999999999</v>
      </c>
      <c r="AQ1052">
        <v>-385.26600000000002</v>
      </c>
      <c r="AR1052">
        <v>-385.55599999999998</v>
      </c>
      <c r="AS1052">
        <v>-386.08300000000003</v>
      </c>
      <c r="AT1052">
        <v>-386.63099999999997</v>
      </c>
      <c r="AU1052">
        <v>-386.84699999999998</v>
      </c>
      <c r="AV1052">
        <v>-387.19</v>
      </c>
      <c r="AW1052">
        <v>-387.16899999999998</v>
      </c>
      <c r="AX1052">
        <v>-387.53399999999999</v>
      </c>
      <c r="AY1052">
        <v>-388.20100000000002</v>
      </c>
      <c r="AZ1052">
        <v>-388.42700000000002</v>
      </c>
      <c r="BA1052">
        <v>-388.00799999999998</v>
      </c>
      <c r="BB1052">
        <v>-387.28699999999998</v>
      </c>
      <c r="BC1052">
        <v>-388.33</v>
      </c>
      <c r="BD1052">
        <v>-388.47</v>
      </c>
    </row>
    <row r="1053" spans="1:56" x14ac:dyDescent="0.25">
      <c r="A1053" t="s">
        <v>323</v>
      </c>
      <c r="D1053" t="s">
        <v>2</v>
      </c>
      <c r="F1053" t="s">
        <v>157</v>
      </c>
      <c r="G1053" s="33">
        <v>43051</v>
      </c>
      <c r="H1053" s="41">
        <f t="shared" si="21"/>
        <v>40371.957000000017</v>
      </c>
      <c r="I1053">
        <v>-370.30099999999999</v>
      </c>
      <c r="J1053">
        <v>-372.709</v>
      </c>
      <c r="K1053">
        <v>-371.97</v>
      </c>
      <c r="L1053">
        <v>-371.65300000000002</v>
      </c>
      <c r="M1053">
        <v>-371.50900000000001</v>
      </c>
      <c r="N1053">
        <v>-372.76799999999997</v>
      </c>
      <c r="O1053">
        <v>-371.745</v>
      </c>
      <c r="P1053">
        <v>-371.24</v>
      </c>
      <c r="Q1053">
        <v>-371.60399999999998</v>
      </c>
      <c r="R1053">
        <v>-370.94600000000003</v>
      </c>
      <c r="S1053">
        <v>-371.12200000000001</v>
      </c>
      <c r="T1053">
        <v>-373.78300000000002</v>
      </c>
      <c r="U1053">
        <v>-52.21</v>
      </c>
      <c r="V1053">
        <v>-84.379000000000005</v>
      </c>
      <c r="W1053">
        <v>-126.185</v>
      </c>
      <c r="X1053">
        <v>-173.83</v>
      </c>
      <c r="Y1053">
        <v>-289.96699999999998</v>
      </c>
      <c r="Z1053">
        <v>-560.43499999999995</v>
      </c>
      <c r="AA1053">
        <v>-1184.165</v>
      </c>
      <c r="AB1053">
        <v>-1866.5530000000001</v>
      </c>
      <c r="AC1053">
        <v>-2081.8319999999999</v>
      </c>
      <c r="AD1053">
        <v>-2185.4839999999999</v>
      </c>
      <c r="AE1053">
        <v>-2243.377</v>
      </c>
      <c r="AF1053">
        <v>-2234.442</v>
      </c>
      <c r="AG1053">
        <v>-2223.3130000000001</v>
      </c>
      <c r="AH1053">
        <v>-2188.2370000000001</v>
      </c>
      <c r="AI1053">
        <v>-2156.8020000000001</v>
      </c>
      <c r="AJ1053">
        <v>-2043.8979999999999</v>
      </c>
      <c r="AK1053">
        <v>-1892.0550000000001</v>
      </c>
      <c r="AL1053">
        <v>-1721.5429999999999</v>
      </c>
      <c r="AM1053">
        <v>-1496.337</v>
      </c>
      <c r="AN1053">
        <v>-1255.943</v>
      </c>
      <c r="AO1053">
        <v>-1079.5889999999999</v>
      </c>
      <c r="AP1053">
        <v>-1054.8510000000001</v>
      </c>
      <c r="AQ1053">
        <v>-740.12699999999995</v>
      </c>
      <c r="AR1053">
        <v>-512.529</v>
      </c>
      <c r="AS1053">
        <v>-402.04300000000001</v>
      </c>
      <c r="AT1053">
        <v>-368.72800000000001</v>
      </c>
      <c r="AU1053">
        <v>-367.78300000000002</v>
      </c>
      <c r="AV1053">
        <v>-367.32</v>
      </c>
      <c r="AW1053">
        <v>-368.16300000000001</v>
      </c>
      <c r="AX1053">
        <v>-368.18900000000002</v>
      </c>
      <c r="AY1053">
        <v>-368.09500000000003</v>
      </c>
      <c r="AZ1053">
        <v>-369.18200000000002</v>
      </c>
      <c r="BA1053">
        <v>-369.875</v>
      </c>
      <c r="BB1053">
        <v>-371.46300000000002</v>
      </c>
      <c r="BC1053">
        <v>-371.53</v>
      </c>
      <c r="BD1053">
        <v>-370.15300000000002</v>
      </c>
    </row>
    <row r="1054" spans="1:56" x14ac:dyDescent="0.25">
      <c r="A1054" t="s">
        <v>323</v>
      </c>
      <c r="D1054" t="s">
        <v>2</v>
      </c>
      <c r="F1054" t="s">
        <v>156</v>
      </c>
      <c r="G1054" s="33">
        <v>43051</v>
      </c>
      <c r="H1054" s="41">
        <f t="shared" si="21"/>
        <v>310475.43300000008</v>
      </c>
      <c r="I1054">
        <v>-4.2990000000000004</v>
      </c>
      <c r="J1054">
        <v>-4.6159999999999997</v>
      </c>
      <c r="K1054">
        <v>-5.173</v>
      </c>
      <c r="L1054">
        <v>-6.4039999999999999</v>
      </c>
      <c r="M1054">
        <v>-5.0839999999999996</v>
      </c>
      <c r="N1054">
        <v>-4.8259999999999996</v>
      </c>
      <c r="O1054">
        <v>-4.8339999999999996</v>
      </c>
      <c r="P1054">
        <v>-5.8819999999999997</v>
      </c>
      <c r="Q1054">
        <v>-5.9219999999999997</v>
      </c>
      <c r="R1054">
        <v>-4.8630000000000004</v>
      </c>
      <c r="S1054">
        <v>-6.3639999999999999</v>
      </c>
      <c r="T1054">
        <v>-18.824000000000002</v>
      </c>
      <c r="U1054">
        <v>-130.53</v>
      </c>
      <c r="V1054">
        <v>-564.58900000000006</v>
      </c>
      <c r="W1054">
        <v>-1076.1300000000001</v>
      </c>
      <c r="X1054">
        <v>-1635.0160000000001</v>
      </c>
      <c r="Y1054">
        <v>-3134.32</v>
      </c>
      <c r="Z1054">
        <v>-6821.2709999999997</v>
      </c>
      <c r="AA1054">
        <v>-12525.651</v>
      </c>
      <c r="AB1054">
        <v>-18472.705000000002</v>
      </c>
      <c r="AC1054">
        <v>-20736.258999999998</v>
      </c>
      <c r="AD1054">
        <v>-22071.388999999999</v>
      </c>
      <c r="AE1054">
        <v>-22927.824000000001</v>
      </c>
      <c r="AF1054">
        <v>-23401.792000000001</v>
      </c>
      <c r="AG1054">
        <v>-23490.53</v>
      </c>
      <c r="AH1054">
        <v>-23083.489000000001</v>
      </c>
      <c r="AI1054">
        <v>-22523.037</v>
      </c>
      <c r="AJ1054">
        <v>-21412.825000000001</v>
      </c>
      <c r="AK1054">
        <v>-19776.114000000001</v>
      </c>
      <c r="AL1054">
        <v>-17774.634999999998</v>
      </c>
      <c r="AM1054">
        <v>-15262.862999999999</v>
      </c>
      <c r="AN1054">
        <v>-12360.857</v>
      </c>
      <c r="AO1054">
        <v>-9204.56</v>
      </c>
      <c r="AP1054">
        <v>-6103.9</v>
      </c>
      <c r="AQ1054">
        <v>-3570.261</v>
      </c>
      <c r="AR1054">
        <v>-1706.5419999999999</v>
      </c>
      <c r="AS1054">
        <v>-513.15</v>
      </c>
      <c r="AT1054">
        <v>-43.595999999999997</v>
      </c>
      <c r="AU1054">
        <v>-11.914999999999999</v>
      </c>
      <c r="AV1054">
        <v>-9.1280000000000001</v>
      </c>
      <c r="AW1054">
        <v>-8.3580000000000005</v>
      </c>
      <c r="AX1054">
        <v>-7.5720000000000001</v>
      </c>
      <c r="AY1054">
        <v>-7.4240000000000004</v>
      </c>
      <c r="AZ1054">
        <v>-6.0069999999999997</v>
      </c>
      <c r="BA1054">
        <v>-5.266</v>
      </c>
      <c r="BB1054">
        <v>-5.6479999999999997</v>
      </c>
      <c r="BC1054">
        <v>-7.7110000000000003</v>
      </c>
      <c r="BD1054">
        <v>-5.4779999999999998</v>
      </c>
    </row>
    <row r="1055" spans="1:56" x14ac:dyDescent="0.25">
      <c r="A1055" t="s">
        <v>323</v>
      </c>
      <c r="D1055" t="s">
        <v>2</v>
      </c>
      <c r="F1055" t="s">
        <v>155</v>
      </c>
      <c r="G1055" s="33">
        <v>43052</v>
      </c>
      <c r="H1055" s="41">
        <f t="shared" si="21"/>
        <v>0</v>
      </c>
      <c r="I1055">
        <v>-1338</v>
      </c>
      <c r="J1055">
        <v>-1338</v>
      </c>
      <c r="K1055">
        <v>-1338</v>
      </c>
      <c r="L1055">
        <v>-1284</v>
      </c>
      <c r="M1055">
        <v>-1086</v>
      </c>
      <c r="N1055">
        <v>-1032</v>
      </c>
      <c r="O1055">
        <v>-1020</v>
      </c>
      <c r="P1055">
        <v>-1014</v>
      </c>
      <c r="Q1055">
        <v>-1014</v>
      </c>
      <c r="R1055">
        <v>-1026</v>
      </c>
      <c r="S1055">
        <v>-1020</v>
      </c>
      <c r="T1055">
        <v>-954.03099999999995</v>
      </c>
      <c r="U1055">
        <v>-948.69500000000005</v>
      </c>
      <c r="V1055">
        <v>-954.91</v>
      </c>
      <c r="W1055">
        <v>-954.11099999999999</v>
      </c>
      <c r="X1055">
        <v>-955.53399999999999</v>
      </c>
      <c r="Y1055">
        <v>-1002.971</v>
      </c>
      <c r="Z1055">
        <v>-1014.752</v>
      </c>
      <c r="AA1055">
        <v>-1043.021</v>
      </c>
      <c r="AB1055">
        <v>-1091.951</v>
      </c>
      <c r="AC1055">
        <v>-1105.943</v>
      </c>
      <c r="AD1055">
        <v>-1100.875</v>
      </c>
      <c r="AE1055">
        <v>-1112.546</v>
      </c>
      <c r="AF1055">
        <v>-1114.2619999999999</v>
      </c>
      <c r="AG1055">
        <v>-1107.2260000000001</v>
      </c>
      <c r="AH1055">
        <v>-1104.386</v>
      </c>
      <c r="AI1055">
        <v>-1172.5429999999999</v>
      </c>
      <c r="AJ1055">
        <v>-1178.9269999999999</v>
      </c>
      <c r="AK1055">
        <v>-1171.1420000000001</v>
      </c>
      <c r="AL1055">
        <v>-1314.096</v>
      </c>
      <c r="AM1055">
        <v>-1442.335</v>
      </c>
      <c r="AN1055">
        <v>-1431.375</v>
      </c>
      <c r="AO1055">
        <v>-1429.0709999999999</v>
      </c>
      <c r="AP1055">
        <v>-1416.5419999999999</v>
      </c>
      <c r="AQ1055">
        <v>-187.18299999999999</v>
      </c>
      <c r="AR1055">
        <v>-0.35199999999999998</v>
      </c>
      <c r="AS1055">
        <v>0</v>
      </c>
      <c r="AT1055">
        <v>0</v>
      </c>
      <c r="AU1055">
        <v>0</v>
      </c>
      <c r="AV1055">
        <v>0</v>
      </c>
      <c r="AW1055">
        <v>-1026</v>
      </c>
      <c r="AX1055">
        <v>-1338</v>
      </c>
      <c r="AY1055">
        <v>-1344</v>
      </c>
      <c r="AZ1055">
        <v>-1344</v>
      </c>
      <c r="BA1055">
        <v>-1350</v>
      </c>
      <c r="BB1055">
        <v>-1362</v>
      </c>
      <c r="BC1055">
        <v>-1332</v>
      </c>
      <c r="BD1055">
        <v>-1332</v>
      </c>
    </row>
    <row r="1056" spans="1:56" x14ac:dyDescent="0.25">
      <c r="A1056" t="s">
        <v>323</v>
      </c>
      <c r="D1056" t="s">
        <v>2</v>
      </c>
      <c r="F1056" t="s">
        <v>156</v>
      </c>
      <c r="G1056" s="33">
        <v>43052</v>
      </c>
      <c r="H1056" s="41">
        <f t="shared" si="21"/>
        <v>307789.53399999999</v>
      </c>
      <c r="I1056">
        <v>-4.4669999999999996</v>
      </c>
      <c r="J1056">
        <v>-4.5090000000000003</v>
      </c>
      <c r="K1056">
        <v>-6.2290000000000001</v>
      </c>
      <c r="L1056">
        <v>-5.4779999999999998</v>
      </c>
      <c r="M1056">
        <v>-4.9729999999999999</v>
      </c>
      <c r="N1056">
        <v>-4.7789999999999999</v>
      </c>
      <c r="O1056">
        <v>-6.0890000000000004</v>
      </c>
      <c r="P1056">
        <v>-4.9640000000000004</v>
      </c>
      <c r="Q1056">
        <v>-4.8090000000000002</v>
      </c>
      <c r="R1056">
        <v>-5.3529999999999998</v>
      </c>
      <c r="S1056">
        <v>-8.4890000000000008</v>
      </c>
      <c r="T1056">
        <v>-145.21100000000001</v>
      </c>
      <c r="U1056">
        <v>-783.75400000000002</v>
      </c>
      <c r="V1056">
        <v>-2198.2869999999998</v>
      </c>
      <c r="W1056">
        <v>-4779.2830000000004</v>
      </c>
      <c r="X1056">
        <v>-7941.5439999999999</v>
      </c>
      <c r="Y1056">
        <v>-11059.121999999999</v>
      </c>
      <c r="Z1056">
        <v>-14098.355</v>
      </c>
      <c r="AA1056">
        <v>-16885.741999999998</v>
      </c>
      <c r="AB1056">
        <v>-19261.123</v>
      </c>
      <c r="AC1056">
        <v>-21045.168000000001</v>
      </c>
      <c r="AD1056">
        <v>-22231.563999999998</v>
      </c>
      <c r="AE1056">
        <v>-22772.580999999998</v>
      </c>
      <c r="AF1056">
        <v>-22781.111000000001</v>
      </c>
      <c r="AG1056">
        <v>-22261.172999999999</v>
      </c>
      <c r="AH1056">
        <v>-20324.196</v>
      </c>
      <c r="AI1056">
        <v>-18834.27</v>
      </c>
      <c r="AJ1056">
        <v>-17161.939999999999</v>
      </c>
      <c r="AK1056">
        <v>-15025.163</v>
      </c>
      <c r="AL1056">
        <v>-13314.624</v>
      </c>
      <c r="AM1056">
        <v>-10024.169</v>
      </c>
      <c r="AN1056">
        <v>-9169.7909999999993</v>
      </c>
      <c r="AO1056">
        <v>-7062.6589999999997</v>
      </c>
      <c r="AP1056">
        <v>-4576.7460000000001</v>
      </c>
      <c r="AQ1056">
        <v>-2519.8249999999998</v>
      </c>
      <c r="AR1056">
        <v>-1086.0940000000001</v>
      </c>
      <c r="AS1056">
        <v>-287.99900000000002</v>
      </c>
      <c r="AT1056">
        <v>-24.657</v>
      </c>
      <c r="AU1056">
        <v>-10.218</v>
      </c>
      <c r="AV1056">
        <v>-9.0920000000000005</v>
      </c>
      <c r="AW1056">
        <v>-8.1790000000000003</v>
      </c>
      <c r="AX1056">
        <v>-8.9849999999999994</v>
      </c>
      <c r="AY1056">
        <v>-8.8460000000000001</v>
      </c>
      <c r="AZ1056">
        <v>-5.6980000000000004</v>
      </c>
      <c r="BA1056">
        <v>-5.282</v>
      </c>
      <c r="BB1056">
        <v>-5.0860000000000003</v>
      </c>
      <c r="BC1056">
        <v>-6.4710000000000001</v>
      </c>
      <c r="BD1056">
        <v>-5.3869999999999996</v>
      </c>
    </row>
    <row r="1057" spans="1:56" x14ac:dyDescent="0.25">
      <c r="A1057" t="s">
        <v>323</v>
      </c>
      <c r="D1057" t="s">
        <v>2</v>
      </c>
      <c r="F1057" t="s">
        <v>153</v>
      </c>
      <c r="G1057" s="33">
        <v>43052</v>
      </c>
      <c r="H1057" s="41">
        <f t="shared" si="21"/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</row>
    <row r="1058" spans="1:56" x14ac:dyDescent="0.25">
      <c r="A1058" t="s">
        <v>323</v>
      </c>
      <c r="D1058" t="s">
        <v>2</v>
      </c>
      <c r="F1058" t="s">
        <v>157</v>
      </c>
      <c r="G1058" s="33">
        <v>43052</v>
      </c>
      <c r="H1058" s="41">
        <f t="shared" si="21"/>
        <v>36116.172999999988</v>
      </c>
      <c r="I1058">
        <v>-371.32900000000001</v>
      </c>
      <c r="J1058">
        <v>-373.66</v>
      </c>
      <c r="K1058">
        <v>-371.85599999999999</v>
      </c>
      <c r="L1058">
        <v>-371.86</v>
      </c>
      <c r="M1058">
        <v>-373.17700000000002</v>
      </c>
      <c r="N1058">
        <v>-371.93900000000002</v>
      </c>
      <c r="O1058">
        <v>-371.995</v>
      </c>
      <c r="P1058">
        <v>-373.358</v>
      </c>
      <c r="Q1058">
        <v>-371.54599999999999</v>
      </c>
      <c r="R1058">
        <v>-385.06900000000002</v>
      </c>
      <c r="S1058">
        <v>-397.47699999999998</v>
      </c>
      <c r="T1058">
        <v>-409.548</v>
      </c>
      <c r="U1058">
        <v>-448.84199999999998</v>
      </c>
      <c r="V1058">
        <v>-517.10900000000004</v>
      </c>
      <c r="W1058">
        <v>-628.33399999999995</v>
      </c>
      <c r="X1058">
        <v>-749.73500000000001</v>
      </c>
      <c r="Y1058">
        <v>-867.55100000000004</v>
      </c>
      <c r="Z1058">
        <v>-990.75300000000004</v>
      </c>
      <c r="AA1058">
        <v>-1129.1859999999999</v>
      </c>
      <c r="AB1058">
        <v>-1211.413</v>
      </c>
      <c r="AC1058">
        <v>-1292.2850000000001</v>
      </c>
      <c r="AD1058">
        <v>-1329.558</v>
      </c>
      <c r="AE1058">
        <v>-1360.5719999999999</v>
      </c>
      <c r="AF1058">
        <v>-1411.4269999999999</v>
      </c>
      <c r="AG1058">
        <v>-1477.338</v>
      </c>
      <c r="AH1058">
        <v>-1372.152</v>
      </c>
      <c r="AI1058">
        <v>-1259.117</v>
      </c>
      <c r="AJ1058">
        <v>-1134.8979999999999</v>
      </c>
      <c r="AK1058">
        <v>-1142.5050000000001</v>
      </c>
      <c r="AL1058">
        <v>-1172.874</v>
      </c>
      <c r="AM1058">
        <v>-1112.826</v>
      </c>
      <c r="AN1058">
        <v>-1134.1479999999999</v>
      </c>
      <c r="AO1058">
        <v>-1025.7829999999999</v>
      </c>
      <c r="AP1058">
        <v>-940.55399999999997</v>
      </c>
      <c r="AQ1058">
        <v>-784.48699999999997</v>
      </c>
      <c r="AR1058">
        <v>-640.68799999999999</v>
      </c>
      <c r="AS1058">
        <v>-557.74099999999999</v>
      </c>
      <c r="AT1058">
        <v>-534.822</v>
      </c>
      <c r="AU1058">
        <v>-533.74400000000003</v>
      </c>
      <c r="AV1058">
        <v>-533.71100000000001</v>
      </c>
      <c r="AW1058">
        <v>-533.58100000000002</v>
      </c>
      <c r="AX1058">
        <v>-533.39499999999998</v>
      </c>
      <c r="AY1058">
        <v>-534.43200000000002</v>
      </c>
      <c r="AZ1058">
        <v>-535.23699999999997</v>
      </c>
      <c r="BA1058">
        <v>-535.53899999999999</v>
      </c>
      <c r="BB1058">
        <v>-536.61500000000001</v>
      </c>
      <c r="BC1058">
        <v>-536.51</v>
      </c>
      <c r="BD1058">
        <v>-533.89700000000005</v>
      </c>
    </row>
    <row r="1059" spans="1:56" x14ac:dyDescent="0.25">
      <c r="A1059" t="s">
        <v>323</v>
      </c>
      <c r="D1059" t="s">
        <v>2</v>
      </c>
      <c r="F1059" t="s">
        <v>154</v>
      </c>
      <c r="G1059" s="33">
        <v>43052</v>
      </c>
      <c r="H1059" s="41">
        <f t="shared" si="21"/>
        <v>0</v>
      </c>
      <c r="I1059">
        <v>-388.98599999999999</v>
      </c>
      <c r="J1059">
        <v>-388.09399999999999</v>
      </c>
      <c r="K1059">
        <v>-389.35199999999998</v>
      </c>
      <c r="L1059">
        <v>-388.70600000000002</v>
      </c>
      <c r="M1059">
        <v>-389.08300000000003</v>
      </c>
      <c r="N1059">
        <v>-389.73899999999998</v>
      </c>
      <c r="O1059">
        <v>-388.52300000000002</v>
      </c>
      <c r="P1059">
        <v>-389.12599999999998</v>
      </c>
      <c r="Q1059">
        <v>-389.73899999999998</v>
      </c>
      <c r="R1059">
        <v>-403.351</v>
      </c>
      <c r="S1059">
        <v>-415.995</v>
      </c>
      <c r="T1059">
        <v>-414.82299999999998</v>
      </c>
      <c r="U1059">
        <v>-1459.079</v>
      </c>
      <c r="V1059">
        <v>-1420.4670000000001</v>
      </c>
      <c r="W1059">
        <v>-1276.971</v>
      </c>
      <c r="X1059">
        <v>-1309.0229999999999</v>
      </c>
      <c r="Y1059">
        <v>-1490.2159999999999</v>
      </c>
      <c r="Z1059">
        <v>-1351.117</v>
      </c>
      <c r="AA1059">
        <v>-1244.5650000000001</v>
      </c>
      <c r="AB1059">
        <v>-1225.5550000000001</v>
      </c>
      <c r="AC1059">
        <v>-1187.546</v>
      </c>
      <c r="AD1059">
        <v>-1125.981</v>
      </c>
      <c r="AE1059">
        <v>-1071.7159999999999</v>
      </c>
      <c r="AF1059">
        <v>-1056.105</v>
      </c>
      <c r="AG1059">
        <v>-941.14400000000001</v>
      </c>
      <c r="AH1059">
        <v>-888.64099999999996</v>
      </c>
      <c r="AI1059">
        <v>-821.58199999999999</v>
      </c>
      <c r="AJ1059">
        <v>-845.31</v>
      </c>
      <c r="AK1059">
        <v>-863.79300000000001</v>
      </c>
      <c r="AL1059">
        <v>-863.16899999999998</v>
      </c>
      <c r="AM1059">
        <v>-867.66399999999999</v>
      </c>
      <c r="AN1059">
        <v>-889.07100000000003</v>
      </c>
      <c r="AO1059">
        <v>-903.221</v>
      </c>
      <c r="AP1059">
        <v>-679.89</v>
      </c>
      <c r="AQ1059">
        <v>-907.49</v>
      </c>
      <c r="AR1059">
        <v>-1022.289</v>
      </c>
      <c r="AS1059">
        <v>-1255.875</v>
      </c>
      <c r="AT1059">
        <v>-1597.8330000000001</v>
      </c>
      <c r="AU1059">
        <v>-1728.8889999999999</v>
      </c>
      <c r="AV1059">
        <v>-1643.712</v>
      </c>
      <c r="AW1059">
        <v>-1448.6479999999999</v>
      </c>
      <c r="AX1059">
        <v>-1542.577</v>
      </c>
      <c r="AY1059">
        <v>-1693.6210000000001</v>
      </c>
      <c r="AZ1059">
        <v>-1639.5609999999999</v>
      </c>
      <c r="BA1059">
        <v>-847.34299999999996</v>
      </c>
      <c r="BB1059">
        <v>-765.45600000000002</v>
      </c>
      <c r="BC1059">
        <v>-753.822</v>
      </c>
      <c r="BD1059">
        <v>-793.01300000000003</v>
      </c>
    </row>
    <row r="1060" spans="1:56" x14ac:dyDescent="0.25">
      <c r="A1060" t="s">
        <v>323</v>
      </c>
      <c r="D1060" t="s">
        <v>2</v>
      </c>
      <c r="F1060" t="s">
        <v>154</v>
      </c>
      <c r="G1060" s="33">
        <v>43053</v>
      </c>
      <c r="H1060" s="41">
        <f t="shared" si="21"/>
        <v>0</v>
      </c>
      <c r="I1060">
        <v>-671.74199999999996</v>
      </c>
      <c r="J1060">
        <v>-581.65</v>
      </c>
      <c r="K1060">
        <v>-462.37700000000001</v>
      </c>
      <c r="L1060">
        <v>-502.59</v>
      </c>
      <c r="M1060">
        <v>-468.36700000000002</v>
      </c>
      <c r="N1060">
        <v>-431.66</v>
      </c>
      <c r="O1060">
        <v>-432.38099999999997</v>
      </c>
      <c r="P1060">
        <v>-431.84300000000002</v>
      </c>
      <c r="Q1060">
        <v>-432.13400000000001</v>
      </c>
      <c r="R1060">
        <v>-432.26299999999998</v>
      </c>
      <c r="S1060">
        <v>-431.70400000000001</v>
      </c>
      <c r="T1060">
        <v>-430.04700000000003</v>
      </c>
      <c r="U1060">
        <v>-1227.3620000000001</v>
      </c>
      <c r="V1060">
        <v>-1261.2190000000001</v>
      </c>
      <c r="W1060">
        <v>-1049.1469999999999</v>
      </c>
      <c r="X1060">
        <v>-920.03800000000001</v>
      </c>
      <c r="Y1060">
        <v>-528.51400000000001</v>
      </c>
      <c r="Z1060">
        <v>-627.54</v>
      </c>
      <c r="AA1060">
        <v>-614.82000000000005</v>
      </c>
      <c r="AB1060">
        <v>-554.86699999999996</v>
      </c>
      <c r="AC1060">
        <v>-445.61599999999999</v>
      </c>
      <c r="AD1060">
        <v>-409.85500000000002</v>
      </c>
      <c r="AE1060">
        <v>-406.28500000000003</v>
      </c>
      <c r="AF1060">
        <v>-405.37099999999998</v>
      </c>
      <c r="AG1060">
        <v>-404.65199999999999</v>
      </c>
      <c r="AH1060">
        <v>-403.99400000000003</v>
      </c>
      <c r="AI1060">
        <v>-402.68299999999999</v>
      </c>
      <c r="AJ1060">
        <v>-402.41500000000002</v>
      </c>
      <c r="AK1060">
        <v>-402.125</v>
      </c>
      <c r="AL1060">
        <v>-401.83499999999998</v>
      </c>
      <c r="AM1060">
        <v>-402.57600000000002</v>
      </c>
      <c r="AN1060">
        <v>-408.16699999999997</v>
      </c>
      <c r="AO1060">
        <v>-467.41</v>
      </c>
      <c r="AP1060">
        <v>-592.00400000000002</v>
      </c>
      <c r="AQ1060">
        <v>-821.74199999999996</v>
      </c>
      <c r="AR1060">
        <v>-914.98400000000004</v>
      </c>
      <c r="AS1060">
        <v>-1057.296</v>
      </c>
      <c r="AT1060">
        <v>-1136.3779999999999</v>
      </c>
      <c r="AU1060">
        <v>-1235.318</v>
      </c>
      <c r="AV1060">
        <v>-1334.6130000000001</v>
      </c>
      <c r="AW1060">
        <v>-1387.211</v>
      </c>
      <c r="AX1060">
        <v>-1394.6410000000001</v>
      </c>
      <c r="AY1060">
        <v>-1474.2819999999999</v>
      </c>
      <c r="AZ1060">
        <v>-1520.2349999999999</v>
      </c>
      <c r="BA1060">
        <v>-796.27099999999996</v>
      </c>
      <c r="BB1060">
        <v>-706.01800000000003</v>
      </c>
      <c r="BC1060">
        <v>-486.60300000000001</v>
      </c>
      <c r="BD1060">
        <v>-410.41500000000002</v>
      </c>
    </row>
    <row r="1061" spans="1:56" x14ac:dyDescent="0.25">
      <c r="A1061" t="s">
        <v>323</v>
      </c>
      <c r="D1061" t="s">
        <v>2</v>
      </c>
      <c r="F1061" t="s">
        <v>153</v>
      </c>
      <c r="G1061" s="33">
        <v>43053</v>
      </c>
      <c r="H1061" s="41">
        <f t="shared" si="21"/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</row>
    <row r="1062" spans="1:56" x14ac:dyDescent="0.25">
      <c r="A1062" t="s">
        <v>323</v>
      </c>
      <c r="D1062" t="s">
        <v>2</v>
      </c>
      <c r="F1062" t="s">
        <v>156</v>
      </c>
      <c r="G1062" s="33">
        <v>43053</v>
      </c>
      <c r="H1062" s="41">
        <f t="shared" si="21"/>
        <v>309248.94799999992</v>
      </c>
      <c r="I1062">
        <v>-6.0190000000000001</v>
      </c>
      <c r="J1062">
        <v>-5.6740000000000004</v>
      </c>
      <c r="K1062">
        <v>-6.2809999999999997</v>
      </c>
      <c r="L1062">
        <v>-6.09</v>
      </c>
      <c r="M1062">
        <v>-4.9950000000000001</v>
      </c>
      <c r="N1062">
        <v>-4.8659999999999997</v>
      </c>
      <c r="O1062">
        <v>-5.4939999999999998</v>
      </c>
      <c r="P1062">
        <v>-5.2629999999999999</v>
      </c>
      <c r="Q1062">
        <v>-5.0759999999999996</v>
      </c>
      <c r="R1062">
        <v>-5.5819999999999999</v>
      </c>
      <c r="S1062">
        <v>-12.868</v>
      </c>
      <c r="T1062">
        <v>-218.77500000000001</v>
      </c>
      <c r="U1062">
        <v>-1030.9580000000001</v>
      </c>
      <c r="V1062">
        <v>-2541.741</v>
      </c>
      <c r="W1062">
        <v>-4923.2780000000002</v>
      </c>
      <c r="X1062">
        <v>-8086.2309999999998</v>
      </c>
      <c r="Y1062">
        <v>-11054.522000000001</v>
      </c>
      <c r="Z1062">
        <v>-13898.375</v>
      </c>
      <c r="AA1062">
        <v>-16563.235000000001</v>
      </c>
      <c r="AB1062">
        <v>-18868.456999999999</v>
      </c>
      <c r="AC1062">
        <v>-20573.294999999998</v>
      </c>
      <c r="AD1062">
        <v>-21764.375</v>
      </c>
      <c r="AE1062">
        <v>-22355.03</v>
      </c>
      <c r="AF1062">
        <v>-22502.427</v>
      </c>
      <c r="AG1062">
        <v>-22229.296999999999</v>
      </c>
      <c r="AH1062">
        <v>-21553.841</v>
      </c>
      <c r="AI1062">
        <v>-20267.744999999999</v>
      </c>
      <c r="AJ1062">
        <v>-18692.199000000001</v>
      </c>
      <c r="AK1062">
        <v>-16711.395</v>
      </c>
      <c r="AL1062">
        <v>-14159.6</v>
      </c>
      <c r="AM1062">
        <v>-11042.936</v>
      </c>
      <c r="AN1062">
        <v>-8242.9570000000003</v>
      </c>
      <c r="AO1062">
        <v>-5744.2950000000001</v>
      </c>
      <c r="AP1062">
        <v>-3494.4749999999999</v>
      </c>
      <c r="AQ1062">
        <v>-1833.77</v>
      </c>
      <c r="AR1062">
        <v>-575.00599999999997</v>
      </c>
      <c r="AS1062">
        <v>-138.625</v>
      </c>
      <c r="AT1062">
        <v>-25.667999999999999</v>
      </c>
      <c r="AU1062">
        <v>-13.675000000000001</v>
      </c>
      <c r="AV1062">
        <v>-12.278</v>
      </c>
      <c r="AW1062">
        <v>-10.789</v>
      </c>
      <c r="AX1062">
        <v>-9.3460000000000001</v>
      </c>
      <c r="AY1062">
        <v>-8.0510000000000002</v>
      </c>
      <c r="AZ1062">
        <v>-8.4760000000000009</v>
      </c>
      <c r="BA1062">
        <v>-7.1459999999999999</v>
      </c>
      <c r="BB1062">
        <v>-5.95</v>
      </c>
      <c r="BC1062">
        <v>-6.782</v>
      </c>
      <c r="BD1062">
        <v>-5.7389999999999999</v>
      </c>
    </row>
    <row r="1063" spans="1:56" x14ac:dyDescent="0.25">
      <c r="A1063" t="s">
        <v>323</v>
      </c>
      <c r="D1063" t="s">
        <v>2</v>
      </c>
      <c r="F1063" t="s">
        <v>155</v>
      </c>
      <c r="G1063" s="33">
        <v>43053</v>
      </c>
      <c r="H1063" s="41">
        <f t="shared" si="21"/>
        <v>0</v>
      </c>
      <c r="I1063">
        <v>-1338</v>
      </c>
      <c r="J1063">
        <v>-1362</v>
      </c>
      <c r="K1063">
        <v>-1368</v>
      </c>
      <c r="L1063">
        <v>-1374</v>
      </c>
      <c r="M1063">
        <v>-1284</v>
      </c>
      <c r="N1063">
        <v>-1134</v>
      </c>
      <c r="O1063">
        <v>-1086</v>
      </c>
      <c r="P1063">
        <v>-1056</v>
      </c>
      <c r="Q1063">
        <v>-1062</v>
      </c>
      <c r="R1063">
        <v>-1074</v>
      </c>
      <c r="S1063">
        <v>-1068</v>
      </c>
      <c r="T1063">
        <v>-1068</v>
      </c>
      <c r="U1063">
        <v>-1074.8320000000001</v>
      </c>
      <c r="V1063">
        <v>-1080.894</v>
      </c>
      <c r="W1063">
        <v>-1074.4159999999999</v>
      </c>
      <c r="X1063">
        <v>-1089.7750000000001</v>
      </c>
      <c r="Y1063">
        <v>-1097.7260000000001</v>
      </c>
      <c r="Z1063">
        <v>-1098.682</v>
      </c>
      <c r="AA1063">
        <v>-1104.0940000000001</v>
      </c>
      <c r="AB1063">
        <v>-1109.2239999999999</v>
      </c>
      <c r="AC1063">
        <v>-1111.4749999999999</v>
      </c>
      <c r="AD1063">
        <v>-1125.2840000000001</v>
      </c>
      <c r="AE1063">
        <v>-1183.5909999999999</v>
      </c>
      <c r="AF1063">
        <v>-1225.8710000000001</v>
      </c>
      <c r="AG1063">
        <v>-1198.4369999999999</v>
      </c>
      <c r="AH1063">
        <v>-1195.9860000000001</v>
      </c>
      <c r="AI1063">
        <v>-291.56799999999998</v>
      </c>
      <c r="AJ1063">
        <v>-292.94499999999999</v>
      </c>
      <c r="AK1063">
        <v>-1353.617</v>
      </c>
      <c r="AL1063">
        <v>-1426.7629999999999</v>
      </c>
      <c r="AM1063">
        <v>-1399.6089999999999</v>
      </c>
      <c r="AN1063">
        <v>-1406.3019999999999</v>
      </c>
      <c r="AO1063">
        <v>-1403.5360000000001</v>
      </c>
      <c r="AP1063">
        <v>-1402.0640000000001</v>
      </c>
      <c r="AQ1063">
        <v>-1386.606</v>
      </c>
      <c r="AR1063">
        <v>-1386.0309999999999</v>
      </c>
      <c r="AS1063">
        <v>-1380</v>
      </c>
      <c r="AT1063">
        <v>-1380.08</v>
      </c>
      <c r="AU1063">
        <v>-1356.16</v>
      </c>
      <c r="AV1063">
        <v>-1332</v>
      </c>
      <c r="AW1063">
        <v>-1320</v>
      </c>
      <c r="AX1063">
        <v>-1314</v>
      </c>
      <c r="AY1063">
        <v>-1320</v>
      </c>
      <c r="AZ1063">
        <v>-1314</v>
      </c>
      <c r="BA1063">
        <v>-1320</v>
      </c>
      <c r="BB1063">
        <v>-1314</v>
      </c>
      <c r="BC1063">
        <v>-1320</v>
      </c>
      <c r="BD1063">
        <v>-1326</v>
      </c>
    </row>
    <row r="1064" spans="1:56" x14ac:dyDescent="0.25">
      <c r="A1064" t="s">
        <v>323</v>
      </c>
      <c r="D1064" t="s">
        <v>2</v>
      </c>
      <c r="F1064" t="s">
        <v>157</v>
      </c>
      <c r="G1064" s="33">
        <v>43053</v>
      </c>
      <c r="H1064" s="41">
        <f t="shared" si="21"/>
        <v>35612.018000000004</v>
      </c>
      <c r="I1064">
        <v>-537.87800000000004</v>
      </c>
      <c r="J1064">
        <v>-537.65899999999999</v>
      </c>
      <c r="K1064">
        <v>-536.798</v>
      </c>
      <c r="L1064">
        <v>-537.28499999999997</v>
      </c>
      <c r="M1064">
        <v>-536.327</v>
      </c>
      <c r="N1064">
        <v>-536.274</v>
      </c>
      <c r="O1064">
        <v>-535.93200000000002</v>
      </c>
      <c r="P1064">
        <v>-535.78200000000004</v>
      </c>
      <c r="Q1064">
        <v>-536.60199999999998</v>
      </c>
      <c r="R1064">
        <v>-551.97199999999998</v>
      </c>
      <c r="S1064">
        <v>-556.40899999999999</v>
      </c>
      <c r="T1064">
        <v>-570.43499999999995</v>
      </c>
      <c r="U1064">
        <v>-619.03800000000001</v>
      </c>
      <c r="V1064">
        <v>-693.23199999999997</v>
      </c>
      <c r="W1064">
        <v>-776.61099999999999</v>
      </c>
      <c r="X1064">
        <v>-881.88199999999995</v>
      </c>
      <c r="Y1064">
        <v>-973.048</v>
      </c>
      <c r="Z1064">
        <v>-1067.6959999999999</v>
      </c>
      <c r="AA1064">
        <v>-1213.961</v>
      </c>
      <c r="AB1064">
        <v>-1301.8050000000001</v>
      </c>
      <c r="AC1064">
        <v>-1338.356</v>
      </c>
      <c r="AD1064">
        <v>-1377.077</v>
      </c>
      <c r="AE1064">
        <v>-1413.6959999999999</v>
      </c>
      <c r="AF1064">
        <v>-1448.37</v>
      </c>
      <c r="AG1064">
        <v>-1395.606</v>
      </c>
      <c r="AH1064">
        <v>-1331.414</v>
      </c>
      <c r="AI1064">
        <v>-1144.17</v>
      </c>
      <c r="AJ1064">
        <v>-1076.356</v>
      </c>
      <c r="AK1064">
        <v>-1159.9090000000001</v>
      </c>
      <c r="AL1064">
        <v>-1131.107</v>
      </c>
      <c r="AM1064">
        <v>-1087.788</v>
      </c>
      <c r="AN1064">
        <v>-1046.703</v>
      </c>
      <c r="AO1064">
        <v>-920.75800000000004</v>
      </c>
      <c r="AP1064">
        <v>-685.07899999999995</v>
      </c>
      <c r="AQ1064">
        <v>-551.18700000000001</v>
      </c>
      <c r="AR1064">
        <v>-406.11200000000002</v>
      </c>
      <c r="AS1064">
        <v>-347.66500000000002</v>
      </c>
      <c r="AT1064">
        <v>-335.71600000000001</v>
      </c>
      <c r="AU1064">
        <v>-336.98200000000003</v>
      </c>
      <c r="AV1064">
        <v>-337.15300000000002</v>
      </c>
      <c r="AW1064">
        <v>-337.303</v>
      </c>
      <c r="AX1064">
        <v>-337.83100000000002</v>
      </c>
      <c r="AY1064">
        <v>-338.678</v>
      </c>
      <c r="AZ1064">
        <v>-338.00700000000001</v>
      </c>
      <c r="BA1064">
        <v>-338.26299999999998</v>
      </c>
      <c r="BB1064">
        <v>-338.70400000000001</v>
      </c>
      <c r="BC1064">
        <v>-339.04500000000002</v>
      </c>
      <c r="BD1064">
        <v>-336.35700000000003</v>
      </c>
    </row>
    <row r="1065" spans="1:56" x14ac:dyDescent="0.25">
      <c r="A1065" t="s">
        <v>323</v>
      </c>
      <c r="D1065" t="s">
        <v>2</v>
      </c>
      <c r="F1065" t="s">
        <v>154</v>
      </c>
      <c r="G1065" s="33">
        <v>43054</v>
      </c>
      <c r="H1065" s="41">
        <f t="shared" si="21"/>
        <v>0</v>
      </c>
      <c r="I1065">
        <v>-410.95299999999997</v>
      </c>
      <c r="J1065">
        <v>-409.834</v>
      </c>
      <c r="K1065">
        <v>-410.30700000000002</v>
      </c>
      <c r="L1065">
        <v>-410.673</v>
      </c>
      <c r="M1065">
        <v>-410.53300000000002</v>
      </c>
      <c r="N1065">
        <v>-411.00599999999997</v>
      </c>
      <c r="O1065">
        <v>-410.68299999999999</v>
      </c>
      <c r="P1065">
        <v>-410.11399999999998</v>
      </c>
      <c r="Q1065">
        <v>-410.30799999999999</v>
      </c>
      <c r="R1065">
        <v>-409.95299999999997</v>
      </c>
      <c r="S1065">
        <v>-410.37099999999998</v>
      </c>
      <c r="T1065">
        <v>-415.69299999999998</v>
      </c>
      <c r="U1065">
        <v>-1102.4659999999999</v>
      </c>
      <c r="V1065">
        <v>-1060.4159999999999</v>
      </c>
      <c r="W1065">
        <v>-910.46699999999998</v>
      </c>
      <c r="X1065">
        <v>-750.94100000000003</v>
      </c>
      <c r="Y1065">
        <v>-678.85900000000004</v>
      </c>
      <c r="Z1065">
        <v>-552.31799999999998</v>
      </c>
      <c r="AA1065">
        <v>-528.08399999999995</v>
      </c>
      <c r="AB1065">
        <v>-512.22500000000002</v>
      </c>
      <c r="AC1065">
        <v>-449.98200000000003</v>
      </c>
      <c r="AD1065">
        <v>-429.62700000000001</v>
      </c>
      <c r="AE1065">
        <v>-271.92700000000002</v>
      </c>
      <c r="AF1065">
        <v>-6.5579999999999998</v>
      </c>
      <c r="AG1065">
        <v>-36.286999999999999</v>
      </c>
      <c r="AH1065">
        <v>-38.438000000000002</v>
      </c>
      <c r="AI1065">
        <v>-177.96600000000001</v>
      </c>
      <c r="AJ1065">
        <v>-536.54499999999996</v>
      </c>
      <c r="AK1065">
        <v>-802.08799999999997</v>
      </c>
      <c r="AL1065">
        <v>-604.26199999999994</v>
      </c>
      <c r="AM1065">
        <v>-675.46100000000001</v>
      </c>
      <c r="AN1065">
        <v>-739.43600000000004</v>
      </c>
      <c r="AO1065">
        <v>-883.15700000000004</v>
      </c>
      <c r="AP1065">
        <v>-1089.596</v>
      </c>
      <c r="AQ1065">
        <v>-1316.84</v>
      </c>
      <c r="AR1065">
        <v>-1092.252</v>
      </c>
      <c r="AS1065">
        <v>-1101.1980000000001</v>
      </c>
      <c r="AT1065">
        <v>-1128.68</v>
      </c>
      <c r="AU1065">
        <v>-1265.7470000000001</v>
      </c>
      <c r="AV1065">
        <v>-1601.1769999999999</v>
      </c>
      <c r="AW1065">
        <v>-1633.712</v>
      </c>
      <c r="AX1065">
        <v>-1667.085</v>
      </c>
      <c r="AY1065">
        <v>-1689.9010000000001</v>
      </c>
      <c r="AZ1065">
        <v>-1712.115</v>
      </c>
      <c r="BA1065">
        <v>-630.58299999999997</v>
      </c>
      <c r="BB1065">
        <v>-411.54300000000001</v>
      </c>
      <c r="BC1065">
        <v>-577.32799999999997</v>
      </c>
      <c r="BD1065">
        <v>-511.65499999999997</v>
      </c>
    </row>
    <row r="1066" spans="1:56" x14ac:dyDescent="0.25">
      <c r="A1066" t="s">
        <v>323</v>
      </c>
      <c r="D1066" t="s">
        <v>2</v>
      </c>
      <c r="F1066" t="s">
        <v>157</v>
      </c>
      <c r="G1066" s="33">
        <v>43054</v>
      </c>
      <c r="H1066" s="41">
        <f t="shared" si="21"/>
        <v>28036.411</v>
      </c>
      <c r="I1066">
        <v>-340.54899999999998</v>
      </c>
      <c r="J1066">
        <v>-339.87799999999999</v>
      </c>
      <c r="K1066">
        <v>-338.18099999999998</v>
      </c>
      <c r="L1066">
        <v>-339.08300000000003</v>
      </c>
      <c r="M1066">
        <v>-338.976</v>
      </c>
      <c r="N1066">
        <v>-338.93299999999999</v>
      </c>
      <c r="O1066">
        <v>-338.67899999999997</v>
      </c>
      <c r="P1066">
        <v>-338.76299999999998</v>
      </c>
      <c r="Q1066">
        <v>-338.85500000000002</v>
      </c>
      <c r="R1066">
        <v>-339.10700000000003</v>
      </c>
      <c r="S1066">
        <v>-379.98099999999999</v>
      </c>
      <c r="T1066">
        <v>-470.44600000000003</v>
      </c>
      <c r="U1066">
        <v>-609.1</v>
      </c>
      <c r="V1066">
        <v>-711.34199999999998</v>
      </c>
      <c r="W1066">
        <v>-720.79</v>
      </c>
      <c r="X1066">
        <v>-777.54300000000001</v>
      </c>
      <c r="Y1066">
        <v>-888.22299999999996</v>
      </c>
      <c r="Z1066">
        <v>-976.99800000000005</v>
      </c>
      <c r="AA1066">
        <v>-1137.173</v>
      </c>
      <c r="AB1066">
        <v>-927.16200000000003</v>
      </c>
      <c r="AC1066">
        <v>-954.29</v>
      </c>
      <c r="AD1066">
        <v>-974.93899999999996</v>
      </c>
      <c r="AE1066">
        <v>-1010.333</v>
      </c>
      <c r="AF1066">
        <v>-714.45100000000002</v>
      </c>
      <c r="AG1066">
        <v>-784.28800000000001</v>
      </c>
      <c r="AH1066">
        <v>-692.86400000000003</v>
      </c>
      <c r="AI1066">
        <v>-532.05399999999997</v>
      </c>
      <c r="AJ1066">
        <v>-502.435</v>
      </c>
      <c r="AK1066">
        <v>-517.404</v>
      </c>
      <c r="AL1066">
        <v>-625.95799999999997</v>
      </c>
      <c r="AM1066">
        <v>-883.82500000000005</v>
      </c>
      <c r="AN1066">
        <v>-916.76300000000003</v>
      </c>
      <c r="AO1066">
        <v>-580.70100000000002</v>
      </c>
      <c r="AP1066">
        <v>-495.18200000000002</v>
      </c>
      <c r="AQ1066">
        <v>-491.76299999999998</v>
      </c>
      <c r="AR1066">
        <v>-495.87299999999999</v>
      </c>
      <c r="AS1066">
        <v>-490.71800000000002</v>
      </c>
      <c r="AT1066">
        <v>-489.88</v>
      </c>
      <c r="AU1066">
        <v>-488.721</v>
      </c>
      <c r="AV1066">
        <v>-490.13</v>
      </c>
      <c r="AW1066">
        <v>-488.88499999999999</v>
      </c>
      <c r="AX1066">
        <v>-489.05200000000002</v>
      </c>
      <c r="AY1066">
        <v>-489.74099999999999</v>
      </c>
      <c r="AZ1066">
        <v>-489.65800000000002</v>
      </c>
      <c r="BA1066">
        <v>-490.11900000000003</v>
      </c>
      <c r="BB1066">
        <v>-489.69200000000001</v>
      </c>
      <c r="BC1066">
        <v>-489.97</v>
      </c>
      <c r="BD1066">
        <v>-486.96</v>
      </c>
    </row>
    <row r="1067" spans="1:56" x14ac:dyDescent="0.25">
      <c r="A1067" t="s">
        <v>323</v>
      </c>
      <c r="D1067" t="s">
        <v>2</v>
      </c>
      <c r="F1067" t="s">
        <v>156</v>
      </c>
      <c r="G1067" s="33">
        <v>43054</v>
      </c>
      <c r="H1067" s="41">
        <f t="shared" si="21"/>
        <v>156563.51999999999</v>
      </c>
      <c r="I1067">
        <v>-5.4980000000000002</v>
      </c>
      <c r="J1067">
        <v>-5.8079999999999998</v>
      </c>
      <c r="K1067">
        <v>-5.6890000000000001</v>
      </c>
      <c r="L1067">
        <v>-5.8449999999999998</v>
      </c>
      <c r="M1067">
        <v>-5.4279999999999999</v>
      </c>
      <c r="N1067">
        <v>-5.8959999999999999</v>
      </c>
      <c r="O1067">
        <v>-7.0979999999999999</v>
      </c>
      <c r="P1067">
        <v>-5.8150000000000004</v>
      </c>
      <c r="Q1067">
        <v>-6.6779999999999999</v>
      </c>
      <c r="R1067">
        <v>-6.1820000000000004</v>
      </c>
      <c r="S1067">
        <v>-13.222</v>
      </c>
      <c r="T1067">
        <v>-98.049000000000007</v>
      </c>
      <c r="U1067">
        <v>-783.82799999999997</v>
      </c>
      <c r="V1067">
        <v>-2766.511</v>
      </c>
      <c r="W1067">
        <v>-3349.549</v>
      </c>
      <c r="X1067">
        <v>-6171.848</v>
      </c>
      <c r="Y1067">
        <v>-9740.1669999999995</v>
      </c>
      <c r="Z1067">
        <v>-11633.808000000001</v>
      </c>
      <c r="AA1067">
        <v>-14839.53</v>
      </c>
      <c r="AB1067">
        <v>-15490.254999999999</v>
      </c>
      <c r="AC1067">
        <v>-15142.597</v>
      </c>
      <c r="AD1067">
        <v>-14393.221</v>
      </c>
      <c r="AE1067">
        <v>-12216.37</v>
      </c>
      <c r="AF1067">
        <v>-8335.3070000000007</v>
      </c>
      <c r="AG1067">
        <v>-9503.32</v>
      </c>
      <c r="AH1067">
        <v>-7245.6369999999997</v>
      </c>
      <c r="AI1067">
        <v>-3069.0230000000001</v>
      </c>
      <c r="AJ1067">
        <v>-2010.0450000000001</v>
      </c>
      <c r="AK1067">
        <v>-1149.116</v>
      </c>
      <c r="AL1067">
        <v>-3783.0259999999998</v>
      </c>
      <c r="AM1067">
        <v>-7233.7139999999999</v>
      </c>
      <c r="AN1067">
        <v>-6119.0240000000003</v>
      </c>
      <c r="AO1067">
        <v>-1241.0840000000001</v>
      </c>
      <c r="AP1067">
        <v>-51.125999999999998</v>
      </c>
      <c r="AQ1067">
        <v>-17.542000000000002</v>
      </c>
      <c r="AR1067">
        <v>-21.728000000000002</v>
      </c>
      <c r="AS1067">
        <v>-10.074</v>
      </c>
      <c r="AT1067">
        <v>-9.1609999999999996</v>
      </c>
      <c r="AU1067">
        <v>-10.397</v>
      </c>
      <c r="AV1067">
        <v>-8.4570000000000007</v>
      </c>
      <c r="AW1067">
        <v>-7.1280000000000001</v>
      </c>
      <c r="AX1067">
        <v>-6.9880000000000004</v>
      </c>
      <c r="AY1067">
        <v>-6.9160000000000004</v>
      </c>
      <c r="AZ1067">
        <v>-5.657</v>
      </c>
      <c r="BA1067">
        <v>-4.8899999999999997</v>
      </c>
      <c r="BB1067">
        <v>-4.4530000000000003</v>
      </c>
      <c r="BC1067">
        <v>-5.7729999999999997</v>
      </c>
      <c r="BD1067">
        <v>-5.0419999999999998</v>
      </c>
    </row>
    <row r="1068" spans="1:56" x14ac:dyDescent="0.25">
      <c r="A1068" t="s">
        <v>323</v>
      </c>
      <c r="D1068" t="s">
        <v>2</v>
      </c>
      <c r="F1068" t="s">
        <v>155</v>
      </c>
      <c r="G1068" s="33">
        <v>43054</v>
      </c>
      <c r="H1068" s="41">
        <f t="shared" si="21"/>
        <v>0</v>
      </c>
      <c r="I1068">
        <v>-1320</v>
      </c>
      <c r="J1068">
        <v>-1320</v>
      </c>
      <c r="K1068">
        <v>-1332.04</v>
      </c>
      <c r="L1068">
        <v>-1332</v>
      </c>
      <c r="M1068">
        <v>-1374</v>
      </c>
      <c r="N1068">
        <v>-1392</v>
      </c>
      <c r="O1068">
        <v>-1398.16</v>
      </c>
      <c r="P1068">
        <v>-1146</v>
      </c>
      <c r="Q1068">
        <v>-1146</v>
      </c>
      <c r="R1068">
        <v>-1068</v>
      </c>
      <c r="S1068">
        <v>-1068</v>
      </c>
      <c r="T1068">
        <v>-1074</v>
      </c>
      <c r="U1068">
        <v>-1074.8630000000001</v>
      </c>
      <c r="V1068">
        <v>-1122.3040000000001</v>
      </c>
      <c r="W1068">
        <v>-1116.4949999999999</v>
      </c>
      <c r="X1068">
        <v>-1123.566</v>
      </c>
      <c r="Y1068">
        <v>-1129.0060000000001</v>
      </c>
      <c r="Z1068">
        <v>-1264.222</v>
      </c>
      <c r="AA1068">
        <v>-1286.182</v>
      </c>
      <c r="AB1068">
        <v>-1278.252</v>
      </c>
      <c r="AC1068">
        <v>-1274.5630000000001</v>
      </c>
      <c r="AD1068">
        <v>-1283.7670000000001</v>
      </c>
      <c r="AE1068">
        <v>-1413.2470000000001</v>
      </c>
      <c r="AF1068">
        <v>-1398.511</v>
      </c>
      <c r="AG1068">
        <v>-1405.597</v>
      </c>
      <c r="AH1068">
        <v>-1403.471</v>
      </c>
      <c r="AI1068">
        <v>-1404</v>
      </c>
      <c r="AJ1068">
        <v>-1392</v>
      </c>
      <c r="AK1068">
        <v>-1404</v>
      </c>
      <c r="AL1068">
        <v>-1422.095</v>
      </c>
      <c r="AM1068">
        <v>-1430.91</v>
      </c>
      <c r="AN1068">
        <v>-1424.037</v>
      </c>
      <c r="AO1068">
        <v>-1422.0309999999999</v>
      </c>
      <c r="AP1068">
        <v>-1416</v>
      </c>
      <c r="AQ1068">
        <v>-1422</v>
      </c>
      <c r="AR1068">
        <v>-1422</v>
      </c>
      <c r="AS1068">
        <v>-1392</v>
      </c>
      <c r="AT1068">
        <v>-1284</v>
      </c>
      <c r="AU1068">
        <v>-1242</v>
      </c>
      <c r="AV1068">
        <v>-1236</v>
      </c>
      <c r="AW1068">
        <v>-1242</v>
      </c>
      <c r="AX1068">
        <v>-1236</v>
      </c>
      <c r="AY1068">
        <v>-1242</v>
      </c>
      <c r="AZ1068">
        <v>-1242</v>
      </c>
      <c r="BA1068">
        <v>-1242</v>
      </c>
      <c r="BB1068">
        <v>-1242.32</v>
      </c>
      <c r="BC1068">
        <v>-1212</v>
      </c>
      <c r="BD1068">
        <v>-1116</v>
      </c>
    </row>
    <row r="1069" spans="1:56" x14ac:dyDescent="0.25">
      <c r="A1069" t="s">
        <v>323</v>
      </c>
      <c r="D1069" t="s">
        <v>2</v>
      </c>
      <c r="F1069" t="s">
        <v>153</v>
      </c>
      <c r="G1069" s="33">
        <v>43054</v>
      </c>
      <c r="H1069" s="41">
        <f t="shared" si="21"/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</row>
    <row r="1070" spans="1:56" x14ac:dyDescent="0.25">
      <c r="A1070" t="s">
        <v>323</v>
      </c>
      <c r="D1070" t="s">
        <v>2</v>
      </c>
      <c r="F1070" t="s">
        <v>153</v>
      </c>
      <c r="G1070" s="33">
        <v>43055</v>
      </c>
      <c r="H1070" s="41">
        <f t="shared" si="21"/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</row>
    <row r="1071" spans="1:56" x14ac:dyDescent="0.25">
      <c r="A1071" t="s">
        <v>323</v>
      </c>
      <c r="D1071" t="s">
        <v>2</v>
      </c>
      <c r="F1071" t="s">
        <v>156</v>
      </c>
      <c r="G1071" s="33">
        <v>43055</v>
      </c>
      <c r="H1071" s="41">
        <f t="shared" si="21"/>
        <v>37521.393000000004</v>
      </c>
      <c r="I1071">
        <v>-4.2649999999999997</v>
      </c>
      <c r="J1071">
        <v>-4.5330000000000004</v>
      </c>
      <c r="K1071">
        <v>-4.3520000000000003</v>
      </c>
      <c r="L1071">
        <v>-4.3929999999999998</v>
      </c>
      <c r="M1071">
        <v>-5.0330000000000004</v>
      </c>
      <c r="N1071">
        <v>-4.383</v>
      </c>
      <c r="O1071">
        <v>-4.6840000000000002</v>
      </c>
      <c r="P1071">
        <v>-4.6159999999999997</v>
      </c>
      <c r="Q1071">
        <v>-4.7409999999999997</v>
      </c>
      <c r="R1071">
        <v>-4.7389999999999999</v>
      </c>
      <c r="S1071">
        <v>-4.681</v>
      </c>
      <c r="T1071">
        <v>-6.9039999999999999</v>
      </c>
      <c r="U1071">
        <v>-13.135</v>
      </c>
      <c r="V1071">
        <v>-36.344999999999999</v>
      </c>
      <c r="W1071">
        <v>-97.703000000000003</v>
      </c>
      <c r="X1071">
        <v>-306.85199999999998</v>
      </c>
      <c r="Y1071">
        <v>-417.64800000000002</v>
      </c>
      <c r="Z1071">
        <v>-312.483</v>
      </c>
      <c r="AA1071">
        <v>-779.37099999999998</v>
      </c>
      <c r="AB1071">
        <v>-1001.631</v>
      </c>
      <c r="AC1071">
        <v>-2496.9569999999999</v>
      </c>
      <c r="AD1071">
        <v>-1440.9010000000001</v>
      </c>
      <c r="AE1071">
        <v>-831.99099999999999</v>
      </c>
      <c r="AF1071">
        <v>-1205.9559999999999</v>
      </c>
      <c r="AG1071">
        <v>-1992.5360000000001</v>
      </c>
      <c r="AH1071">
        <v>-2263.6439999999998</v>
      </c>
      <c r="AI1071">
        <v>-3820.3609999999999</v>
      </c>
      <c r="AJ1071">
        <v>-5247.9449999999997</v>
      </c>
      <c r="AK1071">
        <v>-4947.5249999999996</v>
      </c>
      <c r="AL1071">
        <v>-5122.32</v>
      </c>
      <c r="AM1071">
        <v>-3079.4290000000001</v>
      </c>
      <c r="AN1071">
        <v>-1062.5989999999999</v>
      </c>
      <c r="AO1071">
        <v>-526.41399999999999</v>
      </c>
      <c r="AP1071">
        <v>-160.51400000000001</v>
      </c>
      <c r="AQ1071">
        <v>-64.852000000000004</v>
      </c>
      <c r="AR1071">
        <v>-90.692999999999998</v>
      </c>
      <c r="AS1071">
        <v>-59.054000000000002</v>
      </c>
      <c r="AT1071">
        <v>-12.2</v>
      </c>
      <c r="AU1071">
        <v>-9.7989999999999995</v>
      </c>
      <c r="AV1071">
        <v>-10.353</v>
      </c>
      <c r="AW1071">
        <v>-8.9890000000000008</v>
      </c>
      <c r="AX1071">
        <v>-7.61</v>
      </c>
      <c r="AY1071">
        <v>-7.4790000000000001</v>
      </c>
      <c r="AZ1071">
        <v>-6.601</v>
      </c>
      <c r="BA1071">
        <v>-5.4950000000000001</v>
      </c>
      <c r="BB1071">
        <v>-5.2949999999999999</v>
      </c>
      <c r="BC1071">
        <v>-6.1950000000000003</v>
      </c>
      <c r="BD1071">
        <v>-5.194</v>
      </c>
    </row>
    <row r="1072" spans="1:56" x14ac:dyDescent="0.25">
      <c r="A1072" t="s">
        <v>323</v>
      </c>
      <c r="D1072" t="s">
        <v>2</v>
      </c>
      <c r="F1072" t="s">
        <v>155</v>
      </c>
      <c r="G1072" s="33">
        <v>43055</v>
      </c>
      <c r="H1072" s="41">
        <f t="shared" si="21"/>
        <v>0</v>
      </c>
      <c r="I1072">
        <v>-1134.1600000000001</v>
      </c>
      <c r="J1072">
        <v>-1134</v>
      </c>
      <c r="K1072">
        <v>-1134</v>
      </c>
      <c r="L1072">
        <v>-1134</v>
      </c>
      <c r="M1072">
        <v>-1152</v>
      </c>
      <c r="N1072">
        <v>-1146</v>
      </c>
      <c r="O1072">
        <v>-1146</v>
      </c>
      <c r="P1072">
        <v>-1140</v>
      </c>
      <c r="Q1072">
        <v>-1086</v>
      </c>
      <c r="R1072">
        <v>-1080</v>
      </c>
      <c r="S1072">
        <v>-1086</v>
      </c>
      <c r="T1072">
        <v>-1086.32</v>
      </c>
      <c r="U1072">
        <v>-1086</v>
      </c>
      <c r="V1072">
        <v>-1098</v>
      </c>
      <c r="W1072">
        <v>-1092</v>
      </c>
      <c r="X1072">
        <v>-1086</v>
      </c>
      <c r="Y1072">
        <v>-1068</v>
      </c>
      <c r="Z1072">
        <v>-1062</v>
      </c>
      <c r="AA1072">
        <v>-1056</v>
      </c>
      <c r="AB1072">
        <v>-1056</v>
      </c>
      <c r="AC1072">
        <v>-1056</v>
      </c>
      <c r="AD1072">
        <v>-1050</v>
      </c>
      <c r="AE1072">
        <v>-1044</v>
      </c>
      <c r="AF1072">
        <v>-1050</v>
      </c>
      <c r="AG1072">
        <v>-1044</v>
      </c>
      <c r="AH1072">
        <v>-1032.1600000000001</v>
      </c>
      <c r="AI1072">
        <v>-1038</v>
      </c>
      <c r="AJ1072">
        <v>-1038</v>
      </c>
      <c r="AK1072">
        <v>-1039.8399999999999</v>
      </c>
      <c r="AL1072">
        <v>-1041.1610000000001</v>
      </c>
      <c r="AM1072">
        <v>-1032.1579999999999</v>
      </c>
      <c r="AN1072">
        <v>-1032.095</v>
      </c>
      <c r="AO1072">
        <v>-1074.0619999999999</v>
      </c>
      <c r="AP1072">
        <v>-1080.0940000000001</v>
      </c>
      <c r="AQ1072">
        <v>-1086.0630000000001</v>
      </c>
      <c r="AR1072">
        <v>-1086.3510000000001</v>
      </c>
      <c r="AS1072">
        <v>-1086.0309999999999</v>
      </c>
      <c r="AT1072">
        <v>-1086</v>
      </c>
      <c r="AU1072">
        <v>-1086</v>
      </c>
      <c r="AV1072">
        <v>-1074</v>
      </c>
      <c r="AW1072">
        <v>-1062</v>
      </c>
      <c r="AX1072">
        <v>-1056</v>
      </c>
      <c r="AY1072">
        <v>-1056</v>
      </c>
      <c r="AZ1072">
        <v>-1056</v>
      </c>
      <c r="BA1072">
        <v>-1062</v>
      </c>
      <c r="BB1072">
        <v>-1062</v>
      </c>
      <c r="BC1072">
        <v>-1086</v>
      </c>
      <c r="BD1072">
        <v>-1086</v>
      </c>
    </row>
    <row r="1073" spans="1:56" x14ac:dyDescent="0.25">
      <c r="A1073" t="s">
        <v>323</v>
      </c>
      <c r="D1073" t="s">
        <v>2</v>
      </c>
      <c r="F1073" t="s">
        <v>154</v>
      </c>
      <c r="G1073" s="33">
        <v>43055</v>
      </c>
      <c r="H1073" s="41">
        <f t="shared" si="21"/>
        <v>0</v>
      </c>
      <c r="I1073">
        <v>-411.91899999999998</v>
      </c>
      <c r="J1073">
        <v>-411.87599999999998</v>
      </c>
      <c r="K1073">
        <v>-411.81200000000001</v>
      </c>
      <c r="L1073">
        <v>-412.07100000000003</v>
      </c>
      <c r="M1073">
        <v>-411.75799999999998</v>
      </c>
      <c r="N1073">
        <v>-411.32900000000001</v>
      </c>
      <c r="O1073">
        <v>-411.84399999999999</v>
      </c>
      <c r="P1073">
        <v>-412.35</v>
      </c>
      <c r="Q1073">
        <v>-412.43599999999998</v>
      </c>
      <c r="R1073">
        <v>-223.87799999999999</v>
      </c>
      <c r="S1073">
        <v>-216.95400000000001</v>
      </c>
      <c r="T1073">
        <v>-654.69000000000005</v>
      </c>
      <c r="U1073">
        <v>-1625.165</v>
      </c>
      <c r="V1073">
        <v>-1419.048</v>
      </c>
      <c r="W1073">
        <v>-759.60599999999999</v>
      </c>
      <c r="X1073">
        <v>-728.88800000000003</v>
      </c>
      <c r="Y1073">
        <v>-657.58</v>
      </c>
      <c r="Z1073">
        <v>-611.93899999999996</v>
      </c>
      <c r="AA1073">
        <v>-545.21100000000001</v>
      </c>
      <c r="AB1073">
        <v>-552.14599999999996</v>
      </c>
      <c r="AC1073">
        <v>-551.01700000000005</v>
      </c>
      <c r="AD1073">
        <v>-515.54700000000003</v>
      </c>
      <c r="AE1073">
        <v>-580.726</v>
      </c>
      <c r="AF1073">
        <v>-580.17700000000002</v>
      </c>
      <c r="AG1073">
        <v>-589.83299999999997</v>
      </c>
      <c r="AH1073">
        <v>-616.38900000000001</v>
      </c>
      <c r="AI1073">
        <v>-633.08799999999997</v>
      </c>
      <c r="AJ1073">
        <v>-626.35699999999997</v>
      </c>
      <c r="AK1073">
        <v>-582.95100000000002</v>
      </c>
      <c r="AL1073">
        <v>-597.18700000000001</v>
      </c>
      <c r="AM1073">
        <v>-1182.7080000000001</v>
      </c>
      <c r="AN1073">
        <v>-1494.0650000000001</v>
      </c>
      <c r="AO1073">
        <v>-1611.9280000000001</v>
      </c>
      <c r="AP1073">
        <v>-1688.569</v>
      </c>
      <c r="AQ1073">
        <v>-1834.1610000000001</v>
      </c>
      <c r="AR1073">
        <v>-1888.18</v>
      </c>
      <c r="AS1073">
        <v>-1997.635</v>
      </c>
      <c r="AT1073">
        <v>-2073.8870000000002</v>
      </c>
      <c r="AU1073">
        <v>-1587.4690000000001</v>
      </c>
      <c r="AV1073">
        <v>-1222.0930000000001</v>
      </c>
      <c r="AW1073">
        <v>-1250.059</v>
      </c>
      <c r="AX1073">
        <v>-1259.499</v>
      </c>
      <c r="AY1073">
        <v>-1304.2270000000001</v>
      </c>
      <c r="AZ1073">
        <v>-1349.0419999999999</v>
      </c>
      <c r="BA1073">
        <v>-204.363</v>
      </c>
      <c r="BB1073">
        <v>0</v>
      </c>
      <c r="BC1073">
        <v>0</v>
      </c>
      <c r="BD1073">
        <v>0</v>
      </c>
    </row>
    <row r="1074" spans="1:56" x14ac:dyDescent="0.25">
      <c r="A1074" t="s">
        <v>323</v>
      </c>
      <c r="D1074" t="s">
        <v>2</v>
      </c>
      <c r="F1074" t="s">
        <v>157</v>
      </c>
      <c r="G1074" s="33">
        <v>43055</v>
      </c>
      <c r="H1074" s="41">
        <f t="shared" si="21"/>
        <v>26872.169000000002</v>
      </c>
      <c r="I1074">
        <v>-491.31700000000001</v>
      </c>
      <c r="J1074">
        <v>-489.41399999999999</v>
      </c>
      <c r="K1074">
        <v>-489.9</v>
      </c>
      <c r="L1074">
        <v>-490.35700000000003</v>
      </c>
      <c r="M1074">
        <v>-489.58199999999999</v>
      </c>
      <c r="N1074">
        <v>-489.935</v>
      </c>
      <c r="O1074">
        <v>-496.30900000000003</v>
      </c>
      <c r="P1074">
        <v>-505.17399999999998</v>
      </c>
      <c r="Q1074">
        <v>-505.017</v>
      </c>
      <c r="R1074">
        <v>-504.81299999999999</v>
      </c>
      <c r="S1074">
        <v>-529.74</v>
      </c>
      <c r="T1074">
        <v>-566.53</v>
      </c>
      <c r="U1074">
        <v>-562.71600000000001</v>
      </c>
      <c r="V1074">
        <v>-564.65599999999995</v>
      </c>
      <c r="W1074">
        <v>-563.13699999999994</v>
      </c>
      <c r="X1074">
        <v>-563.76300000000003</v>
      </c>
      <c r="Y1074">
        <v>-566.10299999999995</v>
      </c>
      <c r="Z1074">
        <v>-552.94500000000005</v>
      </c>
      <c r="AA1074">
        <v>-562.61199999999997</v>
      </c>
      <c r="AB1074">
        <v>-565.34500000000003</v>
      </c>
      <c r="AC1074">
        <v>-598.14300000000003</v>
      </c>
      <c r="AD1074">
        <v>-573.08000000000004</v>
      </c>
      <c r="AE1074">
        <v>-557.35400000000004</v>
      </c>
      <c r="AF1074">
        <v>-572.46699999999998</v>
      </c>
      <c r="AG1074">
        <v>-587.58199999999999</v>
      </c>
      <c r="AH1074">
        <v>-588.49900000000002</v>
      </c>
      <c r="AI1074">
        <v>-620.47</v>
      </c>
      <c r="AJ1074">
        <v>-698.06899999999996</v>
      </c>
      <c r="AK1074">
        <v>-701.529</v>
      </c>
      <c r="AL1074">
        <v>-741.59100000000001</v>
      </c>
      <c r="AM1074">
        <v>-683.17</v>
      </c>
      <c r="AN1074">
        <v>-613.99900000000002</v>
      </c>
      <c r="AO1074">
        <v>-586.95500000000004</v>
      </c>
      <c r="AP1074">
        <v>-562.36699999999996</v>
      </c>
      <c r="AQ1074">
        <v>-554.64300000000003</v>
      </c>
      <c r="AR1074">
        <v>-574.00099999999998</v>
      </c>
      <c r="AS1074">
        <v>-559.74099999999999</v>
      </c>
      <c r="AT1074">
        <v>-538.80899999999997</v>
      </c>
      <c r="AU1074">
        <v>-536.82000000000005</v>
      </c>
      <c r="AV1074">
        <v>-537.36400000000003</v>
      </c>
      <c r="AW1074">
        <v>-538.10400000000004</v>
      </c>
      <c r="AX1074">
        <v>-539.52599999999995</v>
      </c>
      <c r="AY1074">
        <v>-540.57899999999995</v>
      </c>
      <c r="AZ1074">
        <v>-541.24199999999996</v>
      </c>
      <c r="BA1074">
        <v>-543.77200000000005</v>
      </c>
      <c r="BB1074">
        <v>-544.34299999999996</v>
      </c>
      <c r="BC1074">
        <v>-545.04200000000003</v>
      </c>
      <c r="BD1074">
        <v>-543.54300000000001</v>
      </c>
    </row>
    <row r="1075" spans="1:56" x14ac:dyDescent="0.25">
      <c r="A1075" t="s">
        <v>323</v>
      </c>
      <c r="D1075" t="s">
        <v>2</v>
      </c>
      <c r="F1075" t="s">
        <v>156</v>
      </c>
      <c r="G1075" s="33">
        <v>43056</v>
      </c>
      <c r="H1075" s="41">
        <f t="shared" si="21"/>
        <v>243239.10200000004</v>
      </c>
      <c r="I1075">
        <v>-4.649</v>
      </c>
      <c r="J1075">
        <v>-4.4530000000000003</v>
      </c>
      <c r="K1075">
        <v>-4.359</v>
      </c>
      <c r="L1075">
        <v>-5.2460000000000004</v>
      </c>
      <c r="M1075">
        <v>-4.22</v>
      </c>
      <c r="N1075">
        <v>-3.9279999999999999</v>
      </c>
      <c r="O1075">
        <v>-4.4950000000000001</v>
      </c>
      <c r="P1075">
        <v>-4.7530000000000001</v>
      </c>
      <c r="Q1075">
        <v>-4.2939999999999996</v>
      </c>
      <c r="R1075">
        <v>-4.5279999999999996</v>
      </c>
      <c r="S1075">
        <v>-10.651999999999999</v>
      </c>
      <c r="T1075">
        <v>-236.21899999999999</v>
      </c>
      <c r="U1075">
        <v>-988.61099999999999</v>
      </c>
      <c r="V1075">
        <v>-2631.0349999999999</v>
      </c>
      <c r="W1075">
        <v>-4937.0749999999998</v>
      </c>
      <c r="X1075">
        <v>-7731.4160000000002</v>
      </c>
      <c r="Y1075">
        <v>-10067.281999999999</v>
      </c>
      <c r="Z1075">
        <v>-10749.13</v>
      </c>
      <c r="AA1075">
        <v>-9974.9979999999996</v>
      </c>
      <c r="AB1075">
        <v>-6007.74</v>
      </c>
      <c r="AC1075">
        <v>-12334.75</v>
      </c>
      <c r="AD1075">
        <v>-7045.1390000000001</v>
      </c>
      <c r="AE1075">
        <v>-13811.724</v>
      </c>
      <c r="AF1075">
        <v>-21461.674999999999</v>
      </c>
      <c r="AG1075">
        <v>-23415.198</v>
      </c>
      <c r="AH1075">
        <v>-21778.432000000001</v>
      </c>
      <c r="AI1075">
        <v>-18476.816999999999</v>
      </c>
      <c r="AJ1075">
        <v>-14020.58</v>
      </c>
      <c r="AK1075">
        <v>-15554.254999999999</v>
      </c>
      <c r="AL1075">
        <v>-15352.816000000001</v>
      </c>
      <c r="AM1075">
        <v>-10095.875</v>
      </c>
      <c r="AN1075">
        <v>-5368.13</v>
      </c>
      <c r="AO1075">
        <v>-5638.16</v>
      </c>
      <c r="AP1075">
        <v>-3251.0970000000002</v>
      </c>
      <c r="AQ1075">
        <v>-1648.078</v>
      </c>
      <c r="AR1075">
        <v>-438.17200000000003</v>
      </c>
      <c r="AS1075">
        <v>-77.677999999999997</v>
      </c>
      <c r="AT1075">
        <v>-15.817</v>
      </c>
      <c r="AU1075">
        <v>-10.207000000000001</v>
      </c>
      <c r="AV1075">
        <v>-9.76</v>
      </c>
      <c r="AW1075">
        <v>-9.8309999999999995</v>
      </c>
      <c r="AX1075">
        <v>-7.3209999999999997</v>
      </c>
      <c r="AY1075">
        <v>-7.89</v>
      </c>
      <c r="AZ1075">
        <v>-6.7510000000000003</v>
      </c>
      <c r="BA1075">
        <v>-5.6239999999999997</v>
      </c>
      <c r="BB1075">
        <v>-5.6349999999999998</v>
      </c>
      <c r="BC1075">
        <v>-6.5679999999999996</v>
      </c>
      <c r="BD1075">
        <v>-6.0389999999999997</v>
      </c>
    </row>
    <row r="1076" spans="1:56" x14ac:dyDescent="0.25">
      <c r="A1076" t="s">
        <v>323</v>
      </c>
      <c r="D1076" t="s">
        <v>2</v>
      </c>
      <c r="F1076" t="s">
        <v>154</v>
      </c>
      <c r="G1076" s="33">
        <v>43056</v>
      </c>
      <c r="H1076" s="41">
        <f t="shared" si="21"/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-10.074</v>
      </c>
      <c r="S1076">
        <v>-0.61199999999999999</v>
      </c>
      <c r="T1076">
        <v>-188.66499999999999</v>
      </c>
      <c r="U1076">
        <v>-972.05600000000004</v>
      </c>
      <c r="V1076">
        <v>-983.38800000000003</v>
      </c>
      <c r="W1076">
        <v>-843.31</v>
      </c>
      <c r="X1076">
        <v>-686.93299999999999</v>
      </c>
      <c r="Y1076">
        <v>-600.31500000000005</v>
      </c>
      <c r="Z1076">
        <v>-464.77600000000001</v>
      </c>
      <c r="AA1076">
        <v>-449.59399999999999</v>
      </c>
      <c r="AB1076">
        <v>-370.54599999999999</v>
      </c>
      <c r="AC1076">
        <v>-390.86700000000002</v>
      </c>
      <c r="AD1076">
        <v>-481.25900000000001</v>
      </c>
      <c r="AE1076">
        <v>-478.065</v>
      </c>
      <c r="AF1076">
        <v>-477.57</v>
      </c>
      <c r="AG1076">
        <v>-397.43599999999998</v>
      </c>
      <c r="AH1076">
        <v>-404.12400000000002</v>
      </c>
      <c r="AI1076">
        <v>-392.86599999999999</v>
      </c>
      <c r="AJ1076">
        <v>-461.03399999999999</v>
      </c>
      <c r="AK1076">
        <v>-409.90800000000002</v>
      </c>
      <c r="AL1076">
        <v>-415.62900000000002</v>
      </c>
      <c r="AM1076">
        <v>-499.80500000000001</v>
      </c>
      <c r="AN1076">
        <v>-579.10199999999998</v>
      </c>
      <c r="AO1076">
        <v>-618.79899999999998</v>
      </c>
      <c r="AP1076">
        <v>-741.65</v>
      </c>
      <c r="AQ1076">
        <v>-919.79</v>
      </c>
      <c r="AR1076">
        <v>-980.33500000000004</v>
      </c>
      <c r="AS1076">
        <v>-1081.769</v>
      </c>
      <c r="AT1076">
        <v>-1117.8309999999999</v>
      </c>
      <c r="AU1076">
        <v>-1203.277</v>
      </c>
      <c r="AV1076">
        <v>-1207.9010000000001</v>
      </c>
      <c r="AW1076">
        <v>-1257.6389999999999</v>
      </c>
      <c r="AX1076">
        <v>-1254.951</v>
      </c>
      <c r="AY1076">
        <v>-1269.1980000000001</v>
      </c>
      <c r="AZ1076">
        <v>-1290.9380000000001</v>
      </c>
      <c r="BA1076">
        <v>-184.43899999999999</v>
      </c>
      <c r="BB1076">
        <v>0</v>
      </c>
      <c r="BC1076">
        <v>0</v>
      </c>
      <c r="BD1076">
        <v>0</v>
      </c>
    </row>
    <row r="1077" spans="1:56" x14ac:dyDescent="0.25">
      <c r="A1077" t="s">
        <v>323</v>
      </c>
      <c r="D1077" t="s">
        <v>2</v>
      </c>
      <c r="F1077" t="s">
        <v>155</v>
      </c>
      <c r="G1077" s="33">
        <v>43056</v>
      </c>
      <c r="H1077" s="41">
        <f t="shared" si="21"/>
        <v>0</v>
      </c>
      <c r="I1077">
        <v>-1080</v>
      </c>
      <c r="J1077">
        <v>-1086</v>
      </c>
      <c r="K1077">
        <v>-1086</v>
      </c>
      <c r="L1077">
        <v>-1080</v>
      </c>
      <c r="M1077">
        <v>-1086</v>
      </c>
      <c r="N1077">
        <v>-1080</v>
      </c>
      <c r="O1077">
        <v>-1086</v>
      </c>
      <c r="P1077">
        <v>-996</v>
      </c>
      <c r="Q1077">
        <v>-888</v>
      </c>
      <c r="R1077">
        <v>-882</v>
      </c>
      <c r="S1077">
        <v>-882.16</v>
      </c>
      <c r="T1077">
        <v>-870.16</v>
      </c>
      <c r="U1077">
        <v>-870.89499999999998</v>
      </c>
      <c r="V1077">
        <v>-871.08799999999997</v>
      </c>
      <c r="W1077">
        <v>-871.49900000000002</v>
      </c>
      <c r="X1077">
        <v>-876.13199999999995</v>
      </c>
      <c r="Y1077">
        <v>-896.44899999999996</v>
      </c>
      <c r="Z1077">
        <v>-905.8</v>
      </c>
      <c r="AA1077">
        <v>-908.75699999999995</v>
      </c>
      <c r="AB1077">
        <v>-885.22900000000004</v>
      </c>
      <c r="AC1077">
        <v>-937.52</v>
      </c>
      <c r="AD1077">
        <v>-1060.96</v>
      </c>
      <c r="AE1077">
        <v>-1107.625</v>
      </c>
      <c r="AF1077">
        <v>-1188.4939999999999</v>
      </c>
      <c r="AG1077">
        <v>-1173.1210000000001</v>
      </c>
      <c r="AH1077">
        <v>-1159.7719999999999</v>
      </c>
      <c r="AI1077">
        <v>-1132.248</v>
      </c>
      <c r="AJ1077">
        <v>-1115.539</v>
      </c>
      <c r="AK1077">
        <v>-1168.2950000000001</v>
      </c>
      <c r="AL1077">
        <v>-1161.374</v>
      </c>
      <c r="AM1077">
        <v>-1131.1289999999999</v>
      </c>
      <c r="AN1077">
        <v>-1084.8030000000001</v>
      </c>
      <c r="AO1077">
        <v>-1098.8150000000001</v>
      </c>
      <c r="AP1077">
        <v>-1080.3789999999999</v>
      </c>
      <c r="AQ1077">
        <v>-1074.96</v>
      </c>
      <c r="AR1077">
        <v>-1081.44</v>
      </c>
      <c r="AS1077">
        <v>-1188</v>
      </c>
      <c r="AT1077">
        <v>-1200</v>
      </c>
      <c r="AU1077">
        <v>-1200.04</v>
      </c>
      <c r="AV1077">
        <v>-1206.1600000000001</v>
      </c>
      <c r="AW1077">
        <v>-1194</v>
      </c>
      <c r="AX1077">
        <v>-1176</v>
      </c>
      <c r="AY1077">
        <v>-1176</v>
      </c>
      <c r="AZ1077">
        <v>-1182</v>
      </c>
      <c r="BA1077">
        <v>-1176</v>
      </c>
      <c r="BB1077">
        <v>-1188</v>
      </c>
      <c r="BC1077">
        <v>-1182</v>
      </c>
      <c r="BD1077">
        <v>-1182</v>
      </c>
    </row>
    <row r="1078" spans="1:56" x14ac:dyDescent="0.25">
      <c r="A1078" t="s">
        <v>323</v>
      </c>
      <c r="D1078" t="s">
        <v>2</v>
      </c>
      <c r="F1078" t="s">
        <v>153</v>
      </c>
      <c r="G1078" s="33">
        <v>43056</v>
      </c>
      <c r="H1078" s="41">
        <f t="shared" si="21"/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</row>
    <row r="1079" spans="1:56" x14ac:dyDescent="0.25">
      <c r="A1079" t="s">
        <v>323</v>
      </c>
      <c r="D1079" t="s">
        <v>2</v>
      </c>
      <c r="F1079" t="s">
        <v>157</v>
      </c>
      <c r="G1079" s="33">
        <v>43056</v>
      </c>
      <c r="H1079" s="41">
        <f t="shared" si="21"/>
        <v>37948.047999999988</v>
      </c>
      <c r="I1079">
        <v>-551.67100000000005</v>
      </c>
      <c r="J1079">
        <v>-549.63300000000004</v>
      </c>
      <c r="K1079">
        <v>-550.55100000000004</v>
      </c>
      <c r="L1079">
        <v>-552.88099999999997</v>
      </c>
      <c r="M1079">
        <v>-552.17200000000003</v>
      </c>
      <c r="N1079">
        <v>-551.29999999999995</v>
      </c>
      <c r="O1079">
        <v>-549.40800000000002</v>
      </c>
      <c r="P1079">
        <v>-551.90499999999997</v>
      </c>
      <c r="Q1079">
        <v>-554.55100000000004</v>
      </c>
      <c r="R1079">
        <v>-555.24199999999996</v>
      </c>
      <c r="S1079">
        <v>-553.01499999999999</v>
      </c>
      <c r="T1079">
        <v>-572.17200000000003</v>
      </c>
      <c r="U1079">
        <v>-610.93200000000002</v>
      </c>
      <c r="V1079">
        <v>-682.56700000000001</v>
      </c>
      <c r="W1079">
        <v>-771.39099999999996</v>
      </c>
      <c r="X1079">
        <v>-882.51400000000001</v>
      </c>
      <c r="Y1079">
        <v>-982.13099999999997</v>
      </c>
      <c r="Z1079">
        <v>-947.56899999999996</v>
      </c>
      <c r="AA1079">
        <v>-997.84500000000003</v>
      </c>
      <c r="AB1079">
        <v>-777.16200000000003</v>
      </c>
      <c r="AC1079">
        <v>-1212.9090000000001</v>
      </c>
      <c r="AD1079">
        <v>-830.48900000000003</v>
      </c>
      <c r="AE1079">
        <v>-1081.607</v>
      </c>
      <c r="AF1079">
        <v>-1611.741</v>
      </c>
      <c r="AG1079">
        <v>-1696.67</v>
      </c>
      <c r="AH1079">
        <v>-1540.953</v>
      </c>
      <c r="AI1079">
        <v>-1340.03</v>
      </c>
      <c r="AJ1079">
        <v>-1148.7349999999999</v>
      </c>
      <c r="AK1079">
        <v>-1348.2239999999999</v>
      </c>
      <c r="AL1079">
        <v>-1386.8309999999999</v>
      </c>
      <c r="AM1079">
        <v>-1191.904</v>
      </c>
      <c r="AN1079">
        <v>-854.45299999999997</v>
      </c>
      <c r="AO1079">
        <v>-958.32600000000002</v>
      </c>
      <c r="AP1079">
        <v>-857.59500000000003</v>
      </c>
      <c r="AQ1079">
        <v>-665.62400000000002</v>
      </c>
      <c r="AR1079">
        <v>-575.625</v>
      </c>
      <c r="AS1079">
        <v>-535.73699999999997</v>
      </c>
      <c r="AT1079">
        <v>-525.21400000000006</v>
      </c>
      <c r="AU1079">
        <v>-525.05899999999997</v>
      </c>
      <c r="AV1079">
        <v>-526.67899999999997</v>
      </c>
      <c r="AW1079">
        <v>-528.53499999999997</v>
      </c>
      <c r="AX1079">
        <v>-529.75599999999997</v>
      </c>
      <c r="AY1079">
        <v>-529.55399999999997</v>
      </c>
      <c r="AZ1079">
        <v>-529.40700000000004</v>
      </c>
      <c r="BA1079">
        <v>-530.86199999999997</v>
      </c>
      <c r="BB1079">
        <v>-530.27599999999995</v>
      </c>
      <c r="BC1079">
        <v>-529.65300000000002</v>
      </c>
      <c r="BD1079">
        <v>-528.98800000000006</v>
      </c>
    </row>
    <row r="1080" spans="1:56" x14ac:dyDescent="0.25">
      <c r="A1080" t="s">
        <v>323</v>
      </c>
      <c r="D1080" t="s">
        <v>2</v>
      </c>
      <c r="F1080" t="s">
        <v>153</v>
      </c>
      <c r="G1080" s="33">
        <v>43057</v>
      </c>
      <c r="H1080" s="41">
        <f t="shared" si="21"/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</row>
    <row r="1081" spans="1:56" x14ac:dyDescent="0.25">
      <c r="A1081" t="s">
        <v>323</v>
      </c>
      <c r="D1081" t="s">
        <v>2</v>
      </c>
      <c r="F1081" t="s">
        <v>155</v>
      </c>
      <c r="G1081" s="33">
        <v>43057</v>
      </c>
      <c r="H1081" s="41">
        <f t="shared" si="21"/>
        <v>0</v>
      </c>
      <c r="I1081">
        <v>-1182</v>
      </c>
      <c r="J1081">
        <v>-1188</v>
      </c>
      <c r="K1081">
        <v>-1188</v>
      </c>
      <c r="L1081">
        <v>-1164</v>
      </c>
      <c r="M1081">
        <v>-1080</v>
      </c>
      <c r="N1081">
        <v>-1074</v>
      </c>
      <c r="O1081">
        <v>-1080</v>
      </c>
      <c r="P1081">
        <v>-1080</v>
      </c>
      <c r="Q1081">
        <v>-1002</v>
      </c>
      <c r="R1081">
        <v>-882</v>
      </c>
      <c r="S1081">
        <v>-882</v>
      </c>
      <c r="T1081">
        <v>-882.03099999999995</v>
      </c>
      <c r="U1081">
        <v>-879.05</v>
      </c>
      <c r="V1081">
        <v>-900.19200000000001</v>
      </c>
      <c r="W1081">
        <v>-922.71699999999998</v>
      </c>
      <c r="X1081">
        <v>-964.73299999999995</v>
      </c>
      <c r="Y1081">
        <v>-991.84199999999998</v>
      </c>
      <c r="Z1081">
        <v>-1038.7719999999999</v>
      </c>
      <c r="AA1081">
        <v>-1039.4829999999999</v>
      </c>
      <c r="AB1081">
        <v>-1094.511</v>
      </c>
      <c r="AC1081">
        <v>-1143.8430000000001</v>
      </c>
      <c r="AD1081">
        <v>-1126.809</v>
      </c>
      <c r="AE1081">
        <v>-1266.771</v>
      </c>
      <c r="AF1081">
        <v>-1242.4459999999999</v>
      </c>
      <c r="AG1081">
        <v>-1232.739</v>
      </c>
      <c r="AH1081">
        <v>-1161.704</v>
      </c>
      <c r="AI1081">
        <v>-1270.577</v>
      </c>
      <c r="AJ1081">
        <v>-1140.626</v>
      </c>
      <c r="AK1081">
        <v>-1181.788</v>
      </c>
      <c r="AL1081">
        <v>-1263.1210000000001</v>
      </c>
      <c r="AM1081">
        <v>-1118.8340000000001</v>
      </c>
      <c r="AN1081">
        <v>-1086.854</v>
      </c>
      <c r="AO1081">
        <v>-1069.8330000000001</v>
      </c>
      <c r="AP1081">
        <v>-1077.0650000000001</v>
      </c>
      <c r="AQ1081">
        <v>-1056.7180000000001</v>
      </c>
      <c r="AR1081">
        <v>-1050</v>
      </c>
      <c r="AS1081">
        <v>-1044</v>
      </c>
      <c r="AT1081">
        <v>-1044</v>
      </c>
      <c r="AU1081">
        <v>-1044</v>
      </c>
      <c r="AV1081">
        <v>-1050</v>
      </c>
      <c r="AW1081">
        <v>-1050</v>
      </c>
      <c r="AX1081">
        <v>-1044</v>
      </c>
      <c r="AY1081">
        <v>-1050</v>
      </c>
      <c r="AZ1081">
        <v>-1050</v>
      </c>
      <c r="BA1081">
        <v>-1050</v>
      </c>
      <c r="BB1081">
        <v>-1056</v>
      </c>
      <c r="BC1081">
        <v>-1050</v>
      </c>
      <c r="BD1081">
        <v>-1056.1600000000001</v>
      </c>
    </row>
    <row r="1082" spans="1:56" x14ac:dyDescent="0.25">
      <c r="A1082" t="s">
        <v>323</v>
      </c>
      <c r="D1082" t="s">
        <v>2</v>
      </c>
      <c r="F1082" t="s">
        <v>154</v>
      </c>
      <c r="G1082" s="33">
        <v>43057</v>
      </c>
      <c r="H1082" s="41">
        <f t="shared" si="21"/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-192.57900000000001</v>
      </c>
      <c r="AF1082">
        <v>-742.24300000000005</v>
      </c>
      <c r="AG1082">
        <v>-812.62599999999998</v>
      </c>
      <c r="AH1082">
        <v>-811.41099999999994</v>
      </c>
      <c r="AI1082">
        <v>-809.75400000000002</v>
      </c>
      <c r="AJ1082">
        <v>-825.22699999999998</v>
      </c>
      <c r="AK1082">
        <v>-491.108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</row>
    <row r="1083" spans="1:56" x14ac:dyDescent="0.25">
      <c r="A1083" t="s">
        <v>323</v>
      </c>
      <c r="D1083" t="s">
        <v>2</v>
      </c>
      <c r="F1083" t="s">
        <v>157</v>
      </c>
      <c r="G1083" s="33">
        <v>43057</v>
      </c>
      <c r="H1083" s="41">
        <f t="shared" si="21"/>
        <v>47212.830999999998</v>
      </c>
      <c r="I1083">
        <v>-537.47799999999995</v>
      </c>
      <c r="J1083">
        <v>-535.84100000000001</v>
      </c>
      <c r="K1083">
        <v>-536.16399999999999</v>
      </c>
      <c r="L1083">
        <v>-536.07799999999997</v>
      </c>
      <c r="M1083">
        <v>-537.42399999999998</v>
      </c>
      <c r="N1083">
        <v>-537.41399999999999</v>
      </c>
      <c r="O1083">
        <v>-538.36199999999997</v>
      </c>
      <c r="P1083">
        <v>-541.81299999999999</v>
      </c>
      <c r="Q1083">
        <v>-543.60799999999995</v>
      </c>
      <c r="R1083">
        <v>-540.35699999999997</v>
      </c>
      <c r="S1083">
        <v>-541.84299999999996</v>
      </c>
      <c r="T1083">
        <v>-559.16200000000003</v>
      </c>
      <c r="U1083">
        <v>-625.279</v>
      </c>
      <c r="V1083">
        <v>-735.11199999999997</v>
      </c>
      <c r="W1083">
        <v>-759.93100000000004</v>
      </c>
      <c r="X1083">
        <v>-997.78099999999995</v>
      </c>
      <c r="Y1083">
        <v>-1246.865</v>
      </c>
      <c r="Z1083">
        <v>-1434.723</v>
      </c>
      <c r="AA1083">
        <v>-1533.499</v>
      </c>
      <c r="AB1083">
        <v>-1741.6279999999999</v>
      </c>
      <c r="AC1083">
        <v>-1912.5250000000001</v>
      </c>
      <c r="AD1083">
        <v>-1831.9590000000001</v>
      </c>
      <c r="AE1083">
        <v>-1978.9839999999999</v>
      </c>
      <c r="AF1083">
        <v>-1974.84</v>
      </c>
      <c r="AG1083">
        <v>-1737.568</v>
      </c>
      <c r="AH1083">
        <v>-1779.2429999999999</v>
      </c>
      <c r="AI1083">
        <v>-2049.5740000000001</v>
      </c>
      <c r="AJ1083">
        <v>-1822.211</v>
      </c>
      <c r="AK1083">
        <v>-1624.586</v>
      </c>
      <c r="AL1083">
        <v>-1569.107</v>
      </c>
      <c r="AM1083">
        <v>-1092.193</v>
      </c>
      <c r="AN1083">
        <v>-833.75</v>
      </c>
      <c r="AO1083">
        <v>-742.30700000000002</v>
      </c>
      <c r="AP1083">
        <v>-743.46900000000005</v>
      </c>
      <c r="AQ1083">
        <v>-721.87300000000005</v>
      </c>
      <c r="AR1083">
        <v>-712.13099999999997</v>
      </c>
      <c r="AS1083">
        <v>-713.18499999999995</v>
      </c>
      <c r="AT1083">
        <v>-708.85599999999999</v>
      </c>
      <c r="AU1083">
        <v>-706.96199999999999</v>
      </c>
      <c r="AV1083">
        <v>-708.41600000000005</v>
      </c>
      <c r="AW1083">
        <v>-708.71</v>
      </c>
      <c r="AX1083">
        <v>-708.33199999999999</v>
      </c>
      <c r="AY1083">
        <v>-709.73699999999997</v>
      </c>
      <c r="AZ1083">
        <v>-710.17700000000002</v>
      </c>
      <c r="BA1083">
        <v>-712.59799999999996</v>
      </c>
      <c r="BB1083">
        <v>-713.19299999999998</v>
      </c>
      <c r="BC1083">
        <v>-713.96600000000001</v>
      </c>
      <c r="BD1083">
        <v>-712.01700000000005</v>
      </c>
    </row>
    <row r="1084" spans="1:56" x14ac:dyDescent="0.25">
      <c r="A1084" t="s">
        <v>323</v>
      </c>
      <c r="D1084" t="s">
        <v>2</v>
      </c>
      <c r="F1084" t="s">
        <v>156</v>
      </c>
      <c r="G1084" s="33">
        <v>43057</v>
      </c>
      <c r="H1084" s="41">
        <f t="shared" si="21"/>
        <v>237277.98099999997</v>
      </c>
      <c r="I1084">
        <v>-4.4459999999999997</v>
      </c>
      <c r="J1084">
        <v>-4.5289999999999999</v>
      </c>
      <c r="K1084">
        <v>-5.4279999999999999</v>
      </c>
      <c r="L1084">
        <v>-6.1420000000000003</v>
      </c>
      <c r="M1084">
        <v>-5.0110000000000001</v>
      </c>
      <c r="N1084">
        <v>-5.016</v>
      </c>
      <c r="O1084">
        <v>-6.2220000000000004</v>
      </c>
      <c r="P1084">
        <v>-5.806</v>
      </c>
      <c r="Q1084">
        <v>-4.8630000000000004</v>
      </c>
      <c r="R1084">
        <v>-5.4850000000000003</v>
      </c>
      <c r="S1084">
        <v>-14.417</v>
      </c>
      <c r="T1084">
        <v>-198.64500000000001</v>
      </c>
      <c r="U1084">
        <v>-903.64800000000002</v>
      </c>
      <c r="V1084">
        <v>-2645.3870000000002</v>
      </c>
      <c r="W1084">
        <v>-4953.25</v>
      </c>
      <c r="X1084">
        <v>-7710.01</v>
      </c>
      <c r="Y1084">
        <v>-10592.282999999999</v>
      </c>
      <c r="Z1084">
        <v>-12978.498</v>
      </c>
      <c r="AA1084">
        <v>-13974.117</v>
      </c>
      <c r="AB1084">
        <v>-17804.111000000001</v>
      </c>
      <c r="AC1084">
        <v>-19772.543000000001</v>
      </c>
      <c r="AD1084">
        <v>-19411.037</v>
      </c>
      <c r="AE1084">
        <v>-20134.72</v>
      </c>
      <c r="AF1084">
        <v>-19699.201000000001</v>
      </c>
      <c r="AG1084">
        <v>-18132.124</v>
      </c>
      <c r="AH1084">
        <v>-15597.402</v>
      </c>
      <c r="AI1084">
        <v>-16432.233</v>
      </c>
      <c r="AJ1084">
        <v>-12319.995999999999</v>
      </c>
      <c r="AK1084">
        <v>-9627.15</v>
      </c>
      <c r="AL1084">
        <v>-7781.5240000000003</v>
      </c>
      <c r="AM1084">
        <v>-4000.1149999999998</v>
      </c>
      <c r="AN1084">
        <v>-1829.71</v>
      </c>
      <c r="AO1084">
        <v>-517.97799999999995</v>
      </c>
      <c r="AP1084">
        <v>-64.927999999999997</v>
      </c>
      <c r="AQ1084">
        <v>-30.492000000000001</v>
      </c>
      <c r="AR1084">
        <v>-13.093</v>
      </c>
      <c r="AS1084">
        <v>-12.337</v>
      </c>
      <c r="AT1084">
        <v>-8.65</v>
      </c>
      <c r="AU1084">
        <v>-7.7389999999999999</v>
      </c>
      <c r="AV1084">
        <v>-7.9139999999999997</v>
      </c>
      <c r="AW1084">
        <v>-5.7510000000000003</v>
      </c>
      <c r="AX1084">
        <v>-5.6660000000000004</v>
      </c>
      <c r="AY1084">
        <v>-6.1479999999999997</v>
      </c>
      <c r="AZ1084">
        <v>-5.3460000000000001</v>
      </c>
      <c r="BA1084">
        <v>-6.4480000000000004</v>
      </c>
      <c r="BB1084">
        <v>-5.5730000000000004</v>
      </c>
      <c r="BC1084">
        <v>-7.5529999999999999</v>
      </c>
      <c r="BD1084">
        <v>-7.2960000000000003</v>
      </c>
    </row>
    <row r="1085" spans="1:56" x14ac:dyDescent="0.25">
      <c r="A1085" t="s">
        <v>323</v>
      </c>
      <c r="D1085" t="s">
        <v>2</v>
      </c>
      <c r="F1085" t="s">
        <v>156</v>
      </c>
      <c r="G1085" s="33">
        <v>43058</v>
      </c>
      <c r="H1085" s="41">
        <f t="shared" si="21"/>
        <v>271643.17500000005</v>
      </c>
      <c r="I1085">
        <v>-6.3209999999999997</v>
      </c>
      <c r="J1085">
        <v>-5.883</v>
      </c>
      <c r="K1085">
        <v>-4.5170000000000003</v>
      </c>
      <c r="L1085">
        <v>-4.6130000000000004</v>
      </c>
      <c r="M1085">
        <v>-6.3140000000000001</v>
      </c>
      <c r="N1085">
        <v>-6.165</v>
      </c>
      <c r="O1085">
        <v>-5.0380000000000003</v>
      </c>
      <c r="P1085">
        <v>-5.048</v>
      </c>
      <c r="Q1085">
        <v>-7.5119999999999996</v>
      </c>
      <c r="R1085">
        <v>-6.5970000000000004</v>
      </c>
      <c r="S1085">
        <v>-16.466999999999999</v>
      </c>
      <c r="T1085">
        <v>-252.357</v>
      </c>
      <c r="U1085">
        <v>-1095.1210000000001</v>
      </c>
      <c r="V1085">
        <v>-2820.7649999999999</v>
      </c>
      <c r="W1085">
        <v>-4192.0780000000004</v>
      </c>
      <c r="X1085">
        <v>-4847.7669999999998</v>
      </c>
      <c r="Y1085">
        <v>-7448.3860000000004</v>
      </c>
      <c r="Z1085">
        <v>-8647.259</v>
      </c>
      <c r="AA1085">
        <v>-12126.206</v>
      </c>
      <c r="AB1085">
        <v>-18065.837</v>
      </c>
      <c r="AC1085">
        <v>-20749.54</v>
      </c>
      <c r="AD1085">
        <v>-21939.851999999999</v>
      </c>
      <c r="AE1085">
        <v>-22389.295999999998</v>
      </c>
      <c r="AF1085">
        <v>-21806.794999999998</v>
      </c>
      <c r="AG1085">
        <v>-19921.022000000001</v>
      </c>
      <c r="AH1085">
        <v>-17663.28</v>
      </c>
      <c r="AI1085">
        <v>-17776.367999999999</v>
      </c>
      <c r="AJ1085">
        <v>-15582.34</v>
      </c>
      <c r="AK1085">
        <v>-13342.4</v>
      </c>
      <c r="AL1085">
        <v>-11650.349</v>
      </c>
      <c r="AM1085">
        <v>-9310.23</v>
      </c>
      <c r="AN1085">
        <v>-6429.1970000000001</v>
      </c>
      <c r="AO1085">
        <v>-4973.7730000000001</v>
      </c>
      <c r="AP1085">
        <v>-3677.2689999999998</v>
      </c>
      <c r="AQ1085">
        <v>-2692.7190000000001</v>
      </c>
      <c r="AR1085">
        <v>-1475.73</v>
      </c>
      <c r="AS1085">
        <v>-541.02800000000002</v>
      </c>
      <c r="AT1085">
        <v>-68.753</v>
      </c>
      <c r="AU1085">
        <v>-11.427</v>
      </c>
      <c r="AV1085">
        <v>-12.266</v>
      </c>
      <c r="AW1085">
        <v>-10.372999999999999</v>
      </c>
      <c r="AX1085">
        <v>-10.795</v>
      </c>
      <c r="AY1085">
        <v>-7.6230000000000002</v>
      </c>
      <c r="AZ1085">
        <v>-6.7039999999999997</v>
      </c>
      <c r="BA1085">
        <v>-5.8460000000000001</v>
      </c>
      <c r="BB1085">
        <v>-6.069</v>
      </c>
      <c r="BC1085">
        <v>-6.7439999999999998</v>
      </c>
      <c r="BD1085">
        <v>-5.1360000000000001</v>
      </c>
    </row>
    <row r="1086" spans="1:56" x14ac:dyDescent="0.25">
      <c r="A1086" t="s">
        <v>323</v>
      </c>
      <c r="D1086" t="s">
        <v>2</v>
      </c>
      <c r="F1086" t="s">
        <v>153</v>
      </c>
      <c r="G1086" s="33">
        <v>43058</v>
      </c>
      <c r="H1086" s="41">
        <f t="shared" si="21"/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</row>
    <row r="1087" spans="1:56" x14ac:dyDescent="0.25">
      <c r="A1087" t="s">
        <v>323</v>
      </c>
      <c r="D1087" t="s">
        <v>2</v>
      </c>
      <c r="F1087" t="s">
        <v>155</v>
      </c>
      <c r="G1087" s="33">
        <v>43058</v>
      </c>
      <c r="H1087" s="41">
        <f t="shared" si="21"/>
        <v>0</v>
      </c>
      <c r="I1087">
        <v>-1056</v>
      </c>
      <c r="J1087">
        <v>-1074</v>
      </c>
      <c r="K1087">
        <v>-1056</v>
      </c>
      <c r="L1087">
        <v>-960</v>
      </c>
      <c r="M1087">
        <v>-876</v>
      </c>
      <c r="N1087">
        <v>-882</v>
      </c>
      <c r="O1087">
        <v>-822</v>
      </c>
      <c r="P1087">
        <v>-810</v>
      </c>
      <c r="Q1087">
        <v>-810</v>
      </c>
      <c r="R1087">
        <v>-780</v>
      </c>
      <c r="S1087">
        <v>0</v>
      </c>
      <c r="T1087">
        <v>-2.931</v>
      </c>
      <c r="U1087">
        <v>-30.094999999999999</v>
      </c>
      <c r="V1087">
        <v>-80.554000000000002</v>
      </c>
      <c r="W1087">
        <v>-93.522999999999996</v>
      </c>
      <c r="X1087">
        <v>-120.432</v>
      </c>
      <c r="Y1087">
        <v>-232.98</v>
      </c>
      <c r="Z1087">
        <v>-230.65700000000001</v>
      </c>
      <c r="AA1087">
        <v>-333.79599999999999</v>
      </c>
      <c r="AB1087">
        <v>-532.76099999999997</v>
      </c>
      <c r="AC1087">
        <v>-600.69899999999996</v>
      </c>
      <c r="AD1087">
        <v>-635.37300000000005</v>
      </c>
      <c r="AE1087">
        <v>-605.13</v>
      </c>
      <c r="AF1087">
        <v>-634.74300000000005</v>
      </c>
      <c r="AG1087">
        <v>-587.70000000000005</v>
      </c>
      <c r="AH1087">
        <v>-553.80600000000004</v>
      </c>
      <c r="AI1087">
        <v>-529.42700000000002</v>
      </c>
      <c r="AJ1087">
        <v>-517.072</v>
      </c>
      <c r="AK1087">
        <v>-455.60399999999998</v>
      </c>
      <c r="AL1087">
        <v>-355.21899999999999</v>
      </c>
      <c r="AM1087">
        <v>-236.69499999999999</v>
      </c>
      <c r="AN1087">
        <v>-249.53100000000001</v>
      </c>
      <c r="AO1087">
        <v>-137.16800000000001</v>
      </c>
      <c r="AP1087">
        <v>-81.221999999999994</v>
      </c>
      <c r="AQ1087">
        <v>-49.448</v>
      </c>
      <c r="AR1087">
        <v>-40.957000000000001</v>
      </c>
      <c r="AS1087">
        <v>-15.532</v>
      </c>
      <c r="AT1087">
        <v>-7.2</v>
      </c>
      <c r="AU1087">
        <v>-3.2</v>
      </c>
      <c r="AV1087">
        <v>-0.76800000000000002</v>
      </c>
      <c r="AW1087">
        <v>-9.5000000000000001E-2</v>
      </c>
      <c r="AX1087">
        <v>0</v>
      </c>
      <c r="AY1087">
        <v>-0.16</v>
      </c>
      <c r="AZ1087">
        <v>-0.04</v>
      </c>
      <c r="BA1087">
        <v>0</v>
      </c>
      <c r="BB1087">
        <v>0</v>
      </c>
      <c r="BC1087">
        <v>0</v>
      </c>
      <c r="BD1087">
        <v>0</v>
      </c>
    </row>
    <row r="1088" spans="1:56" x14ac:dyDescent="0.25">
      <c r="A1088" t="s">
        <v>323</v>
      </c>
      <c r="D1088" t="s">
        <v>2</v>
      </c>
      <c r="F1088" t="s">
        <v>157</v>
      </c>
      <c r="G1088" s="33">
        <v>43058</v>
      </c>
      <c r="H1088" s="41">
        <f t="shared" si="21"/>
        <v>62152.822</v>
      </c>
      <c r="I1088">
        <v>-719.072</v>
      </c>
      <c r="J1088">
        <v>-716.50699999999995</v>
      </c>
      <c r="K1088">
        <v>-717.91899999999998</v>
      </c>
      <c r="L1088">
        <v>-718.65300000000002</v>
      </c>
      <c r="M1088">
        <v>-720.08600000000001</v>
      </c>
      <c r="N1088">
        <v>-719.13400000000001</v>
      </c>
      <c r="O1088">
        <v>-720.47500000000002</v>
      </c>
      <c r="P1088">
        <v>-719.75199999999995</v>
      </c>
      <c r="Q1088">
        <v>-720.53499999999997</v>
      </c>
      <c r="R1088">
        <v>-720.05600000000004</v>
      </c>
      <c r="S1088">
        <v>-721.60400000000004</v>
      </c>
      <c r="T1088">
        <v>-744.61500000000001</v>
      </c>
      <c r="U1088">
        <v>-853.77099999999996</v>
      </c>
      <c r="V1088">
        <v>-1063.433</v>
      </c>
      <c r="W1088">
        <v>-1191.8779999999999</v>
      </c>
      <c r="X1088">
        <v>-1190.866</v>
      </c>
      <c r="Y1088">
        <v>-1447.605</v>
      </c>
      <c r="Z1088">
        <v>-1529.268</v>
      </c>
      <c r="AA1088">
        <v>-2038.14</v>
      </c>
      <c r="AB1088">
        <v>-2703.9059999999999</v>
      </c>
      <c r="AC1088">
        <v>-2807.4389999999999</v>
      </c>
      <c r="AD1088">
        <v>-2876.6019999999999</v>
      </c>
      <c r="AE1088">
        <v>-2898.277</v>
      </c>
      <c r="AF1088">
        <v>-2835.8090000000002</v>
      </c>
      <c r="AG1088">
        <v>-2766.5059999999999</v>
      </c>
      <c r="AH1088">
        <v>-2615.5210000000002</v>
      </c>
      <c r="AI1088">
        <v>-2573.6590000000001</v>
      </c>
      <c r="AJ1088">
        <v>-2291.21</v>
      </c>
      <c r="AK1088">
        <v>-2075.1239999999998</v>
      </c>
      <c r="AL1088">
        <v>-1936.3150000000001</v>
      </c>
      <c r="AM1088">
        <v>-1590.59</v>
      </c>
      <c r="AN1088">
        <v>-1532.2429999999999</v>
      </c>
      <c r="AO1088">
        <v>-1289.3689999999999</v>
      </c>
      <c r="AP1088">
        <v>-1152.78</v>
      </c>
      <c r="AQ1088">
        <v>-962.76700000000005</v>
      </c>
      <c r="AR1088">
        <v>-845.69100000000003</v>
      </c>
      <c r="AS1088">
        <v>-740.56600000000003</v>
      </c>
      <c r="AT1088">
        <v>-698.02800000000002</v>
      </c>
      <c r="AU1088">
        <v>-693.15200000000004</v>
      </c>
      <c r="AV1088">
        <v>-695.19</v>
      </c>
      <c r="AW1088">
        <v>-695.03300000000002</v>
      </c>
      <c r="AX1088">
        <v>-696.66200000000003</v>
      </c>
      <c r="AY1088">
        <v>-696.36699999999996</v>
      </c>
      <c r="AZ1088">
        <v>-698.21799999999996</v>
      </c>
      <c r="BA1088">
        <v>-699.899</v>
      </c>
      <c r="BB1088">
        <v>-702.29</v>
      </c>
      <c r="BC1088">
        <v>-704.21500000000003</v>
      </c>
      <c r="BD1088">
        <v>-706.02499999999998</v>
      </c>
    </row>
    <row r="1089" spans="1:56" x14ac:dyDescent="0.25">
      <c r="A1089" t="s">
        <v>323</v>
      </c>
      <c r="D1089" t="s">
        <v>2</v>
      </c>
      <c r="F1089" t="s">
        <v>154</v>
      </c>
      <c r="G1089" s="33">
        <v>43058</v>
      </c>
      <c r="H1089" s="41">
        <f t="shared" si="21"/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-227.179</v>
      </c>
      <c r="AK1089">
        <v>-800.76599999999996</v>
      </c>
      <c r="AL1089">
        <v>-809.43200000000002</v>
      </c>
      <c r="AM1089">
        <v>-808.92700000000002</v>
      </c>
      <c r="AN1089">
        <v>-810.21699999999998</v>
      </c>
      <c r="AO1089">
        <v>-810.72199999999998</v>
      </c>
      <c r="AP1089">
        <v>-810.79700000000003</v>
      </c>
      <c r="AQ1089">
        <v>-802.49699999999996</v>
      </c>
      <c r="AR1089">
        <v>-13.526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-2.3980000000000001</v>
      </c>
      <c r="BA1089">
        <v>-430.69299999999998</v>
      </c>
      <c r="BB1089">
        <v>-809.97</v>
      </c>
      <c r="BC1089">
        <v>-84.822999999999993</v>
      </c>
      <c r="BD1089">
        <v>0</v>
      </c>
    </row>
    <row r="1090" spans="1:56" x14ac:dyDescent="0.25">
      <c r="A1090" t="s">
        <v>323</v>
      </c>
      <c r="D1090" t="s">
        <v>2</v>
      </c>
      <c r="F1090" t="s">
        <v>153</v>
      </c>
      <c r="G1090" s="33">
        <v>43059</v>
      </c>
      <c r="H1090" s="41">
        <f t="shared" si="21"/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</row>
    <row r="1091" spans="1:56" x14ac:dyDescent="0.25">
      <c r="A1091" t="s">
        <v>323</v>
      </c>
      <c r="D1091" t="s">
        <v>2</v>
      </c>
      <c r="F1091" t="s">
        <v>155</v>
      </c>
      <c r="G1091" s="33">
        <v>43059</v>
      </c>
      <c r="H1091" s="41">
        <f t="shared" si="21"/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-0.16</v>
      </c>
      <c r="U1091">
        <v>-0.39</v>
      </c>
      <c r="V1091">
        <v>-4.0640000000000001</v>
      </c>
      <c r="W1091">
        <v>-1.3440000000000001</v>
      </c>
      <c r="X1091">
        <v>-9.0619999999999994</v>
      </c>
      <c r="Y1091">
        <v>-16.062999999999999</v>
      </c>
      <c r="Z1091">
        <v>-8.5299999999999994</v>
      </c>
      <c r="AA1091">
        <v>-12.37</v>
      </c>
      <c r="AB1091">
        <v>-25.747</v>
      </c>
      <c r="AC1091">
        <v>-27.719000000000001</v>
      </c>
      <c r="AD1091">
        <v>-31.204000000000001</v>
      </c>
      <c r="AE1091">
        <v>-25.097000000000001</v>
      </c>
      <c r="AF1091">
        <v>-23.042000000000002</v>
      </c>
      <c r="AG1091">
        <v>-22.623000000000001</v>
      </c>
      <c r="AH1091">
        <v>-22.088000000000001</v>
      </c>
      <c r="AI1091">
        <v>-19.651</v>
      </c>
      <c r="AJ1091">
        <v>-11.614000000000001</v>
      </c>
      <c r="AK1091">
        <v>-15.689</v>
      </c>
      <c r="AL1091">
        <v>-9.5229999999999997</v>
      </c>
      <c r="AM1091">
        <v>-1.5649999999999999</v>
      </c>
      <c r="AN1091">
        <v>-2.2709999999999999</v>
      </c>
      <c r="AO1091">
        <v>-12.991</v>
      </c>
      <c r="AP1091">
        <v>-3.1040000000000001</v>
      </c>
      <c r="AQ1091">
        <v>-16.510999999999999</v>
      </c>
      <c r="AR1091">
        <v>-5.28</v>
      </c>
      <c r="AS1091">
        <v>-0.16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</row>
    <row r="1092" spans="1:56" x14ac:dyDescent="0.25">
      <c r="A1092" t="s">
        <v>323</v>
      </c>
      <c r="D1092" t="s">
        <v>2</v>
      </c>
      <c r="F1092" t="s">
        <v>157</v>
      </c>
      <c r="G1092" s="33">
        <v>43059</v>
      </c>
      <c r="H1092" s="41">
        <f t="shared" si="21"/>
        <v>46983.924999999996</v>
      </c>
      <c r="I1092">
        <v>-711.94899999999996</v>
      </c>
      <c r="J1092">
        <v>-711.37</v>
      </c>
      <c r="K1092">
        <v>-712.41200000000003</v>
      </c>
      <c r="L1092">
        <v>-713.4</v>
      </c>
      <c r="M1092">
        <v>-713.02200000000005</v>
      </c>
      <c r="N1092">
        <v>-714.99099999999999</v>
      </c>
      <c r="O1092">
        <v>-715.17899999999997</v>
      </c>
      <c r="P1092">
        <v>-715.31799999999998</v>
      </c>
      <c r="Q1092">
        <v>-715.68</v>
      </c>
      <c r="R1092">
        <v>-716.87400000000002</v>
      </c>
      <c r="S1092">
        <v>-718.21</v>
      </c>
      <c r="T1092">
        <v>-731.23900000000003</v>
      </c>
      <c r="U1092">
        <v>-776.86599999999999</v>
      </c>
      <c r="V1092">
        <v>-852.25699999999995</v>
      </c>
      <c r="W1092">
        <v>-942.39400000000001</v>
      </c>
      <c r="X1092">
        <v>-1045.2660000000001</v>
      </c>
      <c r="Y1092">
        <v>-1123.0050000000001</v>
      </c>
      <c r="Z1092">
        <v>-1147.1099999999999</v>
      </c>
      <c r="AA1092">
        <v>-1186.356</v>
      </c>
      <c r="AB1092">
        <v>-1416.269</v>
      </c>
      <c r="AC1092">
        <v>-1570.742</v>
      </c>
      <c r="AD1092">
        <v>-1601.269</v>
      </c>
      <c r="AE1092">
        <v>-1616.24</v>
      </c>
      <c r="AF1092">
        <v>-1651.1120000000001</v>
      </c>
      <c r="AG1092">
        <v>-1597.6110000000001</v>
      </c>
      <c r="AH1092">
        <v>-1520.816</v>
      </c>
      <c r="AI1092">
        <v>-1412.6320000000001</v>
      </c>
      <c r="AJ1092">
        <v>-1339.1389999999999</v>
      </c>
      <c r="AK1092">
        <v>-1255.7449999999999</v>
      </c>
      <c r="AL1092">
        <v>-1366.34</v>
      </c>
      <c r="AM1092">
        <v>-1289.2719999999999</v>
      </c>
      <c r="AN1092">
        <v>-1252.4970000000001</v>
      </c>
      <c r="AO1092">
        <v>-1210.2</v>
      </c>
      <c r="AP1092">
        <v>-1052.4259999999999</v>
      </c>
      <c r="AQ1092">
        <v>-954.327</v>
      </c>
      <c r="AR1092">
        <v>-828.678</v>
      </c>
      <c r="AS1092">
        <v>-738.86500000000001</v>
      </c>
      <c r="AT1092">
        <v>-693.75400000000002</v>
      </c>
      <c r="AU1092">
        <v>-688.56399999999996</v>
      </c>
      <c r="AV1092">
        <v>-689.85</v>
      </c>
      <c r="AW1092">
        <v>-690.19</v>
      </c>
      <c r="AX1092">
        <v>-692.44299999999998</v>
      </c>
      <c r="AY1092">
        <v>-693.00400000000002</v>
      </c>
      <c r="AZ1092">
        <v>-694.25199999999995</v>
      </c>
      <c r="BA1092">
        <v>-695.87400000000002</v>
      </c>
      <c r="BB1092">
        <v>-699.505</v>
      </c>
      <c r="BC1092">
        <v>-702.529</v>
      </c>
      <c r="BD1092">
        <v>-706.88199999999995</v>
      </c>
    </row>
    <row r="1093" spans="1:56" x14ac:dyDescent="0.25">
      <c r="A1093" t="s">
        <v>323</v>
      </c>
      <c r="D1093" t="s">
        <v>2</v>
      </c>
      <c r="F1093" t="s">
        <v>156</v>
      </c>
      <c r="G1093" s="33">
        <v>43059</v>
      </c>
      <c r="H1093" s="41">
        <f t="shared" si="21"/>
        <v>300075.36200000014</v>
      </c>
      <c r="I1093">
        <v>-4.6509999999999998</v>
      </c>
      <c r="J1093">
        <v>-4.5030000000000001</v>
      </c>
      <c r="K1093">
        <v>-4.9450000000000003</v>
      </c>
      <c r="L1093">
        <v>-5.0960000000000001</v>
      </c>
      <c r="M1093">
        <v>-6.9630000000000001</v>
      </c>
      <c r="N1093">
        <v>-4.5670000000000002</v>
      </c>
      <c r="O1093">
        <v>-4.32</v>
      </c>
      <c r="P1093">
        <v>-4.2779999999999996</v>
      </c>
      <c r="Q1093">
        <v>-4.6669999999999998</v>
      </c>
      <c r="R1093">
        <v>-5.9379999999999997</v>
      </c>
      <c r="S1093">
        <v>-14.617000000000001</v>
      </c>
      <c r="T1093">
        <v>-211.58799999999999</v>
      </c>
      <c r="U1093">
        <v>-948.57799999999997</v>
      </c>
      <c r="V1093">
        <v>-2524.5129999999999</v>
      </c>
      <c r="W1093">
        <v>-4861.8909999999996</v>
      </c>
      <c r="X1093">
        <v>-7817.6710000000003</v>
      </c>
      <c r="Y1093">
        <v>-10202.565000000001</v>
      </c>
      <c r="Z1093">
        <v>-10738.512000000001</v>
      </c>
      <c r="AA1093">
        <v>-12154.352999999999</v>
      </c>
      <c r="AB1093">
        <v>-17296.234</v>
      </c>
      <c r="AC1093">
        <v>-21143.632000000001</v>
      </c>
      <c r="AD1093">
        <v>-22397.64</v>
      </c>
      <c r="AE1093">
        <v>-22899.535</v>
      </c>
      <c r="AF1093">
        <v>-22943.645</v>
      </c>
      <c r="AG1093">
        <v>-22539.074000000001</v>
      </c>
      <c r="AH1093">
        <v>-21678.634999999998</v>
      </c>
      <c r="AI1093">
        <v>-19629.287</v>
      </c>
      <c r="AJ1093">
        <v>-16874.077000000001</v>
      </c>
      <c r="AK1093">
        <v>-14797.123</v>
      </c>
      <c r="AL1093">
        <v>-14095.308000000001</v>
      </c>
      <c r="AM1093">
        <v>-11101.811</v>
      </c>
      <c r="AN1093">
        <v>-9294.7109999999993</v>
      </c>
      <c r="AO1093">
        <v>-6463.5410000000002</v>
      </c>
      <c r="AP1093">
        <v>-3898.68</v>
      </c>
      <c r="AQ1093">
        <v>-1950.992</v>
      </c>
      <c r="AR1093">
        <v>-1044.954</v>
      </c>
      <c r="AS1093">
        <v>-367.661</v>
      </c>
      <c r="AT1093">
        <v>-52.302</v>
      </c>
      <c r="AU1093">
        <v>-9.2309999999999999</v>
      </c>
      <c r="AV1093">
        <v>-10.227</v>
      </c>
      <c r="AW1093">
        <v>-10.420999999999999</v>
      </c>
      <c r="AX1093">
        <v>-9.7159999999999993</v>
      </c>
      <c r="AY1093">
        <v>-9.1359999999999992</v>
      </c>
      <c r="AZ1093">
        <v>-7.76</v>
      </c>
      <c r="BA1093">
        <v>-6.681</v>
      </c>
      <c r="BB1093">
        <v>-5.7160000000000002</v>
      </c>
      <c r="BC1093">
        <v>-7.2380000000000004</v>
      </c>
      <c r="BD1093">
        <v>-6.1779999999999999</v>
      </c>
    </row>
    <row r="1094" spans="1:56" x14ac:dyDescent="0.25">
      <c r="A1094" t="s">
        <v>323</v>
      </c>
      <c r="D1094" t="s">
        <v>2</v>
      </c>
      <c r="F1094" t="s">
        <v>154</v>
      </c>
      <c r="G1094" s="33">
        <v>43059</v>
      </c>
      <c r="H1094" s="41">
        <f t="shared" si="21"/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-77.692999999999998</v>
      </c>
      <c r="U1094">
        <v>-1008.128</v>
      </c>
      <c r="V1094">
        <v>-977.12</v>
      </c>
      <c r="W1094">
        <v>-783.82</v>
      </c>
      <c r="X1094">
        <v>-620.60400000000004</v>
      </c>
      <c r="Y1094">
        <v>-490.505</v>
      </c>
      <c r="Z1094">
        <v>-425.76799999999997</v>
      </c>
      <c r="AA1094">
        <v>-393.70499999999998</v>
      </c>
      <c r="AB1094">
        <v>-374.137</v>
      </c>
      <c r="AC1094">
        <v>-832.90300000000002</v>
      </c>
      <c r="AD1094">
        <v>-1062.4159999999999</v>
      </c>
      <c r="AE1094">
        <v>-1048.0930000000001</v>
      </c>
      <c r="AF1094">
        <v>-1037.288</v>
      </c>
      <c r="AG1094">
        <v>-999.548</v>
      </c>
      <c r="AH1094">
        <v>-929.15499999999997</v>
      </c>
      <c r="AI1094">
        <v>-933.40099999999995</v>
      </c>
      <c r="AJ1094">
        <v>-917.25199999999995</v>
      </c>
      <c r="AK1094">
        <v>-916.23099999999999</v>
      </c>
      <c r="AL1094">
        <v>-929.04700000000003</v>
      </c>
      <c r="AM1094">
        <v>-938.67</v>
      </c>
      <c r="AN1094">
        <v>-610.14300000000003</v>
      </c>
      <c r="AO1094">
        <v>-266.27199999999999</v>
      </c>
      <c r="AP1094">
        <v>-358.95499999999998</v>
      </c>
      <c r="AQ1094">
        <v>-591.09</v>
      </c>
      <c r="AR1094">
        <v>-671.18200000000002</v>
      </c>
      <c r="AS1094">
        <v>-801.98</v>
      </c>
      <c r="AT1094">
        <v>-865.524</v>
      </c>
      <c r="AU1094">
        <v>-1494.6569999999999</v>
      </c>
      <c r="AV1094">
        <v>-1773.6590000000001</v>
      </c>
      <c r="AW1094">
        <v>-1824.797</v>
      </c>
      <c r="AX1094">
        <v>-1845.87</v>
      </c>
      <c r="AY1094">
        <v>-1958.873</v>
      </c>
      <c r="AZ1094">
        <v>-1994.2260000000001</v>
      </c>
      <c r="BA1094">
        <v>-1264.048</v>
      </c>
      <c r="BB1094">
        <v>-1161.9359999999999</v>
      </c>
      <c r="BC1094">
        <v>-1133.69</v>
      </c>
      <c r="BD1094">
        <v>-1111.3150000000001</v>
      </c>
    </row>
    <row r="1095" spans="1:56" x14ac:dyDescent="0.25">
      <c r="A1095" t="s">
        <v>323</v>
      </c>
      <c r="D1095" t="s">
        <v>2</v>
      </c>
      <c r="F1095" t="s">
        <v>154</v>
      </c>
      <c r="G1095" s="33">
        <v>43060</v>
      </c>
      <c r="H1095" s="41">
        <f t="shared" si="21"/>
        <v>0</v>
      </c>
      <c r="I1095">
        <v>-1250.124</v>
      </c>
      <c r="J1095">
        <v>-1159.377</v>
      </c>
      <c r="K1095">
        <v>-1045.9970000000001</v>
      </c>
      <c r="L1095">
        <v>-915.56500000000005</v>
      </c>
      <c r="M1095">
        <v>-873.11599999999999</v>
      </c>
      <c r="N1095">
        <v>-866.29899999999998</v>
      </c>
      <c r="O1095">
        <v>-865.93399999999997</v>
      </c>
      <c r="P1095">
        <v>-868.25599999999997</v>
      </c>
      <c r="Q1095">
        <v>-867.72900000000004</v>
      </c>
      <c r="R1095">
        <v>-869.31</v>
      </c>
      <c r="S1095">
        <v>-868.45</v>
      </c>
      <c r="T1095">
        <v>-911.92</v>
      </c>
      <c r="U1095">
        <v>-1770.413</v>
      </c>
      <c r="V1095">
        <v>-1771.252</v>
      </c>
      <c r="W1095">
        <v>-1610.143</v>
      </c>
      <c r="X1095">
        <v>-1470.2049999999999</v>
      </c>
      <c r="Y1095">
        <v>-1308.1849999999999</v>
      </c>
      <c r="Z1095">
        <v>-1279.1210000000001</v>
      </c>
      <c r="AA1095">
        <v>-1210.3520000000001</v>
      </c>
      <c r="AB1095">
        <v>-1104.8309999999999</v>
      </c>
      <c r="AC1095">
        <v>-1061.221</v>
      </c>
      <c r="AD1095">
        <v>-1015.7190000000001</v>
      </c>
      <c r="AE1095">
        <v>-1002.172</v>
      </c>
      <c r="AF1095">
        <v>-968.77499999999998</v>
      </c>
      <c r="AG1095">
        <v>-963.38900000000001</v>
      </c>
      <c r="AH1095">
        <v>-1009.957</v>
      </c>
      <c r="AI1095">
        <v>-937.35799999999995</v>
      </c>
      <c r="AJ1095">
        <v>-927.25099999999998</v>
      </c>
      <c r="AK1095">
        <v>-904.70399999999995</v>
      </c>
      <c r="AL1095">
        <v>-925.649</v>
      </c>
      <c r="AM1095">
        <v>-978.38800000000003</v>
      </c>
      <c r="AN1095">
        <v>-1041.5989999999999</v>
      </c>
      <c r="AO1095">
        <v>-1122.4880000000001</v>
      </c>
      <c r="AP1095">
        <v>-1273.778</v>
      </c>
      <c r="AQ1095">
        <v>-1493.086</v>
      </c>
      <c r="AR1095">
        <v>-1566.683</v>
      </c>
      <c r="AS1095">
        <v>-1680.31</v>
      </c>
      <c r="AT1095">
        <v>-1728.201</v>
      </c>
      <c r="AU1095">
        <v>-1855.5360000000001</v>
      </c>
      <c r="AV1095">
        <v>-1841.3119999999999</v>
      </c>
      <c r="AW1095">
        <v>-1851.171</v>
      </c>
      <c r="AX1095">
        <v>-1965.11</v>
      </c>
      <c r="AY1095">
        <v>-2018.096</v>
      </c>
      <c r="AZ1095">
        <v>-2039.4069999999999</v>
      </c>
      <c r="BA1095">
        <v>-1122.992</v>
      </c>
      <c r="BB1095">
        <v>-1052.867</v>
      </c>
      <c r="BC1095">
        <v>-1015.8579999999999</v>
      </c>
      <c r="BD1095">
        <v>-1042.588</v>
      </c>
    </row>
    <row r="1096" spans="1:56" x14ac:dyDescent="0.25">
      <c r="A1096" t="s">
        <v>323</v>
      </c>
      <c r="D1096" t="s">
        <v>2</v>
      </c>
      <c r="F1096" t="s">
        <v>155</v>
      </c>
      <c r="G1096" s="33">
        <v>43060</v>
      </c>
      <c r="H1096" s="41">
        <f t="shared" si="21"/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-0.70199999999999996</v>
      </c>
      <c r="V1096">
        <v>-1.1830000000000001</v>
      </c>
      <c r="W1096">
        <v>-2.9279999999999999</v>
      </c>
      <c r="X1096">
        <v>-5.1020000000000003</v>
      </c>
      <c r="Y1096">
        <v>-3.6040000000000001</v>
      </c>
      <c r="Z1096">
        <v>-3.8620000000000001</v>
      </c>
      <c r="AA1096">
        <v>-17.719000000000001</v>
      </c>
      <c r="AB1096">
        <v>-10.353</v>
      </c>
      <c r="AC1096">
        <v>-9.0559999999999992</v>
      </c>
      <c r="AD1096">
        <v>-10.435</v>
      </c>
      <c r="AE1096">
        <v>-384.66</v>
      </c>
      <c r="AF1096">
        <v>-1097.3979999999999</v>
      </c>
      <c r="AG1096">
        <v>-1096.557</v>
      </c>
      <c r="AH1096">
        <v>-1189.877</v>
      </c>
      <c r="AI1096">
        <v>-1200.3030000000001</v>
      </c>
      <c r="AJ1096">
        <v>-1195.8710000000001</v>
      </c>
      <c r="AK1096">
        <v>-1196.7159999999999</v>
      </c>
      <c r="AL1096">
        <v>-1256.239</v>
      </c>
      <c r="AM1096">
        <v>-1314.19</v>
      </c>
      <c r="AN1096">
        <v>-1302</v>
      </c>
      <c r="AO1096">
        <v>-1290.8140000000001</v>
      </c>
      <c r="AP1096">
        <v>-1229.3109999999999</v>
      </c>
      <c r="AQ1096">
        <v>-1206</v>
      </c>
      <c r="AR1096">
        <v>-1194</v>
      </c>
      <c r="AS1096">
        <v>-1182.0309999999999</v>
      </c>
      <c r="AT1096">
        <v>-1176.0309999999999</v>
      </c>
      <c r="AU1096">
        <v>-1164</v>
      </c>
      <c r="AV1096">
        <v>-1182</v>
      </c>
      <c r="AW1096">
        <v>-1182</v>
      </c>
      <c r="AX1096">
        <v>-1194</v>
      </c>
      <c r="AY1096">
        <v>-1242</v>
      </c>
      <c r="AZ1096">
        <v>-1284.04</v>
      </c>
      <c r="BA1096">
        <v>-1290</v>
      </c>
      <c r="BB1096">
        <v>-1302</v>
      </c>
      <c r="BC1096">
        <v>-1302</v>
      </c>
      <c r="BD1096">
        <v>-1302</v>
      </c>
    </row>
    <row r="1097" spans="1:56" x14ac:dyDescent="0.25">
      <c r="A1097" t="s">
        <v>323</v>
      </c>
      <c r="D1097" t="s">
        <v>2</v>
      </c>
      <c r="F1097" t="s">
        <v>153</v>
      </c>
      <c r="G1097" s="33">
        <v>43060</v>
      </c>
      <c r="H1097" s="41">
        <f t="shared" si="21"/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</row>
    <row r="1098" spans="1:56" x14ac:dyDescent="0.25">
      <c r="A1098" t="s">
        <v>323</v>
      </c>
      <c r="D1098" t="s">
        <v>2</v>
      </c>
      <c r="F1098" t="s">
        <v>157</v>
      </c>
      <c r="G1098" s="33">
        <v>43060</v>
      </c>
      <c r="H1098" s="41">
        <f t="shared" si="21"/>
        <v>38838.056000000004</v>
      </c>
      <c r="I1098">
        <v>-711.52200000000005</v>
      </c>
      <c r="J1098">
        <v>-711.75</v>
      </c>
      <c r="K1098">
        <v>-713.03300000000002</v>
      </c>
      <c r="L1098">
        <v>-713.66499999999996</v>
      </c>
      <c r="M1098">
        <v>-714.68299999999999</v>
      </c>
      <c r="N1098">
        <v>-715.41300000000001</v>
      </c>
      <c r="O1098">
        <v>-716.34</v>
      </c>
      <c r="P1098">
        <v>-716.69100000000003</v>
      </c>
      <c r="Q1098">
        <v>-717.59500000000003</v>
      </c>
      <c r="R1098">
        <v>-716.64599999999996</v>
      </c>
      <c r="S1098">
        <v>-719.83799999999997</v>
      </c>
      <c r="T1098">
        <v>-742.51700000000005</v>
      </c>
      <c r="U1098">
        <v>-780.28499999999997</v>
      </c>
      <c r="V1098">
        <v>-780.12699999999995</v>
      </c>
      <c r="W1098">
        <v>-852.44</v>
      </c>
      <c r="X1098">
        <v>-914.70899999999995</v>
      </c>
      <c r="Y1098">
        <v>-980.87800000000004</v>
      </c>
      <c r="Z1098">
        <v>-1058.7909999999999</v>
      </c>
      <c r="AA1098">
        <v>-1243.769</v>
      </c>
      <c r="AB1098">
        <v>-1278.2760000000001</v>
      </c>
      <c r="AC1098">
        <v>-1329.345</v>
      </c>
      <c r="AD1098">
        <v>-1356.28</v>
      </c>
      <c r="AE1098">
        <v>-1413.14</v>
      </c>
      <c r="AF1098">
        <v>-1488.9829999999999</v>
      </c>
      <c r="AG1098">
        <v>-1429.1310000000001</v>
      </c>
      <c r="AH1098">
        <v>-1297.248</v>
      </c>
      <c r="AI1098">
        <v>-1248.2829999999999</v>
      </c>
      <c r="AJ1098">
        <v>-1198.4949999999999</v>
      </c>
      <c r="AK1098">
        <v>-1185.3009999999999</v>
      </c>
      <c r="AL1098">
        <v>-1050.8019999999999</v>
      </c>
      <c r="AM1098">
        <v>-935.84799999999996</v>
      </c>
      <c r="AN1098">
        <v>-743.18299999999999</v>
      </c>
      <c r="AO1098">
        <v>-470.19299999999998</v>
      </c>
      <c r="AP1098">
        <v>-427.25400000000002</v>
      </c>
      <c r="AQ1098">
        <v>-384.733</v>
      </c>
      <c r="AR1098">
        <v>-304.78500000000003</v>
      </c>
      <c r="AS1098">
        <v>-232.40100000000001</v>
      </c>
      <c r="AT1098">
        <v>-194.511</v>
      </c>
      <c r="AU1098">
        <v>-463.75599999999997</v>
      </c>
      <c r="AV1098">
        <v>-571.92700000000002</v>
      </c>
      <c r="AW1098">
        <v>-570.96400000000006</v>
      </c>
      <c r="AX1098">
        <v>-569.94500000000005</v>
      </c>
      <c r="AY1098">
        <v>-572.54899999999998</v>
      </c>
      <c r="AZ1098">
        <v>-573.798</v>
      </c>
      <c r="BA1098">
        <v>-575.49900000000002</v>
      </c>
      <c r="BB1098">
        <v>-576.17600000000004</v>
      </c>
      <c r="BC1098">
        <v>-579.80999999999995</v>
      </c>
      <c r="BD1098">
        <v>-594.74800000000005</v>
      </c>
    </row>
    <row r="1099" spans="1:56" x14ac:dyDescent="0.25">
      <c r="A1099" t="s">
        <v>323</v>
      </c>
      <c r="D1099" t="s">
        <v>2</v>
      </c>
      <c r="F1099" t="s">
        <v>156</v>
      </c>
      <c r="G1099" s="33">
        <v>43060</v>
      </c>
      <c r="H1099" s="41">
        <f t="shared" si="21"/>
        <v>268888.67599999998</v>
      </c>
      <c r="I1099">
        <v>-5.4050000000000002</v>
      </c>
      <c r="J1099">
        <v>-5.3029999999999999</v>
      </c>
      <c r="K1099">
        <v>-4.8099999999999996</v>
      </c>
      <c r="L1099">
        <v>-4.6660000000000004</v>
      </c>
      <c r="M1099">
        <v>-5.0730000000000004</v>
      </c>
      <c r="N1099">
        <v>-4.6130000000000004</v>
      </c>
      <c r="O1099">
        <v>-4.4000000000000004</v>
      </c>
      <c r="P1099">
        <v>-4.8259999999999996</v>
      </c>
      <c r="Q1099">
        <v>-4.6859999999999999</v>
      </c>
      <c r="R1099">
        <v>-4.5209999999999999</v>
      </c>
      <c r="S1099">
        <v>-19.257999999999999</v>
      </c>
      <c r="T1099">
        <v>-241.875</v>
      </c>
      <c r="U1099">
        <v>-928.55700000000002</v>
      </c>
      <c r="V1099">
        <v>-2323.0880000000002</v>
      </c>
      <c r="W1099">
        <v>-4570.7520000000004</v>
      </c>
      <c r="X1099">
        <v>-7281.6220000000003</v>
      </c>
      <c r="Y1099">
        <v>-9138.7270000000008</v>
      </c>
      <c r="Z1099">
        <v>-12272.861000000001</v>
      </c>
      <c r="AA1099">
        <v>-15928.754999999999</v>
      </c>
      <c r="AB1099">
        <v>-17537.904999999999</v>
      </c>
      <c r="AC1099">
        <v>-17795.62</v>
      </c>
      <c r="AD1099">
        <v>-19544.263999999999</v>
      </c>
      <c r="AE1099">
        <v>-21819.187000000002</v>
      </c>
      <c r="AF1099">
        <v>-21978.511999999999</v>
      </c>
      <c r="AG1099">
        <v>-21108.873</v>
      </c>
      <c r="AH1099">
        <v>-20574.136999999999</v>
      </c>
      <c r="AI1099">
        <v>-16780.083999999999</v>
      </c>
      <c r="AJ1099">
        <v>-14784</v>
      </c>
      <c r="AK1099">
        <v>-13435.502</v>
      </c>
      <c r="AL1099">
        <v>-10243.554</v>
      </c>
      <c r="AM1099">
        <v>-6732.3909999999996</v>
      </c>
      <c r="AN1099">
        <v>-4943.07</v>
      </c>
      <c r="AO1099">
        <v>-3281.846</v>
      </c>
      <c r="AP1099">
        <v>-2471.944</v>
      </c>
      <c r="AQ1099">
        <v>-1651.568</v>
      </c>
      <c r="AR1099">
        <v>-990.98800000000006</v>
      </c>
      <c r="AS1099">
        <v>-340.57499999999999</v>
      </c>
      <c r="AT1099">
        <v>-34.646000000000001</v>
      </c>
      <c r="AU1099">
        <v>-11.045999999999999</v>
      </c>
      <c r="AV1099">
        <v>-10.542</v>
      </c>
      <c r="AW1099">
        <v>-10.718999999999999</v>
      </c>
      <c r="AX1099">
        <v>-10.055</v>
      </c>
      <c r="AY1099">
        <v>-8.3829999999999991</v>
      </c>
      <c r="AZ1099">
        <v>-7.1479999999999997</v>
      </c>
      <c r="BA1099">
        <v>-7.0339999999999998</v>
      </c>
      <c r="BB1099">
        <v>-6.3760000000000003</v>
      </c>
      <c r="BC1099">
        <v>-7.9470000000000001</v>
      </c>
      <c r="BD1099">
        <v>-6.9619999999999997</v>
      </c>
    </row>
    <row r="1100" spans="1:56" x14ac:dyDescent="0.25">
      <c r="A1100" t="s">
        <v>323</v>
      </c>
      <c r="D1100" t="s">
        <v>2</v>
      </c>
      <c r="F1100" t="s">
        <v>153</v>
      </c>
      <c r="G1100" s="33">
        <v>43061</v>
      </c>
      <c r="H1100" s="41">
        <f t="shared" si="21"/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</row>
    <row r="1101" spans="1:56" x14ac:dyDescent="0.25">
      <c r="A1101" t="s">
        <v>323</v>
      </c>
      <c r="D1101" t="s">
        <v>2</v>
      </c>
      <c r="F1101" t="s">
        <v>156</v>
      </c>
      <c r="G1101" s="33">
        <v>43061</v>
      </c>
      <c r="H1101" s="41">
        <f t="shared" si="21"/>
        <v>296588.54300000006</v>
      </c>
      <c r="I1101">
        <v>-5.4390000000000001</v>
      </c>
      <c r="J1101">
        <v>-5.2629999999999999</v>
      </c>
      <c r="K1101">
        <v>-5.1950000000000003</v>
      </c>
      <c r="L1101">
        <v>-5.3170000000000002</v>
      </c>
      <c r="M1101">
        <v>-5.8810000000000002</v>
      </c>
      <c r="N1101">
        <v>-5.0960000000000001</v>
      </c>
      <c r="O1101">
        <v>-4.952</v>
      </c>
      <c r="P1101">
        <v>-4.915</v>
      </c>
      <c r="Q1101">
        <v>-4.7220000000000004</v>
      </c>
      <c r="R1101">
        <v>-4.6630000000000003</v>
      </c>
      <c r="S1101">
        <v>-16.515000000000001</v>
      </c>
      <c r="T1101">
        <v>-213.08500000000001</v>
      </c>
      <c r="U1101">
        <v>-915.69200000000001</v>
      </c>
      <c r="V1101">
        <v>-2463.694</v>
      </c>
      <c r="W1101">
        <v>-4830.33</v>
      </c>
      <c r="X1101">
        <v>-7749.9359999999997</v>
      </c>
      <c r="Y1101">
        <v>-10799.647000000001</v>
      </c>
      <c r="Z1101">
        <v>-13714.349</v>
      </c>
      <c r="AA1101">
        <v>-16274.194</v>
      </c>
      <c r="AB1101">
        <v>-18426.053</v>
      </c>
      <c r="AC1101">
        <v>-19907.866999999998</v>
      </c>
      <c r="AD1101">
        <v>-20725.752</v>
      </c>
      <c r="AE1101">
        <v>-20974.550999999999</v>
      </c>
      <c r="AF1101">
        <v>-20900.813999999998</v>
      </c>
      <c r="AG1101">
        <v>-20525.973000000002</v>
      </c>
      <c r="AH1101">
        <v>-19849.511999999999</v>
      </c>
      <c r="AI1101">
        <v>-18769.34</v>
      </c>
      <c r="AJ1101">
        <v>-17430.46</v>
      </c>
      <c r="AK1101">
        <v>-15716.535</v>
      </c>
      <c r="AL1101">
        <v>-13476.621999999999</v>
      </c>
      <c r="AM1101">
        <v>-10785.36</v>
      </c>
      <c r="AN1101">
        <v>-8287.8529999999992</v>
      </c>
      <c r="AO1101">
        <v>-6057.4350000000004</v>
      </c>
      <c r="AP1101">
        <v>-3905.6</v>
      </c>
      <c r="AQ1101">
        <v>-2227.732</v>
      </c>
      <c r="AR1101">
        <v>-1074.4549999999999</v>
      </c>
      <c r="AS1101">
        <v>-374.00900000000001</v>
      </c>
      <c r="AT1101">
        <v>-61.343000000000004</v>
      </c>
      <c r="AU1101">
        <v>-10.145</v>
      </c>
      <c r="AV1101">
        <v>-9.5869999999999997</v>
      </c>
      <c r="AW1101">
        <v>-9.2889999999999997</v>
      </c>
      <c r="AX1101">
        <v>-8.8629999999999995</v>
      </c>
      <c r="AY1101">
        <v>-8.6980000000000004</v>
      </c>
      <c r="AZ1101">
        <v>-6.992</v>
      </c>
      <c r="BA1101">
        <v>-6.4610000000000003</v>
      </c>
      <c r="BB1101">
        <v>-6.3579999999999997</v>
      </c>
      <c r="BC1101">
        <v>-7.84</v>
      </c>
      <c r="BD1101">
        <v>-8.1590000000000007</v>
      </c>
    </row>
    <row r="1102" spans="1:56" x14ac:dyDescent="0.25">
      <c r="A1102" t="s">
        <v>323</v>
      </c>
      <c r="D1102" t="s">
        <v>2</v>
      </c>
      <c r="F1102" t="s">
        <v>157</v>
      </c>
      <c r="G1102" s="33">
        <v>43061</v>
      </c>
      <c r="H1102" s="41">
        <f t="shared" si="21"/>
        <v>41416.549999999988</v>
      </c>
      <c r="I1102">
        <v>-598.505</v>
      </c>
      <c r="J1102">
        <v>-599.46699999999998</v>
      </c>
      <c r="K1102">
        <v>-600.41399999999999</v>
      </c>
      <c r="L1102">
        <v>-602.94799999999998</v>
      </c>
      <c r="M1102">
        <v>-603.60900000000004</v>
      </c>
      <c r="N1102">
        <v>-605.495</v>
      </c>
      <c r="O1102">
        <v>-605.56899999999996</v>
      </c>
      <c r="P1102">
        <v>-606.46500000000003</v>
      </c>
      <c r="Q1102">
        <v>-609.43200000000002</v>
      </c>
      <c r="R1102">
        <v>-609.596</v>
      </c>
      <c r="S1102">
        <v>-610.94299999999998</v>
      </c>
      <c r="T1102">
        <v>-623.43299999999999</v>
      </c>
      <c r="U1102">
        <v>-669.05499999999995</v>
      </c>
      <c r="V1102">
        <v>-744.56899999999996</v>
      </c>
      <c r="W1102">
        <v>-799.84199999999998</v>
      </c>
      <c r="X1102">
        <v>-875.77300000000002</v>
      </c>
      <c r="Y1102">
        <v>-958.53</v>
      </c>
      <c r="Z1102">
        <v>-1033.5039999999999</v>
      </c>
      <c r="AA1102">
        <v>-1173.5229999999999</v>
      </c>
      <c r="AB1102">
        <v>-1248.048</v>
      </c>
      <c r="AC1102">
        <v>-1296.7929999999999</v>
      </c>
      <c r="AD1102">
        <v>-1341.6579999999999</v>
      </c>
      <c r="AE1102">
        <v>-1378.7750000000001</v>
      </c>
      <c r="AF1102">
        <v>-1388.2470000000001</v>
      </c>
      <c r="AG1102">
        <v>-1358.4749999999999</v>
      </c>
      <c r="AH1102">
        <v>-1295.9680000000001</v>
      </c>
      <c r="AI1102">
        <v>-1274.624</v>
      </c>
      <c r="AJ1102">
        <v>-1229.386</v>
      </c>
      <c r="AK1102">
        <v>-1174.626</v>
      </c>
      <c r="AL1102">
        <v>-1168.8779999999999</v>
      </c>
      <c r="AM1102">
        <v>-1153.252</v>
      </c>
      <c r="AN1102">
        <v>-1158.182</v>
      </c>
      <c r="AO1102">
        <v>-1098.0830000000001</v>
      </c>
      <c r="AP1102">
        <v>-987.87699999999995</v>
      </c>
      <c r="AQ1102">
        <v>-841.48400000000004</v>
      </c>
      <c r="AR1102">
        <v>-678.14499999999998</v>
      </c>
      <c r="AS1102">
        <v>-585.21100000000001</v>
      </c>
      <c r="AT1102">
        <v>-551.64</v>
      </c>
      <c r="AU1102">
        <v>-431.97199999999998</v>
      </c>
      <c r="AV1102">
        <v>-778.255</v>
      </c>
      <c r="AW1102">
        <v>-761.221</v>
      </c>
      <c r="AX1102">
        <v>-693.50199999999995</v>
      </c>
      <c r="AY1102">
        <v>-664.274</v>
      </c>
      <c r="AZ1102">
        <v>-665.73299999999995</v>
      </c>
      <c r="BA1102">
        <v>-667.03399999999999</v>
      </c>
      <c r="BB1102">
        <v>-670.45799999999997</v>
      </c>
      <c r="BC1102">
        <v>-669.25699999999995</v>
      </c>
      <c r="BD1102">
        <v>-674.82</v>
      </c>
    </row>
    <row r="1103" spans="1:56" x14ac:dyDescent="0.25">
      <c r="A1103" t="s">
        <v>323</v>
      </c>
      <c r="D1103" t="s">
        <v>2</v>
      </c>
      <c r="F1103" t="s">
        <v>154</v>
      </c>
      <c r="G1103" s="33">
        <v>43061</v>
      </c>
      <c r="H1103" s="41">
        <f t="shared" ref="H1103:H1166" si="22">IF(D1103&lt;&gt;"Jemena",
IF(SUM(I1103:BD1103)&gt;0,SUM(I1103:BD1103),SUM(I1103:BD1103)*-1),
IF(AND(F1103&lt;&gt;"Jemena residential",F1103&lt;&gt;"Jemena small business"),0,IF(SUM(I1103:BD1103)&gt;0,SUM(I1103:BD1103),SUM(I1103:BD1103)*-1)))</f>
        <v>0</v>
      </c>
      <c r="I1103">
        <v>-1106.2940000000001</v>
      </c>
      <c r="J1103">
        <v>-1086.1559999999999</v>
      </c>
      <c r="K1103">
        <v>-927.83199999999999</v>
      </c>
      <c r="L1103">
        <v>-425.45699999999999</v>
      </c>
      <c r="M1103">
        <v>-418.18900000000002</v>
      </c>
      <c r="N1103">
        <v>-496.24799999999999</v>
      </c>
      <c r="O1103">
        <v>-428.96199999999999</v>
      </c>
      <c r="P1103">
        <v>-818.23800000000006</v>
      </c>
      <c r="Q1103">
        <v>-816.077</v>
      </c>
      <c r="R1103">
        <v>-816.35699999999997</v>
      </c>
      <c r="S1103">
        <v>-816.303</v>
      </c>
      <c r="T1103">
        <v>-819.65700000000004</v>
      </c>
      <c r="U1103">
        <v>-1750.5640000000001</v>
      </c>
      <c r="V1103">
        <v>-1697.8150000000001</v>
      </c>
      <c r="W1103">
        <v>-1486.7439999999999</v>
      </c>
      <c r="X1103">
        <v>-1322.883</v>
      </c>
      <c r="Y1103">
        <v>-1173.3109999999999</v>
      </c>
      <c r="Z1103">
        <v>-1100.51</v>
      </c>
      <c r="AA1103">
        <v>-1043.5119999999999</v>
      </c>
      <c r="AB1103">
        <v>-1021.87</v>
      </c>
      <c r="AC1103">
        <v>-990.93600000000004</v>
      </c>
      <c r="AD1103">
        <v>-900.10199999999998</v>
      </c>
      <c r="AE1103">
        <v>-887.32</v>
      </c>
      <c r="AF1103">
        <v>-871.64200000000005</v>
      </c>
      <c r="AG1103">
        <v>-854.97699999999998</v>
      </c>
      <c r="AH1103">
        <v>-853.49300000000005</v>
      </c>
      <c r="AI1103">
        <v>-853.77300000000002</v>
      </c>
      <c r="AJ1103">
        <v>-853.68700000000001</v>
      </c>
      <c r="AK1103">
        <v>-852.26700000000005</v>
      </c>
      <c r="AL1103">
        <v>-852.80499999999995</v>
      </c>
      <c r="AM1103">
        <v>-857.11599999999999</v>
      </c>
      <c r="AN1103">
        <v>-905.02700000000004</v>
      </c>
      <c r="AO1103">
        <v>-992.92399999999998</v>
      </c>
      <c r="AP1103">
        <v>-1121.5509999999999</v>
      </c>
      <c r="AQ1103">
        <v>-1325.9690000000001</v>
      </c>
      <c r="AR1103">
        <v>-1451.229</v>
      </c>
      <c r="AS1103">
        <v>-1594.597</v>
      </c>
      <c r="AT1103">
        <v>-1657.5070000000001</v>
      </c>
      <c r="AU1103">
        <v>-1797.2929999999999</v>
      </c>
      <c r="AV1103">
        <v>-1836.2139999999999</v>
      </c>
      <c r="AW1103">
        <v>-1879.2439999999999</v>
      </c>
      <c r="AX1103">
        <v>-1959.5519999999999</v>
      </c>
      <c r="AY1103">
        <v>-2054.9969999999998</v>
      </c>
      <c r="AZ1103">
        <v>-2145.873</v>
      </c>
      <c r="BA1103">
        <v>-1355.837</v>
      </c>
      <c r="BB1103">
        <v>-816.12900000000002</v>
      </c>
      <c r="BC1103">
        <v>-724.55499999999995</v>
      </c>
      <c r="BD1103">
        <v>-764.46600000000001</v>
      </c>
    </row>
    <row r="1104" spans="1:56" x14ac:dyDescent="0.25">
      <c r="A1104" t="s">
        <v>323</v>
      </c>
      <c r="D1104" t="s">
        <v>2</v>
      </c>
      <c r="F1104" t="s">
        <v>155</v>
      </c>
      <c r="G1104" s="33">
        <v>43061</v>
      </c>
      <c r="H1104" s="41">
        <f t="shared" si="22"/>
        <v>0</v>
      </c>
      <c r="I1104">
        <v>-1314</v>
      </c>
      <c r="J1104">
        <v>-1314</v>
      </c>
      <c r="K1104">
        <v>-1314</v>
      </c>
      <c r="L1104">
        <v>-1332</v>
      </c>
      <c r="M1104">
        <v>-1344</v>
      </c>
      <c r="N1104">
        <v>-1200</v>
      </c>
      <c r="O1104">
        <v>-1128</v>
      </c>
      <c r="P1104">
        <v>-1074</v>
      </c>
      <c r="Q1104">
        <v>-1068</v>
      </c>
      <c r="R1104">
        <v>-1086</v>
      </c>
      <c r="S1104">
        <v>-1086</v>
      </c>
      <c r="T1104">
        <v>-1074</v>
      </c>
      <c r="U1104">
        <v>-1068.191</v>
      </c>
      <c r="V1104">
        <v>-1062.72</v>
      </c>
      <c r="W1104">
        <v>-1068.366</v>
      </c>
      <c r="X1104">
        <v>-1081.23</v>
      </c>
      <c r="Y1104">
        <v>-1083.6759999999999</v>
      </c>
      <c r="Z1104">
        <v>-1093.759</v>
      </c>
      <c r="AA1104">
        <v>-1098.4939999999999</v>
      </c>
      <c r="AB1104">
        <v>-1111.8030000000001</v>
      </c>
      <c r="AC1104">
        <v>-1121.375</v>
      </c>
      <c r="AD1104">
        <v>-1114.874</v>
      </c>
      <c r="AE1104">
        <v>-1126.1369999999999</v>
      </c>
      <c r="AF1104">
        <v>-1158.4369999999999</v>
      </c>
      <c r="AG1104">
        <v>-1368.702</v>
      </c>
      <c r="AH1104">
        <v>-1347.0540000000001</v>
      </c>
      <c r="AI1104">
        <v>-1344.9110000000001</v>
      </c>
      <c r="AJ1104">
        <v>-1355.4169999999999</v>
      </c>
      <c r="AK1104">
        <v>-1336.002</v>
      </c>
      <c r="AL1104">
        <v>-1331.5509999999999</v>
      </c>
      <c r="AM1104">
        <v>-1286.702</v>
      </c>
      <c r="AN1104">
        <v>-1285.6790000000001</v>
      </c>
      <c r="AO1104">
        <v>-1293.55</v>
      </c>
      <c r="AP1104">
        <v>-1284.96</v>
      </c>
      <c r="AQ1104">
        <v>-1278.6400000000001</v>
      </c>
      <c r="AR1104">
        <v>-1266</v>
      </c>
      <c r="AS1104">
        <v>-1254</v>
      </c>
      <c r="AT1104">
        <v>-1248</v>
      </c>
      <c r="AU1104">
        <v>-1254</v>
      </c>
      <c r="AV1104">
        <v>-1254</v>
      </c>
      <c r="AW1104">
        <v>-1266</v>
      </c>
      <c r="AX1104">
        <v>-1254</v>
      </c>
      <c r="AY1104">
        <v>-1248</v>
      </c>
      <c r="AZ1104">
        <v>-1272</v>
      </c>
      <c r="BA1104">
        <v>-1278.08</v>
      </c>
      <c r="BB1104">
        <v>-1284</v>
      </c>
      <c r="BC1104">
        <v>-1290</v>
      </c>
      <c r="BD1104">
        <v>-1284</v>
      </c>
    </row>
    <row r="1105" spans="1:56" x14ac:dyDescent="0.25">
      <c r="A1105" t="s">
        <v>323</v>
      </c>
      <c r="D1105" t="s">
        <v>2</v>
      </c>
      <c r="F1105" t="s">
        <v>153</v>
      </c>
      <c r="G1105" s="33">
        <v>43062</v>
      </c>
      <c r="H1105" s="41">
        <f t="shared" si="22"/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</row>
    <row r="1106" spans="1:56" x14ac:dyDescent="0.25">
      <c r="A1106" t="s">
        <v>323</v>
      </c>
      <c r="D1106" t="s">
        <v>2</v>
      </c>
      <c r="F1106" t="s">
        <v>154</v>
      </c>
      <c r="G1106" s="33">
        <v>43062</v>
      </c>
      <c r="H1106" s="41">
        <f t="shared" si="22"/>
        <v>0</v>
      </c>
      <c r="I1106">
        <v>-810.47500000000002</v>
      </c>
      <c r="J1106">
        <v>-831.36599999999999</v>
      </c>
      <c r="K1106">
        <v>-834.04300000000001</v>
      </c>
      <c r="L1106">
        <v>-830.75300000000004</v>
      </c>
      <c r="M1106">
        <v>-830.721</v>
      </c>
      <c r="N1106">
        <v>-830.49599999999998</v>
      </c>
      <c r="O1106">
        <v>-831.80700000000002</v>
      </c>
      <c r="P1106">
        <v>-830.50599999999997</v>
      </c>
      <c r="Q1106">
        <v>-830.82799999999997</v>
      </c>
      <c r="R1106">
        <v>-655.32299999999998</v>
      </c>
      <c r="S1106">
        <v>-435.41300000000001</v>
      </c>
      <c r="T1106">
        <v>-435.154</v>
      </c>
      <c r="U1106">
        <v>-1370.2550000000001</v>
      </c>
      <c r="V1106">
        <v>-1375.771</v>
      </c>
      <c r="W1106">
        <v>-1168.0319999999999</v>
      </c>
      <c r="X1106">
        <v>-1015.494</v>
      </c>
      <c r="Y1106">
        <v>-796.41</v>
      </c>
      <c r="Z1106">
        <v>-671.19399999999996</v>
      </c>
      <c r="AA1106">
        <v>-618.45399999999995</v>
      </c>
      <c r="AB1106">
        <v>-571.15599999999995</v>
      </c>
      <c r="AC1106">
        <v>-531.43799999999999</v>
      </c>
      <c r="AD1106">
        <v>-472.32299999999998</v>
      </c>
      <c r="AE1106">
        <v>-458.31400000000002</v>
      </c>
      <c r="AF1106">
        <v>-437.01499999999999</v>
      </c>
      <c r="AG1106">
        <v>-423.19799999999998</v>
      </c>
      <c r="AH1106">
        <v>-675.02</v>
      </c>
      <c r="AI1106">
        <v>-567.18899999999996</v>
      </c>
      <c r="AJ1106">
        <v>-859.15899999999999</v>
      </c>
      <c r="AK1106">
        <v>-906.68200000000002</v>
      </c>
      <c r="AL1106">
        <v>-909.952</v>
      </c>
      <c r="AM1106">
        <v>-1012.9349999999999</v>
      </c>
      <c r="AN1106">
        <v>-1011.516</v>
      </c>
      <c r="AO1106">
        <v>-1154.6669999999999</v>
      </c>
      <c r="AP1106">
        <v>-1295.98</v>
      </c>
      <c r="AQ1106">
        <v>-1453.96</v>
      </c>
      <c r="AR1106">
        <v>-1560.1569999999999</v>
      </c>
      <c r="AS1106">
        <v>-1691.4069999999999</v>
      </c>
      <c r="AT1106">
        <v>-1738.93</v>
      </c>
      <c r="AU1106">
        <v>-1828.8389999999999</v>
      </c>
      <c r="AV1106">
        <v>-1843.376</v>
      </c>
      <c r="AW1106">
        <v>-1878.0940000000001</v>
      </c>
      <c r="AX1106">
        <v>-1923.855</v>
      </c>
      <c r="AY1106">
        <v>-1938.52</v>
      </c>
      <c r="AZ1106">
        <v>-1979.4110000000001</v>
      </c>
      <c r="BA1106">
        <v>-1270.8630000000001</v>
      </c>
      <c r="BB1106">
        <v>-1298.894</v>
      </c>
      <c r="BC1106">
        <v>-1230.2439999999999</v>
      </c>
      <c r="BD1106">
        <v>-1228.1890000000001</v>
      </c>
    </row>
    <row r="1107" spans="1:56" x14ac:dyDescent="0.25">
      <c r="A1107" t="s">
        <v>323</v>
      </c>
      <c r="D1107" t="s">
        <v>2</v>
      </c>
      <c r="F1107" t="s">
        <v>157</v>
      </c>
      <c r="G1107" s="33">
        <v>43062</v>
      </c>
      <c r="H1107" s="41">
        <f t="shared" si="22"/>
        <v>40314.204000000005</v>
      </c>
      <c r="I1107">
        <v>-676.58399999999995</v>
      </c>
      <c r="J1107">
        <v>-676.303</v>
      </c>
      <c r="K1107">
        <v>-678.18</v>
      </c>
      <c r="L1107">
        <v>-680.053</v>
      </c>
      <c r="M1107">
        <v>-680.33600000000001</v>
      </c>
      <c r="N1107">
        <v>-684.44299999999998</v>
      </c>
      <c r="O1107">
        <v>-692.55</v>
      </c>
      <c r="P1107">
        <v>-693.47500000000002</v>
      </c>
      <c r="Q1107">
        <v>-693.74300000000005</v>
      </c>
      <c r="R1107">
        <v>-694.22900000000004</v>
      </c>
      <c r="S1107">
        <v>-697.76400000000001</v>
      </c>
      <c r="T1107">
        <v>-714.04700000000003</v>
      </c>
      <c r="U1107">
        <v>-761.57299999999998</v>
      </c>
      <c r="V1107">
        <v>-835.44399999999996</v>
      </c>
      <c r="W1107">
        <v>-906.55200000000002</v>
      </c>
      <c r="X1107">
        <v>-991.18</v>
      </c>
      <c r="Y1107">
        <v>-1061.9090000000001</v>
      </c>
      <c r="Z1107">
        <v>-1159.1300000000001</v>
      </c>
      <c r="AA1107">
        <v>-1279.53</v>
      </c>
      <c r="AB1107">
        <v>-1330.3989999999999</v>
      </c>
      <c r="AC1107">
        <v>-1386.607</v>
      </c>
      <c r="AD1107">
        <v>-1403.098</v>
      </c>
      <c r="AE1107">
        <v>-1447.338</v>
      </c>
      <c r="AF1107">
        <v>-1373.521</v>
      </c>
      <c r="AG1107">
        <v>-1322.0070000000001</v>
      </c>
      <c r="AH1107">
        <v>-1284.9739999999999</v>
      </c>
      <c r="AI1107">
        <v>-1156.9739999999999</v>
      </c>
      <c r="AJ1107">
        <v>-931.83600000000001</v>
      </c>
      <c r="AK1107">
        <v>-804.73299999999995</v>
      </c>
      <c r="AL1107">
        <v>-810.79899999999998</v>
      </c>
      <c r="AM1107">
        <v>-928.92</v>
      </c>
      <c r="AN1107">
        <v>-806.62699999999995</v>
      </c>
      <c r="AO1107">
        <v>-820.33900000000006</v>
      </c>
      <c r="AP1107">
        <v>-934.55399999999997</v>
      </c>
      <c r="AQ1107">
        <v>-645.12099999999998</v>
      </c>
      <c r="AR1107">
        <v>-570.28899999999999</v>
      </c>
      <c r="AS1107">
        <v>-570.00599999999997</v>
      </c>
      <c r="AT1107">
        <v>-574.71100000000001</v>
      </c>
      <c r="AU1107">
        <v>-578.34</v>
      </c>
      <c r="AV1107">
        <v>-581.73699999999997</v>
      </c>
      <c r="AW1107">
        <v>-589.96600000000001</v>
      </c>
      <c r="AX1107">
        <v>-594.16099999999994</v>
      </c>
      <c r="AY1107">
        <v>-597.21299999999997</v>
      </c>
      <c r="AZ1107">
        <v>-600.72199999999998</v>
      </c>
      <c r="BA1107">
        <v>-602.22</v>
      </c>
      <c r="BB1107">
        <v>-603.97400000000005</v>
      </c>
      <c r="BC1107">
        <v>-601.81100000000004</v>
      </c>
      <c r="BD1107">
        <v>-604.18200000000002</v>
      </c>
    </row>
    <row r="1108" spans="1:56" x14ac:dyDescent="0.25">
      <c r="A1108" t="s">
        <v>323</v>
      </c>
      <c r="D1108" t="s">
        <v>2</v>
      </c>
      <c r="F1108" t="s">
        <v>155</v>
      </c>
      <c r="G1108" s="33">
        <v>43062</v>
      </c>
      <c r="H1108" s="41">
        <f t="shared" si="22"/>
        <v>0</v>
      </c>
      <c r="I1108">
        <v>-1290</v>
      </c>
      <c r="J1108">
        <v>-1290</v>
      </c>
      <c r="K1108">
        <v>-1296</v>
      </c>
      <c r="L1108">
        <v>-1320</v>
      </c>
      <c r="M1108">
        <v>-1308</v>
      </c>
      <c r="N1108">
        <v>-1254</v>
      </c>
      <c r="O1108">
        <v>-1140</v>
      </c>
      <c r="P1108">
        <v>-1152</v>
      </c>
      <c r="Q1108">
        <v>-1170</v>
      </c>
      <c r="R1108">
        <v>-1164</v>
      </c>
      <c r="S1108">
        <v>-1152</v>
      </c>
      <c r="T1108">
        <v>-1140</v>
      </c>
      <c r="U1108">
        <v>-1140.0309999999999</v>
      </c>
      <c r="V1108">
        <v>-1158.8630000000001</v>
      </c>
      <c r="W1108">
        <v>-1158.479</v>
      </c>
      <c r="X1108">
        <v>-691.22400000000005</v>
      </c>
      <c r="Y1108">
        <v>-2.077</v>
      </c>
      <c r="Z1108">
        <v>-7.3179999999999996</v>
      </c>
      <c r="AA1108">
        <v>-8.5820000000000007</v>
      </c>
      <c r="AB1108">
        <v>-8.1270000000000007</v>
      </c>
      <c r="AC1108">
        <v>-14.619</v>
      </c>
      <c r="AD1108">
        <v>-339.512</v>
      </c>
      <c r="AE1108">
        <v>-1311.3389999999999</v>
      </c>
      <c r="AF1108">
        <v>-1335.2339999999999</v>
      </c>
      <c r="AG1108">
        <v>-1342.5050000000001</v>
      </c>
      <c r="AH1108">
        <v>-1310.855</v>
      </c>
      <c r="AI1108">
        <v>-1304.2950000000001</v>
      </c>
      <c r="AJ1108">
        <v>-1294.43</v>
      </c>
      <c r="AK1108">
        <v>-1293.5170000000001</v>
      </c>
      <c r="AL1108">
        <v>-1297.701</v>
      </c>
      <c r="AM1108">
        <v>-1281.731</v>
      </c>
      <c r="AN1108">
        <v>-1260</v>
      </c>
      <c r="AO1108">
        <v>-1248.079</v>
      </c>
      <c r="AP1108">
        <v>-1246.4480000000001</v>
      </c>
      <c r="AQ1108">
        <v>-1248.383</v>
      </c>
      <c r="AR1108">
        <v>-1242</v>
      </c>
      <c r="AS1108">
        <v>-1248</v>
      </c>
      <c r="AT1108">
        <v>-1254</v>
      </c>
      <c r="AU1108">
        <v>-1254.1600000000001</v>
      </c>
      <c r="AV1108">
        <v>-1266.04</v>
      </c>
      <c r="AW1108">
        <v>-1266</v>
      </c>
      <c r="AX1108">
        <v>-1266</v>
      </c>
      <c r="AY1108">
        <v>-1272.1600000000001</v>
      </c>
      <c r="AZ1108">
        <v>-1272</v>
      </c>
      <c r="BA1108">
        <v>-1284</v>
      </c>
      <c r="BB1108">
        <v>-1278.1600000000001</v>
      </c>
      <c r="BC1108">
        <v>-1284</v>
      </c>
      <c r="BD1108">
        <v>-1278</v>
      </c>
    </row>
    <row r="1109" spans="1:56" x14ac:dyDescent="0.25">
      <c r="A1109" t="s">
        <v>323</v>
      </c>
      <c r="D1109" t="s">
        <v>2</v>
      </c>
      <c r="F1109" t="s">
        <v>156</v>
      </c>
      <c r="G1109" s="33">
        <v>43062</v>
      </c>
      <c r="H1109" s="41">
        <f t="shared" si="22"/>
        <v>239094.27399999995</v>
      </c>
      <c r="I1109">
        <v>-6.07</v>
      </c>
      <c r="J1109">
        <v>-5.9980000000000002</v>
      </c>
      <c r="K1109">
        <v>-5.4930000000000003</v>
      </c>
      <c r="L1109">
        <v>-5.74</v>
      </c>
      <c r="M1109">
        <v>-5.8090000000000002</v>
      </c>
      <c r="N1109">
        <v>-6.0460000000000003</v>
      </c>
      <c r="O1109">
        <v>-6.5449999999999999</v>
      </c>
      <c r="P1109">
        <v>-5.3259999999999996</v>
      </c>
      <c r="Q1109">
        <v>-5.5410000000000004</v>
      </c>
      <c r="R1109">
        <v>-7.3970000000000002</v>
      </c>
      <c r="S1109">
        <v>-15.852</v>
      </c>
      <c r="T1109">
        <v>-206.173</v>
      </c>
      <c r="U1109">
        <v>-922.87699999999995</v>
      </c>
      <c r="V1109">
        <v>-2447.8519999999999</v>
      </c>
      <c r="W1109">
        <v>-4764.7380000000003</v>
      </c>
      <c r="X1109">
        <v>-7685.0789999999997</v>
      </c>
      <c r="Y1109">
        <v>-10735.061</v>
      </c>
      <c r="Z1109">
        <v>-13721.713</v>
      </c>
      <c r="AA1109">
        <v>-16280.5</v>
      </c>
      <c r="AB1109">
        <v>-18251.097000000002</v>
      </c>
      <c r="AC1109">
        <v>-19768.644</v>
      </c>
      <c r="AD1109">
        <v>-20972.081999999999</v>
      </c>
      <c r="AE1109">
        <v>-21356.846000000001</v>
      </c>
      <c r="AF1109">
        <v>-18274.107</v>
      </c>
      <c r="AG1109">
        <v>-16857.161</v>
      </c>
      <c r="AH1109">
        <v>-15904.808999999999</v>
      </c>
      <c r="AI1109">
        <v>-13840.234</v>
      </c>
      <c r="AJ1109">
        <v>-9529.1730000000007</v>
      </c>
      <c r="AK1109">
        <v>-6637.0339999999997</v>
      </c>
      <c r="AL1109">
        <v>-5541.0889999999999</v>
      </c>
      <c r="AM1109">
        <v>-5070.2759999999998</v>
      </c>
      <c r="AN1109">
        <v>-3124.895</v>
      </c>
      <c r="AO1109">
        <v>-3007.56</v>
      </c>
      <c r="AP1109">
        <v>-3439.2429999999999</v>
      </c>
      <c r="AQ1109">
        <v>-565.40099999999995</v>
      </c>
      <c r="AR1109">
        <v>-15.641999999999999</v>
      </c>
      <c r="AS1109">
        <v>-11.23</v>
      </c>
      <c r="AT1109">
        <v>-10.015000000000001</v>
      </c>
      <c r="AU1109">
        <v>-9.3870000000000005</v>
      </c>
      <c r="AV1109">
        <v>-9.593</v>
      </c>
      <c r="AW1109">
        <v>-8.4469999999999992</v>
      </c>
      <c r="AX1109">
        <v>-8.6669999999999998</v>
      </c>
      <c r="AY1109">
        <v>-7.7560000000000002</v>
      </c>
      <c r="AZ1109">
        <v>-6.8739999999999997</v>
      </c>
      <c r="BA1109">
        <v>-6.9020000000000001</v>
      </c>
      <c r="BB1109">
        <v>-6.6660000000000004</v>
      </c>
      <c r="BC1109">
        <v>-7.5309999999999997</v>
      </c>
      <c r="BD1109">
        <v>-6.1029999999999998</v>
      </c>
    </row>
    <row r="1110" spans="1:56" x14ac:dyDescent="0.25">
      <c r="A1110" t="s">
        <v>323</v>
      </c>
      <c r="D1110" t="s">
        <v>2</v>
      </c>
      <c r="F1110" t="s">
        <v>154</v>
      </c>
      <c r="G1110" s="33">
        <v>43063</v>
      </c>
      <c r="H1110" s="41">
        <f t="shared" si="22"/>
        <v>0</v>
      </c>
      <c r="I1110">
        <v>-1239.7049999999999</v>
      </c>
      <c r="J1110">
        <v>-988.06500000000005</v>
      </c>
      <c r="K1110">
        <v>-973.25900000000001</v>
      </c>
      <c r="L1110">
        <v>-863.35299999999995</v>
      </c>
      <c r="M1110">
        <v>-863.24599999999998</v>
      </c>
      <c r="N1110">
        <v>-863.83600000000001</v>
      </c>
      <c r="O1110">
        <v>-956.37900000000002</v>
      </c>
      <c r="P1110">
        <v>-984.87099999999998</v>
      </c>
      <c r="Q1110">
        <v>-1024.6969999999999</v>
      </c>
      <c r="R1110">
        <v>-891.42600000000004</v>
      </c>
      <c r="S1110">
        <v>-890.9</v>
      </c>
      <c r="T1110">
        <v>-888.89</v>
      </c>
      <c r="U1110">
        <v>-1719.0830000000001</v>
      </c>
      <c r="V1110">
        <v>-1704.374</v>
      </c>
      <c r="W1110">
        <v>-1541.578</v>
      </c>
      <c r="X1110">
        <v>-1436.5630000000001</v>
      </c>
      <c r="Y1110">
        <v>-1365.3630000000001</v>
      </c>
      <c r="Z1110">
        <v>-1277.1420000000001</v>
      </c>
      <c r="AA1110">
        <v>-1299.0989999999999</v>
      </c>
      <c r="AB1110">
        <v>-1293.6369999999999</v>
      </c>
      <c r="AC1110">
        <v>-1215.029</v>
      </c>
      <c r="AD1110">
        <v>-1128.6690000000001</v>
      </c>
      <c r="AE1110">
        <v>-1105.24</v>
      </c>
      <c r="AF1110">
        <v>-1108.498</v>
      </c>
      <c r="AG1110">
        <v>-1137.4749999999999</v>
      </c>
      <c r="AH1110">
        <v>-1064.5440000000001</v>
      </c>
      <c r="AI1110">
        <v>-1029.7719999999999</v>
      </c>
      <c r="AJ1110">
        <v>-988.43100000000004</v>
      </c>
      <c r="AK1110">
        <v>-995.08600000000001</v>
      </c>
      <c r="AL1110">
        <v>-770.01400000000001</v>
      </c>
      <c r="AM1110">
        <v>-561.16800000000001</v>
      </c>
      <c r="AN1110">
        <v>-641.79600000000005</v>
      </c>
      <c r="AO1110">
        <v>-805.40899999999999</v>
      </c>
      <c r="AP1110">
        <v>-1244.5419999999999</v>
      </c>
      <c r="AQ1110">
        <v>-1598.693</v>
      </c>
      <c r="AR1110">
        <v>-1641.7429999999999</v>
      </c>
      <c r="AS1110">
        <v>-1758.962</v>
      </c>
      <c r="AT1110">
        <v>-1905.62</v>
      </c>
      <c r="AU1110">
        <v>-1996.99</v>
      </c>
      <c r="AV1110">
        <v>-2039.4490000000001</v>
      </c>
      <c r="AW1110">
        <v>-2070.1149999999998</v>
      </c>
      <c r="AX1110">
        <v>-2102.5749999999998</v>
      </c>
      <c r="AY1110">
        <v>-2132.1089999999999</v>
      </c>
      <c r="AZ1110">
        <v>-2135.4639999999999</v>
      </c>
      <c r="BA1110">
        <v>-1055.9000000000001</v>
      </c>
      <c r="BB1110">
        <v>-859.51499999999999</v>
      </c>
      <c r="BC1110">
        <v>-857.65499999999997</v>
      </c>
      <c r="BD1110">
        <v>-858.52499999999998</v>
      </c>
    </row>
    <row r="1111" spans="1:56" x14ac:dyDescent="0.25">
      <c r="A1111" t="s">
        <v>323</v>
      </c>
      <c r="D1111" t="s">
        <v>2</v>
      </c>
      <c r="F1111" t="s">
        <v>153</v>
      </c>
      <c r="G1111" s="33">
        <v>43063</v>
      </c>
      <c r="H1111" s="41">
        <f t="shared" si="22"/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</row>
    <row r="1112" spans="1:56" x14ac:dyDescent="0.25">
      <c r="A1112" t="s">
        <v>323</v>
      </c>
      <c r="D1112" t="s">
        <v>2</v>
      </c>
      <c r="F1112" t="s">
        <v>157</v>
      </c>
      <c r="G1112" s="33">
        <v>43063</v>
      </c>
      <c r="H1112" s="41">
        <f t="shared" si="22"/>
        <v>35576.665999999997</v>
      </c>
      <c r="I1112">
        <v>-603.74199999999996</v>
      </c>
      <c r="J1112">
        <v>-606.38900000000001</v>
      </c>
      <c r="K1112">
        <v>-607.80899999999997</v>
      </c>
      <c r="L1112">
        <v>-608.53200000000004</v>
      </c>
      <c r="M1112">
        <v>-609.49599999999998</v>
      </c>
      <c r="N1112">
        <v>-642.29399999999998</v>
      </c>
      <c r="O1112">
        <v>-673.197</v>
      </c>
      <c r="P1112">
        <v>-684.39499999999998</v>
      </c>
      <c r="Q1112">
        <v>-685.06</v>
      </c>
      <c r="R1112">
        <v>-686.55600000000004</v>
      </c>
      <c r="S1112">
        <v>-687.85500000000002</v>
      </c>
      <c r="T1112">
        <v>-685.33699999999999</v>
      </c>
      <c r="U1112">
        <v>-687.86300000000006</v>
      </c>
      <c r="V1112">
        <v>-697.17399999999998</v>
      </c>
      <c r="W1112">
        <v>-705.19100000000003</v>
      </c>
      <c r="X1112">
        <v>-680.93600000000004</v>
      </c>
      <c r="Y1112">
        <v>-674.779</v>
      </c>
      <c r="Z1112">
        <v>-650.09699999999998</v>
      </c>
      <c r="AA1112">
        <v>-654.65300000000002</v>
      </c>
      <c r="AB1112">
        <v>-647.24199999999996</v>
      </c>
      <c r="AC1112">
        <v>-724.99300000000005</v>
      </c>
      <c r="AD1112">
        <v>-1001.2380000000001</v>
      </c>
      <c r="AE1112">
        <v>-917.30499999999995</v>
      </c>
      <c r="AF1112">
        <v>-809.01700000000005</v>
      </c>
      <c r="AG1112">
        <v>-947.673</v>
      </c>
      <c r="AH1112">
        <v>-1170.694</v>
      </c>
      <c r="AI1112">
        <v>-924.096</v>
      </c>
      <c r="AJ1112">
        <v>-941.20600000000002</v>
      </c>
      <c r="AK1112">
        <v>-1042.2950000000001</v>
      </c>
      <c r="AL1112">
        <v>-1122.8320000000001</v>
      </c>
      <c r="AM1112">
        <v>-1204.9000000000001</v>
      </c>
      <c r="AN1112">
        <v>-1226.48</v>
      </c>
      <c r="AO1112">
        <v>-841.66200000000003</v>
      </c>
      <c r="AP1112">
        <v>-897.89</v>
      </c>
      <c r="AQ1112">
        <v>-753.29600000000005</v>
      </c>
      <c r="AR1112">
        <v>-682.19799999999998</v>
      </c>
      <c r="AS1112">
        <v>-606.31200000000001</v>
      </c>
      <c r="AT1112">
        <v>-592.81799999999998</v>
      </c>
      <c r="AU1112">
        <v>-590.03499999999997</v>
      </c>
      <c r="AV1112">
        <v>-596.15</v>
      </c>
      <c r="AW1112">
        <v>-598.1</v>
      </c>
      <c r="AX1112">
        <v>-596.19600000000003</v>
      </c>
      <c r="AY1112">
        <v>-598.83199999999999</v>
      </c>
      <c r="AZ1112">
        <v>-597.90599999999995</v>
      </c>
      <c r="BA1112">
        <v>-600.49300000000005</v>
      </c>
      <c r="BB1112">
        <v>-602.67499999999995</v>
      </c>
      <c r="BC1112">
        <v>-603.08299999999997</v>
      </c>
      <c r="BD1112">
        <v>-607.69399999999996</v>
      </c>
    </row>
    <row r="1113" spans="1:56" x14ac:dyDescent="0.25">
      <c r="A1113" t="s">
        <v>323</v>
      </c>
      <c r="D1113" t="s">
        <v>2</v>
      </c>
      <c r="F1113" t="s">
        <v>156</v>
      </c>
      <c r="G1113" s="33">
        <v>43063</v>
      </c>
      <c r="H1113" s="41">
        <f t="shared" si="22"/>
        <v>139265.25800000003</v>
      </c>
      <c r="I1113">
        <v>-5.569</v>
      </c>
      <c r="J1113">
        <v>-5.4050000000000002</v>
      </c>
      <c r="K1113">
        <v>-5.5519999999999996</v>
      </c>
      <c r="L1113">
        <v>-5.1660000000000004</v>
      </c>
      <c r="M1113">
        <v>-5.2320000000000002</v>
      </c>
      <c r="N1113">
        <v>-5.7759999999999998</v>
      </c>
      <c r="O1113">
        <v>-5.1109999999999998</v>
      </c>
      <c r="P1113">
        <v>-5.1890000000000001</v>
      </c>
      <c r="Q1113">
        <v>-5.0149999999999997</v>
      </c>
      <c r="R1113">
        <v>-4.702</v>
      </c>
      <c r="S1113">
        <v>-17.568999999999999</v>
      </c>
      <c r="T1113">
        <v>-29.687999999999999</v>
      </c>
      <c r="U1113">
        <v>-41.36</v>
      </c>
      <c r="V1113">
        <v>-205.74</v>
      </c>
      <c r="W1113">
        <v>-743.98199999999997</v>
      </c>
      <c r="X1113">
        <v>-982.55399999999997</v>
      </c>
      <c r="Y1113">
        <v>-1281.011</v>
      </c>
      <c r="Z1113">
        <v>-1105.598</v>
      </c>
      <c r="AA1113">
        <v>-1524.317</v>
      </c>
      <c r="AB1113">
        <v>-1719.6289999999999</v>
      </c>
      <c r="AC1113">
        <v>-5138.8069999999998</v>
      </c>
      <c r="AD1113">
        <v>-12554.263000000001</v>
      </c>
      <c r="AE1113">
        <v>-11535.218000000001</v>
      </c>
      <c r="AF1113">
        <v>-8120.5330000000004</v>
      </c>
      <c r="AG1113">
        <v>-10794.896000000001</v>
      </c>
      <c r="AH1113">
        <v>-14627.951999999999</v>
      </c>
      <c r="AI1113">
        <v>-9973.5750000000007</v>
      </c>
      <c r="AJ1113">
        <v>-11676.046</v>
      </c>
      <c r="AK1113">
        <v>-11096.22</v>
      </c>
      <c r="AL1113">
        <v>-10496.567999999999</v>
      </c>
      <c r="AM1113">
        <v>-10237.098</v>
      </c>
      <c r="AN1113">
        <v>-7852.21</v>
      </c>
      <c r="AO1113">
        <v>-3169.16</v>
      </c>
      <c r="AP1113">
        <v>-2524.172</v>
      </c>
      <c r="AQ1113">
        <v>-1194.6980000000001</v>
      </c>
      <c r="AR1113">
        <v>-388.61500000000001</v>
      </c>
      <c r="AS1113">
        <v>-69.634</v>
      </c>
      <c r="AT1113">
        <v>-30.757999999999999</v>
      </c>
      <c r="AU1113">
        <v>-12.445</v>
      </c>
      <c r="AV1113">
        <v>-11.11</v>
      </c>
      <c r="AW1113">
        <v>-9.0589999999999993</v>
      </c>
      <c r="AX1113">
        <v>-7.9240000000000004</v>
      </c>
      <c r="AY1113">
        <v>-7.8029999999999999</v>
      </c>
      <c r="AZ1113">
        <v>-7.3250000000000002</v>
      </c>
      <c r="BA1113">
        <v>-6.891</v>
      </c>
      <c r="BB1113">
        <v>-5.7450000000000001</v>
      </c>
      <c r="BC1113">
        <v>-6.7649999999999997</v>
      </c>
      <c r="BD1113">
        <v>-5.6029999999999998</v>
      </c>
    </row>
    <row r="1114" spans="1:56" x14ac:dyDescent="0.25">
      <c r="A1114" t="s">
        <v>323</v>
      </c>
      <c r="D1114" t="s">
        <v>2</v>
      </c>
      <c r="F1114" t="s">
        <v>155</v>
      </c>
      <c r="G1114" s="33">
        <v>43063</v>
      </c>
      <c r="H1114" s="41">
        <f t="shared" si="22"/>
        <v>0</v>
      </c>
      <c r="I1114">
        <v>-1278</v>
      </c>
      <c r="J1114">
        <v>-1278</v>
      </c>
      <c r="K1114">
        <v>-1272</v>
      </c>
      <c r="L1114">
        <v>-1272</v>
      </c>
      <c r="M1114">
        <v>-1278</v>
      </c>
      <c r="N1114">
        <v>-1212.1600000000001</v>
      </c>
      <c r="O1114">
        <v>-1122</v>
      </c>
      <c r="P1114">
        <v>-1122</v>
      </c>
      <c r="Q1114">
        <v>-1086</v>
      </c>
      <c r="R1114">
        <v>-924</v>
      </c>
      <c r="S1114">
        <v>-930</v>
      </c>
      <c r="T1114">
        <v>-936</v>
      </c>
      <c r="U1114">
        <v>-924</v>
      </c>
      <c r="V1114">
        <v>-924</v>
      </c>
      <c r="W1114">
        <v>-384</v>
      </c>
      <c r="X1114">
        <v>0</v>
      </c>
      <c r="Y1114">
        <v>0</v>
      </c>
      <c r="Z1114">
        <v>-0.32</v>
      </c>
      <c r="AA1114">
        <v>-858</v>
      </c>
      <c r="AB1114">
        <v>-948</v>
      </c>
      <c r="AC1114">
        <v>-984.08</v>
      </c>
      <c r="AD1114">
        <v>-1102.318</v>
      </c>
      <c r="AE1114">
        <v>-1106.4269999999999</v>
      </c>
      <c r="AF1114">
        <v>-1095.1220000000001</v>
      </c>
      <c r="AG1114">
        <v>-1114.739</v>
      </c>
      <c r="AH1114">
        <v>-1127.4349999999999</v>
      </c>
      <c r="AI1114">
        <v>-1107.778</v>
      </c>
      <c r="AJ1114">
        <v>-1116.126</v>
      </c>
      <c r="AK1114">
        <v>-1295.8910000000001</v>
      </c>
      <c r="AL1114">
        <v>-1273.461</v>
      </c>
      <c r="AM1114">
        <v>-1278.8579999999999</v>
      </c>
      <c r="AN1114">
        <v>-1255.5909999999999</v>
      </c>
      <c r="AO1114">
        <v>-1209.8399999999999</v>
      </c>
      <c r="AP1114">
        <v>-1202.8800000000001</v>
      </c>
      <c r="AQ1114">
        <v>-1194.96</v>
      </c>
      <c r="AR1114">
        <v>-1182</v>
      </c>
      <c r="AS1114">
        <v>-1188</v>
      </c>
      <c r="AT1114">
        <v>-1212</v>
      </c>
      <c r="AU1114">
        <v>-1230</v>
      </c>
      <c r="AV1114">
        <v>-1218</v>
      </c>
      <c r="AW1114">
        <v>-1212</v>
      </c>
      <c r="AX1114">
        <v>-582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</row>
    <row r="1115" spans="1:56" x14ac:dyDescent="0.25">
      <c r="A1115" t="s">
        <v>323</v>
      </c>
      <c r="D1115" t="s">
        <v>2</v>
      </c>
      <c r="F1115" t="s">
        <v>154</v>
      </c>
      <c r="G1115" s="33">
        <v>43064</v>
      </c>
      <c r="H1115" s="41">
        <f t="shared" si="22"/>
        <v>0</v>
      </c>
      <c r="I1115">
        <v>-858.17100000000005</v>
      </c>
      <c r="J1115">
        <v>-858.76199999999994</v>
      </c>
      <c r="K1115">
        <v>-858.91300000000001</v>
      </c>
      <c r="L1115">
        <v>-858.39700000000005</v>
      </c>
      <c r="M1115">
        <v>-859.827</v>
      </c>
      <c r="N1115">
        <v>-858.07399999999996</v>
      </c>
      <c r="O1115">
        <v>-859.26700000000005</v>
      </c>
      <c r="P1115">
        <v>-859.18100000000004</v>
      </c>
      <c r="Q1115">
        <v>-858.67700000000002</v>
      </c>
      <c r="R1115">
        <v>-866.20299999999997</v>
      </c>
      <c r="S1115">
        <v>-881.90099999999995</v>
      </c>
      <c r="T1115">
        <v>-882.471</v>
      </c>
      <c r="U1115">
        <v>-880.31</v>
      </c>
      <c r="V1115">
        <v>-880.74</v>
      </c>
      <c r="W1115">
        <v>-879.245</v>
      </c>
      <c r="X1115">
        <v>-880.32</v>
      </c>
      <c r="Y1115">
        <v>-864.53599999999994</v>
      </c>
      <c r="Z1115">
        <v>-862.279</v>
      </c>
      <c r="AA1115">
        <v>-859.63400000000001</v>
      </c>
      <c r="AB1115">
        <v>-855.90300000000002</v>
      </c>
      <c r="AC1115">
        <v>-850.322</v>
      </c>
      <c r="AD1115">
        <v>-849.65499999999997</v>
      </c>
      <c r="AE1115">
        <v>-850.31100000000004</v>
      </c>
      <c r="AF1115">
        <v>-849.70899999999995</v>
      </c>
      <c r="AG1115">
        <v>-850.58</v>
      </c>
      <c r="AH1115">
        <v>-848.97799999999995</v>
      </c>
      <c r="AI1115">
        <v>-846.053</v>
      </c>
      <c r="AJ1115">
        <v>-844.91399999999999</v>
      </c>
      <c r="AK1115">
        <v>-844.39800000000002</v>
      </c>
      <c r="AL1115">
        <v>-844.03200000000004</v>
      </c>
      <c r="AM1115">
        <v>-844.56899999999996</v>
      </c>
      <c r="AN1115">
        <v>-844.63400000000001</v>
      </c>
      <c r="AO1115">
        <v>-848.37599999999998</v>
      </c>
      <c r="AP1115">
        <v>-846.31200000000001</v>
      </c>
      <c r="AQ1115">
        <v>-848</v>
      </c>
      <c r="AR1115">
        <v>-849.62300000000005</v>
      </c>
      <c r="AS1115">
        <v>-850.14</v>
      </c>
      <c r="AT1115">
        <v>-851.94500000000005</v>
      </c>
      <c r="AU1115">
        <v>-852.80600000000004</v>
      </c>
      <c r="AV1115">
        <v>-854.01</v>
      </c>
      <c r="AW1115">
        <v>-854.17100000000005</v>
      </c>
      <c r="AX1115">
        <v>-855.42899999999997</v>
      </c>
      <c r="AY1115">
        <v>-856.32100000000003</v>
      </c>
      <c r="AZ1115">
        <v>-856.89200000000005</v>
      </c>
      <c r="BA1115">
        <v>-858.22500000000002</v>
      </c>
      <c r="BB1115">
        <v>-858.46100000000001</v>
      </c>
      <c r="BC1115">
        <v>-858.601</v>
      </c>
      <c r="BD1115">
        <v>-859.06299999999999</v>
      </c>
    </row>
    <row r="1116" spans="1:56" x14ac:dyDescent="0.25">
      <c r="A1116" t="s">
        <v>323</v>
      </c>
      <c r="D1116" t="s">
        <v>2</v>
      </c>
      <c r="F1116" t="s">
        <v>156</v>
      </c>
      <c r="G1116" s="33">
        <v>43064</v>
      </c>
      <c r="H1116" s="41">
        <f t="shared" si="22"/>
        <v>157834.234</v>
      </c>
      <c r="I1116">
        <v>-5.9279999999999999</v>
      </c>
      <c r="J1116">
        <v>-5.3410000000000002</v>
      </c>
      <c r="K1116">
        <v>-4.641</v>
      </c>
      <c r="L1116">
        <v>-5.5430000000000001</v>
      </c>
      <c r="M1116">
        <v>-4.7720000000000002</v>
      </c>
      <c r="N1116">
        <v>-4.2389999999999999</v>
      </c>
      <c r="O1116">
        <v>-4.3570000000000002</v>
      </c>
      <c r="P1116">
        <v>-4.9939999999999998</v>
      </c>
      <c r="Q1116">
        <v>-5.2089999999999996</v>
      </c>
      <c r="R1116">
        <v>-4.4009999999999998</v>
      </c>
      <c r="S1116">
        <v>-5.2130000000000001</v>
      </c>
      <c r="T1116">
        <v>-76.296999999999997</v>
      </c>
      <c r="U1116">
        <v>-553.03200000000004</v>
      </c>
      <c r="V1116">
        <v>-1916.47</v>
      </c>
      <c r="W1116">
        <v>-4186.9719999999998</v>
      </c>
      <c r="X1116">
        <v>-4759.482</v>
      </c>
      <c r="Y1116">
        <v>-5715.24</v>
      </c>
      <c r="Z1116">
        <v>-7886.616</v>
      </c>
      <c r="AA1116">
        <v>-9047.9110000000001</v>
      </c>
      <c r="AB1116">
        <v>-9969.1020000000008</v>
      </c>
      <c r="AC1116">
        <v>-13328.179</v>
      </c>
      <c r="AD1116">
        <v>-10217.251</v>
      </c>
      <c r="AE1116">
        <v>-6548.5820000000003</v>
      </c>
      <c r="AF1116">
        <v>-5351.0460000000003</v>
      </c>
      <c r="AG1116">
        <v>-9919.7849999999999</v>
      </c>
      <c r="AH1116">
        <v>-14443.895</v>
      </c>
      <c r="AI1116">
        <v>-12454.49</v>
      </c>
      <c r="AJ1116">
        <v>-10668.915000000001</v>
      </c>
      <c r="AK1116">
        <v>-11100.054</v>
      </c>
      <c r="AL1116">
        <v>-8404.4950000000008</v>
      </c>
      <c r="AM1116">
        <v>-5904.1210000000001</v>
      </c>
      <c r="AN1116">
        <v>-2049.5740000000001</v>
      </c>
      <c r="AO1116">
        <v>-1443.4849999999999</v>
      </c>
      <c r="AP1116">
        <v>-985.28599999999994</v>
      </c>
      <c r="AQ1116">
        <v>-576.71100000000001</v>
      </c>
      <c r="AR1116">
        <v>-126.968</v>
      </c>
      <c r="AS1116">
        <v>-49.045000000000002</v>
      </c>
      <c r="AT1116">
        <v>-13.346</v>
      </c>
      <c r="AU1116">
        <v>-10.44</v>
      </c>
      <c r="AV1116">
        <v>-10.25</v>
      </c>
      <c r="AW1116">
        <v>-9.5449999999999999</v>
      </c>
      <c r="AX1116">
        <v>-8.5709999999999997</v>
      </c>
      <c r="AY1116">
        <v>-7.99</v>
      </c>
      <c r="AZ1116">
        <v>-7.0629999999999997</v>
      </c>
      <c r="BA1116">
        <v>-7.5190000000000001</v>
      </c>
      <c r="BB1116">
        <v>-6.6580000000000004</v>
      </c>
      <c r="BC1116">
        <v>-8.2360000000000007</v>
      </c>
      <c r="BD1116">
        <v>-6.9740000000000002</v>
      </c>
    </row>
    <row r="1117" spans="1:56" x14ac:dyDescent="0.25">
      <c r="A1117" t="s">
        <v>323</v>
      </c>
      <c r="D1117" t="s">
        <v>2</v>
      </c>
      <c r="F1117" t="s">
        <v>155</v>
      </c>
      <c r="G1117" s="33">
        <v>43064</v>
      </c>
      <c r="H1117" s="41">
        <f t="shared" si="22"/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-0.04</v>
      </c>
      <c r="O1117">
        <v>0</v>
      </c>
      <c r="P1117">
        <v>-0.16</v>
      </c>
      <c r="Q1117">
        <v>0</v>
      </c>
      <c r="R1117">
        <v>0</v>
      </c>
      <c r="S1117">
        <v>0</v>
      </c>
      <c r="T1117">
        <v>-0.191</v>
      </c>
      <c r="U1117">
        <v>-0.38300000000000001</v>
      </c>
      <c r="V1117">
        <v>-11.471</v>
      </c>
      <c r="W1117">
        <v>-45.968000000000004</v>
      </c>
      <c r="X1117">
        <v>-710.54</v>
      </c>
      <c r="Y1117">
        <v>-1024.039</v>
      </c>
      <c r="Z1117">
        <v>-1049.21</v>
      </c>
      <c r="AA1117">
        <v>-1086.1769999999999</v>
      </c>
      <c r="AB1117">
        <v>-1032.123</v>
      </c>
      <c r="AC1117">
        <v>-1126.9349999999999</v>
      </c>
      <c r="AD1117">
        <v>-1093.5930000000001</v>
      </c>
      <c r="AE1117">
        <v>-1027.4960000000001</v>
      </c>
      <c r="AF1117">
        <v>-1033.693</v>
      </c>
      <c r="AG1117">
        <v>-1159.74</v>
      </c>
      <c r="AH1117">
        <v>-1281.309</v>
      </c>
      <c r="AI1117">
        <v>-1321.441</v>
      </c>
      <c r="AJ1117">
        <v>-1320.759</v>
      </c>
      <c r="AK1117">
        <v>-1433.9259999999999</v>
      </c>
      <c r="AL1117">
        <v>-1325.529</v>
      </c>
      <c r="AM1117">
        <v>-1228.383</v>
      </c>
      <c r="AN1117">
        <v>-1152.874</v>
      </c>
      <c r="AO1117">
        <v>-1119.6859999999999</v>
      </c>
      <c r="AP1117">
        <v>-1143.4490000000001</v>
      </c>
      <c r="AQ1117">
        <v>-1224.7249999999999</v>
      </c>
      <c r="AR1117">
        <v>-1209.395</v>
      </c>
      <c r="AS1117">
        <v>-1215.453</v>
      </c>
      <c r="AT1117">
        <v>-1218.6780000000001</v>
      </c>
      <c r="AU1117">
        <v>-1222.528</v>
      </c>
      <c r="AV1117">
        <v>-1226.192</v>
      </c>
      <c r="AW1117">
        <v>-1225.048</v>
      </c>
      <c r="AX1117">
        <v>-1236.0070000000001</v>
      </c>
      <c r="AY1117">
        <v>-1230</v>
      </c>
      <c r="AZ1117">
        <v>-1230</v>
      </c>
      <c r="BA1117">
        <v>-1242</v>
      </c>
      <c r="BB1117">
        <v>-1260</v>
      </c>
      <c r="BC1117">
        <v>-1260</v>
      </c>
      <c r="BD1117">
        <v>-1260</v>
      </c>
    </row>
    <row r="1118" spans="1:56" x14ac:dyDescent="0.25">
      <c r="A1118" t="s">
        <v>323</v>
      </c>
      <c r="D1118" t="s">
        <v>2</v>
      </c>
      <c r="F1118" t="s">
        <v>153</v>
      </c>
      <c r="G1118" s="33">
        <v>43064</v>
      </c>
      <c r="H1118" s="41">
        <f t="shared" si="22"/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</row>
    <row r="1119" spans="1:56" x14ac:dyDescent="0.25">
      <c r="A1119" t="s">
        <v>323</v>
      </c>
      <c r="D1119" t="s">
        <v>2</v>
      </c>
      <c r="F1119" t="s">
        <v>157</v>
      </c>
      <c r="G1119" s="33">
        <v>43064</v>
      </c>
      <c r="H1119" s="41">
        <f t="shared" si="22"/>
        <v>43671.792000000001</v>
      </c>
      <c r="I1119">
        <v>-614.46</v>
      </c>
      <c r="J1119">
        <v>-615.87199999999996</v>
      </c>
      <c r="K1119">
        <v>-615.49199999999996</v>
      </c>
      <c r="L1119">
        <v>-613.86</v>
      </c>
      <c r="M1119">
        <v>-611.22799999999995</v>
      </c>
      <c r="N1119">
        <v>-611.69500000000005</v>
      </c>
      <c r="O1119">
        <v>-644.46900000000005</v>
      </c>
      <c r="P1119">
        <v>-649.303</v>
      </c>
      <c r="Q1119">
        <v>-650.37800000000004</v>
      </c>
      <c r="R1119">
        <v>-650.08299999999997</v>
      </c>
      <c r="S1119">
        <v>-651.22900000000004</v>
      </c>
      <c r="T1119">
        <v>-662.00099999999998</v>
      </c>
      <c r="U1119">
        <v>-713.08199999999999</v>
      </c>
      <c r="V1119">
        <v>-831.49699999999996</v>
      </c>
      <c r="W1119">
        <v>-1061.799</v>
      </c>
      <c r="X1119">
        <v>-1133.4380000000001</v>
      </c>
      <c r="Y1119">
        <v>-1108.454</v>
      </c>
      <c r="Z1119">
        <v>-1245.163</v>
      </c>
      <c r="AA1119">
        <v>-1411.2449999999999</v>
      </c>
      <c r="AB1119">
        <v>-1429.4259999999999</v>
      </c>
      <c r="AC1119">
        <v>-1712.66</v>
      </c>
      <c r="AD1119">
        <v>-1510.9960000000001</v>
      </c>
      <c r="AE1119">
        <v>-1164.1079999999999</v>
      </c>
      <c r="AF1119">
        <v>-1008.36</v>
      </c>
      <c r="AG1119">
        <v>-1391.5139999999999</v>
      </c>
      <c r="AH1119">
        <v>-1904.5509999999999</v>
      </c>
      <c r="AI1119">
        <v>-1838.904</v>
      </c>
      <c r="AJ1119">
        <v>-1522.943</v>
      </c>
      <c r="AK1119">
        <v>-1864.4860000000001</v>
      </c>
      <c r="AL1119">
        <v>-1595.934</v>
      </c>
      <c r="AM1119">
        <v>-1205.5260000000001</v>
      </c>
      <c r="AN1119">
        <v>-880.15599999999995</v>
      </c>
      <c r="AO1119">
        <v>-804.57</v>
      </c>
      <c r="AP1119">
        <v>-750.298</v>
      </c>
      <c r="AQ1119">
        <v>-688.84799999999996</v>
      </c>
      <c r="AR1119">
        <v>-597.19100000000003</v>
      </c>
      <c r="AS1119">
        <v>-559.46199999999999</v>
      </c>
      <c r="AT1119">
        <v>-547.15300000000002</v>
      </c>
      <c r="AU1119">
        <v>-549.29399999999998</v>
      </c>
      <c r="AV1119">
        <v>-555.86400000000003</v>
      </c>
      <c r="AW1119">
        <v>-556.12</v>
      </c>
      <c r="AX1119">
        <v>-557.18399999999997</v>
      </c>
      <c r="AY1119">
        <v>-558.72</v>
      </c>
      <c r="AZ1119">
        <v>-558.71400000000006</v>
      </c>
      <c r="BA1119">
        <v>-563.53899999999999</v>
      </c>
      <c r="BB1119">
        <v>-568.63599999999997</v>
      </c>
      <c r="BC1119">
        <v>-563.75800000000004</v>
      </c>
      <c r="BD1119">
        <v>-568.12900000000002</v>
      </c>
    </row>
    <row r="1120" spans="1:56" x14ac:dyDescent="0.25">
      <c r="A1120" t="s">
        <v>323</v>
      </c>
      <c r="D1120" t="s">
        <v>2</v>
      </c>
      <c r="F1120" t="s">
        <v>157</v>
      </c>
      <c r="G1120" s="33">
        <v>43065</v>
      </c>
      <c r="H1120" s="41">
        <f t="shared" si="22"/>
        <v>42201.679000000004</v>
      </c>
      <c r="I1120">
        <v>-565.923</v>
      </c>
      <c r="J1120">
        <v>-569.79499999999996</v>
      </c>
      <c r="K1120">
        <v>-568.22400000000005</v>
      </c>
      <c r="L1120">
        <v>-569.88099999999997</v>
      </c>
      <c r="M1120">
        <v>-615.88199999999995</v>
      </c>
      <c r="N1120">
        <v>-635.76900000000001</v>
      </c>
      <c r="O1120">
        <v>-636.88</v>
      </c>
      <c r="P1120">
        <v>-640.33299999999997</v>
      </c>
      <c r="Q1120">
        <v>-644.17499999999995</v>
      </c>
      <c r="R1120">
        <v>-642.70100000000002</v>
      </c>
      <c r="S1120">
        <v>-640.39300000000003</v>
      </c>
      <c r="T1120">
        <v>-686.97799999999995</v>
      </c>
      <c r="U1120">
        <v>-700.58399999999995</v>
      </c>
      <c r="V1120">
        <v>-730.94500000000005</v>
      </c>
      <c r="W1120">
        <v>-742.71100000000001</v>
      </c>
      <c r="X1120">
        <v>-716.26400000000001</v>
      </c>
      <c r="Y1120">
        <v>-849.47299999999996</v>
      </c>
      <c r="Z1120">
        <v>-1010.3579999999999</v>
      </c>
      <c r="AA1120">
        <v>-1051.482</v>
      </c>
      <c r="AB1120">
        <v>-1029.971</v>
      </c>
      <c r="AC1120">
        <v>-1639.2729999999999</v>
      </c>
      <c r="AD1120">
        <v>-1209.8009999999999</v>
      </c>
      <c r="AE1120">
        <v>-769.08699999999999</v>
      </c>
      <c r="AF1120">
        <v>-121.158</v>
      </c>
      <c r="AG1120">
        <v>-416.495</v>
      </c>
      <c r="AH1120">
        <v>-1058.318</v>
      </c>
      <c r="AI1120">
        <v>-798.38499999999999</v>
      </c>
      <c r="AJ1120">
        <v>-970.77200000000005</v>
      </c>
      <c r="AK1120">
        <v>-1988.3720000000001</v>
      </c>
      <c r="AL1120">
        <v>-2416.3420000000001</v>
      </c>
      <c r="AM1120">
        <v>-2159.5929999999998</v>
      </c>
      <c r="AN1120">
        <v>-1881.5309999999999</v>
      </c>
      <c r="AO1120">
        <v>-1628.7819999999999</v>
      </c>
      <c r="AP1120">
        <v>-1303.1980000000001</v>
      </c>
      <c r="AQ1120">
        <v>-1102.318</v>
      </c>
      <c r="AR1120">
        <v>-773.50300000000004</v>
      </c>
      <c r="AS1120">
        <v>-661.62300000000005</v>
      </c>
      <c r="AT1120">
        <v>-637.51599999999996</v>
      </c>
      <c r="AU1120">
        <v>-636.98</v>
      </c>
      <c r="AV1120">
        <v>-638.70600000000002</v>
      </c>
      <c r="AW1120">
        <v>-640.41899999999998</v>
      </c>
      <c r="AX1120">
        <v>-640.50400000000002</v>
      </c>
      <c r="AY1120">
        <v>-641.27499999999998</v>
      </c>
      <c r="AZ1120">
        <v>-640.90800000000002</v>
      </c>
      <c r="BA1120">
        <v>-642.03399999999999</v>
      </c>
      <c r="BB1120">
        <v>-645.22199999999998</v>
      </c>
      <c r="BC1120">
        <v>-642.75099999999998</v>
      </c>
      <c r="BD1120">
        <v>-648.09100000000001</v>
      </c>
    </row>
    <row r="1121" spans="1:56" x14ac:dyDescent="0.25">
      <c r="A1121" t="s">
        <v>323</v>
      </c>
      <c r="D1121" t="s">
        <v>2</v>
      </c>
      <c r="F1121" t="s">
        <v>153</v>
      </c>
      <c r="G1121" s="33">
        <v>43065</v>
      </c>
      <c r="H1121" s="41">
        <f t="shared" si="22"/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</row>
    <row r="1122" spans="1:56" x14ac:dyDescent="0.25">
      <c r="A1122" t="s">
        <v>323</v>
      </c>
      <c r="D1122" t="s">
        <v>2</v>
      </c>
      <c r="F1122" t="s">
        <v>155</v>
      </c>
      <c r="G1122" s="33">
        <v>43065</v>
      </c>
      <c r="H1122" s="41">
        <f t="shared" si="22"/>
        <v>0</v>
      </c>
      <c r="I1122">
        <v>-1266</v>
      </c>
      <c r="J1122">
        <v>-1260</v>
      </c>
      <c r="K1122">
        <v>-1266</v>
      </c>
      <c r="L1122">
        <v>-1266</v>
      </c>
      <c r="M1122">
        <v>-1152</v>
      </c>
      <c r="N1122">
        <v>-1104</v>
      </c>
      <c r="O1122">
        <v>-1110</v>
      </c>
      <c r="P1122">
        <v>-1008.04</v>
      </c>
      <c r="Q1122">
        <v>-942.08</v>
      </c>
      <c r="R1122">
        <v>-888</v>
      </c>
      <c r="S1122">
        <v>-852</v>
      </c>
      <c r="T1122">
        <v>-816</v>
      </c>
      <c r="U1122">
        <v>-810.70299999999997</v>
      </c>
      <c r="V1122">
        <v>-812.47500000000002</v>
      </c>
      <c r="W1122">
        <v>-809.32299999999998</v>
      </c>
      <c r="X1122">
        <v>-804.81299999999999</v>
      </c>
      <c r="Y1122">
        <v>-843.86599999999999</v>
      </c>
      <c r="Z1122">
        <v>-859.18100000000004</v>
      </c>
      <c r="AA1122">
        <v>-864.25</v>
      </c>
      <c r="AB1122">
        <v>-880.52</v>
      </c>
      <c r="AC1122">
        <v>-1036.3520000000001</v>
      </c>
      <c r="AD1122">
        <v>-1084.748</v>
      </c>
      <c r="AE1122">
        <v>-990.077</v>
      </c>
      <c r="AF1122">
        <v>-849.49</v>
      </c>
      <c r="AG1122">
        <v>-861.23599999999999</v>
      </c>
      <c r="AH1122">
        <v>-922.702</v>
      </c>
      <c r="AI1122">
        <v>-868.77</v>
      </c>
      <c r="AJ1122">
        <v>-904.48800000000006</v>
      </c>
      <c r="AK1122">
        <v>-1219.335</v>
      </c>
      <c r="AL1122">
        <v>-1352.86</v>
      </c>
      <c r="AM1122">
        <v>-1252.1780000000001</v>
      </c>
      <c r="AN1122">
        <v>-1188.7529999999999</v>
      </c>
      <c r="AO1122">
        <v>-1124.221</v>
      </c>
      <c r="AP1122">
        <v>-1068.847</v>
      </c>
      <c r="AQ1122">
        <v>-1065.72</v>
      </c>
      <c r="AR1122">
        <v>-994.69399999999996</v>
      </c>
      <c r="AS1122">
        <v>-966.15899999999999</v>
      </c>
      <c r="AT1122">
        <v>-968.28399999999999</v>
      </c>
      <c r="AU1122">
        <v>-949.45600000000002</v>
      </c>
      <c r="AV1122">
        <v>-938.30200000000002</v>
      </c>
      <c r="AW1122">
        <v>-1002.855</v>
      </c>
      <c r="AX1122">
        <v>-1086.376</v>
      </c>
      <c r="AY1122">
        <v>-1086</v>
      </c>
      <c r="AZ1122">
        <v>-1092</v>
      </c>
      <c r="BA1122">
        <v>-1098</v>
      </c>
      <c r="BB1122">
        <v>-1092.1600000000001</v>
      </c>
      <c r="BC1122">
        <v>-1098.01</v>
      </c>
      <c r="BD1122">
        <v>-1098</v>
      </c>
    </row>
    <row r="1123" spans="1:56" x14ac:dyDescent="0.25">
      <c r="A1123" t="s">
        <v>323</v>
      </c>
      <c r="D1123" t="s">
        <v>2</v>
      </c>
      <c r="F1123" t="s">
        <v>156</v>
      </c>
      <c r="G1123" s="33">
        <v>43065</v>
      </c>
      <c r="H1123" s="41">
        <f t="shared" si="22"/>
        <v>122882.621</v>
      </c>
      <c r="I1123">
        <v>-5.5389999999999997</v>
      </c>
      <c r="J1123">
        <v>-6.3760000000000003</v>
      </c>
      <c r="K1123">
        <v>-6.5759999999999996</v>
      </c>
      <c r="L1123">
        <v>-5.2229999999999999</v>
      </c>
      <c r="M1123">
        <v>-5.1349999999999998</v>
      </c>
      <c r="N1123">
        <v>-5.109</v>
      </c>
      <c r="O1123">
        <v>-4.9580000000000002</v>
      </c>
      <c r="P1123">
        <v>-5.1319999999999997</v>
      </c>
      <c r="Q1123">
        <v>-5.9640000000000004</v>
      </c>
      <c r="R1123">
        <v>-4.6260000000000003</v>
      </c>
      <c r="S1123">
        <v>-4.5090000000000003</v>
      </c>
      <c r="T1123">
        <v>-5.0780000000000003</v>
      </c>
      <c r="U1123">
        <v>-42.756999999999998</v>
      </c>
      <c r="V1123">
        <v>-212.739</v>
      </c>
      <c r="W1123">
        <v>-243.50200000000001</v>
      </c>
      <c r="X1123">
        <v>-239.19</v>
      </c>
      <c r="Y1123">
        <v>-1320.866</v>
      </c>
      <c r="Z1123">
        <v>-2474.8440000000001</v>
      </c>
      <c r="AA1123">
        <v>-3211.55</v>
      </c>
      <c r="AB1123">
        <v>-3597.268</v>
      </c>
      <c r="AC1123">
        <v>-9218.2109999999993</v>
      </c>
      <c r="AD1123">
        <v>-10993.102999999999</v>
      </c>
      <c r="AE1123">
        <v>-6118.5039999999999</v>
      </c>
      <c r="AF1123">
        <v>-624.27599999999995</v>
      </c>
      <c r="AG1123">
        <v>-1137.9760000000001</v>
      </c>
      <c r="AH1123">
        <v>-2568.85</v>
      </c>
      <c r="AI1123">
        <v>-902.61500000000001</v>
      </c>
      <c r="AJ1123">
        <v>-3254.8380000000002</v>
      </c>
      <c r="AK1123">
        <v>-13517.913</v>
      </c>
      <c r="AL1123">
        <v>-17749.056</v>
      </c>
      <c r="AM1123">
        <v>-14882.449000000001</v>
      </c>
      <c r="AN1123">
        <v>-11714.581</v>
      </c>
      <c r="AO1123">
        <v>-8663.7999999999993</v>
      </c>
      <c r="AP1123">
        <v>-5464.1490000000003</v>
      </c>
      <c r="AQ1123">
        <v>-3698.3270000000002</v>
      </c>
      <c r="AR1123">
        <v>-800.00300000000004</v>
      </c>
      <c r="AS1123">
        <v>-72.945999999999998</v>
      </c>
      <c r="AT1123">
        <v>-20.611000000000001</v>
      </c>
      <c r="AU1123">
        <v>-10.141</v>
      </c>
      <c r="AV1123">
        <v>-9.1639999999999997</v>
      </c>
      <c r="AW1123">
        <v>-8.7870000000000008</v>
      </c>
      <c r="AX1123">
        <v>-7.5149999999999997</v>
      </c>
      <c r="AY1123">
        <v>-6.6280000000000001</v>
      </c>
      <c r="AZ1123">
        <v>-5.883</v>
      </c>
      <c r="BA1123">
        <v>-6.1509999999999998</v>
      </c>
      <c r="BB1123">
        <v>-5.1159999999999997</v>
      </c>
      <c r="BC1123">
        <v>-7.7750000000000004</v>
      </c>
      <c r="BD1123">
        <v>-6.3120000000000003</v>
      </c>
    </row>
    <row r="1124" spans="1:56" x14ac:dyDescent="0.25">
      <c r="A1124" t="s">
        <v>323</v>
      </c>
      <c r="D1124" t="s">
        <v>2</v>
      </c>
      <c r="F1124" t="s">
        <v>154</v>
      </c>
      <c r="G1124" s="33">
        <v>43065</v>
      </c>
      <c r="H1124" s="41">
        <f t="shared" si="22"/>
        <v>0</v>
      </c>
      <c r="I1124">
        <v>-859.73</v>
      </c>
      <c r="J1124">
        <v>-860.08399999999995</v>
      </c>
      <c r="K1124">
        <v>-860.38599999999997</v>
      </c>
      <c r="L1124">
        <v>-860.11699999999996</v>
      </c>
      <c r="M1124">
        <v>-859.65499999999997</v>
      </c>
      <c r="N1124">
        <v>-859.46100000000001</v>
      </c>
      <c r="O1124">
        <v>-859.66600000000005</v>
      </c>
      <c r="P1124">
        <v>-858.69799999999998</v>
      </c>
      <c r="Q1124">
        <v>-860.40700000000004</v>
      </c>
      <c r="R1124">
        <v>-860.053</v>
      </c>
      <c r="S1124">
        <v>-862.27800000000002</v>
      </c>
      <c r="T1124">
        <v>-888.05100000000004</v>
      </c>
      <c r="U1124">
        <v>-889.36199999999997</v>
      </c>
      <c r="V1124">
        <v>-887.24400000000003</v>
      </c>
      <c r="W1124">
        <v>-883.14700000000005</v>
      </c>
      <c r="X1124">
        <v>-882.28800000000001</v>
      </c>
      <c r="Y1124">
        <v>-117.251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</row>
    <row r="1125" spans="1:56" x14ac:dyDescent="0.25">
      <c r="A1125" t="s">
        <v>323</v>
      </c>
      <c r="D1125" t="s">
        <v>2</v>
      </c>
      <c r="F1125" t="s">
        <v>157</v>
      </c>
      <c r="G1125" s="33">
        <v>43066</v>
      </c>
      <c r="H1125" s="41">
        <f t="shared" si="22"/>
        <v>41761.188999999991</v>
      </c>
      <c r="I1125">
        <v>-645.17700000000002</v>
      </c>
      <c r="J1125">
        <v>-645.47799999999995</v>
      </c>
      <c r="K1125">
        <v>-646.50800000000004</v>
      </c>
      <c r="L1125">
        <v>-646.64499999999998</v>
      </c>
      <c r="M1125">
        <v>-646.06299999999999</v>
      </c>
      <c r="N1125">
        <v>-646.33600000000001</v>
      </c>
      <c r="O1125">
        <v>-646.62199999999996</v>
      </c>
      <c r="P1125">
        <v>-646.95000000000005</v>
      </c>
      <c r="Q1125">
        <v>-647.029</v>
      </c>
      <c r="R1125">
        <v>-647.14800000000002</v>
      </c>
      <c r="S1125">
        <v>-646.24800000000005</v>
      </c>
      <c r="T1125">
        <v>-646.69399999999996</v>
      </c>
      <c r="U1125">
        <v>-647.22</v>
      </c>
      <c r="V1125">
        <v>-649.08100000000002</v>
      </c>
      <c r="W1125">
        <v>-648.26</v>
      </c>
      <c r="X1125">
        <v>-662.41300000000001</v>
      </c>
      <c r="Y1125">
        <v>-530.05200000000002</v>
      </c>
      <c r="Z1125">
        <v>-664.03599999999994</v>
      </c>
      <c r="AA1125">
        <v>-888.97900000000004</v>
      </c>
      <c r="AB1125">
        <v>-940.10500000000002</v>
      </c>
      <c r="AC1125">
        <v>-1029.8489999999999</v>
      </c>
      <c r="AD1125">
        <v>-1103.1610000000001</v>
      </c>
      <c r="AE1125">
        <v>-1196.4010000000001</v>
      </c>
      <c r="AF1125">
        <v>-1214.057</v>
      </c>
      <c r="AG1125">
        <v>-1333.271</v>
      </c>
      <c r="AH1125">
        <v>-1470.152</v>
      </c>
      <c r="AI1125">
        <v>-1929.4749999999999</v>
      </c>
      <c r="AJ1125">
        <v>-1910.3869999999999</v>
      </c>
      <c r="AK1125">
        <v>-1899.0709999999999</v>
      </c>
      <c r="AL1125">
        <v>-1854.5319999999999</v>
      </c>
      <c r="AM1125">
        <v>-1194.364</v>
      </c>
      <c r="AN1125">
        <v>-874.12400000000002</v>
      </c>
      <c r="AO1125">
        <v>-743.65499999999997</v>
      </c>
      <c r="AP1125">
        <v>-588.87400000000002</v>
      </c>
      <c r="AQ1125">
        <v>-387.23399999999998</v>
      </c>
      <c r="AR1125">
        <v>-190.215</v>
      </c>
      <c r="AS1125">
        <v>-243.78100000000001</v>
      </c>
      <c r="AT1125">
        <v>-657.05499999999995</v>
      </c>
      <c r="AU1125">
        <v>-856.36</v>
      </c>
      <c r="AV1125">
        <v>-856.12800000000004</v>
      </c>
      <c r="AW1125">
        <v>-856.00800000000004</v>
      </c>
      <c r="AX1125">
        <v>-854.74</v>
      </c>
      <c r="AY1125">
        <v>-855.68200000000002</v>
      </c>
      <c r="AZ1125">
        <v>-855.93299999999999</v>
      </c>
      <c r="BA1125">
        <v>-855.125</v>
      </c>
      <c r="BB1125">
        <v>-854.59400000000005</v>
      </c>
      <c r="BC1125">
        <v>-853.25199999999995</v>
      </c>
      <c r="BD1125">
        <v>-856.66499999999996</v>
      </c>
    </row>
    <row r="1126" spans="1:56" x14ac:dyDescent="0.25">
      <c r="A1126" t="s">
        <v>323</v>
      </c>
      <c r="D1126" t="s">
        <v>2</v>
      </c>
      <c r="F1126" t="s">
        <v>154</v>
      </c>
      <c r="G1126" s="33">
        <v>43066</v>
      </c>
      <c r="H1126" s="41">
        <f t="shared" si="22"/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-898.29600000000005</v>
      </c>
      <c r="V1126">
        <v>-923.822</v>
      </c>
      <c r="W1126">
        <v>-845.87</v>
      </c>
      <c r="X1126">
        <v>-773.1</v>
      </c>
      <c r="Y1126">
        <v>-710.15800000000002</v>
      </c>
      <c r="Z1126">
        <v>-634.78599999999994</v>
      </c>
      <c r="AA1126">
        <v>-613.26099999999997</v>
      </c>
      <c r="AB1126">
        <v>-642.399</v>
      </c>
      <c r="AC1126">
        <v>-573.02700000000004</v>
      </c>
      <c r="AD1126">
        <v>-521.6</v>
      </c>
      <c r="AE1126">
        <v>-488.55900000000003</v>
      </c>
      <c r="AF1126">
        <v>-452.851</v>
      </c>
      <c r="AG1126">
        <v>-443.24</v>
      </c>
      <c r="AH1126">
        <v>-449.62700000000001</v>
      </c>
      <c r="AI1126">
        <v>-411.69299999999998</v>
      </c>
      <c r="AJ1126">
        <v>-706.09299999999996</v>
      </c>
      <c r="AK1126">
        <v>-1202.4159999999999</v>
      </c>
      <c r="AL1126">
        <v>-1198.816</v>
      </c>
      <c r="AM1126">
        <v>-1213.0509999999999</v>
      </c>
      <c r="AN1126">
        <v>-1302.808</v>
      </c>
      <c r="AO1126">
        <v>-1392.7280000000001</v>
      </c>
      <c r="AP1126">
        <v>-1467.5940000000001</v>
      </c>
      <c r="AQ1126">
        <v>-1714.578</v>
      </c>
      <c r="AR1126">
        <v>-1771.1859999999999</v>
      </c>
      <c r="AS1126">
        <v>-1879.4059999999999</v>
      </c>
      <c r="AT1126">
        <v>-1963.905</v>
      </c>
      <c r="AU1126">
        <v>-2047.223</v>
      </c>
      <c r="AV1126">
        <v>-2066.1260000000002</v>
      </c>
      <c r="AW1126">
        <v>-2049.6860000000001</v>
      </c>
      <c r="AX1126">
        <v>-2104.4229999999998</v>
      </c>
      <c r="AY1126">
        <v>-2148.0120000000002</v>
      </c>
      <c r="AZ1126">
        <v>-2156.1419999999998</v>
      </c>
      <c r="BA1126">
        <v>-983.67899999999997</v>
      </c>
      <c r="BB1126">
        <v>-772.46600000000001</v>
      </c>
      <c r="BC1126">
        <v>-772.47799999999995</v>
      </c>
      <c r="BD1126">
        <v>-771.779</v>
      </c>
    </row>
    <row r="1127" spans="1:56" x14ac:dyDescent="0.25">
      <c r="A1127" t="s">
        <v>323</v>
      </c>
      <c r="D1127" t="s">
        <v>2</v>
      </c>
      <c r="F1127" t="s">
        <v>155</v>
      </c>
      <c r="G1127" s="33">
        <v>43066</v>
      </c>
      <c r="H1127" s="41">
        <f t="shared" si="22"/>
        <v>0</v>
      </c>
      <c r="I1127">
        <v>-1092</v>
      </c>
      <c r="J1127">
        <v>-1098</v>
      </c>
      <c r="K1127">
        <v>-1104</v>
      </c>
      <c r="L1127">
        <v>-1116</v>
      </c>
      <c r="M1127">
        <v>-1116</v>
      </c>
      <c r="N1127">
        <v>-1056</v>
      </c>
      <c r="O1127">
        <v>-960</v>
      </c>
      <c r="P1127">
        <v>-894</v>
      </c>
      <c r="Q1127">
        <v>-858</v>
      </c>
      <c r="R1127">
        <v>-810</v>
      </c>
      <c r="S1127">
        <v>-804</v>
      </c>
      <c r="T1127">
        <v>-798</v>
      </c>
      <c r="U1127">
        <v>-804</v>
      </c>
      <c r="V1127">
        <v>-804</v>
      </c>
      <c r="W1127">
        <v>-804</v>
      </c>
      <c r="X1127">
        <v>-816</v>
      </c>
      <c r="Y1127">
        <v>-816</v>
      </c>
      <c r="Z1127">
        <v>-816</v>
      </c>
      <c r="AA1127">
        <v>-822.32</v>
      </c>
      <c r="AB1127">
        <v>-894</v>
      </c>
      <c r="AC1127">
        <v>-894.32</v>
      </c>
      <c r="AD1127">
        <v>-902.02</v>
      </c>
      <c r="AE1127">
        <v>-901.48699999999997</v>
      </c>
      <c r="AF1127">
        <v>-970.255</v>
      </c>
      <c r="AG1127">
        <v>-983.34900000000005</v>
      </c>
      <c r="AH1127">
        <v>-979.47</v>
      </c>
      <c r="AI1127">
        <v>-1007.04</v>
      </c>
      <c r="AJ1127">
        <v>-1007.092</v>
      </c>
      <c r="AK1127">
        <v>-1001.693</v>
      </c>
      <c r="AL1127">
        <v>-1135.482</v>
      </c>
      <c r="AM1127">
        <v>-1133.76</v>
      </c>
      <c r="AN1127">
        <v>-1119.211</v>
      </c>
      <c r="AO1127">
        <v>-1110.623</v>
      </c>
      <c r="AP1127">
        <v>-1109.904</v>
      </c>
      <c r="AQ1127">
        <v>-1084.8309999999999</v>
      </c>
      <c r="AR1127">
        <v>-1086.0619999999999</v>
      </c>
      <c r="AS1127">
        <v>-1074</v>
      </c>
      <c r="AT1127">
        <v>-1056</v>
      </c>
      <c r="AU1127">
        <v>-1056</v>
      </c>
      <c r="AV1127">
        <v>-1056</v>
      </c>
      <c r="AW1127">
        <v>-1056</v>
      </c>
      <c r="AX1127">
        <v>-1068</v>
      </c>
      <c r="AY1127">
        <v>-1140</v>
      </c>
      <c r="AZ1127">
        <v>-1218</v>
      </c>
      <c r="BA1127">
        <v>-1224</v>
      </c>
      <c r="BB1127">
        <v>-1224</v>
      </c>
      <c r="BC1127">
        <v>-1230</v>
      </c>
      <c r="BD1127">
        <v>-1224</v>
      </c>
    </row>
    <row r="1128" spans="1:56" x14ac:dyDescent="0.25">
      <c r="A1128" t="s">
        <v>323</v>
      </c>
      <c r="D1128" t="s">
        <v>2</v>
      </c>
      <c r="F1128" t="s">
        <v>156</v>
      </c>
      <c r="G1128" s="33">
        <v>43066</v>
      </c>
      <c r="H1128" s="41">
        <f t="shared" si="22"/>
        <v>212950.21500000005</v>
      </c>
      <c r="I1128">
        <v>-4.7990000000000004</v>
      </c>
      <c r="J1128">
        <v>-4.3529999999999998</v>
      </c>
      <c r="K1128">
        <v>-4.7519999999999998</v>
      </c>
      <c r="L1128">
        <v>-5.1189999999999998</v>
      </c>
      <c r="M1128">
        <v>-4.3840000000000003</v>
      </c>
      <c r="N1128">
        <v>-4.2590000000000003</v>
      </c>
      <c r="O1128">
        <v>-4.2990000000000004</v>
      </c>
      <c r="P1128">
        <v>-4.1580000000000004</v>
      </c>
      <c r="Q1128">
        <v>-4.4589999999999996</v>
      </c>
      <c r="R1128">
        <v>-4.3499999999999996</v>
      </c>
      <c r="S1128">
        <v>-4.5309999999999997</v>
      </c>
      <c r="T1128">
        <v>-7.1189999999999998</v>
      </c>
      <c r="U1128">
        <v>-8.5190000000000001</v>
      </c>
      <c r="V1128">
        <v>-27.495000000000001</v>
      </c>
      <c r="W1128">
        <v>-79.92</v>
      </c>
      <c r="X1128">
        <v>-255.50200000000001</v>
      </c>
      <c r="Y1128">
        <v>-690.19899999999996</v>
      </c>
      <c r="Z1128">
        <v>-1549.442</v>
      </c>
      <c r="AA1128">
        <v>-2935.2069999999999</v>
      </c>
      <c r="AB1128">
        <v>-4251.2820000000002</v>
      </c>
      <c r="AC1128">
        <v>-5786.0510000000004</v>
      </c>
      <c r="AD1128">
        <v>-7221.0379999999996</v>
      </c>
      <c r="AE1128">
        <v>-9435.4699999999993</v>
      </c>
      <c r="AF1128">
        <v>-9822.9390000000003</v>
      </c>
      <c r="AG1128">
        <v>-11914.155000000001</v>
      </c>
      <c r="AH1128">
        <v>-15277.963</v>
      </c>
      <c r="AI1128">
        <v>-21298.307000000001</v>
      </c>
      <c r="AJ1128">
        <v>-22164.670999999998</v>
      </c>
      <c r="AK1128">
        <v>-21961.144</v>
      </c>
      <c r="AL1128">
        <v>-20070.495999999999</v>
      </c>
      <c r="AM1128">
        <v>-17359.096000000001</v>
      </c>
      <c r="AN1128">
        <v>-14282.647000000001</v>
      </c>
      <c r="AO1128">
        <v>-10873.612999999999</v>
      </c>
      <c r="AP1128">
        <v>-7506.0360000000001</v>
      </c>
      <c r="AQ1128">
        <v>-4567.2389999999996</v>
      </c>
      <c r="AR1128">
        <v>-2418.326</v>
      </c>
      <c r="AS1128">
        <v>-939.01800000000003</v>
      </c>
      <c r="AT1128">
        <v>-135.554</v>
      </c>
      <c r="AU1128">
        <v>-8.0280000000000005</v>
      </c>
      <c r="AV1128">
        <v>-6.7690000000000001</v>
      </c>
      <c r="AW1128">
        <v>-6.73</v>
      </c>
      <c r="AX1128">
        <v>-5.8879999999999999</v>
      </c>
      <c r="AY1128">
        <v>-6.1189999999999998</v>
      </c>
      <c r="AZ1128">
        <v>-6.1840000000000002</v>
      </c>
      <c r="BA1128">
        <v>-5.5149999999999997</v>
      </c>
      <c r="BB1128">
        <v>-5.3929999999999998</v>
      </c>
      <c r="BC1128">
        <v>-6.0179999999999998</v>
      </c>
      <c r="BD1128">
        <v>-5.66</v>
      </c>
    </row>
    <row r="1129" spans="1:56" x14ac:dyDescent="0.25">
      <c r="A1129" t="s">
        <v>323</v>
      </c>
      <c r="D1129" t="s">
        <v>2</v>
      </c>
      <c r="F1129" t="s">
        <v>153</v>
      </c>
      <c r="G1129" s="33">
        <v>43066</v>
      </c>
      <c r="H1129" s="41">
        <f t="shared" si="22"/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</row>
    <row r="1130" spans="1:56" x14ac:dyDescent="0.25">
      <c r="A1130" t="s">
        <v>323</v>
      </c>
      <c r="D1130" t="s">
        <v>2</v>
      </c>
      <c r="F1130" t="s">
        <v>155</v>
      </c>
      <c r="G1130" s="33">
        <v>43067</v>
      </c>
      <c r="H1130" s="41">
        <f t="shared" si="22"/>
        <v>0</v>
      </c>
      <c r="I1130">
        <v>-1236</v>
      </c>
      <c r="J1130">
        <v>-1254</v>
      </c>
      <c r="K1130">
        <v>-1254</v>
      </c>
      <c r="L1130">
        <v>-1134</v>
      </c>
      <c r="M1130">
        <v>-1092</v>
      </c>
      <c r="N1130">
        <v>-1098</v>
      </c>
      <c r="O1130">
        <v>-1104</v>
      </c>
      <c r="P1130">
        <v>-1014</v>
      </c>
      <c r="Q1130">
        <v>-960</v>
      </c>
      <c r="R1130">
        <v>-882</v>
      </c>
      <c r="S1130">
        <v>-876</v>
      </c>
      <c r="T1130">
        <v>-864.19</v>
      </c>
      <c r="U1130">
        <v>-859.72699999999998</v>
      </c>
      <c r="V1130">
        <v>-860.04700000000003</v>
      </c>
      <c r="W1130">
        <v>-864.68700000000001</v>
      </c>
      <c r="X1130">
        <v>-869.58299999999997</v>
      </c>
      <c r="Y1130">
        <v>-882.20299999999997</v>
      </c>
      <c r="Z1130">
        <v>-911.13599999999997</v>
      </c>
      <c r="AA1130">
        <v>-956.41499999999996</v>
      </c>
      <c r="AB1130">
        <v>-957.35400000000004</v>
      </c>
      <c r="AC1130">
        <v>-1081.3309999999999</v>
      </c>
      <c r="AD1130">
        <v>-1121.654</v>
      </c>
      <c r="AE1130">
        <v>-1125.48</v>
      </c>
      <c r="AF1130">
        <v>-97.888999999999996</v>
      </c>
      <c r="AG1130">
        <v>-43.408999999999999</v>
      </c>
      <c r="AH1130">
        <v>-30.234999999999999</v>
      </c>
      <c r="AI1130">
        <v>-29.622</v>
      </c>
      <c r="AJ1130">
        <v>-26.43</v>
      </c>
      <c r="AK1130">
        <v>-22.251000000000001</v>
      </c>
      <c r="AL1130">
        <v>-15.384</v>
      </c>
      <c r="AM1130">
        <v>-7.391</v>
      </c>
      <c r="AN1130">
        <v>-2.431</v>
      </c>
      <c r="AO1130">
        <v>-9.984</v>
      </c>
      <c r="AP1130">
        <v>-4.6390000000000002</v>
      </c>
      <c r="AQ1130">
        <v>-2.4300000000000002</v>
      </c>
      <c r="AR1130">
        <v>-0.48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-0.04</v>
      </c>
    </row>
    <row r="1131" spans="1:56" x14ac:dyDescent="0.25">
      <c r="A1131" t="s">
        <v>323</v>
      </c>
      <c r="D1131" t="s">
        <v>2</v>
      </c>
      <c r="F1131" t="s">
        <v>156</v>
      </c>
      <c r="G1131" s="33">
        <v>43067</v>
      </c>
      <c r="H1131" s="41">
        <f t="shared" si="22"/>
        <v>336429.179</v>
      </c>
      <c r="I1131">
        <v>-5.5860000000000003</v>
      </c>
      <c r="J1131">
        <v>-5.3520000000000003</v>
      </c>
      <c r="K1131">
        <v>-4.8810000000000002</v>
      </c>
      <c r="L1131">
        <v>-5.0010000000000003</v>
      </c>
      <c r="M1131">
        <v>-5.0199999999999996</v>
      </c>
      <c r="N1131">
        <v>-5.7690000000000001</v>
      </c>
      <c r="O1131">
        <v>-5.5270000000000001</v>
      </c>
      <c r="P1131">
        <v>-5.0890000000000004</v>
      </c>
      <c r="Q1131">
        <v>-6.306</v>
      </c>
      <c r="R1131">
        <v>-5.984</v>
      </c>
      <c r="S1131">
        <v>-18.893000000000001</v>
      </c>
      <c r="T1131">
        <v>-242.238</v>
      </c>
      <c r="U1131">
        <v>-975.99300000000005</v>
      </c>
      <c r="V1131">
        <v>-2588.1950000000002</v>
      </c>
      <c r="W1131">
        <v>-5045.0249999999996</v>
      </c>
      <c r="X1131">
        <v>-8126.1719999999996</v>
      </c>
      <c r="Y1131">
        <v>-11275.535</v>
      </c>
      <c r="Z1131">
        <v>-14325.987999999999</v>
      </c>
      <c r="AA1131">
        <v>-17029.962</v>
      </c>
      <c r="AB1131">
        <v>-19396.349999999999</v>
      </c>
      <c r="AC1131">
        <v>-21308.171999999999</v>
      </c>
      <c r="AD1131">
        <v>-22520.57</v>
      </c>
      <c r="AE1131">
        <v>-23285.096000000001</v>
      </c>
      <c r="AF1131">
        <v>-23576.941999999999</v>
      </c>
      <c r="AG1131">
        <v>-23529.653999999999</v>
      </c>
      <c r="AH1131">
        <v>-23011.891</v>
      </c>
      <c r="AI1131">
        <v>-22175.518</v>
      </c>
      <c r="AJ1131">
        <v>-20805.665000000001</v>
      </c>
      <c r="AK1131">
        <v>-18988.707999999999</v>
      </c>
      <c r="AL1131">
        <v>-16491.197</v>
      </c>
      <c r="AM1131">
        <v>-13584.486999999999</v>
      </c>
      <c r="AN1131">
        <v>-10606.986000000001</v>
      </c>
      <c r="AO1131">
        <v>-7668.0969999999998</v>
      </c>
      <c r="AP1131">
        <v>-4951.9769999999999</v>
      </c>
      <c r="AQ1131">
        <v>-2800.9070000000002</v>
      </c>
      <c r="AR1131">
        <v>-1364.96</v>
      </c>
      <c r="AS1131">
        <v>-503.95299999999997</v>
      </c>
      <c r="AT1131">
        <v>-87.43</v>
      </c>
      <c r="AU1131">
        <v>-13.41</v>
      </c>
      <c r="AV1131">
        <v>-11.38</v>
      </c>
      <c r="AW1131">
        <v>-11.241</v>
      </c>
      <c r="AX1131">
        <v>-9.6029999999999998</v>
      </c>
      <c r="AY1131">
        <v>-8.6219999999999999</v>
      </c>
      <c r="AZ1131">
        <v>-6.9939999999999998</v>
      </c>
      <c r="BA1131">
        <v>-6.5549999999999997</v>
      </c>
      <c r="BB1131">
        <v>-6.1459999999999999</v>
      </c>
      <c r="BC1131">
        <v>-8.1590000000000007</v>
      </c>
      <c r="BD1131">
        <v>-5.9930000000000003</v>
      </c>
    </row>
    <row r="1132" spans="1:56" x14ac:dyDescent="0.25">
      <c r="A1132" t="s">
        <v>323</v>
      </c>
      <c r="D1132" t="s">
        <v>2</v>
      </c>
      <c r="F1132" t="s">
        <v>153</v>
      </c>
      <c r="G1132" s="33">
        <v>43067</v>
      </c>
      <c r="H1132" s="41">
        <f t="shared" si="22"/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</row>
    <row r="1133" spans="1:56" x14ac:dyDescent="0.25">
      <c r="A1133" t="s">
        <v>323</v>
      </c>
      <c r="D1133" t="s">
        <v>2</v>
      </c>
      <c r="F1133" t="s">
        <v>154</v>
      </c>
      <c r="G1133" s="33">
        <v>43067</v>
      </c>
      <c r="H1133" s="41">
        <f t="shared" si="22"/>
        <v>0</v>
      </c>
      <c r="I1133">
        <v>-771.41300000000001</v>
      </c>
      <c r="J1133">
        <v>-772.08</v>
      </c>
      <c r="K1133">
        <v>-772.30499999999995</v>
      </c>
      <c r="L1133">
        <v>-956.76599999999996</v>
      </c>
      <c r="M1133">
        <v>-1214.8779999999999</v>
      </c>
      <c r="N1133">
        <v>-1130.991</v>
      </c>
      <c r="O1133">
        <v>-1031.117</v>
      </c>
      <c r="P1133">
        <v>-1065.296</v>
      </c>
      <c r="Q1133">
        <v>-905.404</v>
      </c>
      <c r="R1133">
        <v>-836.83799999999997</v>
      </c>
      <c r="S1133">
        <v>-771.779</v>
      </c>
      <c r="T1133">
        <v>-800.45299999999997</v>
      </c>
      <c r="U1133">
        <v>-1862.74</v>
      </c>
      <c r="V1133">
        <v>-1895.856</v>
      </c>
      <c r="W1133">
        <v>-1760.8109999999999</v>
      </c>
      <c r="X1133">
        <v>-1697.644</v>
      </c>
      <c r="Y1133">
        <v>-1547.91</v>
      </c>
      <c r="Z1133">
        <v>-1475.13</v>
      </c>
      <c r="AA1133">
        <v>-1412.758</v>
      </c>
      <c r="AB1133">
        <v>-1350.0419999999999</v>
      </c>
      <c r="AC1133">
        <v>-1247.877</v>
      </c>
      <c r="AD1133">
        <v>-755.57500000000005</v>
      </c>
      <c r="AE1133">
        <v>-660.44</v>
      </c>
      <c r="AF1133">
        <v>-588.98299999999995</v>
      </c>
      <c r="AG1133">
        <v>-527.34199999999998</v>
      </c>
      <c r="AH1133">
        <v>-779.82100000000003</v>
      </c>
      <c r="AI1133">
        <v>-804.43100000000004</v>
      </c>
      <c r="AJ1133">
        <v>-854.14800000000002</v>
      </c>
      <c r="AK1133">
        <v>-882.01900000000001</v>
      </c>
      <c r="AL1133">
        <v>-591.71500000000003</v>
      </c>
      <c r="AM1133">
        <v>-450.49799999999999</v>
      </c>
      <c r="AN1133">
        <v>-482.73200000000003</v>
      </c>
      <c r="AO1133">
        <v>-579.18799999999999</v>
      </c>
      <c r="AP1133">
        <v>-683.697</v>
      </c>
      <c r="AQ1133">
        <v>-922.38099999999997</v>
      </c>
      <c r="AR1133">
        <v>-999.42899999999997</v>
      </c>
      <c r="AS1133">
        <v>-1088.145</v>
      </c>
      <c r="AT1133">
        <v>-1172.579</v>
      </c>
      <c r="AU1133">
        <v>-1217.7180000000001</v>
      </c>
      <c r="AV1133">
        <v>-1345.01</v>
      </c>
      <c r="AW1133">
        <v>-1607.2190000000001</v>
      </c>
      <c r="AX1133">
        <v>-1789.1420000000001</v>
      </c>
      <c r="AY1133">
        <v>-1883.029</v>
      </c>
      <c r="AZ1133">
        <v>-1918.1030000000001</v>
      </c>
      <c r="BA1133">
        <v>-1299.357</v>
      </c>
      <c r="BB1133">
        <v>-1264.854</v>
      </c>
      <c r="BC1133">
        <v>-1210.8900000000001</v>
      </c>
      <c r="BD1133">
        <v>-1176.751</v>
      </c>
    </row>
    <row r="1134" spans="1:56" x14ac:dyDescent="0.25">
      <c r="A1134" t="s">
        <v>323</v>
      </c>
      <c r="D1134" t="s">
        <v>2</v>
      </c>
      <c r="F1134" t="s">
        <v>157</v>
      </c>
      <c r="G1134" s="33">
        <v>43067</v>
      </c>
      <c r="H1134" s="41">
        <f t="shared" si="22"/>
        <v>50951.517</v>
      </c>
      <c r="I1134">
        <v>-855.10900000000004</v>
      </c>
      <c r="J1134">
        <v>-855.48099999999999</v>
      </c>
      <c r="K1134">
        <v>-854.14400000000001</v>
      </c>
      <c r="L1134">
        <v>-857.11199999999997</v>
      </c>
      <c r="M1134">
        <v>-856.18700000000001</v>
      </c>
      <c r="N1134">
        <v>-855.22699999999998</v>
      </c>
      <c r="O1134">
        <v>-857.08600000000001</v>
      </c>
      <c r="P1134">
        <v>-856.65899999999999</v>
      </c>
      <c r="Q1134">
        <v>-856.55200000000002</v>
      </c>
      <c r="R1134">
        <v>-856.49199999999996</v>
      </c>
      <c r="S1134">
        <v>-857.97</v>
      </c>
      <c r="T1134">
        <v>-875.69</v>
      </c>
      <c r="U1134">
        <v>-928.90700000000004</v>
      </c>
      <c r="V1134">
        <v>-1015.556</v>
      </c>
      <c r="W1134">
        <v>-1109.2360000000001</v>
      </c>
      <c r="X1134">
        <v>-1027.596</v>
      </c>
      <c r="Y1134">
        <v>-909.97799999999995</v>
      </c>
      <c r="Z1134">
        <v>-1057.29</v>
      </c>
      <c r="AA1134">
        <v>-1327.143</v>
      </c>
      <c r="AB1134">
        <v>-1638.136</v>
      </c>
      <c r="AC1134">
        <v>-1677.51</v>
      </c>
      <c r="AD1134">
        <v>-1717.1310000000001</v>
      </c>
      <c r="AE1134">
        <v>-1724.0239999999999</v>
      </c>
      <c r="AF1134">
        <v>-1760.374</v>
      </c>
      <c r="AG1134">
        <v>-1689.5830000000001</v>
      </c>
      <c r="AH1134">
        <v>-1638.8130000000001</v>
      </c>
      <c r="AI1134">
        <v>-1553.6579999999999</v>
      </c>
      <c r="AJ1134">
        <v>-1489.951</v>
      </c>
      <c r="AK1134">
        <v>-1440.0409999999999</v>
      </c>
      <c r="AL1134">
        <v>-1434.0050000000001</v>
      </c>
      <c r="AM1134">
        <v>-1377.55</v>
      </c>
      <c r="AN1134">
        <v>-1345.9860000000001</v>
      </c>
      <c r="AO1134">
        <v>-1277.941</v>
      </c>
      <c r="AP1134">
        <v>-1169.174</v>
      </c>
      <c r="AQ1134">
        <v>-1018.545</v>
      </c>
      <c r="AR1134">
        <v>-854.90700000000004</v>
      </c>
      <c r="AS1134">
        <v>-750.19899999999996</v>
      </c>
      <c r="AT1134">
        <v>-707.65599999999995</v>
      </c>
      <c r="AU1134">
        <v>-700.46400000000006</v>
      </c>
      <c r="AV1134">
        <v>-700.14400000000001</v>
      </c>
      <c r="AW1134">
        <v>-700.46299999999997</v>
      </c>
      <c r="AX1134">
        <v>-700.81399999999996</v>
      </c>
      <c r="AY1134">
        <v>-703.12599999999998</v>
      </c>
      <c r="AZ1134">
        <v>-699.73299999999995</v>
      </c>
      <c r="BA1134">
        <v>-701.22799999999995</v>
      </c>
      <c r="BB1134">
        <v>-705.34400000000005</v>
      </c>
      <c r="BC1134">
        <v>-702.30200000000002</v>
      </c>
      <c r="BD1134">
        <v>-703.3</v>
      </c>
    </row>
    <row r="1135" spans="1:56" x14ac:dyDescent="0.25">
      <c r="A1135" t="s">
        <v>323</v>
      </c>
      <c r="D1135" t="s">
        <v>2</v>
      </c>
      <c r="F1135" t="s">
        <v>154</v>
      </c>
      <c r="G1135" s="33">
        <v>43068</v>
      </c>
      <c r="H1135" s="41">
        <f t="shared" si="22"/>
        <v>0</v>
      </c>
      <c r="I1135">
        <v>-1212.394</v>
      </c>
      <c r="J1135">
        <v>-1186.2670000000001</v>
      </c>
      <c r="K1135">
        <v>-1133.067</v>
      </c>
      <c r="L1135">
        <v>-1144.636</v>
      </c>
      <c r="M1135">
        <v>-927.05799999999999</v>
      </c>
      <c r="N1135">
        <v>-851.28899999999999</v>
      </c>
      <c r="O1135">
        <v>-850.601</v>
      </c>
      <c r="P1135">
        <v>-851.87</v>
      </c>
      <c r="Q1135">
        <v>-853.34400000000005</v>
      </c>
      <c r="R1135">
        <v>-859.24599999999998</v>
      </c>
      <c r="S1135">
        <v>-119.51900000000001</v>
      </c>
      <c r="T1135">
        <v>0</v>
      </c>
      <c r="U1135">
        <v>-781.27200000000005</v>
      </c>
      <c r="V1135">
        <v>-1188.364</v>
      </c>
      <c r="W1135">
        <v>-1371.373</v>
      </c>
      <c r="X1135">
        <v>-1200.4179999999999</v>
      </c>
      <c r="Y1135">
        <v>-1063.7270000000001</v>
      </c>
      <c r="Z1135">
        <v>-971.04399999999998</v>
      </c>
      <c r="AA1135">
        <v>-901.59699999999998</v>
      </c>
      <c r="AB1135">
        <v>-862.19100000000003</v>
      </c>
      <c r="AC1135">
        <v>-787.40099999999995</v>
      </c>
      <c r="AD1135">
        <v>-780.55100000000004</v>
      </c>
      <c r="AE1135">
        <v>-778.34699999999998</v>
      </c>
      <c r="AF1135">
        <v>-778.91800000000001</v>
      </c>
      <c r="AG1135">
        <v>-777.66</v>
      </c>
      <c r="AH1135">
        <v>-777.88499999999999</v>
      </c>
      <c r="AI1135">
        <v>-777.101</v>
      </c>
      <c r="AJ1135">
        <v>-742.81200000000001</v>
      </c>
      <c r="AK1135">
        <v>-728.38400000000001</v>
      </c>
      <c r="AL1135">
        <v>-729.85699999999997</v>
      </c>
      <c r="AM1135">
        <v>-450.32600000000002</v>
      </c>
      <c r="AN1135">
        <v>-366.15899999999999</v>
      </c>
      <c r="AO1135">
        <v>-376.899</v>
      </c>
      <c r="AP1135">
        <v>-455.13099999999997</v>
      </c>
      <c r="AQ1135">
        <v>-653.96799999999996</v>
      </c>
      <c r="AR1135">
        <v>-751.47799999999995</v>
      </c>
      <c r="AS1135">
        <v>-1005.1609999999999</v>
      </c>
      <c r="AT1135">
        <v>-1191.3209999999999</v>
      </c>
      <c r="AU1135">
        <v>-1215.2329999999999</v>
      </c>
      <c r="AV1135">
        <v>-1019.611</v>
      </c>
      <c r="AW1135">
        <v>-1039.471</v>
      </c>
      <c r="AX1135">
        <v>-1096.779</v>
      </c>
      <c r="AY1135">
        <v>-1186.2349999999999</v>
      </c>
      <c r="AZ1135">
        <v>-1195.9870000000001</v>
      </c>
      <c r="BA1135">
        <v>-873.03899999999999</v>
      </c>
      <c r="BB1135">
        <v>-882.47</v>
      </c>
      <c r="BC1135">
        <v>-847.04100000000005</v>
      </c>
      <c r="BD1135">
        <v>-908.24099999999999</v>
      </c>
    </row>
    <row r="1136" spans="1:56" x14ac:dyDescent="0.25">
      <c r="A1136" t="s">
        <v>323</v>
      </c>
      <c r="D1136" t="s">
        <v>2</v>
      </c>
      <c r="F1136" t="s">
        <v>153</v>
      </c>
      <c r="G1136" s="33">
        <v>43068</v>
      </c>
      <c r="H1136" s="41">
        <f t="shared" si="22"/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</row>
    <row r="1137" spans="1:56" x14ac:dyDescent="0.25">
      <c r="A1137" t="s">
        <v>323</v>
      </c>
      <c r="D1137" t="s">
        <v>2</v>
      </c>
      <c r="F1137" t="s">
        <v>156</v>
      </c>
      <c r="G1137" s="33">
        <v>43068</v>
      </c>
      <c r="H1137" s="41">
        <f t="shared" si="22"/>
        <v>254979.36000000002</v>
      </c>
      <c r="I1137">
        <v>-5.891</v>
      </c>
      <c r="J1137">
        <v>-5.6520000000000001</v>
      </c>
      <c r="K1137">
        <v>-5.7</v>
      </c>
      <c r="L1137">
        <v>-5.8819999999999997</v>
      </c>
      <c r="M1137">
        <v>-5.5990000000000002</v>
      </c>
      <c r="N1137">
        <v>-5.3520000000000003</v>
      </c>
      <c r="O1137">
        <v>-5.3070000000000004</v>
      </c>
      <c r="P1137">
        <v>-5.5179999999999998</v>
      </c>
      <c r="Q1137">
        <v>-5.2149999999999999</v>
      </c>
      <c r="R1137">
        <v>-4.7930000000000001</v>
      </c>
      <c r="S1137">
        <v>-16.838000000000001</v>
      </c>
      <c r="T1137">
        <v>-205.393</v>
      </c>
      <c r="U1137">
        <v>-853.53800000000001</v>
      </c>
      <c r="V1137">
        <v>-2263.6129999999998</v>
      </c>
      <c r="W1137">
        <v>-4462.5379999999996</v>
      </c>
      <c r="X1137">
        <v>-7184.05</v>
      </c>
      <c r="Y1137">
        <v>-10035.694</v>
      </c>
      <c r="Z1137">
        <v>-12791.567999999999</v>
      </c>
      <c r="AA1137">
        <v>-15115.174000000001</v>
      </c>
      <c r="AB1137">
        <v>-17052.47</v>
      </c>
      <c r="AC1137">
        <v>-18405.373</v>
      </c>
      <c r="AD1137">
        <v>-19228.060000000001</v>
      </c>
      <c r="AE1137">
        <v>-19523.195</v>
      </c>
      <c r="AF1137">
        <v>-18895.010999999999</v>
      </c>
      <c r="AG1137">
        <v>-16941.678</v>
      </c>
      <c r="AH1137">
        <v>-15775.852999999999</v>
      </c>
      <c r="AI1137">
        <v>-14910.29</v>
      </c>
      <c r="AJ1137">
        <v>-13370.822</v>
      </c>
      <c r="AK1137">
        <v>-12661.278</v>
      </c>
      <c r="AL1137">
        <v>-10794.825000000001</v>
      </c>
      <c r="AM1137">
        <v>-8272.1180000000004</v>
      </c>
      <c r="AN1137">
        <v>-6260.79</v>
      </c>
      <c r="AO1137">
        <v>-4499.0370000000003</v>
      </c>
      <c r="AP1137">
        <v>-2904.6869999999999</v>
      </c>
      <c r="AQ1137">
        <v>-1609.626</v>
      </c>
      <c r="AR1137">
        <v>-646.53300000000002</v>
      </c>
      <c r="AS1137">
        <v>-115.538</v>
      </c>
      <c r="AT1137">
        <v>-18.524000000000001</v>
      </c>
      <c r="AU1137">
        <v>-14.148</v>
      </c>
      <c r="AV1137">
        <v>-14.688000000000001</v>
      </c>
      <c r="AW1137">
        <v>-13.736000000000001</v>
      </c>
      <c r="AX1137">
        <v>-12.316000000000001</v>
      </c>
      <c r="AY1137">
        <v>-11.625999999999999</v>
      </c>
      <c r="AZ1137">
        <v>-10.638</v>
      </c>
      <c r="BA1137">
        <v>-9.3330000000000002</v>
      </c>
      <c r="BB1137">
        <v>-8.3379999999999992</v>
      </c>
      <c r="BC1137">
        <v>-7.7880000000000003</v>
      </c>
      <c r="BD1137">
        <v>-7.726</v>
      </c>
    </row>
    <row r="1138" spans="1:56" x14ac:dyDescent="0.25">
      <c r="A1138" t="s">
        <v>323</v>
      </c>
      <c r="D1138" t="s">
        <v>2</v>
      </c>
      <c r="F1138" t="s">
        <v>157</v>
      </c>
      <c r="G1138" s="33">
        <v>43068</v>
      </c>
      <c r="H1138" s="41">
        <f t="shared" si="22"/>
        <v>35150.008999999998</v>
      </c>
      <c r="I1138">
        <v>-704.01199999999994</v>
      </c>
      <c r="J1138">
        <v>-703.18799999999999</v>
      </c>
      <c r="K1138">
        <v>-702.92700000000002</v>
      </c>
      <c r="L1138">
        <v>-704.14099999999996</v>
      </c>
      <c r="M1138">
        <v>-703.755</v>
      </c>
      <c r="N1138">
        <v>-703.22900000000004</v>
      </c>
      <c r="O1138">
        <v>-704.05899999999997</v>
      </c>
      <c r="P1138">
        <v>-703.86300000000006</v>
      </c>
      <c r="Q1138">
        <v>-704.18600000000004</v>
      </c>
      <c r="R1138">
        <v>-703.73400000000004</v>
      </c>
      <c r="S1138">
        <v>-705.14</v>
      </c>
      <c r="T1138">
        <v>-718.24900000000002</v>
      </c>
      <c r="U1138">
        <v>-763.93200000000002</v>
      </c>
      <c r="V1138">
        <v>-840.57100000000003</v>
      </c>
      <c r="W1138">
        <v>-912.88199999999995</v>
      </c>
      <c r="X1138">
        <v>-986.79399999999998</v>
      </c>
      <c r="Y1138">
        <v>-1040.982</v>
      </c>
      <c r="Z1138">
        <v>-1153.48</v>
      </c>
      <c r="AA1138">
        <v>-1251.0350000000001</v>
      </c>
      <c r="AB1138">
        <v>-1054.202</v>
      </c>
      <c r="AC1138">
        <v>-1020.635</v>
      </c>
      <c r="AD1138">
        <v>-1061.433</v>
      </c>
      <c r="AE1138">
        <v>-1095.0830000000001</v>
      </c>
      <c r="AF1138">
        <v>-753.01499999999999</v>
      </c>
      <c r="AG1138">
        <v>-722.54899999999998</v>
      </c>
      <c r="AH1138">
        <v>-867.50599999999997</v>
      </c>
      <c r="AI1138">
        <v>-865.58900000000006</v>
      </c>
      <c r="AJ1138">
        <v>-849.35199999999998</v>
      </c>
      <c r="AK1138">
        <v>-823.22</v>
      </c>
      <c r="AL1138">
        <v>-816.928</v>
      </c>
      <c r="AM1138">
        <v>-758.58799999999997</v>
      </c>
      <c r="AN1138">
        <v>-685.42700000000002</v>
      </c>
      <c r="AO1138">
        <v>-675.72900000000004</v>
      </c>
      <c r="AP1138">
        <v>-653.52300000000002</v>
      </c>
      <c r="AQ1138">
        <v>-560.00800000000004</v>
      </c>
      <c r="AR1138">
        <v>-402.209</v>
      </c>
      <c r="AS1138">
        <v>-310.05799999999999</v>
      </c>
      <c r="AT1138">
        <v>-289.28899999999999</v>
      </c>
      <c r="AU1138">
        <v>-288.32</v>
      </c>
      <c r="AV1138">
        <v>-288.161</v>
      </c>
      <c r="AW1138">
        <v>-515.75</v>
      </c>
      <c r="AX1138">
        <v>-624.82000000000005</v>
      </c>
      <c r="AY1138">
        <v>-626.23800000000006</v>
      </c>
      <c r="AZ1138">
        <v>-624.40700000000004</v>
      </c>
      <c r="BA1138">
        <v>-626.197</v>
      </c>
      <c r="BB1138">
        <v>-627.45100000000002</v>
      </c>
      <c r="BC1138">
        <v>-626.91</v>
      </c>
      <c r="BD1138">
        <v>-627.25300000000004</v>
      </c>
    </row>
    <row r="1139" spans="1:56" x14ac:dyDescent="0.25">
      <c r="A1139" t="s">
        <v>323</v>
      </c>
      <c r="D1139" t="s">
        <v>2</v>
      </c>
      <c r="F1139" t="s">
        <v>155</v>
      </c>
      <c r="G1139" s="33">
        <v>43068</v>
      </c>
      <c r="H1139" s="41">
        <f t="shared" si="22"/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-1.4379999999999999</v>
      </c>
      <c r="W1139">
        <v>-0.08</v>
      </c>
      <c r="X1139">
        <v>-0.47899999999999998</v>
      </c>
      <c r="Y1139">
        <v>-1.2290000000000001</v>
      </c>
      <c r="Z1139">
        <v>-4.9909999999999997</v>
      </c>
      <c r="AA1139">
        <v>-6.88</v>
      </c>
      <c r="AB1139">
        <v>-10.212</v>
      </c>
      <c r="AC1139">
        <v>-12.086</v>
      </c>
      <c r="AD1139">
        <v>-13.948</v>
      </c>
      <c r="AE1139">
        <v>-19.562000000000001</v>
      </c>
      <c r="AF1139">
        <v>-18.641999999999999</v>
      </c>
      <c r="AG1139">
        <v>-21.25</v>
      </c>
      <c r="AH1139">
        <v>-8.9909999999999997</v>
      </c>
      <c r="AI1139">
        <v>-10.51</v>
      </c>
      <c r="AJ1139">
        <v>-9.3230000000000004</v>
      </c>
      <c r="AK1139">
        <v>-8.0619999999999994</v>
      </c>
      <c r="AL1139">
        <v>-3.544</v>
      </c>
      <c r="AM1139">
        <v>-1.2889999999999999</v>
      </c>
      <c r="AN1139">
        <v>-2.4319999999999999</v>
      </c>
      <c r="AO1139">
        <v>-184.24</v>
      </c>
      <c r="AP1139">
        <v>-786.38199999999995</v>
      </c>
      <c r="AQ1139">
        <v>-777.26300000000003</v>
      </c>
      <c r="AR1139">
        <v>-804.48</v>
      </c>
      <c r="AS1139">
        <v>-840</v>
      </c>
      <c r="AT1139">
        <v>-864</v>
      </c>
      <c r="AU1139">
        <v>-972.16</v>
      </c>
      <c r="AV1139">
        <v>-1056</v>
      </c>
      <c r="AW1139">
        <v>-1044.1600000000001</v>
      </c>
      <c r="AX1139">
        <v>-1044</v>
      </c>
      <c r="AY1139">
        <v>-1122</v>
      </c>
      <c r="AZ1139">
        <v>-1170</v>
      </c>
      <c r="BA1139">
        <v>-1182</v>
      </c>
      <c r="BB1139">
        <v>-1188</v>
      </c>
      <c r="BC1139">
        <v>-1188</v>
      </c>
      <c r="BD1139">
        <v>-1188</v>
      </c>
    </row>
    <row r="1140" spans="1:56" x14ac:dyDescent="0.25">
      <c r="A1140" t="s">
        <v>323</v>
      </c>
      <c r="D1140" t="s">
        <v>2</v>
      </c>
      <c r="F1140" t="s">
        <v>156</v>
      </c>
      <c r="G1140" s="33">
        <v>43069</v>
      </c>
      <c r="H1140" s="41">
        <f t="shared" si="22"/>
        <v>197837.101</v>
      </c>
      <c r="I1140">
        <v>-7.2480000000000002</v>
      </c>
      <c r="J1140">
        <v>-7.117</v>
      </c>
      <c r="K1140">
        <v>-7.0179999999999998</v>
      </c>
      <c r="L1140">
        <v>-6.8259999999999996</v>
      </c>
      <c r="M1140">
        <v>-6.55</v>
      </c>
      <c r="N1140">
        <v>-6.7380000000000004</v>
      </c>
      <c r="O1140">
        <v>-6.6020000000000003</v>
      </c>
      <c r="P1140">
        <v>-6.4740000000000002</v>
      </c>
      <c r="Q1140">
        <v>-6.7</v>
      </c>
      <c r="R1140">
        <v>-6.77</v>
      </c>
      <c r="S1140">
        <v>-16.375</v>
      </c>
      <c r="T1140">
        <v>-189.04900000000001</v>
      </c>
      <c r="U1140">
        <v>-813.39499999999998</v>
      </c>
      <c r="V1140">
        <v>-2368.5369999999998</v>
      </c>
      <c r="W1140">
        <v>-4535.3159999999998</v>
      </c>
      <c r="X1140">
        <v>-5233.7359999999999</v>
      </c>
      <c r="Y1140">
        <v>-7603.4629999999997</v>
      </c>
      <c r="Z1140">
        <v>-11630.51</v>
      </c>
      <c r="AA1140">
        <v>-14305.373</v>
      </c>
      <c r="AB1140">
        <v>-15778.789000000001</v>
      </c>
      <c r="AC1140">
        <v>-16709.465</v>
      </c>
      <c r="AD1140">
        <v>-16926.885999999999</v>
      </c>
      <c r="AE1140">
        <v>-16144.701999999999</v>
      </c>
      <c r="AF1140">
        <v>-14897.055</v>
      </c>
      <c r="AG1140">
        <v>-13810.285</v>
      </c>
      <c r="AH1140">
        <v>-11853.762000000001</v>
      </c>
      <c r="AI1140">
        <v>-10299.759</v>
      </c>
      <c r="AJ1140">
        <v>-8196.2759999999998</v>
      </c>
      <c r="AK1140">
        <v>-4272.5469999999996</v>
      </c>
      <c r="AL1140">
        <v>-5279.3069999999998</v>
      </c>
      <c r="AM1140">
        <v>-6994.692</v>
      </c>
      <c r="AN1140">
        <v>-4390.0140000000001</v>
      </c>
      <c r="AO1140">
        <v>-2189.23</v>
      </c>
      <c r="AP1140">
        <v>-1243.4549999999999</v>
      </c>
      <c r="AQ1140">
        <v>-1121.4939999999999</v>
      </c>
      <c r="AR1140">
        <v>-728.08699999999999</v>
      </c>
      <c r="AS1140">
        <v>-123.38800000000001</v>
      </c>
      <c r="AT1140">
        <v>-13.872</v>
      </c>
      <c r="AU1140">
        <v>-11.855</v>
      </c>
      <c r="AV1140">
        <v>-11.025</v>
      </c>
      <c r="AW1140">
        <v>-11.102</v>
      </c>
      <c r="AX1140">
        <v>-10.503</v>
      </c>
      <c r="AY1140">
        <v>-10.414</v>
      </c>
      <c r="AZ1140">
        <v>-10.013999999999999</v>
      </c>
      <c r="BA1140">
        <v>-9.6199999999999992</v>
      </c>
      <c r="BB1140">
        <v>-8.3070000000000004</v>
      </c>
      <c r="BC1140">
        <v>-8.7560000000000002</v>
      </c>
      <c r="BD1140">
        <v>-8.6430000000000007</v>
      </c>
    </row>
    <row r="1141" spans="1:56" x14ac:dyDescent="0.25">
      <c r="A1141" t="s">
        <v>323</v>
      </c>
      <c r="D1141" t="s">
        <v>2</v>
      </c>
      <c r="F1141" t="s">
        <v>153</v>
      </c>
      <c r="G1141" s="33">
        <v>43069</v>
      </c>
      <c r="H1141" s="41">
        <f t="shared" si="22"/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</row>
    <row r="1142" spans="1:56" x14ac:dyDescent="0.25">
      <c r="A1142" t="s">
        <v>323</v>
      </c>
      <c r="D1142" t="s">
        <v>2</v>
      </c>
      <c r="F1142" t="s">
        <v>157</v>
      </c>
      <c r="G1142" s="33">
        <v>43069</v>
      </c>
      <c r="H1142" s="41">
        <f t="shared" si="22"/>
        <v>40668.546000000017</v>
      </c>
      <c r="I1142">
        <v>-627.09299999999996</v>
      </c>
      <c r="J1142">
        <v>-627.95600000000002</v>
      </c>
      <c r="K1142">
        <v>-628.827</v>
      </c>
      <c r="L1142">
        <v>-628.65200000000004</v>
      </c>
      <c r="M1142">
        <v>-629.07500000000005</v>
      </c>
      <c r="N1142">
        <v>-629.06799999999998</v>
      </c>
      <c r="O1142">
        <v>-629.601</v>
      </c>
      <c r="P1142">
        <v>-630.16499999999996</v>
      </c>
      <c r="Q1142">
        <v>-630.62900000000002</v>
      </c>
      <c r="R1142">
        <v>-632.1</v>
      </c>
      <c r="S1142">
        <v>-705.54700000000003</v>
      </c>
      <c r="T1142">
        <v>-714.726</v>
      </c>
      <c r="U1142">
        <v>-760.22199999999998</v>
      </c>
      <c r="V1142">
        <v>-840.78899999999999</v>
      </c>
      <c r="W1142">
        <v>-910.65</v>
      </c>
      <c r="X1142">
        <v>-876.02300000000002</v>
      </c>
      <c r="Y1142">
        <v>-912.91399999999999</v>
      </c>
      <c r="Z1142">
        <v>-1068.6199999999999</v>
      </c>
      <c r="AA1142">
        <v>-1176.2760000000001</v>
      </c>
      <c r="AB1142">
        <v>-1246.1320000000001</v>
      </c>
      <c r="AC1142">
        <v>-1261.4369999999999</v>
      </c>
      <c r="AD1142">
        <v>-1245.8320000000001</v>
      </c>
      <c r="AE1142">
        <v>-1283.182</v>
      </c>
      <c r="AF1142">
        <v>-1196.549</v>
      </c>
      <c r="AG1142">
        <v>-1202.8309999999999</v>
      </c>
      <c r="AH1142">
        <v>-1057.087</v>
      </c>
      <c r="AI1142">
        <v>-1095.07</v>
      </c>
      <c r="AJ1142">
        <v>-977.77599999999995</v>
      </c>
      <c r="AK1142">
        <v>-808.80200000000002</v>
      </c>
      <c r="AL1142">
        <v>-922.86500000000001</v>
      </c>
      <c r="AM1142">
        <v>-1115.9880000000001</v>
      </c>
      <c r="AN1142">
        <v>-1080.971</v>
      </c>
      <c r="AO1142">
        <v>-957.76300000000003</v>
      </c>
      <c r="AP1142">
        <v>-847.63199999999995</v>
      </c>
      <c r="AQ1142">
        <v>-851.35799999999995</v>
      </c>
      <c r="AR1142">
        <v>-838.18799999999999</v>
      </c>
      <c r="AS1142">
        <v>-732.47</v>
      </c>
      <c r="AT1142">
        <v>-699.59900000000005</v>
      </c>
      <c r="AU1142">
        <v>-698.60199999999998</v>
      </c>
      <c r="AV1142">
        <v>-698.27499999999998</v>
      </c>
      <c r="AW1142">
        <v>-698.34699999999998</v>
      </c>
      <c r="AX1142">
        <v>-698.86800000000005</v>
      </c>
      <c r="AY1142">
        <v>-699.27499999999998</v>
      </c>
      <c r="AZ1142">
        <v>-696.17600000000004</v>
      </c>
      <c r="BA1142">
        <v>-700.41300000000001</v>
      </c>
      <c r="BB1142">
        <v>-701.36800000000005</v>
      </c>
      <c r="BC1142">
        <v>-696.995</v>
      </c>
      <c r="BD1142">
        <v>-699.76199999999994</v>
      </c>
    </row>
    <row r="1143" spans="1:56" x14ac:dyDescent="0.25">
      <c r="A1143" t="s">
        <v>323</v>
      </c>
      <c r="D1143" t="s">
        <v>2</v>
      </c>
      <c r="F1143" t="s">
        <v>154</v>
      </c>
      <c r="G1143" s="33">
        <v>43069</v>
      </c>
      <c r="H1143" s="41">
        <f t="shared" si="22"/>
        <v>0</v>
      </c>
      <c r="I1143">
        <v>-905.41499999999996</v>
      </c>
      <c r="J1143">
        <v>-928.05700000000002</v>
      </c>
      <c r="K1143">
        <v>-1012.397</v>
      </c>
      <c r="L1143">
        <v>-939.327</v>
      </c>
      <c r="M1143">
        <v>-860.04100000000005</v>
      </c>
      <c r="N1143">
        <v>-758.96</v>
      </c>
      <c r="O1143">
        <v>-676.59</v>
      </c>
      <c r="P1143">
        <v>-621.1</v>
      </c>
      <c r="Q1143">
        <v>-620.51900000000001</v>
      </c>
      <c r="R1143">
        <v>-635.62599999999998</v>
      </c>
      <c r="S1143">
        <v>-781.47699999999998</v>
      </c>
      <c r="T1143">
        <v>-740.44799999999998</v>
      </c>
      <c r="U1143">
        <v>-621.12099999999998</v>
      </c>
      <c r="V1143">
        <v>-599.55200000000002</v>
      </c>
      <c r="W1143">
        <v>-373.59899999999999</v>
      </c>
      <c r="X1143">
        <v>-248.62899999999999</v>
      </c>
      <c r="Y1143">
        <v>-93.036000000000001</v>
      </c>
      <c r="Z1143">
        <v>-15.782999999999999</v>
      </c>
      <c r="AA1143">
        <v>-0.311</v>
      </c>
      <c r="AB1143">
        <v>-0.106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-12.385999999999999</v>
      </c>
      <c r="AP1143">
        <v>-116.43300000000001</v>
      </c>
      <c r="AQ1143">
        <v>-398.447</v>
      </c>
      <c r="AR1143">
        <v>-514.10599999999999</v>
      </c>
      <c r="AS1143">
        <v>-670.16099999999994</v>
      </c>
      <c r="AT1143">
        <v>-731.34</v>
      </c>
      <c r="AU1143">
        <v>-796.88400000000001</v>
      </c>
      <c r="AV1143">
        <v>-826.35500000000002</v>
      </c>
      <c r="AW1143">
        <v>-856.34199999999998</v>
      </c>
      <c r="AX1143">
        <v>-951.27099999999996</v>
      </c>
      <c r="AY1143">
        <v>-1016.3</v>
      </c>
      <c r="AZ1143">
        <v>-1024.6110000000001</v>
      </c>
      <c r="BA1143">
        <v>-429.30500000000001</v>
      </c>
      <c r="BB1143">
        <v>-406.10199999999998</v>
      </c>
      <c r="BC1143">
        <v>-400.35</v>
      </c>
      <c r="BD1143">
        <v>-382.46899999999999</v>
      </c>
    </row>
    <row r="1144" spans="1:56" x14ac:dyDescent="0.25">
      <c r="A1144" t="s">
        <v>323</v>
      </c>
      <c r="D1144" t="s">
        <v>2</v>
      </c>
      <c r="F1144" t="s">
        <v>155</v>
      </c>
      <c r="G1144" s="33">
        <v>43069</v>
      </c>
      <c r="H1144" s="41">
        <f t="shared" si="22"/>
        <v>0</v>
      </c>
      <c r="I1144">
        <v>-1188</v>
      </c>
      <c r="J1144">
        <v>-1188</v>
      </c>
      <c r="K1144">
        <v>-1212</v>
      </c>
      <c r="L1144">
        <v>-1212</v>
      </c>
      <c r="M1144">
        <v>-1218</v>
      </c>
      <c r="N1144">
        <v>-1212</v>
      </c>
      <c r="O1144">
        <v>-1212</v>
      </c>
      <c r="P1144">
        <v>-1218</v>
      </c>
      <c r="Q1144">
        <v>-1212</v>
      </c>
      <c r="R1144">
        <v>-1218</v>
      </c>
      <c r="S1144">
        <v>-1152</v>
      </c>
      <c r="T1144">
        <v>-1086</v>
      </c>
      <c r="U1144">
        <v>-1086.1600000000001</v>
      </c>
      <c r="V1144">
        <v>-1081.5429999999999</v>
      </c>
      <c r="W1144">
        <v>-1086.0309999999999</v>
      </c>
      <c r="X1144">
        <v>-1080.08</v>
      </c>
      <c r="Y1144">
        <v>-1230.3019999999999</v>
      </c>
      <c r="Z1144">
        <v>-1240.432</v>
      </c>
      <c r="AA1144">
        <v>-1248.144</v>
      </c>
      <c r="AB1144">
        <v>-1227.7760000000001</v>
      </c>
      <c r="AC1144">
        <v>-1203.0150000000001</v>
      </c>
      <c r="AD1144">
        <v>-1200.606</v>
      </c>
      <c r="AE1144">
        <v>-1204.9590000000001</v>
      </c>
      <c r="AF1144">
        <v>-1193.1420000000001</v>
      </c>
      <c r="AG1144">
        <v>-1199.546</v>
      </c>
      <c r="AH1144">
        <v>-1184.5419999999999</v>
      </c>
      <c r="AI1144">
        <v>-1192.3800000000001</v>
      </c>
      <c r="AJ1144">
        <v>-1202.8630000000001</v>
      </c>
      <c r="AK1144">
        <v>-1256.08</v>
      </c>
      <c r="AL1144">
        <v>-1260.0309999999999</v>
      </c>
      <c r="AM1144">
        <v>-1264.7650000000001</v>
      </c>
      <c r="AN1144">
        <v>-1266.269</v>
      </c>
      <c r="AO1144">
        <v>-1261.7270000000001</v>
      </c>
      <c r="AP1144">
        <v>-1266.671</v>
      </c>
      <c r="AQ1144">
        <v>-1248</v>
      </c>
      <c r="AR1144">
        <v>-1254.0940000000001</v>
      </c>
      <c r="AS1144">
        <v>-1254</v>
      </c>
      <c r="AT1144">
        <v>-1254</v>
      </c>
      <c r="AU1144">
        <v>-1260</v>
      </c>
      <c r="AV1144">
        <v>-1242</v>
      </c>
      <c r="AW1144">
        <v>-1236</v>
      </c>
      <c r="AX1144">
        <v>-1242.08</v>
      </c>
      <c r="AY1144">
        <v>-1236</v>
      </c>
      <c r="AZ1144">
        <v>-1242</v>
      </c>
      <c r="BA1144">
        <v>-1248</v>
      </c>
      <c r="BB1144">
        <v>-1242</v>
      </c>
      <c r="BC1144">
        <v>-1242.1600000000001</v>
      </c>
      <c r="BD1144">
        <v>-1248</v>
      </c>
    </row>
    <row r="1145" spans="1:56" x14ac:dyDescent="0.25">
      <c r="A1145" t="s">
        <v>323</v>
      </c>
      <c r="D1145" t="s">
        <v>2</v>
      </c>
      <c r="F1145" t="s">
        <v>156</v>
      </c>
      <c r="G1145" s="33">
        <v>43070</v>
      </c>
      <c r="H1145" s="41">
        <f t="shared" si="22"/>
        <v>17260.215000000004</v>
      </c>
      <c r="I1145">
        <v>-8.5860000000000003</v>
      </c>
      <c r="J1145">
        <v>-8.7430000000000003</v>
      </c>
      <c r="K1145">
        <v>-8.6129999999999995</v>
      </c>
      <c r="L1145">
        <v>-8.7859999999999996</v>
      </c>
      <c r="M1145">
        <v>-8.6010000000000009</v>
      </c>
      <c r="N1145">
        <v>-8.4610000000000003</v>
      </c>
      <c r="O1145">
        <v>-8.5779999999999994</v>
      </c>
      <c r="P1145">
        <v>-8.4009999999999998</v>
      </c>
      <c r="Q1145">
        <v>-8.2129999999999992</v>
      </c>
      <c r="R1145">
        <v>-7.649</v>
      </c>
      <c r="S1145">
        <v>-7.5890000000000004</v>
      </c>
      <c r="T1145">
        <v>-8.3559999999999999</v>
      </c>
      <c r="U1145">
        <v>-13.032999999999999</v>
      </c>
      <c r="V1145">
        <v>-23.943000000000001</v>
      </c>
      <c r="W1145">
        <v>-13.48</v>
      </c>
      <c r="X1145">
        <v>-135.68799999999999</v>
      </c>
      <c r="Y1145">
        <v>-176.92</v>
      </c>
      <c r="Z1145">
        <v>-348.8</v>
      </c>
      <c r="AA1145">
        <v>-330.798</v>
      </c>
      <c r="AB1145">
        <v>-570.08600000000001</v>
      </c>
      <c r="AC1145">
        <v>-516.85500000000002</v>
      </c>
      <c r="AD1145">
        <v>-1025.93</v>
      </c>
      <c r="AE1145">
        <v>-1336.7739999999999</v>
      </c>
      <c r="AF1145">
        <v>-2667.4360000000001</v>
      </c>
      <c r="AG1145">
        <v>-1903.1679999999999</v>
      </c>
      <c r="AH1145">
        <v>-1810.694</v>
      </c>
      <c r="AI1145">
        <v>-615.351</v>
      </c>
      <c r="AJ1145">
        <v>-1309.4490000000001</v>
      </c>
      <c r="AK1145">
        <v>-1333.5070000000001</v>
      </c>
      <c r="AL1145">
        <v>-1128.354</v>
      </c>
      <c r="AM1145">
        <v>-1374.143</v>
      </c>
      <c r="AN1145">
        <v>-156.18199999999999</v>
      </c>
      <c r="AO1145">
        <v>-114.29</v>
      </c>
      <c r="AP1145">
        <v>-73.716999999999999</v>
      </c>
      <c r="AQ1145">
        <v>-46.374000000000002</v>
      </c>
      <c r="AR1145">
        <v>-28.416</v>
      </c>
      <c r="AS1145">
        <v>-14.491</v>
      </c>
      <c r="AT1145">
        <v>-12.211</v>
      </c>
      <c r="AU1145">
        <v>-11.625</v>
      </c>
      <c r="AV1145">
        <v>-9.5429999999999993</v>
      </c>
      <c r="AW1145">
        <v>-8.6780000000000008</v>
      </c>
      <c r="AX1145">
        <v>-7.9829999999999997</v>
      </c>
      <c r="AY1145">
        <v>-7.8239999999999998</v>
      </c>
      <c r="AZ1145">
        <v>-7.5620000000000003</v>
      </c>
      <c r="BA1145">
        <v>-6.6050000000000004</v>
      </c>
      <c r="BB1145">
        <v>-7.5140000000000002</v>
      </c>
      <c r="BC1145">
        <v>-6.5090000000000003</v>
      </c>
      <c r="BD1145">
        <v>-5.7060000000000004</v>
      </c>
    </row>
    <row r="1146" spans="1:56" x14ac:dyDescent="0.25">
      <c r="A1146" t="s">
        <v>323</v>
      </c>
      <c r="D1146" t="s">
        <v>2</v>
      </c>
      <c r="F1146" t="s">
        <v>154</v>
      </c>
      <c r="G1146" s="33">
        <v>43070</v>
      </c>
      <c r="H1146" s="41">
        <f t="shared" si="22"/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</row>
    <row r="1147" spans="1:56" x14ac:dyDescent="0.25">
      <c r="A1147" t="s">
        <v>323</v>
      </c>
      <c r="D1147" t="s">
        <v>2</v>
      </c>
      <c r="F1147" t="s">
        <v>155</v>
      </c>
      <c r="G1147" s="33">
        <v>43070</v>
      </c>
      <c r="H1147" s="41">
        <f t="shared" si="22"/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</row>
    <row r="1148" spans="1:56" x14ac:dyDescent="0.25">
      <c r="A1148" t="s">
        <v>323</v>
      </c>
      <c r="D1148" t="s">
        <v>2</v>
      </c>
      <c r="F1148" t="s">
        <v>157</v>
      </c>
      <c r="G1148" s="33">
        <v>43070</v>
      </c>
      <c r="H1148" s="41">
        <f t="shared" si="22"/>
        <v>961.51499999999987</v>
      </c>
      <c r="I1148">
        <v>-5.9610000000000003</v>
      </c>
      <c r="J1148">
        <v>-6.3230000000000004</v>
      </c>
      <c r="K1148">
        <v>-6.1859999999999999</v>
      </c>
      <c r="L1148">
        <v>-6.4109999999999996</v>
      </c>
      <c r="M1148">
        <v>-6.8739999999999997</v>
      </c>
      <c r="N1148">
        <v>-6.4359999999999999</v>
      </c>
      <c r="O1148">
        <v>-6.673</v>
      </c>
      <c r="P1148">
        <v>-6.1360000000000001</v>
      </c>
      <c r="Q1148">
        <v>-6.6609999999999996</v>
      </c>
      <c r="R1148">
        <v>-5.4989999999999997</v>
      </c>
      <c r="S1148">
        <v>-8.6359999999999992</v>
      </c>
      <c r="T1148">
        <v>-11.417</v>
      </c>
      <c r="U1148">
        <v>-21.312999999999999</v>
      </c>
      <c r="V1148">
        <v>-25.408999999999999</v>
      </c>
      <c r="W1148">
        <v>-19.274999999999999</v>
      </c>
      <c r="X1148">
        <v>-22.696000000000002</v>
      </c>
      <c r="Y1148">
        <v>-24.594000000000001</v>
      </c>
      <c r="Z1148">
        <v>-22.074999999999999</v>
      </c>
      <c r="AA1148">
        <v>-21.05</v>
      </c>
      <c r="AB1148">
        <v>-27.670999999999999</v>
      </c>
      <c r="AC1148">
        <v>-26.335999999999999</v>
      </c>
      <c r="AD1148">
        <v>-38.359000000000002</v>
      </c>
      <c r="AE1148">
        <v>-44.012</v>
      </c>
      <c r="AF1148">
        <v>-73.869</v>
      </c>
      <c r="AG1148">
        <v>-58.677999999999997</v>
      </c>
      <c r="AH1148">
        <v>-69.653000000000006</v>
      </c>
      <c r="AI1148">
        <v>-34.828000000000003</v>
      </c>
      <c r="AJ1148">
        <v>-53.890999999999998</v>
      </c>
      <c r="AK1148">
        <v>-49.548999999999999</v>
      </c>
      <c r="AL1148">
        <v>-42.792000000000002</v>
      </c>
      <c r="AM1148">
        <v>-45.210999999999999</v>
      </c>
      <c r="AN1148">
        <v>-16.852</v>
      </c>
      <c r="AO1148">
        <v>-20.286000000000001</v>
      </c>
      <c r="AP1148">
        <v>-22.474</v>
      </c>
      <c r="AQ1148">
        <v>-18.184000000000001</v>
      </c>
      <c r="AR1148">
        <v>-14.667999999999999</v>
      </c>
      <c r="AS1148">
        <v>-7.335</v>
      </c>
      <c r="AT1148">
        <v>-5.1550000000000002</v>
      </c>
      <c r="AU1148">
        <v>-5.149</v>
      </c>
      <c r="AV1148">
        <v>-5.6989999999999998</v>
      </c>
      <c r="AW1148">
        <v>-5.6109999999999998</v>
      </c>
      <c r="AX1148">
        <v>-5.1360000000000001</v>
      </c>
      <c r="AY1148">
        <v>-5.2110000000000003</v>
      </c>
      <c r="AZ1148">
        <v>-2.9359999999999999</v>
      </c>
      <c r="BA1148">
        <v>-6.1740000000000004</v>
      </c>
      <c r="BB1148">
        <v>-5.8109999999999999</v>
      </c>
      <c r="BC1148">
        <v>-5.1859999999999999</v>
      </c>
      <c r="BD1148">
        <v>-5.1740000000000004</v>
      </c>
    </row>
    <row r="1149" spans="1:56" x14ac:dyDescent="0.25">
      <c r="A1149" t="s">
        <v>323</v>
      </c>
      <c r="D1149" t="s">
        <v>2</v>
      </c>
      <c r="F1149" t="s">
        <v>156</v>
      </c>
      <c r="G1149" s="33">
        <v>43071</v>
      </c>
      <c r="H1149" s="41">
        <f t="shared" si="22"/>
        <v>12206.398000000001</v>
      </c>
      <c r="I1149">
        <v>-6.8849999999999998</v>
      </c>
      <c r="J1149">
        <v>-6.58</v>
      </c>
      <c r="K1149">
        <v>-7.0369999999999999</v>
      </c>
      <c r="L1149">
        <v>-5.8330000000000002</v>
      </c>
      <c r="M1149">
        <v>-5.7560000000000002</v>
      </c>
      <c r="N1149">
        <v>-6.0919999999999996</v>
      </c>
      <c r="O1149">
        <v>-7.3390000000000004</v>
      </c>
      <c r="P1149">
        <v>-6.17</v>
      </c>
      <c r="Q1149">
        <v>-6.1189999999999998</v>
      </c>
      <c r="R1149">
        <v>-6.8440000000000003</v>
      </c>
      <c r="S1149">
        <v>-7.8140000000000001</v>
      </c>
      <c r="T1149">
        <v>-6.7880000000000003</v>
      </c>
      <c r="U1149">
        <v>-6.93</v>
      </c>
      <c r="V1149">
        <v>-11.987</v>
      </c>
      <c r="W1149">
        <v>-41.173999999999999</v>
      </c>
      <c r="X1149">
        <v>-129.428</v>
      </c>
      <c r="Y1149">
        <v>-341.66800000000001</v>
      </c>
      <c r="Z1149">
        <v>-780.39800000000002</v>
      </c>
      <c r="AA1149">
        <v>-1218.3150000000001</v>
      </c>
      <c r="AB1149">
        <v>-720.83900000000006</v>
      </c>
      <c r="AC1149">
        <v>-871.50800000000004</v>
      </c>
      <c r="AD1149">
        <v>-325.63200000000001</v>
      </c>
      <c r="AE1149">
        <v>-776.77800000000002</v>
      </c>
      <c r="AF1149">
        <v>-1772.1780000000001</v>
      </c>
      <c r="AG1149">
        <v>-1801.1569999999999</v>
      </c>
      <c r="AH1149">
        <v>-1110.1880000000001</v>
      </c>
      <c r="AI1149">
        <v>-603.29499999999996</v>
      </c>
      <c r="AJ1149">
        <v>-525.06399999999996</v>
      </c>
      <c r="AK1149">
        <v>-342.928</v>
      </c>
      <c r="AL1149">
        <v>-164.20699999999999</v>
      </c>
      <c r="AM1149">
        <v>-133.459</v>
      </c>
      <c r="AN1149">
        <v>-105.934</v>
      </c>
      <c r="AO1149">
        <v>-110.277</v>
      </c>
      <c r="AP1149">
        <v>-65.114999999999995</v>
      </c>
      <c r="AQ1149">
        <v>-27.995000000000001</v>
      </c>
      <c r="AR1149">
        <v>-16.966000000000001</v>
      </c>
      <c r="AS1149">
        <v>-14.673999999999999</v>
      </c>
      <c r="AT1149">
        <v>-12.044</v>
      </c>
      <c r="AU1149">
        <v>-12.756</v>
      </c>
      <c r="AV1149">
        <v>-12.311999999999999</v>
      </c>
      <c r="AW1149">
        <v>-11.308</v>
      </c>
      <c r="AX1149">
        <v>-10.5</v>
      </c>
      <c r="AY1149">
        <v>-9.1120000000000001</v>
      </c>
      <c r="AZ1149">
        <v>-7.9249999999999998</v>
      </c>
      <c r="BA1149">
        <v>-8.5449999999999999</v>
      </c>
      <c r="BB1149">
        <v>-8.3290000000000006</v>
      </c>
      <c r="BC1149">
        <v>-7.867</v>
      </c>
      <c r="BD1149">
        <v>-8.3490000000000002</v>
      </c>
    </row>
    <row r="1150" spans="1:56" x14ac:dyDescent="0.25">
      <c r="A1150" t="s">
        <v>323</v>
      </c>
      <c r="D1150" t="s">
        <v>2</v>
      </c>
      <c r="F1150" t="s">
        <v>157</v>
      </c>
      <c r="G1150" s="33">
        <v>43071</v>
      </c>
      <c r="H1150" s="41">
        <f t="shared" si="22"/>
        <v>1383.1089999999997</v>
      </c>
      <c r="I1150">
        <v>-5.3609999999999998</v>
      </c>
      <c r="J1150">
        <v>-5.0860000000000003</v>
      </c>
      <c r="K1150">
        <v>-5.3109999999999999</v>
      </c>
      <c r="L1150">
        <v>-5.2110000000000003</v>
      </c>
      <c r="M1150">
        <v>-5.1239999999999997</v>
      </c>
      <c r="N1150">
        <v>-5.3739999999999997</v>
      </c>
      <c r="O1150">
        <v>-5.2859999999999996</v>
      </c>
      <c r="P1150">
        <v>-5.4740000000000002</v>
      </c>
      <c r="Q1150">
        <v>-4.9109999999999996</v>
      </c>
      <c r="R1150">
        <v>-5.4240000000000004</v>
      </c>
      <c r="S1150">
        <v>-1.7110000000000001</v>
      </c>
      <c r="T1150">
        <v>-1.4870000000000001</v>
      </c>
      <c r="U1150">
        <v>-1.0329999999999999</v>
      </c>
      <c r="V1150">
        <v>-2.3929999999999998</v>
      </c>
      <c r="W1150">
        <v>-7.4020000000000001</v>
      </c>
      <c r="X1150">
        <v>-19.859000000000002</v>
      </c>
      <c r="Y1150">
        <v>-34.274000000000001</v>
      </c>
      <c r="Z1150">
        <v>-53.537999999999997</v>
      </c>
      <c r="AA1150">
        <v>-82.991</v>
      </c>
      <c r="AB1150">
        <v>-61.79</v>
      </c>
      <c r="AC1150">
        <v>-93.528999999999996</v>
      </c>
      <c r="AD1150">
        <v>-33.209000000000003</v>
      </c>
      <c r="AE1150">
        <v>-75.926000000000002</v>
      </c>
      <c r="AF1150">
        <v>-194.59299999999999</v>
      </c>
      <c r="AG1150">
        <v>-192.70400000000001</v>
      </c>
      <c r="AH1150">
        <v>-106.42</v>
      </c>
      <c r="AI1150">
        <v>-76.540000000000006</v>
      </c>
      <c r="AJ1150">
        <v>-78.537999999999997</v>
      </c>
      <c r="AK1150">
        <v>-58.917000000000002</v>
      </c>
      <c r="AL1150">
        <v>-27.861999999999998</v>
      </c>
      <c r="AM1150">
        <v>-25.678000000000001</v>
      </c>
      <c r="AN1150">
        <v>-26.024000000000001</v>
      </c>
      <c r="AO1150">
        <v>-26.606999999999999</v>
      </c>
      <c r="AP1150">
        <v>-20.422999999999998</v>
      </c>
      <c r="AQ1150">
        <v>-6.157</v>
      </c>
      <c r="AR1150">
        <v>-2.351</v>
      </c>
      <c r="AS1150">
        <v>-1.8939999999999999</v>
      </c>
      <c r="AT1150">
        <v>-1.536</v>
      </c>
      <c r="AU1150">
        <v>-1.3109999999999999</v>
      </c>
      <c r="AV1150">
        <v>-1.661</v>
      </c>
      <c r="AW1150">
        <v>-1.5489999999999999</v>
      </c>
      <c r="AX1150">
        <v>-1.1359999999999999</v>
      </c>
      <c r="AY1150">
        <v>-1.649</v>
      </c>
      <c r="AZ1150">
        <v>-1.486</v>
      </c>
      <c r="BA1150">
        <v>-1.524</v>
      </c>
      <c r="BB1150">
        <v>-1.7609999999999999</v>
      </c>
      <c r="BC1150">
        <v>-1.5609999999999999</v>
      </c>
      <c r="BD1150">
        <v>-1.5229999999999999</v>
      </c>
    </row>
    <row r="1151" spans="1:56" x14ac:dyDescent="0.25">
      <c r="A1151" t="s">
        <v>323</v>
      </c>
      <c r="D1151" t="s">
        <v>2</v>
      </c>
      <c r="F1151" t="s">
        <v>154</v>
      </c>
      <c r="G1151" s="33">
        <v>43071</v>
      </c>
      <c r="H1151" s="41">
        <f t="shared" si="22"/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</row>
    <row r="1152" spans="1:56" x14ac:dyDescent="0.25">
      <c r="A1152" t="s">
        <v>323</v>
      </c>
      <c r="D1152" t="s">
        <v>2</v>
      </c>
      <c r="F1152" t="s">
        <v>155</v>
      </c>
      <c r="G1152" s="33">
        <v>43071</v>
      </c>
      <c r="H1152" s="41">
        <f t="shared" si="22"/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-0.06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</row>
    <row r="1153" spans="1:56" x14ac:dyDescent="0.25">
      <c r="A1153" t="s">
        <v>323</v>
      </c>
      <c r="D1153" t="s">
        <v>2</v>
      </c>
      <c r="F1153" t="s">
        <v>156</v>
      </c>
      <c r="G1153" s="33">
        <v>43072</v>
      </c>
      <c r="H1153" s="41">
        <f t="shared" si="22"/>
        <v>156189.91200000001</v>
      </c>
      <c r="I1153">
        <v>-7.157</v>
      </c>
      <c r="J1153">
        <v>-7.3</v>
      </c>
      <c r="K1153">
        <v>-7.7670000000000003</v>
      </c>
      <c r="L1153">
        <v>-7.0750000000000002</v>
      </c>
      <c r="M1153">
        <v>-8.4990000000000006</v>
      </c>
      <c r="N1153">
        <v>-7.9619999999999997</v>
      </c>
      <c r="O1153">
        <v>-6.6440000000000001</v>
      </c>
      <c r="P1153">
        <v>-8.1950000000000003</v>
      </c>
      <c r="Q1153">
        <v>-7.1020000000000003</v>
      </c>
      <c r="R1153">
        <v>-7.2450000000000001</v>
      </c>
      <c r="S1153">
        <v>-8.5079999999999991</v>
      </c>
      <c r="T1153">
        <v>-66.801000000000002</v>
      </c>
      <c r="U1153">
        <v>-404.43400000000003</v>
      </c>
      <c r="V1153">
        <v>-817.48800000000006</v>
      </c>
      <c r="W1153">
        <v>-1634.2</v>
      </c>
      <c r="X1153">
        <v>-2041.345</v>
      </c>
      <c r="Y1153">
        <v>-3306.2570000000001</v>
      </c>
      <c r="Z1153">
        <v>-4335.8289999999997</v>
      </c>
      <c r="AA1153">
        <v>-7214.39</v>
      </c>
      <c r="AB1153">
        <v>-7197.1549999999997</v>
      </c>
      <c r="AC1153">
        <v>-7708.5330000000004</v>
      </c>
      <c r="AD1153">
        <v>-9488.3989999999994</v>
      </c>
      <c r="AE1153">
        <v>-11654.656000000001</v>
      </c>
      <c r="AF1153">
        <v>-12664.031000000001</v>
      </c>
      <c r="AG1153">
        <v>-10089.861000000001</v>
      </c>
      <c r="AH1153">
        <v>-10411.599</v>
      </c>
      <c r="AI1153">
        <v>-13438.415999999999</v>
      </c>
      <c r="AJ1153">
        <v>-12130.861999999999</v>
      </c>
      <c r="AK1153">
        <v>-9097.4159999999993</v>
      </c>
      <c r="AL1153">
        <v>-7508.741</v>
      </c>
      <c r="AM1153">
        <v>-7181.1459999999997</v>
      </c>
      <c r="AN1153">
        <v>-5549.4769999999999</v>
      </c>
      <c r="AO1153">
        <v>-4541.9849999999997</v>
      </c>
      <c r="AP1153">
        <v>-3867.0720000000001</v>
      </c>
      <c r="AQ1153">
        <v>-2387.8890000000001</v>
      </c>
      <c r="AR1153">
        <v>-1020.996</v>
      </c>
      <c r="AS1153">
        <v>-209.23699999999999</v>
      </c>
      <c r="AT1153">
        <v>-30.082999999999998</v>
      </c>
      <c r="AU1153">
        <v>-15.161</v>
      </c>
      <c r="AV1153">
        <v>-16.773</v>
      </c>
      <c r="AW1153">
        <v>-13.185</v>
      </c>
      <c r="AX1153">
        <v>-10.199</v>
      </c>
      <c r="AY1153">
        <v>-11.662000000000001</v>
      </c>
      <c r="AZ1153">
        <v>-8.4489999999999998</v>
      </c>
      <c r="BA1153">
        <v>-7.9219999999999997</v>
      </c>
      <c r="BB1153">
        <v>-8.8260000000000005</v>
      </c>
      <c r="BC1153">
        <v>-7.87</v>
      </c>
      <c r="BD1153">
        <v>-8.1129999999999995</v>
      </c>
    </row>
    <row r="1154" spans="1:56" x14ac:dyDescent="0.25">
      <c r="A1154" t="s">
        <v>323</v>
      </c>
      <c r="D1154" t="s">
        <v>2</v>
      </c>
      <c r="F1154" t="s">
        <v>154</v>
      </c>
      <c r="G1154" s="33">
        <v>43072</v>
      </c>
      <c r="H1154" s="41">
        <f t="shared" si="22"/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</row>
    <row r="1155" spans="1:56" x14ac:dyDescent="0.25">
      <c r="A1155" t="s">
        <v>323</v>
      </c>
      <c r="D1155" t="s">
        <v>2</v>
      </c>
      <c r="F1155" t="s">
        <v>155</v>
      </c>
      <c r="G1155" s="33">
        <v>43072</v>
      </c>
      <c r="H1155" s="41">
        <f t="shared" si="22"/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-0.06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</row>
    <row r="1156" spans="1:56" x14ac:dyDescent="0.25">
      <c r="A1156" t="s">
        <v>323</v>
      </c>
      <c r="D1156" t="s">
        <v>2</v>
      </c>
      <c r="F1156" t="s">
        <v>157</v>
      </c>
      <c r="G1156" s="33">
        <v>43072</v>
      </c>
      <c r="H1156" s="41">
        <f t="shared" si="22"/>
        <v>14887.832999999999</v>
      </c>
      <c r="I1156">
        <v>-1.599</v>
      </c>
      <c r="J1156">
        <v>-1.474</v>
      </c>
      <c r="K1156">
        <v>-1.5740000000000001</v>
      </c>
      <c r="L1156">
        <v>-1.7989999999999999</v>
      </c>
      <c r="M1156">
        <v>-1.486</v>
      </c>
      <c r="N1156">
        <v>-1.536</v>
      </c>
      <c r="O1156">
        <v>-1.498</v>
      </c>
      <c r="P1156">
        <v>-1.4359999999999999</v>
      </c>
      <c r="Q1156">
        <v>-1.786</v>
      </c>
      <c r="R1156">
        <v>-1.474</v>
      </c>
      <c r="S1156">
        <v>-1.407</v>
      </c>
      <c r="T1156">
        <v>-12.819000000000001</v>
      </c>
      <c r="U1156">
        <v>-55.198</v>
      </c>
      <c r="V1156">
        <v>-93.242999999999995</v>
      </c>
      <c r="W1156">
        <v>-178.91300000000001</v>
      </c>
      <c r="X1156">
        <v>-227.21</v>
      </c>
      <c r="Y1156">
        <v>-297.56599999999997</v>
      </c>
      <c r="Z1156">
        <v>-414.267</v>
      </c>
      <c r="AA1156">
        <v>-562.79700000000003</v>
      </c>
      <c r="AB1156">
        <v>-692.19799999999998</v>
      </c>
      <c r="AC1156">
        <v>-642.73699999999997</v>
      </c>
      <c r="AD1156">
        <v>-1041.3</v>
      </c>
      <c r="AE1156">
        <v>-1031.5050000000001</v>
      </c>
      <c r="AF1156">
        <v>-1250.44</v>
      </c>
      <c r="AG1156">
        <v>-969.62599999999998</v>
      </c>
      <c r="AH1156">
        <v>-808.78499999999997</v>
      </c>
      <c r="AI1156">
        <v>-1077.201</v>
      </c>
      <c r="AJ1156">
        <v>-1115.5340000000001</v>
      </c>
      <c r="AK1156">
        <v>-785.83399999999995</v>
      </c>
      <c r="AL1156">
        <v>-689.30399999999997</v>
      </c>
      <c r="AM1156">
        <v>-734.03200000000004</v>
      </c>
      <c r="AN1156">
        <v>-653.41499999999996</v>
      </c>
      <c r="AO1156">
        <v>-505.51</v>
      </c>
      <c r="AP1156">
        <v>-507.875</v>
      </c>
      <c r="AQ1156">
        <v>-333.09199999999998</v>
      </c>
      <c r="AR1156">
        <v>-115.342</v>
      </c>
      <c r="AS1156">
        <v>-50.999000000000002</v>
      </c>
      <c r="AT1156">
        <v>-8.3230000000000004</v>
      </c>
      <c r="AU1156">
        <v>-1.5229999999999999</v>
      </c>
      <c r="AV1156">
        <v>-1.649</v>
      </c>
      <c r="AW1156">
        <v>-1.5980000000000001</v>
      </c>
      <c r="AX1156">
        <v>-1.6240000000000001</v>
      </c>
      <c r="AY1156">
        <v>-1.774</v>
      </c>
      <c r="AZ1156">
        <v>-1.4239999999999999</v>
      </c>
      <c r="BA1156">
        <v>-1.5109999999999999</v>
      </c>
      <c r="BB1156">
        <v>-1.4990000000000001</v>
      </c>
      <c r="BC1156">
        <v>-1.498</v>
      </c>
      <c r="BD1156">
        <v>-1.599</v>
      </c>
    </row>
    <row r="1157" spans="1:56" x14ac:dyDescent="0.25">
      <c r="A1157" t="s">
        <v>323</v>
      </c>
      <c r="D1157" t="s">
        <v>2</v>
      </c>
      <c r="F1157" t="s">
        <v>156</v>
      </c>
      <c r="G1157" s="33">
        <v>43073</v>
      </c>
      <c r="H1157" s="41">
        <f t="shared" si="22"/>
        <v>88252.819999999978</v>
      </c>
      <c r="I1157">
        <v>-6.1269999999999998</v>
      </c>
      <c r="J1157">
        <v>-5.6559999999999997</v>
      </c>
      <c r="K1157">
        <v>-5.992</v>
      </c>
      <c r="L1157">
        <v>-5.75</v>
      </c>
      <c r="M1157">
        <v>-5.6920000000000002</v>
      </c>
      <c r="N1157">
        <v>-5.5469999999999997</v>
      </c>
      <c r="O1157">
        <v>-5.7789999999999999</v>
      </c>
      <c r="P1157">
        <v>-5.6539999999999999</v>
      </c>
      <c r="Q1157">
        <v>-5.8490000000000002</v>
      </c>
      <c r="R1157">
        <v>-5.835</v>
      </c>
      <c r="S1157">
        <v>-49.078000000000003</v>
      </c>
      <c r="T1157">
        <v>-171.22200000000001</v>
      </c>
      <c r="U1157">
        <v>-249.76900000000001</v>
      </c>
      <c r="V1157">
        <v>-723.77700000000004</v>
      </c>
      <c r="W1157">
        <v>-1516.223</v>
      </c>
      <c r="X1157">
        <v>-2266.3449999999998</v>
      </c>
      <c r="Y1157">
        <v>-2708.6509999999998</v>
      </c>
      <c r="Z1157">
        <v>-4017.8240000000001</v>
      </c>
      <c r="AA1157">
        <v>-3892</v>
      </c>
      <c r="AB1157">
        <v>-5155.2730000000001</v>
      </c>
      <c r="AC1157">
        <v>-5795.2179999999998</v>
      </c>
      <c r="AD1157">
        <v>-8391.9410000000007</v>
      </c>
      <c r="AE1157">
        <v>-7088.06</v>
      </c>
      <c r="AF1157">
        <v>-5303.5029999999997</v>
      </c>
      <c r="AG1157">
        <v>-4623.4660000000003</v>
      </c>
      <c r="AH1157">
        <v>-5016.5950000000003</v>
      </c>
      <c r="AI1157">
        <v>-4578.0039999999999</v>
      </c>
      <c r="AJ1157">
        <v>-5506.7650000000003</v>
      </c>
      <c r="AK1157">
        <v>-3818.009</v>
      </c>
      <c r="AL1157">
        <v>-2145.886</v>
      </c>
      <c r="AM1157">
        <v>-2824.6460000000002</v>
      </c>
      <c r="AN1157">
        <v>-2470.203</v>
      </c>
      <c r="AO1157">
        <v>-3492.502</v>
      </c>
      <c r="AP1157">
        <v>-3201.4319999999998</v>
      </c>
      <c r="AQ1157">
        <v>-1503.6279999999999</v>
      </c>
      <c r="AR1157">
        <v>-891.55600000000004</v>
      </c>
      <c r="AS1157">
        <v>-523.54499999999996</v>
      </c>
      <c r="AT1157">
        <v>-167.01400000000001</v>
      </c>
      <c r="AU1157">
        <v>-13.715</v>
      </c>
      <c r="AV1157">
        <v>-12.496</v>
      </c>
      <c r="AW1157">
        <v>-11.949</v>
      </c>
      <c r="AX1157">
        <v>-9.8520000000000003</v>
      </c>
      <c r="AY1157">
        <v>-10.922000000000001</v>
      </c>
      <c r="AZ1157">
        <v>-10.583</v>
      </c>
      <c r="BA1157">
        <v>-8.6760000000000002</v>
      </c>
      <c r="BB1157">
        <v>-9.0079999999999991</v>
      </c>
      <c r="BC1157">
        <v>-8.2949999999999999</v>
      </c>
      <c r="BD1157">
        <v>-7.3079999999999998</v>
      </c>
    </row>
    <row r="1158" spans="1:56" x14ac:dyDescent="0.25">
      <c r="A1158" t="s">
        <v>323</v>
      </c>
      <c r="D1158" t="s">
        <v>2</v>
      </c>
      <c r="F1158" t="s">
        <v>155</v>
      </c>
      <c r="G1158" s="33">
        <v>43073</v>
      </c>
      <c r="H1158" s="41">
        <f t="shared" si="22"/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</row>
    <row r="1159" spans="1:56" x14ac:dyDescent="0.25">
      <c r="A1159" t="s">
        <v>323</v>
      </c>
      <c r="D1159" t="s">
        <v>2</v>
      </c>
      <c r="F1159" t="s">
        <v>154</v>
      </c>
      <c r="G1159" s="33">
        <v>43073</v>
      </c>
      <c r="H1159" s="41">
        <f t="shared" si="22"/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</row>
    <row r="1160" spans="1:56" x14ac:dyDescent="0.25">
      <c r="A1160" t="s">
        <v>323</v>
      </c>
      <c r="D1160" t="s">
        <v>2</v>
      </c>
      <c r="F1160" t="s">
        <v>157</v>
      </c>
      <c r="G1160" s="33">
        <v>43073</v>
      </c>
      <c r="H1160" s="41">
        <f t="shared" si="22"/>
        <v>3504.2130000000006</v>
      </c>
      <c r="I1160">
        <v>-0.89900000000000002</v>
      </c>
      <c r="J1160">
        <v>-1.599</v>
      </c>
      <c r="K1160">
        <v>-1.474</v>
      </c>
      <c r="L1160">
        <v>-1.4610000000000001</v>
      </c>
      <c r="M1160">
        <v>-1.5109999999999999</v>
      </c>
      <c r="N1160">
        <v>-1.5609999999999999</v>
      </c>
      <c r="O1160">
        <v>-1.6359999999999999</v>
      </c>
      <c r="P1160">
        <v>-1.5609999999999999</v>
      </c>
      <c r="Q1160">
        <v>-1.474</v>
      </c>
      <c r="R1160">
        <v>-1.3240000000000001</v>
      </c>
      <c r="S1160">
        <v>-7.2930000000000001</v>
      </c>
      <c r="T1160">
        <v>-28.056999999999999</v>
      </c>
      <c r="U1160">
        <v>-18.882000000000001</v>
      </c>
      <c r="V1160">
        <v>-30.526</v>
      </c>
      <c r="W1160">
        <v>-64.108999999999995</v>
      </c>
      <c r="X1160">
        <v>-72.834999999999994</v>
      </c>
      <c r="Y1160">
        <v>-83.197000000000003</v>
      </c>
      <c r="Z1160">
        <v>-132.029</v>
      </c>
      <c r="AA1160">
        <v>-138.50299999999999</v>
      </c>
      <c r="AB1160">
        <v>-141.18199999999999</v>
      </c>
      <c r="AC1160">
        <v>-122.43</v>
      </c>
      <c r="AD1160">
        <v>-232.32300000000001</v>
      </c>
      <c r="AE1160">
        <v>-235.09200000000001</v>
      </c>
      <c r="AF1160">
        <v>-171.851</v>
      </c>
      <c r="AG1160">
        <v>-112.871</v>
      </c>
      <c r="AH1160">
        <v>-156.904</v>
      </c>
      <c r="AI1160">
        <v>-108.979</v>
      </c>
      <c r="AJ1160">
        <v>-145.93600000000001</v>
      </c>
      <c r="AK1160">
        <v>-96.792000000000002</v>
      </c>
      <c r="AL1160">
        <v>-66.858999999999995</v>
      </c>
      <c r="AM1160">
        <v>-132.59</v>
      </c>
      <c r="AN1160">
        <v>-179.65899999999999</v>
      </c>
      <c r="AO1160">
        <v>-278.67599999999999</v>
      </c>
      <c r="AP1160">
        <v>-308.82600000000002</v>
      </c>
      <c r="AQ1160">
        <v>-199.13</v>
      </c>
      <c r="AR1160">
        <v>-118.655</v>
      </c>
      <c r="AS1160">
        <v>-66.063000000000002</v>
      </c>
      <c r="AT1160">
        <v>-22.966000000000001</v>
      </c>
      <c r="AU1160">
        <v>-2.11</v>
      </c>
      <c r="AV1160">
        <v>-1.5489999999999999</v>
      </c>
      <c r="AW1160">
        <v>-1.5860000000000001</v>
      </c>
      <c r="AX1160">
        <v>-1.724</v>
      </c>
      <c r="AY1160">
        <v>-1.899</v>
      </c>
      <c r="AZ1160">
        <v>-1.536</v>
      </c>
      <c r="BA1160">
        <v>-1.6859999999999999</v>
      </c>
      <c r="BB1160">
        <v>-1.1359999999999999</v>
      </c>
      <c r="BC1160">
        <v>-1.5980000000000001</v>
      </c>
      <c r="BD1160">
        <v>-1.6739999999999999</v>
      </c>
    </row>
    <row r="1161" spans="1:56" x14ac:dyDescent="0.25">
      <c r="A1161" t="s">
        <v>323</v>
      </c>
      <c r="D1161" t="s">
        <v>2</v>
      </c>
      <c r="F1161" t="s">
        <v>155</v>
      </c>
      <c r="G1161" s="33">
        <v>43074</v>
      </c>
      <c r="H1161" s="41">
        <f t="shared" si="22"/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</row>
    <row r="1162" spans="1:56" x14ac:dyDescent="0.25">
      <c r="A1162" t="s">
        <v>323</v>
      </c>
      <c r="D1162" t="s">
        <v>2</v>
      </c>
      <c r="F1162" t="s">
        <v>157</v>
      </c>
      <c r="G1162" s="33">
        <v>43074</v>
      </c>
      <c r="H1162" s="41">
        <f t="shared" si="22"/>
        <v>11660.559000000001</v>
      </c>
      <c r="I1162">
        <v>-1.8740000000000001</v>
      </c>
      <c r="J1162">
        <v>-1.661</v>
      </c>
      <c r="K1162">
        <v>-1.724</v>
      </c>
      <c r="L1162">
        <v>-1.524</v>
      </c>
      <c r="M1162">
        <v>-1.698</v>
      </c>
      <c r="N1162">
        <v>-1.6739999999999999</v>
      </c>
      <c r="O1162">
        <v>-1.5740000000000001</v>
      </c>
      <c r="P1162">
        <v>-1.823</v>
      </c>
      <c r="Q1162">
        <v>-1.7110000000000001</v>
      </c>
      <c r="R1162">
        <v>-1.361</v>
      </c>
      <c r="S1162">
        <v>-1.3839999999999999</v>
      </c>
      <c r="T1162">
        <v>-14.081</v>
      </c>
      <c r="U1162">
        <v>-50.454000000000001</v>
      </c>
      <c r="V1162">
        <v>-98.83</v>
      </c>
      <c r="W1162">
        <v>-200.42699999999999</v>
      </c>
      <c r="X1162">
        <v>-221.24700000000001</v>
      </c>
      <c r="Y1162">
        <v>-414.96899999999999</v>
      </c>
      <c r="Z1162">
        <v>-556.99400000000003</v>
      </c>
      <c r="AA1162">
        <v>-675.5</v>
      </c>
      <c r="AB1162">
        <v>-692.81200000000001</v>
      </c>
      <c r="AC1162">
        <v>-770.84400000000005</v>
      </c>
      <c r="AD1162">
        <v>-761.08600000000001</v>
      </c>
      <c r="AE1162">
        <v>-761.25099999999998</v>
      </c>
      <c r="AF1162">
        <v>-886.23099999999999</v>
      </c>
      <c r="AG1162">
        <v>-930.94299999999998</v>
      </c>
      <c r="AH1162">
        <v>-855.47699999999998</v>
      </c>
      <c r="AI1162">
        <v>-618.28399999999999</v>
      </c>
      <c r="AJ1162">
        <v>-510.608</v>
      </c>
      <c r="AK1162">
        <v>-364.50799999999998</v>
      </c>
      <c r="AL1162">
        <v>-293.10500000000002</v>
      </c>
      <c r="AM1162">
        <v>-394.01299999999998</v>
      </c>
      <c r="AN1162">
        <v>-313.05599999999998</v>
      </c>
      <c r="AO1162">
        <v>-233.267</v>
      </c>
      <c r="AP1162">
        <v>-321.30700000000002</v>
      </c>
      <c r="AQ1162">
        <v>-358.51600000000002</v>
      </c>
      <c r="AR1162">
        <v>-195.142</v>
      </c>
      <c r="AS1162">
        <v>-45.75</v>
      </c>
      <c r="AT1162">
        <v>-10.457000000000001</v>
      </c>
      <c r="AU1162">
        <v>-9.0549999999999997</v>
      </c>
      <c r="AV1162">
        <v>-9.4610000000000003</v>
      </c>
      <c r="AW1162">
        <v>-9.3490000000000002</v>
      </c>
      <c r="AX1162">
        <v>-9.2609999999999992</v>
      </c>
      <c r="AY1162">
        <v>-9.5609999999999999</v>
      </c>
      <c r="AZ1162">
        <v>-9.3360000000000003</v>
      </c>
      <c r="BA1162">
        <v>-9.3859999999999992</v>
      </c>
      <c r="BB1162">
        <v>-9.1859999999999999</v>
      </c>
      <c r="BC1162">
        <v>-9.4730000000000008</v>
      </c>
      <c r="BD1162">
        <v>-9.3239999999999998</v>
      </c>
    </row>
    <row r="1163" spans="1:56" x14ac:dyDescent="0.25">
      <c r="A1163" t="s">
        <v>323</v>
      </c>
      <c r="D1163" t="s">
        <v>2</v>
      </c>
      <c r="F1163" t="s">
        <v>156</v>
      </c>
      <c r="G1163" s="33">
        <v>43074</v>
      </c>
      <c r="H1163" s="41">
        <f t="shared" si="22"/>
        <v>245195.19600000003</v>
      </c>
      <c r="I1163">
        <v>-8.3569999999999993</v>
      </c>
      <c r="J1163">
        <v>-7.7990000000000004</v>
      </c>
      <c r="K1163">
        <v>-7.5670000000000002</v>
      </c>
      <c r="L1163">
        <v>-8.6950000000000003</v>
      </c>
      <c r="M1163">
        <v>-6.7530000000000001</v>
      </c>
      <c r="N1163">
        <v>-7.9489999999999998</v>
      </c>
      <c r="O1163">
        <v>-7.7190000000000003</v>
      </c>
      <c r="P1163">
        <v>-6.6150000000000002</v>
      </c>
      <c r="Q1163">
        <v>-5.8280000000000003</v>
      </c>
      <c r="R1163">
        <v>-7.6109999999999998</v>
      </c>
      <c r="S1163">
        <v>-9.9149999999999991</v>
      </c>
      <c r="T1163">
        <v>-130.18199999999999</v>
      </c>
      <c r="U1163">
        <v>-652.24900000000002</v>
      </c>
      <c r="V1163">
        <v>-1823.5409999999999</v>
      </c>
      <c r="W1163">
        <v>-3739.4340000000002</v>
      </c>
      <c r="X1163">
        <v>-5246.8869999999997</v>
      </c>
      <c r="Y1163">
        <v>-9329.1080000000002</v>
      </c>
      <c r="Z1163">
        <v>-12179.949000000001</v>
      </c>
      <c r="AA1163">
        <v>-14645.486000000001</v>
      </c>
      <c r="AB1163">
        <v>-15369.183999999999</v>
      </c>
      <c r="AC1163">
        <v>-16803.706999999999</v>
      </c>
      <c r="AD1163">
        <v>-17371.315999999999</v>
      </c>
      <c r="AE1163">
        <v>-16945.969000000001</v>
      </c>
      <c r="AF1163">
        <v>-18249.538</v>
      </c>
      <c r="AG1163">
        <v>-18998.436000000002</v>
      </c>
      <c r="AH1163">
        <v>-18316.59</v>
      </c>
      <c r="AI1163">
        <v>-13478.973</v>
      </c>
      <c r="AJ1163">
        <v>-12215.147000000001</v>
      </c>
      <c r="AK1163">
        <v>-8865.1</v>
      </c>
      <c r="AL1163">
        <v>-7557.4809999999998</v>
      </c>
      <c r="AM1163">
        <v>-8422.23</v>
      </c>
      <c r="AN1163">
        <v>-6879.2070000000003</v>
      </c>
      <c r="AO1163">
        <v>-4605.2730000000001</v>
      </c>
      <c r="AP1163">
        <v>-5743.3310000000001</v>
      </c>
      <c r="AQ1163">
        <v>-4371.3149999999996</v>
      </c>
      <c r="AR1163">
        <v>-2464.1410000000001</v>
      </c>
      <c r="AS1163">
        <v>-578.45000000000005</v>
      </c>
      <c r="AT1163">
        <v>-30.300999999999998</v>
      </c>
      <c r="AU1163">
        <v>-17.995999999999999</v>
      </c>
      <c r="AV1163">
        <v>-10.592000000000001</v>
      </c>
      <c r="AW1163">
        <v>-9.3219999999999992</v>
      </c>
      <c r="AX1163">
        <v>-9.1310000000000002</v>
      </c>
      <c r="AY1163">
        <v>-11.023</v>
      </c>
      <c r="AZ1163">
        <v>-8.6820000000000004</v>
      </c>
      <c r="BA1163">
        <v>-7.88</v>
      </c>
      <c r="BB1163">
        <v>-8.141</v>
      </c>
      <c r="BC1163">
        <v>-7.5179999999999998</v>
      </c>
      <c r="BD1163">
        <v>-7.5780000000000003</v>
      </c>
    </row>
    <row r="1164" spans="1:56" x14ac:dyDescent="0.25">
      <c r="A1164" t="s">
        <v>323</v>
      </c>
      <c r="D1164" t="s">
        <v>2</v>
      </c>
      <c r="F1164" t="s">
        <v>155</v>
      </c>
      <c r="G1164" s="33">
        <v>43075</v>
      </c>
      <c r="H1164" s="41">
        <f t="shared" si="22"/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-1.2</v>
      </c>
      <c r="AD1164">
        <v>-0.72</v>
      </c>
      <c r="AE1164">
        <v>0</v>
      </c>
      <c r="AF1164">
        <v>0</v>
      </c>
      <c r="AG1164">
        <v>0</v>
      </c>
      <c r="AH1164">
        <v>-1.1399999999999999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</row>
    <row r="1165" spans="1:56" x14ac:dyDescent="0.25">
      <c r="A1165" t="s">
        <v>323</v>
      </c>
      <c r="D1165" t="s">
        <v>2</v>
      </c>
      <c r="F1165" t="s">
        <v>157</v>
      </c>
      <c r="G1165" s="33">
        <v>43075</v>
      </c>
      <c r="H1165" s="41">
        <f t="shared" si="22"/>
        <v>11985.670999999998</v>
      </c>
      <c r="I1165">
        <v>-8.8239999999999998</v>
      </c>
      <c r="J1165">
        <v>-8.1110000000000007</v>
      </c>
      <c r="K1165">
        <v>-2.6739999999999999</v>
      </c>
      <c r="L1165">
        <v>-9.2609999999999992</v>
      </c>
      <c r="M1165">
        <v>-9.0359999999999996</v>
      </c>
      <c r="N1165">
        <v>-8.8239999999999998</v>
      </c>
      <c r="O1165">
        <v>-8.6859999999999999</v>
      </c>
      <c r="P1165">
        <v>-9.0739999999999998</v>
      </c>
      <c r="Q1165">
        <v>-8.5239999999999991</v>
      </c>
      <c r="R1165">
        <v>-8.7360000000000007</v>
      </c>
      <c r="S1165">
        <v>-10.039</v>
      </c>
      <c r="T1165">
        <v>-27.507999999999999</v>
      </c>
      <c r="U1165">
        <v>-61.908999999999999</v>
      </c>
      <c r="V1165">
        <v>-100.71599999999999</v>
      </c>
      <c r="W1165">
        <v>-134.167</v>
      </c>
      <c r="X1165">
        <v>-199.43199999999999</v>
      </c>
      <c r="Y1165">
        <v>-284.16800000000001</v>
      </c>
      <c r="Z1165">
        <v>-282.09899999999999</v>
      </c>
      <c r="AA1165">
        <v>-248.441</v>
      </c>
      <c r="AB1165">
        <v>-325.721</v>
      </c>
      <c r="AC1165">
        <v>-483.66399999999999</v>
      </c>
      <c r="AD1165">
        <v>-501.83699999999999</v>
      </c>
      <c r="AE1165">
        <v>-417.221</v>
      </c>
      <c r="AF1165">
        <v>-551.22299999999996</v>
      </c>
      <c r="AG1165">
        <v>-624.52</v>
      </c>
      <c r="AH1165">
        <v>-852.79200000000003</v>
      </c>
      <c r="AI1165">
        <v>-741.75699999999995</v>
      </c>
      <c r="AJ1165">
        <v>-747.20899999999995</v>
      </c>
      <c r="AK1165">
        <v>-858.98</v>
      </c>
      <c r="AL1165">
        <v>-900.00800000000004</v>
      </c>
      <c r="AM1165">
        <v>-859.41099999999994</v>
      </c>
      <c r="AN1165">
        <v>-798.899</v>
      </c>
      <c r="AO1165">
        <v>-669.125</v>
      </c>
      <c r="AP1165">
        <v>-531.06399999999996</v>
      </c>
      <c r="AQ1165">
        <v>-362.06299999999999</v>
      </c>
      <c r="AR1165">
        <v>-186.685</v>
      </c>
      <c r="AS1165">
        <v>-70.953999999999994</v>
      </c>
      <c r="AT1165">
        <v>-17.876999999999999</v>
      </c>
      <c r="AU1165">
        <v>-5.4770000000000003</v>
      </c>
      <c r="AV1165">
        <v>-5.0229999999999997</v>
      </c>
      <c r="AW1165">
        <v>-5.5609999999999999</v>
      </c>
      <c r="AX1165">
        <v>-5.391</v>
      </c>
      <c r="AY1165">
        <v>-5.6859999999999999</v>
      </c>
      <c r="AZ1165">
        <v>-5.5359999999999996</v>
      </c>
      <c r="BA1165">
        <v>-5.5490000000000004</v>
      </c>
      <c r="BB1165">
        <v>-5.3109999999999999</v>
      </c>
      <c r="BC1165">
        <v>-5.3739999999999997</v>
      </c>
      <c r="BD1165">
        <v>-5.524</v>
      </c>
    </row>
    <row r="1166" spans="1:56" x14ac:dyDescent="0.25">
      <c r="A1166" t="s">
        <v>323</v>
      </c>
      <c r="D1166" t="s">
        <v>2</v>
      </c>
      <c r="F1166" t="s">
        <v>154</v>
      </c>
      <c r="G1166" s="33">
        <v>43075</v>
      </c>
      <c r="H1166" s="41">
        <f t="shared" si="22"/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</row>
    <row r="1167" spans="1:56" x14ac:dyDescent="0.25">
      <c r="A1167" t="s">
        <v>323</v>
      </c>
      <c r="D1167" t="s">
        <v>2</v>
      </c>
      <c r="F1167" t="s">
        <v>156</v>
      </c>
      <c r="G1167" s="33">
        <v>43075</v>
      </c>
      <c r="H1167" s="41">
        <f t="shared" ref="H1167:H1230" si="23">IF(D1167&lt;&gt;"Jemena",
IF(SUM(I1167:BD1167)&gt;0,SUM(I1167:BD1167),SUM(I1167:BD1167)*-1),
IF(AND(F1167&lt;&gt;"Jemena residential",F1167&lt;&gt;"Jemena small business"),0,IF(SUM(I1167:BD1167)&gt;0,SUM(I1167:BD1167),SUM(I1167:BD1167)*-1)))</f>
        <v>258839.67</v>
      </c>
      <c r="I1167">
        <v>-8.2750000000000004</v>
      </c>
      <c r="J1167">
        <v>-8.2850000000000001</v>
      </c>
      <c r="K1167">
        <v>-6.8369999999999997</v>
      </c>
      <c r="L1167">
        <v>-8.3539999999999992</v>
      </c>
      <c r="M1167">
        <v>-8.1820000000000004</v>
      </c>
      <c r="N1167">
        <v>-6.702</v>
      </c>
      <c r="O1167">
        <v>-8.0090000000000003</v>
      </c>
      <c r="P1167">
        <v>-7.7069999999999999</v>
      </c>
      <c r="Q1167">
        <v>-6.7009999999999996</v>
      </c>
      <c r="R1167">
        <v>-8.3010000000000002</v>
      </c>
      <c r="S1167">
        <v>-16.664999999999999</v>
      </c>
      <c r="T1167">
        <v>-212.708</v>
      </c>
      <c r="U1167">
        <v>-867.21100000000001</v>
      </c>
      <c r="V1167">
        <v>-1558.146</v>
      </c>
      <c r="W1167">
        <v>-2833.5729999999999</v>
      </c>
      <c r="X1167">
        <v>-4603.7960000000003</v>
      </c>
      <c r="Y1167">
        <v>-6875.7969999999996</v>
      </c>
      <c r="Z1167">
        <v>-8191.9520000000002</v>
      </c>
      <c r="AA1167">
        <v>-7677.5659999999998</v>
      </c>
      <c r="AB1167">
        <v>-9132.973</v>
      </c>
      <c r="AC1167">
        <v>-12444.717000000001</v>
      </c>
      <c r="AD1167">
        <v>-12513.945</v>
      </c>
      <c r="AE1167">
        <v>-11456.341</v>
      </c>
      <c r="AF1167">
        <v>-13454.630999999999</v>
      </c>
      <c r="AG1167">
        <v>-15190.929</v>
      </c>
      <c r="AH1167">
        <v>-19700.031999999999</v>
      </c>
      <c r="AI1167">
        <v>-17734.014999999999</v>
      </c>
      <c r="AJ1167">
        <v>-17049.876</v>
      </c>
      <c r="AK1167">
        <v>-19213.787</v>
      </c>
      <c r="AL1167">
        <v>-18439.503000000001</v>
      </c>
      <c r="AM1167">
        <v>-15955.091</v>
      </c>
      <c r="AN1167">
        <v>-13780.987999999999</v>
      </c>
      <c r="AO1167">
        <v>-11175.501</v>
      </c>
      <c r="AP1167">
        <v>-8461.4979999999996</v>
      </c>
      <c r="AQ1167">
        <v>-5387.3010000000004</v>
      </c>
      <c r="AR1167">
        <v>-3009.4160000000002</v>
      </c>
      <c r="AS1167">
        <v>-1383.9349999999999</v>
      </c>
      <c r="AT1167">
        <v>-336.988</v>
      </c>
      <c r="AU1167">
        <v>-19.192</v>
      </c>
      <c r="AV1167">
        <v>-15.323</v>
      </c>
      <c r="AW1167">
        <v>-12.51</v>
      </c>
      <c r="AX1167">
        <v>-9.5269999999999992</v>
      </c>
      <c r="AY1167">
        <v>-9.343</v>
      </c>
      <c r="AZ1167">
        <v>-8.577</v>
      </c>
      <c r="BA1167">
        <v>-6.7519999999999998</v>
      </c>
      <c r="BB1167">
        <v>-7.3520000000000003</v>
      </c>
      <c r="BC1167">
        <v>-7.9340000000000002</v>
      </c>
      <c r="BD1167">
        <v>-6.9260000000000002</v>
      </c>
    </row>
    <row r="1168" spans="1:56" x14ac:dyDescent="0.25">
      <c r="A1168" t="s">
        <v>323</v>
      </c>
      <c r="D1168" t="s">
        <v>2</v>
      </c>
      <c r="F1168" t="s">
        <v>154</v>
      </c>
      <c r="G1168" s="33">
        <v>43076</v>
      </c>
      <c r="H1168" s="41">
        <f t="shared" si="23"/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</row>
    <row r="1169" spans="1:56" x14ac:dyDescent="0.25">
      <c r="A1169" t="s">
        <v>323</v>
      </c>
      <c r="D1169" t="s">
        <v>2</v>
      </c>
      <c r="F1169" t="s">
        <v>157</v>
      </c>
      <c r="G1169" s="33">
        <v>43076</v>
      </c>
      <c r="H1169" s="41">
        <f t="shared" si="23"/>
        <v>9595.7240000000002</v>
      </c>
      <c r="I1169">
        <v>-5.2359999999999998</v>
      </c>
      <c r="J1169">
        <v>-4.5490000000000004</v>
      </c>
      <c r="K1169">
        <v>-3.4740000000000002</v>
      </c>
      <c r="L1169">
        <v>-7.524</v>
      </c>
      <c r="M1169">
        <v>-5.4359999999999999</v>
      </c>
      <c r="N1169">
        <v>-5.5110000000000001</v>
      </c>
      <c r="O1169">
        <v>-5.1740000000000004</v>
      </c>
      <c r="P1169">
        <v>-5.5110000000000001</v>
      </c>
      <c r="Q1169">
        <v>-5.1109999999999998</v>
      </c>
      <c r="R1169">
        <v>-5.2610000000000001</v>
      </c>
      <c r="S1169">
        <v>-6.5090000000000003</v>
      </c>
      <c r="T1169">
        <v>-25.975999999999999</v>
      </c>
      <c r="U1169">
        <v>-60.78</v>
      </c>
      <c r="V1169">
        <v>-141.762</v>
      </c>
      <c r="W1169">
        <v>-233.88</v>
      </c>
      <c r="X1169">
        <v>-279.30599999999998</v>
      </c>
      <c r="Y1169">
        <v>-410.56299999999999</v>
      </c>
      <c r="Z1169">
        <v>-528.43899999999996</v>
      </c>
      <c r="AA1169">
        <v>-624.024</v>
      </c>
      <c r="AB1169">
        <v>-743.98</v>
      </c>
      <c r="AC1169">
        <v>-694.495</v>
      </c>
      <c r="AD1169">
        <v>-902.875</v>
      </c>
      <c r="AE1169">
        <v>-1082.7650000000001</v>
      </c>
      <c r="AF1169">
        <v>-1106.6120000000001</v>
      </c>
      <c r="AG1169">
        <v>-805.05700000000002</v>
      </c>
      <c r="AH1169">
        <v>-578.05399999999997</v>
      </c>
      <c r="AI1169">
        <v>-373.36599999999999</v>
      </c>
      <c r="AJ1169">
        <v>-270.85399999999998</v>
      </c>
      <c r="AK1169">
        <v>-241.37799999999999</v>
      </c>
      <c r="AL1169">
        <v>-143.435</v>
      </c>
      <c r="AM1169">
        <v>-73.942999999999998</v>
      </c>
      <c r="AN1169">
        <v>-56.636000000000003</v>
      </c>
      <c r="AO1169">
        <v>-52.848999999999997</v>
      </c>
      <c r="AP1169">
        <v>-26.783999999999999</v>
      </c>
      <c r="AQ1169">
        <v>-7.016</v>
      </c>
      <c r="AR1169">
        <v>-7.06</v>
      </c>
      <c r="AS1169">
        <v>-5.4829999999999997</v>
      </c>
      <c r="AT1169">
        <v>-4.8209999999999997</v>
      </c>
      <c r="AU1169">
        <v>-5.0259999999999998</v>
      </c>
      <c r="AV1169">
        <v>-5.6509999999999998</v>
      </c>
      <c r="AW1169">
        <v>-5.8140000000000001</v>
      </c>
      <c r="AX1169">
        <v>-5.2880000000000003</v>
      </c>
      <c r="AY1169">
        <v>-5.2880000000000003</v>
      </c>
      <c r="AZ1169">
        <v>-5.5389999999999997</v>
      </c>
      <c r="BA1169">
        <v>-5.4009999999999998</v>
      </c>
      <c r="BB1169">
        <v>-5.6260000000000003</v>
      </c>
      <c r="BC1169">
        <v>-5.601</v>
      </c>
      <c r="BD1169">
        <v>-5.0010000000000003</v>
      </c>
    </row>
    <row r="1170" spans="1:56" x14ac:dyDescent="0.25">
      <c r="A1170" t="s">
        <v>323</v>
      </c>
      <c r="D1170" t="s">
        <v>2</v>
      </c>
      <c r="F1170" t="s">
        <v>156</v>
      </c>
      <c r="G1170" s="33">
        <v>43076</v>
      </c>
      <c r="H1170" s="41">
        <f t="shared" si="23"/>
        <v>218050.06800000003</v>
      </c>
      <c r="I1170">
        <v>-7.0940000000000003</v>
      </c>
      <c r="J1170">
        <v>-8.2959999999999994</v>
      </c>
      <c r="K1170">
        <v>-7.9610000000000003</v>
      </c>
      <c r="L1170">
        <v>-7.3970000000000002</v>
      </c>
      <c r="M1170">
        <v>-8.5030000000000001</v>
      </c>
      <c r="N1170">
        <v>-8.0329999999999995</v>
      </c>
      <c r="O1170">
        <v>-6.8760000000000003</v>
      </c>
      <c r="P1170">
        <v>-7.65</v>
      </c>
      <c r="Q1170">
        <v>-8.3190000000000008</v>
      </c>
      <c r="R1170">
        <v>-6.9560000000000004</v>
      </c>
      <c r="S1170">
        <v>-20.887</v>
      </c>
      <c r="T1170">
        <v>-252.755</v>
      </c>
      <c r="U1170">
        <v>-952.54</v>
      </c>
      <c r="V1170">
        <v>-2712.7159999999999</v>
      </c>
      <c r="W1170">
        <v>-4997.7</v>
      </c>
      <c r="X1170">
        <v>-6936.5929999999998</v>
      </c>
      <c r="Y1170">
        <v>-10192.451999999999</v>
      </c>
      <c r="Z1170">
        <v>-12774.507</v>
      </c>
      <c r="AA1170">
        <v>-14291.084999999999</v>
      </c>
      <c r="AB1170">
        <v>-16471.536</v>
      </c>
      <c r="AC1170">
        <v>-16954.028999999999</v>
      </c>
      <c r="AD1170">
        <v>-19242.751</v>
      </c>
      <c r="AE1170">
        <v>-23204.805</v>
      </c>
      <c r="AF1170">
        <v>-22273.113000000001</v>
      </c>
      <c r="AG1170">
        <v>-17602.974999999999</v>
      </c>
      <c r="AH1170">
        <v>-14172.148999999999</v>
      </c>
      <c r="AI1170">
        <v>-10964.004000000001</v>
      </c>
      <c r="AJ1170">
        <v>-8675.8549999999996</v>
      </c>
      <c r="AK1170">
        <v>-7334.0940000000001</v>
      </c>
      <c r="AL1170">
        <v>-4095.6439999999998</v>
      </c>
      <c r="AM1170">
        <v>-1934.16</v>
      </c>
      <c r="AN1170">
        <v>-910.66</v>
      </c>
      <c r="AO1170">
        <v>-650.93499999999995</v>
      </c>
      <c r="AP1170">
        <v>-186.16200000000001</v>
      </c>
      <c r="AQ1170">
        <v>-28.074000000000002</v>
      </c>
      <c r="AR1170">
        <v>-16.11</v>
      </c>
      <c r="AS1170">
        <v>-14.257</v>
      </c>
      <c r="AT1170">
        <v>-16.399000000000001</v>
      </c>
      <c r="AU1170">
        <v>-15.26</v>
      </c>
      <c r="AV1170">
        <v>-11.500999999999999</v>
      </c>
      <c r="AW1170">
        <v>-11.721</v>
      </c>
      <c r="AX1170">
        <v>-11.646000000000001</v>
      </c>
      <c r="AY1170">
        <v>-9.327</v>
      </c>
      <c r="AZ1170">
        <v>-7.72</v>
      </c>
      <c r="BA1170">
        <v>-7.0309999999999997</v>
      </c>
      <c r="BB1170">
        <v>-6.617</v>
      </c>
      <c r="BC1170">
        <v>-6.016</v>
      </c>
      <c r="BD1170">
        <v>-7.1970000000000001</v>
      </c>
    </row>
    <row r="1171" spans="1:56" x14ac:dyDescent="0.25">
      <c r="A1171" t="s">
        <v>323</v>
      </c>
      <c r="D1171" t="s">
        <v>2</v>
      </c>
      <c r="F1171" t="s">
        <v>155</v>
      </c>
      <c r="G1171" s="33">
        <v>43076</v>
      </c>
      <c r="H1171" s="41">
        <f t="shared" si="23"/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-0.12</v>
      </c>
      <c r="Y1171">
        <v>0</v>
      </c>
      <c r="Z1171">
        <v>0</v>
      </c>
      <c r="AA1171">
        <v>-0.06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</row>
    <row r="1172" spans="1:56" x14ac:dyDescent="0.25">
      <c r="A1172" t="s">
        <v>323</v>
      </c>
      <c r="D1172" t="s">
        <v>2</v>
      </c>
      <c r="F1172" t="s">
        <v>157</v>
      </c>
      <c r="G1172" s="33">
        <v>43077</v>
      </c>
      <c r="H1172" s="41">
        <f t="shared" si="23"/>
        <v>15321.750000000002</v>
      </c>
      <c r="I1172">
        <v>-5.5140000000000002</v>
      </c>
      <c r="J1172">
        <v>-4.4260000000000002</v>
      </c>
      <c r="K1172">
        <v>-4.1139999999999999</v>
      </c>
      <c r="L1172">
        <v>-6.3879999999999999</v>
      </c>
      <c r="M1172">
        <v>-4.9509999999999996</v>
      </c>
      <c r="N1172">
        <v>-5.601</v>
      </c>
      <c r="O1172">
        <v>-5.3259999999999996</v>
      </c>
      <c r="P1172">
        <v>-5.6260000000000003</v>
      </c>
      <c r="Q1172">
        <v>-4.7759999999999998</v>
      </c>
      <c r="R1172">
        <v>-5.0389999999999997</v>
      </c>
      <c r="S1172">
        <v>-5.2080000000000002</v>
      </c>
      <c r="T1172">
        <v>-22.437999999999999</v>
      </c>
      <c r="U1172">
        <v>-74.62</v>
      </c>
      <c r="V1172">
        <v>-153.417</v>
      </c>
      <c r="W1172">
        <v>-236.27799999999999</v>
      </c>
      <c r="X1172">
        <v>-356.077</v>
      </c>
      <c r="Y1172">
        <v>-568.53899999999999</v>
      </c>
      <c r="Z1172">
        <v>-714.17499999999995</v>
      </c>
      <c r="AA1172">
        <v>-776.79600000000005</v>
      </c>
      <c r="AB1172">
        <v>-816.63300000000004</v>
      </c>
      <c r="AC1172">
        <v>-782.774</v>
      </c>
      <c r="AD1172">
        <v>-963.56399999999996</v>
      </c>
      <c r="AE1172">
        <v>-560.077</v>
      </c>
      <c r="AF1172">
        <v>-624.16600000000005</v>
      </c>
      <c r="AG1172">
        <v>-666.47699999999998</v>
      </c>
      <c r="AH1172">
        <v>-829.39300000000003</v>
      </c>
      <c r="AI1172">
        <v>-646.06700000000001</v>
      </c>
      <c r="AJ1172">
        <v>-504.16300000000001</v>
      </c>
      <c r="AK1172">
        <v>-959.45500000000004</v>
      </c>
      <c r="AL1172">
        <v>-1069.1199999999999</v>
      </c>
      <c r="AM1172">
        <v>-1030.7840000000001</v>
      </c>
      <c r="AN1172">
        <v>-706.03800000000001</v>
      </c>
      <c r="AO1172">
        <v>-792.279</v>
      </c>
      <c r="AP1172">
        <v>-617.87</v>
      </c>
      <c r="AQ1172">
        <v>-421.56599999999997</v>
      </c>
      <c r="AR1172">
        <v>-218.88499999999999</v>
      </c>
      <c r="AS1172">
        <v>-79.628</v>
      </c>
      <c r="AT1172">
        <v>-20.102</v>
      </c>
      <c r="AU1172">
        <v>-6.0410000000000004</v>
      </c>
      <c r="AV1172">
        <v>-5.1390000000000002</v>
      </c>
      <c r="AW1172">
        <v>-5.7130000000000001</v>
      </c>
      <c r="AX1172">
        <v>-5.2009999999999996</v>
      </c>
      <c r="AY1172">
        <v>-5.351</v>
      </c>
      <c r="AZ1172">
        <v>-5.6390000000000002</v>
      </c>
      <c r="BA1172">
        <v>-4.601</v>
      </c>
      <c r="BB1172">
        <v>-5.351</v>
      </c>
      <c r="BC1172">
        <v>-5.0510000000000002</v>
      </c>
      <c r="BD1172">
        <v>-5.3129999999999997</v>
      </c>
    </row>
    <row r="1173" spans="1:56" x14ac:dyDescent="0.25">
      <c r="A1173" t="s">
        <v>323</v>
      </c>
      <c r="D1173" t="s">
        <v>2</v>
      </c>
      <c r="F1173" t="s">
        <v>155</v>
      </c>
      <c r="G1173" s="33">
        <v>43077</v>
      </c>
      <c r="H1173" s="41">
        <f t="shared" si="23"/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-0.18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</row>
    <row r="1174" spans="1:56" x14ac:dyDescent="0.25">
      <c r="A1174" t="s">
        <v>323</v>
      </c>
      <c r="D1174" t="s">
        <v>2</v>
      </c>
      <c r="F1174" t="s">
        <v>156</v>
      </c>
      <c r="G1174" s="33">
        <v>43077</v>
      </c>
      <c r="H1174" s="41">
        <f t="shared" si="23"/>
        <v>291162.85599999997</v>
      </c>
      <c r="I1174">
        <v>-7.1079999999999997</v>
      </c>
      <c r="J1174">
        <v>-6.3840000000000003</v>
      </c>
      <c r="K1174">
        <v>-8.4649999999999999</v>
      </c>
      <c r="L1174">
        <v>-6.9980000000000002</v>
      </c>
      <c r="M1174">
        <v>-6.75</v>
      </c>
      <c r="N1174">
        <v>-7.9050000000000002</v>
      </c>
      <c r="O1174">
        <v>-7.2069999999999999</v>
      </c>
      <c r="P1174">
        <v>-6.9880000000000004</v>
      </c>
      <c r="Q1174">
        <v>-7.9960000000000004</v>
      </c>
      <c r="R1174">
        <v>-7.452</v>
      </c>
      <c r="S1174">
        <v>-20.041</v>
      </c>
      <c r="T1174">
        <v>-317.44900000000001</v>
      </c>
      <c r="U1174">
        <v>-1162.7190000000001</v>
      </c>
      <c r="V1174">
        <v>-2804.4859999999999</v>
      </c>
      <c r="W1174">
        <v>-5064.7079999999996</v>
      </c>
      <c r="X1174">
        <v>-8064.3410000000003</v>
      </c>
      <c r="Y1174">
        <v>-11641.468999999999</v>
      </c>
      <c r="Z1174">
        <v>-14472.924000000001</v>
      </c>
      <c r="AA1174">
        <v>-15727.967000000001</v>
      </c>
      <c r="AB1174">
        <v>-17312.559000000001</v>
      </c>
      <c r="AC1174">
        <v>-16141.468999999999</v>
      </c>
      <c r="AD1174">
        <v>-19509.343000000001</v>
      </c>
      <c r="AE1174">
        <v>-14128.12</v>
      </c>
      <c r="AF1174">
        <v>-14974.132</v>
      </c>
      <c r="AG1174">
        <v>-15454.561</v>
      </c>
      <c r="AH1174">
        <v>-18108.496999999999</v>
      </c>
      <c r="AI1174">
        <v>-14596.775</v>
      </c>
      <c r="AJ1174">
        <v>-11155.481</v>
      </c>
      <c r="AK1174">
        <v>-16557.375</v>
      </c>
      <c r="AL1174">
        <v>-17793.633999999998</v>
      </c>
      <c r="AM1174">
        <v>-15443.136</v>
      </c>
      <c r="AN1174">
        <v>-11022.494000000001</v>
      </c>
      <c r="AO1174">
        <v>-10568.857</v>
      </c>
      <c r="AP1174">
        <v>-8156.4319999999998</v>
      </c>
      <c r="AQ1174">
        <v>-5482.6239999999998</v>
      </c>
      <c r="AR1174">
        <v>-3285.35</v>
      </c>
      <c r="AS1174">
        <v>-1592.576</v>
      </c>
      <c r="AT1174">
        <v>-420.13400000000001</v>
      </c>
      <c r="AU1174">
        <v>-26.042000000000002</v>
      </c>
      <c r="AV1174">
        <v>-11.326000000000001</v>
      </c>
      <c r="AW1174">
        <v>-11.404999999999999</v>
      </c>
      <c r="AX1174">
        <v>-10.887</v>
      </c>
      <c r="AY1174">
        <v>-8.7959999999999994</v>
      </c>
      <c r="AZ1174">
        <v>-9.3320000000000007</v>
      </c>
      <c r="BA1174">
        <v>-7.8310000000000004</v>
      </c>
      <c r="BB1174">
        <v>-8.1020000000000003</v>
      </c>
      <c r="BC1174">
        <v>-8.734</v>
      </c>
      <c r="BD1174">
        <v>-7.4950000000000001</v>
      </c>
    </row>
    <row r="1175" spans="1:56" x14ac:dyDescent="0.25">
      <c r="A1175" t="s">
        <v>323</v>
      </c>
      <c r="D1175" t="s">
        <v>2</v>
      </c>
      <c r="F1175" t="s">
        <v>154</v>
      </c>
      <c r="G1175" s="33">
        <v>43077</v>
      </c>
      <c r="H1175" s="41">
        <f t="shared" si="23"/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</row>
    <row r="1176" spans="1:56" x14ac:dyDescent="0.25">
      <c r="A1176" t="s">
        <v>323</v>
      </c>
      <c r="D1176" t="s">
        <v>2</v>
      </c>
      <c r="F1176" t="s">
        <v>155</v>
      </c>
      <c r="G1176" s="33">
        <v>43078</v>
      </c>
      <c r="H1176" s="41">
        <f t="shared" si="23"/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-1.02</v>
      </c>
      <c r="Y1176">
        <v>-0.3</v>
      </c>
      <c r="Z1176">
        <v>0</v>
      </c>
      <c r="AA1176">
        <v>0</v>
      </c>
      <c r="AB1176">
        <v>-0.24</v>
      </c>
      <c r="AC1176">
        <v>-0.12</v>
      </c>
      <c r="AD1176">
        <v>-1.98</v>
      </c>
      <c r="AE1176">
        <v>-4.32</v>
      </c>
      <c r="AF1176">
        <v>0</v>
      </c>
      <c r="AG1176">
        <v>-0.6</v>
      </c>
      <c r="AH1176">
        <v>-0.54</v>
      </c>
      <c r="AI1176">
        <v>-0.12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</row>
    <row r="1177" spans="1:56" x14ac:dyDescent="0.25">
      <c r="A1177" t="s">
        <v>323</v>
      </c>
      <c r="D1177" t="s">
        <v>2</v>
      </c>
      <c r="F1177" t="s">
        <v>156</v>
      </c>
      <c r="G1177" s="33">
        <v>43078</v>
      </c>
      <c r="H1177" s="41">
        <f t="shared" si="23"/>
        <v>203308.87</v>
      </c>
      <c r="I1177">
        <v>-7.867</v>
      </c>
      <c r="J1177">
        <v>-9.2390000000000008</v>
      </c>
      <c r="K1177">
        <v>-7.1749999999999998</v>
      </c>
      <c r="L1177">
        <v>-8.0879999999999992</v>
      </c>
      <c r="M1177">
        <v>-8.9169999999999998</v>
      </c>
      <c r="N1177">
        <v>-7.34</v>
      </c>
      <c r="O1177">
        <v>-7.6710000000000003</v>
      </c>
      <c r="P1177">
        <v>-8.4819999999999993</v>
      </c>
      <c r="Q1177">
        <v>-6.4429999999999996</v>
      </c>
      <c r="R1177">
        <v>-6.4569999999999999</v>
      </c>
      <c r="S1177">
        <v>-8.68</v>
      </c>
      <c r="T1177">
        <v>-62.253999999999998</v>
      </c>
      <c r="U1177">
        <v>-774.10400000000004</v>
      </c>
      <c r="V1177">
        <v>-1960.443</v>
      </c>
      <c r="W1177">
        <v>-3139.2310000000002</v>
      </c>
      <c r="X1177">
        <v>-5426.55</v>
      </c>
      <c r="Y1177">
        <v>-5034.2929999999997</v>
      </c>
      <c r="Z1177">
        <v>-4612.393</v>
      </c>
      <c r="AA1177">
        <v>-3586.34</v>
      </c>
      <c r="AB1177">
        <v>-3137.1950000000002</v>
      </c>
      <c r="AC1177">
        <v>-4584.1610000000001</v>
      </c>
      <c r="AD1177">
        <v>-9987.4950000000008</v>
      </c>
      <c r="AE1177">
        <v>-12429.744000000001</v>
      </c>
      <c r="AF1177">
        <v>-11561.084000000001</v>
      </c>
      <c r="AG1177">
        <v>-12596.258</v>
      </c>
      <c r="AH1177">
        <v>-12791.463</v>
      </c>
      <c r="AI1177">
        <v>-15241.847</v>
      </c>
      <c r="AJ1177">
        <v>-16442.424999999999</v>
      </c>
      <c r="AK1177">
        <v>-16670.137999999999</v>
      </c>
      <c r="AL1177">
        <v>-14421.22</v>
      </c>
      <c r="AM1177">
        <v>-9740.2029999999995</v>
      </c>
      <c r="AN1177">
        <v>-11162.674000000001</v>
      </c>
      <c r="AO1177">
        <v>-9579.9869999999992</v>
      </c>
      <c r="AP1177">
        <v>-7949.0280000000002</v>
      </c>
      <c r="AQ1177">
        <v>-5357.4979999999996</v>
      </c>
      <c r="AR1177">
        <v>-3101.0210000000002</v>
      </c>
      <c r="AS1177">
        <v>-1447.79</v>
      </c>
      <c r="AT1177">
        <v>-334.06900000000002</v>
      </c>
      <c r="AU1177">
        <v>-18.504999999999999</v>
      </c>
      <c r="AV1177">
        <v>-11.138999999999999</v>
      </c>
      <c r="AW1177">
        <v>-9.0039999999999996</v>
      </c>
      <c r="AX1177">
        <v>-8.5109999999999992</v>
      </c>
      <c r="AY1177">
        <v>-9.0960000000000001</v>
      </c>
      <c r="AZ1177">
        <v>-7.64</v>
      </c>
      <c r="BA1177">
        <v>-6.734</v>
      </c>
      <c r="BB1177">
        <v>-7.8929999999999998</v>
      </c>
      <c r="BC1177">
        <v>-7.0590000000000002</v>
      </c>
      <c r="BD1177">
        <v>-6.0220000000000002</v>
      </c>
    </row>
    <row r="1178" spans="1:56" x14ac:dyDescent="0.25">
      <c r="A1178" t="s">
        <v>323</v>
      </c>
      <c r="D1178" t="s">
        <v>2</v>
      </c>
      <c r="F1178" t="s">
        <v>157</v>
      </c>
      <c r="G1178" s="33">
        <v>43078</v>
      </c>
      <c r="H1178" s="41">
        <f t="shared" si="23"/>
        <v>16112.821999999996</v>
      </c>
      <c r="I1178">
        <v>-5.3140000000000001</v>
      </c>
      <c r="J1178">
        <v>-4.4139999999999997</v>
      </c>
      <c r="K1178">
        <v>-4.8259999999999996</v>
      </c>
      <c r="L1178">
        <v>-5.9509999999999996</v>
      </c>
      <c r="M1178">
        <v>-5.4139999999999997</v>
      </c>
      <c r="N1178">
        <v>-4.9390000000000001</v>
      </c>
      <c r="O1178">
        <v>-5.101</v>
      </c>
      <c r="P1178">
        <v>-5.351</v>
      </c>
      <c r="Q1178">
        <v>-5.1379999999999999</v>
      </c>
      <c r="R1178">
        <v>-5.0759999999999996</v>
      </c>
      <c r="S1178">
        <v>-5.2729999999999997</v>
      </c>
      <c r="T1178">
        <v>-11.92</v>
      </c>
      <c r="U1178">
        <v>-73.116</v>
      </c>
      <c r="V1178">
        <v>-142.08199999999999</v>
      </c>
      <c r="W1178">
        <v>-214.202</v>
      </c>
      <c r="X1178">
        <v>-404.43799999999999</v>
      </c>
      <c r="Y1178">
        <v>-337.20800000000003</v>
      </c>
      <c r="Z1178">
        <v>-282.74299999999999</v>
      </c>
      <c r="AA1178">
        <v>-236.608</v>
      </c>
      <c r="AB1178">
        <v>-208.018</v>
      </c>
      <c r="AC1178">
        <v>-310.55200000000002</v>
      </c>
      <c r="AD1178">
        <v>-735.33900000000006</v>
      </c>
      <c r="AE1178">
        <v>-984.22900000000004</v>
      </c>
      <c r="AF1178">
        <v>-877.01499999999999</v>
      </c>
      <c r="AG1178">
        <v>-971.245</v>
      </c>
      <c r="AH1178">
        <v>-953.10199999999998</v>
      </c>
      <c r="AI1178">
        <v>-1200.989</v>
      </c>
      <c r="AJ1178">
        <v>-1300.548</v>
      </c>
      <c r="AK1178">
        <v>-1333.981</v>
      </c>
      <c r="AL1178">
        <v>-1208.664</v>
      </c>
      <c r="AM1178">
        <v>-830.97900000000004</v>
      </c>
      <c r="AN1178">
        <v>-980.32</v>
      </c>
      <c r="AO1178">
        <v>-828.78200000000004</v>
      </c>
      <c r="AP1178">
        <v>-735.09799999999996</v>
      </c>
      <c r="AQ1178">
        <v>-479.86200000000002</v>
      </c>
      <c r="AR1178">
        <v>-246.12700000000001</v>
      </c>
      <c r="AS1178">
        <v>-93.701999999999998</v>
      </c>
      <c r="AT1178">
        <v>-21.742000000000001</v>
      </c>
      <c r="AU1178">
        <v>-5.9779999999999998</v>
      </c>
      <c r="AV1178">
        <v>-5.2889999999999997</v>
      </c>
      <c r="AW1178">
        <v>-5.6639999999999997</v>
      </c>
      <c r="AX1178">
        <v>-4.9260000000000002</v>
      </c>
      <c r="AY1178">
        <v>-5.2389999999999999</v>
      </c>
      <c r="AZ1178">
        <v>-5.1879999999999997</v>
      </c>
      <c r="BA1178">
        <v>-5.2510000000000003</v>
      </c>
      <c r="BB1178">
        <v>-5.1390000000000002</v>
      </c>
      <c r="BC1178">
        <v>-5.601</v>
      </c>
      <c r="BD1178">
        <v>-5.1390000000000002</v>
      </c>
    </row>
    <row r="1179" spans="1:56" x14ac:dyDescent="0.25">
      <c r="A1179" t="s">
        <v>323</v>
      </c>
      <c r="D1179" t="s">
        <v>2</v>
      </c>
      <c r="F1179" t="s">
        <v>156</v>
      </c>
      <c r="G1179" s="33">
        <v>43079</v>
      </c>
      <c r="H1179" s="41">
        <f t="shared" si="23"/>
        <v>364874.68099999998</v>
      </c>
      <c r="I1179">
        <v>-7.3879999999999999</v>
      </c>
      <c r="J1179">
        <v>-7.3230000000000004</v>
      </c>
      <c r="K1179">
        <v>-6.5860000000000003</v>
      </c>
      <c r="L1179">
        <v>-6.9980000000000002</v>
      </c>
      <c r="M1179">
        <v>-8.2609999999999992</v>
      </c>
      <c r="N1179">
        <v>-6.1829999999999998</v>
      </c>
      <c r="O1179">
        <v>-6.9649999999999999</v>
      </c>
      <c r="P1179">
        <v>-7.6740000000000004</v>
      </c>
      <c r="Q1179">
        <v>-6.4669999999999996</v>
      </c>
      <c r="R1179">
        <v>-6.5670000000000002</v>
      </c>
      <c r="S1179">
        <v>-30.54</v>
      </c>
      <c r="T1179">
        <v>-312.798</v>
      </c>
      <c r="U1179">
        <v>-1165.3869999999999</v>
      </c>
      <c r="V1179">
        <v>-2940.2260000000001</v>
      </c>
      <c r="W1179">
        <v>-4849.5240000000003</v>
      </c>
      <c r="X1179">
        <v>-6366.7089999999998</v>
      </c>
      <c r="Y1179">
        <v>-8302.7929999999997</v>
      </c>
      <c r="Z1179">
        <v>-11120.255999999999</v>
      </c>
      <c r="AA1179">
        <v>-14278.814</v>
      </c>
      <c r="AB1179">
        <v>-18397.145</v>
      </c>
      <c r="AC1179">
        <v>-21297.026999999998</v>
      </c>
      <c r="AD1179">
        <v>-22909.712</v>
      </c>
      <c r="AE1179">
        <v>-24012.544999999998</v>
      </c>
      <c r="AF1179">
        <v>-24800.805</v>
      </c>
      <c r="AG1179">
        <v>-25046.17</v>
      </c>
      <c r="AH1179">
        <v>-24959.251</v>
      </c>
      <c r="AI1179">
        <v>-24461.722000000002</v>
      </c>
      <c r="AJ1179">
        <v>-23534.374</v>
      </c>
      <c r="AK1179">
        <v>-22109.491999999998</v>
      </c>
      <c r="AL1179">
        <v>-20188.865000000002</v>
      </c>
      <c r="AM1179">
        <v>-17788.417000000001</v>
      </c>
      <c r="AN1179">
        <v>-14965.795</v>
      </c>
      <c r="AO1179">
        <v>-11788.499</v>
      </c>
      <c r="AP1179">
        <v>-8493.6859999999997</v>
      </c>
      <c r="AQ1179">
        <v>-5516.0540000000001</v>
      </c>
      <c r="AR1179">
        <v>-3157.7750000000001</v>
      </c>
      <c r="AS1179">
        <v>-1494.6880000000001</v>
      </c>
      <c r="AT1179">
        <v>-404.10500000000002</v>
      </c>
      <c r="AU1179">
        <v>-29.86</v>
      </c>
      <c r="AV1179">
        <v>-12.676</v>
      </c>
      <c r="AW1179">
        <v>-10.842000000000001</v>
      </c>
      <c r="AX1179">
        <v>-10.858000000000001</v>
      </c>
      <c r="AY1179">
        <v>-9.4469999999999992</v>
      </c>
      <c r="AZ1179">
        <v>-8.7579999999999991</v>
      </c>
      <c r="BA1179">
        <v>-7.077</v>
      </c>
      <c r="BB1179">
        <v>-7.6890000000000001</v>
      </c>
      <c r="BC1179">
        <v>-7.61</v>
      </c>
      <c r="BD1179">
        <v>-6.2779999999999996</v>
      </c>
    </row>
    <row r="1180" spans="1:56" x14ac:dyDescent="0.25">
      <c r="A1180" t="s">
        <v>323</v>
      </c>
      <c r="D1180" t="s">
        <v>2</v>
      </c>
      <c r="F1180" t="s">
        <v>157</v>
      </c>
      <c r="G1180" s="33">
        <v>43079</v>
      </c>
      <c r="H1180" s="41">
        <f t="shared" si="23"/>
        <v>32260.761999999999</v>
      </c>
      <c r="I1180">
        <v>-5.2640000000000002</v>
      </c>
      <c r="J1180">
        <v>-3.339</v>
      </c>
      <c r="K1180">
        <v>-5.4009999999999998</v>
      </c>
      <c r="L1180">
        <v>-5.7140000000000004</v>
      </c>
      <c r="M1180">
        <v>-5.351</v>
      </c>
      <c r="N1180">
        <v>-5.5129999999999999</v>
      </c>
      <c r="O1180">
        <v>-4.2880000000000003</v>
      </c>
      <c r="P1180">
        <v>-5.2640000000000002</v>
      </c>
      <c r="Q1180">
        <v>-5.4390000000000001</v>
      </c>
      <c r="R1180">
        <v>-5.0010000000000003</v>
      </c>
      <c r="S1180">
        <v>-7.14</v>
      </c>
      <c r="T1180">
        <v>-31.542000000000002</v>
      </c>
      <c r="U1180">
        <v>-129.965</v>
      </c>
      <c r="V1180">
        <v>-338.82499999999999</v>
      </c>
      <c r="W1180">
        <v>-547.13099999999997</v>
      </c>
      <c r="X1180">
        <v>-676.33500000000004</v>
      </c>
      <c r="Y1180">
        <v>-885.35900000000004</v>
      </c>
      <c r="Z1180">
        <v>-1106.5719999999999</v>
      </c>
      <c r="AA1180">
        <v>-1358.537</v>
      </c>
      <c r="AB1180">
        <v>-1652.075</v>
      </c>
      <c r="AC1180">
        <v>-1877.461</v>
      </c>
      <c r="AD1180">
        <v>-1979.789</v>
      </c>
      <c r="AE1180">
        <v>-2062.3319999999999</v>
      </c>
      <c r="AF1180">
        <v>-2110.723</v>
      </c>
      <c r="AG1180">
        <v>-2102.88</v>
      </c>
      <c r="AH1180">
        <v>-2115.7759999999998</v>
      </c>
      <c r="AI1180">
        <v>-2069.6990000000001</v>
      </c>
      <c r="AJ1180">
        <v>-1983.6790000000001</v>
      </c>
      <c r="AK1180">
        <v>-1865.5509999999999</v>
      </c>
      <c r="AL1180">
        <v>-1717.384</v>
      </c>
      <c r="AM1180">
        <v>-1524.69</v>
      </c>
      <c r="AN1180">
        <v>-1303.502</v>
      </c>
      <c r="AO1180">
        <v>-1061.992</v>
      </c>
      <c r="AP1180">
        <v>-778.35299999999995</v>
      </c>
      <c r="AQ1180">
        <v>-494.96300000000002</v>
      </c>
      <c r="AR1180">
        <v>-254.25299999999999</v>
      </c>
      <c r="AS1180">
        <v>-95.031000000000006</v>
      </c>
      <c r="AT1180">
        <v>-24.48</v>
      </c>
      <c r="AU1180">
        <v>-5.8079999999999998</v>
      </c>
      <c r="AV1180">
        <v>-5.351</v>
      </c>
      <c r="AW1180">
        <v>-5.5010000000000003</v>
      </c>
      <c r="AX1180">
        <v>-5.2510000000000003</v>
      </c>
      <c r="AY1180">
        <v>-5.3390000000000004</v>
      </c>
      <c r="AZ1180">
        <v>-5.4889999999999999</v>
      </c>
      <c r="BA1180">
        <v>-5.476</v>
      </c>
      <c r="BB1180">
        <v>-5.3140000000000001</v>
      </c>
      <c r="BC1180">
        <v>-5.3390000000000004</v>
      </c>
      <c r="BD1180">
        <v>-5.3010000000000002</v>
      </c>
    </row>
    <row r="1181" spans="1:56" x14ac:dyDescent="0.25">
      <c r="A1181" t="s">
        <v>323</v>
      </c>
      <c r="D1181" t="s">
        <v>2</v>
      </c>
      <c r="F1181" t="s">
        <v>155</v>
      </c>
      <c r="G1181" s="33">
        <v>43079</v>
      </c>
      <c r="H1181" s="41">
        <f t="shared" si="23"/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-0.24</v>
      </c>
      <c r="W1181">
        <v>-0.12</v>
      </c>
      <c r="X1181">
        <v>-0.54</v>
      </c>
      <c r="Y1181">
        <v>-1.5</v>
      </c>
      <c r="Z1181">
        <v>-0.84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</row>
    <row r="1182" spans="1:56" x14ac:dyDescent="0.25">
      <c r="A1182" t="s">
        <v>323</v>
      </c>
      <c r="D1182" t="s">
        <v>2</v>
      </c>
      <c r="F1182" t="s">
        <v>156</v>
      </c>
      <c r="G1182" s="33">
        <v>43080</v>
      </c>
      <c r="H1182" s="41">
        <f t="shared" si="23"/>
        <v>359323.41800000001</v>
      </c>
      <c r="I1182">
        <v>-6.3049999999999997</v>
      </c>
      <c r="J1182">
        <v>-7.5419999999999998</v>
      </c>
      <c r="K1182">
        <v>-7.1230000000000002</v>
      </c>
      <c r="L1182">
        <v>-6.1719999999999997</v>
      </c>
      <c r="M1182">
        <v>-6.4980000000000002</v>
      </c>
      <c r="N1182">
        <v>-7.61</v>
      </c>
      <c r="O1182">
        <v>-6.4950000000000001</v>
      </c>
      <c r="P1182">
        <v>-6.093</v>
      </c>
      <c r="Q1182">
        <v>-7.8730000000000002</v>
      </c>
      <c r="R1182">
        <v>-7.0990000000000002</v>
      </c>
      <c r="S1182">
        <v>-6.7960000000000003</v>
      </c>
      <c r="T1182">
        <v>-41.180999999999997</v>
      </c>
      <c r="U1182">
        <v>-229.072</v>
      </c>
      <c r="V1182">
        <v>-743.60799999999995</v>
      </c>
      <c r="W1182">
        <v>-1564.8420000000001</v>
      </c>
      <c r="X1182">
        <v>-3328.86</v>
      </c>
      <c r="Y1182">
        <v>-6133.4139999999998</v>
      </c>
      <c r="Z1182">
        <v>-10142.73</v>
      </c>
      <c r="AA1182">
        <v>-14701.776</v>
      </c>
      <c r="AB1182">
        <v>-18678.937000000002</v>
      </c>
      <c r="AC1182">
        <v>-21173.767</v>
      </c>
      <c r="AD1182">
        <v>-22937.741999999998</v>
      </c>
      <c r="AE1182">
        <v>-24657.644</v>
      </c>
      <c r="AF1182">
        <v>-25655.805</v>
      </c>
      <c r="AG1182">
        <v>-26037.038</v>
      </c>
      <c r="AH1182">
        <v>-25566.347000000002</v>
      </c>
      <c r="AI1182">
        <v>-24505.457999999999</v>
      </c>
      <c r="AJ1182">
        <v>-24681.734</v>
      </c>
      <c r="AK1182">
        <v>-22884.79</v>
      </c>
      <c r="AL1182">
        <v>-20929.407999999999</v>
      </c>
      <c r="AM1182">
        <v>-18823.429</v>
      </c>
      <c r="AN1182">
        <v>-15722.668</v>
      </c>
      <c r="AO1182">
        <v>-12274.694</v>
      </c>
      <c r="AP1182">
        <v>-8835.3970000000008</v>
      </c>
      <c r="AQ1182">
        <v>-3400.7950000000001</v>
      </c>
      <c r="AR1182">
        <v>-3470.585</v>
      </c>
      <c r="AS1182">
        <v>-1612.604</v>
      </c>
      <c r="AT1182">
        <v>-406.96</v>
      </c>
      <c r="AU1182">
        <v>-25.291</v>
      </c>
      <c r="AV1182">
        <v>-11.882</v>
      </c>
      <c r="AW1182">
        <v>-13.2</v>
      </c>
      <c r="AX1182">
        <v>-10.81</v>
      </c>
      <c r="AY1182">
        <v>-9.3330000000000002</v>
      </c>
      <c r="AZ1182">
        <v>-8.4740000000000002</v>
      </c>
      <c r="BA1182">
        <v>-7.0449999999999999</v>
      </c>
      <c r="BB1182">
        <v>-6.9349999999999996</v>
      </c>
      <c r="BC1182">
        <v>-6.8520000000000003</v>
      </c>
      <c r="BD1182">
        <v>-6.7050000000000001</v>
      </c>
    </row>
    <row r="1183" spans="1:56" x14ac:dyDescent="0.25">
      <c r="A1183" t="s">
        <v>323</v>
      </c>
      <c r="D1183" t="s">
        <v>2</v>
      </c>
      <c r="F1183" t="s">
        <v>157</v>
      </c>
      <c r="G1183" s="33">
        <v>43080</v>
      </c>
      <c r="H1183" s="41">
        <f t="shared" si="23"/>
        <v>17201.248999999996</v>
      </c>
      <c r="I1183">
        <v>-5.3140000000000001</v>
      </c>
      <c r="J1183">
        <v>-2.488</v>
      </c>
      <c r="K1183">
        <v>-6.2510000000000003</v>
      </c>
      <c r="L1183">
        <v>-6.2140000000000004</v>
      </c>
      <c r="M1183">
        <v>-5.1639999999999997</v>
      </c>
      <c r="N1183">
        <v>-5.4509999999999996</v>
      </c>
      <c r="O1183">
        <v>-5.3390000000000004</v>
      </c>
      <c r="P1183">
        <v>-4.8010000000000002</v>
      </c>
      <c r="Q1183">
        <v>-5.2880000000000003</v>
      </c>
      <c r="R1183">
        <v>-5.1139999999999999</v>
      </c>
      <c r="S1183">
        <v>-5.5209999999999999</v>
      </c>
      <c r="T1183">
        <v>-9.4659999999999993</v>
      </c>
      <c r="U1183">
        <v>-21.28</v>
      </c>
      <c r="V1183">
        <v>-40.500999999999998</v>
      </c>
      <c r="W1183">
        <v>-58.881</v>
      </c>
      <c r="X1183">
        <v>-102.532</v>
      </c>
      <c r="Y1183">
        <v>-202.959</v>
      </c>
      <c r="Z1183">
        <v>-398.04700000000003</v>
      </c>
      <c r="AA1183">
        <v>-660.35400000000004</v>
      </c>
      <c r="AB1183">
        <v>-848.89599999999996</v>
      </c>
      <c r="AC1183">
        <v>-974.42499999999995</v>
      </c>
      <c r="AD1183">
        <v>-1067.7619999999999</v>
      </c>
      <c r="AE1183">
        <v>-1188.3040000000001</v>
      </c>
      <c r="AF1183">
        <v>-1267.5930000000001</v>
      </c>
      <c r="AG1183">
        <v>-1233.499</v>
      </c>
      <c r="AH1183">
        <v>-1153.239</v>
      </c>
      <c r="AI1183">
        <v>-1075.912</v>
      </c>
      <c r="AJ1183">
        <v>-1093.066</v>
      </c>
      <c r="AK1183">
        <v>-1030.508</v>
      </c>
      <c r="AL1183">
        <v>-965.13300000000004</v>
      </c>
      <c r="AM1183">
        <v>-927.66300000000001</v>
      </c>
      <c r="AN1183">
        <v>-866.82299999999998</v>
      </c>
      <c r="AO1183">
        <v>-755.46500000000003</v>
      </c>
      <c r="AP1183">
        <v>-581.78399999999999</v>
      </c>
      <c r="AQ1183">
        <v>-220.06399999999999</v>
      </c>
      <c r="AR1183">
        <v>-235.88800000000001</v>
      </c>
      <c r="AS1183">
        <v>-89.081000000000003</v>
      </c>
      <c r="AT1183">
        <v>-22.042999999999999</v>
      </c>
      <c r="AU1183">
        <v>-5.5579999999999998</v>
      </c>
      <c r="AV1183">
        <v>-4.8760000000000003</v>
      </c>
      <c r="AW1183">
        <v>-5.4130000000000003</v>
      </c>
      <c r="AX1183">
        <v>-5.5890000000000004</v>
      </c>
      <c r="AY1183">
        <v>-4.976</v>
      </c>
      <c r="AZ1183">
        <v>-5.4390000000000001</v>
      </c>
      <c r="BA1183">
        <v>-4.9509999999999996</v>
      </c>
      <c r="BB1183">
        <v>-5.6139999999999999</v>
      </c>
      <c r="BC1183">
        <v>-5.7809999999999997</v>
      </c>
      <c r="BD1183">
        <v>-4.9390000000000001</v>
      </c>
    </row>
    <row r="1184" spans="1:56" x14ac:dyDescent="0.25">
      <c r="A1184" t="s">
        <v>323</v>
      </c>
      <c r="D1184" t="s">
        <v>2</v>
      </c>
      <c r="F1184" t="s">
        <v>155</v>
      </c>
      <c r="G1184" s="33">
        <v>43080</v>
      </c>
      <c r="H1184" s="41">
        <f t="shared" si="23"/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</row>
    <row r="1185" spans="1:56" x14ac:dyDescent="0.25">
      <c r="A1185" t="s">
        <v>323</v>
      </c>
      <c r="D1185" t="s">
        <v>2</v>
      </c>
      <c r="F1185" t="s">
        <v>157</v>
      </c>
      <c r="G1185" s="33">
        <v>43081</v>
      </c>
      <c r="H1185" s="41">
        <f t="shared" si="23"/>
        <v>16891.645999999997</v>
      </c>
      <c r="I1185">
        <v>-5.3010000000000002</v>
      </c>
      <c r="J1185">
        <v>-2.3260000000000001</v>
      </c>
      <c r="K1185">
        <v>-6.6760000000000002</v>
      </c>
      <c r="L1185">
        <v>-5.5510000000000002</v>
      </c>
      <c r="M1185">
        <v>-5.0510000000000002</v>
      </c>
      <c r="N1185">
        <v>-5.1139999999999999</v>
      </c>
      <c r="O1185">
        <v>-5.2880000000000003</v>
      </c>
      <c r="P1185">
        <v>-5.4260000000000002</v>
      </c>
      <c r="Q1185">
        <v>-5.0640000000000001</v>
      </c>
      <c r="R1185">
        <v>-4.9130000000000003</v>
      </c>
      <c r="S1185">
        <v>-5.625</v>
      </c>
      <c r="T1185">
        <v>-14.244999999999999</v>
      </c>
      <c r="U1185">
        <v>-41.851999999999997</v>
      </c>
      <c r="V1185">
        <v>-126.371</v>
      </c>
      <c r="W1185">
        <v>-246.51300000000001</v>
      </c>
      <c r="X1185">
        <v>-375.06400000000002</v>
      </c>
      <c r="Y1185">
        <v>-511.024</v>
      </c>
      <c r="Z1185">
        <v>-645.68299999999999</v>
      </c>
      <c r="AA1185">
        <v>-783.548</v>
      </c>
      <c r="AB1185">
        <v>-875.09799999999996</v>
      </c>
      <c r="AC1185">
        <v>-975.21400000000006</v>
      </c>
      <c r="AD1185">
        <v>-1039.42</v>
      </c>
      <c r="AE1185">
        <v>-1073.6949999999999</v>
      </c>
      <c r="AF1185">
        <v>-1104.1790000000001</v>
      </c>
      <c r="AG1185">
        <v>-1097.5989999999999</v>
      </c>
      <c r="AH1185">
        <v>-1038.1379999999999</v>
      </c>
      <c r="AI1185">
        <v>-976.15200000000004</v>
      </c>
      <c r="AJ1185">
        <v>-896.88800000000003</v>
      </c>
      <c r="AK1185">
        <v>-840.34100000000001</v>
      </c>
      <c r="AL1185">
        <v>-835.90200000000004</v>
      </c>
      <c r="AM1185">
        <v>-798.49199999999996</v>
      </c>
      <c r="AN1185">
        <v>-756.32899999999995</v>
      </c>
      <c r="AO1185">
        <v>-664.923</v>
      </c>
      <c r="AP1185">
        <v>-484.959</v>
      </c>
      <c r="AQ1185">
        <v>-286.03800000000001</v>
      </c>
      <c r="AR1185">
        <v>-145.73699999999999</v>
      </c>
      <c r="AS1185">
        <v>-111.101</v>
      </c>
      <c r="AT1185">
        <v>-34.658999999999999</v>
      </c>
      <c r="AU1185">
        <v>-5.923</v>
      </c>
      <c r="AV1185">
        <v>-5.0759999999999996</v>
      </c>
      <c r="AW1185">
        <v>-5.2009999999999996</v>
      </c>
      <c r="AX1185">
        <v>-5.7389999999999999</v>
      </c>
      <c r="AY1185">
        <v>-5.4260000000000002</v>
      </c>
      <c r="AZ1185">
        <v>-5.8010000000000002</v>
      </c>
      <c r="BA1185">
        <v>-5.7640000000000002</v>
      </c>
      <c r="BB1185">
        <v>-5.6390000000000002</v>
      </c>
      <c r="BC1185">
        <v>-5.8140000000000001</v>
      </c>
      <c r="BD1185">
        <v>-5.7640000000000002</v>
      </c>
    </row>
    <row r="1186" spans="1:56" x14ac:dyDescent="0.25">
      <c r="A1186" t="s">
        <v>323</v>
      </c>
      <c r="D1186" t="s">
        <v>2</v>
      </c>
      <c r="F1186" t="s">
        <v>156</v>
      </c>
      <c r="G1186" s="33">
        <v>43081</v>
      </c>
      <c r="H1186" s="41">
        <f t="shared" si="23"/>
        <v>368921.79099999991</v>
      </c>
      <c r="I1186">
        <v>-7.3259999999999996</v>
      </c>
      <c r="J1186">
        <v>-7.4950000000000001</v>
      </c>
      <c r="K1186">
        <v>-6.9829999999999997</v>
      </c>
      <c r="L1186">
        <v>-7.82</v>
      </c>
      <c r="M1186">
        <v>-6.5910000000000002</v>
      </c>
      <c r="N1186">
        <v>-7.28</v>
      </c>
      <c r="O1186">
        <v>-7.6459999999999999</v>
      </c>
      <c r="P1186">
        <v>-6.6550000000000002</v>
      </c>
      <c r="Q1186">
        <v>-6.4240000000000004</v>
      </c>
      <c r="R1186">
        <v>-8.1080000000000005</v>
      </c>
      <c r="S1186">
        <v>-9.4220000000000006</v>
      </c>
      <c r="T1186">
        <v>-94.304000000000002</v>
      </c>
      <c r="U1186">
        <v>-512.19200000000001</v>
      </c>
      <c r="V1186">
        <v>-2245.489</v>
      </c>
      <c r="W1186">
        <v>-5122.32</v>
      </c>
      <c r="X1186">
        <v>-8378.5380000000005</v>
      </c>
      <c r="Y1186">
        <v>-11660.191000000001</v>
      </c>
      <c r="Z1186">
        <v>-14934.975</v>
      </c>
      <c r="AA1186">
        <v>-17800.988000000001</v>
      </c>
      <c r="AB1186">
        <v>-20205.075000000001</v>
      </c>
      <c r="AC1186">
        <v>-22087.767</v>
      </c>
      <c r="AD1186">
        <v>-23547.085999999999</v>
      </c>
      <c r="AE1186">
        <v>-24370.456999999999</v>
      </c>
      <c r="AF1186">
        <v>-24942.092000000001</v>
      </c>
      <c r="AG1186">
        <v>-25136.055</v>
      </c>
      <c r="AH1186">
        <v>-24939.998</v>
      </c>
      <c r="AI1186">
        <v>-24233.775000000001</v>
      </c>
      <c r="AJ1186">
        <v>-22721.559000000001</v>
      </c>
      <c r="AK1186">
        <v>-21259.635999999999</v>
      </c>
      <c r="AL1186">
        <v>-19593.214</v>
      </c>
      <c r="AM1186">
        <v>-16910.838</v>
      </c>
      <c r="AN1186">
        <v>-13946.463</v>
      </c>
      <c r="AO1186">
        <v>-10645.852999999999</v>
      </c>
      <c r="AP1186">
        <v>-6867.9250000000002</v>
      </c>
      <c r="AQ1186">
        <v>-3593.009</v>
      </c>
      <c r="AR1186">
        <v>-1520.2829999999999</v>
      </c>
      <c r="AS1186">
        <v>-1130.4770000000001</v>
      </c>
      <c r="AT1186">
        <v>-340.75200000000001</v>
      </c>
      <c r="AU1186">
        <v>-12.24</v>
      </c>
      <c r="AV1186">
        <v>-11.084</v>
      </c>
      <c r="AW1186">
        <v>-11.145</v>
      </c>
      <c r="AX1186">
        <v>-10.728</v>
      </c>
      <c r="AY1186">
        <v>-10.741</v>
      </c>
      <c r="AZ1186">
        <v>-9.64</v>
      </c>
      <c r="BA1186">
        <v>-8.3230000000000004</v>
      </c>
      <c r="BB1186">
        <v>-8.5389999999999997</v>
      </c>
      <c r="BC1186">
        <v>-8.6180000000000003</v>
      </c>
      <c r="BD1186">
        <v>-7.6719999999999997</v>
      </c>
    </row>
    <row r="1187" spans="1:56" x14ac:dyDescent="0.25">
      <c r="A1187" t="s">
        <v>323</v>
      </c>
      <c r="D1187" t="s">
        <v>2</v>
      </c>
      <c r="F1187" t="s">
        <v>155</v>
      </c>
      <c r="G1187" s="33">
        <v>43081</v>
      </c>
      <c r="H1187" s="41">
        <f t="shared" si="23"/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-0.42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</row>
    <row r="1188" spans="1:56" x14ac:dyDescent="0.25">
      <c r="A1188" t="s">
        <v>323</v>
      </c>
      <c r="D1188" t="s">
        <v>2</v>
      </c>
      <c r="F1188" t="s">
        <v>157</v>
      </c>
      <c r="G1188" s="33">
        <v>43082</v>
      </c>
      <c r="H1188" s="41">
        <f t="shared" si="23"/>
        <v>12404.890999999998</v>
      </c>
      <c r="I1188">
        <v>-5.7009999999999996</v>
      </c>
      <c r="J1188">
        <v>-2.7389999999999999</v>
      </c>
      <c r="K1188">
        <v>-7.8010000000000002</v>
      </c>
      <c r="L1188">
        <v>-6.1509999999999998</v>
      </c>
      <c r="M1188">
        <v>-5.2389999999999999</v>
      </c>
      <c r="N1188">
        <v>-5.1760000000000002</v>
      </c>
      <c r="O1188">
        <v>-5.0140000000000002</v>
      </c>
      <c r="P1188">
        <v>-5.1130000000000004</v>
      </c>
      <c r="Q1188">
        <v>-5.4880000000000004</v>
      </c>
      <c r="R1188">
        <v>-5.1509999999999998</v>
      </c>
      <c r="S1188">
        <v>-6.1630000000000003</v>
      </c>
      <c r="T1188">
        <v>-19.54</v>
      </c>
      <c r="U1188">
        <v>-55.865000000000002</v>
      </c>
      <c r="V1188">
        <v>-123.83199999999999</v>
      </c>
      <c r="W1188">
        <v>-199.38800000000001</v>
      </c>
      <c r="X1188">
        <v>-290.75</v>
      </c>
      <c r="Y1188">
        <v>-369.33600000000001</v>
      </c>
      <c r="Z1188">
        <v>-487.346</v>
      </c>
      <c r="AA1188">
        <v>-590.774</v>
      </c>
      <c r="AB1188">
        <v>-656.47</v>
      </c>
      <c r="AC1188">
        <v>-705.23199999999997</v>
      </c>
      <c r="AD1188">
        <v>-747.38800000000003</v>
      </c>
      <c r="AE1188">
        <v>-737.61300000000006</v>
      </c>
      <c r="AF1188">
        <v>-809.55100000000004</v>
      </c>
      <c r="AG1188">
        <v>-771.572</v>
      </c>
      <c r="AH1188">
        <v>-704.84799999999996</v>
      </c>
      <c r="AI1188">
        <v>-674.024</v>
      </c>
      <c r="AJ1188">
        <v>-638.846</v>
      </c>
      <c r="AK1188">
        <v>-619.49599999999998</v>
      </c>
      <c r="AL1188">
        <v>-597.17100000000005</v>
      </c>
      <c r="AM1188">
        <v>-578.56700000000001</v>
      </c>
      <c r="AN1188">
        <v>-536.14400000000001</v>
      </c>
      <c r="AO1188">
        <v>-450.03899999999999</v>
      </c>
      <c r="AP1188">
        <v>-381.12299999999999</v>
      </c>
      <c r="AQ1188">
        <v>-301.42399999999998</v>
      </c>
      <c r="AR1188">
        <v>-167.46</v>
      </c>
      <c r="AS1188">
        <v>-64.927000000000007</v>
      </c>
      <c r="AT1188">
        <v>-13.541</v>
      </c>
      <c r="AU1188">
        <v>-5.3280000000000003</v>
      </c>
      <c r="AV1188">
        <v>-5.0380000000000003</v>
      </c>
      <c r="AW1188">
        <v>-4.9260000000000002</v>
      </c>
      <c r="AX1188">
        <v>-5.3630000000000004</v>
      </c>
      <c r="AY1188">
        <v>-5.351</v>
      </c>
      <c r="AZ1188">
        <v>-5.4139999999999997</v>
      </c>
      <c r="BA1188">
        <v>-5.1390000000000002</v>
      </c>
      <c r="BB1188">
        <v>-5.7640000000000002</v>
      </c>
      <c r="BC1188">
        <v>-5.0010000000000003</v>
      </c>
      <c r="BD1188">
        <v>-5.5640000000000001</v>
      </c>
    </row>
    <row r="1189" spans="1:56" x14ac:dyDescent="0.25">
      <c r="A1189" t="s">
        <v>323</v>
      </c>
      <c r="D1189" t="s">
        <v>2</v>
      </c>
      <c r="F1189" t="s">
        <v>155</v>
      </c>
      <c r="G1189" s="33">
        <v>43082</v>
      </c>
      <c r="H1189" s="41">
        <f t="shared" si="23"/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</row>
    <row r="1190" spans="1:56" x14ac:dyDescent="0.25">
      <c r="A1190" t="s">
        <v>323</v>
      </c>
      <c r="D1190" t="s">
        <v>2</v>
      </c>
      <c r="F1190" t="s">
        <v>156</v>
      </c>
      <c r="G1190" s="33">
        <v>43082</v>
      </c>
      <c r="H1190" s="41">
        <f t="shared" si="23"/>
        <v>297670.62199999992</v>
      </c>
      <c r="I1190">
        <v>-7.306</v>
      </c>
      <c r="J1190">
        <v>-7.3390000000000004</v>
      </c>
      <c r="K1190">
        <v>-7.72</v>
      </c>
      <c r="L1190">
        <v>-7.9059999999999997</v>
      </c>
      <c r="M1190">
        <v>-6.67</v>
      </c>
      <c r="N1190">
        <v>-6.6470000000000002</v>
      </c>
      <c r="O1190">
        <v>-7.0970000000000004</v>
      </c>
      <c r="P1190">
        <v>-6.6959999999999997</v>
      </c>
      <c r="Q1190">
        <v>-6.819</v>
      </c>
      <c r="R1190">
        <v>-6.6020000000000003</v>
      </c>
      <c r="S1190">
        <v>-30.757999999999999</v>
      </c>
      <c r="T1190">
        <v>-283.62900000000002</v>
      </c>
      <c r="U1190">
        <v>-969.78899999999999</v>
      </c>
      <c r="V1190">
        <v>-2468.1880000000001</v>
      </c>
      <c r="W1190">
        <v>-4718.0879999999997</v>
      </c>
      <c r="X1190">
        <v>-7557.2669999999998</v>
      </c>
      <c r="Y1190">
        <v>-10605.566999999999</v>
      </c>
      <c r="Z1190">
        <v>-13423.495999999999</v>
      </c>
      <c r="AA1190">
        <v>-16157.128000000001</v>
      </c>
      <c r="AB1190">
        <v>-18262.623</v>
      </c>
      <c r="AC1190">
        <v>-19722.830999999998</v>
      </c>
      <c r="AD1190">
        <v>-20693.342000000001</v>
      </c>
      <c r="AE1190">
        <v>-20519.330000000002</v>
      </c>
      <c r="AF1190">
        <v>-21689.679</v>
      </c>
      <c r="AG1190">
        <v>-21162.012999999999</v>
      </c>
      <c r="AH1190">
        <v>-19964.986000000001</v>
      </c>
      <c r="AI1190">
        <v>-19051.447</v>
      </c>
      <c r="AJ1190">
        <v>-17837.128000000001</v>
      </c>
      <c r="AK1190">
        <v>-16040.254999999999</v>
      </c>
      <c r="AL1190">
        <v>-13508.624</v>
      </c>
      <c r="AM1190">
        <v>-10781.904</v>
      </c>
      <c r="AN1190">
        <v>-7932.7610000000004</v>
      </c>
      <c r="AO1190">
        <v>-5651.7110000000002</v>
      </c>
      <c r="AP1190">
        <v>-3916.194</v>
      </c>
      <c r="AQ1190">
        <v>-2484.989</v>
      </c>
      <c r="AR1190">
        <v>-1361.27</v>
      </c>
      <c r="AS1190">
        <v>-573.99699999999996</v>
      </c>
      <c r="AT1190">
        <v>-102.90300000000001</v>
      </c>
      <c r="AU1190">
        <v>-15.016</v>
      </c>
      <c r="AV1190">
        <v>-16.087</v>
      </c>
      <c r="AW1190">
        <v>-16.402000000000001</v>
      </c>
      <c r="AX1190">
        <v>-13.494</v>
      </c>
      <c r="AY1190">
        <v>-13.243</v>
      </c>
      <c r="AZ1190">
        <v>-12.974</v>
      </c>
      <c r="BA1190">
        <v>-11.055999999999999</v>
      </c>
      <c r="BB1190">
        <v>-10.85</v>
      </c>
      <c r="BC1190">
        <v>-9.5839999999999996</v>
      </c>
      <c r="BD1190">
        <v>-9.2170000000000005</v>
      </c>
    </row>
    <row r="1191" spans="1:56" x14ac:dyDescent="0.25">
      <c r="A1191" t="s">
        <v>323</v>
      </c>
      <c r="D1191" t="s">
        <v>2</v>
      </c>
      <c r="F1191" t="s">
        <v>157</v>
      </c>
      <c r="G1191" s="33">
        <v>43083</v>
      </c>
      <c r="H1191" s="41">
        <f t="shared" si="23"/>
        <v>7972.8099999999995</v>
      </c>
      <c r="I1191">
        <v>-5.4509999999999996</v>
      </c>
      <c r="J1191">
        <v>-1.8129999999999999</v>
      </c>
      <c r="K1191">
        <v>-8.1010000000000009</v>
      </c>
      <c r="L1191">
        <v>-5.4390000000000001</v>
      </c>
      <c r="M1191">
        <v>-5.6509999999999998</v>
      </c>
      <c r="N1191">
        <v>-5.1879999999999997</v>
      </c>
      <c r="O1191">
        <v>-5.2140000000000004</v>
      </c>
      <c r="P1191">
        <v>-5.5259999999999998</v>
      </c>
      <c r="Q1191">
        <v>-4.9260000000000002</v>
      </c>
      <c r="R1191">
        <v>-4.9260000000000002</v>
      </c>
      <c r="S1191">
        <v>-5.3970000000000002</v>
      </c>
      <c r="T1191">
        <v>-10.371</v>
      </c>
      <c r="U1191">
        <v>-19.518999999999998</v>
      </c>
      <c r="V1191">
        <v>-26.405000000000001</v>
      </c>
      <c r="W1191">
        <v>-44.790999999999997</v>
      </c>
      <c r="X1191">
        <v>-56.902000000000001</v>
      </c>
      <c r="Y1191">
        <v>-91.638999999999996</v>
      </c>
      <c r="Z1191">
        <v>-332.86399999999998</v>
      </c>
      <c r="AA1191">
        <v>-373.75</v>
      </c>
      <c r="AB1191">
        <v>-347.56599999999997</v>
      </c>
      <c r="AC1191">
        <v>-462.52699999999999</v>
      </c>
      <c r="AD1191">
        <v>-337.92200000000003</v>
      </c>
      <c r="AE1191">
        <v>-305.23899999999998</v>
      </c>
      <c r="AF1191">
        <v>-157.179</v>
      </c>
      <c r="AG1191">
        <v>-161.40199999999999</v>
      </c>
      <c r="AH1191">
        <v>-212.76499999999999</v>
      </c>
      <c r="AI1191">
        <v>-201.441</v>
      </c>
      <c r="AJ1191">
        <v>-370.65</v>
      </c>
      <c r="AK1191">
        <v>-588.10900000000004</v>
      </c>
      <c r="AL1191">
        <v>-732.45299999999997</v>
      </c>
      <c r="AM1191">
        <v>-687.11599999999999</v>
      </c>
      <c r="AN1191">
        <v>-503.03100000000001</v>
      </c>
      <c r="AO1191">
        <v>-679.82899999999995</v>
      </c>
      <c r="AP1191">
        <v>-531.976</v>
      </c>
      <c r="AQ1191">
        <v>-339.47399999999999</v>
      </c>
      <c r="AR1191">
        <v>-159.94999999999999</v>
      </c>
      <c r="AS1191">
        <v>-76.603999999999999</v>
      </c>
      <c r="AT1191">
        <v>-43.576000000000001</v>
      </c>
      <c r="AU1191">
        <v>-11.978999999999999</v>
      </c>
      <c r="AV1191">
        <v>-4.2649999999999997</v>
      </c>
      <c r="AW1191">
        <v>-5.5759999999999996</v>
      </c>
      <c r="AX1191">
        <v>-5.4009999999999998</v>
      </c>
      <c r="AY1191">
        <v>-5.976</v>
      </c>
      <c r="AZ1191">
        <v>-5.476</v>
      </c>
      <c r="BA1191">
        <v>-5.7140000000000004</v>
      </c>
      <c r="BB1191">
        <v>-5.4009999999999998</v>
      </c>
      <c r="BC1191">
        <v>-5.2640000000000002</v>
      </c>
      <c r="BD1191">
        <v>-5.0759999999999996</v>
      </c>
    </row>
    <row r="1192" spans="1:56" x14ac:dyDescent="0.25">
      <c r="A1192" t="s">
        <v>323</v>
      </c>
      <c r="D1192" t="s">
        <v>2</v>
      </c>
      <c r="F1192" t="s">
        <v>156</v>
      </c>
      <c r="G1192" s="33">
        <v>43083</v>
      </c>
      <c r="H1192" s="41">
        <f t="shared" si="23"/>
        <v>201949.36199999999</v>
      </c>
      <c r="I1192">
        <v>-9.4570000000000007</v>
      </c>
      <c r="J1192">
        <v>-9.6760000000000002</v>
      </c>
      <c r="K1192">
        <v>-9.8539999999999992</v>
      </c>
      <c r="L1192">
        <v>-8.798</v>
      </c>
      <c r="M1192">
        <v>-9.7919999999999998</v>
      </c>
      <c r="N1192">
        <v>-9.5570000000000004</v>
      </c>
      <c r="O1192">
        <v>-9.3109999999999999</v>
      </c>
      <c r="P1192">
        <v>-10.051</v>
      </c>
      <c r="Q1192">
        <v>-9.7309999999999999</v>
      </c>
      <c r="R1192">
        <v>-9.5429999999999993</v>
      </c>
      <c r="S1192">
        <v>-10.182</v>
      </c>
      <c r="T1192">
        <v>-37.177999999999997</v>
      </c>
      <c r="U1192">
        <v>-167.82900000000001</v>
      </c>
      <c r="V1192">
        <v>-333.71899999999999</v>
      </c>
      <c r="W1192">
        <v>-954.92200000000003</v>
      </c>
      <c r="X1192">
        <v>-1793.616</v>
      </c>
      <c r="Y1192">
        <v>-3925.71</v>
      </c>
      <c r="Z1192">
        <v>-10372.823</v>
      </c>
      <c r="AA1192">
        <v>-12003.991</v>
      </c>
      <c r="AB1192">
        <v>-11993.957</v>
      </c>
      <c r="AC1192">
        <v>-13724.781999999999</v>
      </c>
      <c r="AD1192">
        <v>-11853.799000000001</v>
      </c>
      <c r="AE1192">
        <v>-10389.361000000001</v>
      </c>
      <c r="AF1192">
        <v>-6865.3639999999996</v>
      </c>
      <c r="AG1192">
        <v>-6417.0529999999999</v>
      </c>
      <c r="AH1192">
        <v>-7289.4849999999997</v>
      </c>
      <c r="AI1192">
        <v>-7974.7790000000005</v>
      </c>
      <c r="AJ1192">
        <v>-12326.324000000001</v>
      </c>
      <c r="AK1192">
        <v>-16172.75</v>
      </c>
      <c r="AL1192">
        <v>-16881.677</v>
      </c>
      <c r="AM1192">
        <v>-14299.1</v>
      </c>
      <c r="AN1192">
        <v>-10293.959000000001</v>
      </c>
      <c r="AO1192">
        <v>-11046.814</v>
      </c>
      <c r="AP1192">
        <v>-7197.8509999999997</v>
      </c>
      <c r="AQ1192">
        <v>-4168.2669999999998</v>
      </c>
      <c r="AR1192">
        <v>-1675.146</v>
      </c>
      <c r="AS1192">
        <v>-981.62099999999998</v>
      </c>
      <c r="AT1192">
        <v>-561.76700000000005</v>
      </c>
      <c r="AU1192">
        <v>-60.12</v>
      </c>
      <c r="AV1192">
        <v>-11.750999999999999</v>
      </c>
      <c r="AW1192">
        <v>-10.38</v>
      </c>
      <c r="AX1192">
        <v>-9.5139999999999993</v>
      </c>
      <c r="AY1192">
        <v>-8.5299999999999994</v>
      </c>
      <c r="AZ1192">
        <v>-8.2799999999999994</v>
      </c>
      <c r="BA1192">
        <v>-8.2949999999999999</v>
      </c>
      <c r="BB1192">
        <v>-7.702</v>
      </c>
      <c r="BC1192">
        <v>-7.8070000000000004</v>
      </c>
      <c r="BD1192">
        <v>-7.3869999999999996</v>
      </c>
    </row>
    <row r="1193" spans="1:56" x14ac:dyDescent="0.25">
      <c r="A1193" t="s">
        <v>323</v>
      </c>
      <c r="D1193" t="s">
        <v>2</v>
      </c>
      <c r="F1193" t="s">
        <v>155</v>
      </c>
      <c r="G1193" s="33">
        <v>43083</v>
      </c>
      <c r="H1193" s="41">
        <f t="shared" si="23"/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-0.54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</row>
    <row r="1194" spans="1:56" x14ac:dyDescent="0.25">
      <c r="A1194" t="s">
        <v>323</v>
      </c>
      <c r="D1194" t="s">
        <v>2</v>
      </c>
      <c r="F1194" t="s">
        <v>156</v>
      </c>
      <c r="G1194" s="33">
        <v>43084</v>
      </c>
      <c r="H1194" s="41">
        <f t="shared" si="23"/>
        <v>361509.6939999999</v>
      </c>
      <c r="I1194">
        <v>-6.77</v>
      </c>
      <c r="J1194">
        <v>-7.8470000000000004</v>
      </c>
      <c r="K1194">
        <v>-6.8369999999999997</v>
      </c>
      <c r="L1194">
        <v>-7.0110000000000001</v>
      </c>
      <c r="M1194">
        <v>-6.4939999999999998</v>
      </c>
      <c r="N1194">
        <v>-6.3819999999999997</v>
      </c>
      <c r="O1194">
        <v>-6.3940000000000001</v>
      </c>
      <c r="P1194">
        <v>-6.5650000000000004</v>
      </c>
      <c r="Q1194">
        <v>-7.0629999999999997</v>
      </c>
      <c r="R1194">
        <v>-6.5949999999999998</v>
      </c>
      <c r="S1194">
        <v>-26.149000000000001</v>
      </c>
      <c r="T1194">
        <v>-259.41300000000001</v>
      </c>
      <c r="U1194">
        <v>-962.43799999999999</v>
      </c>
      <c r="V1194">
        <v>-2483.2379999999998</v>
      </c>
      <c r="W1194">
        <v>-4807.3370000000004</v>
      </c>
      <c r="X1194">
        <v>-7771.0680000000002</v>
      </c>
      <c r="Y1194">
        <v>-10997.397999999999</v>
      </c>
      <c r="Z1194">
        <v>-14150.835999999999</v>
      </c>
      <c r="AA1194">
        <v>-16978.25</v>
      </c>
      <c r="AB1194">
        <v>-19450.044000000002</v>
      </c>
      <c r="AC1194">
        <v>-21349.539000000001</v>
      </c>
      <c r="AD1194">
        <v>-22773.545999999998</v>
      </c>
      <c r="AE1194">
        <v>-23779.058000000001</v>
      </c>
      <c r="AF1194">
        <v>-24305.473999999998</v>
      </c>
      <c r="AG1194">
        <v>-24453.441999999999</v>
      </c>
      <c r="AH1194">
        <v>-24197.231</v>
      </c>
      <c r="AI1194">
        <v>-23584.173999999999</v>
      </c>
      <c r="AJ1194">
        <v>-22697.073</v>
      </c>
      <c r="AK1194">
        <v>-21218.620999999999</v>
      </c>
      <c r="AL1194">
        <v>-19055.039000000001</v>
      </c>
      <c r="AM1194">
        <v>-16293.088</v>
      </c>
      <c r="AN1194">
        <v>-13323.401</v>
      </c>
      <c r="AO1194">
        <v>-10244.761</v>
      </c>
      <c r="AP1194">
        <v>-7234.5810000000001</v>
      </c>
      <c r="AQ1194">
        <v>-4639.6480000000001</v>
      </c>
      <c r="AR1194">
        <v>-2687.8890000000001</v>
      </c>
      <c r="AS1194">
        <v>-1262.6869999999999</v>
      </c>
      <c r="AT1194">
        <v>-339.81099999999998</v>
      </c>
      <c r="AU1194">
        <v>-29.076000000000001</v>
      </c>
      <c r="AV1194">
        <v>-12.205</v>
      </c>
      <c r="AW1194">
        <v>-11.175000000000001</v>
      </c>
      <c r="AX1194">
        <v>-11.244999999999999</v>
      </c>
      <c r="AY1194">
        <v>-10.106999999999999</v>
      </c>
      <c r="AZ1194">
        <v>-8.9740000000000002</v>
      </c>
      <c r="BA1194">
        <v>-8.57</v>
      </c>
      <c r="BB1194">
        <v>-8.0180000000000007</v>
      </c>
      <c r="BC1194">
        <v>-8.7680000000000007</v>
      </c>
      <c r="BD1194">
        <v>-8.3640000000000008</v>
      </c>
    </row>
    <row r="1195" spans="1:56" x14ac:dyDescent="0.25">
      <c r="A1195" t="s">
        <v>323</v>
      </c>
      <c r="D1195" t="s">
        <v>2</v>
      </c>
      <c r="F1195" t="s">
        <v>157</v>
      </c>
      <c r="G1195" s="33">
        <v>43084</v>
      </c>
      <c r="H1195" s="41">
        <f t="shared" si="23"/>
        <v>16712.130999999998</v>
      </c>
      <c r="I1195">
        <v>-4.9889999999999999</v>
      </c>
      <c r="J1195">
        <v>-2.726</v>
      </c>
      <c r="K1195">
        <v>-7.5010000000000003</v>
      </c>
      <c r="L1195">
        <v>-5.1639999999999997</v>
      </c>
      <c r="M1195">
        <v>-5.2389999999999999</v>
      </c>
      <c r="N1195">
        <v>-5.2140000000000004</v>
      </c>
      <c r="O1195">
        <v>-5.351</v>
      </c>
      <c r="P1195">
        <v>-5.1139999999999999</v>
      </c>
      <c r="Q1195">
        <v>-4.9889999999999999</v>
      </c>
      <c r="R1195">
        <v>-5.4260000000000002</v>
      </c>
      <c r="S1195">
        <v>-6.7430000000000003</v>
      </c>
      <c r="T1195">
        <v>-21.954000000000001</v>
      </c>
      <c r="U1195">
        <v>-61.171999999999997</v>
      </c>
      <c r="V1195">
        <v>-129.816</v>
      </c>
      <c r="W1195">
        <v>-211.578</v>
      </c>
      <c r="X1195">
        <v>-321.13</v>
      </c>
      <c r="Y1195">
        <v>-445.72800000000001</v>
      </c>
      <c r="Z1195">
        <v>-581.83500000000004</v>
      </c>
      <c r="AA1195">
        <v>-717.36300000000006</v>
      </c>
      <c r="AB1195">
        <v>-794.15499999999997</v>
      </c>
      <c r="AC1195">
        <v>-874.76800000000003</v>
      </c>
      <c r="AD1195">
        <v>-949.72199999999998</v>
      </c>
      <c r="AE1195">
        <v>-992.22799999999995</v>
      </c>
      <c r="AF1195">
        <v>-1041.7639999999999</v>
      </c>
      <c r="AG1195">
        <v>-1060.193</v>
      </c>
      <c r="AH1195">
        <v>-1038.3879999999999</v>
      </c>
      <c r="AI1195">
        <v>-1015.035</v>
      </c>
      <c r="AJ1195">
        <v>-1010.45</v>
      </c>
      <c r="AK1195">
        <v>-975.81500000000005</v>
      </c>
      <c r="AL1195">
        <v>-922.15599999999995</v>
      </c>
      <c r="AM1195">
        <v>-855.12099999999998</v>
      </c>
      <c r="AN1195">
        <v>-761.995</v>
      </c>
      <c r="AO1195">
        <v>-650.14300000000003</v>
      </c>
      <c r="AP1195">
        <v>-514.19299999999998</v>
      </c>
      <c r="AQ1195">
        <v>-356.81799999999998</v>
      </c>
      <c r="AR1195">
        <v>-194.56399999999999</v>
      </c>
      <c r="AS1195">
        <v>-80.097999999999999</v>
      </c>
      <c r="AT1195">
        <v>-21.8</v>
      </c>
      <c r="AU1195">
        <v>-5.6689999999999996</v>
      </c>
      <c r="AV1195">
        <v>-5.0640000000000001</v>
      </c>
      <c r="AW1195">
        <v>-5.351</v>
      </c>
      <c r="AX1195">
        <v>-5.3140000000000001</v>
      </c>
      <c r="AY1195">
        <v>-5.3760000000000003</v>
      </c>
      <c r="AZ1195">
        <v>-5.0880000000000001</v>
      </c>
      <c r="BA1195">
        <v>-5.1890000000000001</v>
      </c>
      <c r="BB1195">
        <v>-5.5389999999999997</v>
      </c>
      <c r="BC1195">
        <v>-5.0640000000000001</v>
      </c>
      <c r="BD1195">
        <v>-6.0389999999999997</v>
      </c>
    </row>
    <row r="1196" spans="1:56" x14ac:dyDescent="0.25">
      <c r="A1196" t="s">
        <v>323</v>
      </c>
      <c r="D1196" t="s">
        <v>2</v>
      </c>
      <c r="F1196" t="s">
        <v>155</v>
      </c>
      <c r="G1196" s="33">
        <v>43084</v>
      </c>
      <c r="H1196" s="41">
        <f t="shared" si="23"/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-0.48</v>
      </c>
      <c r="Z1196">
        <v>-0.84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-0.36</v>
      </c>
      <c r="AG1196">
        <v>-0.6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</row>
    <row r="1197" spans="1:56" x14ac:dyDescent="0.25">
      <c r="A1197" t="s">
        <v>323</v>
      </c>
      <c r="D1197" t="s">
        <v>2</v>
      </c>
      <c r="F1197" t="s">
        <v>157</v>
      </c>
      <c r="G1197" s="33">
        <v>43085</v>
      </c>
      <c r="H1197" s="41">
        <f t="shared" si="23"/>
        <v>27115.418000000009</v>
      </c>
      <c r="I1197">
        <v>-4.351</v>
      </c>
      <c r="J1197">
        <v>-3.7010000000000001</v>
      </c>
      <c r="K1197">
        <v>-7.2880000000000003</v>
      </c>
      <c r="L1197">
        <v>-5.0389999999999997</v>
      </c>
      <c r="M1197">
        <v>-5.1879999999999997</v>
      </c>
      <c r="N1197">
        <v>-5.1390000000000002</v>
      </c>
      <c r="O1197">
        <v>-5.351</v>
      </c>
      <c r="P1197">
        <v>-5.0880000000000001</v>
      </c>
      <c r="Q1197">
        <v>-5.5510000000000002</v>
      </c>
      <c r="R1197">
        <v>-4.601</v>
      </c>
      <c r="S1197">
        <v>-6.1959999999999997</v>
      </c>
      <c r="T1197">
        <v>-24.298999999999999</v>
      </c>
      <c r="U1197">
        <v>-75.265000000000001</v>
      </c>
      <c r="V1197">
        <v>-199.83500000000001</v>
      </c>
      <c r="W1197">
        <v>-355.67099999999999</v>
      </c>
      <c r="X1197">
        <v>-567.63900000000001</v>
      </c>
      <c r="Y1197">
        <v>-803.74699999999996</v>
      </c>
      <c r="Z1197">
        <v>-1007.999</v>
      </c>
      <c r="AA1197">
        <v>-1213.0740000000001</v>
      </c>
      <c r="AB1197">
        <v>-1387.8779999999999</v>
      </c>
      <c r="AC1197">
        <v>-1533.4780000000001</v>
      </c>
      <c r="AD1197">
        <v>-1607.9570000000001</v>
      </c>
      <c r="AE1197">
        <v>-1739.434</v>
      </c>
      <c r="AF1197">
        <v>-1793.47</v>
      </c>
      <c r="AG1197">
        <v>-1559.6279999999999</v>
      </c>
      <c r="AH1197">
        <v>-1818.172</v>
      </c>
      <c r="AI1197">
        <v>-1800.3219999999999</v>
      </c>
      <c r="AJ1197">
        <v>-1647.347</v>
      </c>
      <c r="AK1197">
        <v>-1592.0550000000001</v>
      </c>
      <c r="AL1197">
        <v>-1387.067</v>
      </c>
      <c r="AM1197">
        <v>-1112.0509999999999</v>
      </c>
      <c r="AN1197">
        <v>-1212.0260000000001</v>
      </c>
      <c r="AO1197">
        <v>-971.22299999999996</v>
      </c>
      <c r="AP1197">
        <v>-719.43700000000001</v>
      </c>
      <c r="AQ1197">
        <v>-489.36</v>
      </c>
      <c r="AR1197">
        <v>-255.791</v>
      </c>
      <c r="AS1197">
        <v>-100.036</v>
      </c>
      <c r="AT1197">
        <v>-30.032</v>
      </c>
      <c r="AU1197">
        <v>-6.8849999999999998</v>
      </c>
      <c r="AV1197">
        <v>-4.9509999999999996</v>
      </c>
      <c r="AW1197">
        <v>-5.5259999999999998</v>
      </c>
      <c r="AX1197">
        <v>-4.7759999999999998</v>
      </c>
      <c r="AY1197">
        <v>-4.8390000000000004</v>
      </c>
      <c r="AZ1197">
        <v>-5.6890000000000001</v>
      </c>
      <c r="BA1197">
        <v>-5.5129999999999999</v>
      </c>
      <c r="BB1197">
        <v>-4.9889999999999999</v>
      </c>
      <c r="BC1197">
        <v>-5.0880000000000001</v>
      </c>
      <c r="BD1197">
        <v>-5.3760000000000003</v>
      </c>
    </row>
    <row r="1198" spans="1:56" x14ac:dyDescent="0.25">
      <c r="A1198" t="s">
        <v>323</v>
      </c>
      <c r="D1198" t="s">
        <v>2</v>
      </c>
      <c r="F1198" t="s">
        <v>156</v>
      </c>
      <c r="G1198" s="33">
        <v>43085</v>
      </c>
      <c r="H1198" s="41">
        <f t="shared" si="23"/>
        <v>336938.30600000004</v>
      </c>
      <c r="I1198">
        <v>-7.7430000000000003</v>
      </c>
      <c r="J1198">
        <v>-8.2129999999999992</v>
      </c>
      <c r="K1198">
        <v>-7.431</v>
      </c>
      <c r="L1198">
        <v>-7.1710000000000003</v>
      </c>
      <c r="M1198">
        <v>-6.899</v>
      </c>
      <c r="N1198">
        <v>-7.0869999999999997</v>
      </c>
      <c r="O1198">
        <v>-7.1609999999999996</v>
      </c>
      <c r="P1198">
        <v>-6.9249999999999998</v>
      </c>
      <c r="Q1198">
        <v>-6.9029999999999996</v>
      </c>
      <c r="R1198">
        <v>-6.6820000000000004</v>
      </c>
      <c r="S1198">
        <v>-23.847000000000001</v>
      </c>
      <c r="T1198">
        <v>-249.179</v>
      </c>
      <c r="U1198">
        <v>-843.06200000000001</v>
      </c>
      <c r="V1198">
        <v>-2273.6680000000001</v>
      </c>
      <c r="W1198">
        <v>-4334.1469999999999</v>
      </c>
      <c r="X1198">
        <v>-6927.6840000000002</v>
      </c>
      <c r="Y1198">
        <v>-9848.66</v>
      </c>
      <c r="Z1198">
        <v>-12712.186</v>
      </c>
      <c r="AA1198">
        <v>-15418.093000000001</v>
      </c>
      <c r="AB1198">
        <v>-17832.439999999999</v>
      </c>
      <c r="AC1198">
        <v>-20092.102999999999</v>
      </c>
      <c r="AD1198">
        <v>-21388.784</v>
      </c>
      <c r="AE1198">
        <v>-22529.969000000001</v>
      </c>
      <c r="AF1198">
        <v>-23234.477999999999</v>
      </c>
      <c r="AG1198">
        <v>-20442.667000000001</v>
      </c>
      <c r="AH1198">
        <v>-23324.201000000001</v>
      </c>
      <c r="AI1198">
        <v>-22987.212</v>
      </c>
      <c r="AJ1198">
        <v>-20625.187999999998</v>
      </c>
      <c r="AK1198">
        <v>-19521.878000000001</v>
      </c>
      <c r="AL1198">
        <v>-16676.914000000001</v>
      </c>
      <c r="AM1198">
        <v>-13295.324000000001</v>
      </c>
      <c r="AN1198">
        <v>-13566.83</v>
      </c>
      <c r="AO1198">
        <v>-10672.566000000001</v>
      </c>
      <c r="AP1198">
        <v>-7664.9359999999997</v>
      </c>
      <c r="AQ1198">
        <v>-5278.18</v>
      </c>
      <c r="AR1198">
        <v>-3100.846</v>
      </c>
      <c r="AS1198">
        <v>-1459.213</v>
      </c>
      <c r="AT1198">
        <v>-411.07100000000003</v>
      </c>
      <c r="AU1198">
        <v>-48.46</v>
      </c>
      <c r="AV1198">
        <v>-10.641999999999999</v>
      </c>
      <c r="AW1198">
        <v>-9.5239999999999991</v>
      </c>
      <c r="AX1198">
        <v>-10.614000000000001</v>
      </c>
      <c r="AY1198">
        <v>-9.2100000000000009</v>
      </c>
      <c r="AZ1198">
        <v>-9.1539999999999999</v>
      </c>
      <c r="BA1198">
        <v>-9.3469999999999995</v>
      </c>
      <c r="BB1198">
        <v>-8.7789999999999999</v>
      </c>
      <c r="BC1198">
        <v>-7.9109999999999996</v>
      </c>
      <c r="BD1198">
        <v>-7.1239999999999997</v>
      </c>
    </row>
    <row r="1199" spans="1:56" x14ac:dyDescent="0.25">
      <c r="A1199" t="s">
        <v>323</v>
      </c>
      <c r="D1199" t="s">
        <v>2</v>
      </c>
      <c r="F1199" t="s">
        <v>155</v>
      </c>
      <c r="G1199" s="33">
        <v>43085</v>
      </c>
      <c r="H1199" s="41">
        <f t="shared" si="23"/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-1.32</v>
      </c>
      <c r="Y1199">
        <v>-0.36</v>
      </c>
      <c r="Z1199">
        <v>-2.4</v>
      </c>
      <c r="AA1199">
        <v>-2.64</v>
      </c>
      <c r="AB1199">
        <v>-1.5</v>
      </c>
      <c r="AC1199">
        <v>-1.62</v>
      </c>
      <c r="AD1199">
        <v>-0.78</v>
      </c>
      <c r="AE1199">
        <v>-5.76</v>
      </c>
      <c r="AF1199">
        <v>-4.38</v>
      </c>
      <c r="AG1199">
        <v>-6.36</v>
      </c>
      <c r="AH1199">
        <v>-0.6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</row>
    <row r="1200" spans="1:56" x14ac:dyDescent="0.25">
      <c r="A1200" t="s">
        <v>323</v>
      </c>
      <c r="D1200" t="s">
        <v>2</v>
      </c>
      <c r="F1200" t="s">
        <v>157</v>
      </c>
      <c r="G1200" s="33">
        <v>43086</v>
      </c>
      <c r="H1200" s="41">
        <f t="shared" si="23"/>
        <v>30088.226999999995</v>
      </c>
      <c r="I1200">
        <v>-3.8759999999999999</v>
      </c>
      <c r="J1200">
        <v>-4.0640000000000001</v>
      </c>
      <c r="K1200">
        <v>-6.9390000000000001</v>
      </c>
      <c r="L1200">
        <v>-4.9139999999999997</v>
      </c>
      <c r="M1200">
        <v>-5.3639999999999999</v>
      </c>
      <c r="N1200">
        <v>-5.2640000000000002</v>
      </c>
      <c r="O1200">
        <v>-5.2510000000000003</v>
      </c>
      <c r="P1200">
        <v>-5.0140000000000002</v>
      </c>
      <c r="Q1200">
        <v>-5.2389999999999999</v>
      </c>
      <c r="R1200">
        <v>-4.8390000000000004</v>
      </c>
      <c r="S1200">
        <v>-5.7640000000000002</v>
      </c>
      <c r="T1200">
        <v>-37.526000000000003</v>
      </c>
      <c r="U1200">
        <v>-123.93600000000001</v>
      </c>
      <c r="V1200">
        <v>-231.92500000000001</v>
      </c>
      <c r="W1200">
        <v>-517.79300000000001</v>
      </c>
      <c r="X1200">
        <v>-721.31200000000001</v>
      </c>
      <c r="Y1200">
        <v>-957.80700000000002</v>
      </c>
      <c r="Z1200">
        <v>-1173.1099999999999</v>
      </c>
      <c r="AA1200">
        <v>-1419.9860000000001</v>
      </c>
      <c r="AB1200">
        <v>-1635.586</v>
      </c>
      <c r="AC1200">
        <v>-1680.1579999999999</v>
      </c>
      <c r="AD1200">
        <v>-1915.5989999999999</v>
      </c>
      <c r="AE1200">
        <v>-1967.4079999999999</v>
      </c>
      <c r="AF1200">
        <v>-2014.828</v>
      </c>
      <c r="AG1200">
        <v>-2022.3240000000001</v>
      </c>
      <c r="AH1200">
        <v>-1946.068</v>
      </c>
      <c r="AI1200">
        <v>-1993.88</v>
      </c>
      <c r="AJ1200">
        <v>-1821.2180000000001</v>
      </c>
      <c r="AK1200">
        <v>-1707.925</v>
      </c>
      <c r="AL1200">
        <v>-1556.6220000000001</v>
      </c>
      <c r="AM1200">
        <v>-1347.954</v>
      </c>
      <c r="AN1200">
        <v>-1208.33</v>
      </c>
      <c r="AO1200">
        <v>-758.23800000000006</v>
      </c>
      <c r="AP1200">
        <v>-554.45699999999999</v>
      </c>
      <c r="AQ1200">
        <v>-371.60399999999998</v>
      </c>
      <c r="AR1200">
        <v>-186.547</v>
      </c>
      <c r="AS1200">
        <v>-80.683000000000007</v>
      </c>
      <c r="AT1200">
        <v>-27.777000000000001</v>
      </c>
      <c r="AU1200">
        <v>-5.9390000000000001</v>
      </c>
      <c r="AV1200">
        <v>-4.5129999999999999</v>
      </c>
      <c r="AW1200">
        <v>-5.2389999999999999</v>
      </c>
      <c r="AX1200">
        <v>-5.0759999999999996</v>
      </c>
      <c r="AY1200">
        <v>-5.1760000000000002</v>
      </c>
      <c r="AZ1200">
        <v>-4.9630000000000001</v>
      </c>
      <c r="BA1200">
        <v>-4.9139999999999997</v>
      </c>
      <c r="BB1200">
        <v>-5.5010000000000003</v>
      </c>
      <c r="BC1200">
        <v>-4.8259999999999996</v>
      </c>
      <c r="BD1200">
        <v>-4.9509999999999996</v>
      </c>
    </row>
    <row r="1201" spans="1:56" x14ac:dyDescent="0.25">
      <c r="A1201" t="s">
        <v>323</v>
      </c>
      <c r="D1201" t="s">
        <v>2</v>
      </c>
      <c r="F1201" t="s">
        <v>155</v>
      </c>
      <c r="G1201" s="33">
        <v>43086</v>
      </c>
      <c r="H1201" s="41">
        <f t="shared" si="23"/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-0.12</v>
      </c>
      <c r="Y1201">
        <v>-1.68</v>
      </c>
      <c r="Z1201">
        <v>-2.16</v>
      </c>
      <c r="AA1201">
        <v>-3.24</v>
      </c>
      <c r="AB1201">
        <v>-4.1399999999999997</v>
      </c>
      <c r="AC1201">
        <v>-6.24</v>
      </c>
      <c r="AD1201">
        <v>-0.18</v>
      </c>
      <c r="AE1201">
        <v>-6.72</v>
      </c>
      <c r="AF1201">
        <v>-4.38</v>
      </c>
      <c r="AG1201">
        <v>-5.34</v>
      </c>
      <c r="AH1201">
        <v>-0.42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</row>
    <row r="1202" spans="1:56" x14ac:dyDescent="0.25">
      <c r="A1202" t="s">
        <v>323</v>
      </c>
      <c r="D1202" t="s">
        <v>2</v>
      </c>
      <c r="F1202" t="s">
        <v>156</v>
      </c>
      <c r="G1202" s="33">
        <v>43086</v>
      </c>
      <c r="H1202" s="41">
        <f t="shared" si="23"/>
        <v>327071.45099999988</v>
      </c>
      <c r="I1202">
        <v>-7.2450000000000001</v>
      </c>
      <c r="J1202">
        <v>-7.6890000000000001</v>
      </c>
      <c r="K1202">
        <v>-8.5129999999999999</v>
      </c>
      <c r="L1202">
        <v>-7.9969999999999999</v>
      </c>
      <c r="M1202">
        <v>-7.7830000000000004</v>
      </c>
      <c r="N1202">
        <v>-8.0269999999999992</v>
      </c>
      <c r="O1202">
        <v>-7.5129999999999999</v>
      </c>
      <c r="P1202">
        <v>-7.1189999999999998</v>
      </c>
      <c r="Q1202">
        <v>-8.7059999999999995</v>
      </c>
      <c r="R1202">
        <v>-9.0860000000000003</v>
      </c>
      <c r="S1202">
        <v>-11.34</v>
      </c>
      <c r="T1202">
        <v>-287.79000000000002</v>
      </c>
      <c r="U1202">
        <v>-980.904</v>
      </c>
      <c r="V1202">
        <v>-1939.752</v>
      </c>
      <c r="W1202">
        <v>-4435.0469999999996</v>
      </c>
      <c r="X1202">
        <v>-6594.3630000000003</v>
      </c>
      <c r="Y1202">
        <v>-9297.0609999999997</v>
      </c>
      <c r="Z1202">
        <v>-12023.543</v>
      </c>
      <c r="AA1202">
        <v>-15089.424000000001</v>
      </c>
      <c r="AB1202">
        <v>-17826.259999999998</v>
      </c>
      <c r="AC1202">
        <v>-19129.238000000001</v>
      </c>
      <c r="AD1202">
        <v>-21943.212</v>
      </c>
      <c r="AE1202">
        <v>-22642.481</v>
      </c>
      <c r="AF1202">
        <v>-23652.744999999999</v>
      </c>
      <c r="AG1202">
        <v>-23866.992999999999</v>
      </c>
      <c r="AH1202">
        <v>-22559.208999999999</v>
      </c>
      <c r="AI1202">
        <v>-22924.291000000001</v>
      </c>
      <c r="AJ1202">
        <v>-20870.559000000001</v>
      </c>
      <c r="AK1202">
        <v>-19123.911</v>
      </c>
      <c r="AL1202">
        <v>-17016.442999999999</v>
      </c>
      <c r="AM1202">
        <v>-14670.718000000001</v>
      </c>
      <c r="AN1202">
        <v>-12665.356</v>
      </c>
      <c r="AO1202">
        <v>-7634.0659999999998</v>
      </c>
      <c r="AP1202">
        <v>-5332.107</v>
      </c>
      <c r="AQ1202">
        <v>-2832.556</v>
      </c>
      <c r="AR1202">
        <v>-1157.71</v>
      </c>
      <c r="AS1202">
        <v>-315.06</v>
      </c>
      <c r="AT1202">
        <v>-69.977999999999994</v>
      </c>
      <c r="AU1202">
        <v>-13.467000000000001</v>
      </c>
      <c r="AV1202">
        <v>-14.593999999999999</v>
      </c>
      <c r="AW1202">
        <v>-12.010999999999999</v>
      </c>
      <c r="AX1202">
        <v>-11.842000000000001</v>
      </c>
      <c r="AY1202">
        <v>-10.16</v>
      </c>
      <c r="AZ1202">
        <v>-8.0730000000000004</v>
      </c>
      <c r="BA1202">
        <v>-8.4369999999999994</v>
      </c>
      <c r="BB1202">
        <v>-7.2770000000000001</v>
      </c>
      <c r="BC1202">
        <v>-6.8869999999999996</v>
      </c>
      <c r="BD1202">
        <v>-6.9080000000000004</v>
      </c>
    </row>
    <row r="1203" spans="1:56" x14ac:dyDescent="0.25">
      <c r="A1203" t="s">
        <v>323</v>
      </c>
      <c r="D1203" t="s">
        <v>2</v>
      </c>
      <c r="F1203" t="s">
        <v>155</v>
      </c>
      <c r="G1203" s="33">
        <v>43087</v>
      </c>
      <c r="H1203" s="41">
        <f t="shared" si="23"/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-0.06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</row>
    <row r="1204" spans="1:56" x14ac:dyDescent="0.25">
      <c r="A1204" t="s">
        <v>323</v>
      </c>
      <c r="D1204" t="s">
        <v>2</v>
      </c>
      <c r="F1204" t="s">
        <v>157</v>
      </c>
      <c r="G1204" s="33">
        <v>43087</v>
      </c>
      <c r="H1204" s="41">
        <f t="shared" si="23"/>
        <v>8396.0520000000015</v>
      </c>
      <c r="I1204">
        <v>-3.4889999999999999</v>
      </c>
      <c r="J1204">
        <v>-5.1260000000000003</v>
      </c>
      <c r="K1204">
        <v>-6.1260000000000003</v>
      </c>
      <c r="L1204">
        <v>-5.1879999999999997</v>
      </c>
      <c r="M1204">
        <v>-5.3879999999999999</v>
      </c>
      <c r="N1204">
        <v>-4.8630000000000004</v>
      </c>
      <c r="O1204">
        <v>-4.5010000000000003</v>
      </c>
      <c r="P1204">
        <v>-4.9640000000000004</v>
      </c>
      <c r="Q1204">
        <v>-4.7389999999999999</v>
      </c>
      <c r="R1204">
        <v>-5.5890000000000004</v>
      </c>
      <c r="S1204">
        <v>-5.6360000000000001</v>
      </c>
      <c r="T1204">
        <v>-19.484000000000002</v>
      </c>
      <c r="U1204">
        <v>-56.524999999999999</v>
      </c>
      <c r="V1204">
        <v>-69.253</v>
      </c>
      <c r="W1204">
        <v>-62.408000000000001</v>
      </c>
      <c r="X1204">
        <v>-96.644000000000005</v>
      </c>
      <c r="Y1204">
        <v>-185.59899999999999</v>
      </c>
      <c r="Z1204">
        <v>-293.77199999999999</v>
      </c>
      <c r="AA1204">
        <v>-340.91699999999997</v>
      </c>
      <c r="AB1204">
        <v>-514.19100000000003</v>
      </c>
      <c r="AC1204">
        <v>-590.98</v>
      </c>
      <c r="AD1204">
        <v>-662.24300000000005</v>
      </c>
      <c r="AE1204">
        <v>-617.85799999999995</v>
      </c>
      <c r="AF1204">
        <v>-700.05499999999995</v>
      </c>
      <c r="AG1204">
        <v>-543.53300000000002</v>
      </c>
      <c r="AH1204">
        <v>-684.36</v>
      </c>
      <c r="AI1204">
        <v>-654.87099999999998</v>
      </c>
      <c r="AJ1204">
        <v>-437.97</v>
      </c>
      <c r="AK1204">
        <v>-260.50900000000001</v>
      </c>
      <c r="AL1204">
        <v>-253.12200000000001</v>
      </c>
      <c r="AM1204">
        <v>-220.374</v>
      </c>
      <c r="AN1204">
        <v>-224.392</v>
      </c>
      <c r="AO1204">
        <v>-226.578</v>
      </c>
      <c r="AP1204">
        <v>-247.756</v>
      </c>
      <c r="AQ1204">
        <v>-167.386</v>
      </c>
      <c r="AR1204">
        <v>-96.52</v>
      </c>
      <c r="AS1204">
        <v>-43.292999999999999</v>
      </c>
      <c r="AT1204">
        <v>-14.939</v>
      </c>
      <c r="AU1204">
        <v>-5.5039999999999996</v>
      </c>
      <c r="AV1204">
        <v>-5.6269999999999998</v>
      </c>
      <c r="AW1204">
        <v>-5.0149999999999997</v>
      </c>
      <c r="AX1204">
        <v>-5.452</v>
      </c>
      <c r="AY1204">
        <v>-6.09</v>
      </c>
      <c r="AZ1204">
        <v>-5.327</v>
      </c>
      <c r="BA1204">
        <v>-5.7519999999999998</v>
      </c>
      <c r="BB1204">
        <v>-5.5149999999999997</v>
      </c>
      <c r="BC1204">
        <v>-5.4640000000000004</v>
      </c>
      <c r="BD1204">
        <v>-5.165</v>
      </c>
    </row>
    <row r="1205" spans="1:56" x14ac:dyDescent="0.25">
      <c r="A1205" t="s">
        <v>323</v>
      </c>
      <c r="D1205" t="s">
        <v>2</v>
      </c>
      <c r="F1205" t="s">
        <v>156</v>
      </c>
      <c r="G1205" s="33">
        <v>43087</v>
      </c>
      <c r="H1205" s="41">
        <f t="shared" si="23"/>
        <v>215233.40900000001</v>
      </c>
      <c r="I1205">
        <v>-7.891</v>
      </c>
      <c r="J1205">
        <v>-6.9580000000000002</v>
      </c>
      <c r="K1205">
        <v>-7.6230000000000002</v>
      </c>
      <c r="L1205">
        <v>-7.47</v>
      </c>
      <c r="M1205">
        <v>-6.9180000000000001</v>
      </c>
      <c r="N1205">
        <v>-7.4729999999999999</v>
      </c>
      <c r="O1205">
        <v>-7.1059999999999999</v>
      </c>
      <c r="P1205">
        <v>-7.625</v>
      </c>
      <c r="Q1205">
        <v>-6.6829999999999998</v>
      </c>
      <c r="R1205">
        <v>-6.79</v>
      </c>
      <c r="S1205">
        <v>-10.044</v>
      </c>
      <c r="T1205">
        <v>-115.64400000000001</v>
      </c>
      <c r="U1205">
        <v>-768.875</v>
      </c>
      <c r="V1205">
        <v>-1334.3309999999999</v>
      </c>
      <c r="W1205">
        <v>-1796.6130000000001</v>
      </c>
      <c r="X1205">
        <v>-3290.2530000000002</v>
      </c>
      <c r="Y1205">
        <v>-6321.6</v>
      </c>
      <c r="Z1205">
        <v>-9184.5310000000009</v>
      </c>
      <c r="AA1205">
        <v>-10451.998</v>
      </c>
      <c r="AB1205">
        <v>-14482.786</v>
      </c>
      <c r="AC1205">
        <v>-16575.554</v>
      </c>
      <c r="AD1205">
        <v>-18219.828000000001</v>
      </c>
      <c r="AE1205">
        <v>-17835.404999999999</v>
      </c>
      <c r="AF1205">
        <v>-19205.36</v>
      </c>
      <c r="AG1205">
        <v>-15939.95</v>
      </c>
      <c r="AH1205">
        <v>-18828.025000000001</v>
      </c>
      <c r="AI1205">
        <v>-18310.704000000002</v>
      </c>
      <c r="AJ1205">
        <v>-13026.175999999999</v>
      </c>
      <c r="AK1205">
        <v>-8388.9860000000008</v>
      </c>
      <c r="AL1205">
        <v>-6561.2659999999996</v>
      </c>
      <c r="AM1205">
        <v>-4767.607</v>
      </c>
      <c r="AN1205">
        <v>-3512.9609999999998</v>
      </c>
      <c r="AO1205">
        <v>-2658.4189999999999</v>
      </c>
      <c r="AP1205">
        <v>-2019.374</v>
      </c>
      <c r="AQ1205">
        <v>-903.04300000000001</v>
      </c>
      <c r="AR1205">
        <v>-360.76299999999998</v>
      </c>
      <c r="AS1205">
        <v>-125.77800000000001</v>
      </c>
      <c r="AT1205">
        <v>-36.506</v>
      </c>
      <c r="AU1205">
        <v>-15.744999999999999</v>
      </c>
      <c r="AV1205">
        <v>-16.13</v>
      </c>
      <c r="AW1205">
        <v>-17.356999999999999</v>
      </c>
      <c r="AX1205">
        <v>-15.212999999999999</v>
      </c>
      <c r="AY1205">
        <v>-13.85</v>
      </c>
      <c r="AZ1205">
        <v>-12.363</v>
      </c>
      <c r="BA1205">
        <v>-10.467000000000001</v>
      </c>
      <c r="BB1205">
        <v>-8.7780000000000005</v>
      </c>
      <c r="BC1205">
        <v>-9.3960000000000008</v>
      </c>
      <c r="BD1205">
        <v>-9.1929999999999996</v>
      </c>
    </row>
    <row r="1206" spans="1:56" x14ac:dyDescent="0.25">
      <c r="A1206" t="s">
        <v>323</v>
      </c>
      <c r="D1206" t="s">
        <v>2</v>
      </c>
      <c r="F1206" t="s">
        <v>155</v>
      </c>
      <c r="G1206" s="33">
        <v>43088</v>
      </c>
      <c r="H1206" s="41">
        <f t="shared" si="23"/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</row>
    <row r="1207" spans="1:56" x14ac:dyDescent="0.25">
      <c r="A1207" t="s">
        <v>323</v>
      </c>
      <c r="D1207" t="s">
        <v>2</v>
      </c>
      <c r="F1207" t="s">
        <v>157</v>
      </c>
      <c r="G1207" s="33">
        <v>43088</v>
      </c>
      <c r="H1207" s="41">
        <f t="shared" si="23"/>
        <v>4514.8630000000021</v>
      </c>
      <c r="I1207">
        <v>-3.0640000000000001</v>
      </c>
      <c r="J1207">
        <v>-5.9390000000000001</v>
      </c>
      <c r="K1207">
        <v>-6.5519999999999996</v>
      </c>
      <c r="L1207">
        <v>-5.4020000000000001</v>
      </c>
      <c r="M1207">
        <v>-5.2519999999999998</v>
      </c>
      <c r="N1207">
        <v>-5.8890000000000002</v>
      </c>
      <c r="O1207">
        <v>-5.0519999999999996</v>
      </c>
      <c r="P1207">
        <v>-5.6269999999999998</v>
      </c>
      <c r="Q1207">
        <v>-4.9139999999999997</v>
      </c>
      <c r="R1207">
        <v>-5.3639999999999999</v>
      </c>
      <c r="S1207">
        <v>-5.29</v>
      </c>
      <c r="T1207">
        <v>-5.5359999999999996</v>
      </c>
      <c r="U1207">
        <v>-9.8970000000000002</v>
      </c>
      <c r="V1207">
        <v>-16.943999999999999</v>
      </c>
      <c r="W1207">
        <v>-22.305</v>
      </c>
      <c r="X1207">
        <v>-22.727</v>
      </c>
      <c r="Y1207">
        <v>-46.545000000000002</v>
      </c>
      <c r="Z1207">
        <v>-79.093999999999994</v>
      </c>
      <c r="AA1207">
        <v>-72.981999999999999</v>
      </c>
      <c r="AB1207">
        <v>-98.872</v>
      </c>
      <c r="AC1207">
        <v>-256.762</v>
      </c>
      <c r="AD1207">
        <v>-194.172</v>
      </c>
      <c r="AE1207">
        <v>-84.593999999999994</v>
      </c>
      <c r="AF1207">
        <v>-81.278000000000006</v>
      </c>
      <c r="AG1207">
        <v>-286.42200000000003</v>
      </c>
      <c r="AH1207">
        <v>-431.42</v>
      </c>
      <c r="AI1207">
        <v>-454.29500000000002</v>
      </c>
      <c r="AJ1207">
        <v>-589.94100000000003</v>
      </c>
      <c r="AK1207">
        <v>-473.28100000000001</v>
      </c>
      <c r="AL1207">
        <v>-374.947</v>
      </c>
      <c r="AM1207">
        <v>-222.21100000000001</v>
      </c>
      <c r="AN1207">
        <v>-209.84</v>
      </c>
      <c r="AO1207">
        <v>-181.85</v>
      </c>
      <c r="AP1207">
        <v>-112.504</v>
      </c>
      <c r="AQ1207">
        <v>-41.811</v>
      </c>
      <c r="AR1207">
        <v>-13.276</v>
      </c>
      <c r="AS1207">
        <v>-6.2279999999999998</v>
      </c>
      <c r="AT1207">
        <v>-5.8890000000000002</v>
      </c>
      <c r="AU1207">
        <v>-8.4779999999999998</v>
      </c>
      <c r="AV1207">
        <v>-5.952</v>
      </c>
      <c r="AW1207">
        <v>-5.9889999999999999</v>
      </c>
      <c r="AX1207">
        <v>-5.6269999999999998</v>
      </c>
      <c r="AY1207">
        <v>-5.64</v>
      </c>
      <c r="AZ1207">
        <v>-6.1769999999999996</v>
      </c>
      <c r="BA1207">
        <v>-5.577</v>
      </c>
      <c r="BB1207">
        <v>-5.7640000000000002</v>
      </c>
      <c r="BC1207">
        <v>-6.1269999999999998</v>
      </c>
      <c r="BD1207">
        <v>-5.5640000000000001</v>
      </c>
    </row>
    <row r="1208" spans="1:56" x14ac:dyDescent="0.25">
      <c r="A1208" t="s">
        <v>323</v>
      </c>
      <c r="D1208" t="s">
        <v>2</v>
      </c>
      <c r="F1208" t="s">
        <v>156</v>
      </c>
      <c r="G1208" s="33">
        <v>43088</v>
      </c>
      <c r="H1208" s="41">
        <f t="shared" si="23"/>
        <v>117088.59</v>
      </c>
      <c r="I1208">
        <v>-8.7919999999999998</v>
      </c>
      <c r="J1208">
        <v>-8.32</v>
      </c>
      <c r="K1208">
        <v>-9.1199999999999992</v>
      </c>
      <c r="L1208">
        <v>-8.4369999999999994</v>
      </c>
      <c r="M1208">
        <v>-8.843</v>
      </c>
      <c r="N1208">
        <v>-7.6790000000000003</v>
      </c>
      <c r="O1208">
        <v>-7.274</v>
      </c>
      <c r="P1208">
        <v>-7.5460000000000003</v>
      </c>
      <c r="Q1208">
        <v>-7.5380000000000003</v>
      </c>
      <c r="R1208">
        <v>-8.0510000000000002</v>
      </c>
      <c r="S1208">
        <v>-8.6050000000000004</v>
      </c>
      <c r="T1208">
        <v>-11.519</v>
      </c>
      <c r="U1208">
        <v>-62.908999999999999</v>
      </c>
      <c r="V1208">
        <v>-173.30199999999999</v>
      </c>
      <c r="W1208">
        <v>-424.637</v>
      </c>
      <c r="X1208">
        <v>-725.79399999999998</v>
      </c>
      <c r="Y1208">
        <v>-2162.261</v>
      </c>
      <c r="Z1208">
        <v>-3263.3220000000001</v>
      </c>
      <c r="AA1208">
        <v>-2884.8290000000002</v>
      </c>
      <c r="AB1208">
        <v>-4622.9830000000002</v>
      </c>
      <c r="AC1208">
        <v>-8788.3310000000001</v>
      </c>
      <c r="AD1208">
        <v>-6907.8280000000004</v>
      </c>
      <c r="AE1208">
        <v>-3692.6320000000001</v>
      </c>
      <c r="AF1208">
        <v>-3301.192</v>
      </c>
      <c r="AG1208">
        <v>-9656.4030000000002</v>
      </c>
      <c r="AH1208">
        <v>-12964.025</v>
      </c>
      <c r="AI1208">
        <v>-13956.825999999999</v>
      </c>
      <c r="AJ1208">
        <v>-15358.956</v>
      </c>
      <c r="AK1208">
        <v>-10833.433000000001</v>
      </c>
      <c r="AL1208">
        <v>-8260.616</v>
      </c>
      <c r="AM1208">
        <v>-3086.7840000000001</v>
      </c>
      <c r="AN1208">
        <v>-3312.4319999999998</v>
      </c>
      <c r="AO1208">
        <v>-1588.7439999999999</v>
      </c>
      <c r="AP1208">
        <v>-653.10599999999999</v>
      </c>
      <c r="AQ1208">
        <v>-138.45500000000001</v>
      </c>
      <c r="AR1208">
        <v>-34.436</v>
      </c>
      <c r="AS1208">
        <v>-15.468</v>
      </c>
      <c r="AT1208">
        <v>-13.574999999999999</v>
      </c>
      <c r="AU1208">
        <v>-17.812000000000001</v>
      </c>
      <c r="AV1208">
        <v>-13.568</v>
      </c>
      <c r="AW1208">
        <v>-11.396000000000001</v>
      </c>
      <c r="AX1208">
        <v>-10.238</v>
      </c>
      <c r="AY1208">
        <v>-8.56</v>
      </c>
      <c r="AZ1208">
        <v>-9.1690000000000005</v>
      </c>
      <c r="BA1208">
        <v>-8.3659999999999997</v>
      </c>
      <c r="BB1208">
        <v>-7.6440000000000001</v>
      </c>
      <c r="BC1208">
        <v>-8.7439999999999998</v>
      </c>
      <c r="BD1208">
        <v>-8.09</v>
      </c>
    </row>
    <row r="1209" spans="1:56" x14ac:dyDescent="0.25">
      <c r="A1209" t="s">
        <v>323</v>
      </c>
      <c r="D1209" t="s">
        <v>2</v>
      </c>
      <c r="F1209" t="s">
        <v>156</v>
      </c>
      <c r="G1209" s="33">
        <v>43089</v>
      </c>
      <c r="H1209" s="41">
        <f t="shared" si="23"/>
        <v>203938.25399999999</v>
      </c>
      <c r="I1209">
        <v>-7.7309999999999999</v>
      </c>
      <c r="J1209">
        <v>-6.883</v>
      </c>
      <c r="K1209">
        <v>-7.0570000000000004</v>
      </c>
      <c r="L1209">
        <v>-6.4960000000000004</v>
      </c>
      <c r="M1209">
        <v>-6.548</v>
      </c>
      <c r="N1209">
        <v>-6.8150000000000004</v>
      </c>
      <c r="O1209">
        <v>-6.4530000000000003</v>
      </c>
      <c r="P1209">
        <v>-6.4279999999999999</v>
      </c>
      <c r="Q1209">
        <v>-6.8179999999999996</v>
      </c>
      <c r="R1209">
        <v>-7.3070000000000004</v>
      </c>
      <c r="S1209">
        <v>-7.2110000000000003</v>
      </c>
      <c r="T1209">
        <v>-15.509</v>
      </c>
      <c r="U1209">
        <v>-413.07600000000002</v>
      </c>
      <c r="V1209">
        <v>-2029.21</v>
      </c>
      <c r="W1209">
        <v>-4730.152</v>
      </c>
      <c r="X1209">
        <v>-7757.39</v>
      </c>
      <c r="Y1209">
        <v>-10821.201999999999</v>
      </c>
      <c r="Z1209">
        <v>-12767.839</v>
      </c>
      <c r="AA1209">
        <v>-13500.019</v>
      </c>
      <c r="AB1209">
        <v>-14362.937</v>
      </c>
      <c r="AC1209">
        <v>-17048.927</v>
      </c>
      <c r="AD1209">
        <v>-18697.136999999999</v>
      </c>
      <c r="AE1209">
        <v>-16371.672</v>
      </c>
      <c r="AF1209">
        <v>-14607.98</v>
      </c>
      <c r="AG1209">
        <v>-12297.799000000001</v>
      </c>
      <c r="AH1209">
        <v>-11013.317999999999</v>
      </c>
      <c r="AI1209">
        <v>-8100.2619999999997</v>
      </c>
      <c r="AJ1209">
        <v>-6094.5529999999999</v>
      </c>
      <c r="AK1209">
        <v>-7862.3969999999999</v>
      </c>
      <c r="AL1209">
        <v>-6693.7550000000001</v>
      </c>
      <c r="AM1209">
        <v>-7195.8249999999998</v>
      </c>
      <c r="AN1209">
        <v>-4393.9440000000004</v>
      </c>
      <c r="AO1209">
        <v>-3371.3829999999998</v>
      </c>
      <c r="AP1209">
        <v>-2137.5639999999999</v>
      </c>
      <c r="AQ1209">
        <v>-754.41600000000005</v>
      </c>
      <c r="AR1209">
        <v>-480.04700000000003</v>
      </c>
      <c r="AS1209">
        <v>-172.73</v>
      </c>
      <c r="AT1209">
        <v>-57.247999999999998</v>
      </c>
      <c r="AU1209">
        <v>-25.048999999999999</v>
      </c>
      <c r="AV1209">
        <v>-12.214</v>
      </c>
      <c r="AW1209">
        <v>-12.407999999999999</v>
      </c>
      <c r="AX1209">
        <v>-12.699</v>
      </c>
      <c r="AY1209">
        <v>-10.375999999999999</v>
      </c>
      <c r="AZ1209">
        <v>-9.25</v>
      </c>
      <c r="BA1209">
        <v>-10.207000000000001</v>
      </c>
      <c r="BB1209">
        <v>-7.7190000000000003</v>
      </c>
      <c r="BC1209">
        <v>-7.5309999999999997</v>
      </c>
      <c r="BD1209">
        <v>-6.7629999999999999</v>
      </c>
    </row>
    <row r="1210" spans="1:56" x14ac:dyDescent="0.25">
      <c r="A1210" t="s">
        <v>323</v>
      </c>
      <c r="D1210" t="s">
        <v>2</v>
      </c>
      <c r="F1210" t="s">
        <v>155</v>
      </c>
      <c r="G1210" s="33">
        <v>43089</v>
      </c>
      <c r="H1210" s="41">
        <f t="shared" si="23"/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-0.06</v>
      </c>
      <c r="AA1210">
        <v>-0.06</v>
      </c>
      <c r="AB1210">
        <v>-0.24</v>
      </c>
      <c r="AC1210">
        <v>-2.7</v>
      </c>
      <c r="AD1210">
        <v>-1.56</v>
      </c>
      <c r="AE1210">
        <v>-0.54</v>
      </c>
      <c r="AF1210">
        <v>0</v>
      </c>
      <c r="AG1210">
        <v>-0.06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</row>
    <row r="1211" spans="1:56" x14ac:dyDescent="0.25">
      <c r="A1211" t="s">
        <v>323</v>
      </c>
      <c r="D1211" t="s">
        <v>2</v>
      </c>
      <c r="F1211" t="s">
        <v>157</v>
      </c>
      <c r="G1211" s="33">
        <v>43089</v>
      </c>
      <c r="H1211" s="41">
        <f t="shared" si="23"/>
        <v>8879.2380000000012</v>
      </c>
      <c r="I1211">
        <v>-3.5270000000000001</v>
      </c>
      <c r="J1211">
        <v>-6.4020000000000001</v>
      </c>
      <c r="K1211">
        <v>-6.1520000000000001</v>
      </c>
      <c r="L1211">
        <v>-5.19</v>
      </c>
      <c r="M1211">
        <v>-5.7640000000000002</v>
      </c>
      <c r="N1211">
        <v>-5.8639999999999999</v>
      </c>
      <c r="O1211">
        <v>-6.0519999999999996</v>
      </c>
      <c r="P1211">
        <v>-6.1639999999999997</v>
      </c>
      <c r="Q1211">
        <v>-5.6890000000000001</v>
      </c>
      <c r="R1211">
        <v>-5.827</v>
      </c>
      <c r="S1211">
        <v>-5.9219999999999997</v>
      </c>
      <c r="T1211">
        <v>-6.734</v>
      </c>
      <c r="U1211">
        <v>-36.020000000000003</v>
      </c>
      <c r="V1211">
        <v>-117.91500000000001</v>
      </c>
      <c r="W1211">
        <v>-224.506</v>
      </c>
      <c r="X1211">
        <v>-346.46800000000002</v>
      </c>
      <c r="Y1211">
        <v>-463.95100000000002</v>
      </c>
      <c r="Z1211">
        <v>-536.37699999999995</v>
      </c>
      <c r="AA1211">
        <v>-607.19399999999996</v>
      </c>
      <c r="AB1211">
        <v>-621.03499999999997</v>
      </c>
      <c r="AC1211">
        <v>-719.70399999999995</v>
      </c>
      <c r="AD1211">
        <v>-781.52099999999996</v>
      </c>
      <c r="AE1211">
        <v>-702.00800000000004</v>
      </c>
      <c r="AF1211">
        <v>-572.88300000000004</v>
      </c>
      <c r="AG1211">
        <v>-423.11700000000002</v>
      </c>
      <c r="AH1211">
        <v>-430.96899999999999</v>
      </c>
      <c r="AI1211">
        <v>-276.72699999999998</v>
      </c>
      <c r="AJ1211">
        <v>-250.227</v>
      </c>
      <c r="AK1211">
        <v>-399.32100000000003</v>
      </c>
      <c r="AL1211">
        <v>-233.721</v>
      </c>
      <c r="AM1211">
        <v>-371.416</v>
      </c>
      <c r="AN1211">
        <v>-215.798</v>
      </c>
      <c r="AO1211">
        <v>-143.83699999999999</v>
      </c>
      <c r="AP1211">
        <v>-128.27099999999999</v>
      </c>
      <c r="AQ1211">
        <v>-60.655999999999999</v>
      </c>
      <c r="AR1211">
        <v>-49.098999999999997</v>
      </c>
      <c r="AS1211">
        <v>-24.844000000000001</v>
      </c>
      <c r="AT1211">
        <v>-12.315</v>
      </c>
      <c r="AU1211">
        <v>-6.8310000000000004</v>
      </c>
      <c r="AV1211">
        <v>-5.8150000000000004</v>
      </c>
      <c r="AW1211">
        <v>-5.69</v>
      </c>
      <c r="AX1211">
        <v>-5.9269999999999996</v>
      </c>
      <c r="AY1211">
        <v>-6.2149999999999999</v>
      </c>
      <c r="AZ1211">
        <v>-6.0270000000000001</v>
      </c>
      <c r="BA1211">
        <v>-6.1520000000000001</v>
      </c>
      <c r="BB1211">
        <v>-5.7770000000000001</v>
      </c>
      <c r="BC1211">
        <v>-5.8769999999999998</v>
      </c>
      <c r="BD1211">
        <v>-5.74</v>
      </c>
    </row>
    <row r="1212" spans="1:56" x14ac:dyDescent="0.25">
      <c r="A1212" t="s">
        <v>323</v>
      </c>
      <c r="D1212" t="s">
        <v>2</v>
      </c>
      <c r="F1212" t="s">
        <v>155</v>
      </c>
      <c r="G1212" s="33">
        <v>43090</v>
      </c>
      <c r="H1212" s="41">
        <f t="shared" si="23"/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-0.36</v>
      </c>
      <c r="AA1212">
        <v>-0.48</v>
      </c>
      <c r="AB1212">
        <v>-1.38</v>
      </c>
      <c r="AC1212">
        <v>-0.6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</row>
    <row r="1213" spans="1:56" x14ac:dyDescent="0.25">
      <c r="A1213" t="s">
        <v>323</v>
      </c>
      <c r="D1213" t="s">
        <v>2</v>
      </c>
      <c r="F1213" t="s">
        <v>157</v>
      </c>
      <c r="G1213" s="33">
        <v>43090</v>
      </c>
      <c r="H1213" s="41">
        <f t="shared" si="23"/>
        <v>20893.575999999997</v>
      </c>
      <c r="I1213">
        <v>-3.0649999999999999</v>
      </c>
      <c r="J1213">
        <v>-7.4269999999999996</v>
      </c>
      <c r="K1213">
        <v>-6.3769999999999998</v>
      </c>
      <c r="L1213">
        <v>-5.6769999999999996</v>
      </c>
      <c r="M1213">
        <v>-5.9269999999999996</v>
      </c>
      <c r="N1213">
        <v>-5.7770000000000001</v>
      </c>
      <c r="O1213">
        <v>-5.7770000000000001</v>
      </c>
      <c r="P1213">
        <v>-5.89</v>
      </c>
      <c r="Q1213">
        <v>-5.6020000000000003</v>
      </c>
      <c r="R1213">
        <v>-6.0149999999999997</v>
      </c>
      <c r="S1213">
        <v>-6.41</v>
      </c>
      <c r="T1213">
        <v>-17.952000000000002</v>
      </c>
      <c r="U1213">
        <v>-67.358999999999995</v>
      </c>
      <c r="V1213">
        <v>-148.71899999999999</v>
      </c>
      <c r="W1213">
        <v>-264.84399999999999</v>
      </c>
      <c r="X1213">
        <v>-412.98500000000001</v>
      </c>
      <c r="Y1213">
        <v>-558.43600000000004</v>
      </c>
      <c r="Z1213">
        <v>-688.69799999999998</v>
      </c>
      <c r="AA1213">
        <v>-876.67100000000005</v>
      </c>
      <c r="AB1213">
        <v>-1018.936</v>
      </c>
      <c r="AC1213">
        <v>-1151.7249999999999</v>
      </c>
      <c r="AD1213">
        <v>-1234.99</v>
      </c>
      <c r="AE1213">
        <v>-1297.1120000000001</v>
      </c>
      <c r="AF1213">
        <v>-1367.356</v>
      </c>
      <c r="AG1213">
        <v>-1384.2149999999999</v>
      </c>
      <c r="AH1213">
        <v>-1322.8340000000001</v>
      </c>
      <c r="AI1213">
        <v>-1271.999</v>
      </c>
      <c r="AJ1213">
        <v>-1210.7570000000001</v>
      </c>
      <c r="AK1213">
        <v>-1143.809</v>
      </c>
      <c r="AL1213">
        <v>-1090.9870000000001</v>
      </c>
      <c r="AM1213">
        <v>-1013.557</v>
      </c>
      <c r="AN1213">
        <v>-920.33299999999997</v>
      </c>
      <c r="AO1213">
        <v>-795.94799999999998</v>
      </c>
      <c r="AP1213">
        <v>-654.19200000000001</v>
      </c>
      <c r="AQ1213">
        <v>-461.81799999999998</v>
      </c>
      <c r="AR1213">
        <v>-241.316</v>
      </c>
      <c r="AS1213">
        <v>-119.504</v>
      </c>
      <c r="AT1213">
        <v>-33.213000000000001</v>
      </c>
      <c r="AU1213">
        <v>-7.7990000000000004</v>
      </c>
      <c r="AV1213">
        <v>-5.5270000000000001</v>
      </c>
      <c r="AW1213">
        <v>-5.9640000000000004</v>
      </c>
      <c r="AX1213">
        <v>-6.0149999999999997</v>
      </c>
      <c r="AY1213">
        <v>-5.6769999999999996</v>
      </c>
      <c r="AZ1213">
        <v>-5.6269999999999998</v>
      </c>
      <c r="BA1213">
        <v>-5.8769999999999998</v>
      </c>
      <c r="BB1213">
        <v>-5.54</v>
      </c>
      <c r="BC1213">
        <v>-5.8769999999999998</v>
      </c>
      <c r="BD1213">
        <v>-5.4640000000000004</v>
      </c>
    </row>
    <row r="1214" spans="1:56" x14ac:dyDescent="0.25">
      <c r="A1214" t="s">
        <v>323</v>
      </c>
      <c r="D1214" t="s">
        <v>2</v>
      </c>
      <c r="F1214" t="s">
        <v>156</v>
      </c>
      <c r="G1214" s="33">
        <v>43090</v>
      </c>
      <c r="H1214" s="41">
        <f t="shared" si="23"/>
        <v>377204.71100000001</v>
      </c>
      <c r="I1214">
        <v>-6.79</v>
      </c>
      <c r="J1214">
        <v>-7.4880000000000004</v>
      </c>
      <c r="K1214">
        <v>-6.7830000000000004</v>
      </c>
      <c r="L1214">
        <v>-6.7309999999999999</v>
      </c>
      <c r="M1214">
        <v>-6.4059999999999997</v>
      </c>
      <c r="N1214">
        <v>-7.72</v>
      </c>
      <c r="O1214">
        <v>-7.077</v>
      </c>
      <c r="P1214">
        <v>-6.2830000000000004</v>
      </c>
      <c r="Q1214">
        <v>-6.7519999999999998</v>
      </c>
      <c r="R1214">
        <v>-7.9989999999999997</v>
      </c>
      <c r="S1214">
        <v>-21.452999999999999</v>
      </c>
      <c r="T1214">
        <v>-254.43199999999999</v>
      </c>
      <c r="U1214">
        <v>-979.22799999999995</v>
      </c>
      <c r="V1214">
        <v>-2509.5619999999999</v>
      </c>
      <c r="W1214">
        <v>-4874.424</v>
      </c>
      <c r="X1214">
        <v>-7876.6</v>
      </c>
      <c r="Y1214">
        <v>-10747.982</v>
      </c>
      <c r="Z1214">
        <v>-13451.697</v>
      </c>
      <c r="AA1214">
        <v>-16124.43</v>
      </c>
      <c r="AB1214">
        <v>-19105.342000000001</v>
      </c>
      <c r="AC1214">
        <v>-21696.240000000002</v>
      </c>
      <c r="AD1214">
        <v>-23263.609</v>
      </c>
      <c r="AE1214">
        <v>-24500.397000000001</v>
      </c>
      <c r="AF1214">
        <v>-25184.534</v>
      </c>
      <c r="AG1214">
        <v>-25520.083999999999</v>
      </c>
      <c r="AH1214">
        <v>-25383.925999999999</v>
      </c>
      <c r="AI1214">
        <v>-24791.945</v>
      </c>
      <c r="AJ1214">
        <v>-23796.821</v>
      </c>
      <c r="AK1214">
        <v>-22357.502</v>
      </c>
      <c r="AL1214">
        <v>-20450.734</v>
      </c>
      <c r="AM1214">
        <v>-17904.605</v>
      </c>
      <c r="AN1214">
        <v>-14907.066999999999</v>
      </c>
      <c r="AO1214">
        <v>-11768.38</v>
      </c>
      <c r="AP1214">
        <v>-8599.7039999999997</v>
      </c>
      <c r="AQ1214">
        <v>-5770.8980000000001</v>
      </c>
      <c r="AR1214">
        <v>-3139.703</v>
      </c>
      <c r="AS1214">
        <v>-1625.2070000000001</v>
      </c>
      <c r="AT1214">
        <v>-406.89299999999997</v>
      </c>
      <c r="AU1214">
        <v>-29.347000000000001</v>
      </c>
      <c r="AV1214">
        <v>-14.009</v>
      </c>
      <c r="AW1214">
        <v>-12.45</v>
      </c>
      <c r="AX1214">
        <v>-12.646000000000001</v>
      </c>
      <c r="AY1214">
        <v>-10.670999999999999</v>
      </c>
      <c r="AZ1214">
        <v>-10.374000000000001</v>
      </c>
      <c r="BA1214">
        <v>-9.2309999999999999</v>
      </c>
      <c r="BB1214">
        <v>-7.9329999999999998</v>
      </c>
      <c r="BC1214">
        <v>-7.0890000000000004</v>
      </c>
      <c r="BD1214">
        <v>-7.5330000000000004</v>
      </c>
    </row>
    <row r="1215" spans="1:56" x14ac:dyDescent="0.25">
      <c r="A1215" t="s">
        <v>323</v>
      </c>
      <c r="D1215" t="s">
        <v>2</v>
      </c>
      <c r="F1215" t="s">
        <v>157</v>
      </c>
      <c r="G1215" s="33">
        <v>43091</v>
      </c>
      <c r="H1215" s="41">
        <f t="shared" si="23"/>
        <v>19284.687999999995</v>
      </c>
      <c r="I1215">
        <v>-2.427</v>
      </c>
      <c r="J1215">
        <v>-7.5019999999999998</v>
      </c>
      <c r="K1215">
        <v>-5.89</v>
      </c>
      <c r="L1215">
        <v>-5.6769999999999996</v>
      </c>
      <c r="M1215">
        <v>-5.827</v>
      </c>
      <c r="N1215">
        <v>-5.8650000000000002</v>
      </c>
      <c r="O1215">
        <v>-5.6520000000000001</v>
      </c>
      <c r="P1215">
        <v>-6.0650000000000004</v>
      </c>
      <c r="Q1215">
        <v>-5.84</v>
      </c>
      <c r="R1215">
        <v>-5.8520000000000003</v>
      </c>
      <c r="S1215">
        <v>-6.5129999999999999</v>
      </c>
      <c r="T1215">
        <v>-20.859000000000002</v>
      </c>
      <c r="U1215">
        <v>-79.387</v>
      </c>
      <c r="V1215">
        <v>-177.267</v>
      </c>
      <c r="W1215">
        <v>-308.99299999999999</v>
      </c>
      <c r="X1215">
        <v>-478.66899999999998</v>
      </c>
      <c r="Y1215">
        <v>-646.46</v>
      </c>
      <c r="Z1215">
        <v>-826.39599999999996</v>
      </c>
      <c r="AA1215">
        <v>-1001.284</v>
      </c>
      <c r="AB1215">
        <v>-1146.6220000000001</v>
      </c>
      <c r="AC1215">
        <v>-1250.644</v>
      </c>
      <c r="AD1215">
        <v>-1365.7940000000001</v>
      </c>
      <c r="AE1215">
        <v>-1417.8810000000001</v>
      </c>
      <c r="AF1215">
        <v>-1433.84</v>
      </c>
      <c r="AG1215">
        <v>-1428.1220000000001</v>
      </c>
      <c r="AH1215">
        <v>-1168.5219999999999</v>
      </c>
      <c r="AI1215">
        <v>-688.99800000000005</v>
      </c>
      <c r="AJ1215">
        <v>-685.755</v>
      </c>
      <c r="AK1215">
        <v>-965.86699999999996</v>
      </c>
      <c r="AL1215">
        <v>-1105.8399999999999</v>
      </c>
      <c r="AM1215">
        <v>-502.87400000000002</v>
      </c>
      <c r="AN1215">
        <v>-360.62400000000002</v>
      </c>
      <c r="AO1215">
        <v>-483.50400000000002</v>
      </c>
      <c r="AP1215">
        <v>-598.572</v>
      </c>
      <c r="AQ1215">
        <v>-551.40300000000002</v>
      </c>
      <c r="AR1215">
        <v>-321.10500000000002</v>
      </c>
      <c r="AS1215">
        <v>-112.023</v>
      </c>
      <c r="AT1215">
        <v>-33.807000000000002</v>
      </c>
      <c r="AU1215">
        <v>-7.7590000000000003</v>
      </c>
      <c r="AV1215">
        <v>-5.077</v>
      </c>
      <c r="AW1215">
        <v>-5.79</v>
      </c>
      <c r="AX1215">
        <v>-5.8890000000000002</v>
      </c>
      <c r="AY1215">
        <v>-6.19</v>
      </c>
      <c r="AZ1215">
        <v>-6.2149999999999999</v>
      </c>
      <c r="BA1215">
        <v>-5.74</v>
      </c>
      <c r="BB1215">
        <v>-6.2770000000000001</v>
      </c>
      <c r="BC1215">
        <v>-5.6520000000000001</v>
      </c>
      <c r="BD1215">
        <v>-5.8769999999999998</v>
      </c>
    </row>
    <row r="1216" spans="1:56" x14ac:dyDescent="0.25">
      <c r="A1216" t="s">
        <v>323</v>
      </c>
      <c r="D1216" t="s">
        <v>2</v>
      </c>
      <c r="F1216" t="s">
        <v>156</v>
      </c>
      <c r="G1216" s="33">
        <v>43091</v>
      </c>
      <c r="H1216" s="41">
        <f t="shared" si="23"/>
        <v>289320.51599999995</v>
      </c>
      <c r="I1216">
        <v>-8.3249999999999993</v>
      </c>
      <c r="J1216">
        <v>-6.859</v>
      </c>
      <c r="K1216">
        <v>-7.4809999999999999</v>
      </c>
      <c r="L1216">
        <v>-7.5579999999999998</v>
      </c>
      <c r="M1216">
        <v>-7.5229999999999997</v>
      </c>
      <c r="N1216">
        <v>-6.9240000000000004</v>
      </c>
      <c r="O1216">
        <v>-6.5049999999999999</v>
      </c>
      <c r="P1216">
        <v>-6.5129999999999999</v>
      </c>
      <c r="Q1216">
        <v>-7.6689999999999996</v>
      </c>
      <c r="R1216">
        <v>-6.9470000000000001</v>
      </c>
      <c r="S1216">
        <v>-16.271000000000001</v>
      </c>
      <c r="T1216">
        <v>-219.28299999999999</v>
      </c>
      <c r="U1216">
        <v>-897.67899999999997</v>
      </c>
      <c r="V1216">
        <v>-2352.2530000000002</v>
      </c>
      <c r="W1216">
        <v>-4646.43</v>
      </c>
      <c r="X1216">
        <v>-7413.4009999999998</v>
      </c>
      <c r="Y1216">
        <v>-10598.607</v>
      </c>
      <c r="Z1216">
        <v>-13616.949000000001</v>
      </c>
      <c r="AA1216">
        <v>-16379.986999999999</v>
      </c>
      <c r="AB1216">
        <v>-18988.813999999998</v>
      </c>
      <c r="AC1216">
        <v>-20935.342000000001</v>
      </c>
      <c r="AD1216">
        <v>-22365.085999999999</v>
      </c>
      <c r="AE1216">
        <v>-23029.308000000001</v>
      </c>
      <c r="AF1216">
        <v>-22714.761999999999</v>
      </c>
      <c r="AG1216">
        <v>-21877.55</v>
      </c>
      <c r="AH1216">
        <v>-17847.977999999999</v>
      </c>
      <c r="AI1216">
        <v>-10082.744000000001</v>
      </c>
      <c r="AJ1216">
        <v>-9776.3349999999991</v>
      </c>
      <c r="AK1216">
        <v>-13246.064</v>
      </c>
      <c r="AL1216">
        <v>-14352.326999999999</v>
      </c>
      <c r="AM1216">
        <v>-7641.3410000000003</v>
      </c>
      <c r="AN1216">
        <v>-6744.8590000000004</v>
      </c>
      <c r="AO1216">
        <v>-6418.4639999999999</v>
      </c>
      <c r="AP1216">
        <v>-6346.0159999999996</v>
      </c>
      <c r="AQ1216">
        <v>-5172.0929999999998</v>
      </c>
      <c r="AR1216">
        <v>-3454.0810000000001</v>
      </c>
      <c r="AS1216">
        <v>-1473.4349999999999</v>
      </c>
      <c r="AT1216">
        <v>-502.96800000000002</v>
      </c>
      <c r="AU1216">
        <v>-48.081000000000003</v>
      </c>
      <c r="AV1216">
        <v>-14.13</v>
      </c>
      <c r="AW1216">
        <v>-12.276</v>
      </c>
      <c r="AX1216">
        <v>-10.3</v>
      </c>
      <c r="AY1216">
        <v>-9.9529999999999994</v>
      </c>
      <c r="AZ1216">
        <v>-9.4160000000000004</v>
      </c>
      <c r="BA1216">
        <v>-8.3539999999999992</v>
      </c>
      <c r="BB1216">
        <v>-9.0079999999999991</v>
      </c>
      <c r="BC1216">
        <v>-8.1649999999999991</v>
      </c>
      <c r="BD1216">
        <v>-8.1020000000000003</v>
      </c>
    </row>
    <row r="1217" spans="1:56" x14ac:dyDescent="0.25">
      <c r="A1217" t="s">
        <v>323</v>
      </c>
      <c r="D1217" t="s">
        <v>2</v>
      </c>
      <c r="F1217" t="s">
        <v>155</v>
      </c>
      <c r="G1217" s="33">
        <v>43091</v>
      </c>
      <c r="H1217" s="41">
        <f t="shared" si="23"/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</row>
    <row r="1218" spans="1:56" x14ac:dyDescent="0.25">
      <c r="A1218" t="s">
        <v>323</v>
      </c>
      <c r="D1218" t="s">
        <v>2</v>
      </c>
      <c r="F1218" t="s">
        <v>156</v>
      </c>
      <c r="G1218" s="33">
        <v>43092</v>
      </c>
      <c r="H1218" s="41">
        <f t="shared" si="23"/>
        <v>197585.508</v>
      </c>
      <c r="I1218">
        <v>-8.657</v>
      </c>
      <c r="J1218">
        <v>-7.9610000000000003</v>
      </c>
      <c r="K1218">
        <v>-7.1</v>
      </c>
      <c r="L1218">
        <v>-8.0069999999999997</v>
      </c>
      <c r="M1218">
        <v>-7.5190000000000001</v>
      </c>
      <c r="N1218">
        <v>-7.3550000000000004</v>
      </c>
      <c r="O1218">
        <v>-7.7519999999999998</v>
      </c>
      <c r="P1218">
        <v>-7.7759999999999998</v>
      </c>
      <c r="Q1218">
        <v>-7.04</v>
      </c>
      <c r="R1218">
        <v>-7.6280000000000001</v>
      </c>
      <c r="S1218">
        <v>-11.084</v>
      </c>
      <c r="T1218">
        <v>-117.584</v>
      </c>
      <c r="U1218">
        <v>-582.04600000000005</v>
      </c>
      <c r="V1218">
        <v>-1736.0619999999999</v>
      </c>
      <c r="W1218">
        <v>-3035.5320000000002</v>
      </c>
      <c r="X1218">
        <v>-4541.9709999999995</v>
      </c>
      <c r="Y1218">
        <v>-7267.067</v>
      </c>
      <c r="Z1218">
        <v>-11740.723</v>
      </c>
      <c r="AA1218">
        <v>-12941.843999999999</v>
      </c>
      <c r="AB1218">
        <v>-17350.978999999999</v>
      </c>
      <c r="AC1218">
        <v>-16799.133000000002</v>
      </c>
      <c r="AD1218">
        <v>-18065.219000000001</v>
      </c>
      <c r="AE1218">
        <v>-15320.867</v>
      </c>
      <c r="AF1218">
        <v>-14686.862999999999</v>
      </c>
      <c r="AG1218">
        <v>-16373.045</v>
      </c>
      <c r="AH1218">
        <v>-15444.58</v>
      </c>
      <c r="AI1218">
        <v>-13920.657999999999</v>
      </c>
      <c r="AJ1218">
        <v>-9888.5869999999995</v>
      </c>
      <c r="AK1218">
        <v>-6743.4750000000004</v>
      </c>
      <c r="AL1218">
        <v>-4195.93</v>
      </c>
      <c r="AM1218">
        <v>-2252.3090000000002</v>
      </c>
      <c r="AN1218">
        <v>-1391.884</v>
      </c>
      <c r="AO1218">
        <v>-1665.377</v>
      </c>
      <c r="AP1218">
        <v>-977.17100000000005</v>
      </c>
      <c r="AQ1218">
        <v>-268.80799999999999</v>
      </c>
      <c r="AR1218">
        <v>-61.732999999999997</v>
      </c>
      <c r="AS1218">
        <v>-18.937000000000001</v>
      </c>
      <c r="AT1218">
        <v>-14.262</v>
      </c>
      <c r="AU1218">
        <v>-12.69</v>
      </c>
      <c r="AV1218">
        <v>-9.8970000000000002</v>
      </c>
      <c r="AW1218">
        <v>-10.788</v>
      </c>
      <c r="AX1218">
        <v>-9.5489999999999995</v>
      </c>
      <c r="AY1218">
        <v>-8.8919999999999995</v>
      </c>
      <c r="AZ1218">
        <v>-8.5470000000000006</v>
      </c>
      <c r="BA1218">
        <v>-8.2870000000000008</v>
      </c>
      <c r="BB1218">
        <v>-9.0619999999999994</v>
      </c>
      <c r="BC1218">
        <v>-8.6489999999999991</v>
      </c>
      <c r="BD1218">
        <v>-8.6219999999999999</v>
      </c>
    </row>
    <row r="1219" spans="1:56" x14ac:dyDescent="0.25">
      <c r="A1219" t="s">
        <v>323</v>
      </c>
      <c r="D1219" t="s">
        <v>2</v>
      </c>
      <c r="F1219" t="s">
        <v>157</v>
      </c>
      <c r="G1219" s="33">
        <v>43092</v>
      </c>
      <c r="H1219" s="41">
        <f t="shared" si="23"/>
        <v>19716.793999999998</v>
      </c>
      <c r="I1219">
        <v>-2.8519999999999999</v>
      </c>
      <c r="J1219">
        <v>-8.3889999999999993</v>
      </c>
      <c r="K1219">
        <v>-6.3650000000000002</v>
      </c>
      <c r="L1219">
        <v>-6.2649999999999997</v>
      </c>
      <c r="M1219">
        <v>-5.9020000000000001</v>
      </c>
      <c r="N1219">
        <v>-5.84</v>
      </c>
      <c r="O1219">
        <v>-5.74</v>
      </c>
      <c r="P1219">
        <v>-5.59</v>
      </c>
      <c r="Q1219">
        <v>-5.6269999999999998</v>
      </c>
      <c r="R1219">
        <v>-6.0019999999999998</v>
      </c>
      <c r="S1219">
        <v>-7.1920000000000002</v>
      </c>
      <c r="T1219">
        <v>-31.536999999999999</v>
      </c>
      <c r="U1219">
        <v>-85.292000000000002</v>
      </c>
      <c r="V1219">
        <v>-211.33199999999999</v>
      </c>
      <c r="W1219">
        <v>-348.02800000000002</v>
      </c>
      <c r="X1219">
        <v>-477.61500000000001</v>
      </c>
      <c r="Y1219">
        <v>-740.803</v>
      </c>
      <c r="Z1219">
        <v>-1160.098</v>
      </c>
      <c r="AA1219">
        <v>-1245.904</v>
      </c>
      <c r="AB1219">
        <v>-1599.059</v>
      </c>
      <c r="AC1219">
        <v>-1536.396</v>
      </c>
      <c r="AD1219">
        <v>-1628.89</v>
      </c>
      <c r="AE1219">
        <v>-1346.3920000000001</v>
      </c>
      <c r="AF1219">
        <v>-1307.825</v>
      </c>
      <c r="AG1219">
        <v>-1475.0319999999999</v>
      </c>
      <c r="AH1219">
        <v>-1461.3879999999999</v>
      </c>
      <c r="AI1219">
        <v>-1386.1969999999999</v>
      </c>
      <c r="AJ1219">
        <v>-1161.463</v>
      </c>
      <c r="AK1219">
        <v>-763.86599999999999</v>
      </c>
      <c r="AL1219">
        <v>-570.19100000000003</v>
      </c>
      <c r="AM1219">
        <v>-317.447</v>
      </c>
      <c r="AN1219">
        <v>-182.06800000000001</v>
      </c>
      <c r="AO1219">
        <v>-236.87899999999999</v>
      </c>
      <c r="AP1219">
        <v>-199.934</v>
      </c>
      <c r="AQ1219">
        <v>-81.388999999999996</v>
      </c>
      <c r="AR1219">
        <v>-27.635000000000002</v>
      </c>
      <c r="AS1219">
        <v>-7.7720000000000002</v>
      </c>
      <c r="AT1219">
        <v>-5.3159999999999998</v>
      </c>
      <c r="AU1219">
        <v>-5.5519999999999996</v>
      </c>
      <c r="AV1219">
        <v>-5.2519999999999998</v>
      </c>
      <c r="AW1219">
        <v>-5.452</v>
      </c>
      <c r="AX1219">
        <v>-5.4770000000000003</v>
      </c>
      <c r="AY1219">
        <v>-5.3890000000000002</v>
      </c>
      <c r="AZ1219">
        <v>-5.8650000000000002</v>
      </c>
      <c r="BA1219">
        <v>-5.5519999999999996</v>
      </c>
      <c r="BB1219">
        <v>-5.8390000000000004</v>
      </c>
      <c r="BC1219">
        <v>-6.0019999999999998</v>
      </c>
      <c r="BD1219">
        <v>-4.9020000000000001</v>
      </c>
    </row>
    <row r="1220" spans="1:56" x14ac:dyDescent="0.25">
      <c r="A1220" t="s">
        <v>323</v>
      </c>
      <c r="D1220" t="s">
        <v>2</v>
      </c>
      <c r="F1220" t="s">
        <v>155</v>
      </c>
      <c r="G1220" s="33">
        <v>43092</v>
      </c>
      <c r="H1220" s="41">
        <f t="shared" si="23"/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</row>
    <row r="1221" spans="1:56" x14ac:dyDescent="0.25">
      <c r="A1221" t="s">
        <v>323</v>
      </c>
      <c r="D1221" t="s">
        <v>2</v>
      </c>
      <c r="F1221" t="s">
        <v>155</v>
      </c>
      <c r="G1221" s="33">
        <v>43093</v>
      </c>
      <c r="H1221" s="41">
        <f t="shared" si="23"/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</row>
    <row r="1222" spans="1:56" x14ac:dyDescent="0.25">
      <c r="A1222" t="s">
        <v>323</v>
      </c>
      <c r="D1222" t="s">
        <v>2</v>
      </c>
      <c r="F1222" t="s">
        <v>157</v>
      </c>
      <c r="G1222" s="33">
        <v>43093</v>
      </c>
      <c r="H1222" s="41">
        <f t="shared" si="23"/>
        <v>28053.700999999997</v>
      </c>
      <c r="I1222">
        <v>-3.4889999999999999</v>
      </c>
      <c r="J1222">
        <v>-8.34</v>
      </c>
      <c r="K1222">
        <v>-6.077</v>
      </c>
      <c r="L1222">
        <v>-6.1269999999999998</v>
      </c>
      <c r="M1222">
        <v>-5.9269999999999996</v>
      </c>
      <c r="N1222">
        <v>-5.9640000000000004</v>
      </c>
      <c r="O1222">
        <v>-5.7649999999999997</v>
      </c>
      <c r="P1222">
        <v>-6.34</v>
      </c>
      <c r="Q1222">
        <v>-5.54</v>
      </c>
      <c r="R1222">
        <v>-5.9020000000000001</v>
      </c>
      <c r="S1222">
        <v>-6.2789999999999999</v>
      </c>
      <c r="T1222">
        <v>-8.0120000000000005</v>
      </c>
      <c r="U1222">
        <v>-21.72</v>
      </c>
      <c r="V1222">
        <v>-49.011000000000003</v>
      </c>
      <c r="W1222">
        <v>-93.391999999999996</v>
      </c>
      <c r="X1222">
        <v>-145.08000000000001</v>
      </c>
      <c r="Y1222">
        <v>-207.73</v>
      </c>
      <c r="Z1222">
        <v>-414.63099999999997</v>
      </c>
      <c r="AA1222">
        <v>-445.31400000000002</v>
      </c>
      <c r="AB1222">
        <v>-692.31500000000005</v>
      </c>
      <c r="AC1222">
        <v>-1284.1669999999999</v>
      </c>
      <c r="AD1222">
        <v>-1673.6790000000001</v>
      </c>
      <c r="AE1222">
        <v>-1969.318</v>
      </c>
      <c r="AF1222">
        <v>-2014.0830000000001</v>
      </c>
      <c r="AG1222">
        <v>-2198.7049999999999</v>
      </c>
      <c r="AH1222">
        <v>-2320.3519999999999</v>
      </c>
      <c r="AI1222">
        <v>-2264.7440000000001</v>
      </c>
      <c r="AJ1222">
        <v>-2191.828</v>
      </c>
      <c r="AK1222">
        <v>-1932.299</v>
      </c>
      <c r="AL1222">
        <v>-1818.192</v>
      </c>
      <c r="AM1222">
        <v>-1662.2380000000001</v>
      </c>
      <c r="AN1222">
        <v>-1440.807</v>
      </c>
      <c r="AO1222">
        <v>-1212.172</v>
      </c>
      <c r="AP1222">
        <v>-929.375</v>
      </c>
      <c r="AQ1222">
        <v>-608.77099999999996</v>
      </c>
      <c r="AR1222">
        <v>-234.22499999999999</v>
      </c>
      <c r="AS1222">
        <v>-68.718000000000004</v>
      </c>
      <c r="AT1222">
        <v>-26.488</v>
      </c>
      <c r="AU1222">
        <v>-7.6520000000000001</v>
      </c>
      <c r="AV1222">
        <v>-5.8520000000000003</v>
      </c>
      <c r="AW1222">
        <v>-6.452</v>
      </c>
      <c r="AX1222">
        <v>-5.8650000000000002</v>
      </c>
      <c r="AY1222">
        <v>-5.8650000000000002</v>
      </c>
      <c r="AZ1222">
        <v>-5.8150000000000004</v>
      </c>
      <c r="BA1222">
        <v>-6.1639999999999997</v>
      </c>
      <c r="BB1222">
        <v>-5.84</v>
      </c>
      <c r="BC1222">
        <v>-5.94</v>
      </c>
      <c r="BD1222">
        <v>-5.14</v>
      </c>
    </row>
    <row r="1223" spans="1:56" x14ac:dyDescent="0.25">
      <c r="A1223" t="s">
        <v>323</v>
      </c>
      <c r="D1223" t="s">
        <v>2</v>
      </c>
      <c r="F1223" t="s">
        <v>156</v>
      </c>
      <c r="G1223" s="33">
        <v>43093</v>
      </c>
      <c r="H1223" s="41">
        <f t="shared" si="23"/>
        <v>293993.04600000003</v>
      </c>
      <c r="I1223">
        <v>-7.5460000000000003</v>
      </c>
      <c r="J1223">
        <v>-7.7930000000000001</v>
      </c>
      <c r="K1223">
        <v>-7.9050000000000002</v>
      </c>
      <c r="L1223">
        <v>-7.1989999999999998</v>
      </c>
      <c r="M1223">
        <v>-7.359</v>
      </c>
      <c r="N1223">
        <v>-7.0490000000000004</v>
      </c>
      <c r="O1223">
        <v>-6.6639999999999997</v>
      </c>
      <c r="P1223">
        <v>-6.9290000000000003</v>
      </c>
      <c r="Q1223">
        <v>-6.9189999999999996</v>
      </c>
      <c r="R1223">
        <v>-7.0410000000000004</v>
      </c>
      <c r="S1223">
        <v>-7.1959999999999997</v>
      </c>
      <c r="T1223">
        <v>-14.106999999999999</v>
      </c>
      <c r="U1223">
        <v>-69.575999999999993</v>
      </c>
      <c r="V1223">
        <v>-270.34899999999999</v>
      </c>
      <c r="W1223">
        <v>-603.86500000000001</v>
      </c>
      <c r="X1223">
        <v>-1058.606</v>
      </c>
      <c r="Y1223">
        <v>-1658.5329999999999</v>
      </c>
      <c r="Z1223">
        <v>-3641.12</v>
      </c>
      <c r="AA1223">
        <v>-4550.17</v>
      </c>
      <c r="AB1223">
        <v>-7398.61</v>
      </c>
      <c r="AC1223">
        <v>-13047.369000000001</v>
      </c>
      <c r="AD1223">
        <v>-17874.66</v>
      </c>
      <c r="AE1223">
        <v>-21032.68</v>
      </c>
      <c r="AF1223">
        <v>-22156.791000000001</v>
      </c>
      <c r="AG1223">
        <v>-23712.839</v>
      </c>
      <c r="AH1223">
        <v>-24764.473999999998</v>
      </c>
      <c r="AI1223">
        <v>-24479.679</v>
      </c>
      <c r="AJ1223">
        <v>-24097.977999999999</v>
      </c>
      <c r="AK1223">
        <v>-21104.281999999999</v>
      </c>
      <c r="AL1223">
        <v>-19051.115000000002</v>
      </c>
      <c r="AM1223">
        <v>-16992.415000000001</v>
      </c>
      <c r="AN1223">
        <v>-14880.921</v>
      </c>
      <c r="AO1223">
        <v>-12616.708000000001</v>
      </c>
      <c r="AP1223">
        <v>-9869.1710000000003</v>
      </c>
      <c r="AQ1223">
        <v>-6348.6180000000004</v>
      </c>
      <c r="AR1223">
        <v>-2134.335</v>
      </c>
      <c r="AS1223">
        <v>-319.02499999999998</v>
      </c>
      <c r="AT1223">
        <v>-68.962999999999994</v>
      </c>
      <c r="AU1223">
        <v>-15.177</v>
      </c>
      <c r="AV1223">
        <v>-11.946</v>
      </c>
      <c r="AW1223">
        <v>-11.224</v>
      </c>
      <c r="AX1223">
        <v>-9.9719999999999995</v>
      </c>
      <c r="AY1223">
        <v>-8.3439999999999994</v>
      </c>
      <c r="AZ1223">
        <v>-8.109</v>
      </c>
      <c r="BA1223">
        <v>-8.06</v>
      </c>
      <c r="BB1223">
        <v>-7.7560000000000002</v>
      </c>
      <c r="BC1223">
        <v>-8.0470000000000006</v>
      </c>
      <c r="BD1223">
        <v>-7.8520000000000003</v>
      </c>
    </row>
    <row r="1224" spans="1:56" x14ac:dyDescent="0.25">
      <c r="A1224" t="s">
        <v>323</v>
      </c>
      <c r="D1224" t="s">
        <v>2</v>
      </c>
      <c r="F1224" t="s">
        <v>157</v>
      </c>
      <c r="G1224" s="33">
        <v>43094</v>
      </c>
      <c r="H1224" s="41">
        <f t="shared" si="23"/>
        <v>33513.139000000003</v>
      </c>
      <c r="I1224">
        <v>-4.0519999999999996</v>
      </c>
      <c r="J1224">
        <v>-7.4770000000000003</v>
      </c>
      <c r="K1224">
        <v>-5.8890000000000002</v>
      </c>
      <c r="L1224">
        <v>-6.1269999999999998</v>
      </c>
      <c r="M1224">
        <v>-5.7640000000000002</v>
      </c>
      <c r="N1224">
        <v>-5.7270000000000003</v>
      </c>
      <c r="O1224">
        <v>-5.6150000000000002</v>
      </c>
      <c r="P1224">
        <v>-5.9269999999999996</v>
      </c>
      <c r="Q1224">
        <v>-5.74</v>
      </c>
      <c r="R1224">
        <v>-5.84</v>
      </c>
      <c r="S1224">
        <v>-5.9660000000000002</v>
      </c>
      <c r="T1224">
        <v>-12.340999999999999</v>
      </c>
      <c r="U1224">
        <v>-41.131</v>
      </c>
      <c r="V1224">
        <v>-116.45699999999999</v>
      </c>
      <c r="W1224">
        <v>-352.72899999999998</v>
      </c>
      <c r="X1224">
        <v>-399.33100000000002</v>
      </c>
      <c r="Y1224">
        <v>-573.09</v>
      </c>
      <c r="Z1224">
        <v>-926.05600000000004</v>
      </c>
      <c r="AA1224">
        <v>-1389.9670000000001</v>
      </c>
      <c r="AB1224">
        <v>-1567.202</v>
      </c>
      <c r="AC1224">
        <v>-1927.704</v>
      </c>
      <c r="AD1224">
        <v>-2158.5050000000001</v>
      </c>
      <c r="AE1224">
        <v>-2237.8910000000001</v>
      </c>
      <c r="AF1224">
        <v>-2307.038</v>
      </c>
      <c r="AG1224">
        <v>-2287.1689999999999</v>
      </c>
      <c r="AH1224">
        <v>-2262.3580000000002</v>
      </c>
      <c r="AI1224">
        <v>-2238.424</v>
      </c>
      <c r="AJ1224">
        <v>-2123.6570000000002</v>
      </c>
      <c r="AK1224">
        <v>-2054.0210000000002</v>
      </c>
      <c r="AL1224">
        <v>-1920.7339999999999</v>
      </c>
      <c r="AM1224">
        <v>-1711.4359999999999</v>
      </c>
      <c r="AN1224">
        <v>-1484.259</v>
      </c>
      <c r="AO1224">
        <v>-1216.1320000000001</v>
      </c>
      <c r="AP1224">
        <v>-921.21699999999998</v>
      </c>
      <c r="AQ1224">
        <v>-625.83399999999995</v>
      </c>
      <c r="AR1224">
        <v>-342.077</v>
      </c>
      <c r="AS1224">
        <v>-144.50399999999999</v>
      </c>
      <c r="AT1224">
        <v>-46.414000000000001</v>
      </c>
      <c r="AU1224">
        <v>-9.18</v>
      </c>
      <c r="AV1224">
        <v>-5.8890000000000002</v>
      </c>
      <c r="AW1224">
        <v>-6.24</v>
      </c>
      <c r="AX1224">
        <v>-5.4020000000000001</v>
      </c>
      <c r="AY1224">
        <v>-6.1150000000000002</v>
      </c>
      <c r="AZ1224">
        <v>-5.8520000000000003</v>
      </c>
      <c r="BA1224">
        <v>-5.9020000000000001</v>
      </c>
      <c r="BB1224">
        <v>-5.952</v>
      </c>
      <c r="BC1224">
        <v>-5.64</v>
      </c>
      <c r="BD1224">
        <v>-5.165</v>
      </c>
    </row>
    <row r="1225" spans="1:56" x14ac:dyDescent="0.25">
      <c r="A1225" t="s">
        <v>323</v>
      </c>
      <c r="D1225" t="s">
        <v>2</v>
      </c>
      <c r="F1225" t="s">
        <v>155</v>
      </c>
      <c r="G1225" s="33">
        <v>43094</v>
      </c>
      <c r="H1225" s="41">
        <f t="shared" si="23"/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</row>
    <row r="1226" spans="1:56" x14ac:dyDescent="0.25">
      <c r="A1226" t="s">
        <v>323</v>
      </c>
      <c r="D1226" t="s">
        <v>2</v>
      </c>
      <c r="F1226" t="s">
        <v>156</v>
      </c>
      <c r="G1226" s="33">
        <v>43094</v>
      </c>
      <c r="H1226" s="41">
        <f t="shared" si="23"/>
        <v>357263.38099999999</v>
      </c>
      <c r="I1226">
        <v>-7.2709999999999999</v>
      </c>
      <c r="J1226">
        <v>-7.9089999999999998</v>
      </c>
      <c r="K1226">
        <v>-8.1310000000000002</v>
      </c>
      <c r="L1226">
        <v>-7.3460000000000001</v>
      </c>
      <c r="M1226">
        <v>-6.8579999999999997</v>
      </c>
      <c r="N1226">
        <v>-8.0229999999999997</v>
      </c>
      <c r="O1226">
        <v>-7.4989999999999997</v>
      </c>
      <c r="P1226">
        <v>-6.9889999999999999</v>
      </c>
      <c r="Q1226">
        <v>-7.9530000000000003</v>
      </c>
      <c r="R1226">
        <v>-7.883</v>
      </c>
      <c r="S1226">
        <v>-7.883</v>
      </c>
      <c r="T1226">
        <v>-36.164000000000001</v>
      </c>
      <c r="U1226">
        <v>-225.76300000000001</v>
      </c>
      <c r="V1226">
        <v>-789.23400000000004</v>
      </c>
      <c r="W1226">
        <v>-2669.5749999999998</v>
      </c>
      <c r="X1226">
        <v>-3341.0219999999999</v>
      </c>
      <c r="Y1226">
        <v>-5077.8069999999998</v>
      </c>
      <c r="Z1226">
        <v>-7660.3590000000004</v>
      </c>
      <c r="AA1226">
        <v>-12312.486000000001</v>
      </c>
      <c r="AB1226">
        <v>-15788.23</v>
      </c>
      <c r="AC1226">
        <v>-18485.044999999998</v>
      </c>
      <c r="AD1226">
        <v>-21344.727999999999</v>
      </c>
      <c r="AE1226">
        <v>-23082.284</v>
      </c>
      <c r="AF1226">
        <v>-24269.072</v>
      </c>
      <c r="AG1226">
        <v>-25151.102999999999</v>
      </c>
      <c r="AH1226">
        <v>-25587.577000000001</v>
      </c>
      <c r="AI1226">
        <v>-25555.09</v>
      </c>
      <c r="AJ1226">
        <v>-24562.317999999999</v>
      </c>
      <c r="AK1226">
        <v>-23597.687000000002</v>
      </c>
      <c r="AL1226">
        <v>-22109.048999999999</v>
      </c>
      <c r="AM1226">
        <v>-19780.258999999998</v>
      </c>
      <c r="AN1226">
        <v>-17094.300999999999</v>
      </c>
      <c r="AO1226">
        <v>-13899.209000000001</v>
      </c>
      <c r="AP1226">
        <v>-10438.73</v>
      </c>
      <c r="AQ1226">
        <v>-7108.8280000000004</v>
      </c>
      <c r="AR1226">
        <v>-4249.5420000000004</v>
      </c>
      <c r="AS1226">
        <v>-2143.0259999999998</v>
      </c>
      <c r="AT1226">
        <v>-689.29899999999998</v>
      </c>
      <c r="AU1226">
        <v>-54.21</v>
      </c>
      <c r="AV1226">
        <v>-10.196999999999999</v>
      </c>
      <c r="AW1226">
        <v>-9.4730000000000008</v>
      </c>
      <c r="AX1226">
        <v>-9.2439999999999998</v>
      </c>
      <c r="AY1226">
        <v>-8.7490000000000006</v>
      </c>
      <c r="AZ1226">
        <v>-8.0519999999999996</v>
      </c>
      <c r="BA1226">
        <v>-7.5529999999999999</v>
      </c>
      <c r="BB1226">
        <v>-8.5060000000000002</v>
      </c>
      <c r="BC1226">
        <v>-8.7449999999999992</v>
      </c>
      <c r="BD1226">
        <v>-7.12</v>
      </c>
    </row>
    <row r="1227" spans="1:56" x14ac:dyDescent="0.25">
      <c r="A1227" t="s">
        <v>323</v>
      </c>
      <c r="D1227" t="s">
        <v>2</v>
      </c>
      <c r="F1227" t="s">
        <v>156</v>
      </c>
      <c r="G1227" s="33">
        <v>43095</v>
      </c>
      <c r="H1227" s="41">
        <f t="shared" si="23"/>
        <v>335720.88900000008</v>
      </c>
      <c r="I1227">
        <v>-7.4020000000000001</v>
      </c>
      <c r="J1227">
        <v>-8.2080000000000002</v>
      </c>
      <c r="K1227">
        <v>-7.694</v>
      </c>
      <c r="L1227">
        <v>-6.8419999999999996</v>
      </c>
      <c r="M1227">
        <v>-7.4809999999999999</v>
      </c>
      <c r="N1227">
        <v>-8.0280000000000005</v>
      </c>
      <c r="O1227">
        <v>-6.59</v>
      </c>
      <c r="P1227">
        <v>-6.7590000000000003</v>
      </c>
      <c r="Q1227">
        <v>-7.7910000000000004</v>
      </c>
      <c r="R1227">
        <v>-7.1239999999999997</v>
      </c>
      <c r="S1227">
        <v>-19.117000000000001</v>
      </c>
      <c r="T1227">
        <v>-231.196</v>
      </c>
      <c r="U1227">
        <v>-929.82899999999995</v>
      </c>
      <c r="V1227">
        <v>-2428.951</v>
      </c>
      <c r="W1227">
        <v>-4682.2700000000004</v>
      </c>
      <c r="X1227">
        <v>-7398.6189999999997</v>
      </c>
      <c r="Y1227">
        <v>-10348.153</v>
      </c>
      <c r="Z1227">
        <v>-13253.843999999999</v>
      </c>
      <c r="AA1227">
        <v>-15896.72</v>
      </c>
      <c r="AB1227">
        <v>-18242.047999999999</v>
      </c>
      <c r="AC1227">
        <v>-20228.492999999999</v>
      </c>
      <c r="AD1227">
        <v>-21668.54</v>
      </c>
      <c r="AE1227">
        <v>-22704.044000000002</v>
      </c>
      <c r="AF1227">
        <v>-23272.075000000001</v>
      </c>
      <c r="AG1227">
        <v>-23343.661</v>
      </c>
      <c r="AH1227">
        <v>-22419.758999999998</v>
      </c>
      <c r="AI1227">
        <v>-20572.812000000002</v>
      </c>
      <c r="AJ1227">
        <v>-19020.079000000002</v>
      </c>
      <c r="AK1227">
        <v>-18636.949000000001</v>
      </c>
      <c r="AL1227">
        <v>-16807.812999999998</v>
      </c>
      <c r="AM1227">
        <v>-15151.772000000001</v>
      </c>
      <c r="AN1227">
        <v>-12690.253000000001</v>
      </c>
      <c r="AO1227">
        <v>-9913.107</v>
      </c>
      <c r="AP1227">
        <v>-7373.6779999999999</v>
      </c>
      <c r="AQ1227">
        <v>-4296.6559999999999</v>
      </c>
      <c r="AR1227">
        <v>-2548.306</v>
      </c>
      <c r="AS1227">
        <v>-1075.1659999999999</v>
      </c>
      <c r="AT1227">
        <v>-328.70499999999998</v>
      </c>
      <c r="AU1227">
        <v>-77.224999999999994</v>
      </c>
      <c r="AV1227">
        <v>-11.292999999999999</v>
      </c>
      <c r="AW1227">
        <v>-9.1720000000000006</v>
      </c>
      <c r="AX1227">
        <v>-10.118</v>
      </c>
      <c r="AY1227">
        <v>-10.225</v>
      </c>
      <c r="AZ1227">
        <v>-9.8840000000000003</v>
      </c>
      <c r="BA1227">
        <v>-9.532</v>
      </c>
      <c r="BB1227">
        <v>-8.99</v>
      </c>
      <c r="BC1227">
        <v>-9.3209999999999997</v>
      </c>
      <c r="BD1227">
        <v>-8.5950000000000006</v>
      </c>
    </row>
    <row r="1228" spans="1:56" x14ac:dyDescent="0.25">
      <c r="A1228" t="s">
        <v>323</v>
      </c>
      <c r="D1228" t="s">
        <v>2</v>
      </c>
      <c r="F1228" t="s">
        <v>155</v>
      </c>
      <c r="G1228" s="33">
        <v>43095</v>
      </c>
      <c r="H1228" s="41">
        <f t="shared" si="23"/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</row>
    <row r="1229" spans="1:56" x14ac:dyDescent="0.25">
      <c r="A1229" t="s">
        <v>323</v>
      </c>
      <c r="D1229" t="s">
        <v>2</v>
      </c>
      <c r="F1229" t="s">
        <v>157</v>
      </c>
      <c r="G1229" s="33">
        <v>43095</v>
      </c>
      <c r="H1229" s="41">
        <f t="shared" si="23"/>
        <v>31912.927000000007</v>
      </c>
      <c r="I1229">
        <v>-4.8019999999999996</v>
      </c>
      <c r="J1229">
        <v>-7.2270000000000003</v>
      </c>
      <c r="K1229">
        <v>-5.6020000000000003</v>
      </c>
      <c r="L1229">
        <v>-6.2270000000000003</v>
      </c>
      <c r="M1229">
        <v>-5.8650000000000002</v>
      </c>
      <c r="N1229">
        <v>-5.8019999999999996</v>
      </c>
      <c r="O1229">
        <v>-5.94</v>
      </c>
      <c r="P1229">
        <v>-5.915</v>
      </c>
      <c r="Q1229">
        <v>-5.7770000000000001</v>
      </c>
      <c r="R1229">
        <v>-5.5149999999999997</v>
      </c>
      <c r="S1229">
        <v>-7.1840000000000002</v>
      </c>
      <c r="T1229">
        <v>-25.715</v>
      </c>
      <c r="U1229">
        <v>-107.059</v>
      </c>
      <c r="V1229">
        <v>-286.45</v>
      </c>
      <c r="W1229">
        <v>-543.86900000000003</v>
      </c>
      <c r="X1229">
        <v>-824.51</v>
      </c>
      <c r="Y1229">
        <v>-1103.2570000000001</v>
      </c>
      <c r="Z1229">
        <v>-1352.2539999999999</v>
      </c>
      <c r="AA1229">
        <v>-1560.5250000000001</v>
      </c>
      <c r="AB1229">
        <v>-1737.796</v>
      </c>
      <c r="AC1229">
        <v>-1874.71</v>
      </c>
      <c r="AD1229">
        <v>-1963.6990000000001</v>
      </c>
      <c r="AE1229">
        <v>-2016.075</v>
      </c>
      <c r="AF1229">
        <v>-2060.0659999999998</v>
      </c>
      <c r="AG1229">
        <v>-2056.087</v>
      </c>
      <c r="AH1229">
        <v>-2032.039</v>
      </c>
      <c r="AI1229">
        <v>-1892.3109999999999</v>
      </c>
      <c r="AJ1229">
        <v>-1708.951</v>
      </c>
      <c r="AK1229">
        <v>-1709.2529999999999</v>
      </c>
      <c r="AL1229">
        <v>-1531.9359999999999</v>
      </c>
      <c r="AM1229">
        <v>-1414.4269999999999</v>
      </c>
      <c r="AN1229">
        <v>-1231.9490000000001</v>
      </c>
      <c r="AO1229">
        <v>-997.279</v>
      </c>
      <c r="AP1229">
        <v>-802.90700000000004</v>
      </c>
      <c r="AQ1229">
        <v>-489.952</v>
      </c>
      <c r="AR1229">
        <v>-297.10300000000001</v>
      </c>
      <c r="AS1229">
        <v>-120.70399999999999</v>
      </c>
      <c r="AT1229">
        <v>-43.664000000000001</v>
      </c>
      <c r="AU1229">
        <v>-14.076000000000001</v>
      </c>
      <c r="AV1229">
        <v>-5.2919999999999998</v>
      </c>
      <c r="AW1229">
        <v>-5.3150000000000004</v>
      </c>
      <c r="AX1229">
        <v>-5.8019999999999996</v>
      </c>
      <c r="AY1229">
        <v>-5.5019999999999998</v>
      </c>
      <c r="AZ1229">
        <v>-5.8150000000000004</v>
      </c>
      <c r="BA1229">
        <v>-5.24</v>
      </c>
      <c r="BB1229">
        <v>-5.915</v>
      </c>
      <c r="BC1229">
        <v>-5.415</v>
      </c>
      <c r="BD1229">
        <v>-4.1520000000000001</v>
      </c>
    </row>
    <row r="1230" spans="1:56" x14ac:dyDescent="0.25">
      <c r="A1230" t="s">
        <v>323</v>
      </c>
      <c r="D1230" t="s">
        <v>2</v>
      </c>
      <c r="F1230" t="s">
        <v>155</v>
      </c>
      <c r="G1230" s="33">
        <v>43096</v>
      </c>
      <c r="H1230" s="41">
        <f t="shared" si="23"/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</row>
    <row r="1231" spans="1:56" x14ac:dyDescent="0.25">
      <c r="A1231" t="s">
        <v>323</v>
      </c>
      <c r="D1231" t="s">
        <v>2</v>
      </c>
      <c r="F1231" t="s">
        <v>157</v>
      </c>
      <c r="G1231" s="33">
        <v>43096</v>
      </c>
      <c r="H1231" s="41">
        <f t="shared" ref="H1231:H1294" si="24">IF(D1231&lt;&gt;"Jemena",
IF(SUM(I1231:BD1231)&gt;0,SUM(I1231:BD1231),SUM(I1231:BD1231)*-1),
IF(AND(F1231&lt;&gt;"Jemena residential",F1231&lt;&gt;"Jemena small business"),0,IF(SUM(I1231:BD1231)&gt;0,SUM(I1231:BD1231),SUM(I1231:BD1231)*-1)))</f>
        <v>27069.735000000004</v>
      </c>
      <c r="I1231">
        <v>-5.4390000000000001</v>
      </c>
      <c r="J1231">
        <v>-6.6520000000000001</v>
      </c>
      <c r="K1231">
        <v>-5.7519999999999998</v>
      </c>
      <c r="L1231">
        <v>-6.2149999999999999</v>
      </c>
      <c r="M1231">
        <v>-5.74</v>
      </c>
      <c r="N1231">
        <v>-6.2149999999999999</v>
      </c>
      <c r="O1231">
        <v>-5.64</v>
      </c>
      <c r="P1231">
        <v>-5.9269999999999996</v>
      </c>
      <c r="Q1231">
        <v>-5.64</v>
      </c>
      <c r="R1231">
        <v>-5.7519999999999998</v>
      </c>
      <c r="S1231">
        <v>-6.9119999999999999</v>
      </c>
      <c r="T1231">
        <v>-24.699000000000002</v>
      </c>
      <c r="U1231">
        <v>-72.814999999999998</v>
      </c>
      <c r="V1231">
        <v>-222.684</v>
      </c>
      <c r="W1231">
        <v>-439.51</v>
      </c>
      <c r="X1231">
        <v>-677.399</v>
      </c>
      <c r="Y1231">
        <v>-926.08199999999999</v>
      </c>
      <c r="Z1231">
        <v>-1165.29</v>
      </c>
      <c r="AA1231">
        <v>-1353.146</v>
      </c>
      <c r="AB1231">
        <v>-1504.99</v>
      </c>
      <c r="AC1231">
        <v>-1624.57</v>
      </c>
      <c r="AD1231">
        <v>-1710.7819999999999</v>
      </c>
      <c r="AE1231">
        <v>-1775.56</v>
      </c>
      <c r="AF1231">
        <v>-1796.8209999999999</v>
      </c>
      <c r="AG1231">
        <v>-1773.626</v>
      </c>
      <c r="AH1231">
        <v>-1743.82</v>
      </c>
      <c r="AI1231">
        <v>-1697.3530000000001</v>
      </c>
      <c r="AJ1231">
        <v>-1569.848</v>
      </c>
      <c r="AK1231">
        <v>-1445.1079999999999</v>
      </c>
      <c r="AL1231">
        <v>-1317.2270000000001</v>
      </c>
      <c r="AM1231">
        <v>-1174.079</v>
      </c>
      <c r="AN1231">
        <v>-969.55600000000004</v>
      </c>
      <c r="AO1231">
        <v>-702.59</v>
      </c>
      <c r="AP1231">
        <v>-643.56200000000001</v>
      </c>
      <c r="AQ1231">
        <v>-288.06400000000002</v>
      </c>
      <c r="AR1231">
        <v>-190.524</v>
      </c>
      <c r="AS1231">
        <v>-110.08</v>
      </c>
      <c r="AT1231">
        <v>-31.728999999999999</v>
      </c>
      <c r="AU1231">
        <v>-7.4329999999999998</v>
      </c>
      <c r="AV1231">
        <v>-5.49</v>
      </c>
      <c r="AW1231">
        <v>-4.8769999999999998</v>
      </c>
      <c r="AX1231">
        <v>-5.6020000000000003</v>
      </c>
      <c r="AY1231">
        <v>-5.1639999999999997</v>
      </c>
      <c r="AZ1231">
        <v>-4.7770000000000001</v>
      </c>
      <c r="BA1231">
        <v>-5.7640000000000002</v>
      </c>
      <c r="BB1231">
        <v>-4.577</v>
      </c>
      <c r="BC1231">
        <v>-5.5640000000000001</v>
      </c>
      <c r="BD1231">
        <v>-3.089</v>
      </c>
    </row>
    <row r="1232" spans="1:56" x14ac:dyDescent="0.25">
      <c r="A1232" t="s">
        <v>323</v>
      </c>
      <c r="D1232" t="s">
        <v>2</v>
      </c>
      <c r="F1232" t="s">
        <v>156</v>
      </c>
      <c r="G1232" s="33">
        <v>43096</v>
      </c>
      <c r="H1232" s="41">
        <f t="shared" si="24"/>
        <v>285285.50600000011</v>
      </c>
      <c r="I1232">
        <v>-8.7330000000000005</v>
      </c>
      <c r="J1232">
        <v>-9.2550000000000008</v>
      </c>
      <c r="K1232">
        <v>-7.75</v>
      </c>
      <c r="L1232">
        <v>-7.2409999999999997</v>
      </c>
      <c r="M1232">
        <v>-7.2720000000000002</v>
      </c>
      <c r="N1232">
        <v>-7.5389999999999997</v>
      </c>
      <c r="O1232">
        <v>-7.3630000000000004</v>
      </c>
      <c r="P1232">
        <v>-7.0759999999999996</v>
      </c>
      <c r="Q1232">
        <v>-7.5060000000000002</v>
      </c>
      <c r="R1232">
        <v>-7.9320000000000004</v>
      </c>
      <c r="S1232">
        <v>-18.170999999999999</v>
      </c>
      <c r="T1232">
        <v>-162.34800000000001</v>
      </c>
      <c r="U1232">
        <v>-596.125</v>
      </c>
      <c r="V1232">
        <v>-1980.175</v>
      </c>
      <c r="W1232">
        <v>-4192.6120000000001</v>
      </c>
      <c r="X1232">
        <v>-6786.8360000000002</v>
      </c>
      <c r="Y1232">
        <v>-9767.3709999999992</v>
      </c>
      <c r="Z1232">
        <v>-12659.503000000001</v>
      </c>
      <c r="AA1232">
        <v>-15215.374</v>
      </c>
      <c r="AB1232">
        <v>-17336.780999999999</v>
      </c>
      <c r="AC1232">
        <v>-18873.985000000001</v>
      </c>
      <c r="AD1232">
        <v>-19965.036</v>
      </c>
      <c r="AE1232">
        <v>-20628.242999999999</v>
      </c>
      <c r="AF1232">
        <v>-20909.035</v>
      </c>
      <c r="AG1232">
        <v>-20697.641</v>
      </c>
      <c r="AH1232">
        <v>-20074.379000000001</v>
      </c>
      <c r="AI1232">
        <v>-19090.554</v>
      </c>
      <c r="AJ1232">
        <v>-17018.956999999999</v>
      </c>
      <c r="AK1232">
        <v>-14336.915999999999</v>
      </c>
      <c r="AL1232">
        <v>-12941.748</v>
      </c>
      <c r="AM1232">
        <v>-11329.81</v>
      </c>
      <c r="AN1232">
        <v>-8612.6020000000008</v>
      </c>
      <c r="AO1232">
        <v>-5284.8239999999996</v>
      </c>
      <c r="AP1232">
        <v>-3995.4920000000002</v>
      </c>
      <c r="AQ1232">
        <v>-1431.299</v>
      </c>
      <c r="AR1232">
        <v>-731.58100000000002</v>
      </c>
      <c r="AS1232">
        <v>-360.57</v>
      </c>
      <c r="AT1232">
        <v>-76.460999999999999</v>
      </c>
      <c r="AU1232">
        <v>-20.835000000000001</v>
      </c>
      <c r="AV1232">
        <v>-16.227</v>
      </c>
      <c r="AW1232">
        <v>-16.111000000000001</v>
      </c>
      <c r="AX1232">
        <v>-13.215999999999999</v>
      </c>
      <c r="AY1232">
        <v>-12.407</v>
      </c>
      <c r="AZ1232">
        <v>-11.276</v>
      </c>
      <c r="BA1232">
        <v>-12.028</v>
      </c>
      <c r="BB1232">
        <v>-9.7970000000000006</v>
      </c>
      <c r="BC1232">
        <v>-10.038</v>
      </c>
      <c r="BD1232">
        <v>-11.475</v>
      </c>
    </row>
    <row r="1233" spans="1:56" x14ac:dyDescent="0.25">
      <c r="A1233" t="s">
        <v>323</v>
      </c>
      <c r="D1233" t="s">
        <v>2</v>
      </c>
      <c r="F1233" t="s">
        <v>155</v>
      </c>
      <c r="G1233" s="33">
        <v>43097</v>
      </c>
      <c r="H1233" s="41">
        <f t="shared" si="24"/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</row>
    <row r="1234" spans="1:56" x14ac:dyDescent="0.25">
      <c r="A1234" t="s">
        <v>323</v>
      </c>
      <c r="D1234" t="s">
        <v>2</v>
      </c>
      <c r="F1234" t="s">
        <v>157</v>
      </c>
      <c r="G1234" s="33">
        <v>43097</v>
      </c>
      <c r="H1234" s="41">
        <f t="shared" si="24"/>
        <v>11760.246999999994</v>
      </c>
      <c r="I1234">
        <v>-5.827</v>
      </c>
      <c r="J1234">
        <v>-6.1639999999999997</v>
      </c>
      <c r="K1234">
        <v>-5.327</v>
      </c>
      <c r="L1234">
        <v>-5.34</v>
      </c>
      <c r="M1234">
        <v>-5.1269999999999998</v>
      </c>
      <c r="N1234">
        <v>-5.2149999999999999</v>
      </c>
      <c r="O1234">
        <v>-5.2770000000000001</v>
      </c>
      <c r="P1234">
        <v>-5.3769999999999998</v>
      </c>
      <c r="Q1234">
        <v>-5.452</v>
      </c>
      <c r="R1234">
        <v>-5.5019999999999998</v>
      </c>
      <c r="S1234">
        <v>-5.0519999999999996</v>
      </c>
      <c r="T1234">
        <v>-5.976</v>
      </c>
      <c r="U1234">
        <v>-11.23</v>
      </c>
      <c r="V1234">
        <v>-19.905999999999999</v>
      </c>
      <c r="W1234">
        <v>-37.409999999999997</v>
      </c>
      <c r="X1234">
        <v>-86.733000000000004</v>
      </c>
      <c r="Y1234">
        <v>-252.08</v>
      </c>
      <c r="Z1234">
        <v>-720.17899999999997</v>
      </c>
      <c r="AA1234">
        <v>-837.72900000000004</v>
      </c>
      <c r="AB1234">
        <v>-428.38799999999998</v>
      </c>
      <c r="AC1234">
        <v>-828.31600000000003</v>
      </c>
      <c r="AD1234">
        <v>-1151.2929999999999</v>
      </c>
      <c r="AE1234">
        <v>-1256.5150000000001</v>
      </c>
      <c r="AF1234">
        <v>-871.601</v>
      </c>
      <c r="AG1234">
        <v>-903.28499999999997</v>
      </c>
      <c r="AH1234">
        <v>-173.99600000000001</v>
      </c>
      <c r="AI1234">
        <v>-356.67099999999999</v>
      </c>
      <c r="AJ1234">
        <v>-835.96699999999998</v>
      </c>
      <c r="AK1234">
        <v>-590.99599999999998</v>
      </c>
      <c r="AL1234">
        <v>-530.04600000000005</v>
      </c>
      <c r="AM1234">
        <v>-554.995</v>
      </c>
      <c r="AN1234">
        <v>-399.21100000000001</v>
      </c>
      <c r="AO1234">
        <v>-351.14299999999997</v>
      </c>
      <c r="AP1234">
        <v>-353.11200000000002</v>
      </c>
      <c r="AQ1234">
        <v>-58.523000000000003</v>
      </c>
      <c r="AR1234">
        <v>-12.694000000000001</v>
      </c>
      <c r="AS1234">
        <v>-11.332000000000001</v>
      </c>
      <c r="AT1234">
        <v>-7.327</v>
      </c>
      <c r="AU1234">
        <v>-4.8890000000000002</v>
      </c>
      <c r="AV1234">
        <v>-5.952</v>
      </c>
      <c r="AW1234">
        <v>-5.5019999999999998</v>
      </c>
      <c r="AX1234">
        <v>-5.89</v>
      </c>
      <c r="AY1234">
        <v>-5.8019999999999996</v>
      </c>
      <c r="AZ1234">
        <v>-5.7519999999999998</v>
      </c>
      <c r="BA1234">
        <v>-5.577</v>
      </c>
      <c r="BB1234">
        <v>-5.5149999999999997</v>
      </c>
      <c r="BC1234">
        <v>-5.2140000000000004</v>
      </c>
      <c r="BD1234">
        <v>-3.84</v>
      </c>
    </row>
    <row r="1235" spans="1:56" x14ac:dyDescent="0.25">
      <c r="A1235" t="s">
        <v>323</v>
      </c>
      <c r="D1235" t="s">
        <v>2</v>
      </c>
      <c r="F1235" t="s">
        <v>156</v>
      </c>
      <c r="G1235" s="33">
        <v>43097</v>
      </c>
      <c r="H1235" s="41">
        <f t="shared" si="24"/>
        <v>115670.728</v>
      </c>
      <c r="I1235">
        <v>-10.114000000000001</v>
      </c>
      <c r="J1235">
        <v>-8.9120000000000008</v>
      </c>
      <c r="K1235">
        <v>-8.968</v>
      </c>
      <c r="L1235">
        <v>-8.94</v>
      </c>
      <c r="M1235">
        <v>-9.4120000000000008</v>
      </c>
      <c r="N1235">
        <v>-9.2880000000000003</v>
      </c>
      <c r="O1235">
        <v>-10.068</v>
      </c>
      <c r="P1235">
        <v>-10.034000000000001</v>
      </c>
      <c r="Q1235">
        <v>-10.327</v>
      </c>
      <c r="R1235">
        <v>-8.6509999999999998</v>
      </c>
      <c r="S1235">
        <v>-8.6750000000000007</v>
      </c>
      <c r="T1235">
        <v>-10.215</v>
      </c>
      <c r="U1235">
        <v>-24.975000000000001</v>
      </c>
      <c r="V1235">
        <v>-61.725999999999999</v>
      </c>
      <c r="W1235">
        <v>-167.75800000000001</v>
      </c>
      <c r="X1235">
        <v>-631.95600000000002</v>
      </c>
      <c r="Y1235">
        <v>-2480.107</v>
      </c>
      <c r="Z1235">
        <v>-7470.9089999999997</v>
      </c>
      <c r="AA1235">
        <v>-8747.1309999999994</v>
      </c>
      <c r="AB1235">
        <v>-4588.9229999999998</v>
      </c>
      <c r="AC1235">
        <v>-8923.8649999999998</v>
      </c>
      <c r="AD1235">
        <v>-12962.544</v>
      </c>
      <c r="AE1235">
        <v>-14560.786</v>
      </c>
      <c r="AF1235">
        <v>-10279.502</v>
      </c>
      <c r="AG1235">
        <v>-8785.1020000000008</v>
      </c>
      <c r="AH1235">
        <v>-1367.4670000000001</v>
      </c>
      <c r="AI1235">
        <v>-3933.3820000000001</v>
      </c>
      <c r="AJ1235">
        <v>-8146.4229999999998</v>
      </c>
      <c r="AK1235">
        <v>-5498.4629999999997</v>
      </c>
      <c r="AL1235">
        <v>-4556.3549999999996</v>
      </c>
      <c r="AM1235">
        <v>-4484.5479999999998</v>
      </c>
      <c r="AN1235">
        <v>-2949.0050000000001</v>
      </c>
      <c r="AO1235">
        <v>-2325.4670000000001</v>
      </c>
      <c r="AP1235">
        <v>-2240.614</v>
      </c>
      <c r="AQ1235">
        <v>-191.61099999999999</v>
      </c>
      <c r="AR1235">
        <v>-49.591999999999999</v>
      </c>
      <c r="AS1235">
        <v>-28.201000000000001</v>
      </c>
      <c r="AT1235">
        <v>-12.061</v>
      </c>
      <c r="AU1235">
        <v>-10.236000000000001</v>
      </c>
      <c r="AV1235">
        <v>-10.051</v>
      </c>
      <c r="AW1235">
        <v>-8.9809999999999999</v>
      </c>
      <c r="AX1235">
        <v>-8.625</v>
      </c>
      <c r="AY1235">
        <v>-9.0329999999999995</v>
      </c>
      <c r="AZ1235">
        <v>-8.8629999999999995</v>
      </c>
      <c r="BA1235">
        <v>-8.3640000000000008</v>
      </c>
      <c r="BB1235">
        <v>-8.4689999999999994</v>
      </c>
      <c r="BC1235">
        <v>-8.0589999999999993</v>
      </c>
      <c r="BD1235">
        <v>-7.97</v>
      </c>
    </row>
    <row r="1236" spans="1:56" x14ac:dyDescent="0.25">
      <c r="A1236" t="s">
        <v>323</v>
      </c>
      <c r="D1236" t="s">
        <v>2</v>
      </c>
      <c r="F1236" t="s">
        <v>156</v>
      </c>
      <c r="G1236" s="33">
        <v>43098</v>
      </c>
      <c r="H1236" s="41">
        <f t="shared" si="24"/>
        <v>77883.97099999999</v>
      </c>
      <c r="I1236">
        <v>-7.5659999999999998</v>
      </c>
      <c r="J1236">
        <v>-7.1959999999999997</v>
      </c>
      <c r="K1236">
        <v>-7.1310000000000002</v>
      </c>
      <c r="L1236">
        <v>-8.0709999999999997</v>
      </c>
      <c r="M1236">
        <v>-6.9530000000000003</v>
      </c>
      <c r="N1236">
        <v>-6.9039999999999999</v>
      </c>
      <c r="O1236">
        <v>-6.6260000000000003</v>
      </c>
      <c r="P1236">
        <v>-6.806</v>
      </c>
      <c r="Q1236">
        <v>-7.0869999999999997</v>
      </c>
      <c r="R1236">
        <v>-6.8650000000000002</v>
      </c>
      <c r="S1236">
        <v>-7.1070000000000002</v>
      </c>
      <c r="T1236">
        <v>-8.875</v>
      </c>
      <c r="U1236">
        <v>-64.721999999999994</v>
      </c>
      <c r="V1236">
        <v>-81.671999999999997</v>
      </c>
      <c r="W1236">
        <v>-666.94299999999998</v>
      </c>
      <c r="X1236">
        <v>-1423.944</v>
      </c>
      <c r="Y1236">
        <v>-3570.1390000000001</v>
      </c>
      <c r="Z1236">
        <v>-5046.8680000000004</v>
      </c>
      <c r="AA1236">
        <v>-4389.0609999999997</v>
      </c>
      <c r="AB1236">
        <v>-11927.946</v>
      </c>
      <c r="AC1236">
        <v>-12394.511</v>
      </c>
      <c r="AD1236">
        <v>-7398.3209999999999</v>
      </c>
      <c r="AE1236">
        <v>-10644.341</v>
      </c>
      <c r="AF1236">
        <v>-9722.4040000000005</v>
      </c>
      <c r="AG1236">
        <v>-5544.92</v>
      </c>
      <c r="AH1236">
        <v>-781.42899999999997</v>
      </c>
      <c r="AI1236">
        <v>-992.70299999999997</v>
      </c>
      <c r="AJ1236">
        <v>-452.43700000000001</v>
      </c>
      <c r="AK1236">
        <v>-632.21400000000006</v>
      </c>
      <c r="AL1236">
        <v>-871.59299999999996</v>
      </c>
      <c r="AM1236">
        <v>-185.334</v>
      </c>
      <c r="AN1236">
        <v>-143.649</v>
      </c>
      <c r="AO1236">
        <v>-260.39</v>
      </c>
      <c r="AP1236">
        <v>-291.04399999999998</v>
      </c>
      <c r="AQ1236">
        <v>-145.26599999999999</v>
      </c>
      <c r="AR1236">
        <v>-57.061</v>
      </c>
      <c r="AS1236">
        <v>-16.771000000000001</v>
      </c>
      <c r="AT1236">
        <v>-9.827</v>
      </c>
      <c r="AU1236">
        <v>-8.7170000000000005</v>
      </c>
      <c r="AV1236">
        <v>-8.7240000000000002</v>
      </c>
      <c r="AW1236">
        <v>-8.4039999999999999</v>
      </c>
      <c r="AX1236">
        <v>-7.9580000000000002</v>
      </c>
      <c r="AY1236">
        <v>-8.3970000000000002</v>
      </c>
      <c r="AZ1236">
        <v>-7.9649999999999999</v>
      </c>
      <c r="BA1236">
        <v>-8.3130000000000006</v>
      </c>
      <c r="BB1236">
        <v>-8.2680000000000007</v>
      </c>
      <c r="BC1236">
        <v>-7.3419999999999996</v>
      </c>
      <c r="BD1236">
        <v>-7.1859999999999999</v>
      </c>
    </row>
    <row r="1237" spans="1:56" x14ac:dyDescent="0.25">
      <c r="A1237" t="s">
        <v>323</v>
      </c>
      <c r="D1237" t="s">
        <v>2</v>
      </c>
      <c r="F1237" t="s">
        <v>155</v>
      </c>
      <c r="G1237" s="33">
        <v>43098</v>
      </c>
      <c r="H1237" s="41">
        <f t="shared" si="24"/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</row>
    <row r="1238" spans="1:56" x14ac:dyDescent="0.25">
      <c r="A1238" t="s">
        <v>323</v>
      </c>
      <c r="D1238" t="s">
        <v>2</v>
      </c>
      <c r="F1238" t="s">
        <v>157</v>
      </c>
      <c r="G1238" s="33">
        <v>43098</v>
      </c>
      <c r="H1238" s="41">
        <f t="shared" si="24"/>
        <v>6923.0099999999966</v>
      </c>
      <c r="I1238">
        <v>-6.452</v>
      </c>
      <c r="J1238">
        <v>-6.3390000000000004</v>
      </c>
      <c r="K1238">
        <v>-5.2389999999999999</v>
      </c>
      <c r="L1238">
        <v>-5.8019999999999996</v>
      </c>
      <c r="M1238">
        <v>-5.8150000000000004</v>
      </c>
      <c r="N1238">
        <v>-5.6150000000000002</v>
      </c>
      <c r="O1238">
        <v>-5.915</v>
      </c>
      <c r="P1238">
        <v>-5.8890000000000002</v>
      </c>
      <c r="Q1238">
        <v>-5.7519999999999998</v>
      </c>
      <c r="R1238">
        <v>-5.4020000000000001</v>
      </c>
      <c r="S1238">
        <v>-5.79</v>
      </c>
      <c r="T1238">
        <v>-6.0039999999999996</v>
      </c>
      <c r="U1238">
        <v>-18.248000000000001</v>
      </c>
      <c r="V1238">
        <v>-23.324000000000002</v>
      </c>
      <c r="W1238">
        <v>-76.792000000000002</v>
      </c>
      <c r="X1238">
        <v>-147.762</v>
      </c>
      <c r="Y1238">
        <v>-322.24</v>
      </c>
      <c r="Z1238">
        <v>-457.33</v>
      </c>
      <c r="AA1238">
        <v>-368.03300000000002</v>
      </c>
      <c r="AB1238">
        <v>-911.18399999999997</v>
      </c>
      <c r="AC1238">
        <v>-1062.127</v>
      </c>
      <c r="AD1238">
        <v>-574.47799999999995</v>
      </c>
      <c r="AE1238">
        <v>-818.91300000000001</v>
      </c>
      <c r="AF1238">
        <v>-747.21799999999996</v>
      </c>
      <c r="AG1238">
        <v>-537.87699999999995</v>
      </c>
      <c r="AH1238">
        <v>-101.786</v>
      </c>
      <c r="AI1238">
        <v>-121.21299999999999</v>
      </c>
      <c r="AJ1238">
        <v>-56.606999999999999</v>
      </c>
      <c r="AK1238">
        <v>-74.882999999999996</v>
      </c>
      <c r="AL1238">
        <v>-111.60599999999999</v>
      </c>
      <c r="AM1238">
        <v>-45.451999999999998</v>
      </c>
      <c r="AN1238">
        <v>-29.448</v>
      </c>
      <c r="AO1238">
        <v>-64.350999999999999</v>
      </c>
      <c r="AP1238">
        <v>-54.582999999999998</v>
      </c>
      <c r="AQ1238">
        <v>-38.729999999999997</v>
      </c>
      <c r="AR1238">
        <v>-18.715</v>
      </c>
      <c r="AS1238">
        <v>-8.6989999999999998</v>
      </c>
      <c r="AT1238">
        <v>-6.4109999999999996</v>
      </c>
      <c r="AU1238">
        <v>-6.0030000000000001</v>
      </c>
      <c r="AV1238">
        <v>-5.4649999999999999</v>
      </c>
      <c r="AW1238">
        <v>-6.0270000000000001</v>
      </c>
      <c r="AX1238">
        <v>-5.7149999999999999</v>
      </c>
      <c r="AY1238">
        <v>-5.9640000000000004</v>
      </c>
      <c r="AZ1238">
        <v>-5.59</v>
      </c>
      <c r="BA1238">
        <v>-5.8650000000000002</v>
      </c>
      <c r="BB1238">
        <v>-5.8150000000000004</v>
      </c>
      <c r="BC1238">
        <v>-5.6020000000000003</v>
      </c>
      <c r="BD1238">
        <v>-2.94</v>
      </c>
    </row>
    <row r="1239" spans="1:56" x14ac:dyDescent="0.25">
      <c r="A1239" t="s">
        <v>323</v>
      </c>
      <c r="D1239" t="s">
        <v>2</v>
      </c>
      <c r="F1239" t="s">
        <v>156</v>
      </c>
      <c r="G1239" s="33">
        <v>43099</v>
      </c>
      <c r="H1239" s="41">
        <f t="shared" si="24"/>
        <v>204373.74199999997</v>
      </c>
      <c r="I1239">
        <v>-7.1630000000000003</v>
      </c>
      <c r="J1239">
        <v>-7.452</v>
      </c>
      <c r="K1239">
        <v>-7.02</v>
      </c>
      <c r="L1239">
        <v>-7.8159999999999998</v>
      </c>
      <c r="M1239">
        <v>-7.407</v>
      </c>
      <c r="N1239">
        <v>-7.2679999999999998</v>
      </c>
      <c r="O1239">
        <v>-7.7809999999999997</v>
      </c>
      <c r="P1239">
        <v>-7.2030000000000003</v>
      </c>
      <c r="Q1239">
        <v>-8.1210000000000004</v>
      </c>
      <c r="R1239">
        <v>-8.1210000000000004</v>
      </c>
      <c r="S1239">
        <v>-13.654</v>
      </c>
      <c r="T1239">
        <v>-177.42599999999999</v>
      </c>
      <c r="U1239">
        <v>-807.16899999999998</v>
      </c>
      <c r="V1239">
        <v>-2280.451</v>
      </c>
      <c r="W1239">
        <v>-4439.3140000000003</v>
      </c>
      <c r="X1239">
        <v>-6027.52</v>
      </c>
      <c r="Y1239">
        <v>-10385.012000000001</v>
      </c>
      <c r="Z1239">
        <v>-13084.251</v>
      </c>
      <c r="AA1239">
        <v>-11954.689</v>
      </c>
      <c r="AB1239">
        <v>-7597.26</v>
      </c>
      <c r="AC1239">
        <v>-8400.5669999999991</v>
      </c>
      <c r="AD1239">
        <v>-16370.004999999999</v>
      </c>
      <c r="AE1239">
        <v>-16171.806</v>
      </c>
      <c r="AF1239">
        <v>-9733.5360000000001</v>
      </c>
      <c r="AG1239">
        <v>-16184.784</v>
      </c>
      <c r="AH1239">
        <v>-9904.5079999999998</v>
      </c>
      <c r="AI1239">
        <v>-11420.65</v>
      </c>
      <c r="AJ1239">
        <v>-13126.359</v>
      </c>
      <c r="AK1239">
        <v>-9199.2160000000003</v>
      </c>
      <c r="AL1239">
        <v>-6421.8360000000002</v>
      </c>
      <c r="AM1239">
        <v>-6682.1220000000003</v>
      </c>
      <c r="AN1239">
        <v>-6041.1310000000003</v>
      </c>
      <c r="AO1239">
        <v>-4781.4709999999995</v>
      </c>
      <c r="AP1239">
        <v>-5021.5969999999998</v>
      </c>
      <c r="AQ1239">
        <v>-4238.3670000000002</v>
      </c>
      <c r="AR1239">
        <v>-2259.0810000000001</v>
      </c>
      <c r="AS1239">
        <v>-1186.423</v>
      </c>
      <c r="AT1239">
        <v>-265.81299999999999</v>
      </c>
      <c r="AU1239">
        <v>-32.814999999999998</v>
      </c>
      <c r="AV1239">
        <v>-13.03</v>
      </c>
      <c r="AW1239">
        <v>-12.323</v>
      </c>
      <c r="AX1239">
        <v>-10.597</v>
      </c>
      <c r="AY1239">
        <v>-9.5839999999999996</v>
      </c>
      <c r="AZ1239">
        <v>-9.4939999999999998</v>
      </c>
      <c r="BA1239">
        <v>-8.827</v>
      </c>
      <c r="BB1239">
        <v>-8.2430000000000003</v>
      </c>
      <c r="BC1239">
        <v>-9.5120000000000005</v>
      </c>
      <c r="BD1239">
        <v>-7.9470000000000001</v>
      </c>
    </row>
    <row r="1240" spans="1:56" x14ac:dyDescent="0.25">
      <c r="A1240" t="s">
        <v>323</v>
      </c>
      <c r="D1240" t="s">
        <v>2</v>
      </c>
      <c r="F1240" t="s">
        <v>155</v>
      </c>
      <c r="G1240" s="33">
        <v>43099</v>
      </c>
      <c r="H1240" s="41">
        <f t="shared" si="24"/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</row>
    <row r="1241" spans="1:56" x14ac:dyDescent="0.25">
      <c r="A1241" t="s">
        <v>323</v>
      </c>
      <c r="D1241" t="s">
        <v>2</v>
      </c>
      <c r="F1241" t="s">
        <v>157</v>
      </c>
      <c r="G1241" s="33">
        <v>43099</v>
      </c>
      <c r="H1241" s="41">
        <f t="shared" si="24"/>
        <v>19020.855</v>
      </c>
      <c r="I1241">
        <v>-7.04</v>
      </c>
      <c r="J1241">
        <v>-6.3019999999999996</v>
      </c>
      <c r="K1241">
        <v>-5.69</v>
      </c>
      <c r="L1241">
        <v>-5.9020000000000001</v>
      </c>
      <c r="M1241">
        <v>-5.9649999999999999</v>
      </c>
      <c r="N1241">
        <v>-5.89</v>
      </c>
      <c r="O1241">
        <v>-5.7770000000000001</v>
      </c>
      <c r="P1241">
        <v>-5.9269999999999996</v>
      </c>
      <c r="Q1241">
        <v>-6.2519999999999998</v>
      </c>
      <c r="R1241">
        <v>-5.69</v>
      </c>
      <c r="S1241">
        <v>-6.98</v>
      </c>
      <c r="T1241">
        <v>-20.097000000000001</v>
      </c>
      <c r="U1241">
        <v>-94.938000000000002</v>
      </c>
      <c r="V1241">
        <v>-282.77699999999999</v>
      </c>
      <c r="W1241">
        <v>-487.42099999999999</v>
      </c>
      <c r="X1241">
        <v>-691.37599999999998</v>
      </c>
      <c r="Y1241">
        <v>-1089.095</v>
      </c>
      <c r="Z1241">
        <v>-1241.9970000000001</v>
      </c>
      <c r="AA1241">
        <v>-1105.3420000000001</v>
      </c>
      <c r="AB1241">
        <v>-579.73800000000006</v>
      </c>
      <c r="AC1241">
        <v>-709.76199999999994</v>
      </c>
      <c r="AD1241">
        <v>-1429.0309999999999</v>
      </c>
      <c r="AE1241">
        <v>-1372.3309999999999</v>
      </c>
      <c r="AF1241">
        <v>-905.28899999999999</v>
      </c>
      <c r="AG1241">
        <v>-1416.0119999999999</v>
      </c>
      <c r="AH1241">
        <v>-927.37</v>
      </c>
      <c r="AI1241">
        <v>-1044.06</v>
      </c>
      <c r="AJ1241">
        <v>-1092.0060000000001</v>
      </c>
      <c r="AK1241">
        <v>-809.70899999999995</v>
      </c>
      <c r="AL1241">
        <v>-528.48099999999999</v>
      </c>
      <c r="AM1241">
        <v>-632.81200000000001</v>
      </c>
      <c r="AN1241">
        <v>-565.577</v>
      </c>
      <c r="AO1241">
        <v>-492.68900000000002</v>
      </c>
      <c r="AP1241">
        <v>-518.94299999999998</v>
      </c>
      <c r="AQ1241">
        <v>-436.61</v>
      </c>
      <c r="AR1241">
        <v>-259.88</v>
      </c>
      <c r="AS1241">
        <v>-123.84699999999999</v>
      </c>
      <c r="AT1241">
        <v>-36.283000000000001</v>
      </c>
      <c r="AU1241">
        <v>-10.286</v>
      </c>
      <c r="AV1241">
        <v>-5.5640000000000001</v>
      </c>
      <c r="AW1241">
        <v>-5.4269999999999996</v>
      </c>
      <c r="AX1241">
        <v>-5.99</v>
      </c>
      <c r="AY1241">
        <v>-5.7519999999999998</v>
      </c>
      <c r="AZ1241">
        <v>-6.1520000000000001</v>
      </c>
      <c r="BA1241">
        <v>-5.8019999999999996</v>
      </c>
      <c r="BB1241">
        <v>-6.54</v>
      </c>
      <c r="BC1241">
        <v>-5.3520000000000003</v>
      </c>
      <c r="BD1241">
        <v>-3.1019999999999999</v>
      </c>
    </row>
    <row r="1242" spans="1:56" x14ac:dyDescent="0.25">
      <c r="A1242" t="s">
        <v>323</v>
      </c>
      <c r="D1242" t="s">
        <v>2</v>
      </c>
      <c r="F1242" t="s">
        <v>155</v>
      </c>
      <c r="G1242" s="33">
        <v>43100</v>
      </c>
      <c r="H1242" s="41">
        <f t="shared" si="24"/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</row>
    <row r="1243" spans="1:56" x14ac:dyDescent="0.25">
      <c r="A1243" t="s">
        <v>323</v>
      </c>
      <c r="D1243" t="s">
        <v>2</v>
      </c>
      <c r="F1243" t="s">
        <v>157</v>
      </c>
      <c r="G1243" s="33">
        <v>43100</v>
      </c>
      <c r="H1243" s="41">
        <f t="shared" si="24"/>
        <v>34056.633999999991</v>
      </c>
      <c r="I1243">
        <v>-8.1020000000000003</v>
      </c>
      <c r="J1243">
        <v>-6.29</v>
      </c>
      <c r="K1243">
        <v>-5.8639999999999999</v>
      </c>
      <c r="L1243">
        <v>-5.452</v>
      </c>
      <c r="M1243">
        <v>-6.3650000000000002</v>
      </c>
      <c r="N1243">
        <v>-5.9269999999999996</v>
      </c>
      <c r="O1243">
        <v>-5.8520000000000003</v>
      </c>
      <c r="P1243">
        <v>-5.7270000000000003</v>
      </c>
      <c r="Q1243">
        <v>-6.0270000000000001</v>
      </c>
      <c r="R1243">
        <v>-5.6520000000000001</v>
      </c>
      <c r="S1243">
        <v>-6.7380000000000004</v>
      </c>
      <c r="T1243">
        <v>-22.866</v>
      </c>
      <c r="U1243">
        <v>-101.248</v>
      </c>
      <c r="V1243">
        <v>-287.59399999999999</v>
      </c>
      <c r="W1243">
        <v>-555.06899999999996</v>
      </c>
      <c r="X1243">
        <v>-843.05899999999997</v>
      </c>
      <c r="Y1243">
        <v>-1112.001</v>
      </c>
      <c r="Z1243">
        <v>-1389.278</v>
      </c>
      <c r="AA1243">
        <v>-1618.0350000000001</v>
      </c>
      <c r="AB1243">
        <v>-1803.309</v>
      </c>
      <c r="AC1243">
        <v>-1946.1489999999999</v>
      </c>
      <c r="AD1243">
        <v>-2049.4169999999999</v>
      </c>
      <c r="AE1243">
        <v>-2121.7069999999999</v>
      </c>
      <c r="AF1243">
        <v>-2146.721</v>
      </c>
      <c r="AG1243">
        <v>-2150.6190000000001</v>
      </c>
      <c r="AH1243">
        <v>-2150.2570000000001</v>
      </c>
      <c r="AI1243">
        <v>-2097.2460000000001</v>
      </c>
      <c r="AJ1243">
        <v>-2034.33</v>
      </c>
      <c r="AK1243">
        <v>-1927.134</v>
      </c>
      <c r="AL1243">
        <v>-1780.873</v>
      </c>
      <c r="AM1243">
        <v>-1420.489</v>
      </c>
      <c r="AN1243">
        <v>-1152.2529999999999</v>
      </c>
      <c r="AO1243">
        <v>-1117.3019999999999</v>
      </c>
      <c r="AP1243">
        <v>-936.39</v>
      </c>
      <c r="AQ1243">
        <v>-618.21600000000001</v>
      </c>
      <c r="AR1243">
        <v>-346.39699999999999</v>
      </c>
      <c r="AS1243">
        <v>-150.08699999999999</v>
      </c>
      <c r="AT1243">
        <v>-47.95</v>
      </c>
      <c r="AU1243">
        <v>-10.124000000000001</v>
      </c>
      <c r="AV1243">
        <v>-6.0389999999999997</v>
      </c>
      <c r="AW1243">
        <v>-5.3769999999999998</v>
      </c>
      <c r="AX1243">
        <v>-5.702</v>
      </c>
      <c r="AY1243">
        <v>-5.74</v>
      </c>
      <c r="AZ1243">
        <v>-5.9020000000000001</v>
      </c>
      <c r="BA1243">
        <v>-6.0019999999999998</v>
      </c>
      <c r="BB1243">
        <v>-5.8650000000000002</v>
      </c>
      <c r="BC1243">
        <v>-5.9269999999999996</v>
      </c>
      <c r="BD1243">
        <v>-5.9640000000000004</v>
      </c>
    </row>
    <row r="1244" spans="1:56" x14ac:dyDescent="0.25">
      <c r="A1244" t="s">
        <v>323</v>
      </c>
      <c r="D1244" t="s">
        <v>2</v>
      </c>
      <c r="F1244" t="s">
        <v>156</v>
      </c>
      <c r="G1244" s="33">
        <v>43100</v>
      </c>
      <c r="H1244" s="41">
        <f t="shared" si="24"/>
        <v>365463.6370000001</v>
      </c>
      <c r="I1244">
        <v>-7.5609999999999999</v>
      </c>
      <c r="J1244">
        <v>-7.8620000000000001</v>
      </c>
      <c r="K1244">
        <v>-9.2579999999999991</v>
      </c>
      <c r="L1244">
        <v>-7.18</v>
      </c>
      <c r="M1244">
        <v>-7.2320000000000002</v>
      </c>
      <c r="N1244">
        <v>-8.56</v>
      </c>
      <c r="O1244">
        <v>-8.11</v>
      </c>
      <c r="P1244">
        <v>-6.9630000000000001</v>
      </c>
      <c r="Q1244">
        <v>-7.46</v>
      </c>
      <c r="R1244">
        <v>-8.8339999999999996</v>
      </c>
      <c r="S1244">
        <v>-13.755000000000001</v>
      </c>
      <c r="T1244">
        <v>-186.352</v>
      </c>
      <c r="U1244">
        <v>-873.51800000000003</v>
      </c>
      <c r="V1244">
        <v>-2379.4140000000002</v>
      </c>
      <c r="W1244">
        <v>-4660.3559999999998</v>
      </c>
      <c r="X1244">
        <v>-7447.9319999999998</v>
      </c>
      <c r="Y1244">
        <v>-10403.607</v>
      </c>
      <c r="Z1244">
        <v>-13521.132</v>
      </c>
      <c r="AA1244">
        <v>-16390.858</v>
      </c>
      <c r="AB1244">
        <v>-18986.861000000001</v>
      </c>
      <c r="AC1244">
        <v>-21004.717000000001</v>
      </c>
      <c r="AD1244">
        <v>-22588.07</v>
      </c>
      <c r="AE1244">
        <v>-23737.143</v>
      </c>
      <c r="AF1244">
        <v>-24462.665000000001</v>
      </c>
      <c r="AG1244">
        <v>-24748.775000000001</v>
      </c>
      <c r="AH1244">
        <v>-24612.334999999999</v>
      </c>
      <c r="AI1244">
        <v>-24040.084999999999</v>
      </c>
      <c r="AJ1244">
        <v>-23074.826000000001</v>
      </c>
      <c r="AK1244">
        <v>-21644.472000000002</v>
      </c>
      <c r="AL1244">
        <v>-19811.546999999999</v>
      </c>
      <c r="AM1244">
        <v>-15211.819</v>
      </c>
      <c r="AN1244">
        <v>-12007.429</v>
      </c>
      <c r="AO1244">
        <v>-11297.982</v>
      </c>
      <c r="AP1244">
        <v>-9379.8089999999993</v>
      </c>
      <c r="AQ1244">
        <v>-6275.5839999999998</v>
      </c>
      <c r="AR1244">
        <v>-3825.4679999999998</v>
      </c>
      <c r="AS1244">
        <v>-1958.6959999999999</v>
      </c>
      <c r="AT1244">
        <v>-673.59799999999996</v>
      </c>
      <c r="AU1244">
        <v>-77.935000000000002</v>
      </c>
      <c r="AV1244">
        <v>-11.433999999999999</v>
      </c>
      <c r="AW1244">
        <v>-11.215999999999999</v>
      </c>
      <c r="AX1244">
        <v>-11.178000000000001</v>
      </c>
      <c r="AY1244">
        <v>-9.7240000000000002</v>
      </c>
      <c r="AZ1244">
        <v>-8.9740000000000002</v>
      </c>
      <c r="BA1244">
        <v>-8.7330000000000005</v>
      </c>
      <c r="BB1244">
        <v>-8.59</v>
      </c>
      <c r="BC1244">
        <v>-9.2859999999999996</v>
      </c>
      <c r="BD1244">
        <v>-8.7420000000000009</v>
      </c>
    </row>
    <row r="1245" spans="1:56" x14ac:dyDescent="0.25">
      <c r="A1245" t="s">
        <v>323</v>
      </c>
      <c r="D1245" t="s">
        <v>2</v>
      </c>
      <c r="F1245" t="s">
        <v>155</v>
      </c>
      <c r="G1245" s="33">
        <v>43101</v>
      </c>
      <c r="H1245" s="41">
        <f t="shared" si="24"/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-0.12</v>
      </c>
      <c r="AA1245">
        <v>-0.12</v>
      </c>
      <c r="AB1245">
        <v>-0.66</v>
      </c>
      <c r="AC1245">
        <v>-0.78</v>
      </c>
      <c r="AD1245">
        <v>-0.12</v>
      </c>
      <c r="AE1245">
        <v>-0.54</v>
      </c>
      <c r="AF1245">
        <v>-3.78</v>
      </c>
      <c r="AG1245">
        <v>-3.42</v>
      </c>
      <c r="AH1245">
        <v>-2.52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</row>
    <row r="1246" spans="1:56" x14ac:dyDescent="0.25">
      <c r="A1246" t="s">
        <v>323</v>
      </c>
      <c r="D1246" t="s">
        <v>2</v>
      </c>
      <c r="F1246" t="s">
        <v>156</v>
      </c>
      <c r="G1246" s="33">
        <v>43101</v>
      </c>
      <c r="H1246" s="41">
        <f t="shared" si="24"/>
        <v>364063.19599999994</v>
      </c>
      <c r="I1246">
        <v>-8.5020000000000007</v>
      </c>
      <c r="J1246">
        <v>-8.9689999999999994</v>
      </c>
      <c r="K1246">
        <v>-9.3889999999999993</v>
      </c>
      <c r="L1246">
        <v>-9.6430000000000007</v>
      </c>
      <c r="M1246">
        <v>-8.7430000000000003</v>
      </c>
      <c r="N1246">
        <v>-8.6460000000000008</v>
      </c>
      <c r="O1246">
        <v>-9.2870000000000008</v>
      </c>
      <c r="P1246">
        <v>-10.179</v>
      </c>
      <c r="Q1246">
        <v>-9.8580000000000005</v>
      </c>
      <c r="R1246">
        <v>-9.1189999999999998</v>
      </c>
      <c r="S1246">
        <v>-9.5459999999999994</v>
      </c>
      <c r="T1246">
        <v>-61.869</v>
      </c>
      <c r="U1246">
        <v>-512.72400000000005</v>
      </c>
      <c r="V1246">
        <v>-1697.9290000000001</v>
      </c>
      <c r="W1246">
        <v>-3624.4989999999998</v>
      </c>
      <c r="X1246">
        <v>-6292.66</v>
      </c>
      <c r="Y1246">
        <v>-9821.7800000000007</v>
      </c>
      <c r="Z1246">
        <v>-13331.897999999999</v>
      </c>
      <c r="AA1246">
        <v>-16369.175999999999</v>
      </c>
      <c r="AB1246">
        <v>-18879.383000000002</v>
      </c>
      <c r="AC1246">
        <v>-20899.135999999999</v>
      </c>
      <c r="AD1246">
        <v>-22393.863000000001</v>
      </c>
      <c r="AE1246">
        <v>-23455.332999999999</v>
      </c>
      <c r="AF1246">
        <v>-24205.761999999999</v>
      </c>
      <c r="AG1246">
        <v>-24455.522000000001</v>
      </c>
      <c r="AH1246">
        <v>-24427.566999999999</v>
      </c>
      <c r="AI1246">
        <v>-23905.456999999999</v>
      </c>
      <c r="AJ1246">
        <v>-22838.076000000001</v>
      </c>
      <c r="AK1246">
        <v>-21351.585999999999</v>
      </c>
      <c r="AL1246">
        <v>-19543.252</v>
      </c>
      <c r="AM1246">
        <v>-17330.699000000001</v>
      </c>
      <c r="AN1246">
        <v>-14762.778</v>
      </c>
      <c r="AO1246">
        <v>-12123.287</v>
      </c>
      <c r="AP1246">
        <v>-9105.4830000000002</v>
      </c>
      <c r="AQ1246">
        <v>-6150.3389999999999</v>
      </c>
      <c r="AR1246">
        <v>-3702.9430000000002</v>
      </c>
      <c r="AS1246">
        <v>-1905.568</v>
      </c>
      <c r="AT1246">
        <v>-651.82500000000005</v>
      </c>
      <c r="AU1246">
        <v>-74.644000000000005</v>
      </c>
      <c r="AV1246">
        <v>-10.262</v>
      </c>
      <c r="AW1246">
        <v>-9.6620000000000008</v>
      </c>
      <c r="AX1246">
        <v>-10.192</v>
      </c>
      <c r="AY1246">
        <v>-10.683999999999999</v>
      </c>
      <c r="AZ1246">
        <v>-9.68</v>
      </c>
      <c r="BA1246">
        <v>-9.2509999999999994</v>
      </c>
      <c r="BB1246">
        <v>-8.9309999999999992</v>
      </c>
      <c r="BC1246">
        <v>-8.8230000000000004</v>
      </c>
      <c r="BD1246">
        <v>-8.7919999999999998</v>
      </c>
    </row>
    <row r="1247" spans="1:56" x14ac:dyDescent="0.25">
      <c r="A1247" t="s">
        <v>323</v>
      </c>
      <c r="D1247" t="s">
        <v>2</v>
      </c>
      <c r="F1247" t="s">
        <v>157</v>
      </c>
      <c r="G1247" s="33">
        <v>43101</v>
      </c>
      <c r="H1247" s="41">
        <f t="shared" si="24"/>
        <v>33840.348000000005</v>
      </c>
      <c r="I1247">
        <v>-6.54</v>
      </c>
      <c r="J1247">
        <v>-6.2519999999999998</v>
      </c>
      <c r="K1247">
        <v>-5.7649999999999997</v>
      </c>
      <c r="L1247">
        <v>-5.6269999999999998</v>
      </c>
      <c r="M1247">
        <v>-5.8520000000000003</v>
      </c>
      <c r="N1247">
        <v>-5.7770000000000001</v>
      </c>
      <c r="O1247">
        <v>-6.6139999999999999</v>
      </c>
      <c r="P1247">
        <v>-5.4269999999999996</v>
      </c>
      <c r="Q1247">
        <v>-6.0019999999999998</v>
      </c>
      <c r="R1247">
        <v>-5.8769999999999998</v>
      </c>
      <c r="S1247">
        <v>-5.7530000000000001</v>
      </c>
      <c r="T1247">
        <v>-17.23</v>
      </c>
      <c r="U1247">
        <v>-76.338999999999999</v>
      </c>
      <c r="V1247">
        <v>-201.696</v>
      </c>
      <c r="W1247">
        <v>-405.03</v>
      </c>
      <c r="X1247">
        <v>-671.20600000000002</v>
      </c>
      <c r="Y1247">
        <v>-986.11</v>
      </c>
      <c r="Z1247">
        <v>-1358.15</v>
      </c>
      <c r="AA1247">
        <v>-1624.578</v>
      </c>
      <c r="AB1247">
        <v>-1799.3920000000001</v>
      </c>
      <c r="AC1247">
        <v>-1955.749</v>
      </c>
      <c r="AD1247">
        <v>-2052.8539999999998</v>
      </c>
      <c r="AE1247">
        <v>-2127.047</v>
      </c>
      <c r="AF1247">
        <v>-2163.0300000000002</v>
      </c>
      <c r="AG1247">
        <v>-2179.915</v>
      </c>
      <c r="AH1247">
        <v>-2149.9549999999999</v>
      </c>
      <c r="AI1247">
        <v>-2090.7260000000001</v>
      </c>
      <c r="AJ1247">
        <v>-1986.9870000000001</v>
      </c>
      <c r="AK1247">
        <v>-1885.345</v>
      </c>
      <c r="AL1247">
        <v>-1742.1890000000001</v>
      </c>
      <c r="AM1247">
        <v>-1591.566</v>
      </c>
      <c r="AN1247">
        <v>-1391.674</v>
      </c>
      <c r="AO1247">
        <v>-1179.596</v>
      </c>
      <c r="AP1247">
        <v>-909.73699999999997</v>
      </c>
      <c r="AQ1247">
        <v>-620.45699999999999</v>
      </c>
      <c r="AR1247">
        <v>-346.71300000000002</v>
      </c>
      <c r="AS1247">
        <v>-151.245</v>
      </c>
      <c r="AT1247">
        <v>-47.676000000000002</v>
      </c>
      <c r="AU1247">
        <v>-10.25</v>
      </c>
      <c r="AV1247">
        <v>-5.89</v>
      </c>
      <c r="AW1247">
        <v>-5.577</v>
      </c>
      <c r="AX1247">
        <v>-5.5890000000000004</v>
      </c>
      <c r="AY1247">
        <v>-6.3650000000000002</v>
      </c>
      <c r="AZ1247">
        <v>-5.7270000000000003</v>
      </c>
      <c r="BA1247">
        <v>-6.3150000000000004</v>
      </c>
      <c r="BB1247">
        <v>-5.4269999999999996</v>
      </c>
      <c r="BC1247">
        <v>-5.39</v>
      </c>
      <c r="BD1247">
        <v>-6.14</v>
      </c>
    </row>
    <row r="1248" spans="1:56" x14ac:dyDescent="0.25">
      <c r="A1248" t="s">
        <v>323</v>
      </c>
      <c r="D1248" t="s">
        <v>2</v>
      </c>
      <c r="F1248" t="s">
        <v>157</v>
      </c>
      <c r="G1248" s="33">
        <v>43102</v>
      </c>
      <c r="H1248" s="41">
        <f t="shared" si="24"/>
        <v>22456.670000000002</v>
      </c>
      <c r="I1248">
        <v>-6.0119999999999996</v>
      </c>
      <c r="J1248">
        <v>-6.5119999999999996</v>
      </c>
      <c r="K1248">
        <v>-5.8840000000000003</v>
      </c>
      <c r="L1248">
        <v>-6.7370000000000001</v>
      </c>
      <c r="M1248">
        <v>-5.8869999999999996</v>
      </c>
      <c r="N1248">
        <v>-5.5369999999999999</v>
      </c>
      <c r="O1248">
        <v>-6.1970000000000001</v>
      </c>
      <c r="P1248">
        <v>-5.5869999999999997</v>
      </c>
      <c r="Q1248">
        <v>-6.3620000000000001</v>
      </c>
      <c r="R1248">
        <v>-5.359</v>
      </c>
      <c r="S1248">
        <v>-5.7880000000000003</v>
      </c>
      <c r="T1248">
        <v>-18.88</v>
      </c>
      <c r="U1248">
        <v>-95.12</v>
      </c>
      <c r="V1248">
        <v>-145.911</v>
      </c>
      <c r="W1248">
        <v>-209.60599999999999</v>
      </c>
      <c r="X1248">
        <v>-312.74599999999998</v>
      </c>
      <c r="Y1248">
        <v>-458.75099999999998</v>
      </c>
      <c r="Z1248">
        <v>-765.13400000000001</v>
      </c>
      <c r="AA1248">
        <v>-884.85799999999995</v>
      </c>
      <c r="AB1248">
        <v>-1141.585</v>
      </c>
      <c r="AC1248">
        <v>-1206.309</v>
      </c>
      <c r="AD1248">
        <v>-1253.481</v>
      </c>
      <c r="AE1248">
        <v>-1464.1980000000001</v>
      </c>
      <c r="AF1248">
        <v>-1495.0840000000001</v>
      </c>
      <c r="AG1248">
        <v>-1302.943</v>
      </c>
      <c r="AH1248">
        <v>-1265.848</v>
      </c>
      <c r="AI1248">
        <v>-1304.4780000000001</v>
      </c>
      <c r="AJ1248">
        <v>-1347.6659999999999</v>
      </c>
      <c r="AK1248">
        <v>-1305.5409999999999</v>
      </c>
      <c r="AL1248">
        <v>-1422.914</v>
      </c>
      <c r="AM1248">
        <v>-1238.662</v>
      </c>
      <c r="AN1248">
        <v>-1137.864</v>
      </c>
      <c r="AO1248">
        <v>-975.024</v>
      </c>
      <c r="AP1248">
        <v>-681.35</v>
      </c>
      <c r="AQ1248">
        <v>-423.846</v>
      </c>
      <c r="AR1248">
        <v>-293.51499999999999</v>
      </c>
      <c r="AS1248">
        <v>-136.87700000000001</v>
      </c>
      <c r="AT1248">
        <v>-41.241</v>
      </c>
      <c r="AU1248">
        <v>-8.3569999999999993</v>
      </c>
      <c r="AV1248">
        <v>-6.2519999999999998</v>
      </c>
      <c r="AW1248">
        <v>-5.7649999999999997</v>
      </c>
      <c r="AX1248">
        <v>-5.64</v>
      </c>
      <c r="AY1248">
        <v>-5.8890000000000002</v>
      </c>
      <c r="AZ1248">
        <v>-5.8150000000000004</v>
      </c>
      <c r="BA1248">
        <v>-5.74</v>
      </c>
      <c r="BB1248">
        <v>-6.0270000000000001</v>
      </c>
      <c r="BC1248">
        <v>-5.0270000000000001</v>
      </c>
      <c r="BD1248">
        <v>-6.8639999999999999</v>
      </c>
    </row>
    <row r="1249" spans="1:56" x14ac:dyDescent="0.25">
      <c r="A1249" t="s">
        <v>323</v>
      </c>
      <c r="D1249" t="s">
        <v>2</v>
      </c>
      <c r="F1249" t="s">
        <v>155</v>
      </c>
      <c r="G1249" s="33">
        <v>43102</v>
      </c>
      <c r="H1249" s="41">
        <f t="shared" si="24"/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-0.3</v>
      </c>
      <c r="AB1249">
        <v>-1.44</v>
      </c>
      <c r="AC1249">
        <v>-1.5</v>
      </c>
      <c r="AD1249">
        <v>-1.74</v>
      </c>
      <c r="AE1249">
        <v>-0.36</v>
      </c>
      <c r="AF1249">
        <v>-0.96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</row>
    <row r="1250" spans="1:56" x14ac:dyDescent="0.25">
      <c r="A1250" t="s">
        <v>323</v>
      </c>
      <c r="D1250" t="s">
        <v>2</v>
      </c>
      <c r="F1250" t="s">
        <v>156</v>
      </c>
      <c r="G1250" s="33">
        <v>43102</v>
      </c>
      <c r="H1250" s="41">
        <f t="shared" si="24"/>
        <v>294631.49600000016</v>
      </c>
      <c r="I1250">
        <v>-9.2379999999999995</v>
      </c>
      <c r="J1250">
        <v>-10.112</v>
      </c>
      <c r="K1250">
        <v>-8.39</v>
      </c>
      <c r="L1250">
        <v>-8.34</v>
      </c>
      <c r="M1250">
        <v>-8.2260000000000009</v>
      </c>
      <c r="N1250">
        <v>-7.7480000000000002</v>
      </c>
      <c r="O1250">
        <v>-8.3309999999999995</v>
      </c>
      <c r="P1250">
        <v>-8.1010000000000009</v>
      </c>
      <c r="Q1250">
        <v>-6.9630000000000001</v>
      </c>
      <c r="R1250">
        <v>-6.8120000000000003</v>
      </c>
      <c r="S1250">
        <v>-7.1609999999999996</v>
      </c>
      <c r="T1250">
        <v>-66.962000000000003</v>
      </c>
      <c r="U1250">
        <v>-574.66</v>
      </c>
      <c r="V1250">
        <v>-1273.5809999999999</v>
      </c>
      <c r="W1250">
        <v>-2091.4090000000001</v>
      </c>
      <c r="X1250">
        <v>-3512.5880000000002</v>
      </c>
      <c r="Y1250">
        <v>-5819.3689999999997</v>
      </c>
      <c r="Z1250">
        <v>-9976.1919999999991</v>
      </c>
      <c r="AA1250">
        <v>-11595.9</v>
      </c>
      <c r="AB1250">
        <v>-14384.105</v>
      </c>
      <c r="AC1250">
        <v>-15702.107</v>
      </c>
      <c r="AD1250">
        <v>-18003.377</v>
      </c>
      <c r="AE1250">
        <v>-20325.159</v>
      </c>
      <c r="AF1250">
        <v>-21127.025000000001</v>
      </c>
      <c r="AG1250">
        <v>-19063.342000000001</v>
      </c>
      <c r="AH1250">
        <v>-19104.337</v>
      </c>
      <c r="AI1250">
        <v>-19667.847000000002</v>
      </c>
      <c r="AJ1250">
        <v>-19279.839</v>
      </c>
      <c r="AK1250">
        <v>-18246.469000000001</v>
      </c>
      <c r="AL1250">
        <v>-18933.434000000001</v>
      </c>
      <c r="AM1250">
        <v>-15462.224</v>
      </c>
      <c r="AN1250">
        <v>-13779.888999999999</v>
      </c>
      <c r="AO1250">
        <v>-11413.34</v>
      </c>
      <c r="AP1250">
        <v>-7296.2039999999997</v>
      </c>
      <c r="AQ1250">
        <v>-3791.9050000000002</v>
      </c>
      <c r="AR1250">
        <v>-2706.21</v>
      </c>
      <c r="AS1250">
        <v>-1059.83</v>
      </c>
      <c r="AT1250">
        <v>-177.124</v>
      </c>
      <c r="AU1250">
        <v>-19.564</v>
      </c>
      <c r="AV1250">
        <v>-11.606999999999999</v>
      </c>
      <c r="AW1250">
        <v>-10.656000000000001</v>
      </c>
      <c r="AX1250">
        <v>-10.368</v>
      </c>
      <c r="AY1250">
        <v>-10.587</v>
      </c>
      <c r="AZ1250">
        <v>-10.077999999999999</v>
      </c>
      <c r="BA1250">
        <v>-9.6959999999999997</v>
      </c>
      <c r="BB1250">
        <v>-9.7609999999999992</v>
      </c>
      <c r="BC1250">
        <v>-7.9740000000000002</v>
      </c>
      <c r="BD1250">
        <v>-7.3550000000000004</v>
      </c>
    </row>
    <row r="1251" spans="1:56" x14ac:dyDescent="0.25">
      <c r="A1251" t="s">
        <v>323</v>
      </c>
      <c r="D1251" t="s">
        <v>2</v>
      </c>
      <c r="F1251" t="s">
        <v>157</v>
      </c>
      <c r="G1251" s="33">
        <v>43103</v>
      </c>
      <c r="H1251" s="41">
        <f t="shared" si="24"/>
        <v>24249.746999999999</v>
      </c>
      <c r="I1251">
        <v>-5.8520000000000003</v>
      </c>
      <c r="J1251">
        <v>-5.94</v>
      </c>
      <c r="K1251">
        <v>-5.7770000000000001</v>
      </c>
      <c r="L1251">
        <v>-5.827</v>
      </c>
      <c r="M1251">
        <v>-6.0519999999999996</v>
      </c>
      <c r="N1251">
        <v>-5.9020000000000001</v>
      </c>
      <c r="O1251">
        <v>-6.0270000000000001</v>
      </c>
      <c r="P1251">
        <v>-5.952</v>
      </c>
      <c r="Q1251">
        <v>-5.7519999999999998</v>
      </c>
      <c r="R1251">
        <v>-5.5519999999999996</v>
      </c>
      <c r="S1251">
        <v>-5.7549999999999999</v>
      </c>
      <c r="T1251">
        <v>-10.003</v>
      </c>
      <c r="U1251">
        <v>-63.100999999999999</v>
      </c>
      <c r="V1251">
        <v>-131.06700000000001</v>
      </c>
      <c r="W1251">
        <v>-162.661</v>
      </c>
      <c r="X1251">
        <v>-243.08699999999999</v>
      </c>
      <c r="Y1251">
        <v>-527.64599999999996</v>
      </c>
      <c r="Z1251">
        <v>-712.80399999999997</v>
      </c>
      <c r="AA1251">
        <v>-692.86400000000003</v>
      </c>
      <c r="AB1251">
        <v>-678.202</v>
      </c>
      <c r="AC1251">
        <v>-1008.433</v>
      </c>
      <c r="AD1251">
        <v>-1136.0930000000001</v>
      </c>
      <c r="AE1251">
        <v>-1098.6949999999999</v>
      </c>
      <c r="AF1251">
        <v>-1492.1489999999999</v>
      </c>
      <c r="AG1251">
        <v>-1717.84</v>
      </c>
      <c r="AH1251">
        <v>-1847.2090000000001</v>
      </c>
      <c r="AI1251">
        <v>-1850.77</v>
      </c>
      <c r="AJ1251">
        <v>-1768.3620000000001</v>
      </c>
      <c r="AK1251">
        <v>-1719.886</v>
      </c>
      <c r="AL1251">
        <v>-1590.5609999999999</v>
      </c>
      <c r="AM1251">
        <v>-1435.723</v>
      </c>
      <c r="AN1251">
        <v>-1260.2829999999999</v>
      </c>
      <c r="AO1251">
        <v>-1070.702</v>
      </c>
      <c r="AP1251">
        <v>-798.52599999999995</v>
      </c>
      <c r="AQ1251">
        <v>-570.56100000000004</v>
      </c>
      <c r="AR1251">
        <v>-337.87400000000002</v>
      </c>
      <c r="AS1251">
        <v>-151.22399999999999</v>
      </c>
      <c r="AT1251">
        <v>-47.252000000000002</v>
      </c>
      <c r="AU1251">
        <v>-11.012</v>
      </c>
      <c r="AV1251">
        <v>-5.59</v>
      </c>
      <c r="AW1251">
        <v>-5.6020000000000003</v>
      </c>
      <c r="AX1251">
        <v>-5.7640000000000002</v>
      </c>
      <c r="AY1251">
        <v>-5.5270000000000001</v>
      </c>
      <c r="AZ1251">
        <v>-6.1020000000000003</v>
      </c>
      <c r="BA1251">
        <v>-5.702</v>
      </c>
      <c r="BB1251">
        <v>-5.415</v>
      </c>
      <c r="BC1251">
        <v>-4.4770000000000003</v>
      </c>
      <c r="BD1251">
        <v>-6.59</v>
      </c>
    </row>
    <row r="1252" spans="1:56" x14ac:dyDescent="0.25">
      <c r="A1252" t="s">
        <v>323</v>
      </c>
      <c r="D1252" t="s">
        <v>2</v>
      </c>
      <c r="F1252" t="s">
        <v>155</v>
      </c>
      <c r="G1252" s="33">
        <v>43103</v>
      </c>
      <c r="H1252" s="41">
        <f t="shared" si="24"/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-1.8</v>
      </c>
      <c r="Z1252">
        <v>0</v>
      </c>
      <c r="AA1252">
        <v>-0.48</v>
      </c>
      <c r="AB1252">
        <v>0</v>
      </c>
      <c r="AC1252">
        <v>0</v>
      </c>
      <c r="AD1252">
        <v>-0.36</v>
      </c>
      <c r="AE1252">
        <v>-0.06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</row>
    <row r="1253" spans="1:56" x14ac:dyDescent="0.25">
      <c r="A1253" t="s">
        <v>323</v>
      </c>
      <c r="D1253" t="s">
        <v>2</v>
      </c>
      <c r="F1253" t="s">
        <v>156</v>
      </c>
      <c r="G1253" s="33">
        <v>43103</v>
      </c>
      <c r="H1253" s="41">
        <f t="shared" si="24"/>
        <v>323474.6160000001</v>
      </c>
      <c r="I1253">
        <v>-7.6159999999999997</v>
      </c>
      <c r="J1253">
        <v>-7.06</v>
      </c>
      <c r="K1253">
        <v>-9.0850000000000009</v>
      </c>
      <c r="L1253">
        <v>-8.3379999999999992</v>
      </c>
      <c r="M1253">
        <v>-7.11</v>
      </c>
      <c r="N1253">
        <v>-7.2910000000000004</v>
      </c>
      <c r="O1253">
        <v>-7.3659999999999997</v>
      </c>
      <c r="P1253">
        <v>-8.4139999999999997</v>
      </c>
      <c r="Q1253">
        <v>-7.7569999999999997</v>
      </c>
      <c r="R1253">
        <v>-7.7249999999999996</v>
      </c>
      <c r="S1253">
        <v>-8.3339999999999996</v>
      </c>
      <c r="T1253">
        <v>-68.188000000000002</v>
      </c>
      <c r="U1253">
        <v>-616.64300000000003</v>
      </c>
      <c r="V1253">
        <v>-1534.211</v>
      </c>
      <c r="W1253">
        <v>-2293.7069999999999</v>
      </c>
      <c r="X1253">
        <v>-3294.4079999999999</v>
      </c>
      <c r="Y1253">
        <v>-6761.1679999999997</v>
      </c>
      <c r="Z1253">
        <v>-9371.1830000000009</v>
      </c>
      <c r="AA1253">
        <v>-9577.9429999999993</v>
      </c>
      <c r="AB1253">
        <v>-10069.299999999999</v>
      </c>
      <c r="AC1253">
        <v>-13974.484</v>
      </c>
      <c r="AD1253">
        <v>-14928.769</v>
      </c>
      <c r="AE1253">
        <v>-15715.114</v>
      </c>
      <c r="AF1253">
        <v>-19852.137999999999</v>
      </c>
      <c r="AG1253">
        <v>-22762.891</v>
      </c>
      <c r="AH1253">
        <v>-24409.137999999999</v>
      </c>
      <c r="AI1253">
        <v>-25363.125</v>
      </c>
      <c r="AJ1253">
        <v>-24197.437999999998</v>
      </c>
      <c r="AK1253">
        <v>-23826.809000000001</v>
      </c>
      <c r="AL1253">
        <v>-22097.311000000002</v>
      </c>
      <c r="AM1253">
        <v>-19604.038</v>
      </c>
      <c r="AN1253">
        <v>-16600.227999999999</v>
      </c>
      <c r="AO1253">
        <v>-13339.874</v>
      </c>
      <c r="AP1253">
        <v>-9490.3739999999998</v>
      </c>
      <c r="AQ1253">
        <v>-6618.0839999999998</v>
      </c>
      <c r="AR1253">
        <v>-4103.585</v>
      </c>
      <c r="AS1253">
        <v>-2047.7819999999999</v>
      </c>
      <c r="AT1253">
        <v>-697.25900000000001</v>
      </c>
      <c r="AU1253">
        <v>-82.912999999999997</v>
      </c>
      <c r="AV1253">
        <v>-13.77</v>
      </c>
      <c r="AW1253">
        <v>-11.488</v>
      </c>
      <c r="AX1253">
        <v>-11.744999999999999</v>
      </c>
      <c r="AY1253">
        <v>-10.397</v>
      </c>
      <c r="AZ1253">
        <v>-10.452999999999999</v>
      </c>
      <c r="BA1253">
        <v>-9.4760000000000009</v>
      </c>
      <c r="BB1253">
        <v>-8.1560000000000006</v>
      </c>
      <c r="BC1253">
        <v>-7.6470000000000002</v>
      </c>
      <c r="BD1253">
        <v>-7.2830000000000004</v>
      </c>
    </row>
    <row r="1254" spans="1:56" x14ac:dyDescent="0.25">
      <c r="A1254" t="s">
        <v>323</v>
      </c>
      <c r="D1254" t="s">
        <v>2</v>
      </c>
      <c r="F1254" t="s">
        <v>155</v>
      </c>
      <c r="G1254" s="33">
        <v>43104</v>
      </c>
      <c r="H1254" s="41">
        <f t="shared" si="24"/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-0.12</v>
      </c>
      <c r="Z1254">
        <v>-0.18</v>
      </c>
      <c r="AA1254">
        <v>-0.18</v>
      </c>
      <c r="AB1254">
        <v>0</v>
      </c>
      <c r="AC1254">
        <v>-0.72</v>
      </c>
      <c r="AD1254">
        <v>-1.86</v>
      </c>
      <c r="AE1254">
        <v>-0.36</v>
      </c>
      <c r="AF1254">
        <v>-0.3</v>
      </c>
      <c r="AG1254">
        <v>-1.8</v>
      </c>
      <c r="AH1254">
        <v>-2.34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</row>
    <row r="1255" spans="1:56" x14ac:dyDescent="0.25">
      <c r="A1255" t="s">
        <v>323</v>
      </c>
      <c r="D1255" t="s">
        <v>2</v>
      </c>
      <c r="F1255" t="s">
        <v>156</v>
      </c>
      <c r="G1255" s="33">
        <v>43104</v>
      </c>
      <c r="H1255" s="41">
        <f t="shared" si="24"/>
        <v>354386.6599999998</v>
      </c>
      <c r="I1255">
        <v>-7.7590000000000003</v>
      </c>
      <c r="J1255">
        <v>-7.2510000000000003</v>
      </c>
      <c r="K1255">
        <v>-6.9390000000000001</v>
      </c>
      <c r="L1255">
        <v>-6.89</v>
      </c>
      <c r="M1255">
        <v>-7.9820000000000002</v>
      </c>
      <c r="N1255">
        <v>-8.2379999999999995</v>
      </c>
      <c r="O1255">
        <v>-7.2370000000000001</v>
      </c>
      <c r="P1255">
        <v>-7.5460000000000003</v>
      </c>
      <c r="Q1255">
        <v>-9.9149999999999991</v>
      </c>
      <c r="R1255">
        <v>-8.2029999999999994</v>
      </c>
      <c r="S1255">
        <v>-8.2070000000000007</v>
      </c>
      <c r="T1255">
        <v>-135.751</v>
      </c>
      <c r="U1255">
        <v>-695.58</v>
      </c>
      <c r="V1255">
        <v>-1962.431</v>
      </c>
      <c r="W1255">
        <v>-4023.9140000000002</v>
      </c>
      <c r="X1255">
        <v>-6698.1940000000004</v>
      </c>
      <c r="Y1255">
        <v>-9879.8050000000003</v>
      </c>
      <c r="Z1255">
        <v>-13020.433999999999</v>
      </c>
      <c r="AA1255">
        <v>-15834.458000000001</v>
      </c>
      <c r="AB1255">
        <v>-18239.082999999999</v>
      </c>
      <c r="AC1255">
        <v>-20077.381000000001</v>
      </c>
      <c r="AD1255">
        <v>-21873.688999999998</v>
      </c>
      <c r="AE1255">
        <v>-23195.145</v>
      </c>
      <c r="AF1255">
        <v>-24098.133000000002</v>
      </c>
      <c r="AG1255">
        <v>-23822.603999999999</v>
      </c>
      <c r="AH1255">
        <v>-22634.491999999998</v>
      </c>
      <c r="AI1255">
        <v>-21244.794000000002</v>
      </c>
      <c r="AJ1255">
        <v>-22951.878000000001</v>
      </c>
      <c r="AK1255">
        <v>-22043.234</v>
      </c>
      <c r="AL1255">
        <v>-20285.256000000001</v>
      </c>
      <c r="AM1255">
        <v>-17640.616000000002</v>
      </c>
      <c r="AN1255">
        <v>-14561.968999999999</v>
      </c>
      <c r="AO1255">
        <v>-11653.518</v>
      </c>
      <c r="AP1255">
        <v>-8291.9419999999991</v>
      </c>
      <c r="AQ1255">
        <v>-5549.5280000000002</v>
      </c>
      <c r="AR1255">
        <v>-2223.5830000000001</v>
      </c>
      <c r="AS1255">
        <v>-1011.272</v>
      </c>
      <c r="AT1255">
        <v>-486.09399999999999</v>
      </c>
      <c r="AU1255">
        <v>-74.701999999999998</v>
      </c>
      <c r="AV1255">
        <v>-12.696999999999999</v>
      </c>
      <c r="AW1255">
        <v>-12.907999999999999</v>
      </c>
      <c r="AX1255">
        <v>-11.368</v>
      </c>
      <c r="AY1255">
        <v>-9.6379999999999999</v>
      </c>
      <c r="AZ1255">
        <v>-10.083</v>
      </c>
      <c r="BA1255">
        <v>-8.452</v>
      </c>
      <c r="BB1255">
        <v>-9.0190000000000001</v>
      </c>
      <c r="BC1255">
        <v>-9.3219999999999992</v>
      </c>
      <c r="BD1255">
        <v>-7.5259999999999998</v>
      </c>
    </row>
    <row r="1256" spans="1:56" x14ac:dyDescent="0.25">
      <c r="A1256" t="s">
        <v>323</v>
      </c>
      <c r="D1256" t="s">
        <v>2</v>
      </c>
      <c r="F1256" t="s">
        <v>157</v>
      </c>
      <c r="G1256" s="33">
        <v>43104</v>
      </c>
      <c r="H1256" s="41">
        <f t="shared" si="24"/>
        <v>26977.237000000001</v>
      </c>
      <c r="I1256">
        <v>-5.5019999999999998</v>
      </c>
      <c r="J1256">
        <v>-5.5149999999999997</v>
      </c>
      <c r="K1256">
        <v>-6.1520000000000001</v>
      </c>
      <c r="L1256">
        <v>-5.5650000000000004</v>
      </c>
      <c r="M1256">
        <v>-5.915</v>
      </c>
      <c r="N1256">
        <v>-5.452</v>
      </c>
      <c r="O1256">
        <v>-6.0519999999999996</v>
      </c>
      <c r="P1256">
        <v>-5.2770000000000001</v>
      </c>
      <c r="Q1256">
        <v>-5.59</v>
      </c>
      <c r="R1256">
        <v>-5.29</v>
      </c>
      <c r="S1256">
        <v>-5.6740000000000004</v>
      </c>
      <c r="T1256">
        <v>-14.388999999999999</v>
      </c>
      <c r="U1256">
        <v>-66.180999999999997</v>
      </c>
      <c r="V1256">
        <v>-192.61600000000001</v>
      </c>
      <c r="W1256">
        <v>-370.72899999999998</v>
      </c>
      <c r="X1256">
        <v>-584.33100000000002</v>
      </c>
      <c r="Y1256">
        <v>-814.61400000000003</v>
      </c>
      <c r="Z1256">
        <v>-1046.028</v>
      </c>
      <c r="AA1256">
        <v>-1234.8900000000001</v>
      </c>
      <c r="AB1256">
        <v>-1380.4449999999999</v>
      </c>
      <c r="AC1256">
        <v>-1507.604</v>
      </c>
      <c r="AD1256">
        <v>-1605.5409999999999</v>
      </c>
      <c r="AE1256">
        <v>-1697.3440000000001</v>
      </c>
      <c r="AF1256">
        <v>-1730.6220000000001</v>
      </c>
      <c r="AG1256">
        <v>-1689.6990000000001</v>
      </c>
      <c r="AH1256">
        <v>-1626.4480000000001</v>
      </c>
      <c r="AI1256">
        <v>-1514.7950000000001</v>
      </c>
      <c r="AJ1256">
        <v>-1652.4780000000001</v>
      </c>
      <c r="AK1256">
        <v>-1604.788</v>
      </c>
      <c r="AL1256">
        <v>-1466.4829999999999</v>
      </c>
      <c r="AM1256">
        <v>-1318.463</v>
      </c>
      <c r="AN1256">
        <v>-1143.8630000000001</v>
      </c>
      <c r="AO1256">
        <v>-986.51800000000003</v>
      </c>
      <c r="AP1256">
        <v>-710.61099999999999</v>
      </c>
      <c r="AQ1256">
        <v>-529.87099999999998</v>
      </c>
      <c r="AR1256">
        <v>-228.80799999999999</v>
      </c>
      <c r="AS1256">
        <v>-96.165999999999997</v>
      </c>
      <c r="AT1256">
        <v>-37.673000000000002</v>
      </c>
      <c r="AU1256">
        <v>-10.236000000000001</v>
      </c>
      <c r="AV1256">
        <v>-5.5140000000000002</v>
      </c>
      <c r="AW1256">
        <v>-5.8639999999999999</v>
      </c>
      <c r="AX1256">
        <v>-5.8150000000000004</v>
      </c>
      <c r="AY1256">
        <v>-6.09</v>
      </c>
      <c r="AZ1256">
        <v>-5.8520000000000003</v>
      </c>
      <c r="BA1256">
        <v>-5.94</v>
      </c>
      <c r="BB1256">
        <v>-5.7270000000000003</v>
      </c>
      <c r="BC1256">
        <v>-4.6769999999999996</v>
      </c>
      <c r="BD1256">
        <v>-7.54</v>
      </c>
    </row>
    <row r="1257" spans="1:56" x14ac:dyDescent="0.25">
      <c r="A1257" t="s">
        <v>323</v>
      </c>
      <c r="D1257" t="s">
        <v>2</v>
      </c>
      <c r="F1257" t="s">
        <v>156</v>
      </c>
      <c r="G1257" s="33">
        <v>43105</v>
      </c>
      <c r="H1257" s="41">
        <f t="shared" si="24"/>
        <v>344324.31999999995</v>
      </c>
      <c r="I1257">
        <v>-7.6790000000000003</v>
      </c>
      <c r="J1257">
        <v>-7.1760000000000002</v>
      </c>
      <c r="K1257">
        <v>-7.7389999999999999</v>
      </c>
      <c r="L1257">
        <v>-7.2149999999999999</v>
      </c>
      <c r="M1257">
        <v>-6.5529999999999999</v>
      </c>
      <c r="N1257">
        <v>-6.4470000000000001</v>
      </c>
      <c r="O1257">
        <v>-7.0030000000000001</v>
      </c>
      <c r="P1257">
        <v>-8.5990000000000002</v>
      </c>
      <c r="Q1257">
        <v>-8.2959999999999994</v>
      </c>
      <c r="R1257">
        <v>-7.4610000000000003</v>
      </c>
      <c r="S1257">
        <v>-7.9950000000000001</v>
      </c>
      <c r="T1257">
        <v>-127.22499999999999</v>
      </c>
      <c r="U1257">
        <v>-647.05499999999995</v>
      </c>
      <c r="V1257">
        <v>-1977.001</v>
      </c>
      <c r="W1257">
        <v>-4079.1930000000002</v>
      </c>
      <c r="X1257">
        <v>-6911.8710000000001</v>
      </c>
      <c r="Y1257">
        <v>-10008.181</v>
      </c>
      <c r="Z1257">
        <v>-13117.907999999999</v>
      </c>
      <c r="AA1257">
        <v>-15924.357</v>
      </c>
      <c r="AB1257">
        <v>-18476.255000000001</v>
      </c>
      <c r="AC1257">
        <v>-20464.644</v>
      </c>
      <c r="AD1257">
        <v>-21966.774000000001</v>
      </c>
      <c r="AE1257">
        <v>-22994.917000000001</v>
      </c>
      <c r="AF1257">
        <v>-23624.434000000001</v>
      </c>
      <c r="AG1257">
        <v>-23823.403999999999</v>
      </c>
      <c r="AH1257">
        <v>-23541.98</v>
      </c>
      <c r="AI1257">
        <v>-22832.828000000001</v>
      </c>
      <c r="AJ1257">
        <v>-21639.809000000001</v>
      </c>
      <c r="AK1257">
        <v>-20021.521000000001</v>
      </c>
      <c r="AL1257">
        <v>-18093.133000000002</v>
      </c>
      <c r="AM1257">
        <v>-14874.027</v>
      </c>
      <c r="AN1257">
        <v>-12302.724</v>
      </c>
      <c r="AO1257">
        <v>-9993.9410000000007</v>
      </c>
      <c r="AP1257">
        <v>-7392.73</v>
      </c>
      <c r="AQ1257">
        <v>-4906.2950000000001</v>
      </c>
      <c r="AR1257">
        <v>-2888.4</v>
      </c>
      <c r="AS1257">
        <v>-1258.2449999999999</v>
      </c>
      <c r="AT1257">
        <v>-216.964</v>
      </c>
      <c r="AU1257">
        <v>-26.978000000000002</v>
      </c>
      <c r="AV1257">
        <v>-15.244999999999999</v>
      </c>
      <c r="AW1257">
        <v>-13.298</v>
      </c>
      <c r="AX1257">
        <v>-14.143000000000001</v>
      </c>
      <c r="AY1257">
        <v>-12.760999999999999</v>
      </c>
      <c r="AZ1257">
        <v>-11.702999999999999</v>
      </c>
      <c r="BA1257">
        <v>-10.68</v>
      </c>
      <c r="BB1257">
        <v>-10.961</v>
      </c>
      <c r="BC1257">
        <v>-11.260999999999999</v>
      </c>
      <c r="BD1257">
        <v>-9.3109999999999999</v>
      </c>
    </row>
    <row r="1258" spans="1:56" x14ac:dyDescent="0.25">
      <c r="A1258" t="s">
        <v>323</v>
      </c>
      <c r="D1258" t="s">
        <v>2</v>
      </c>
      <c r="F1258" t="s">
        <v>157</v>
      </c>
      <c r="G1258" s="33">
        <v>43105</v>
      </c>
      <c r="H1258" s="41">
        <f t="shared" si="24"/>
        <v>26670.541000000001</v>
      </c>
      <c r="I1258">
        <v>-5.6150000000000002</v>
      </c>
      <c r="J1258">
        <v>-5.5389999999999997</v>
      </c>
      <c r="K1258">
        <v>-6.1269999999999998</v>
      </c>
      <c r="L1258">
        <v>-5.69</v>
      </c>
      <c r="M1258">
        <v>-6.3769999999999998</v>
      </c>
      <c r="N1258">
        <v>-5.4020000000000001</v>
      </c>
      <c r="O1258">
        <v>-5.94</v>
      </c>
      <c r="P1258">
        <v>-5.69</v>
      </c>
      <c r="Q1258">
        <v>-6.0019999999999998</v>
      </c>
      <c r="R1258">
        <v>-5.3639999999999999</v>
      </c>
      <c r="S1258">
        <v>-5.9729999999999999</v>
      </c>
      <c r="T1258">
        <v>-19.866</v>
      </c>
      <c r="U1258">
        <v>-66.667000000000002</v>
      </c>
      <c r="V1258">
        <v>-189.46</v>
      </c>
      <c r="W1258">
        <v>-372.66199999999998</v>
      </c>
      <c r="X1258">
        <v>-602.99599999999998</v>
      </c>
      <c r="Y1258">
        <v>-825.36199999999997</v>
      </c>
      <c r="Z1258">
        <v>-1060.3109999999999</v>
      </c>
      <c r="AA1258">
        <v>-1267.538</v>
      </c>
      <c r="AB1258">
        <v>-1421.923</v>
      </c>
      <c r="AC1258">
        <v>-1521.2739999999999</v>
      </c>
      <c r="AD1258">
        <v>-1610.489</v>
      </c>
      <c r="AE1258">
        <v>-1661.0129999999999</v>
      </c>
      <c r="AF1258">
        <v>-1694.8910000000001</v>
      </c>
      <c r="AG1258">
        <v>-1706.9449999999999</v>
      </c>
      <c r="AH1258">
        <v>-1656.636</v>
      </c>
      <c r="AI1258">
        <v>-1593.2429999999999</v>
      </c>
      <c r="AJ1258">
        <v>-1534.075</v>
      </c>
      <c r="AK1258">
        <v>-1451.0630000000001</v>
      </c>
      <c r="AL1258">
        <v>-1356.154</v>
      </c>
      <c r="AM1258">
        <v>-1164.396</v>
      </c>
      <c r="AN1258">
        <v>-1042.4939999999999</v>
      </c>
      <c r="AO1258">
        <v>-944.00099999999998</v>
      </c>
      <c r="AP1258">
        <v>-772.86800000000005</v>
      </c>
      <c r="AQ1258">
        <v>-548.649</v>
      </c>
      <c r="AR1258">
        <v>-316.541</v>
      </c>
      <c r="AS1258">
        <v>-122.21</v>
      </c>
      <c r="AT1258">
        <v>-26.376000000000001</v>
      </c>
      <c r="AU1258">
        <v>-8.2870000000000008</v>
      </c>
      <c r="AV1258">
        <v>-5.54</v>
      </c>
      <c r="AW1258">
        <v>-5.1890000000000001</v>
      </c>
      <c r="AX1258">
        <v>-5.7389999999999999</v>
      </c>
      <c r="AY1258">
        <v>-5.59</v>
      </c>
      <c r="AZ1258">
        <v>-5.7519999999999998</v>
      </c>
      <c r="BA1258">
        <v>-5.59</v>
      </c>
      <c r="BB1258">
        <v>-5.577</v>
      </c>
      <c r="BC1258">
        <v>-3.5649999999999999</v>
      </c>
      <c r="BD1258">
        <v>-5.89</v>
      </c>
    </row>
    <row r="1259" spans="1:56" x14ac:dyDescent="0.25">
      <c r="A1259" t="s">
        <v>323</v>
      </c>
      <c r="D1259" t="s">
        <v>2</v>
      </c>
      <c r="F1259" t="s">
        <v>155</v>
      </c>
      <c r="G1259" s="33">
        <v>43105</v>
      </c>
      <c r="H1259" s="41">
        <f t="shared" si="24"/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-0.06</v>
      </c>
      <c r="Y1259">
        <v>-0.48</v>
      </c>
      <c r="Z1259">
        <v>-1.62</v>
      </c>
      <c r="AA1259">
        <v>0</v>
      </c>
      <c r="AB1259">
        <v>-0.24</v>
      </c>
      <c r="AC1259">
        <v>-0.9</v>
      </c>
      <c r="AD1259">
        <v>-2.88</v>
      </c>
      <c r="AE1259">
        <v>-2.04</v>
      </c>
      <c r="AF1259">
        <v>0</v>
      </c>
      <c r="AG1259">
        <v>-0.6</v>
      </c>
      <c r="AH1259">
        <v>-0.6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</row>
    <row r="1260" spans="1:56" x14ac:dyDescent="0.25">
      <c r="A1260" t="s">
        <v>323</v>
      </c>
      <c r="D1260" t="s">
        <v>2</v>
      </c>
      <c r="F1260" t="s">
        <v>156</v>
      </c>
      <c r="G1260" s="33">
        <v>43106</v>
      </c>
      <c r="H1260" s="41">
        <f t="shared" si="24"/>
        <v>236190.967</v>
      </c>
      <c r="I1260">
        <v>-9.2059999999999995</v>
      </c>
      <c r="J1260">
        <v>-8.9969999999999999</v>
      </c>
      <c r="K1260">
        <v>-8.6479999999999997</v>
      </c>
      <c r="L1260">
        <v>-8.0809999999999995</v>
      </c>
      <c r="M1260">
        <v>-8.2330000000000005</v>
      </c>
      <c r="N1260">
        <v>-7.7030000000000003</v>
      </c>
      <c r="O1260">
        <v>-8.1940000000000008</v>
      </c>
      <c r="P1260">
        <v>-7.7539999999999996</v>
      </c>
      <c r="Q1260">
        <v>-7.9379999999999997</v>
      </c>
      <c r="R1260">
        <v>-7.4740000000000002</v>
      </c>
      <c r="S1260">
        <v>-8.0139999999999993</v>
      </c>
      <c r="T1260">
        <v>-87.198999999999998</v>
      </c>
      <c r="U1260">
        <v>-502.03300000000002</v>
      </c>
      <c r="V1260">
        <v>-1572.7149999999999</v>
      </c>
      <c r="W1260">
        <v>-3382.5059999999999</v>
      </c>
      <c r="X1260">
        <v>-5632.0789999999997</v>
      </c>
      <c r="Y1260">
        <v>-8063.8029999999999</v>
      </c>
      <c r="Z1260">
        <v>-10423.576999999999</v>
      </c>
      <c r="AA1260">
        <v>-12405.871999999999</v>
      </c>
      <c r="AB1260">
        <v>-14069.227999999999</v>
      </c>
      <c r="AC1260">
        <v>-15265.825000000001</v>
      </c>
      <c r="AD1260">
        <v>-16002.326999999999</v>
      </c>
      <c r="AE1260">
        <v>-16365.307000000001</v>
      </c>
      <c r="AF1260">
        <v>-16453.27</v>
      </c>
      <c r="AG1260">
        <v>-16198.172</v>
      </c>
      <c r="AH1260">
        <v>-15668.106</v>
      </c>
      <c r="AI1260">
        <v>-14874.868</v>
      </c>
      <c r="AJ1260">
        <v>-13850.901</v>
      </c>
      <c r="AK1260">
        <v>-12642.296</v>
      </c>
      <c r="AL1260">
        <v>-11179.722</v>
      </c>
      <c r="AM1260">
        <v>-9403.42</v>
      </c>
      <c r="AN1260">
        <v>-7685.0050000000001</v>
      </c>
      <c r="AO1260">
        <v>-5903.875</v>
      </c>
      <c r="AP1260">
        <v>-3845.18</v>
      </c>
      <c r="AQ1260">
        <v>-1969.3140000000001</v>
      </c>
      <c r="AR1260">
        <v>-1734.471</v>
      </c>
      <c r="AS1260">
        <v>-621.755</v>
      </c>
      <c r="AT1260">
        <v>-136.75800000000001</v>
      </c>
      <c r="AU1260">
        <v>-36.424999999999997</v>
      </c>
      <c r="AV1260">
        <v>-15.066000000000001</v>
      </c>
      <c r="AW1260">
        <v>-15.852</v>
      </c>
      <c r="AX1260">
        <v>-14.974</v>
      </c>
      <c r="AY1260">
        <v>-14.737</v>
      </c>
      <c r="AZ1260">
        <v>-15.986000000000001</v>
      </c>
      <c r="BA1260">
        <v>-13.178000000000001</v>
      </c>
      <c r="BB1260">
        <v>-12.849</v>
      </c>
      <c r="BC1260">
        <v>-11.887</v>
      </c>
      <c r="BD1260">
        <v>-10.186999999999999</v>
      </c>
    </row>
    <row r="1261" spans="1:56" x14ac:dyDescent="0.25">
      <c r="A1261" t="s">
        <v>323</v>
      </c>
      <c r="D1261" t="s">
        <v>2</v>
      </c>
      <c r="F1261" t="s">
        <v>155</v>
      </c>
      <c r="G1261" s="33">
        <v>43106</v>
      </c>
      <c r="H1261" s="41">
        <f t="shared" si="24"/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-0.12</v>
      </c>
      <c r="Y1261">
        <v>-0.42</v>
      </c>
      <c r="Z1261">
        <v>-5.7</v>
      </c>
      <c r="AA1261">
        <v>-1.26</v>
      </c>
      <c r="AB1261">
        <v>-0.06</v>
      </c>
      <c r="AC1261">
        <v>-1.86</v>
      </c>
      <c r="AD1261">
        <v>-4.2</v>
      </c>
      <c r="AE1261">
        <v>-2.52</v>
      </c>
      <c r="AF1261">
        <v>-1.56</v>
      </c>
      <c r="AG1261">
        <v>-1.32</v>
      </c>
      <c r="AH1261">
        <v>-1.62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</row>
    <row r="1262" spans="1:56" x14ac:dyDescent="0.25">
      <c r="A1262" t="s">
        <v>323</v>
      </c>
      <c r="D1262" t="s">
        <v>2</v>
      </c>
      <c r="F1262" t="s">
        <v>157</v>
      </c>
      <c r="G1262" s="33">
        <v>43106</v>
      </c>
      <c r="H1262" s="41">
        <f t="shared" si="24"/>
        <v>29217.157999999996</v>
      </c>
      <c r="I1262">
        <v>-6.8890000000000002</v>
      </c>
      <c r="J1262">
        <v>-5.3890000000000002</v>
      </c>
      <c r="K1262">
        <v>-6.24</v>
      </c>
      <c r="L1262">
        <v>-5.5389999999999997</v>
      </c>
      <c r="M1262">
        <v>-6.202</v>
      </c>
      <c r="N1262">
        <v>-5.4640000000000004</v>
      </c>
      <c r="O1262">
        <v>-5.8520000000000003</v>
      </c>
      <c r="P1262">
        <v>-5.4390000000000001</v>
      </c>
      <c r="Q1262">
        <v>-5.7649999999999997</v>
      </c>
      <c r="R1262">
        <v>-5.34</v>
      </c>
      <c r="S1262">
        <v>-5.8920000000000003</v>
      </c>
      <c r="T1262">
        <v>-13.859</v>
      </c>
      <c r="U1262">
        <v>-66.265000000000001</v>
      </c>
      <c r="V1262">
        <v>-206.54499999999999</v>
      </c>
      <c r="W1262">
        <v>-423.33300000000003</v>
      </c>
      <c r="X1262">
        <v>-680.83699999999999</v>
      </c>
      <c r="Y1262">
        <v>-927.09199999999998</v>
      </c>
      <c r="Z1262">
        <v>-1145.971</v>
      </c>
      <c r="AA1262">
        <v>-1336.403</v>
      </c>
      <c r="AB1262">
        <v>-1502.732</v>
      </c>
      <c r="AC1262">
        <v>-1646.414</v>
      </c>
      <c r="AD1262">
        <v>-1749.7860000000001</v>
      </c>
      <c r="AE1262">
        <v>-1851.42</v>
      </c>
      <c r="AF1262">
        <v>-1892.5239999999999</v>
      </c>
      <c r="AG1262">
        <v>-1899.4110000000001</v>
      </c>
      <c r="AH1262">
        <v>-1877.6</v>
      </c>
      <c r="AI1262">
        <v>-1840.4169999999999</v>
      </c>
      <c r="AJ1262">
        <v>-1749.53</v>
      </c>
      <c r="AK1262">
        <v>-1653.9280000000001</v>
      </c>
      <c r="AL1262">
        <v>-1540.15</v>
      </c>
      <c r="AM1262">
        <v>-1371.742</v>
      </c>
      <c r="AN1262">
        <v>-1188.4069999999999</v>
      </c>
      <c r="AO1262">
        <v>-997.60500000000002</v>
      </c>
      <c r="AP1262">
        <v>-693.51700000000005</v>
      </c>
      <c r="AQ1262">
        <v>-365.822</v>
      </c>
      <c r="AR1262">
        <v>-314.95299999999997</v>
      </c>
      <c r="AS1262">
        <v>-124.32899999999999</v>
      </c>
      <c r="AT1262">
        <v>-34.476999999999997</v>
      </c>
      <c r="AU1262">
        <v>-9.1340000000000003</v>
      </c>
      <c r="AV1262">
        <v>-5.915</v>
      </c>
      <c r="AW1262">
        <v>-4.915</v>
      </c>
      <c r="AX1262">
        <v>-5.827</v>
      </c>
      <c r="AY1262">
        <v>-5.64</v>
      </c>
      <c r="AZ1262">
        <v>-5.84</v>
      </c>
      <c r="BA1262">
        <v>-5.8140000000000001</v>
      </c>
      <c r="BB1262">
        <v>-5.2640000000000002</v>
      </c>
      <c r="BC1262">
        <v>-3.4769999999999999</v>
      </c>
      <c r="BD1262">
        <v>-6.2519999999999998</v>
      </c>
    </row>
    <row r="1263" spans="1:56" x14ac:dyDescent="0.25">
      <c r="A1263" t="s">
        <v>323</v>
      </c>
      <c r="D1263" t="s">
        <v>2</v>
      </c>
      <c r="F1263" t="s">
        <v>155</v>
      </c>
      <c r="G1263" s="33">
        <v>43107</v>
      </c>
      <c r="H1263" s="41">
        <f t="shared" si="24"/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</row>
    <row r="1264" spans="1:56" x14ac:dyDescent="0.25">
      <c r="A1264" t="s">
        <v>323</v>
      </c>
      <c r="D1264" t="s">
        <v>2</v>
      </c>
      <c r="F1264" t="s">
        <v>157</v>
      </c>
      <c r="G1264" s="33">
        <v>43107</v>
      </c>
      <c r="H1264" s="41">
        <f t="shared" si="24"/>
        <v>11361.311000000003</v>
      </c>
      <c r="I1264">
        <v>-6.6520000000000001</v>
      </c>
      <c r="J1264">
        <v>-5.2270000000000003</v>
      </c>
      <c r="K1264">
        <v>-6.09</v>
      </c>
      <c r="L1264">
        <v>-5.8520000000000003</v>
      </c>
      <c r="M1264">
        <v>-5.6639999999999997</v>
      </c>
      <c r="N1264">
        <v>-5.915</v>
      </c>
      <c r="O1264">
        <v>-5.8650000000000002</v>
      </c>
      <c r="P1264">
        <v>-5.8769999999999998</v>
      </c>
      <c r="Q1264">
        <v>-5.3890000000000002</v>
      </c>
      <c r="R1264">
        <v>-5.702</v>
      </c>
      <c r="S1264">
        <v>-5.5410000000000004</v>
      </c>
      <c r="T1264">
        <v>-8.19</v>
      </c>
      <c r="U1264">
        <v>-28.991</v>
      </c>
      <c r="V1264">
        <v>-82.741</v>
      </c>
      <c r="W1264">
        <v>-108.179</v>
      </c>
      <c r="X1264">
        <v>-106.74</v>
      </c>
      <c r="Y1264">
        <v>-108.608</v>
      </c>
      <c r="Z1264">
        <v>-126.71899999999999</v>
      </c>
      <c r="AA1264">
        <v>-281.41500000000002</v>
      </c>
      <c r="AB1264">
        <v>-291.673</v>
      </c>
      <c r="AC1264">
        <v>-267.74</v>
      </c>
      <c r="AD1264">
        <v>-275.03300000000002</v>
      </c>
      <c r="AE1264">
        <v>-599.30899999999997</v>
      </c>
      <c r="AF1264">
        <v>-547.78399999999999</v>
      </c>
      <c r="AG1264">
        <v>-667.83900000000006</v>
      </c>
      <c r="AH1264">
        <v>-576.29300000000001</v>
      </c>
      <c r="AI1264">
        <v>-1099.0550000000001</v>
      </c>
      <c r="AJ1264">
        <v>-923.2</v>
      </c>
      <c r="AK1264">
        <v>-1018.149</v>
      </c>
      <c r="AL1264">
        <v>-879.00599999999997</v>
      </c>
      <c r="AM1264">
        <v>-770.55100000000004</v>
      </c>
      <c r="AN1264">
        <v>-654.00199999999995</v>
      </c>
      <c r="AO1264">
        <v>-562.87400000000002</v>
      </c>
      <c r="AP1264">
        <v>-546.48599999999999</v>
      </c>
      <c r="AQ1264">
        <v>-341.85500000000002</v>
      </c>
      <c r="AR1264">
        <v>-227.285</v>
      </c>
      <c r="AS1264">
        <v>-93.736000000000004</v>
      </c>
      <c r="AT1264">
        <v>-43.527999999999999</v>
      </c>
      <c r="AU1264">
        <v>-10.612</v>
      </c>
      <c r="AV1264">
        <v>-5.6520000000000001</v>
      </c>
      <c r="AW1264">
        <v>-5.3650000000000002</v>
      </c>
      <c r="AX1264">
        <v>-5.6269999999999998</v>
      </c>
      <c r="AY1264">
        <v>-5.5019999999999998</v>
      </c>
      <c r="AZ1264">
        <v>-5.8639999999999999</v>
      </c>
      <c r="BA1264">
        <v>-5.7770000000000001</v>
      </c>
      <c r="BB1264">
        <v>-5.44</v>
      </c>
      <c r="BC1264">
        <v>-3.6150000000000002</v>
      </c>
      <c r="BD1264">
        <v>-7.1020000000000003</v>
      </c>
    </row>
    <row r="1265" spans="1:56" x14ac:dyDescent="0.25">
      <c r="A1265" t="s">
        <v>323</v>
      </c>
      <c r="D1265" t="s">
        <v>2</v>
      </c>
      <c r="F1265" t="s">
        <v>156</v>
      </c>
      <c r="G1265" s="33">
        <v>43107</v>
      </c>
      <c r="H1265" s="41">
        <f t="shared" si="24"/>
        <v>114508.02099999999</v>
      </c>
      <c r="I1265">
        <v>-10.311999999999999</v>
      </c>
      <c r="J1265">
        <v>-10.27</v>
      </c>
      <c r="K1265">
        <v>-9.2780000000000005</v>
      </c>
      <c r="L1265">
        <v>-9.266</v>
      </c>
      <c r="M1265">
        <v>-9.0399999999999991</v>
      </c>
      <c r="N1265">
        <v>-9.298</v>
      </c>
      <c r="O1265">
        <v>-9.0169999999999995</v>
      </c>
      <c r="P1265">
        <v>-9.1829999999999998</v>
      </c>
      <c r="Q1265">
        <v>-8.827</v>
      </c>
      <c r="R1265">
        <v>-8.1039999999999992</v>
      </c>
      <c r="S1265">
        <v>-8.9380000000000006</v>
      </c>
      <c r="T1265">
        <v>-17.134</v>
      </c>
      <c r="U1265">
        <v>-124.755</v>
      </c>
      <c r="V1265">
        <v>-585.65300000000002</v>
      </c>
      <c r="W1265">
        <v>-1081.345</v>
      </c>
      <c r="X1265">
        <v>-1038.1089999999999</v>
      </c>
      <c r="Y1265">
        <v>-831.40300000000002</v>
      </c>
      <c r="Z1265">
        <v>-1128.6300000000001</v>
      </c>
      <c r="AA1265">
        <v>-2421.779</v>
      </c>
      <c r="AB1265">
        <v>-2880.116</v>
      </c>
      <c r="AC1265">
        <v>-2447.4470000000001</v>
      </c>
      <c r="AD1265">
        <v>-2234.9050000000002</v>
      </c>
      <c r="AE1265">
        <v>-5673.6480000000001</v>
      </c>
      <c r="AF1265">
        <v>-5281.2380000000003</v>
      </c>
      <c r="AG1265">
        <v>-7155.8590000000004</v>
      </c>
      <c r="AH1265">
        <v>-5998.0839999999998</v>
      </c>
      <c r="AI1265">
        <v>-12389.096</v>
      </c>
      <c r="AJ1265">
        <v>-10577.706</v>
      </c>
      <c r="AK1265">
        <v>-11232.255999999999</v>
      </c>
      <c r="AL1265">
        <v>-10033.058999999999</v>
      </c>
      <c r="AM1265">
        <v>-8524.8029999999999</v>
      </c>
      <c r="AN1265">
        <v>-6602.3119999999999</v>
      </c>
      <c r="AO1265">
        <v>-5465.46</v>
      </c>
      <c r="AP1265">
        <v>-5287.7550000000001</v>
      </c>
      <c r="AQ1265">
        <v>-3058.4160000000002</v>
      </c>
      <c r="AR1265">
        <v>-1623.271</v>
      </c>
      <c r="AS1265">
        <v>-459.91899999999998</v>
      </c>
      <c r="AT1265">
        <v>-138.041</v>
      </c>
      <c r="AU1265">
        <v>-25.256</v>
      </c>
      <c r="AV1265">
        <v>-11.381</v>
      </c>
      <c r="AW1265">
        <v>-10.63</v>
      </c>
      <c r="AX1265">
        <v>-9.4260000000000002</v>
      </c>
      <c r="AY1265">
        <v>-8.5960000000000001</v>
      </c>
      <c r="AZ1265">
        <v>-9.6489999999999991</v>
      </c>
      <c r="BA1265">
        <v>-10.595000000000001</v>
      </c>
      <c r="BB1265">
        <v>-10.356</v>
      </c>
      <c r="BC1265">
        <v>-9.9469999999999992</v>
      </c>
      <c r="BD1265">
        <v>-8.4529999999999994</v>
      </c>
    </row>
    <row r="1266" spans="1:56" x14ac:dyDescent="0.25">
      <c r="A1266" t="s">
        <v>323</v>
      </c>
      <c r="D1266" t="s">
        <v>2</v>
      </c>
      <c r="F1266" t="s">
        <v>155</v>
      </c>
      <c r="G1266" s="33">
        <v>43108</v>
      </c>
      <c r="H1266" s="41">
        <f t="shared" si="24"/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</row>
    <row r="1267" spans="1:56" x14ac:dyDescent="0.25">
      <c r="A1267" t="s">
        <v>323</v>
      </c>
      <c r="D1267" t="s">
        <v>2</v>
      </c>
      <c r="F1267" t="s">
        <v>156</v>
      </c>
      <c r="G1267" s="33">
        <v>43108</v>
      </c>
      <c r="H1267" s="41">
        <f t="shared" si="24"/>
        <v>205622.87800000003</v>
      </c>
      <c r="I1267">
        <v>-7.7990000000000004</v>
      </c>
      <c r="J1267">
        <v>-8.0879999999999992</v>
      </c>
      <c r="K1267">
        <v>-7.9080000000000004</v>
      </c>
      <c r="L1267">
        <v>-8.2170000000000005</v>
      </c>
      <c r="M1267">
        <v>-7.7949999999999999</v>
      </c>
      <c r="N1267">
        <v>-7.2969999999999997</v>
      </c>
      <c r="O1267">
        <v>-7.899</v>
      </c>
      <c r="P1267">
        <v>-7.4909999999999997</v>
      </c>
      <c r="Q1267">
        <v>-8.0990000000000002</v>
      </c>
      <c r="R1267">
        <v>-9.6329999999999991</v>
      </c>
      <c r="S1267">
        <v>-8.7859999999999996</v>
      </c>
      <c r="T1267">
        <v>-26.896999999999998</v>
      </c>
      <c r="U1267">
        <v>-221.82400000000001</v>
      </c>
      <c r="V1267">
        <v>-123.45099999999999</v>
      </c>
      <c r="W1267">
        <v>-403.73</v>
      </c>
      <c r="X1267">
        <v>-811.04</v>
      </c>
      <c r="Y1267">
        <v>-1495.338</v>
      </c>
      <c r="Z1267">
        <v>-2284.0410000000002</v>
      </c>
      <c r="AA1267">
        <v>-2597.056</v>
      </c>
      <c r="AB1267">
        <v>-4128.4030000000002</v>
      </c>
      <c r="AC1267">
        <v>-5272.4690000000001</v>
      </c>
      <c r="AD1267">
        <v>-10228.646000000001</v>
      </c>
      <c r="AE1267">
        <v>-18280.159</v>
      </c>
      <c r="AF1267">
        <v>-21275.447</v>
      </c>
      <c r="AG1267">
        <v>-19997.281999999999</v>
      </c>
      <c r="AH1267">
        <v>-13903.736999999999</v>
      </c>
      <c r="AI1267">
        <v>-13669.561</v>
      </c>
      <c r="AJ1267">
        <v>-11424.800999999999</v>
      </c>
      <c r="AK1267">
        <v>-14422.16</v>
      </c>
      <c r="AL1267">
        <v>-19330.255000000001</v>
      </c>
      <c r="AM1267">
        <v>-18336.952000000001</v>
      </c>
      <c r="AN1267">
        <v>-13854.974</v>
      </c>
      <c r="AO1267">
        <v>-7336.2139999999999</v>
      </c>
      <c r="AP1267">
        <v>-1410.655</v>
      </c>
      <c r="AQ1267">
        <v>-923.24599999999998</v>
      </c>
      <c r="AR1267">
        <v>-1537.2360000000001</v>
      </c>
      <c r="AS1267">
        <v>-1596.578</v>
      </c>
      <c r="AT1267">
        <v>-469.238</v>
      </c>
      <c r="AU1267">
        <v>-79.048000000000002</v>
      </c>
      <c r="AV1267">
        <v>-14.028</v>
      </c>
      <c r="AW1267">
        <v>-10.629</v>
      </c>
      <c r="AX1267">
        <v>-10.06</v>
      </c>
      <c r="AY1267">
        <v>-10.619</v>
      </c>
      <c r="AZ1267">
        <v>-10.464</v>
      </c>
      <c r="BA1267">
        <v>-10.196</v>
      </c>
      <c r="BB1267">
        <v>-8.5939999999999994</v>
      </c>
      <c r="BC1267">
        <v>-9.5760000000000005</v>
      </c>
      <c r="BD1267">
        <v>-9.2620000000000005</v>
      </c>
    </row>
    <row r="1268" spans="1:56" x14ac:dyDescent="0.25">
      <c r="A1268" t="s">
        <v>323</v>
      </c>
      <c r="D1268" t="s">
        <v>2</v>
      </c>
      <c r="F1268" t="s">
        <v>157</v>
      </c>
      <c r="G1268" s="33">
        <v>43108</v>
      </c>
      <c r="H1268" s="41">
        <f t="shared" si="24"/>
        <v>12623.150000000001</v>
      </c>
      <c r="I1268">
        <v>-5.7770000000000001</v>
      </c>
      <c r="J1268">
        <v>-5.952</v>
      </c>
      <c r="K1268">
        <v>-5.8769999999999998</v>
      </c>
      <c r="L1268">
        <v>-6.0519999999999996</v>
      </c>
      <c r="M1268">
        <v>-5.1520000000000001</v>
      </c>
      <c r="N1268">
        <v>-6.1020000000000003</v>
      </c>
      <c r="O1268">
        <v>-5.0519999999999996</v>
      </c>
      <c r="P1268">
        <v>-5.6639999999999997</v>
      </c>
      <c r="Q1268">
        <v>-5.5890000000000004</v>
      </c>
      <c r="R1268">
        <v>-6.0519999999999996</v>
      </c>
      <c r="S1268">
        <v>-5.4640000000000004</v>
      </c>
      <c r="T1268">
        <v>-9.7840000000000007</v>
      </c>
      <c r="U1268">
        <v>-35.963000000000001</v>
      </c>
      <c r="V1268">
        <v>-21.347000000000001</v>
      </c>
      <c r="W1268">
        <v>-32.369999999999997</v>
      </c>
      <c r="X1268">
        <v>-60.255000000000003</v>
      </c>
      <c r="Y1268">
        <v>-92.186000000000007</v>
      </c>
      <c r="Z1268">
        <v>-127.086</v>
      </c>
      <c r="AA1268">
        <v>-129.70099999999999</v>
      </c>
      <c r="AB1268">
        <v>-194.35</v>
      </c>
      <c r="AC1268">
        <v>-254.09700000000001</v>
      </c>
      <c r="AD1268">
        <v>-532.79</v>
      </c>
      <c r="AE1268">
        <v>-1078.1179999999999</v>
      </c>
      <c r="AF1268">
        <v>-1279.6759999999999</v>
      </c>
      <c r="AG1268">
        <v>-1203.893</v>
      </c>
      <c r="AH1268">
        <v>-776.99900000000002</v>
      </c>
      <c r="AI1268">
        <v>-728.35199999999998</v>
      </c>
      <c r="AJ1268">
        <v>-585.03800000000001</v>
      </c>
      <c r="AK1268">
        <v>-808.70399999999995</v>
      </c>
      <c r="AL1268">
        <v>-1217.1959999999999</v>
      </c>
      <c r="AM1268">
        <v>-1165.702</v>
      </c>
      <c r="AN1268">
        <v>-916.83900000000006</v>
      </c>
      <c r="AO1268">
        <v>-557.22699999999998</v>
      </c>
      <c r="AP1268">
        <v>-172.846</v>
      </c>
      <c r="AQ1268">
        <v>-109.208</v>
      </c>
      <c r="AR1268">
        <v>-172.3</v>
      </c>
      <c r="AS1268">
        <v>-162.69900000000001</v>
      </c>
      <c r="AT1268">
        <v>-61.066000000000003</v>
      </c>
      <c r="AU1268">
        <v>-21.643999999999998</v>
      </c>
      <c r="AV1268">
        <v>-6.7779999999999996</v>
      </c>
      <c r="AW1268">
        <v>-6.0270000000000001</v>
      </c>
      <c r="AX1268">
        <v>-5.7889999999999997</v>
      </c>
      <c r="AY1268">
        <v>-6.1769999999999996</v>
      </c>
      <c r="AZ1268">
        <v>-6.1269999999999998</v>
      </c>
      <c r="BA1268">
        <v>-6.3150000000000004</v>
      </c>
      <c r="BB1268">
        <v>-5.1390000000000002</v>
      </c>
      <c r="BC1268">
        <v>-2.84</v>
      </c>
      <c r="BD1268">
        <v>-7.7889999999999997</v>
      </c>
    </row>
    <row r="1269" spans="1:56" x14ac:dyDescent="0.25">
      <c r="A1269" t="s">
        <v>323</v>
      </c>
      <c r="D1269" t="s">
        <v>2</v>
      </c>
      <c r="F1269" t="s">
        <v>156</v>
      </c>
      <c r="G1269" s="33">
        <v>43109</v>
      </c>
      <c r="H1269" s="41">
        <f t="shared" si="24"/>
        <v>311076.70500000007</v>
      </c>
      <c r="I1269">
        <v>-9.125</v>
      </c>
      <c r="J1269">
        <v>-8.7539999999999996</v>
      </c>
      <c r="K1269">
        <v>-8.3879999999999999</v>
      </c>
      <c r="L1269">
        <v>-8.2289999999999992</v>
      </c>
      <c r="M1269">
        <v>-8.2479999999999993</v>
      </c>
      <c r="N1269">
        <v>-7.7279999999999998</v>
      </c>
      <c r="O1269">
        <v>-9.2349999999999994</v>
      </c>
      <c r="P1269">
        <v>-8.2279999999999998</v>
      </c>
      <c r="Q1269">
        <v>-7.181</v>
      </c>
      <c r="R1269">
        <v>-7.4119999999999999</v>
      </c>
      <c r="S1269">
        <v>-7.2380000000000004</v>
      </c>
      <c r="T1269">
        <v>-48.006999999999998</v>
      </c>
      <c r="U1269">
        <v>-460.69900000000001</v>
      </c>
      <c r="V1269">
        <v>-1780.271</v>
      </c>
      <c r="W1269">
        <v>-3968.5309999999999</v>
      </c>
      <c r="X1269">
        <v>-6781.2280000000001</v>
      </c>
      <c r="Y1269">
        <v>-9847.5280000000002</v>
      </c>
      <c r="Z1269">
        <v>-13118.888999999999</v>
      </c>
      <c r="AA1269">
        <v>-14924.192999999999</v>
      </c>
      <c r="AB1269">
        <v>-14332.463</v>
      </c>
      <c r="AC1269">
        <v>-13299.861999999999</v>
      </c>
      <c r="AD1269">
        <v>-15368.992</v>
      </c>
      <c r="AE1269">
        <v>-14908.348</v>
      </c>
      <c r="AF1269">
        <v>-17696.833999999999</v>
      </c>
      <c r="AG1269">
        <v>-15845.38</v>
      </c>
      <c r="AH1269">
        <v>-16531.955000000002</v>
      </c>
      <c r="AI1269">
        <v>-18606.787</v>
      </c>
      <c r="AJ1269">
        <v>-19883.940999999999</v>
      </c>
      <c r="AK1269">
        <v>-20164.236000000001</v>
      </c>
      <c r="AL1269">
        <v>-19573.159</v>
      </c>
      <c r="AM1269">
        <v>-19092.596000000001</v>
      </c>
      <c r="AN1269">
        <v>-17316.760999999999</v>
      </c>
      <c r="AO1269">
        <v>-13557.069</v>
      </c>
      <c r="AP1269">
        <v>-9863.8420000000006</v>
      </c>
      <c r="AQ1269">
        <v>-6756.2920000000004</v>
      </c>
      <c r="AR1269">
        <v>-4110.201</v>
      </c>
      <c r="AS1269">
        <v>-2252.107</v>
      </c>
      <c r="AT1269">
        <v>-748.83299999999997</v>
      </c>
      <c r="AU1269">
        <v>-71.003</v>
      </c>
      <c r="AV1269">
        <v>-8.3610000000000007</v>
      </c>
      <c r="AW1269">
        <v>-8.5090000000000003</v>
      </c>
      <c r="AX1269">
        <v>-8.6159999999999997</v>
      </c>
      <c r="AY1269">
        <v>-8.6029999999999998</v>
      </c>
      <c r="AZ1269">
        <v>-9.5299999999999994</v>
      </c>
      <c r="BA1269">
        <v>-8.4939999999999998</v>
      </c>
      <c r="BB1269">
        <v>-7.9009999999999998</v>
      </c>
      <c r="BC1269">
        <v>-8.8279999999999994</v>
      </c>
      <c r="BD1269">
        <v>-8.09</v>
      </c>
    </row>
    <row r="1270" spans="1:56" x14ac:dyDescent="0.25">
      <c r="A1270" t="s">
        <v>323</v>
      </c>
      <c r="D1270" t="s">
        <v>2</v>
      </c>
      <c r="F1270" t="s">
        <v>155</v>
      </c>
      <c r="G1270" s="33">
        <v>43109</v>
      </c>
      <c r="H1270" s="41">
        <f t="shared" si="24"/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</row>
    <row r="1271" spans="1:56" x14ac:dyDescent="0.25">
      <c r="A1271" t="s">
        <v>323</v>
      </c>
      <c r="D1271" t="s">
        <v>2</v>
      </c>
      <c r="F1271" t="s">
        <v>157</v>
      </c>
      <c r="G1271" s="33">
        <v>43109</v>
      </c>
      <c r="H1271" s="41">
        <f t="shared" si="24"/>
        <v>19886.985999999997</v>
      </c>
      <c r="I1271">
        <v>-5.3890000000000002</v>
      </c>
      <c r="J1271">
        <v>-6.1020000000000003</v>
      </c>
      <c r="K1271">
        <v>-5.64</v>
      </c>
      <c r="L1271">
        <v>-5.79</v>
      </c>
      <c r="M1271">
        <v>-5.9770000000000003</v>
      </c>
      <c r="N1271">
        <v>-5.3390000000000004</v>
      </c>
      <c r="O1271">
        <v>-5.99</v>
      </c>
      <c r="P1271">
        <v>-5.74</v>
      </c>
      <c r="Q1271">
        <v>-6.165</v>
      </c>
      <c r="R1271">
        <v>-5.4020000000000001</v>
      </c>
      <c r="S1271">
        <v>-6.0460000000000003</v>
      </c>
      <c r="T1271">
        <v>-10.436999999999999</v>
      </c>
      <c r="U1271">
        <v>-36.895000000000003</v>
      </c>
      <c r="V1271">
        <v>-129.642</v>
      </c>
      <c r="W1271">
        <v>-267.67700000000002</v>
      </c>
      <c r="X1271">
        <v>-453.80099999999999</v>
      </c>
      <c r="Y1271">
        <v>-634.87599999999998</v>
      </c>
      <c r="Z1271">
        <v>-839.62599999999998</v>
      </c>
      <c r="AA1271">
        <v>-931.68700000000001</v>
      </c>
      <c r="AB1271">
        <v>-836.42899999999997</v>
      </c>
      <c r="AC1271">
        <v>-710.61199999999997</v>
      </c>
      <c r="AD1271">
        <v>-850.88</v>
      </c>
      <c r="AE1271">
        <v>-831.524</v>
      </c>
      <c r="AF1271">
        <v>-1100.5830000000001</v>
      </c>
      <c r="AG1271">
        <v>-972.81600000000003</v>
      </c>
      <c r="AH1271">
        <v>-1013.807</v>
      </c>
      <c r="AI1271">
        <v>-1091.425</v>
      </c>
      <c r="AJ1271">
        <v>-1232.751</v>
      </c>
      <c r="AK1271">
        <v>-1339.2950000000001</v>
      </c>
      <c r="AL1271">
        <v>-1308.8389999999999</v>
      </c>
      <c r="AM1271">
        <v>-1243.9960000000001</v>
      </c>
      <c r="AN1271">
        <v>-1125.1790000000001</v>
      </c>
      <c r="AO1271">
        <v>-952.58799999999997</v>
      </c>
      <c r="AP1271">
        <v>-773.88400000000001</v>
      </c>
      <c r="AQ1271">
        <v>-552.86</v>
      </c>
      <c r="AR1271">
        <v>-327.02199999999999</v>
      </c>
      <c r="AS1271">
        <v>-144.803</v>
      </c>
      <c r="AT1271">
        <v>-46.021999999999998</v>
      </c>
      <c r="AU1271">
        <v>-10.467000000000001</v>
      </c>
      <c r="AV1271">
        <v>-5.8529999999999998</v>
      </c>
      <c r="AW1271">
        <v>-5.9770000000000003</v>
      </c>
      <c r="AX1271">
        <v>-6.3150000000000004</v>
      </c>
      <c r="AY1271">
        <v>-5.4139999999999997</v>
      </c>
      <c r="AZ1271">
        <v>-6.0519999999999996</v>
      </c>
      <c r="BA1271">
        <v>-6.1520000000000001</v>
      </c>
      <c r="BB1271">
        <v>-5.99</v>
      </c>
      <c r="BC1271">
        <v>-2.59</v>
      </c>
      <c r="BD1271">
        <v>-8.64</v>
      </c>
    </row>
    <row r="1272" spans="1:56" x14ac:dyDescent="0.25">
      <c r="A1272" t="s">
        <v>323</v>
      </c>
      <c r="D1272" t="s">
        <v>2</v>
      </c>
      <c r="F1272" t="s">
        <v>156</v>
      </c>
      <c r="G1272" s="33">
        <v>43110</v>
      </c>
      <c r="H1272" s="41">
        <f t="shared" si="24"/>
        <v>271205.91200000001</v>
      </c>
      <c r="I1272">
        <v>-7.21</v>
      </c>
      <c r="J1272">
        <v>-7.6619999999999999</v>
      </c>
      <c r="K1272">
        <v>-7.6859999999999999</v>
      </c>
      <c r="L1272">
        <v>-9.3670000000000009</v>
      </c>
      <c r="M1272">
        <v>-7.2039999999999997</v>
      </c>
      <c r="N1272">
        <v>-6.774</v>
      </c>
      <c r="O1272">
        <v>-6.6879999999999997</v>
      </c>
      <c r="P1272">
        <v>-8.0050000000000008</v>
      </c>
      <c r="Q1272">
        <v>-7.24</v>
      </c>
      <c r="R1272">
        <v>-6.63</v>
      </c>
      <c r="S1272">
        <v>-7.226</v>
      </c>
      <c r="T1272">
        <v>-84.441999999999993</v>
      </c>
      <c r="U1272">
        <v>-609.10400000000004</v>
      </c>
      <c r="V1272">
        <v>-1815.41</v>
      </c>
      <c r="W1272">
        <v>-3942.5070000000001</v>
      </c>
      <c r="X1272">
        <v>-6058.11</v>
      </c>
      <c r="Y1272">
        <v>-8727.9539999999997</v>
      </c>
      <c r="Z1272">
        <v>-12292.406999999999</v>
      </c>
      <c r="AA1272">
        <v>-14595.075999999999</v>
      </c>
      <c r="AB1272">
        <v>-18481.081999999999</v>
      </c>
      <c r="AC1272">
        <v>-19101.303</v>
      </c>
      <c r="AD1272">
        <v>-18641.541000000001</v>
      </c>
      <c r="AE1272">
        <v>-19615.855</v>
      </c>
      <c r="AF1272">
        <v>-21920.975999999999</v>
      </c>
      <c r="AG1272">
        <v>-21697.511999999999</v>
      </c>
      <c r="AH1272">
        <v>-16743.559000000001</v>
      </c>
      <c r="AI1272">
        <v>-12051.004999999999</v>
      </c>
      <c r="AJ1272">
        <v>-9376.3469999999998</v>
      </c>
      <c r="AK1272">
        <v>-9265.3130000000001</v>
      </c>
      <c r="AL1272">
        <v>-13061.929</v>
      </c>
      <c r="AM1272">
        <v>-6783.31</v>
      </c>
      <c r="AN1272">
        <v>-8239.2459999999992</v>
      </c>
      <c r="AO1272">
        <v>-6834.1390000000001</v>
      </c>
      <c r="AP1272">
        <v>-7999.933</v>
      </c>
      <c r="AQ1272">
        <v>-6637.3860000000004</v>
      </c>
      <c r="AR1272">
        <v>-3886.3519999999999</v>
      </c>
      <c r="AS1272">
        <v>-1851.079</v>
      </c>
      <c r="AT1272">
        <v>-616.54300000000001</v>
      </c>
      <c r="AU1272">
        <v>-95.341999999999999</v>
      </c>
      <c r="AV1272">
        <v>-12.605</v>
      </c>
      <c r="AW1272">
        <v>-11.772</v>
      </c>
      <c r="AX1272">
        <v>-11.906000000000001</v>
      </c>
      <c r="AY1272">
        <v>-13.167999999999999</v>
      </c>
      <c r="AZ1272">
        <v>-10.202</v>
      </c>
      <c r="BA1272">
        <v>-10.935</v>
      </c>
      <c r="BB1272">
        <v>-9.9220000000000006</v>
      </c>
      <c r="BC1272">
        <v>-9.9789999999999992</v>
      </c>
      <c r="BD1272">
        <v>-8.9689999999999994</v>
      </c>
    </row>
    <row r="1273" spans="1:56" x14ac:dyDescent="0.25">
      <c r="A1273" t="s">
        <v>323</v>
      </c>
      <c r="D1273" t="s">
        <v>2</v>
      </c>
      <c r="F1273" t="s">
        <v>155</v>
      </c>
      <c r="G1273" s="33">
        <v>43110</v>
      </c>
      <c r="H1273" s="41">
        <f t="shared" si="24"/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</row>
    <row r="1274" spans="1:56" x14ac:dyDescent="0.25">
      <c r="A1274" t="s">
        <v>323</v>
      </c>
      <c r="D1274" t="s">
        <v>2</v>
      </c>
      <c r="F1274" t="s">
        <v>157</v>
      </c>
      <c r="G1274" s="33">
        <v>43110</v>
      </c>
      <c r="H1274" s="41">
        <f t="shared" si="24"/>
        <v>16533.984999999993</v>
      </c>
      <c r="I1274">
        <v>-6.577</v>
      </c>
      <c r="J1274">
        <v>-6.84</v>
      </c>
      <c r="K1274">
        <v>-5.94</v>
      </c>
      <c r="L1274">
        <v>-7.04</v>
      </c>
      <c r="M1274">
        <v>-6.0640000000000001</v>
      </c>
      <c r="N1274">
        <v>-6.6269999999999998</v>
      </c>
      <c r="O1274">
        <v>-6.0019999999999998</v>
      </c>
      <c r="P1274">
        <v>-6.3639999999999999</v>
      </c>
      <c r="Q1274">
        <v>-6.5019999999999998</v>
      </c>
      <c r="R1274">
        <v>-6.2270000000000003</v>
      </c>
      <c r="S1274">
        <v>-5.6109999999999998</v>
      </c>
      <c r="T1274">
        <v>-13.513999999999999</v>
      </c>
      <c r="U1274">
        <v>-51.585000000000001</v>
      </c>
      <c r="V1274">
        <v>-135.24299999999999</v>
      </c>
      <c r="W1274">
        <v>-265.85300000000001</v>
      </c>
      <c r="X1274">
        <v>-425.363</v>
      </c>
      <c r="Y1274">
        <v>-575.87099999999998</v>
      </c>
      <c r="Z1274">
        <v>-829.53599999999994</v>
      </c>
      <c r="AA1274">
        <v>-907.197</v>
      </c>
      <c r="AB1274">
        <v>-1152.0830000000001</v>
      </c>
      <c r="AC1274">
        <v>-1172.0419999999999</v>
      </c>
      <c r="AD1274">
        <v>-1032.2840000000001</v>
      </c>
      <c r="AE1274">
        <v>-1101.2439999999999</v>
      </c>
      <c r="AF1274">
        <v>-1298.431</v>
      </c>
      <c r="AG1274">
        <v>-1265.018</v>
      </c>
      <c r="AH1274">
        <v>-912.31</v>
      </c>
      <c r="AI1274">
        <v>-636.42700000000002</v>
      </c>
      <c r="AJ1274">
        <v>-427.95100000000002</v>
      </c>
      <c r="AK1274">
        <v>-444.60899999999998</v>
      </c>
      <c r="AL1274">
        <v>-754.70899999999995</v>
      </c>
      <c r="AM1274">
        <v>-352.17200000000003</v>
      </c>
      <c r="AN1274">
        <v>-523.64499999999998</v>
      </c>
      <c r="AO1274">
        <v>-467.68599999999998</v>
      </c>
      <c r="AP1274">
        <v>-618.59400000000005</v>
      </c>
      <c r="AQ1274">
        <v>-545.16</v>
      </c>
      <c r="AR1274">
        <v>-318.01400000000001</v>
      </c>
      <c r="AS1274">
        <v>-131.48400000000001</v>
      </c>
      <c r="AT1274">
        <v>-41.645000000000003</v>
      </c>
      <c r="AU1274">
        <v>-11.513999999999999</v>
      </c>
      <c r="AV1274">
        <v>-5.84</v>
      </c>
      <c r="AW1274">
        <v>-5.8150000000000004</v>
      </c>
      <c r="AX1274">
        <v>-6.1269999999999998</v>
      </c>
      <c r="AY1274">
        <v>-5.4770000000000003</v>
      </c>
      <c r="AZ1274">
        <v>-6.2270000000000003</v>
      </c>
      <c r="BA1274">
        <v>-5.9269999999999996</v>
      </c>
      <c r="BB1274">
        <v>-5.69</v>
      </c>
      <c r="BC1274">
        <v>-3.2519999999999998</v>
      </c>
      <c r="BD1274">
        <v>-8.6519999999999992</v>
      </c>
    </row>
    <row r="1275" spans="1:56" x14ac:dyDescent="0.25">
      <c r="A1275" t="s">
        <v>323</v>
      </c>
      <c r="D1275" t="s">
        <v>2</v>
      </c>
      <c r="F1275" t="s">
        <v>155</v>
      </c>
      <c r="G1275" s="33">
        <v>43111</v>
      </c>
      <c r="H1275" s="41">
        <f t="shared" si="24"/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</row>
    <row r="1276" spans="1:56" x14ac:dyDescent="0.25">
      <c r="A1276" t="s">
        <v>323</v>
      </c>
      <c r="D1276" t="s">
        <v>2</v>
      </c>
      <c r="F1276" t="s">
        <v>156</v>
      </c>
      <c r="G1276" s="33">
        <v>43111</v>
      </c>
      <c r="H1276" s="41">
        <f t="shared" si="24"/>
        <v>274493.08099999995</v>
      </c>
      <c r="I1276">
        <v>-8.5489999999999995</v>
      </c>
      <c r="J1276">
        <v>-7.9240000000000004</v>
      </c>
      <c r="K1276">
        <v>-8.5760000000000005</v>
      </c>
      <c r="L1276">
        <v>-7.7130000000000001</v>
      </c>
      <c r="M1276">
        <v>-7.7430000000000003</v>
      </c>
      <c r="N1276">
        <v>-7.7110000000000003</v>
      </c>
      <c r="O1276">
        <v>-7.04</v>
      </c>
      <c r="P1276">
        <v>-6.88</v>
      </c>
      <c r="Q1276">
        <v>-7.5010000000000003</v>
      </c>
      <c r="R1276">
        <v>-7.335</v>
      </c>
      <c r="S1276">
        <v>-11.000999999999999</v>
      </c>
      <c r="T1276">
        <v>-90.58</v>
      </c>
      <c r="U1276">
        <v>-678.26800000000003</v>
      </c>
      <c r="V1276">
        <v>-1735.866</v>
      </c>
      <c r="W1276">
        <v>-3548.78</v>
      </c>
      <c r="X1276">
        <v>-6797.4740000000002</v>
      </c>
      <c r="Y1276">
        <v>-8468.0249999999996</v>
      </c>
      <c r="Z1276">
        <v>-12174.476000000001</v>
      </c>
      <c r="AA1276">
        <v>-15052.561</v>
      </c>
      <c r="AB1276">
        <v>-17005.277999999998</v>
      </c>
      <c r="AC1276">
        <v>-18551.138999999999</v>
      </c>
      <c r="AD1276">
        <v>-20349.955000000002</v>
      </c>
      <c r="AE1276">
        <v>-20883.546999999999</v>
      </c>
      <c r="AF1276">
        <v>-20377.598999999998</v>
      </c>
      <c r="AG1276">
        <v>-20698.812000000002</v>
      </c>
      <c r="AH1276">
        <v>-19570.912</v>
      </c>
      <c r="AI1276">
        <v>-16460.289000000001</v>
      </c>
      <c r="AJ1276">
        <v>-12645.187</v>
      </c>
      <c r="AK1276">
        <v>-13379.355</v>
      </c>
      <c r="AL1276">
        <v>-15179.107</v>
      </c>
      <c r="AM1276">
        <v>-12314.731</v>
      </c>
      <c r="AN1276">
        <v>-5008.8599999999997</v>
      </c>
      <c r="AO1276">
        <v>-5285.2860000000001</v>
      </c>
      <c r="AP1276">
        <v>-3035.319</v>
      </c>
      <c r="AQ1276">
        <v>-2774.7109999999998</v>
      </c>
      <c r="AR1276">
        <v>-1317.4849999999999</v>
      </c>
      <c r="AS1276">
        <v>-730.56200000000001</v>
      </c>
      <c r="AT1276">
        <v>-135.18899999999999</v>
      </c>
      <c r="AU1276">
        <v>-35.154000000000003</v>
      </c>
      <c r="AV1276">
        <v>-18.623999999999999</v>
      </c>
      <c r="AW1276">
        <v>-16.797999999999998</v>
      </c>
      <c r="AX1276">
        <v>-16.3</v>
      </c>
      <c r="AY1276">
        <v>-14.05</v>
      </c>
      <c r="AZ1276">
        <v>-12.164999999999999</v>
      </c>
      <c r="BA1276">
        <v>-11.754</v>
      </c>
      <c r="BB1276">
        <v>-10.847</v>
      </c>
      <c r="BC1276">
        <v>-9.8829999999999991</v>
      </c>
      <c r="BD1276">
        <v>-10.18</v>
      </c>
    </row>
    <row r="1277" spans="1:56" x14ac:dyDescent="0.25">
      <c r="A1277" t="s">
        <v>323</v>
      </c>
      <c r="D1277" t="s">
        <v>2</v>
      </c>
      <c r="F1277" t="s">
        <v>157</v>
      </c>
      <c r="G1277" s="33">
        <v>43111</v>
      </c>
      <c r="H1277" s="41">
        <f t="shared" si="24"/>
        <v>16593.750000000004</v>
      </c>
      <c r="I1277">
        <v>-5.69</v>
      </c>
      <c r="J1277">
        <v>-6.34</v>
      </c>
      <c r="K1277">
        <v>-6.0019999999999998</v>
      </c>
      <c r="L1277">
        <v>-6.1769999999999996</v>
      </c>
      <c r="M1277">
        <v>-6.19</v>
      </c>
      <c r="N1277">
        <v>-6.1020000000000003</v>
      </c>
      <c r="O1277">
        <v>-6.1150000000000002</v>
      </c>
      <c r="P1277">
        <v>-6.04</v>
      </c>
      <c r="Q1277">
        <v>-5.6639999999999997</v>
      </c>
      <c r="R1277">
        <v>-5.7270000000000003</v>
      </c>
      <c r="S1277">
        <v>-6.3140000000000001</v>
      </c>
      <c r="T1277">
        <v>-14.151999999999999</v>
      </c>
      <c r="U1277">
        <v>-57.167000000000002</v>
      </c>
      <c r="V1277">
        <v>-125.328</v>
      </c>
      <c r="W1277">
        <v>-213.76599999999999</v>
      </c>
      <c r="X1277">
        <v>-411.32100000000003</v>
      </c>
      <c r="Y1277">
        <v>-497.32</v>
      </c>
      <c r="Z1277">
        <v>-717.76599999999996</v>
      </c>
      <c r="AA1277">
        <v>-878.26800000000003</v>
      </c>
      <c r="AB1277">
        <v>-972.36500000000001</v>
      </c>
      <c r="AC1277">
        <v>-1021.407</v>
      </c>
      <c r="AD1277">
        <v>-1090.114</v>
      </c>
      <c r="AE1277">
        <v>-1101.8320000000001</v>
      </c>
      <c r="AF1277">
        <v>-1126.2929999999999</v>
      </c>
      <c r="AG1277">
        <v>-1114.146</v>
      </c>
      <c r="AH1277">
        <v>-1096.4090000000001</v>
      </c>
      <c r="AI1277">
        <v>-888.84199999999998</v>
      </c>
      <c r="AJ1277">
        <v>-681.88400000000001</v>
      </c>
      <c r="AK1277">
        <v>-727.59400000000005</v>
      </c>
      <c r="AL1277">
        <v>-916.32299999999998</v>
      </c>
      <c r="AM1277">
        <v>-797.57600000000002</v>
      </c>
      <c r="AN1277">
        <v>-394.392</v>
      </c>
      <c r="AO1277">
        <v>-500.96699999999998</v>
      </c>
      <c r="AP1277">
        <v>-353.85700000000003</v>
      </c>
      <c r="AQ1277">
        <v>-397.32</v>
      </c>
      <c r="AR1277">
        <v>-203.55099999999999</v>
      </c>
      <c r="AS1277">
        <v>-122.849</v>
      </c>
      <c r="AT1277">
        <v>-39.92</v>
      </c>
      <c r="AU1277">
        <v>-12.317</v>
      </c>
      <c r="AV1277">
        <v>-6.3639999999999999</v>
      </c>
      <c r="AW1277">
        <v>-5.4770000000000003</v>
      </c>
      <c r="AX1277">
        <v>-6.1269999999999998</v>
      </c>
      <c r="AY1277">
        <v>-6.0149999999999997</v>
      </c>
      <c r="AZ1277">
        <v>-5.7389999999999999</v>
      </c>
      <c r="BA1277">
        <v>-5.59</v>
      </c>
      <c r="BB1277">
        <v>-4.8390000000000004</v>
      </c>
      <c r="BC1277">
        <v>-3.952</v>
      </c>
      <c r="BD1277">
        <v>-8.24</v>
      </c>
    </row>
    <row r="1278" spans="1:56" x14ac:dyDescent="0.25">
      <c r="A1278" t="s">
        <v>323</v>
      </c>
      <c r="D1278" t="s">
        <v>2</v>
      </c>
      <c r="F1278" t="s">
        <v>157</v>
      </c>
      <c r="G1278" s="33">
        <v>43112</v>
      </c>
      <c r="H1278" s="41">
        <f t="shared" si="24"/>
        <v>1272.2849999999999</v>
      </c>
      <c r="I1278">
        <v>-6.09</v>
      </c>
      <c r="J1278">
        <v>-5.4770000000000003</v>
      </c>
      <c r="K1278">
        <v>-5.64</v>
      </c>
      <c r="L1278">
        <v>-5.3650000000000002</v>
      </c>
      <c r="M1278">
        <v>-6.2149999999999999</v>
      </c>
      <c r="N1278">
        <v>-5.5519999999999996</v>
      </c>
      <c r="O1278">
        <v>-5.7389999999999999</v>
      </c>
      <c r="P1278">
        <v>-5.5519999999999996</v>
      </c>
      <c r="Q1278">
        <v>-5.7519999999999998</v>
      </c>
      <c r="R1278">
        <v>-6.702</v>
      </c>
      <c r="S1278">
        <v>-4.7889999999999997</v>
      </c>
      <c r="T1278">
        <v>-5.8140000000000001</v>
      </c>
      <c r="U1278">
        <v>-5.1100000000000003</v>
      </c>
      <c r="V1278">
        <v>-4.5170000000000003</v>
      </c>
      <c r="W1278">
        <v>-8.7940000000000005</v>
      </c>
      <c r="X1278">
        <v>-13.973000000000001</v>
      </c>
      <c r="Y1278">
        <v>-16.672000000000001</v>
      </c>
      <c r="Z1278">
        <v>-24.041</v>
      </c>
      <c r="AA1278">
        <v>-47.207999999999998</v>
      </c>
      <c r="AB1278">
        <v>-93.525000000000006</v>
      </c>
      <c r="AC1278">
        <v>-116.783</v>
      </c>
      <c r="AD1278">
        <v>-149.91</v>
      </c>
      <c r="AE1278">
        <v>-58.841000000000001</v>
      </c>
      <c r="AF1278">
        <v>-101.598</v>
      </c>
      <c r="AG1278">
        <v>-27.385999999999999</v>
      </c>
      <c r="AH1278">
        <v>-43.664999999999999</v>
      </c>
      <c r="AI1278">
        <v>-47.631999999999998</v>
      </c>
      <c r="AJ1278">
        <v>-71.742000000000004</v>
      </c>
      <c r="AK1278">
        <v>-47.360999999999997</v>
      </c>
      <c r="AL1278">
        <v>-34.124000000000002</v>
      </c>
      <c r="AM1278">
        <v>-43.237000000000002</v>
      </c>
      <c r="AN1278">
        <v>-64.563000000000002</v>
      </c>
      <c r="AO1278">
        <v>-67.254000000000005</v>
      </c>
      <c r="AP1278">
        <v>-21.364000000000001</v>
      </c>
      <c r="AQ1278">
        <v>-13.92</v>
      </c>
      <c r="AR1278">
        <v>-12.138999999999999</v>
      </c>
      <c r="AS1278">
        <v>-7.1509999999999998</v>
      </c>
      <c r="AT1278">
        <v>-5.74</v>
      </c>
      <c r="AU1278">
        <v>-5.2279999999999998</v>
      </c>
      <c r="AV1278">
        <v>-6.0279999999999996</v>
      </c>
      <c r="AW1278">
        <v>-5.5149999999999997</v>
      </c>
      <c r="AX1278">
        <v>-5.84</v>
      </c>
      <c r="AY1278">
        <v>-5.4640000000000004</v>
      </c>
      <c r="AZ1278">
        <v>-5.702</v>
      </c>
      <c r="BA1278">
        <v>-4.7770000000000001</v>
      </c>
      <c r="BB1278">
        <v>-4.5270000000000001</v>
      </c>
      <c r="BC1278">
        <v>-4.6769999999999996</v>
      </c>
      <c r="BD1278">
        <v>-7.59</v>
      </c>
    </row>
    <row r="1279" spans="1:56" x14ac:dyDescent="0.25">
      <c r="A1279" t="s">
        <v>323</v>
      </c>
      <c r="D1279" t="s">
        <v>2</v>
      </c>
      <c r="F1279" t="s">
        <v>155</v>
      </c>
      <c r="G1279" s="33">
        <v>43112</v>
      </c>
      <c r="H1279" s="41">
        <f t="shared" si="24"/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</row>
    <row r="1280" spans="1:56" x14ac:dyDescent="0.25">
      <c r="A1280" t="s">
        <v>323</v>
      </c>
      <c r="D1280" t="s">
        <v>2</v>
      </c>
      <c r="F1280" t="s">
        <v>156</v>
      </c>
      <c r="G1280" s="33">
        <v>43112</v>
      </c>
      <c r="H1280" s="41">
        <f t="shared" si="24"/>
        <v>17103.481999999996</v>
      </c>
      <c r="I1280">
        <v>-9.7650000000000006</v>
      </c>
      <c r="J1280">
        <v>-9.94</v>
      </c>
      <c r="K1280">
        <v>-10.118</v>
      </c>
      <c r="L1280">
        <v>-10.058</v>
      </c>
      <c r="M1280">
        <v>-9.7330000000000005</v>
      </c>
      <c r="N1280">
        <v>-9.4740000000000002</v>
      </c>
      <c r="O1280">
        <v>-9.625</v>
      </c>
      <c r="P1280">
        <v>-9.3859999999999992</v>
      </c>
      <c r="Q1280">
        <v>-9.9239999999999995</v>
      </c>
      <c r="R1280">
        <v>-9.0540000000000003</v>
      </c>
      <c r="S1280">
        <v>-8.0370000000000008</v>
      </c>
      <c r="T1280">
        <v>-8.2780000000000005</v>
      </c>
      <c r="U1280">
        <v>-10.601000000000001</v>
      </c>
      <c r="V1280">
        <v>-12.805</v>
      </c>
      <c r="W1280">
        <v>-90.498000000000005</v>
      </c>
      <c r="X1280">
        <v>-97.033000000000001</v>
      </c>
      <c r="Y1280">
        <v>-158.99799999999999</v>
      </c>
      <c r="Z1280">
        <v>-394.67200000000003</v>
      </c>
      <c r="AA1280">
        <v>-930.58299999999997</v>
      </c>
      <c r="AB1280">
        <v>-1831.4380000000001</v>
      </c>
      <c r="AC1280">
        <v>-2612.9720000000002</v>
      </c>
      <c r="AD1280">
        <v>-3479.7069999999999</v>
      </c>
      <c r="AE1280">
        <v>-1304.3440000000001</v>
      </c>
      <c r="AF1280">
        <v>-1745.373</v>
      </c>
      <c r="AG1280">
        <v>-343.726</v>
      </c>
      <c r="AH1280">
        <v>-589.26800000000003</v>
      </c>
      <c r="AI1280">
        <v>-583.98199999999997</v>
      </c>
      <c r="AJ1280">
        <v>-763.22</v>
      </c>
      <c r="AK1280">
        <v>-379.61500000000001</v>
      </c>
      <c r="AL1280">
        <v>-286.20100000000002</v>
      </c>
      <c r="AM1280">
        <v>-379.27300000000002</v>
      </c>
      <c r="AN1280">
        <v>-444.53300000000002</v>
      </c>
      <c r="AO1280">
        <v>-295.642</v>
      </c>
      <c r="AP1280">
        <v>-68.545000000000002</v>
      </c>
      <c r="AQ1280">
        <v>-35.216999999999999</v>
      </c>
      <c r="AR1280">
        <v>-26.920999999999999</v>
      </c>
      <c r="AS1280">
        <v>-15.2</v>
      </c>
      <c r="AT1280">
        <v>-12.862</v>
      </c>
      <c r="AU1280">
        <v>-11.679</v>
      </c>
      <c r="AV1280">
        <v>-10.827</v>
      </c>
      <c r="AW1280">
        <v>-10.106999999999999</v>
      </c>
      <c r="AX1280">
        <v>-9.5340000000000007</v>
      </c>
      <c r="AY1280">
        <v>-9.3490000000000002</v>
      </c>
      <c r="AZ1280">
        <v>-8.9640000000000004</v>
      </c>
      <c r="BA1280">
        <v>-8.6549999999999994</v>
      </c>
      <c r="BB1280">
        <v>-9.1199999999999992</v>
      </c>
      <c r="BC1280">
        <v>-8.59</v>
      </c>
      <c r="BD1280">
        <v>-10.036</v>
      </c>
    </row>
    <row r="1281" spans="1:56" x14ac:dyDescent="0.25">
      <c r="A1281" t="s">
        <v>323</v>
      </c>
      <c r="D1281" t="s">
        <v>2</v>
      </c>
      <c r="F1281" t="s">
        <v>155</v>
      </c>
      <c r="G1281" s="33">
        <v>43113</v>
      </c>
      <c r="H1281" s="41">
        <f t="shared" si="24"/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</row>
    <row r="1282" spans="1:56" x14ac:dyDescent="0.25">
      <c r="A1282" t="s">
        <v>323</v>
      </c>
      <c r="D1282" t="s">
        <v>2</v>
      </c>
      <c r="F1282" t="s">
        <v>157</v>
      </c>
      <c r="G1282" s="33">
        <v>43113</v>
      </c>
      <c r="H1282" s="41">
        <f t="shared" si="24"/>
        <v>12096.683000000003</v>
      </c>
      <c r="I1282">
        <v>-5.69</v>
      </c>
      <c r="J1282">
        <v>-5.915</v>
      </c>
      <c r="K1282">
        <v>-5.9020000000000001</v>
      </c>
      <c r="L1282">
        <v>-5.69</v>
      </c>
      <c r="M1282">
        <v>-5.8650000000000002</v>
      </c>
      <c r="N1282">
        <v>-6.1269999999999998</v>
      </c>
      <c r="O1282">
        <v>-5.39</v>
      </c>
      <c r="P1282">
        <v>-5.7640000000000002</v>
      </c>
      <c r="Q1282">
        <v>-5.6020000000000003</v>
      </c>
      <c r="R1282">
        <v>-5.8520000000000003</v>
      </c>
      <c r="S1282">
        <v>-5.4889999999999999</v>
      </c>
      <c r="T1282">
        <v>-5.8710000000000004</v>
      </c>
      <c r="U1282">
        <v>-9.3330000000000002</v>
      </c>
      <c r="V1282">
        <v>-34.15</v>
      </c>
      <c r="W1282">
        <v>-190.05</v>
      </c>
      <c r="X1282">
        <v>-660.86099999999999</v>
      </c>
      <c r="Y1282">
        <v>-688.94299999999998</v>
      </c>
      <c r="Z1282">
        <v>-975.73599999999999</v>
      </c>
      <c r="AA1282">
        <v>-459.78500000000003</v>
      </c>
      <c r="AB1282">
        <v>-722.80100000000004</v>
      </c>
      <c r="AC1282">
        <v>-943.22900000000004</v>
      </c>
      <c r="AD1282">
        <v>-1336.347</v>
      </c>
      <c r="AE1282">
        <v>-795.14300000000003</v>
      </c>
      <c r="AF1282">
        <v>-999.83299999999997</v>
      </c>
      <c r="AG1282">
        <v>-949.02300000000002</v>
      </c>
      <c r="AH1282">
        <v>-149.68700000000001</v>
      </c>
      <c r="AI1282">
        <v>-102.71599999999999</v>
      </c>
      <c r="AJ1282">
        <v>-176.874</v>
      </c>
      <c r="AK1282">
        <v>-277.11799999999999</v>
      </c>
      <c r="AL1282">
        <v>-237.244</v>
      </c>
      <c r="AM1282">
        <v>-263.77</v>
      </c>
      <c r="AN1282">
        <v>-244.54300000000001</v>
      </c>
      <c r="AO1282">
        <v>-381.20699999999999</v>
      </c>
      <c r="AP1282">
        <v>-548.48800000000006</v>
      </c>
      <c r="AQ1282">
        <v>-523.89</v>
      </c>
      <c r="AR1282">
        <v>-252.661</v>
      </c>
      <c r="AS1282">
        <v>-17.986000000000001</v>
      </c>
      <c r="AT1282">
        <v>-14.898999999999999</v>
      </c>
      <c r="AU1282">
        <v>-19.459</v>
      </c>
      <c r="AV1282">
        <v>-5.734</v>
      </c>
      <c r="AW1282">
        <v>-6.0019999999999998</v>
      </c>
      <c r="AX1282">
        <v>-5.5270000000000001</v>
      </c>
      <c r="AY1282">
        <v>-5.9640000000000004</v>
      </c>
      <c r="AZ1282">
        <v>-5.6639999999999997</v>
      </c>
      <c r="BA1282">
        <v>-5.64</v>
      </c>
      <c r="BB1282">
        <v>-4.2270000000000003</v>
      </c>
      <c r="BC1282">
        <v>-7.3650000000000002</v>
      </c>
      <c r="BD1282">
        <v>-5.6269999999999998</v>
      </c>
    </row>
    <row r="1283" spans="1:56" x14ac:dyDescent="0.25">
      <c r="A1283" t="s">
        <v>323</v>
      </c>
      <c r="D1283" t="s">
        <v>2</v>
      </c>
      <c r="F1283" t="s">
        <v>156</v>
      </c>
      <c r="G1283" s="33">
        <v>43113</v>
      </c>
      <c r="H1283" s="41">
        <f t="shared" si="24"/>
        <v>124127.21500000001</v>
      </c>
      <c r="I1283">
        <v>-9.7859999999999996</v>
      </c>
      <c r="J1283">
        <v>-7.9740000000000002</v>
      </c>
      <c r="K1283">
        <v>-7.6719999999999997</v>
      </c>
      <c r="L1283">
        <v>-7.7229999999999999</v>
      </c>
      <c r="M1283">
        <v>-7.5110000000000001</v>
      </c>
      <c r="N1283">
        <v>-7.5739999999999998</v>
      </c>
      <c r="O1283">
        <v>-7.2679999999999998</v>
      </c>
      <c r="P1283">
        <v>-7.13</v>
      </c>
      <c r="Q1283">
        <v>-7.58</v>
      </c>
      <c r="R1283">
        <v>-7.7629999999999999</v>
      </c>
      <c r="S1283">
        <v>-6.31</v>
      </c>
      <c r="T1283">
        <v>-6.3360000000000003</v>
      </c>
      <c r="U1283">
        <v>-14.718999999999999</v>
      </c>
      <c r="V1283">
        <v>-210.202</v>
      </c>
      <c r="W1283">
        <v>-2000.95</v>
      </c>
      <c r="X1283">
        <v>-6239.2049999999999</v>
      </c>
      <c r="Y1283">
        <v>-7376.5659999999998</v>
      </c>
      <c r="Z1283">
        <v>-9575.4570000000003</v>
      </c>
      <c r="AA1283">
        <v>-5693.42</v>
      </c>
      <c r="AB1283">
        <v>-8288.5310000000009</v>
      </c>
      <c r="AC1283">
        <v>-10848.016</v>
      </c>
      <c r="AD1283">
        <v>-16874.991000000002</v>
      </c>
      <c r="AE1283">
        <v>-9314.8520000000008</v>
      </c>
      <c r="AF1283">
        <v>-11481.822</v>
      </c>
      <c r="AG1283">
        <v>-10531.856</v>
      </c>
      <c r="AH1283">
        <v>-1456.4390000000001</v>
      </c>
      <c r="AI1283">
        <v>-859.96799999999996</v>
      </c>
      <c r="AJ1283">
        <v>-1461.6590000000001</v>
      </c>
      <c r="AK1283">
        <v>-1961.5260000000001</v>
      </c>
      <c r="AL1283">
        <v>-1741.2619999999999</v>
      </c>
      <c r="AM1283">
        <v>-1919.69</v>
      </c>
      <c r="AN1283">
        <v>-1802.24</v>
      </c>
      <c r="AO1283">
        <v>-2764.8620000000001</v>
      </c>
      <c r="AP1283">
        <v>-4784.6530000000002</v>
      </c>
      <c r="AQ1283">
        <v>-4686.4160000000002</v>
      </c>
      <c r="AR1283">
        <v>-1853.386</v>
      </c>
      <c r="AS1283">
        <v>-103.086</v>
      </c>
      <c r="AT1283">
        <v>-38.512999999999998</v>
      </c>
      <c r="AU1283">
        <v>-69.426000000000002</v>
      </c>
      <c r="AV1283">
        <v>-10.803000000000001</v>
      </c>
      <c r="AW1283">
        <v>-9.4269999999999996</v>
      </c>
      <c r="AX1283">
        <v>-9.1319999999999997</v>
      </c>
      <c r="AY1283">
        <v>-7.8940000000000001</v>
      </c>
      <c r="AZ1283">
        <v>-9.5069999999999997</v>
      </c>
      <c r="BA1283">
        <v>-8.4649999999999999</v>
      </c>
      <c r="BB1283">
        <v>-7.4589999999999996</v>
      </c>
      <c r="BC1283">
        <v>-9.0649999999999995</v>
      </c>
      <c r="BD1283">
        <v>-11.122999999999999</v>
      </c>
    </row>
    <row r="1284" spans="1:56" x14ac:dyDescent="0.25">
      <c r="A1284" t="s">
        <v>323</v>
      </c>
      <c r="D1284" t="s">
        <v>2</v>
      </c>
      <c r="F1284" t="s">
        <v>156</v>
      </c>
      <c r="G1284" s="33">
        <v>43114</v>
      </c>
      <c r="H1284" s="41">
        <f t="shared" si="24"/>
        <v>320271.43300000002</v>
      </c>
      <c r="I1284">
        <v>-9.0350000000000001</v>
      </c>
      <c r="J1284">
        <v>-7.5110000000000001</v>
      </c>
      <c r="K1284">
        <v>-6.8150000000000004</v>
      </c>
      <c r="L1284">
        <v>-7.71</v>
      </c>
      <c r="M1284">
        <v>-6.6210000000000004</v>
      </c>
      <c r="N1284">
        <v>-6.9660000000000002</v>
      </c>
      <c r="O1284">
        <v>-8.15</v>
      </c>
      <c r="P1284">
        <v>-8.5939999999999994</v>
      </c>
      <c r="Q1284">
        <v>-7.8630000000000004</v>
      </c>
      <c r="R1284">
        <v>-7.3330000000000002</v>
      </c>
      <c r="S1284">
        <v>-7.9260000000000002</v>
      </c>
      <c r="T1284">
        <v>-173.922</v>
      </c>
      <c r="U1284">
        <v>-692.85900000000004</v>
      </c>
      <c r="V1284">
        <v>-1055.1010000000001</v>
      </c>
      <c r="W1284">
        <v>-1726.2829999999999</v>
      </c>
      <c r="X1284">
        <v>-2772.08</v>
      </c>
      <c r="Y1284">
        <v>-5245.308</v>
      </c>
      <c r="Z1284">
        <v>-7285.5439999999999</v>
      </c>
      <c r="AA1284">
        <v>-10047.261</v>
      </c>
      <c r="AB1284">
        <v>-12822.054</v>
      </c>
      <c r="AC1284">
        <v>-13586.282999999999</v>
      </c>
      <c r="AD1284">
        <v>-13238.856</v>
      </c>
      <c r="AE1284">
        <v>-16375.154</v>
      </c>
      <c r="AF1284">
        <v>-17914.373</v>
      </c>
      <c r="AG1284">
        <v>-18433.616999999998</v>
      </c>
      <c r="AH1284">
        <v>-21705.56</v>
      </c>
      <c r="AI1284">
        <v>-24252.616000000002</v>
      </c>
      <c r="AJ1284">
        <v>-25292.862000000001</v>
      </c>
      <c r="AK1284">
        <v>-24600.844000000001</v>
      </c>
      <c r="AL1284">
        <v>-22961.82</v>
      </c>
      <c r="AM1284">
        <v>-20802.550999999999</v>
      </c>
      <c r="AN1284">
        <v>-18083.965</v>
      </c>
      <c r="AO1284">
        <v>-14713.397000000001</v>
      </c>
      <c r="AP1284">
        <v>-11057.518</v>
      </c>
      <c r="AQ1284">
        <v>-7506.72</v>
      </c>
      <c r="AR1284">
        <v>-4521.8029999999999</v>
      </c>
      <c r="AS1284">
        <v>-2314.2080000000001</v>
      </c>
      <c r="AT1284">
        <v>-812.96799999999996</v>
      </c>
      <c r="AU1284">
        <v>-101.416</v>
      </c>
      <c r="AV1284">
        <v>-12.558999999999999</v>
      </c>
      <c r="AW1284">
        <v>-10.837</v>
      </c>
      <c r="AX1284">
        <v>-10.99</v>
      </c>
      <c r="AY1284">
        <v>-11.359</v>
      </c>
      <c r="AZ1284">
        <v>-9.18</v>
      </c>
      <c r="BA1284">
        <v>-8.9090000000000007</v>
      </c>
      <c r="BB1284">
        <v>-9.2799999999999994</v>
      </c>
      <c r="BC1284">
        <v>-8.3699999999999992</v>
      </c>
      <c r="BD1284">
        <v>-8.4819999999999993</v>
      </c>
    </row>
    <row r="1285" spans="1:56" x14ac:dyDescent="0.25">
      <c r="A1285" t="s">
        <v>323</v>
      </c>
      <c r="D1285" t="s">
        <v>2</v>
      </c>
      <c r="F1285" t="s">
        <v>155</v>
      </c>
      <c r="G1285" s="33">
        <v>43114</v>
      </c>
      <c r="H1285" s="41">
        <f t="shared" si="24"/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</row>
    <row r="1286" spans="1:56" x14ac:dyDescent="0.25">
      <c r="A1286" t="s">
        <v>323</v>
      </c>
      <c r="D1286" t="s">
        <v>2</v>
      </c>
      <c r="F1286" t="s">
        <v>157</v>
      </c>
      <c r="G1286" s="33">
        <v>43114</v>
      </c>
      <c r="H1286" s="41">
        <f t="shared" si="24"/>
        <v>29745.785</v>
      </c>
      <c r="I1286">
        <v>-5.6020000000000003</v>
      </c>
      <c r="J1286">
        <v>-5.84</v>
      </c>
      <c r="K1286">
        <v>-5.6269999999999998</v>
      </c>
      <c r="L1286">
        <v>-5.8639999999999999</v>
      </c>
      <c r="M1286">
        <v>-5.9649999999999999</v>
      </c>
      <c r="N1286">
        <v>-5.84</v>
      </c>
      <c r="O1286">
        <v>-5.6150000000000002</v>
      </c>
      <c r="P1286">
        <v>-5.8520000000000003</v>
      </c>
      <c r="Q1286">
        <v>-5.59</v>
      </c>
      <c r="R1286">
        <v>-5.827</v>
      </c>
      <c r="S1286">
        <v>-5.415</v>
      </c>
      <c r="T1286">
        <v>-36.793999999999997</v>
      </c>
      <c r="U1286">
        <v>-107.714</v>
      </c>
      <c r="V1286">
        <v>-181.05600000000001</v>
      </c>
      <c r="W1286">
        <v>-276.33999999999997</v>
      </c>
      <c r="X1286">
        <v>-362.84</v>
      </c>
      <c r="Y1286">
        <v>-543.23299999999995</v>
      </c>
      <c r="Z1286">
        <v>-738.55499999999995</v>
      </c>
      <c r="AA1286">
        <v>-938.50800000000004</v>
      </c>
      <c r="AB1286">
        <v>-1331.6880000000001</v>
      </c>
      <c r="AC1286">
        <v>-1465.836</v>
      </c>
      <c r="AD1286">
        <v>-1321.4290000000001</v>
      </c>
      <c r="AE1286">
        <v>-1484.4259999999999</v>
      </c>
      <c r="AF1286">
        <v>-1525.296</v>
      </c>
      <c r="AG1286">
        <v>-1614.4280000000001</v>
      </c>
      <c r="AH1286">
        <v>-1980.0730000000001</v>
      </c>
      <c r="AI1286">
        <v>-2200.7689999999998</v>
      </c>
      <c r="AJ1286">
        <v>-2254.3000000000002</v>
      </c>
      <c r="AK1286">
        <v>-2154.09</v>
      </c>
      <c r="AL1286">
        <v>-2006.9929999999999</v>
      </c>
      <c r="AM1286">
        <v>-1830.6210000000001</v>
      </c>
      <c r="AN1286">
        <v>-1601.05</v>
      </c>
      <c r="AO1286">
        <v>-1331.431</v>
      </c>
      <c r="AP1286">
        <v>-1023.16</v>
      </c>
      <c r="AQ1286">
        <v>-693.17600000000004</v>
      </c>
      <c r="AR1286">
        <v>-395.87599999999998</v>
      </c>
      <c r="AS1286">
        <v>-169.57300000000001</v>
      </c>
      <c r="AT1286">
        <v>-51.738999999999997</v>
      </c>
      <c r="AU1286">
        <v>-10.984999999999999</v>
      </c>
      <c r="AV1286">
        <v>-5.2149999999999999</v>
      </c>
      <c r="AW1286">
        <v>-5.827</v>
      </c>
      <c r="AX1286">
        <v>-4.8520000000000003</v>
      </c>
      <c r="AY1286">
        <v>-5.8520000000000003</v>
      </c>
      <c r="AZ1286">
        <v>-5.9020000000000001</v>
      </c>
      <c r="BA1286">
        <v>-5.6639999999999997</v>
      </c>
      <c r="BB1286">
        <v>-4.327</v>
      </c>
      <c r="BC1286">
        <v>-7.5149999999999997</v>
      </c>
      <c r="BD1286">
        <v>-5.6150000000000002</v>
      </c>
    </row>
    <row r="1287" spans="1:56" x14ac:dyDescent="0.25">
      <c r="A1287" t="s">
        <v>323</v>
      </c>
      <c r="D1287" t="s">
        <v>2</v>
      </c>
      <c r="F1287" t="s">
        <v>157</v>
      </c>
      <c r="G1287" s="33">
        <v>43115</v>
      </c>
      <c r="H1287" s="41">
        <f t="shared" si="24"/>
        <v>12978.467000000001</v>
      </c>
      <c r="I1287">
        <v>-5.84</v>
      </c>
      <c r="J1287">
        <v>-6.0019999999999998</v>
      </c>
      <c r="K1287">
        <v>-6.2149999999999999</v>
      </c>
      <c r="L1287">
        <v>-6.0019999999999998</v>
      </c>
      <c r="M1287">
        <v>-5.74</v>
      </c>
      <c r="N1287">
        <v>-5.9020000000000001</v>
      </c>
      <c r="O1287">
        <v>-5.5019999999999998</v>
      </c>
      <c r="P1287">
        <v>-5.94</v>
      </c>
      <c r="Q1287">
        <v>-5.99</v>
      </c>
      <c r="R1287">
        <v>-5.827</v>
      </c>
      <c r="S1287">
        <v>-5.2270000000000003</v>
      </c>
      <c r="T1287">
        <v>-6.306</v>
      </c>
      <c r="U1287">
        <v>-15.567</v>
      </c>
      <c r="V1287">
        <v>-34.142000000000003</v>
      </c>
      <c r="W1287">
        <v>-75.783000000000001</v>
      </c>
      <c r="X1287">
        <v>-128.01599999999999</v>
      </c>
      <c r="Y1287">
        <v>-312.83999999999997</v>
      </c>
      <c r="Z1287">
        <v>-380.21800000000002</v>
      </c>
      <c r="AA1287">
        <v>-416.30500000000001</v>
      </c>
      <c r="AB1287">
        <v>-407.69299999999998</v>
      </c>
      <c r="AC1287">
        <v>-757.10400000000004</v>
      </c>
      <c r="AD1287">
        <v>-1033.489</v>
      </c>
      <c r="AE1287">
        <v>-863.803</v>
      </c>
      <c r="AF1287">
        <v>-702.93399999999997</v>
      </c>
      <c r="AG1287">
        <v>-450.00200000000001</v>
      </c>
      <c r="AH1287">
        <v>-433.55700000000002</v>
      </c>
      <c r="AI1287">
        <v>-540.03</v>
      </c>
      <c r="AJ1287">
        <v>-546.87599999999998</v>
      </c>
      <c r="AK1287">
        <v>-592.89400000000001</v>
      </c>
      <c r="AL1287">
        <v>-573.17999999999995</v>
      </c>
      <c r="AM1287">
        <v>-787.71600000000001</v>
      </c>
      <c r="AN1287">
        <v>-906.98400000000004</v>
      </c>
      <c r="AO1287">
        <v>-956.16499999999996</v>
      </c>
      <c r="AP1287">
        <v>-805.34100000000001</v>
      </c>
      <c r="AQ1287">
        <v>-578.48800000000006</v>
      </c>
      <c r="AR1287">
        <v>-338.18299999999999</v>
      </c>
      <c r="AS1287">
        <v>-151.91300000000001</v>
      </c>
      <c r="AT1287">
        <v>-54.987000000000002</v>
      </c>
      <c r="AU1287">
        <v>-11.943</v>
      </c>
      <c r="AV1287">
        <v>-5.5659999999999998</v>
      </c>
      <c r="AW1287">
        <v>-6.04</v>
      </c>
      <c r="AX1287">
        <v>-5.64</v>
      </c>
      <c r="AY1287">
        <v>-5.5270000000000001</v>
      </c>
      <c r="AZ1287">
        <v>-5.7149999999999999</v>
      </c>
      <c r="BA1287">
        <v>-5.827</v>
      </c>
      <c r="BB1287">
        <v>-5.0270000000000001</v>
      </c>
      <c r="BC1287">
        <v>-6.6269999999999998</v>
      </c>
      <c r="BD1287">
        <v>-5.8520000000000003</v>
      </c>
    </row>
    <row r="1288" spans="1:56" x14ac:dyDescent="0.25">
      <c r="A1288" t="s">
        <v>323</v>
      </c>
      <c r="D1288" t="s">
        <v>2</v>
      </c>
      <c r="F1288" t="s">
        <v>155</v>
      </c>
      <c r="G1288" s="33">
        <v>43115</v>
      </c>
      <c r="H1288" s="41">
        <f t="shared" si="24"/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</row>
    <row r="1289" spans="1:56" x14ac:dyDescent="0.25">
      <c r="A1289" t="s">
        <v>323</v>
      </c>
      <c r="D1289" t="s">
        <v>2</v>
      </c>
      <c r="F1289" t="s">
        <v>156</v>
      </c>
      <c r="G1289" s="33">
        <v>43115</v>
      </c>
      <c r="H1289" s="41">
        <f t="shared" si="24"/>
        <v>217201.32799999998</v>
      </c>
      <c r="I1289">
        <v>-9.3529999999999998</v>
      </c>
      <c r="J1289">
        <v>-7.96</v>
      </c>
      <c r="K1289">
        <v>-7.6980000000000004</v>
      </c>
      <c r="L1289">
        <v>-9.1419999999999995</v>
      </c>
      <c r="M1289">
        <v>-9.0299999999999994</v>
      </c>
      <c r="N1289">
        <v>-7.6950000000000003</v>
      </c>
      <c r="O1289">
        <v>-9.0549999999999997</v>
      </c>
      <c r="P1289">
        <v>-9.0790000000000006</v>
      </c>
      <c r="Q1289">
        <v>-6.6859999999999999</v>
      </c>
      <c r="R1289">
        <v>-7.4219999999999997</v>
      </c>
      <c r="S1289">
        <v>-8.0619999999999994</v>
      </c>
      <c r="T1289">
        <v>-10.288</v>
      </c>
      <c r="U1289">
        <v>-96.745999999999995</v>
      </c>
      <c r="V1289">
        <v>-520.97500000000002</v>
      </c>
      <c r="W1289">
        <v>-1083.5419999999999</v>
      </c>
      <c r="X1289">
        <v>-2072.4859999999999</v>
      </c>
      <c r="Y1289">
        <v>-5460.7349999999997</v>
      </c>
      <c r="Z1289">
        <v>-7891.5870000000004</v>
      </c>
      <c r="AA1289">
        <v>-8095.3370000000004</v>
      </c>
      <c r="AB1289">
        <v>-8054.2259999999997</v>
      </c>
      <c r="AC1289">
        <v>-13626.348</v>
      </c>
      <c r="AD1289">
        <v>-18095.891</v>
      </c>
      <c r="AE1289">
        <v>-16157.98</v>
      </c>
      <c r="AF1289">
        <v>-12811.945</v>
      </c>
      <c r="AG1289">
        <v>-9377.768</v>
      </c>
      <c r="AH1289">
        <v>-8442.5509999999995</v>
      </c>
      <c r="AI1289">
        <v>-9760.8070000000007</v>
      </c>
      <c r="AJ1289">
        <v>-9720.7649999999994</v>
      </c>
      <c r="AK1289">
        <v>-11116.447</v>
      </c>
      <c r="AL1289">
        <v>-11112.69</v>
      </c>
      <c r="AM1289">
        <v>-13164.025</v>
      </c>
      <c r="AN1289">
        <v>-13174.297</v>
      </c>
      <c r="AO1289">
        <v>-12771.434999999999</v>
      </c>
      <c r="AP1289">
        <v>-10426.927</v>
      </c>
      <c r="AQ1289">
        <v>-7074.6030000000001</v>
      </c>
      <c r="AR1289">
        <v>-4253.0259999999998</v>
      </c>
      <c r="AS1289">
        <v>-1953.7529999999999</v>
      </c>
      <c r="AT1289">
        <v>-622.91800000000001</v>
      </c>
      <c r="AU1289">
        <v>-62.101999999999997</v>
      </c>
      <c r="AV1289">
        <v>-14.016999999999999</v>
      </c>
      <c r="AW1289">
        <v>-13.044</v>
      </c>
      <c r="AX1289">
        <v>-11.172000000000001</v>
      </c>
      <c r="AY1289">
        <v>-11.442</v>
      </c>
      <c r="AZ1289">
        <v>-11.141</v>
      </c>
      <c r="BA1289">
        <v>-9.2880000000000003</v>
      </c>
      <c r="BB1289">
        <v>-8.4390000000000001</v>
      </c>
      <c r="BC1289">
        <v>-9.577</v>
      </c>
      <c r="BD1289">
        <v>-9.8260000000000005</v>
      </c>
    </row>
    <row r="1290" spans="1:56" x14ac:dyDescent="0.25">
      <c r="A1290" t="s">
        <v>323</v>
      </c>
      <c r="D1290" t="s">
        <v>2</v>
      </c>
      <c r="F1290" t="s">
        <v>156</v>
      </c>
      <c r="G1290" s="33">
        <v>43116</v>
      </c>
      <c r="H1290" s="41">
        <f t="shared" si="24"/>
        <v>381502.02200000011</v>
      </c>
      <c r="I1290">
        <v>-8.4510000000000005</v>
      </c>
      <c r="J1290">
        <v>-9.0069999999999997</v>
      </c>
      <c r="K1290">
        <v>-9.6050000000000004</v>
      </c>
      <c r="L1290">
        <v>-8.0329999999999995</v>
      </c>
      <c r="M1290">
        <v>-7.6550000000000002</v>
      </c>
      <c r="N1290">
        <v>-9.7379999999999995</v>
      </c>
      <c r="O1290">
        <v>-8.99</v>
      </c>
      <c r="P1290">
        <v>-7.4640000000000004</v>
      </c>
      <c r="Q1290">
        <v>-8.2720000000000002</v>
      </c>
      <c r="R1290">
        <v>-8.8010000000000002</v>
      </c>
      <c r="S1290">
        <v>-6.6639999999999997</v>
      </c>
      <c r="T1290">
        <v>-54.051000000000002</v>
      </c>
      <c r="U1290">
        <v>-455.46899999999999</v>
      </c>
      <c r="V1290">
        <v>-1576.6790000000001</v>
      </c>
      <c r="W1290">
        <v>-3593.7220000000002</v>
      </c>
      <c r="X1290">
        <v>-6413.2820000000002</v>
      </c>
      <c r="Y1290">
        <v>-9481.9680000000008</v>
      </c>
      <c r="Z1290">
        <v>-12700.14</v>
      </c>
      <c r="AA1290">
        <v>-15783.217000000001</v>
      </c>
      <c r="AB1290">
        <v>-18653.123</v>
      </c>
      <c r="AC1290">
        <v>-21006.207999999999</v>
      </c>
      <c r="AD1290">
        <v>-22911.35</v>
      </c>
      <c r="AE1290">
        <v>-24352.99</v>
      </c>
      <c r="AF1290">
        <v>-25421.648000000001</v>
      </c>
      <c r="AG1290">
        <v>-25998.964</v>
      </c>
      <c r="AH1290">
        <v>-26009.668000000001</v>
      </c>
      <c r="AI1290">
        <v>-25557.261999999999</v>
      </c>
      <c r="AJ1290">
        <v>-24738.54</v>
      </c>
      <c r="AK1290">
        <v>-23382.824000000001</v>
      </c>
      <c r="AL1290">
        <v>-21579.59</v>
      </c>
      <c r="AM1290">
        <v>-19263.501</v>
      </c>
      <c r="AN1290">
        <v>-16443.031999999999</v>
      </c>
      <c r="AO1290">
        <v>-13217.545</v>
      </c>
      <c r="AP1290">
        <v>-9738.8089999999993</v>
      </c>
      <c r="AQ1290">
        <v>-6493.53</v>
      </c>
      <c r="AR1290">
        <v>-3868.1289999999999</v>
      </c>
      <c r="AS1290">
        <v>-1915.4469999999999</v>
      </c>
      <c r="AT1290">
        <v>-635.04300000000001</v>
      </c>
      <c r="AU1290">
        <v>-66.248999999999995</v>
      </c>
      <c r="AV1290">
        <v>-12.186</v>
      </c>
      <c r="AW1290">
        <v>-12.289</v>
      </c>
      <c r="AX1290">
        <v>-10.858000000000001</v>
      </c>
      <c r="AY1290">
        <v>-10.773</v>
      </c>
      <c r="AZ1290">
        <v>-10.968999999999999</v>
      </c>
      <c r="BA1290">
        <v>-11.848000000000001</v>
      </c>
      <c r="BB1290">
        <v>-9.2910000000000004</v>
      </c>
      <c r="BC1290">
        <v>-8.8239999999999998</v>
      </c>
      <c r="BD1290">
        <v>-10.324</v>
      </c>
    </row>
    <row r="1291" spans="1:56" x14ac:dyDescent="0.25">
      <c r="A1291" t="s">
        <v>323</v>
      </c>
      <c r="D1291" t="s">
        <v>2</v>
      </c>
      <c r="F1291" t="s">
        <v>157</v>
      </c>
      <c r="G1291" s="33">
        <v>43116</v>
      </c>
      <c r="H1291" s="41">
        <f t="shared" si="24"/>
        <v>21613.247000000014</v>
      </c>
      <c r="I1291">
        <v>-5.54</v>
      </c>
      <c r="J1291">
        <v>-5.9640000000000004</v>
      </c>
      <c r="K1291">
        <v>-5.452</v>
      </c>
      <c r="L1291">
        <v>-5.94</v>
      </c>
      <c r="M1291">
        <v>-5.7649999999999997</v>
      </c>
      <c r="N1291">
        <v>-5.7519999999999998</v>
      </c>
      <c r="O1291">
        <v>-5.59</v>
      </c>
      <c r="P1291">
        <v>-5.7770000000000001</v>
      </c>
      <c r="Q1291">
        <v>-5.6520000000000001</v>
      </c>
      <c r="R1291">
        <v>-5.79</v>
      </c>
      <c r="S1291">
        <v>-5.2839999999999998</v>
      </c>
      <c r="T1291">
        <v>-9.8650000000000002</v>
      </c>
      <c r="U1291">
        <v>-32.783000000000001</v>
      </c>
      <c r="V1291">
        <v>-85.320999999999998</v>
      </c>
      <c r="W1291">
        <v>-185.85499999999999</v>
      </c>
      <c r="X1291">
        <v>-345.27499999999998</v>
      </c>
      <c r="Y1291">
        <v>-497.786</v>
      </c>
      <c r="Z1291">
        <v>-697.03200000000004</v>
      </c>
      <c r="AA1291">
        <v>-897.51599999999996</v>
      </c>
      <c r="AB1291">
        <v>-1051.973</v>
      </c>
      <c r="AC1291">
        <v>-1191.4190000000001</v>
      </c>
      <c r="AD1291">
        <v>-1292.886</v>
      </c>
      <c r="AE1291">
        <v>-1356.867</v>
      </c>
      <c r="AF1291">
        <v>-1432.7560000000001</v>
      </c>
      <c r="AG1291">
        <v>-1435.223</v>
      </c>
      <c r="AH1291">
        <v>-1395.49</v>
      </c>
      <c r="AI1291">
        <v>-1333.816</v>
      </c>
      <c r="AJ1291">
        <v>-1270.173</v>
      </c>
      <c r="AK1291">
        <v>-1178.777</v>
      </c>
      <c r="AL1291">
        <v>-1105.2570000000001</v>
      </c>
      <c r="AM1291">
        <v>-1038.9380000000001</v>
      </c>
      <c r="AN1291">
        <v>-993.27300000000002</v>
      </c>
      <c r="AO1291">
        <v>-894.16300000000001</v>
      </c>
      <c r="AP1291">
        <v>-745.66800000000001</v>
      </c>
      <c r="AQ1291">
        <v>-525.29300000000001</v>
      </c>
      <c r="AR1291">
        <v>-314.27699999999999</v>
      </c>
      <c r="AS1291">
        <v>-140.30799999999999</v>
      </c>
      <c r="AT1291">
        <v>-42.453000000000003</v>
      </c>
      <c r="AU1291">
        <v>-9.1039999999999992</v>
      </c>
      <c r="AV1291">
        <v>-5.2889999999999997</v>
      </c>
      <c r="AW1291">
        <v>-5.702</v>
      </c>
      <c r="AX1291">
        <v>-5.3520000000000003</v>
      </c>
      <c r="AY1291">
        <v>-5.827</v>
      </c>
      <c r="AZ1291">
        <v>-5.79</v>
      </c>
      <c r="BA1291">
        <v>-5.577</v>
      </c>
      <c r="BB1291">
        <v>-5.2149999999999999</v>
      </c>
      <c r="BC1291">
        <v>-6.452</v>
      </c>
      <c r="BD1291">
        <v>-5.99</v>
      </c>
    </row>
    <row r="1292" spans="1:56" x14ac:dyDescent="0.25">
      <c r="A1292" t="s">
        <v>323</v>
      </c>
      <c r="D1292" t="s">
        <v>2</v>
      </c>
      <c r="F1292" t="s">
        <v>155</v>
      </c>
      <c r="G1292" s="33">
        <v>43116</v>
      </c>
      <c r="H1292" s="41">
        <f t="shared" si="24"/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</row>
    <row r="1293" spans="1:56" x14ac:dyDescent="0.25">
      <c r="A1293" t="s">
        <v>323</v>
      </c>
      <c r="D1293" t="s">
        <v>2</v>
      </c>
      <c r="F1293" t="s">
        <v>157</v>
      </c>
      <c r="G1293" s="33">
        <v>43117</v>
      </c>
      <c r="H1293" s="41">
        <f t="shared" si="24"/>
        <v>18548.488999999994</v>
      </c>
      <c r="I1293">
        <v>-5.9020000000000001</v>
      </c>
      <c r="J1293">
        <v>-6.1520000000000001</v>
      </c>
      <c r="K1293">
        <v>-5.8019999999999996</v>
      </c>
      <c r="L1293">
        <v>-5.8769999999999998</v>
      </c>
      <c r="M1293">
        <v>-5.74</v>
      </c>
      <c r="N1293">
        <v>-5.8019999999999996</v>
      </c>
      <c r="O1293">
        <v>-5.7149999999999999</v>
      </c>
      <c r="P1293">
        <v>-5.79</v>
      </c>
      <c r="Q1293">
        <v>-5.9889999999999999</v>
      </c>
      <c r="R1293">
        <v>-5.9269999999999996</v>
      </c>
      <c r="S1293">
        <v>-5.4279999999999999</v>
      </c>
      <c r="T1293">
        <v>-8.9459999999999997</v>
      </c>
      <c r="U1293">
        <v>-29.951000000000001</v>
      </c>
      <c r="V1293">
        <v>-92.376999999999995</v>
      </c>
      <c r="W1293">
        <v>-204.768</v>
      </c>
      <c r="X1293">
        <v>-312.60899999999998</v>
      </c>
      <c r="Y1293">
        <v>-442.29199999999997</v>
      </c>
      <c r="Z1293">
        <v>-639.57899999999995</v>
      </c>
      <c r="AA1293">
        <v>-807.75199999999995</v>
      </c>
      <c r="AB1293">
        <v>-949.07600000000002</v>
      </c>
      <c r="AC1293">
        <v>-1073.5350000000001</v>
      </c>
      <c r="AD1293">
        <v>-1141.6369999999999</v>
      </c>
      <c r="AE1293">
        <v>-1166.8399999999999</v>
      </c>
      <c r="AF1293">
        <v>-1196.7149999999999</v>
      </c>
      <c r="AG1293">
        <v>-1175.279</v>
      </c>
      <c r="AH1293">
        <v>-1148.3119999999999</v>
      </c>
      <c r="AI1293">
        <v>-1087.6189999999999</v>
      </c>
      <c r="AJ1293">
        <v>-1015.36</v>
      </c>
      <c r="AK1293">
        <v>-962.62400000000002</v>
      </c>
      <c r="AL1293">
        <v>-916.83399999999995</v>
      </c>
      <c r="AM1293">
        <v>-860.45600000000002</v>
      </c>
      <c r="AN1293">
        <v>-817.74599999999998</v>
      </c>
      <c r="AO1293">
        <v>-765.81200000000001</v>
      </c>
      <c r="AP1293">
        <v>-665.25800000000004</v>
      </c>
      <c r="AQ1293">
        <v>-492.43700000000001</v>
      </c>
      <c r="AR1293">
        <v>-292.15300000000002</v>
      </c>
      <c r="AS1293">
        <v>-120.88800000000001</v>
      </c>
      <c r="AT1293">
        <v>-36.795000000000002</v>
      </c>
      <c r="AU1293">
        <v>-7.8339999999999996</v>
      </c>
      <c r="AV1293">
        <v>-5.59</v>
      </c>
      <c r="AW1293">
        <v>-5.2770000000000001</v>
      </c>
      <c r="AX1293">
        <v>-6.19</v>
      </c>
      <c r="AY1293">
        <v>-5.8019999999999996</v>
      </c>
      <c r="AZ1293">
        <v>-5.702</v>
      </c>
      <c r="BA1293">
        <v>-5.89</v>
      </c>
      <c r="BB1293">
        <v>-5.5640000000000001</v>
      </c>
      <c r="BC1293">
        <v>-6.7640000000000002</v>
      </c>
      <c r="BD1293">
        <v>-6.1020000000000003</v>
      </c>
    </row>
    <row r="1294" spans="1:56" x14ac:dyDescent="0.25">
      <c r="A1294" t="s">
        <v>323</v>
      </c>
      <c r="D1294" t="s">
        <v>2</v>
      </c>
      <c r="F1294" t="s">
        <v>156</v>
      </c>
      <c r="G1294" s="33">
        <v>43117</v>
      </c>
      <c r="H1294" s="41">
        <f t="shared" si="24"/>
        <v>340790.84800000006</v>
      </c>
      <c r="I1294">
        <v>-10.611000000000001</v>
      </c>
      <c r="J1294">
        <v>-8.9109999999999996</v>
      </c>
      <c r="K1294">
        <v>-7.99</v>
      </c>
      <c r="L1294">
        <v>-7.4889999999999999</v>
      </c>
      <c r="M1294">
        <v>-8.1839999999999993</v>
      </c>
      <c r="N1294">
        <v>-8.8480000000000008</v>
      </c>
      <c r="O1294">
        <v>-7.5030000000000001</v>
      </c>
      <c r="P1294">
        <v>-7.6</v>
      </c>
      <c r="Q1294">
        <v>-9.6159999999999997</v>
      </c>
      <c r="R1294">
        <v>-8.8179999999999996</v>
      </c>
      <c r="S1294">
        <v>-6.5990000000000002</v>
      </c>
      <c r="T1294">
        <v>-63.463999999999999</v>
      </c>
      <c r="U1294">
        <v>-482.339</v>
      </c>
      <c r="V1294">
        <v>-1612.915</v>
      </c>
      <c r="W1294">
        <v>-3759.6840000000002</v>
      </c>
      <c r="X1294">
        <v>-5943.174</v>
      </c>
      <c r="Y1294">
        <v>-8747.1880000000001</v>
      </c>
      <c r="Z1294">
        <v>-12132.934999999999</v>
      </c>
      <c r="AA1294">
        <v>-15212.666999999999</v>
      </c>
      <c r="AB1294">
        <v>-18023.8</v>
      </c>
      <c r="AC1294">
        <v>-20657.391</v>
      </c>
      <c r="AD1294">
        <v>-22095.135999999999</v>
      </c>
      <c r="AE1294">
        <v>-22906.416000000001</v>
      </c>
      <c r="AF1294">
        <v>-23549.347000000002</v>
      </c>
      <c r="AG1294">
        <v>-23755.374</v>
      </c>
      <c r="AH1294">
        <v>-23528.424999999999</v>
      </c>
      <c r="AI1294">
        <v>-22872.421999999999</v>
      </c>
      <c r="AJ1294">
        <v>-21748.097000000002</v>
      </c>
      <c r="AK1294">
        <v>-20183.548999999999</v>
      </c>
      <c r="AL1294">
        <v>-18186.021000000001</v>
      </c>
      <c r="AM1294">
        <v>-15771.126</v>
      </c>
      <c r="AN1294">
        <v>-13033.710999999999</v>
      </c>
      <c r="AO1294">
        <v>-10137.118</v>
      </c>
      <c r="AP1294">
        <v>-7190.8940000000002</v>
      </c>
      <c r="AQ1294">
        <v>-4605.74</v>
      </c>
      <c r="AR1294">
        <v>-2629.732</v>
      </c>
      <c r="AS1294">
        <v>-1273.8520000000001</v>
      </c>
      <c r="AT1294">
        <v>-432.38600000000002</v>
      </c>
      <c r="AU1294">
        <v>-55.308</v>
      </c>
      <c r="AV1294">
        <v>-13.754</v>
      </c>
      <c r="AW1294">
        <v>-15.037000000000001</v>
      </c>
      <c r="AX1294">
        <v>-13.57</v>
      </c>
      <c r="AY1294">
        <v>-11.933</v>
      </c>
      <c r="AZ1294">
        <v>-12.247</v>
      </c>
      <c r="BA1294">
        <v>-11.956</v>
      </c>
      <c r="BB1294">
        <v>-10.617000000000001</v>
      </c>
      <c r="BC1294">
        <v>-10.073</v>
      </c>
      <c r="BD1294">
        <v>-9.2810000000000006</v>
      </c>
    </row>
    <row r="1295" spans="1:56" x14ac:dyDescent="0.25">
      <c r="A1295" t="s">
        <v>323</v>
      </c>
      <c r="D1295" t="s">
        <v>2</v>
      </c>
      <c r="F1295" t="s">
        <v>155</v>
      </c>
      <c r="G1295" s="33">
        <v>43117</v>
      </c>
      <c r="H1295" s="41">
        <f t="shared" ref="H1295:H1358" si="25">IF(D1295&lt;&gt;"Jemena",
IF(SUM(I1295:BD1295)&gt;0,SUM(I1295:BD1295),SUM(I1295:BD1295)*-1),
IF(AND(F1295&lt;&gt;"Jemena residential",F1295&lt;&gt;"Jemena small business"),0,IF(SUM(I1295:BD1295)&gt;0,SUM(I1295:BD1295),SUM(I1295:BD1295)*-1)))</f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</row>
    <row r="1296" spans="1:56" x14ac:dyDescent="0.25">
      <c r="A1296" t="s">
        <v>323</v>
      </c>
      <c r="D1296" t="s">
        <v>2</v>
      </c>
      <c r="F1296" t="s">
        <v>156</v>
      </c>
      <c r="G1296" s="33">
        <v>43118</v>
      </c>
      <c r="H1296" s="41">
        <f t="shared" si="25"/>
        <v>274092.77399999998</v>
      </c>
      <c r="I1296">
        <v>-9.26</v>
      </c>
      <c r="J1296">
        <v>-9.1170000000000009</v>
      </c>
      <c r="K1296">
        <v>-9.0060000000000002</v>
      </c>
      <c r="L1296">
        <v>-9.4420000000000002</v>
      </c>
      <c r="M1296">
        <v>-9.6329999999999991</v>
      </c>
      <c r="N1296">
        <v>-8.9529999999999994</v>
      </c>
      <c r="O1296">
        <v>-8.532</v>
      </c>
      <c r="P1296">
        <v>-8.0609999999999999</v>
      </c>
      <c r="Q1296">
        <v>-7.82</v>
      </c>
      <c r="R1296">
        <v>-7.8250000000000002</v>
      </c>
      <c r="S1296">
        <v>-8.5510000000000002</v>
      </c>
      <c r="T1296">
        <v>-49.223999999999997</v>
      </c>
      <c r="U1296">
        <v>-386.02499999999998</v>
      </c>
      <c r="V1296">
        <v>-1383.665</v>
      </c>
      <c r="W1296">
        <v>-3273.6689999999999</v>
      </c>
      <c r="X1296">
        <v>-5751.723</v>
      </c>
      <c r="Y1296">
        <v>-8486.9590000000007</v>
      </c>
      <c r="Z1296">
        <v>-11394.717000000001</v>
      </c>
      <c r="AA1296">
        <v>-13992.066000000001</v>
      </c>
      <c r="AB1296">
        <v>-16216.34</v>
      </c>
      <c r="AC1296">
        <v>-17891.081999999999</v>
      </c>
      <c r="AD1296">
        <v>-19029.126</v>
      </c>
      <c r="AE1296">
        <v>-19637.999</v>
      </c>
      <c r="AF1296">
        <v>-19811.391</v>
      </c>
      <c r="AG1296">
        <v>-19554.948</v>
      </c>
      <c r="AH1296">
        <v>-18930.521000000001</v>
      </c>
      <c r="AI1296">
        <v>-17850.819</v>
      </c>
      <c r="AJ1296">
        <v>-16507.831999999999</v>
      </c>
      <c r="AK1296">
        <v>-14807.994000000001</v>
      </c>
      <c r="AL1296">
        <v>-12902.715</v>
      </c>
      <c r="AM1296">
        <v>-10753.815000000001</v>
      </c>
      <c r="AN1296">
        <v>-8760.0609999999997</v>
      </c>
      <c r="AO1296">
        <v>-6547.2030000000004</v>
      </c>
      <c r="AP1296">
        <v>-4518.0050000000001</v>
      </c>
      <c r="AQ1296">
        <v>-2825.9940000000001</v>
      </c>
      <c r="AR1296">
        <v>-1574.105</v>
      </c>
      <c r="AS1296">
        <v>-734.42100000000005</v>
      </c>
      <c r="AT1296">
        <v>-242.21600000000001</v>
      </c>
      <c r="AU1296">
        <v>-41.444000000000003</v>
      </c>
      <c r="AV1296">
        <v>-17.648</v>
      </c>
      <c r="AW1296">
        <v>-18.434999999999999</v>
      </c>
      <c r="AX1296">
        <v>-19.733000000000001</v>
      </c>
      <c r="AY1296">
        <v>-18.253</v>
      </c>
      <c r="AZ1296">
        <v>-18.332000000000001</v>
      </c>
      <c r="BA1296">
        <v>-12.459</v>
      </c>
      <c r="BB1296">
        <v>-11.473000000000001</v>
      </c>
      <c r="BC1296">
        <v>-13.01</v>
      </c>
      <c r="BD1296">
        <v>-11.151999999999999</v>
      </c>
    </row>
    <row r="1297" spans="1:56" x14ac:dyDescent="0.25">
      <c r="A1297" t="s">
        <v>323</v>
      </c>
      <c r="D1297" t="s">
        <v>2</v>
      </c>
      <c r="F1297" t="s">
        <v>157</v>
      </c>
      <c r="G1297" s="33">
        <v>43118</v>
      </c>
      <c r="H1297" s="41">
        <f t="shared" si="25"/>
        <v>15749.939000000002</v>
      </c>
      <c r="I1297">
        <v>-5.7270000000000003</v>
      </c>
      <c r="J1297">
        <v>-5.89</v>
      </c>
      <c r="K1297">
        <v>-5.9640000000000004</v>
      </c>
      <c r="L1297">
        <v>-6.3769999999999998</v>
      </c>
      <c r="M1297">
        <v>-6.1020000000000003</v>
      </c>
      <c r="N1297">
        <v>-5.6769999999999996</v>
      </c>
      <c r="O1297">
        <v>-5.64</v>
      </c>
      <c r="P1297">
        <v>-6.6520000000000001</v>
      </c>
      <c r="Q1297">
        <v>-5.6890000000000001</v>
      </c>
      <c r="R1297">
        <v>-6.077</v>
      </c>
      <c r="S1297">
        <v>-5.84</v>
      </c>
      <c r="T1297">
        <v>-7.0730000000000004</v>
      </c>
      <c r="U1297">
        <v>-24.358000000000001</v>
      </c>
      <c r="V1297">
        <v>-84.364000000000004</v>
      </c>
      <c r="W1297">
        <v>-169.33199999999999</v>
      </c>
      <c r="X1297">
        <v>-282.28399999999999</v>
      </c>
      <c r="Y1297">
        <v>-409.10599999999999</v>
      </c>
      <c r="Z1297">
        <v>-557.51300000000003</v>
      </c>
      <c r="AA1297">
        <v>-687.20799999999997</v>
      </c>
      <c r="AB1297">
        <v>-776.82500000000005</v>
      </c>
      <c r="AC1297">
        <v>-867.58199999999999</v>
      </c>
      <c r="AD1297">
        <v>-915.87400000000002</v>
      </c>
      <c r="AE1297">
        <v>-985.34</v>
      </c>
      <c r="AF1297">
        <v>-1012.182</v>
      </c>
      <c r="AG1297">
        <v>-990.90200000000004</v>
      </c>
      <c r="AH1297">
        <v>-943.399</v>
      </c>
      <c r="AI1297">
        <v>-907.66099999999994</v>
      </c>
      <c r="AJ1297">
        <v>-863.88199999999995</v>
      </c>
      <c r="AK1297">
        <v>-838.30600000000004</v>
      </c>
      <c r="AL1297">
        <v>-801.49800000000005</v>
      </c>
      <c r="AM1297">
        <v>-763.18499999999995</v>
      </c>
      <c r="AN1297">
        <v>-723.31899999999996</v>
      </c>
      <c r="AO1297">
        <v>-665.54499999999996</v>
      </c>
      <c r="AP1297">
        <v>-557.41</v>
      </c>
      <c r="AQ1297">
        <v>-412.78300000000002</v>
      </c>
      <c r="AR1297">
        <v>-242.00899999999999</v>
      </c>
      <c r="AS1297">
        <v>-107.407</v>
      </c>
      <c r="AT1297">
        <v>-33.557000000000002</v>
      </c>
      <c r="AU1297">
        <v>-7.43</v>
      </c>
      <c r="AV1297">
        <v>-5.3159999999999998</v>
      </c>
      <c r="AW1297">
        <v>-5.3769999999999998</v>
      </c>
      <c r="AX1297">
        <v>-5.4770000000000003</v>
      </c>
      <c r="AY1297">
        <v>-4.8769999999999998</v>
      </c>
      <c r="AZ1297">
        <v>-4.9770000000000003</v>
      </c>
      <c r="BA1297">
        <v>-5.1769999999999996</v>
      </c>
      <c r="BB1297">
        <v>-2.177</v>
      </c>
      <c r="BC1297">
        <v>-7.8150000000000004</v>
      </c>
      <c r="BD1297">
        <v>-5.7770000000000001</v>
      </c>
    </row>
    <row r="1298" spans="1:56" x14ac:dyDescent="0.25">
      <c r="A1298" t="s">
        <v>323</v>
      </c>
      <c r="D1298" t="s">
        <v>2</v>
      </c>
      <c r="F1298" t="s">
        <v>155</v>
      </c>
      <c r="G1298" s="33">
        <v>43118</v>
      </c>
      <c r="H1298" s="41">
        <f t="shared" si="25"/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</row>
    <row r="1299" spans="1:56" x14ac:dyDescent="0.25">
      <c r="A1299" t="s">
        <v>323</v>
      </c>
      <c r="D1299" t="s">
        <v>2</v>
      </c>
      <c r="F1299" t="s">
        <v>155</v>
      </c>
      <c r="G1299" s="33">
        <v>43119</v>
      </c>
      <c r="H1299" s="41">
        <f t="shared" si="25"/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</row>
    <row r="1300" spans="1:56" x14ac:dyDescent="0.25">
      <c r="A1300" t="s">
        <v>323</v>
      </c>
      <c r="D1300" t="s">
        <v>2</v>
      </c>
      <c r="F1300" t="s">
        <v>157</v>
      </c>
      <c r="G1300" s="33">
        <v>43119</v>
      </c>
      <c r="H1300" s="41">
        <f t="shared" si="25"/>
        <v>15975.075999999997</v>
      </c>
      <c r="I1300">
        <v>-4.952</v>
      </c>
      <c r="J1300">
        <v>-5.8150000000000004</v>
      </c>
      <c r="K1300">
        <v>-5.6020000000000003</v>
      </c>
      <c r="L1300">
        <v>-5.6139999999999999</v>
      </c>
      <c r="M1300">
        <v>-5.8019999999999996</v>
      </c>
      <c r="N1300">
        <v>-5.3890000000000002</v>
      </c>
      <c r="O1300">
        <v>-5.577</v>
      </c>
      <c r="P1300">
        <v>-4.8890000000000002</v>
      </c>
      <c r="Q1300">
        <v>-5.8650000000000002</v>
      </c>
      <c r="R1300">
        <v>-4.577</v>
      </c>
      <c r="S1300">
        <v>-5.452</v>
      </c>
      <c r="T1300">
        <v>-6.5519999999999996</v>
      </c>
      <c r="U1300">
        <v>-20.622</v>
      </c>
      <c r="V1300">
        <v>-60.9</v>
      </c>
      <c r="W1300">
        <v>-132.28200000000001</v>
      </c>
      <c r="X1300">
        <v>-223.036</v>
      </c>
      <c r="Y1300">
        <v>-323.96699999999998</v>
      </c>
      <c r="Z1300">
        <v>-452.86599999999999</v>
      </c>
      <c r="AA1300">
        <v>-591.64700000000005</v>
      </c>
      <c r="AB1300">
        <v>-694.351</v>
      </c>
      <c r="AC1300">
        <v>-812.43700000000001</v>
      </c>
      <c r="AD1300">
        <v>-858.12699999999995</v>
      </c>
      <c r="AE1300">
        <v>-926.18399999999997</v>
      </c>
      <c r="AF1300">
        <v>-972.20299999999997</v>
      </c>
      <c r="AG1300">
        <v>-1008.149</v>
      </c>
      <c r="AH1300">
        <v>-1007.991</v>
      </c>
      <c r="AI1300">
        <v>-998.25300000000004</v>
      </c>
      <c r="AJ1300">
        <v>-994.79</v>
      </c>
      <c r="AK1300">
        <v>-949.65300000000002</v>
      </c>
      <c r="AL1300">
        <v>-874.33600000000001</v>
      </c>
      <c r="AM1300">
        <v>-838.60599999999999</v>
      </c>
      <c r="AN1300">
        <v>-787.24599999999998</v>
      </c>
      <c r="AO1300">
        <v>-759.39200000000005</v>
      </c>
      <c r="AP1300">
        <v>-649.98800000000006</v>
      </c>
      <c r="AQ1300">
        <v>-477.10899999999998</v>
      </c>
      <c r="AR1300">
        <v>-280.01499999999999</v>
      </c>
      <c r="AS1300">
        <v>-118.59</v>
      </c>
      <c r="AT1300">
        <v>-35.942999999999998</v>
      </c>
      <c r="AU1300">
        <v>-8.5380000000000003</v>
      </c>
      <c r="AV1300">
        <v>-5.3890000000000002</v>
      </c>
      <c r="AW1300">
        <v>-6.077</v>
      </c>
      <c r="AX1300">
        <v>-5.6269999999999998</v>
      </c>
      <c r="AY1300">
        <v>-6.54</v>
      </c>
      <c r="AZ1300">
        <v>-5.34</v>
      </c>
      <c r="BA1300">
        <v>-5.8150000000000004</v>
      </c>
      <c r="BB1300">
        <v>-3.177</v>
      </c>
      <c r="BC1300">
        <v>-8.3149999999999995</v>
      </c>
      <c r="BD1300">
        <v>-5.4889999999999999</v>
      </c>
    </row>
    <row r="1301" spans="1:56" x14ac:dyDescent="0.25">
      <c r="A1301" t="s">
        <v>323</v>
      </c>
      <c r="D1301" t="s">
        <v>2</v>
      </c>
      <c r="F1301" t="s">
        <v>156</v>
      </c>
      <c r="G1301" s="33">
        <v>43119</v>
      </c>
      <c r="H1301" s="41">
        <f t="shared" si="25"/>
        <v>225326.75700000007</v>
      </c>
      <c r="I1301">
        <v>-12.444000000000001</v>
      </c>
      <c r="J1301">
        <v>-11.38</v>
      </c>
      <c r="K1301">
        <v>-9.7309999999999999</v>
      </c>
      <c r="L1301">
        <v>-9.5719999999999992</v>
      </c>
      <c r="M1301">
        <v>-9.6519999999999992</v>
      </c>
      <c r="N1301">
        <v>-9.4890000000000008</v>
      </c>
      <c r="O1301">
        <v>-9.2240000000000002</v>
      </c>
      <c r="P1301">
        <v>-8.8819999999999997</v>
      </c>
      <c r="Q1301">
        <v>-8.8759999999999994</v>
      </c>
      <c r="R1301">
        <v>-8.3309999999999995</v>
      </c>
      <c r="S1301">
        <v>-7.9290000000000003</v>
      </c>
      <c r="T1301">
        <v>-33.345999999999997</v>
      </c>
      <c r="U1301">
        <v>-288.94</v>
      </c>
      <c r="V1301">
        <v>-1072.3679999999999</v>
      </c>
      <c r="W1301">
        <v>-2595.9560000000001</v>
      </c>
      <c r="X1301">
        <v>-4667.6040000000003</v>
      </c>
      <c r="Y1301">
        <v>-6936.835</v>
      </c>
      <c r="Z1301">
        <v>-9357.3359999999993</v>
      </c>
      <c r="AA1301">
        <v>-11493.78</v>
      </c>
      <c r="AB1301">
        <v>-13327.04</v>
      </c>
      <c r="AC1301">
        <v>-14707.23</v>
      </c>
      <c r="AD1301">
        <v>-15532.091</v>
      </c>
      <c r="AE1301">
        <v>-15945.637000000001</v>
      </c>
      <c r="AF1301">
        <v>-16010.790999999999</v>
      </c>
      <c r="AG1301">
        <v>-15782.833000000001</v>
      </c>
      <c r="AH1301">
        <v>-15228.040999999999</v>
      </c>
      <c r="AI1301">
        <v>-14457.007</v>
      </c>
      <c r="AJ1301">
        <v>-13448.236000000001</v>
      </c>
      <c r="AK1301">
        <v>-12089.624</v>
      </c>
      <c r="AL1301">
        <v>-10612.634</v>
      </c>
      <c r="AM1301">
        <v>-8967.4390000000003</v>
      </c>
      <c r="AN1301">
        <v>-7277.1869999999999</v>
      </c>
      <c r="AO1301">
        <v>-5696.8270000000002</v>
      </c>
      <c r="AP1301">
        <v>-4156.5609999999997</v>
      </c>
      <c r="AQ1301">
        <v>-2720.3560000000002</v>
      </c>
      <c r="AR1301">
        <v>-1613.347</v>
      </c>
      <c r="AS1301">
        <v>-794.41200000000003</v>
      </c>
      <c r="AT1301">
        <v>-264.08600000000001</v>
      </c>
      <c r="AU1301">
        <v>-32.252000000000002</v>
      </c>
      <c r="AV1301">
        <v>-16.649999999999999</v>
      </c>
      <c r="AW1301">
        <v>-15.933999999999999</v>
      </c>
      <c r="AX1301">
        <v>-12.808999999999999</v>
      </c>
      <c r="AY1301">
        <v>-11.115</v>
      </c>
      <c r="AZ1301">
        <v>-13.081</v>
      </c>
      <c r="BA1301">
        <v>-11.853</v>
      </c>
      <c r="BB1301">
        <v>-10.169</v>
      </c>
      <c r="BC1301">
        <v>-9.7799999999999994</v>
      </c>
      <c r="BD1301">
        <v>-10.06</v>
      </c>
    </row>
    <row r="1302" spans="1:56" x14ac:dyDescent="0.25">
      <c r="A1302" t="s">
        <v>323</v>
      </c>
      <c r="D1302" t="s">
        <v>2</v>
      </c>
      <c r="F1302" t="s">
        <v>156</v>
      </c>
      <c r="G1302" s="33">
        <v>43120</v>
      </c>
      <c r="H1302" s="41">
        <f t="shared" si="25"/>
        <v>183168.68500000003</v>
      </c>
      <c r="I1302">
        <v>-10.138999999999999</v>
      </c>
      <c r="J1302">
        <v>-10.266999999999999</v>
      </c>
      <c r="K1302">
        <v>-10.612</v>
      </c>
      <c r="L1302">
        <v>-10.622999999999999</v>
      </c>
      <c r="M1302">
        <v>-10.202999999999999</v>
      </c>
      <c r="N1302">
        <v>-9.907</v>
      </c>
      <c r="O1302">
        <v>-9.66</v>
      </c>
      <c r="P1302">
        <v>-9.968</v>
      </c>
      <c r="Q1302">
        <v>-9.0589999999999993</v>
      </c>
      <c r="R1302">
        <v>-9.1210000000000004</v>
      </c>
      <c r="S1302">
        <v>-9.2010000000000005</v>
      </c>
      <c r="T1302">
        <v>-14.624000000000001</v>
      </c>
      <c r="U1302">
        <v>-255.797</v>
      </c>
      <c r="V1302">
        <v>-785.28800000000001</v>
      </c>
      <c r="W1302">
        <v>-1925.913</v>
      </c>
      <c r="X1302">
        <v>-3295.9780000000001</v>
      </c>
      <c r="Y1302">
        <v>-4363.9440000000004</v>
      </c>
      <c r="Z1302">
        <v>-6700.8270000000002</v>
      </c>
      <c r="AA1302">
        <v>-10854.769</v>
      </c>
      <c r="AB1302">
        <v>-14556.630999999999</v>
      </c>
      <c r="AC1302">
        <v>-15498.184999999999</v>
      </c>
      <c r="AD1302">
        <v>-13990.075999999999</v>
      </c>
      <c r="AE1302">
        <v>-10759.919</v>
      </c>
      <c r="AF1302">
        <v>-13987.061</v>
      </c>
      <c r="AG1302">
        <v>-9289.6869999999999</v>
      </c>
      <c r="AH1302">
        <v>-11277.657999999999</v>
      </c>
      <c r="AI1302">
        <v>-11128.244000000001</v>
      </c>
      <c r="AJ1302">
        <v>-13923.779</v>
      </c>
      <c r="AK1302">
        <v>-12251.834999999999</v>
      </c>
      <c r="AL1302">
        <v>-5853.5559999999996</v>
      </c>
      <c r="AM1302">
        <v>-4823.9679999999998</v>
      </c>
      <c r="AN1302">
        <v>-8307.893</v>
      </c>
      <c r="AO1302">
        <v>-5016.4920000000002</v>
      </c>
      <c r="AP1302">
        <v>-1564.453</v>
      </c>
      <c r="AQ1302">
        <v>-1157.3330000000001</v>
      </c>
      <c r="AR1302">
        <v>-949.82100000000003</v>
      </c>
      <c r="AS1302">
        <v>-260.52699999999999</v>
      </c>
      <c r="AT1302">
        <v>-155.31299999999999</v>
      </c>
      <c r="AU1302">
        <v>-15.731</v>
      </c>
      <c r="AV1302">
        <v>-12.494</v>
      </c>
      <c r="AW1302">
        <v>-12.699</v>
      </c>
      <c r="AX1302">
        <v>-11.5</v>
      </c>
      <c r="AY1302">
        <v>-9.4979999999999993</v>
      </c>
      <c r="AZ1302">
        <v>-10.542999999999999</v>
      </c>
      <c r="BA1302">
        <v>-9.7390000000000008</v>
      </c>
      <c r="BB1302">
        <v>-9.2390000000000008</v>
      </c>
      <c r="BC1302">
        <v>-9.5359999999999996</v>
      </c>
      <c r="BD1302">
        <v>-9.375</v>
      </c>
    </row>
    <row r="1303" spans="1:56" x14ac:dyDescent="0.25">
      <c r="A1303" t="s">
        <v>323</v>
      </c>
      <c r="D1303" t="s">
        <v>2</v>
      </c>
      <c r="F1303" t="s">
        <v>157</v>
      </c>
      <c r="G1303" s="33">
        <v>43120</v>
      </c>
      <c r="H1303" s="41">
        <f t="shared" si="25"/>
        <v>18481.36</v>
      </c>
      <c r="I1303">
        <v>-5.99</v>
      </c>
      <c r="J1303">
        <v>-5.915</v>
      </c>
      <c r="K1303">
        <v>-6.0519999999999996</v>
      </c>
      <c r="L1303">
        <v>-5.94</v>
      </c>
      <c r="M1303">
        <v>-5.7270000000000003</v>
      </c>
      <c r="N1303">
        <v>-5.665</v>
      </c>
      <c r="O1303">
        <v>-5.64</v>
      </c>
      <c r="P1303">
        <v>-5.84</v>
      </c>
      <c r="Q1303">
        <v>-5.4770000000000003</v>
      </c>
      <c r="R1303">
        <v>-5.6520000000000001</v>
      </c>
      <c r="S1303">
        <v>-5.7649999999999997</v>
      </c>
      <c r="T1303">
        <v>-7.1360000000000001</v>
      </c>
      <c r="U1303">
        <v>-46.41</v>
      </c>
      <c r="V1303">
        <v>-106.113</v>
      </c>
      <c r="W1303">
        <v>-211.01</v>
      </c>
      <c r="X1303">
        <v>-327.55200000000002</v>
      </c>
      <c r="Y1303">
        <v>-397.505</v>
      </c>
      <c r="Z1303">
        <v>-549.76800000000003</v>
      </c>
      <c r="AA1303">
        <v>-941.48</v>
      </c>
      <c r="AB1303">
        <v>-1278.557</v>
      </c>
      <c r="AC1303">
        <v>-1381.271</v>
      </c>
      <c r="AD1303">
        <v>-1339.48</v>
      </c>
      <c r="AE1303">
        <v>-987.76499999999999</v>
      </c>
      <c r="AF1303">
        <v>-1349.059</v>
      </c>
      <c r="AG1303">
        <v>-913.2</v>
      </c>
      <c r="AH1303">
        <v>-1063.0419999999999</v>
      </c>
      <c r="AI1303">
        <v>-1119.039</v>
      </c>
      <c r="AJ1303">
        <v>-1442.548</v>
      </c>
      <c r="AK1303">
        <v>-1263.0360000000001</v>
      </c>
      <c r="AL1303">
        <v>-684.37900000000002</v>
      </c>
      <c r="AM1303">
        <v>-586.94899999999996</v>
      </c>
      <c r="AN1303">
        <v>-956.77300000000002</v>
      </c>
      <c r="AO1303">
        <v>-649.39099999999996</v>
      </c>
      <c r="AP1303">
        <v>-260.89400000000001</v>
      </c>
      <c r="AQ1303">
        <v>-185.62200000000001</v>
      </c>
      <c r="AR1303">
        <v>-182.542</v>
      </c>
      <c r="AS1303">
        <v>-75.923000000000002</v>
      </c>
      <c r="AT1303">
        <v>-55.152000000000001</v>
      </c>
      <c r="AU1303">
        <v>-6.9329999999999998</v>
      </c>
      <c r="AV1303">
        <v>-5.6020000000000003</v>
      </c>
      <c r="AW1303">
        <v>-4.915</v>
      </c>
      <c r="AX1303">
        <v>-5.7889999999999997</v>
      </c>
      <c r="AY1303">
        <v>-5.29</v>
      </c>
      <c r="AZ1303">
        <v>-5.2889999999999997</v>
      </c>
      <c r="BA1303">
        <v>-5.1269999999999998</v>
      </c>
      <c r="BB1303">
        <v>-3.5270000000000001</v>
      </c>
      <c r="BC1303">
        <v>-8.2769999999999992</v>
      </c>
      <c r="BD1303">
        <v>-5.3520000000000003</v>
      </c>
    </row>
    <row r="1304" spans="1:56" x14ac:dyDescent="0.25">
      <c r="A1304" t="s">
        <v>323</v>
      </c>
      <c r="D1304" t="s">
        <v>2</v>
      </c>
      <c r="F1304" t="s">
        <v>155</v>
      </c>
      <c r="G1304" s="33">
        <v>43120</v>
      </c>
      <c r="H1304" s="41">
        <f t="shared" si="25"/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</row>
    <row r="1305" spans="1:56" x14ac:dyDescent="0.25">
      <c r="A1305" t="s">
        <v>323</v>
      </c>
      <c r="D1305" t="s">
        <v>2</v>
      </c>
      <c r="F1305" t="s">
        <v>157</v>
      </c>
      <c r="G1305" s="33">
        <v>43121</v>
      </c>
      <c r="H1305" s="41">
        <f t="shared" si="25"/>
        <v>14381.997999999998</v>
      </c>
      <c r="I1305">
        <v>-5.9269999999999996</v>
      </c>
      <c r="J1305">
        <v>-5.4020000000000001</v>
      </c>
      <c r="K1305">
        <v>-5.952</v>
      </c>
      <c r="L1305">
        <v>-5.2889999999999997</v>
      </c>
      <c r="M1305">
        <v>-5.6769999999999996</v>
      </c>
      <c r="N1305">
        <v>-5.2270000000000003</v>
      </c>
      <c r="O1305">
        <v>-5.6769999999999996</v>
      </c>
      <c r="P1305">
        <v>-5.3650000000000002</v>
      </c>
      <c r="Q1305">
        <v>-5.9640000000000004</v>
      </c>
      <c r="R1305">
        <v>-5.3650000000000002</v>
      </c>
      <c r="S1305">
        <v>-5.7389999999999999</v>
      </c>
      <c r="T1305">
        <v>-5.3650000000000002</v>
      </c>
      <c r="U1305">
        <v>-8.5440000000000005</v>
      </c>
      <c r="V1305">
        <v>-18.350999999999999</v>
      </c>
      <c r="W1305">
        <v>-56.686</v>
      </c>
      <c r="X1305">
        <v>-152.285</v>
      </c>
      <c r="Y1305">
        <v>-309.697</v>
      </c>
      <c r="Z1305">
        <v>-674.13599999999997</v>
      </c>
      <c r="AA1305">
        <v>-698.89800000000002</v>
      </c>
      <c r="AB1305">
        <v>-404.86099999999999</v>
      </c>
      <c r="AC1305">
        <v>-739.68799999999999</v>
      </c>
      <c r="AD1305">
        <v>-871.85799999999995</v>
      </c>
      <c r="AE1305">
        <v>-1231.912</v>
      </c>
      <c r="AF1305">
        <v>-1336.855</v>
      </c>
      <c r="AG1305">
        <v>-740.68299999999999</v>
      </c>
      <c r="AH1305">
        <v>-838.51400000000001</v>
      </c>
      <c r="AI1305">
        <v>-671.99300000000005</v>
      </c>
      <c r="AJ1305">
        <v>-662.4</v>
      </c>
      <c r="AK1305">
        <v>-754.125</v>
      </c>
      <c r="AL1305">
        <v>-785.78200000000004</v>
      </c>
      <c r="AM1305">
        <v>-506.56299999999999</v>
      </c>
      <c r="AN1305">
        <v>-430.642</v>
      </c>
      <c r="AO1305">
        <v>-899.59799999999996</v>
      </c>
      <c r="AP1305">
        <v>-639.35799999999995</v>
      </c>
      <c r="AQ1305">
        <v>-329.53399999999999</v>
      </c>
      <c r="AR1305">
        <v>-348.733</v>
      </c>
      <c r="AS1305">
        <v>-121.456</v>
      </c>
      <c r="AT1305">
        <v>-27.495999999999999</v>
      </c>
      <c r="AU1305">
        <v>-7.3079999999999998</v>
      </c>
      <c r="AV1305">
        <v>-4.7770000000000001</v>
      </c>
      <c r="AW1305">
        <v>-4.7770000000000001</v>
      </c>
      <c r="AX1305">
        <v>-5.5019999999999998</v>
      </c>
      <c r="AY1305">
        <v>-5.3520000000000003</v>
      </c>
      <c r="AZ1305">
        <v>-5.5140000000000002</v>
      </c>
      <c r="BA1305">
        <v>-4.34</v>
      </c>
      <c r="BB1305">
        <v>-4.077</v>
      </c>
      <c r="BC1305">
        <v>-7.702</v>
      </c>
      <c r="BD1305">
        <v>-5.0519999999999996</v>
      </c>
    </row>
    <row r="1306" spans="1:56" x14ac:dyDescent="0.25">
      <c r="A1306" t="s">
        <v>323</v>
      </c>
      <c r="D1306" t="s">
        <v>2</v>
      </c>
      <c r="F1306" t="s">
        <v>156</v>
      </c>
      <c r="G1306" s="33">
        <v>43121</v>
      </c>
      <c r="H1306" s="41">
        <f t="shared" si="25"/>
        <v>123031.912</v>
      </c>
      <c r="I1306">
        <v>-8.7479999999999993</v>
      </c>
      <c r="J1306">
        <v>-8.3119999999999994</v>
      </c>
      <c r="K1306">
        <v>-8.5969999999999995</v>
      </c>
      <c r="L1306">
        <v>-8.8049999999999997</v>
      </c>
      <c r="M1306">
        <v>-9.5020000000000007</v>
      </c>
      <c r="N1306">
        <v>-9.5869999999999997</v>
      </c>
      <c r="O1306">
        <v>-9.3699999999999992</v>
      </c>
      <c r="P1306">
        <v>-8.9719999999999995</v>
      </c>
      <c r="Q1306">
        <v>-8.359</v>
      </c>
      <c r="R1306">
        <v>-8.4030000000000005</v>
      </c>
      <c r="S1306">
        <v>-6.6950000000000003</v>
      </c>
      <c r="T1306">
        <v>-7.0010000000000003</v>
      </c>
      <c r="U1306">
        <v>-18.106999999999999</v>
      </c>
      <c r="V1306">
        <v>-87.352000000000004</v>
      </c>
      <c r="W1306">
        <v>-241.65799999999999</v>
      </c>
      <c r="X1306">
        <v>-994.08900000000006</v>
      </c>
      <c r="Y1306">
        <v>-2736.2559999999999</v>
      </c>
      <c r="Z1306">
        <v>-6538.6589999999997</v>
      </c>
      <c r="AA1306">
        <v>-6282.777</v>
      </c>
      <c r="AB1306">
        <v>-3325.6309999999999</v>
      </c>
      <c r="AC1306">
        <v>-7104.7380000000003</v>
      </c>
      <c r="AD1306">
        <v>-8540.0349999999999</v>
      </c>
      <c r="AE1306">
        <v>-11849.307000000001</v>
      </c>
      <c r="AF1306">
        <v>-13343.522999999999</v>
      </c>
      <c r="AG1306">
        <v>-7098.9219999999996</v>
      </c>
      <c r="AH1306">
        <v>-7727.0529999999999</v>
      </c>
      <c r="AI1306">
        <v>-5570.9549999999999</v>
      </c>
      <c r="AJ1306">
        <v>-5943.5</v>
      </c>
      <c r="AK1306">
        <v>-6352.8739999999998</v>
      </c>
      <c r="AL1306">
        <v>-6562.7269999999999</v>
      </c>
      <c r="AM1306">
        <v>-3709.7829999999999</v>
      </c>
      <c r="AN1306">
        <v>-2830.567</v>
      </c>
      <c r="AO1306">
        <v>-6800.7290000000003</v>
      </c>
      <c r="AP1306">
        <v>-4364.4459999999999</v>
      </c>
      <c r="AQ1306">
        <v>-1782.4860000000001</v>
      </c>
      <c r="AR1306">
        <v>-2194.328</v>
      </c>
      <c r="AS1306">
        <v>-698.03</v>
      </c>
      <c r="AT1306">
        <v>-101.81</v>
      </c>
      <c r="AU1306">
        <v>-18.678999999999998</v>
      </c>
      <c r="AV1306">
        <v>-16.443000000000001</v>
      </c>
      <c r="AW1306">
        <v>-15.88</v>
      </c>
      <c r="AX1306">
        <v>-14.253</v>
      </c>
      <c r="AY1306">
        <v>-12.052</v>
      </c>
      <c r="AZ1306">
        <v>-11.827</v>
      </c>
      <c r="BA1306">
        <v>-12.108000000000001</v>
      </c>
      <c r="BB1306">
        <v>-9.9779999999999998</v>
      </c>
      <c r="BC1306">
        <v>-8.73</v>
      </c>
      <c r="BD1306">
        <v>-9.2690000000000001</v>
      </c>
    </row>
    <row r="1307" spans="1:56" x14ac:dyDescent="0.25">
      <c r="A1307" t="s">
        <v>323</v>
      </c>
      <c r="D1307" t="s">
        <v>2</v>
      </c>
      <c r="F1307" t="s">
        <v>155</v>
      </c>
      <c r="G1307" s="33">
        <v>43121</v>
      </c>
      <c r="H1307" s="41">
        <f t="shared" si="25"/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</row>
    <row r="1308" spans="1:56" x14ac:dyDescent="0.25">
      <c r="A1308" t="s">
        <v>323</v>
      </c>
      <c r="D1308" t="s">
        <v>2</v>
      </c>
      <c r="F1308" t="s">
        <v>157</v>
      </c>
      <c r="G1308" s="33">
        <v>43122</v>
      </c>
      <c r="H1308" s="41">
        <f t="shared" si="25"/>
        <v>15305.410000000002</v>
      </c>
      <c r="I1308">
        <v>-5.7889999999999997</v>
      </c>
      <c r="J1308">
        <v>-5.6020000000000003</v>
      </c>
      <c r="K1308">
        <v>-5.5149999999999997</v>
      </c>
      <c r="L1308">
        <v>-5.4020000000000001</v>
      </c>
      <c r="M1308">
        <v>-5.5270000000000001</v>
      </c>
      <c r="N1308">
        <v>-5.452</v>
      </c>
      <c r="O1308">
        <v>-5.79</v>
      </c>
      <c r="P1308">
        <v>-5.5270000000000001</v>
      </c>
      <c r="Q1308">
        <v>-5.5389999999999997</v>
      </c>
      <c r="R1308">
        <v>-6.0149999999999997</v>
      </c>
      <c r="S1308">
        <v>-5.5650000000000004</v>
      </c>
      <c r="T1308">
        <v>-5.4390000000000001</v>
      </c>
      <c r="U1308">
        <v>-9.8640000000000008</v>
      </c>
      <c r="V1308">
        <v>-20.655999999999999</v>
      </c>
      <c r="W1308">
        <v>-36.756999999999998</v>
      </c>
      <c r="X1308">
        <v>-66.983999999999995</v>
      </c>
      <c r="Y1308">
        <v>-153.036</v>
      </c>
      <c r="Z1308">
        <v>-294.82900000000001</v>
      </c>
      <c r="AA1308">
        <v>-434.66899999999998</v>
      </c>
      <c r="AB1308">
        <v>-600.97400000000005</v>
      </c>
      <c r="AC1308">
        <v>-744.70600000000002</v>
      </c>
      <c r="AD1308">
        <v>-835.42899999999997</v>
      </c>
      <c r="AE1308">
        <v>-918.47</v>
      </c>
      <c r="AF1308">
        <v>-1002.103</v>
      </c>
      <c r="AG1308">
        <v>-1012.707</v>
      </c>
      <c r="AH1308">
        <v>-1014.832</v>
      </c>
      <c r="AI1308">
        <v>-1001.296</v>
      </c>
      <c r="AJ1308">
        <v>-981.51099999999997</v>
      </c>
      <c r="AK1308">
        <v>-925.601</v>
      </c>
      <c r="AL1308">
        <v>-925.81100000000004</v>
      </c>
      <c r="AM1308">
        <v>-909.19</v>
      </c>
      <c r="AN1308">
        <v>-881.69</v>
      </c>
      <c r="AO1308">
        <v>-809.625</v>
      </c>
      <c r="AP1308">
        <v>-665.80100000000004</v>
      </c>
      <c r="AQ1308">
        <v>-486.07600000000002</v>
      </c>
      <c r="AR1308">
        <v>-285.12099999999998</v>
      </c>
      <c r="AS1308">
        <v>-124.94799999999999</v>
      </c>
      <c r="AT1308">
        <v>-36.789000000000001</v>
      </c>
      <c r="AU1308">
        <v>-8.5150000000000006</v>
      </c>
      <c r="AV1308">
        <v>-5.1529999999999996</v>
      </c>
      <c r="AW1308">
        <v>-5.8019999999999996</v>
      </c>
      <c r="AX1308">
        <v>-5.7149999999999999</v>
      </c>
      <c r="AY1308">
        <v>-5.4020000000000001</v>
      </c>
      <c r="AZ1308">
        <v>-5.5890000000000004</v>
      </c>
      <c r="BA1308">
        <v>-4.6900000000000004</v>
      </c>
      <c r="BB1308">
        <v>-5.4020000000000001</v>
      </c>
      <c r="BC1308">
        <v>-6.89</v>
      </c>
      <c r="BD1308">
        <v>-5.6150000000000002</v>
      </c>
    </row>
    <row r="1309" spans="1:56" x14ac:dyDescent="0.25">
      <c r="A1309" t="s">
        <v>323</v>
      </c>
      <c r="D1309" t="s">
        <v>2</v>
      </c>
      <c r="F1309" t="s">
        <v>156</v>
      </c>
      <c r="G1309" s="33">
        <v>43122</v>
      </c>
      <c r="H1309" s="41">
        <f t="shared" si="25"/>
        <v>290023.40299999999</v>
      </c>
      <c r="I1309">
        <v>-10.103999999999999</v>
      </c>
      <c r="J1309">
        <v>-9.19</v>
      </c>
      <c r="K1309">
        <v>-9.0030000000000001</v>
      </c>
      <c r="L1309">
        <v>-8.9930000000000003</v>
      </c>
      <c r="M1309">
        <v>-8.9659999999999993</v>
      </c>
      <c r="N1309">
        <v>-8.7110000000000003</v>
      </c>
      <c r="O1309">
        <v>-8.5920000000000005</v>
      </c>
      <c r="P1309">
        <v>-8.5939999999999994</v>
      </c>
      <c r="Q1309">
        <v>-8.4540000000000006</v>
      </c>
      <c r="R1309">
        <v>-7.8339999999999996</v>
      </c>
      <c r="S1309">
        <v>-8.343</v>
      </c>
      <c r="T1309">
        <v>-9.1159999999999997</v>
      </c>
      <c r="U1309">
        <v>-53.764000000000003</v>
      </c>
      <c r="V1309">
        <v>-302.64600000000002</v>
      </c>
      <c r="W1309">
        <v>-865.279</v>
      </c>
      <c r="X1309">
        <v>-2185.4</v>
      </c>
      <c r="Y1309">
        <v>-4523.0519999999997</v>
      </c>
      <c r="Z1309">
        <v>-7882.2920000000004</v>
      </c>
      <c r="AA1309">
        <v>-11306.221</v>
      </c>
      <c r="AB1309">
        <v>-14781.95</v>
      </c>
      <c r="AC1309">
        <v>-17156.363000000001</v>
      </c>
      <c r="AD1309">
        <v>-18909.329000000002</v>
      </c>
      <c r="AE1309">
        <v>-19895.091</v>
      </c>
      <c r="AF1309">
        <v>-20708.669000000002</v>
      </c>
      <c r="AG1309">
        <v>-20807.654999999999</v>
      </c>
      <c r="AH1309">
        <v>-21116.185000000001</v>
      </c>
      <c r="AI1309">
        <v>-20809.944</v>
      </c>
      <c r="AJ1309">
        <v>-19755.5</v>
      </c>
      <c r="AK1309">
        <v>-18544.902999999998</v>
      </c>
      <c r="AL1309">
        <v>-16926.638999999999</v>
      </c>
      <c r="AM1309">
        <v>-14850.834999999999</v>
      </c>
      <c r="AN1309">
        <v>-12431.254999999999</v>
      </c>
      <c r="AO1309">
        <v>-9744.9130000000005</v>
      </c>
      <c r="AP1309">
        <v>-7065.634</v>
      </c>
      <c r="AQ1309">
        <v>-4684.143</v>
      </c>
      <c r="AR1309">
        <v>-2738.4839999999999</v>
      </c>
      <c r="AS1309">
        <v>-1337.8119999999999</v>
      </c>
      <c r="AT1309">
        <v>-391.16699999999997</v>
      </c>
      <c r="AU1309">
        <v>-38.484999999999999</v>
      </c>
      <c r="AV1309">
        <v>-12.949</v>
      </c>
      <c r="AW1309">
        <v>-13.81</v>
      </c>
      <c r="AX1309">
        <v>-13.428000000000001</v>
      </c>
      <c r="AY1309">
        <v>-13.291</v>
      </c>
      <c r="AZ1309">
        <v>-11.074</v>
      </c>
      <c r="BA1309">
        <v>-9.8510000000000009</v>
      </c>
      <c r="BB1309">
        <v>-9.0129999999999999</v>
      </c>
      <c r="BC1309">
        <v>-9.7249999999999996</v>
      </c>
      <c r="BD1309">
        <v>-10.752000000000001</v>
      </c>
    </row>
    <row r="1310" spans="1:56" x14ac:dyDescent="0.25">
      <c r="A1310" t="s">
        <v>323</v>
      </c>
      <c r="D1310" t="s">
        <v>2</v>
      </c>
      <c r="F1310" t="s">
        <v>155</v>
      </c>
      <c r="G1310" s="33">
        <v>43122</v>
      </c>
      <c r="H1310" s="41">
        <f t="shared" si="25"/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</row>
    <row r="1311" spans="1:56" x14ac:dyDescent="0.25">
      <c r="A1311" t="s">
        <v>323</v>
      </c>
      <c r="D1311" t="s">
        <v>2</v>
      </c>
      <c r="F1311" t="s">
        <v>156</v>
      </c>
      <c r="G1311" s="33">
        <v>43123</v>
      </c>
      <c r="H1311" s="41">
        <f t="shared" si="25"/>
        <v>334701.10499999986</v>
      </c>
      <c r="I1311">
        <v>-9.6300000000000008</v>
      </c>
      <c r="J1311">
        <v>-8.7739999999999991</v>
      </c>
      <c r="K1311">
        <v>-9.7949999999999999</v>
      </c>
      <c r="L1311">
        <v>-9.1530000000000005</v>
      </c>
      <c r="M1311">
        <v>-8.2170000000000005</v>
      </c>
      <c r="N1311">
        <v>-8.1280000000000001</v>
      </c>
      <c r="O1311">
        <v>-7.7720000000000002</v>
      </c>
      <c r="P1311">
        <v>-7.9470000000000001</v>
      </c>
      <c r="Q1311">
        <v>-6.8869999999999996</v>
      </c>
      <c r="R1311">
        <v>-7.1769999999999996</v>
      </c>
      <c r="S1311">
        <v>-6.5179999999999998</v>
      </c>
      <c r="T1311">
        <v>-6.6680000000000001</v>
      </c>
      <c r="U1311">
        <v>-24.77</v>
      </c>
      <c r="V1311">
        <v>-304.49200000000002</v>
      </c>
      <c r="W1311">
        <v>-1383.5519999999999</v>
      </c>
      <c r="X1311">
        <v>-2556.3890000000001</v>
      </c>
      <c r="Y1311">
        <v>-2910.45</v>
      </c>
      <c r="Z1311">
        <v>-4832.2349999999997</v>
      </c>
      <c r="AA1311">
        <v>-10087.698</v>
      </c>
      <c r="AB1311">
        <v>-14770.209000000001</v>
      </c>
      <c r="AC1311">
        <v>-18699.580999999998</v>
      </c>
      <c r="AD1311">
        <v>-21153.983</v>
      </c>
      <c r="AE1311">
        <v>-23245.046999999999</v>
      </c>
      <c r="AF1311">
        <v>-24448.613000000001</v>
      </c>
      <c r="AG1311">
        <v>-25050.899000000001</v>
      </c>
      <c r="AH1311">
        <v>-25018.563999999998</v>
      </c>
      <c r="AI1311">
        <v>-24564.37</v>
      </c>
      <c r="AJ1311">
        <v>-23858.838</v>
      </c>
      <c r="AK1311">
        <v>-22631.52</v>
      </c>
      <c r="AL1311">
        <v>-20816.034</v>
      </c>
      <c r="AM1311">
        <v>-18487.07</v>
      </c>
      <c r="AN1311">
        <v>-15721.517</v>
      </c>
      <c r="AO1311">
        <v>-12520.964</v>
      </c>
      <c r="AP1311">
        <v>-9242.3719999999994</v>
      </c>
      <c r="AQ1311">
        <v>-6148.5140000000001</v>
      </c>
      <c r="AR1311">
        <v>-3621.4639999999999</v>
      </c>
      <c r="AS1311">
        <v>-1800.5060000000001</v>
      </c>
      <c r="AT1311">
        <v>-568.33500000000004</v>
      </c>
      <c r="AU1311">
        <v>-56.006999999999998</v>
      </c>
      <c r="AV1311">
        <v>-10.401999999999999</v>
      </c>
      <c r="AW1311">
        <v>-8.484</v>
      </c>
      <c r="AX1311">
        <v>-9.7100000000000009</v>
      </c>
      <c r="AY1311">
        <v>-10.398</v>
      </c>
      <c r="AZ1311">
        <v>-9.1210000000000004</v>
      </c>
      <c r="BA1311">
        <v>-8.4990000000000006</v>
      </c>
      <c r="BB1311">
        <v>-7.9960000000000004</v>
      </c>
      <c r="BC1311">
        <v>-8.0399999999999991</v>
      </c>
      <c r="BD1311">
        <v>-7.7960000000000003</v>
      </c>
    </row>
    <row r="1312" spans="1:56" x14ac:dyDescent="0.25">
      <c r="A1312" t="s">
        <v>323</v>
      </c>
      <c r="D1312" t="s">
        <v>2</v>
      </c>
      <c r="F1312" t="s">
        <v>155</v>
      </c>
      <c r="G1312" s="33">
        <v>43123</v>
      </c>
      <c r="H1312" s="41">
        <f t="shared" si="25"/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</row>
    <row r="1313" spans="1:56" x14ac:dyDescent="0.25">
      <c r="A1313" t="s">
        <v>323</v>
      </c>
      <c r="D1313" t="s">
        <v>2</v>
      </c>
      <c r="F1313" t="s">
        <v>157</v>
      </c>
      <c r="G1313" s="33">
        <v>43123</v>
      </c>
      <c r="H1313" s="41">
        <f t="shared" si="25"/>
        <v>16864.863000000005</v>
      </c>
      <c r="I1313">
        <v>-5.5519999999999996</v>
      </c>
      <c r="J1313">
        <v>-5.84</v>
      </c>
      <c r="K1313">
        <v>-6.0019999999999998</v>
      </c>
      <c r="L1313">
        <v>-6.4770000000000003</v>
      </c>
      <c r="M1313">
        <v>-5.8769999999999998</v>
      </c>
      <c r="N1313">
        <v>-6.1150000000000002</v>
      </c>
      <c r="O1313">
        <v>-5.29</v>
      </c>
      <c r="P1313">
        <v>-5.827</v>
      </c>
      <c r="Q1313">
        <v>-5.6020000000000003</v>
      </c>
      <c r="R1313">
        <v>-6.202</v>
      </c>
      <c r="S1313">
        <v>-5.7770000000000001</v>
      </c>
      <c r="T1313">
        <v>-5.2270000000000003</v>
      </c>
      <c r="U1313">
        <v>-6.2869999999999999</v>
      </c>
      <c r="V1313">
        <v>-22.837</v>
      </c>
      <c r="W1313">
        <v>-58.420999999999999</v>
      </c>
      <c r="X1313">
        <v>-83.126000000000005</v>
      </c>
      <c r="Y1313">
        <v>-78.626000000000005</v>
      </c>
      <c r="Z1313">
        <v>-146.399</v>
      </c>
      <c r="AA1313">
        <v>-399.73899999999998</v>
      </c>
      <c r="AB1313">
        <v>-683.73900000000003</v>
      </c>
      <c r="AC1313">
        <v>-844.58100000000002</v>
      </c>
      <c r="AD1313">
        <v>-997.86699999999996</v>
      </c>
      <c r="AE1313">
        <v>-1100.7380000000001</v>
      </c>
      <c r="AF1313">
        <v>-1181.425</v>
      </c>
      <c r="AG1313">
        <v>-1183.232</v>
      </c>
      <c r="AH1313">
        <v>-1133.6099999999999</v>
      </c>
      <c r="AI1313">
        <v>-1127.9110000000001</v>
      </c>
      <c r="AJ1313">
        <v>-1099.1869999999999</v>
      </c>
      <c r="AK1313">
        <v>-1054.52</v>
      </c>
      <c r="AL1313">
        <v>-1045.8989999999999</v>
      </c>
      <c r="AM1313">
        <v>-992.80799999999999</v>
      </c>
      <c r="AN1313">
        <v>-939.12</v>
      </c>
      <c r="AO1313">
        <v>-856.8</v>
      </c>
      <c r="AP1313">
        <v>-722.63</v>
      </c>
      <c r="AQ1313">
        <v>-520.24</v>
      </c>
      <c r="AR1313">
        <v>-293.97300000000001</v>
      </c>
      <c r="AS1313">
        <v>-125.342</v>
      </c>
      <c r="AT1313">
        <v>-35.573</v>
      </c>
      <c r="AU1313">
        <v>-7.7759999999999998</v>
      </c>
      <c r="AV1313">
        <v>-5.577</v>
      </c>
      <c r="AW1313">
        <v>-6.2649999999999997</v>
      </c>
      <c r="AX1313">
        <v>-6.077</v>
      </c>
      <c r="AY1313">
        <v>-5.452</v>
      </c>
      <c r="AZ1313">
        <v>-6.1769999999999996</v>
      </c>
      <c r="BA1313">
        <v>-4.0019999999999998</v>
      </c>
      <c r="BB1313">
        <v>-6.4640000000000004</v>
      </c>
      <c r="BC1313">
        <v>-6.3150000000000004</v>
      </c>
      <c r="BD1313">
        <v>-6.34</v>
      </c>
    </row>
    <row r="1314" spans="1:56" x14ac:dyDescent="0.25">
      <c r="A1314" t="s">
        <v>323</v>
      </c>
      <c r="D1314" t="s">
        <v>2</v>
      </c>
      <c r="F1314" t="s">
        <v>155</v>
      </c>
      <c r="G1314" s="33">
        <v>43124</v>
      </c>
      <c r="H1314" s="41">
        <f t="shared" si="25"/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</row>
    <row r="1315" spans="1:56" x14ac:dyDescent="0.25">
      <c r="A1315" t="s">
        <v>323</v>
      </c>
      <c r="D1315" t="s">
        <v>2</v>
      </c>
      <c r="F1315" t="s">
        <v>157</v>
      </c>
      <c r="G1315" s="33">
        <v>43124</v>
      </c>
      <c r="H1315" s="41">
        <f t="shared" si="25"/>
        <v>16300.683999999999</v>
      </c>
      <c r="I1315">
        <v>-5.7270000000000003</v>
      </c>
      <c r="J1315">
        <v>-5.9770000000000003</v>
      </c>
      <c r="K1315">
        <v>-5.99</v>
      </c>
      <c r="L1315">
        <v>-5.8769999999999998</v>
      </c>
      <c r="M1315">
        <v>-5.7149999999999999</v>
      </c>
      <c r="N1315">
        <v>-5.9770000000000003</v>
      </c>
      <c r="O1315">
        <v>-6.077</v>
      </c>
      <c r="P1315">
        <v>-5.5519999999999996</v>
      </c>
      <c r="Q1315">
        <v>-5.6269999999999998</v>
      </c>
      <c r="R1315">
        <v>-5.827</v>
      </c>
      <c r="S1315">
        <v>-5.1769999999999996</v>
      </c>
      <c r="T1315">
        <v>-7.2709999999999999</v>
      </c>
      <c r="U1315">
        <v>-8.4359999999999999</v>
      </c>
      <c r="V1315">
        <v>-15.786</v>
      </c>
      <c r="W1315">
        <v>-45.341999999999999</v>
      </c>
      <c r="X1315">
        <v>-143.12100000000001</v>
      </c>
      <c r="Y1315">
        <v>-226.447</v>
      </c>
      <c r="Z1315">
        <v>-306.548</v>
      </c>
      <c r="AA1315">
        <v>-262.39299999999997</v>
      </c>
      <c r="AB1315">
        <v>-550.86400000000003</v>
      </c>
      <c r="AC1315">
        <v>-791.43200000000002</v>
      </c>
      <c r="AD1315">
        <v>-994.24300000000005</v>
      </c>
      <c r="AE1315">
        <v>-1087.2439999999999</v>
      </c>
      <c r="AF1315">
        <v>-1153.366</v>
      </c>
      <c r="AG1315">
        <v>-1165.393</v>
      </c>
      <c r="AH1315">
        <v>-1109.95</v>
      </c>
      <c r="AI1315">
        <v>-1087.288</v>
      </c>
      <c r="AJ1315">
        <v>-1036.635</v>
      </c>
      <c r="AK1315">
        <v>-960.923</v>
      </c>
      <c r="AL1315">
        <v>-980.02499999999998</v>
      </c>
      <c r="AM1315">
        <v>-945.524</v>
      </c>
      <c r="AN1315">
        <v>-912.85</v>
      </c>
      <c r="AO1315">
        <v>-815.95500000000004</v>
      </c>
      <c r="AP1315">
        <v>-675.68299999999999</v>
      </c>
      <c r="AQ1315">
        <v>-477.29300000000001</v>
      </c>
      <c r="AR1315">
        <v>-272.57499999999999</v>
      </c>
      <c r="AS1315">
        <v>-110.917</v>
      </c>
      <c r="AT1315">
        <v>-32.18</v>
      </c>
      <c r="AU1315">
        <v>-7.9080000000000004</v>
      </c>
      <c r="AV1315">
        <v>-5.6769999999999996</v>
      </c>
      <c r="AW1315">
        <v>-5.8769999999999998</v>
      </c>
      <c r="AX1315">
        <v>-6.0519999999999996</v>
      </c>
      <c r="AY1315">
        <v>-5.7270000000000003</v>
      </c>
      <c r="AZ1315">
        <v>-6.1890000000000001</v>
      </c>
      <c r="BA1315">
        <v>-5.3650000000000002</v>
      </c>
      <c r="BB1315">
        <v>-7.1020000000000003</v>
      </c>
      <c r="BC1315">
        <v>-5.5650000000000004</v>
      </c>
      <c r="BD1315">
        <v>-6.0149999999999997</v>
      </c>
    </row>
    <row r="1316" spans="1:56" x14ac:dyDescent="0.25">
      <c r="A1316" t="s">
        <v>323</v>
      </c>
      <c r="D1316" t="s">
        <v>2</v>
      </c>
      <c r="F1316" t="s">
        <v>156</v>
      </c>
      <c r="G1316" s="33">
        <v>43124</v>
      </c>
      <c r="H1316" s="41">
        <f t="shared" si="25"/>
        <v>322968.12400000013</v>
      </c>
      <c r="I1316">
        <v>-7.2690000000000001</v>
      </c>
      <c r="J1316">
        <v>-6.5419999999999998</v>
      </c>
      <c r="K1316">
        <v>-6.3339999999999996</v>
      </c>
      <c r="L1316">
        <v>-6.2409999999999997</v>
      </c>
      <c r="M1316">
        <v>-6.4089999999999998</v>
      </c>
      <c r="N1316">
        <v>-6.3520000000000003</v>
      </c>
      <c r="O1316">
        <v>-6.14</v>
      </c>
      <c r="P1316">
        <v>-6.2690000000000001</v>
      </c>
      <c r="Q1316">
        <v>-6.601</v>
      </c>
      <c r="R1316">
        <v>-6.4989999999999997</v>
      </c>
      <c r="S1316">
        <v>-6.2969999999999997</v>
      </c>
      <c r="T1316">
        <v>-17.745000000000001</v>
      </c>
      <c r="U1316">
        <v>-61.298000000000002</v>
      </c>
      <c r="V1316">
        <v>-151.553</v>
      </c>
      <c r="W1316">
        <v>-1148.2940000000001</v>
      </c>
      <c r="X1316">
        <v>-3415.6190000000001</v>
      </c>
      <c r="Y1316">
        <v>-5271.9719999999998</v>
      </c>
      <c r="Z1316">
        <v>-6794.2269999999999</v>
      </c>
      <c r="AA1316">
        <v>-6675.0020000000004</v>
      </c>
      <c r="AB1316">
        <v>-12692.279</v>
      </c>
      <c r="AC1316">
        <v>-17361.603999999999</v>
      </c>
      <c r="AD1316">
        <v>-20728.077000000001</v>
      </c>
      <c r="AE1316">
        <v>-22491.487000000001</v>
      </c>
      <c r="AF1316">
        <v>-23672.218000000001</v>
      </c>
      <c r="AG1316">
        <v>-24325.522000000001</v>
      </c>
      <c r="AH1316">
        <v>-24315.608</v>
      </c>
      <c r="AI1316">
        <v>-24014.725999999999</v>
      </c>
      <c r="AJ1316">
        <v>-23214.594000000001</v>
      </c>
      <c r="AK1316">
        <v>-21740.163</v>
      </c>
      <c r="AL1316">
        <v>-20172.839</v>
      </c>
      <c r="AM1316">
        <v>-17750.196</v>
      </c>
      <c r="AN1316">
        <v>-15005.449000000001</v>
      </c>
      <c r="AO1316">
        <v>-11952.396000000001</v>
      </c>
      <c r="AP1316">
        <v>-8710.25</v>
      </c>
      <c r="AQ1316">
        <v>-5757.473</v>
      </c>
      <c r="AR1316">
        <v>-3333.7640000000001</v>
      </c>
      <c r="AS1316">
        <v>-1566.7280000000001</v>
      </c>
      <c r="AT1316">
        <v>-434.404</v>
      </c>
      <c r="AU1316">
        <v>-36.207000000000001</v>
      </c>
      <c r="AV1316">
        <v>-13.535</v>
      </c>
      <c r="AW1316">
        <v>-12.362</v>
      </c>
      <c r="AX1316">
        <v>-11.978</v>
      </c>
      <c r="AY1316">
        <v>-10.211</v>
      </c>
      <c r="AZ1316">
        <v>-8.7370000000000001</v>
      </c>
      <c r="BA1316">
        <v>-7.7220000000000004</v>
      </c>
      <c r="BB1316">
        <v>-6.9669999999999996</v>
      </c>
      <c r="BC1316">
        <v>-6.8259999999999996</v>
      </c>
      <c r="BD1316">
        <v>-7.1390000000000002</v>
      </c>
    </row>
    <row r="1317" spans="1:56" x14ac:dyDescent="0.25">
      <c r="A1317" t="s">
        <v>323</v>
      </c>
      <c r="D1317" t="s">
        <v>2</v>
      </c>
      <c r="F1317" t="s">
        <v>155</v>
      </c>
      <c r="G1317" s="33">
        <v>43125</v>
      </c>
      <c r="H1317" s="41">
        <f t="shared" si="25"/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</row>
    <row r="1318" spans="1:56" x14ac:dyDescent="0.25">
      <c r="A1318" t="s">
        <v>323</v>
      </c>
      <c r="D1318" t="s">
        <v>2</v>
      </c>
      <c r="F1318" t="s">
        <v>157</v>
      </c>
      <c r="G1318" s="33">
        <v>43125</v>
      </c>
      <c r="H1318" s="41">
        <f t="shared" si="25"/>
        <v>14655.850000000002</v>
      </c>
      <c r="I1318">
        <v>-5.5650000000000004</v>
      </c>
      <c r="J1318">
        <v>-6.0149999999999997</v>
      </c>
      <c r="K1318">
        <v>-5.4640000000000004</v>
      </c>
      <c r="L1318">
        <v>-5.54</v>
      </c>
      <c r="M1318">
        <v>-5.7149999999999999</v>
      </c>
      <c r="N1318">
        <v>-5.6269999999999998</v>
      </c>
      <c r="O1318">
        <v>-5.6769999999999996</v>
      </c>
      <c r="P1318">
        <v>-5.915</v>
      </c>
      <c r="Q1318">
        <v>-5.5019999999999998</v>
      </c>
      <c r="R1318">
        <v>-6.1769999999999996</v>
      </c>
      <c r="S1318">
        <v>-5.3019999999999996</v>
      </c>
      <c r="T1318">
        <v>-5.7709999999999999</v>
      </c>
      <c r="U1318">
        <v>-6.3140000000000001</v>
      </c>
      <c r="V1318">
        <v>-16.271000000000001</v>
      </c>
      <c r="W1318">
        <v>-34.734999999999999</v>
      </c>
      <c r="X1318">
        <v>-107.617</v>
      </c>
      <c r="Y1318">
        <v>-246.136</v>
      </c>
      <c r="Z1318">
        <v>-434.95100000000002</v>
      </c>
      <c r="AA1318">
        <v>-598.70500000000004</v>
      </c>
      <c r="AB1318">
        <v>-696.29600000000005</v>
      </c>
      <c r="AC1318">
        <v>-790.07799999999997</v>
      </c>
      <c r="AD1318">
        <v>-844.25699999999995</v>
      </c>
      <c r="AE1318">
        <v>-916.76099999999997</v>
      </c>
      <c r="AF1318">
        <v>-983.91099999999994</v>
      </c>
      <c r="AG1318">
        <v>-968.30700000000002</v>
      </c>
      <c r="AH1318">
        <v>-978.72500000000002</v>
      </c>
      <c r="AI1318">
        <v>-918.31700000000001</v>
      </c>
      <c r="AJ1318">
        <v>-886.56899999999996</v>
      </c>
      <c r="AK1318">
        <v>-784.10900000000004</v>
      </c>
      <c r="AL1318">
        <v>-750.22900000000004</v>
      </c>
      <c r="AM1318">
        <v>-839.52800000000002</v>
      </c>
      <c r="AN1318">
        <v>-810.01800000000003</v>
      </c>
      <c r="AO1318">
        <v>-706.95100000000002</v>
      </c>
      <c r="AP1318">
        <v>-588.73299999999995</v>
      </c>
      <c r="AQ1318">
        <v>-322.42</v>
      </c>
      <c r="AR1318">
        <v>-185.28399999999999</v>
      </c>
      <c r="AS1318">
        <v>-93.313999999999993</v>
      </c>
      <c r="AT1318">
        <v>-22.177</v>
      </c>
      <c r="AU1318">
        <v>-6.3470000000000004</v>
      </c>
      <c r="AV1318">
        <v>-5.4770000000000003</v>
      </c>
      <c r="AW1318">
        <v>-5.952</v>
      </c>
      <c r="AX1318">
        <v>-5.69</v>
      </c>
      <c r="AY1318">
        <v>-4.84</v>
      </c>
      <c r="AZ1318">
        <v>-5.9770000000000003</v>
      </c>
      <c r="BA1318">
        <v>-2.802</v>
      </c>
      <c r="BB1318">
        <v>-7.6520000000000001</v>
      </c>
      <c r="BC1318">
        <v>-6.165</v>
      </c>
      <c r="BD1318">
        <v>-5.9649999999999999</v>
      </c>
    </row>
    <row r="1319" spans="1:56" x14ac:dyDescent="0.25">
      <c r="A1319" t="s">
        <v>323</v>
      </c>
      <c r="D1319" t="s">
        <v>2</v>
      </c>
      <c r="F1319" t="s">
        <v>156</v>
      </c>
      <c r="G1319" s="33">
        <v>43125</v>
      </c>
      <c r="H1319" s="41">
        <f t="shared" si="25"/>
        <v>284858.06899999984</v>
      </c>
      <c r="I1319">
        <v>-7.1349999999999998</v>
      </c>
      <c r="J1319">
        <v>-6.5830000000000002</v>
      </c>
      <c r="K1319">
        <v>-6.6369999999999996</v>
      </c>
      <c r="L1319">
        <v>-6.6710000000000003</v>
      </c>
      <c r="M1319">
        <v>-6.4790000000000001</v>
      </c>
      <c r="N1319">
        <v>-6.2350000000000003</v>
      </c>
      <c r="O1319">
        <v>-5.9649999999999999</v>
      </c>
      <c r="P1319">
        <v>-5.88</v>
      </c>
      <c r="Q1319">
        <v>-5.891</v>
      </c>
      <c r="R1319">
        <v>-5.3849999999999998</v>
      </c>
      <c r="S1319">
        <v>-5.2480000000000002</v>
      </c>
      <c r="T1319">
        <v>-5.3209999999999997</v>
      </c>
      <c r="U1319">
        <v>-18.227</v>
      </c>
      <c r="V1319">
        <v>-147.696</v>
      </c>
      <c r="W1319">
        <v>-695.98599999999999</v>
      </c>
      <c r="X1319">
        <v>-2352.5309999999999</v>
      </c>
      <c r="Y1319">
        <v>-5742.0889999999999</v>
      </c>
      <c r="Z1319">
        <v>-10460.915999999999</v>
      </c>
      <c r="AA1319">
        <v>-13675.011</v>
      </c>
      <c r="AB1319">
        <v>-16132.263999999999</v>
      </c>
      <c r="AC1319">
        <v>-18163.938999999998</v>
      </c>
      <c r="AD1319">
        <v>-19745.829000000002</v>
      </c>
      <c r="AE1319">
        <v>-20831.170999999998</v>
      </c>
      <c r="AF1319">
        <v>-21373.492999999999</v>
      </c>
      <c r="AG1319">
        <v>-21302</v>
      </c>
      <c r="AH1319">
        <v>-21033.736000000001</v>
      </c>
      <c r="AI1319">
        <v>-19917.386999999999</v>
      </c>
      <c r="AJ1319">
        <v>-19162.73</v>
      </c>
      <c r="AK1319">
        <v>-14716.762000000001</v>
      </c>
      <c r="AL1319">
        <v>-14701.343999999999</v>
      </c>
      <c r="AM1319">
        <v>-13730.743</v>
      </c>
      <c r="AN1319">
        <v>-11213.236000000001</v>
      </c>
      <c r="AO1319">
        <v>-8548.6489999999994</v>
      </c>
      <c r="AP1319">
        <v>-6081.9679999999998</v>
      </c>
      <c r="AQ1319">
        <v>-2854.6439999999998</v>
      </c>
      <c r="AR1319">
        <v>-1317.9159999999999</v>
      </c>
      <c r="AS1319">
        <v>-660.26099999999997</v>
      </c>
      <c r="AT1319">
        <v>-89.727999999999994</v>
      </c>
      <c r="AU1319">
        <v>-15.725</v>
      </c>
      <c r="AV1319">
        <v>-13.641</v>
      </c>
      <c r="AW1319">
        <v>-13.464</v>
      </c>
      <c r="AX1319">
        <v>-10.941000000000001</v>
      </c>
      <c r="AY1319">
        <v>-11.683999999999999</v>
      </c>
      <c r="AZ1319">
        <v>-11.936999999999999</v>
      </c>
      <c r="BA1319">
        <v>-10.72</v>
      </c>
      <c r="BB1319">
        <v>-10.182</v>
      </c>
      <c r="BC1319">
        <v>-8.5470000000000006</v>
      </c>
      <c r="BD1319">
        <v>-7.5419999999999998</v>
      </c>
    </row>
    <row r="1320" spans="1:56" x14ac:dyDescent="0.25">
      <c r="A1320" t="s">
        <v>323</v>
      </c>
      <c r="D1320" t="s">
        <v>2</v>
      </c>
      <c r="F1320" t="s">
        <v>156</v>
      </c>
      <c r="G1320" s="33">
        <v>43126</v>
      </c>
      <c r="H1320" s="41">
        <f t="shared" si="25"/>
        <v>181493.50699999998</v>
      </c>
      <c r="I1320">
        <v>-6.9349999999999996</v>
      </c>
      <c r="J1320">
        <v>-7.7830000000000004</v>
      </c>
      <c r="K1320">
        <v>-7.2140000000000004</v>
      </c>
      <c r="L1320">
        <v>-6.7869999999999999</v>
      </c>
      <c r="M1320">
        <v>-5.8710000000000004</v>
      </c>
      <c r="N1320">
        <v>-6.1790000000000003</v>
      </c>
      <c r="O1320">
        <v>-6.4660000000000002</v>
      </c>
      <c r="P1320">
        <v>-5.8780000000000001</v>
      </c>
      <c r="Q1320">
        <v>-6.5309999999999997</v>
      </c>
      <c r="R1320">
        <v>-7.1</v>
      </c>
      <c r="S1320">
        <v>-5.5819999999999999</v>
      </c>
      <c r="T1320">
        <v>-5.5149999999999997</v>
      </c>
      <c r="U1320">
        <v>-13.317</v>
      </c>
      <c r="V1320">
        <v>-95.385000000000005</v>
      </c>
      <c r="W1320">
        <v>-323.49099999999999</v>
      </c>
      <c r="X1320">
        <v>-971.49599999999998</v>
      </c>
      <c r="Y1320">
        <v>-2347.8389999999999</v>
      </c>
      <c r="Z1320">
        <v>-3728.252</v>
      </c>
      <c r="AA1320">
        <v>-6973.7790000000005</v>
      </c>
      <c r="AB1320">
        <v>-12075.342000000001</v>
      </c>
      <c r="AC1320">
        <v>-15856.427</v>
      </c>
      <c r="AD1320">
        <v>-17633.131000000001</v>
      </c>
      <c r="AE1320">
        <v>-17088.232</v>
      </c>
      <c r="AF1320">
        <v>-17013.05</v>
      </c>
      <c r="AG1320">
        <v>-18257.061000000002</v>
      </c>
      <c r="AH1320">
        <v>-14783.120999999999</v>
      </c>
      <c r="AI1320">
        <v>-11888.013000000001</v>
      </c>
      <c r="AJ1320">
        <v>-13024.944</v>
      </c>
      <c r="AK1320">
        <v>-10725.691000000001</v>
      </c>
      <c r="AL1320">
        <v>-9400.1229999999996</v>
      </c>
      <c r="AM1320">
        <v>-6714.4009999999998</v>
      </c>
      <c r="AN1320">
        <v>-2123.2660000000001</v>
      </c>
      <c r="AO1320">
        <v>-218.30799999999999</v>
      </c>
      <c r="AP1320">
        <v>-15.422000000000001</v>
      </c>
      <c r="AQ1320">
        <v>-11.952</v>
      </c>
      <c r="AR1320">
        <v>-12.045999999999999</v>
      </c>
      <c r="AS1320">
        <v>-12.327999999999999</v>
      </c>
      <c r="AT1320">
        <v>-11.808</v>
      </c>
      <c r="AU1320">
        <v>-10.983000000000001</v>
      </c>
      <c r="AV1320">
        <v>-11.885</v>
      </c>
      <c r="AW1320">
        <v>-11.563000000000001</v>
      </c>
      <c r="AX1320">
        <v>-11.303000000000001</v>
      </c>
      <c r="AY1320">
        <v>-10.157999999999999</v>
      </c>
      <c r="AZ1320">
        <v>-8.8620000000000001</v>
      </c>
      <c r="BA1320">
        <v>-8.9239999999999995</v>
      </c>
      <c r="BB1320">
        <v>-8.3710000000000004</v>
      </c>
      <c r="BC1320">
        <v>-7.74</v>
      </c>
      <c r="BD1320">
        <v>-7.6520000000000001</v>
      </c>
    </row>
    <row r="1321" spans="1:56" x14ac:dyDescent="0.25">
      <c r="A1321" t="s">
        <v>323</v>
      </c>
      <c r="D1321" t="s">
        <v>2</v>
      </c>
      <c r="F1321" t="s">
        <v>155</v>
      </c>
      <c r="G1321" s="33">
        <v>43126</v>
      </c>
      <c r="H1321" s="41">
        <f t="shared" si="25"/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</row>
    <row r="1322" spans="1:56" x14ac:dyDescent="0.25">
      <c r="A1322" t="s">
        <v>323</v>
      </c>
      <c r="D1322" t="s">
        <v>2</v>
      </c>
      <c r="F1322" t="s">
        <v>157</v>
      </c>
      <c r="G1322" s="33">
        <v>43126</v>
      </c>
      <c r="H1322" s="41">
        <f t="shared" si="25"/>
        <v>18989.490999999998</v>
      </c>
      <c r="I1322">
        <v>-5.5140000000000002</v>
      </c>
      <c r="J1322">
        <v>-5.6269999999999998</v>
      </c>
      <c r="K1322">
        <v>-5.3520000000000003</v>
      </c>
      <c r="L1322">
        <v>-5.5019999999999998</v>
      </c>
      <c r="M1322">
        <v>-5.7270000000000003</v>
      </c>
      <c r="N1322">
        <v>-5.4269999999999996</v>
      </c>
      <c r="O1322">
        <v>-6.1520000000000001</v>
      </c>
      <c r="P1322">
        <v>-5.5019999999999998</v>
      </c>
      <c r="Q1322">
        <v>-5.94</v>
      </c>
      <c r="R1322">
        <v>-5.3390000000000004</v>
      </c>
      <c r="S1322">
        <v>-5.2770000000000001</v>
      </c>
      <c r="T1322">
        <v>-5.4770000000000003</v>
      </c>
      <c r="U1322">
        <v>-4.883</v>
      </c>
      <c r="V1322">
        <v>-26.645</v>
      </c>
      <c r="W1322">
        <v>-56.003999999999998</v>
      </c>
      <c r="X1322">
        <v>-142.22399999999999</v>
      </c>
      <c r="Y1322">
        <v>-291.16800000000001</v>
      </c>
      <c r="Z1322">
        <v>-398.041</v>
      </c>
      <c r="AA1322">
        <v>-674.41399999999999</v>
      </c>
      <c r="AB1322">
        <v>-1220.6320000000001</v>
      </c>
      <c r="AC1322">
        <v>-1516.662</v>
      </c>
      <c r="AD1322">
        <v>-1655.864</v>
      </c>
      <c r="AE1322">
        <v>-1632.2760000000001</v>
      </c>
      <c r="AF1322">
        <v>-1646.9190000000001</v>
      </c>
      <c r="AG1322">
        <v>-1758.32</v>
      </c>
      <c r="AH1322">
        <v>-1485.751</v>
      </c>
      <c r="AI1322">
        <v>-1268.673</v>
      </c>
      <c r="AJ1322">
        <v>-1431.694</v>
      </c>
      <c r="AK1322">
        <v>-1233.008</v>
      </c>
      <c r="AL1322">
        <v>-1144.777</v>
      </c>
      <c r="AM1322">
        <v>-817.59699999999998</v>
      </c>
      <c r="AN1322">
        <v>-365.40300000000002</v>
      </c>
      <c r="AO1322">
        <v>-67.403000000000006</v>
      </c>
      <c r="AP1322">
        <v>-6.4340000000000002</v>
      </c>
      <c r="AQ1322">
        <v>-5.7460000000000004</v>
      </c>
      <c r="AR1322">
        <v>-5.7030000000000003</v>
      </c>
      <c r="AS1322">
        <v>-5.5279999999999996</v>
      </c>
      <c r="AT1322">
        <v>-5.24</v>
      </c>
      <c r="AU1322">
        <v>-5.5650000000000004</v>
      </c>
      <c r="AV1322">
        <v>-5.2640000000000002</v>
      </c>
      <c r="AW1322">
        <v>-5.827</v>
      </c>
      <c r="AX1322">
        <v>-5.8650000000000002</v>
      </c>
      <c r="AY1322">
        <v>-5.39</v>
      </c>
      <c r="AZ1322">
        <v>-6.0019999999999998</v>
      </c>
      <c r="BA1322">
        <v>-2.0390000000000001</v>
      </c>
      <c r="BB1322">
        <v>-7.9770000000000003</v>
      </c>
      <c r="BC1322">
        <v>-5.74</v>
      </c>
      <c r="BD1322">
        <v>-5.9770000000000003</v>
      </c>
    </row>
    <row r="1323" spans="1:56" x14ac:dyDescent="0.25">
      <c r="A1323" t="s">
        <v>323</v>
      </c>
      <c r="D1323" t="s">
        <v>2</v>
      </c>
      <c r="F1323" t="s">
        <v>157</v>
      </c>
      <c r="G1323" s="33">
        <v>43127</v>
      </c>
      <c r="H1323" s="41">
        <f t="shared" si="25"/>
        <v>23093.041000000001</v>
      </c>
      <c r="I1323">
        <v>-5.3769999999999998</v>
      </c>
      <c r="J1323">
        <v>-5.6769999999999996</v>
      </c>
      <c r="K1323">
        <v>-5.3520000000000003</v>
      </c>
      <c r="L1323">
        <v>-6.0149999999999997</v>
      </c>
      <c r="M1323">
        <v>-5.0140000000000002</v>
      </c>
      <c r="N1323">
        <v>-5.6269999999999998</v>
      </c>
      <c r="O1323">
        <v>-5.29</v>
      </c>
      <c r="P1323">
        <v>-5.5519999999999996</v>
      </c>
      <c r="Q1323">
        <v>-5.3520000000000003</v>
      </c>
      <c r="R1323">
        <v>-5.8140000000000001</v>
      </c>
      <c r="S1323">
        <v>-5.3140000000000001</v>
      </c>
      <c r="T1323">
        <v>-6.0869999999999997</v>
      </c>
      <c r="U1323">
        <v>-11.958</v>
      </c>
      <c r="V1323">
        <v>-54.709000000000003</v>
      </c>
      <c r="W1323">
        <v>-104.872</v>
      </c>
      <c r="X1323">
        <v>-210.50700000000001</v>
      </c>
      <c r="Y1323">
        <v>-324.75</v>
      </c>
      <c r="Z1323">
        <v>-495.15300000000002</v>
      </c>
      <c r="AA1323">
        <v>-742.50099999999998</v>
      </c>
      <c r="AB1323">
        <v>-1013.207</v>
      </c>
      <c r="AC1323">
        <v>-1352.146</v>
      </c>
      <c r="AD1323">
        <v>-1482.357</v>
      </c>
      <c r="AE1323">
        <v>-1624.7570000000001</v>
      </c>
      <c r="AF1323">
        <v>-1669.46</v>
      </c>
      <c r="AG1323">
        <v>-1725.36</v>
      </c>
      <c r="AH1323">
        <v>-1727.511</v>
      </c>
      <c r="AI1323">
        <v>-1677.2809999999999</v>
      </c>
      <c r="AJ1323">
        <v>-1503.117</v>
      </c>
      <c r="AK1323">
        <v>-1391.009</v>
      </c>
      <c r="AL1323">
        <v>-1296.8889999999999</v>
      </c>
      <c r="AM1323">
        <v>-1216.883</v>
      </c>
      <c r="AN1323">
        <v>-1023.35</v>
      </c>
      <c r="AO1323">
        <v>-707.11900000000003</v>
      </c>
      <c r="AP1323">
        <v>-696.77800000000002</v>
      </c>
      <c r="AQ1323">
        <v>-503.755</v>
      </c>
      <c r="AR1323">
        <v>-277.62700000000001</v>
      </c>
      <c r="AS1323">
        <v>-106.027</v>
      </c>
      <c r="AT1323">
        <v>-31.677</v>
      </c>
      <c r="AU1323">
        <v>-7.5529999999999999</v>
      </c>
      <c r="AV1323">
        <v>-4.827</v>
      </c>
      <c r="AW1323">
        <v>-5.915</v>
      </c>
      <c r="AX1323">
        <v>-4.8520000000000003</v>
      </c>
      <c r="AY1323">
        <v>-5.2519999999999998</v>
      </c>
      <c r="AZ1323">
        <v>-5.59</v>
      </c>
      <c r="BA1323">
        <v>-2.327</v>
      </c>
      <c r="BB1323">
        <v>-7.99</v>
      </c>
      <c r="BC1323">
        <v>-6.2270000000000003</v>
      </c>
      <c r="BD1323">
        <v>-5.2770000000000001</v>
      </c>
    </row>
    <row r="1324" spans="1:56" x14ac:dyDescent="0.25">
      <c r="A1324" t="s">
        <v>323</v>
      </c>
      <c r="D1324" t="s">
        <v>2</v>
      </c>
      <c r="F1324" t="s">
        <v>155</v>
      </c>
      <c r="G1324" s="33">
        <v>43127</v>
      </c>
      <c r="H1324" s="41">
        <f t="shared" si="25"/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</row>
    <row r="1325" spans="1:56" x14ac:dyDescent="0.25">
      <c r="A1325" t="s">
        <v>323</v>
      </c>
      <c r="D1325" t="s">
        <v>2</v>
      </c>
      <c r="F1325" t="s">
        <v>156</v>
      </c>
      <c r="G1325" s="33">
        <v>43127</v>
      </c>
      <c r="H1325" s="41">
        <f t="shared" si="25"/>
        <v>215735.75000000003</v>
      </c>
      <c r="I1325">
        <v>-7.4119999999999999</v>
      </c>
      <c r="J1325">
        <v>-6.89</v>
      </c>
      <c r="K1325">
        <v>-6.0890000000000004</v>
      </c>
      <c r="L1325">
        <v>-5.9169999999999998</v>
      </c>
      <c r="M1325">
        <v>-6.0839999999999996</v>
      </c>
      <c r="N1325">
        <v>-6.7140000000000004</v>
      </c>
      <c r="O1325">
        <v>-6.7489999999999997</v>
      </c>
      <c r="P1325">
        <v>-7.4050000000000002</v>
      </c>
      <c r="Q1325">
        <v>-6.8220000000000001</v>
      </c>
      <c r="R1325">
        <v>-6.7510000000000003</v>
      </c>
      <c r="S1325">
        <v>-6.57</v>
      </c>
      <c r="T1325">
        <v>-6.4790000000000001</v>
      </c>
      <c r="U1325">
        <v>-46.49</v>
      </c>
      <c r="V1325">
        <v>-287.91300000000001</v>
      </c>
      <c r="W1325">
        <v>-792.14300000000003</v>
      </c>
      <c r="X1325">
        <v>-2051.5050000000001</v>
      </c>
      <c r="Y1325">
        <v>-3416.83</v>
      </c>
      <c r="Z1325">
        <v>-5680.2719999999999</v>
      </c>
      <c r="AA1325">
        <v>-8366.9369999999999</v>
      </c>
      <c r="AB1325">
        <v>-11316.843000000001</v>
      </c>
      <c r="AC1325">
        <v>-14770.555</v>
      </c>
      <c r="AD1325">
        <v>-16513.774000000001</v>
      </c>
      <c r="AE1325">
        <v>-17259.701000000001</v>
      </c>
      <c r="AF1325">
        <v>-17585.465</v>
      </c>
      <c r="AG1325">
        <v>-17519.659</v>
      </c>
      <c r="AH1325">
        <v>-16885.019</v>
      </c>
      <c r="AI1325">
        <v>-15844.12</v>
      </c>
      <c r="AJ1325">
        <v>-13885.544</v>
      </c>
      <c r="AK1325">
        <v>-12245.449000000001</v>
      </c>
      <c r="AL1325">
        <v>-10629.977000000001</v>
      </c>
      <c r="AM1325">
        <v>-8969.68</v>
      </c>
      <c r="AN1325">
        <v>-7185.4690000000001</v>
      </c>
      <c r="AO1325">
        <v>-5038.93</v>
      </c>
      <c r="AP1325">
        <v>-4194.1980000000003</v>
      </c>
      <c r="AQ1325">
        <v>-2729.5349999999999</v>
      </c>
      <c r="AR1325">
        <v>-1513.876</v>
      </c>
      <c r="AS1325">
        <v>-623.92200000000003</v>
      </c>
      <c r="AT1325">
        <v>-164.27600000000001</v>
      </c>
      <c r="AU1325">
        <v>-21.753</v>
      </c>
      <c r="AV1325">
        <v>-16.587</v>
      </c>
      <c r="AW1325">
        <v>-15.981</v>
      </c>
      <c r="AX1325">
        <v>-16.09</v>
      </c>
      <c r="AY1325">
        <v>-14.151</v>
      </c>
      <c r="AZ1325">
        <v>-11.765000000000001</v>
      </c>
      <c r="BA1325">
        <v>-12.465</v>
      </c>
      <c r="BB1325">
        <v>-10.554</v>
      </c>
      <c r="BC1325">
        <v>-9.8550000000000004</v>
      </c>
      <c r="BD1325">
        <v>-8.5850000000000009</v>
      </c>
    </row>
    <row r="1326" spans="1:56" x14ac:dyDescent="0.25">
      <c r="A1326" t="s">
        <v>323</v>
      </c>
      <c r="D1326" t="s">
        <v>2</v>
      </c>
      <c r="F1326" t="s">
        <v>156</v>
      </c>
      <c r="G1326" s="33">
        <v>43128</v>
      </c>
      <c r="H1326" s="41">
        <f t="shared" si="25"/>
        <v>184219.61100000003</v>
      </c>
      <c r="I1326">
        <v>-8.6210000000000004</v>
      </c>
      <c r="J1326">
        <v>-8.2590000000000003</v>
      </c>
      <c r="K1326">
        <v>-8.6300000000000008</v>
      </c>
      <c r="L1326">
        <v>-8.0250000000000004</v>
      </c>
      <c r="M1326">
        <v>-7.673</v>
      </c>
      <c r="N1326">
        <v>-7.83</v>
      </c>
      <c r="O1326">
        <v>-7.6529999999999996</v>
      </c>
      <c r="P1326">
        <v>-7.8330000000000002</v>
      </c>
      <c r="Q1326">
        <v>-6.84</v>
      </c>
      <c r="R1326">
        <v>-6.8109999999999999</v>
      </c>
      <c r="S1326">
        <v>-6.7640000000000002</v>
      </c>
      <c r="T1326">
        <v>-10.169</v>
      </c>
      <c r="U1326">
        <v>-124.22199999999999</v>
      </c>
      <c r="V1326">
        <v>-664.19600000000003</v>
      </c>
      <c r="W1326">
        <v>-1873.8430000000001</v>
      </c>
      <c r="X1326">
        <v>-3677.9369999999999</v>
      </c>
      <c r="Y1326">
        <v>-5623.509</v>
      </c>
      <c r="Z1326">
        <v>-7596.2370000000001</v>
      </c>
      <c r="AA1326">
        <v>-9322.1650000000009</v>
      </c>
      <c r="AB1326">
        <v>-10879.709000000001</v>
      </c>
      <c r="AC1326">
        <v>-12047.207</v>
      </c>
      <c r="AD1326">
        <v>-12790.838</v>
      </c>
      <c r="AE1326">
        <v>-13198.236999999999</v>
      </c>
      <c r="AF1326">
        <v>-13352.335999999999</v>
      </c>
      <c r="AG1326">
        <v>-13174.209000000001</v>
      </c>
      <c r="AH1326">
        <v>-12909.437</v>
      </c>
      <c r="AI1326">
        <v>-12266.81</v>
      </c>
      <c r="AJ1326">
        <v>-11277.599</v>
      </c>
      <c r="AK1326">
        <v>-10065.816000000001</v>
      </c>
      <c r="AL1326">
        <v>-8818.67</v>
      </c>
      <c r="AM1326">
        <v>-7388.2910000000002</v>
      </c>
      <c r="AN1326">
        <v>-5894.0749999999998</v>
      </c>
      <c r="AO1326">
        <v>-4414.8429999999998</v>
      </c>
      <c r="AP1326">
        <v>-3135.68</v>
      </c>
      <c r="AQ1326">
        <v>-1886.365</v>
      </c>
      <c r="AR1326">
        <v>-1013.828</v>
      </c>
      <c r="AS1326">
        <v>-431.51900000000001</v>
      </c>
      <c r="AT1326">
        <v>-122.428</v>
      </c>
      <c r="AU1326">
        <v>-27.3</v>
      </c>
      <c r="AV1326">
        <v>-19.998999999999999</v>
      </c>
      <c r="AW1326">
        <v>-15.757</v>
      </c>
      <c r="AX1326">
        <v>-18.792999999999999</v>
      </c>
      <c r="AY1326">
        <v>-21.1</v>
      </c>
      <c r="AZ1326">
        <v>-18.201000000000001</v>
      </c>
      <c r="BA1326">
        <v>-15.145</v>
      </c>
      <c r="BB1326">
        <v>-12.981</v>
      </c>
      <c r="BC1326">
        <v>-12.545</v>
      </c>
      <c r="BD1326">
        <v>-12.676</v>
      </c>
    </row>
    <row r="1327" spans="1:56" x14ac:dyDescent="0.25">
      <c r="A1327" t="s">
        <v>323</v>
      </c>
      <c r="D1327" t="s">
        <v>2</v>
      </c>
      <c r="F1327" t="s">
        <v>155</v>
      </c>
      <c r="G1327" s="33">
        <v>43128</v>
      </c>
      <c r="H1327" s="41">
        <f t="shared" si="25"/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</row>
    <row r="1328" spans="1:56" x14ac:dyDescent="0.25">
      <c r="A1328" t="s">
        <v>323</v>
      </c>
      <c r="D1328" t="s">
        <v>2</v>
      </c>
      <c r="F1328" t="s">
        <v>157</v>
      </c>
      <c r="G1328" s="33">
        <v>43128</v>
      </c>
      <c r="H1328" s="41">
        <f t="shared" si="25"/>
        <v>27386.324000000008</v>
      </c>
      <c r="I1328">
        <v>-6.1020000000000003</v>
      </c>
      <c r="J1328">
        <v>-5.2640000000000002</v>
      </c>
      <c r="K1328">
        <v>-5.54</v>
      </c>
      <c r="L1328">
        <v>-5.54</v>
      </c>
      <c r="M1328">
        <v>-5.9390000000000001</v>
      </c>
      <c r="N1328">
        <v>-5.7389999999999999</v>
      </c>
      <c r="O1328">
        <v>-5.1520000000000001</v>
      </c>
      <c r="P1328">
        <v>-5.8019999999999996</v>
      </c>
      <c r="Q1328">
        <v>-5.1020000000000003</v>
      </c>
      <c r="R1328">
        <v>-5.3520000000000003</v>
      </c>
      <c r="S1328">
        <v>-5.165</v>
      </c>
      <c r="T1328">
        <v>-6.2489999999999997</v>
      </c>
      <c r="U1328">
        <v>-18.684999999999999</v>
      </c>
      <c r="V1328">
        <v>-114.76</v>
      </c>
      <c r="W1328">
        <v>-298.62200000000001</v>
      </c>
      <c r="X1328">
        <v>-542.72799999999995</v>
      </c>
      <c r="Y1328">
        <v>-789.59699999999998</v>
      </c>
      <c r="Z1328">
        <v>-1047.502</v>
      </c>
      <c r="AA1328">
        <v>-1259.57</v>
      </c>
      <c r="AB1328">
        <v>-1452.7470000000001</v>
      </c>
      <c r="AC1328">
        <v>-1605.1659999999999</v>
      </c>
      <c r="AD1328">
        <v>-1689.2809999999999</v>
      </c>
      <c r="AE1328">
        <v>-1767.3240000000001</v>
      </c>
      <c r="AF1328">
        <v>-1818.7739999999999</v>
      </c>
      <c r="AG1328">
        <v>-1826.7139999999999</v>
      </c>
      <c r="AH1328">
        <v>-1818.761</v>
      </c>
      <c r="AI1328">
        <v>-1767.723</v>
      </c>
      <c r="AJ1328">
        <v>-1675.6469999999999</v>
      </c>
      <c r="AK1328">
        <v>-1575.625</v>
      </c>
      <c r="AL1328">
        <v>-1415.0440000000001</v>
      </c>
      <c r="AM1328">
        <v>-1198.6669999999999</v>
      </c>
      <c r="AN1328">
        <v>-1120.259</v>
      </c>
      <c r="AO1328">
        <v>-882.12199999999996</v>
      </c>
      <c r="AP1328">
        <v>-703.80799999999999</v>
      </c>
      <c r="AQ1328">
        <v>-485.07600000000002</v>
      </c>
      <c r="AR1328">
        <v>-265.71899999999999</v>
      </c>
      <c r="AS1328">
        <v>-100.217</v>
      </c>
      <c r="AT1328">
        <v>-24.163</v>
      </c>
      <c r="AU1328">
        <v>-5.883</v>
      </c>
      <c r="AV1328">
        <v>-5.9640000000000004</v>
      </c>
      <c r="AW1328">
        <v>-5.7649999999999997</v>
      </c>
      <c r="AX1328">
        <v>-5.4640000000000004</v>
      </c>
      <c r="AY1328">
        <v>-4.9020000000000001</v>
      </c>
      <c r="AZ1328">
        <v>-5.0650000000000004</v>
      </c>
      <c r="BA1328">
        <v>-3.2519999999999998</v>
      </c>
      <c r="BB1328">
        <v>-8.3019999999999996</v>
      </c>
      <c r="BC1328">
        <v>-5.165</v>
      </c>
      <c r="BD1328">
        <v>-5.3150000000000004</v>
      </c>
    </row>
    <row r="1329" spans="1:56" x14ac:dyDescent="0.25">
      <c r="A1329" t="s">
        <v>323</v>
      </c>
      <c r="D1329" t="s">
        <v>2</v>
      </c>
      <c r="F1329" t="s">
        <v>155</v>
      </c>
      <c r="G1329" s="33">
        <v>43129</v>
      </c>
      <c r="H1329" s="41">
        <f t="shared" si="25"/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</row>
    <row r="1330" spans="1:56" x14ac:dyDescent="0.25">
      <c r="A1330" t="s">
        <v>323</v>
      </c>
      <c r="D1330" t="s">
        <v>2</v>
      </c>
      <c r="F1330" t="s">
        <v>157</v>
      </c>
      <c r="G1330" s="33">
        <v>43129</v>
      </c>
      <c r="H1330" s="41">
        <f t="shared" si="25"/>
        <v>2724.8180000000011</v>
      </c>
      <c r="I1330">
        <v>-5.577</v>
      </c>
      <c r="J1330">
        <v>-6.0890000000000004</v>
      </c>
      <c r="K1330">
        <v>-5.24</v>
      </c>
      <c r="L1330">
        <v>-5.1139999999999999</v>
      </c>
      <c r="M1330">
        <v>-5.64</v>
      </c>
      <c r="N1330">
        <v>-5.327</v>
      </c>
      <c r="O1330">
        <v>-5.04</v>
      </c>
      <c r="P1330">
        <v>-5.8520000000000003</v>
      </c>
      <c r="Q1330">
        <v>-4.9770000000000003</v>
      </c>
      <c r="R1330">
        <v>-5.3639999999999999</v>
      </c>
      <c r="S1330">
        <v>-5.0640000000000001</v>
      </c>
      <c r="T1330">
        <v>-6.7469999999999999</v>
      </c>
      <c r="U1330">
        <v>-18.533000000000001</v>
      </c>
      <c r="V1330">
        <v>-21.853999999999999</v>
      </c>
      <c r="W1330">
        <v>-15.675000000000001</v>
      </c>
      <c r="X1330">
        <v>-33.664000000000001</v>
      </c>
      <c r="Y1330">
        <v>-50.264000000000003</v>
      </c>
      <c r="Z1330">
        <v>-114.783</v>
      </c>
      <c r="AA1330">
        <v>-123.325</v>
      </c>
      <c r="AB1330">
        <v>-225.81200000000001</v>
      </c>
      <c r="AC1330">
        <v>-541.99300000000005</v>
      </c>
      <c r="AD1330">
        <v>-396.26799999999997</v>
      </c>
      <c r="AE1330">
        <v>-231.46199999999999</v>
      </c>
      <c r="AF1330">
        <v>-134.952</v>
      </c>
      <c r="AG1330">
        <v>-111.762</v>
      </c>
      <c r="AH1330">
        <v>-92.426000000000002</v>
      </c>
      <c r="AI1330">
        <v>-39.808999999999997</v>
      </c>
      <c r="AJ1330">
        <v>-51.683999999999997</v>
      </c>
      <c r="AK1330">
        <v>-62.487000000000002</v>
      </c>
      <c r="AL1330">
        <v>-120.236</v>
      </c>
      <c r="AM1330">
        <v>-117.215</v>
      </c>
      <c r="AN1330">
        <v>-33.892000000000003</v>
      </c>
      <c r="AO1330">
        <v>-16.486999999999998</v>
      </c>
      <c r="AP1330">
        <v>-17.131</v>
      </c>
      <c r="AQ1330">
        <v>-11.183999999999999</v>
      </c>
      <c r="AR1330">
        <v>-6.63</v>
      </c>
      <c r="AS1330">
        <v>-5.2220000000000004</v>
      </c>
      <c r="AT1330">
        <v>-6.3019999999999996</v>
      </c>
      <c r="AU1330">
        <v>-5.415</v>
      </c>
      <c r="AV1330">
        <v>-5.915</v>
      </c>
      <c r="AW1330">
        <v>-5.84</v>
      </c>
      <c r="AX1330">
        <v>-5.5149999999999997</v>
      </c>
      <c r="AY1330">
        <v>-5.9269999999999996</v>
      </c>
      <c r="AZ1330">
        <v>-5.5019999999999998</v>
      </c>
      <c r="BA1330">
        <v>-3.7519999999999998</v>
      </c>
      <c r="BB1330">
        <v>-8.0399999999999991</v>
      </c>
      <c r="BC1330">
        <v>-5.702</v>
      </c>
      <c r="BD1330">
        <v>-6.1269999999999998</v>
      </c>
    </row>
    <row r="1331" spans="1:56" x14ac:dyDescent="0.25">
      <c r="A1331" t="s">
        <v>323</v>
      </c>
      <c r="D1331" t="s">
        <v>2</v>
      </c>
      <c r="F1331" t="s">
        <v>156</v>
      </c>
      <c r="G1331" s="33">
        <v>43129</v>
      </c>
      <c r="H1331" s="41">
        <f t="shared" si="25"/>
        <v>60080.29</v>
      </c>
      <c r="I1331">
        <v>-11.587999999999999</v>
      </c>
      <c r="J1331">
        <v>-11.351000000000001</v>
      </c>
      <c r="K1331">
        <v>-10.662000000000001</v>
      </c>
      <c r="L1331">
        <v>-10.492000000000001</v>
      </c>
      <c r="M1331">
        <v>-10.348000000000001</v>
      </c>
      <c r="N1331">
        <v>-10.19</v>
      </c>
      <c r="O1331">
        <v>-9.4870000000000001</v>
      </c>
      <c r="P1331">
        <v>-9.49</v>
      </c>
      <c r="Q1331">
        <v>-8.7880000000000003</v>
      </c>
      <c r="R1331">
        <v>-8.9309999999999992</v>
      </c>
      <c r="S1331">
        <v>-7.6920000000000002</v>
      </c>
      <c r="T1331">
        <v>-12.345000000000001</v>
      </c>
      <c r="U1331">
        <v>-114.361</v>
      </c>
      <c r="V1331">
        <v>-133.154</v>
      </c>
      <c r="W1331">
        <v>-159.12</v>
      </c>
      <c r="X1331">
        <v>-661.3</v>
      </c>
      <c r="Y1331">
        <v>-1292.2719999999999</v>
      </c>
      <c r="Z1331">
        <v>-2900.45</v>
      </c>
      <c r="AA1331">
        <v>-3469.8629999999998</v>
      </c>
      <c r="AB1331">
        <v>-6376.0469999999996</v>
      </c>
      <c r="AC1331">
        <v>-12463.893</v>
      </c>
      <c r="AD1331">
        <v>-9347.9619999999995</v>
      </c>
      <c r="AE1331">
        <v>-6064.6610000000001</v>
      </c>
      <c r="AF1331">
        <v>-4115.9530000000004</v>
      </c>
      <c r="AG1331">
        <v>-3153.1260000000002</v>
      </c>
      <c r="AH1331">
        <v>-2689.3589999999999</v>
      </c>
      <c r="AI1331">
        <v>-1034.71</v>
      </c>
      <c r="AJ1331">
        <v>-1400.89</v>
      </c>
      <c r="AK1331">
        <v>-937.99099999999999</v>
      </c>
      <c r="AL1331">
        <v>-2081.4009999999998</v>
      </c>
      <c r="AM1331">
        <v>-1171.8</v>
      </c>
      <c r="AN1331">
        <v>-134.33600000000001</v>
      </c>
      <c r="AO1331">
        <v>-53.093000000000004</v>
      </c>
      <c r="AP1331">
        <v>-35.369999999999997</v>
      </c>
      <c r="AQ1331">
        <v>-27.119</v>
      </c>
      <c r="AR1331">
        <v>-16.396000000000001</v>
      </c>
      <c r="AS1331">
        <v>-14.722</v>
      </c>
      <c r="AT1331">
        <v>-13.468999999999999</v>
      </c>
      <c r="AU1331">
        <v>-12.205</v>
      </c>
      <c r="AV1331">
        <v>-12.834</v>
      </c>
      <c r="AW1331">
        <v>-11.18</v>
      </c>
      <c r="AX1331">
        <v>-10.356999999999999</v>
      </c>
      <c r="AY1331">
        <v>-9.202</v>
      </c>
      <c r="AZ1331">
        <v>-9.8049999999999997</v>
      </c>
      <c r="BA1331">
        <v>-8.3989999999999991</v>
      </c>
      <c r="BB1331">
        <v>-7.6719999999999997</v>
      </c>
      <c r="BC1331">
        <v>-7.5389999999999997</v>
      </c>
      <c r="BD1331">
        <v>-6.915</v>
      </c>
    </row>
    <row r="1332" spans="1:56" x14ac:dyDescent="0.25">
      <c r="A1332" t="s">
        <v>323</v>
      </c>
      <c r="D1332" t="s">
        <v>2</v>
      </c>
      <c r="F1332" t="s">
        <v>157</v>
      </c>
      <c r="G1332" s="33">
        <v>43130</v>
      </c>
      <c r="H1332" s="41">
        <f t="shared" si="25"/>
        <v>6939.8310000000001</v>
      </c>
      <c r="I1332">
        <v>-5.8650000000000002</v>
      </c>
      <c r="J1332">
        <v>-6.0640000000000001</v>
      </c>
      <c r="K1332">
        <v>-6.09</v>
      </c>
      <c r="L1332">
        <v>-5.4640000000000004</v>
      </c>
      <c r="M1332">
        <v>-5.4770000000000003</v>
      </c>
      <c r="N1332">
        <v>-5.9139999999999997</v>
      </c>
      <c r="O1332">
        <v>-6.3150000000000004</v>
      </c>
      <c r="P1332">
        <v>-5.3520000000000003</v>
      </c>
      <c r="Q1332">
        <v>-5.84</v>
      </c>
      <c r="R1332">
        <v>-5.7640000000000002</v>
      </c>
      <c r="S1332">
        <v>-5.9770000000000003</v>
      </c>
      <c r="T1332">
        <v>-4.5270000000000001</v>
      </c>
      <c r="U1332">
        <v>-3.9969999999999999</v>
      </c>
      <c r="V1332">
        <v>-7.0940000000000003</v>
      </c>
      <c r="W1332">
        <v>-6.8840000000000003</v>
      </c>
      <c r="X1332">
        <v>-8.7159999999999993</v>
      </c>
      <c r="Y1332">
        <v>-15.627000000000001</v>
      </c>
      <c r="Z1332">
        <v>-15.771000000000001</v>
      </c>
      <c r="AA1332">
        <v>-18.274999999999999</v>
      </c>
      <c r="AB1332">
        <v>-36.637</v>
      </c>
      <c r="AC1332">
        <v>-77.131</v>
      </c>
      <c r="AD1332">
        <v>-330.21199999999999</v>
      </c>
      <c r="AE1332">
        <v>-759.61500000000001</v>
      </c>
      <c r="AF1332">
        <v>-609.95100000000002</v>
      </c>
      <c r="AG1332">
        <v>-178.79499999999999</v>
      </c>
      <c r="AH1332">
        <v>-257.65199999999999</v>
      </c>
      <c r="AI1332">
        <v>-490.99099999999999</v>
      </c>
      <c r="AJ1332">
        <v>-672.70299999999997</v>
      </c>
      <c r="AK1332">
        <v>-595.35900000000004</v>
      </c>
      <c r="AL1332">
        <v>-359.54700000000003</v>
      </c>
      <c r="AM1332">
        <v>-430.72699999999998</v>
      </c>
      <c r="AN1332">
        <v>-608.53300000000002</v>
      </c>
      <c r="AO1332">
        <v>-363.108</v>
      </c>
      <c r="AP1332">
        <v>-341.37</v>
      </c>
      <c r="AQ1332">
        <v>-253.39699999999999</v>
      </c>
      <c r="AR1332">
        <v>-253.03899999999999</v>
      </c>
      <c r="AS1332">
        <v>-106.791</v>
      </c>
      <c r="AT1332">
        <v>-9.4209999999999994</v>
      </c>
      <c r="AU1332">
        <v>-6.6319999999999997</v>
      </c>
      <c r="AV1332">
        <v>-5.7149999999999999</v>
      </c>
      <c r="AW1332">
        <v>-6.2649999999999997</v>
      </c>
      <c r="AX1332">
        <v>-6.3150000000000004</v>
      </c>
      <c r="AY1332">
        <v>-6.0519999999999996</v>
      </c>
      <c r="AZ1332">
        <v>-4.665</v>
      </c>
      <c r="BA1332">
        <v>-5.2270000000000003</v>
      </c>
      <c r="BB1332">
        <v>-7.0890000000000004</v>
      </c>
      <c r="BC1332">
        <v>-6.2519999999999998</v>
      </c>
      <c r="BD1332">
        <v>-5.6269999999999998</v>
      </c>
    </row>
    <row r="1333" spans="1:56" x14ac:dyDescent="0.25">
      <c r="A1333" t="s">
        <v>323</v>
      </c>
      <c r="D1333" t="s">
        <v>2</v>
      </c>
      <c r="F1333" t="s">
        <v>156</v>
      </c>
      <c r="G1333" s="33">
        <v>43130</v>
      </c>
      <c r="H1333" s="41">
        <f t="shared" si="25"/>
        <v>139783.70300000004</v>
      </c>
      <c r="I1333">
        <v>-6.8650000000000002</v>
      </c>
      <c r="J1333">
        <v>-6.38</v>
      </c>
      <c r="K1333">
        <v>-5.8689999999999998</v>
      </c>
      <c r="L1333">
        <v>-5.9370000000000003</v>
      </c>
      <c r="M1333">
        <v>-5.774</v>
      </c>
      <c r="N1333">
        <v>-6.3879999999999999</v>
      </c>
      <c r="O1333">
        <v>-6.1050000000000004</v>
      </c>
      <c r="P1333">
        <v>-5.2450000000000001</v>
      </c>
      <c r="Q1333">
        <v>-5.3179999999999996</v>
      </c>
      <c r="R1333">
        <v>-4.9669999999999996</v>
      </c>
      <c r="S1333">
        <v>-5.0750000000000002</v>
      </c>
      <c r="T1333">
        <v>-5.2990000000000004</v>
      </c>
      <c r="U1333">
        <v>-5.8490000000000002</v>
      </c>
      <c r="V1333">
        <v>-9.3840000000000003</v>
      </c>
      <c r="W1333">
        <v>-24.902000000000001</v>
      </c>
      <c r="X1333">
        <v>-68.77</v>
      </c>
      <c r="Y1333">
        <v>-285.709</v>
      </c>
      <c r="Z1333">
        <v>-406.28100000000001</v>
      </c>
      <c r="AA1333">
        <v>-566.59</v>
      </c>
      <c r="AB1333">
        <v>-1651.1790000000001</v>
      </c>
      <c r="AC1333">
        <v>-3141.69</v>
      </c>
      <c r="AD1333">
        <v>-8634.0720000000001</v>
      </c>
      <c r="AE1333">
        <v>-15700.04</v>
      </c>
      <c r="AF1333">
        <v>-12286.852999999999</v>
      </c>
      <c r="AG1333">
        <v>-6030.8959999999997</v>
      </c>
      <c r="AH1333">
        <v>-7240.6959999999999</v>
      </c>
      <c r="AI1333">
        <v>-11526.916999999999</v>
      </c>
      <c r="AJ1333">
        <v>-15418.032999999999</v>
      </c>
      <c r="AK1333">
        <v>-14050.296</v>
      </c>
      <c r="AL1333">
        <v>-8609.0679999999993</v>
      </c>
      <c r="AM1333">
        <v>-8817.2279999999992</v>
      </c>
      <c r="AN1333">
        <v>-10007.012000000001</v>
      </c>
      <c r="AO1333">
        <v>-5306.1030000000001</v>
      </c>
      <c r="AP1333">
        <v>-4161.3559999999998</v>
      </c>
      <c r="AQ1333">
        <v>-2328.7370000000001</v>
      </c>
      <c r="AR1333">
        <v>-2239.5279999999998</v>
      </c>
      <c r="AS1333">
        <v>-1104.854</v>
      </c>
      <c r="AT1333">
        <v>-19.814</v>
      </c>
      <c r="AU1333">
        <v>-8.5570000000000004</v>
      </c>
      <c r="AV1333">
        <v>-6.6710000000000003</v>
      </c>
      <c r="AW1333">
        <v>-7.6429999999999998</v>
      </c>
      <c r="AX1333">
        <v>-9.6189999999999998</v>
      </c>
      <c r="AY1333">
        <v>-8.1199999999999992</v>
      </c>
      <c r="AZ1333">
        <v>-6.5529999999999999</v>
      </c>
      <c r="BA1333">
        <v>-6.3330000000000002</v>
      </c>
      <c r="BB1333">
        <v>-5.8289999999999997</v>
      </c>
      <c r="BC1333">
        <v>-6.5570000000000004</v>
      </c>
      <c r="BD1333">
        <v>-6.742</v>
      </c>
    </row>
    <row r="1334" spans="1:56" x14ac:dyDescent="0.25">
      <c r="A1334" t="s">
        <v>323</v>
      </c>
      <c r="D1334" t="s">
        <v>2</v>
      </c>
      <c r="F1334" t="s">
        <v>155</v>
      </c>
      <c r="G1334" s="33">
        <v>43130</v>
      </c>
      <c r="H1334" s="41">
        <f t="shared" si="25"/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</row>
    <row r="1335" spans="1:56" x14ac:dyDescent="0.25">
      <c r="A1335" t="s">
        <v>323</v>
      </c>
      <c r="D1335" t="s">
        <v>2</v>
      </c>
      <c r="F1335" t="s">
        <v>157</v>
      </c>
      <c r="G1335" s="33">
        <v>43131</v>
      </c>
      <c r="H1335" s="41">
        <f t="shared" si="25"/>
        <v>12169.470000000001</v>
      </c>
      <c r="I1335">
        <v>-6.2270000000000003</v>
      </c>
      <c r="J1335">
        <v>-5.827</v>
      </c>
      <c r="K1335">
        <v>-6.0650000000000004</v>
      </c>
      <c r="L1335">
        <v>-5.9269999999999996</v>
      </c>
      <c r="M1335">
        <v>-5.7149999999999999</v>
      </c>
      <c r="N1335">
        <v>-5.5890000000000004</v>
      </c>
      <c r="O1335">
        <v>-6.7770000000000001</v>
      </c>
      <c r="P1335">
        <v>-5.577</v>
      </c>
      <c r="Q1335">
        <v>-5.94</v>
      </c>
      <c r="R1335">
        <v>-5.5149999999999997</v>
      </c>
      <c r="S1335">
        <v>-5.3520000000000003</v>
      </c>
      <c r="T1335">
        <v>-3.766</v>
      </c>
      <c r="U1335">
        <v>-5.1820000000000004</v>
      </c>
      <c r="V1335">
        <v>-13.095000000000001</v>
      </c>
      <c r="W1335">
        <v>-19.637</v>
      </c>
      <c r="X1335">
        <v>-34.497999999999998</v>
      </c>
      <c r="Y1335">
        <v>-61.853000000000002</v>
      </c>
      <c r="Z1335">
        <v>-177.215</v>
      </c>
      <c r="AA1335">
        <v>-186.84800000000001</v>
      </c>
      <c r="AB1335">
        <v>-393.18700000000001</v>
      </c>
      <c r="AC1335">
        <v>-222.279</v>
      </c>
      <c r="AD1335">
        <v>-720.22</v>
      </c>
      <c r="AE1335">
        <v>-707.94899999999996</v>
      </c>
      <c r="AF1335">
        <v>-434.995</v>
      </c>
      <c r="AG1335">
        <v>-887.16200000000003</v>
      </c>
      <c r="AH1335">
        <v>-1106.5139999999999</v>
      </c>
      <c r="AI1335">
        <v>-1125.0740000000001</v>
      </c>
      <c r="AJ1335">
        <v>-1036.2619999999999</v>
      </c>
      <c r="AK1335">
        <v>-944.36500000000001</v>
      </c>
      <c r="AL1335">
        <v>-758.91600000000005</v>
      </c>
      <c r="AM1335">
        <v>-685.875</v>
      </c>
      <c r="AN1335">
        <v>-770.51700000000005</v>
      </c>
      <c r="AO1335">
        <v>-571.94200000000001</v>
      </c>
      <c r="AP1335">
        <v>-298.48099999999999</v>
      </c>
      <c r="AQ1335">
        <v>-468.59100000000001</v>
      </c>
      <c r="AR1335">
        <v>-292.16899999999998</v>
      </c>
      <c r="AS1335">
        <v>-102.76300000000001</v>
      </c>
      <c r="AT1335">
        <v>-16.731000000000002</v>
      </c>
      <c r="AU1335">
        <v>-5.891</v>
      </c>
      <c r="AV1335">
        <v>-5.827</v>
      </c>
      <c r="AW1335">
        <v>-6.2770000000000001</v>
      </c>
      <c r="AX1335">
        <v>-5.74</v>
      </c>
      <c r="AY1335">
        <v>-5.8769999999999998</v>
      </c>
      <c r="AZ1335">
        <v>-4.2649999999999997</v>
      </c>
      <c r="BA1335">
        <v>-7.5149999999999997</v>
      </c>
      <c r="BB1335">
        <v>-5.8769999999999998</v>
      </c>
      <c r="BC1335">
        <v>-5.7519999999999998</v>
      </c>
      <c r="BD1335">
        <v>-5.8520000000000003</v>
      </c>
    </row>
    <row r="1336" spans="1:56" x14ac:dyDescent="0.25">
      <c r="A1336" t="s">
        <v>323</v>
      </c>
      <c r="D1336" t="s">
        <v>2</v>
      </c>
      <c r="F1336" t="s">
        <v>156</v>
      </c>
      <c r="G1336" s="33">
        <v>43131</v>
      </c>
      <c r="H1336" s="41">
        <f t="shared" si="25"/>
        <v>237241.79500000004</v>
      </c>
      <c r="I1336">
        <v>-7.1040000000000001</v>
      </c>
      <c r="J1336">
        <v>-6.4219999999999997</v>
      </c>
      <c r="K1336">
        <v>-5.2039999999999997</v>
      </c>
      <c r="L1336">
        <v>-4.7560000000000002</v>
      </c>
      <c r="M1336">
        <v>-4.8659999999999997</v>
      </c>
      <c r="N1336">
        <v>-4.9269999999999996</v>
      </c>
      <c r="O1336">
        <v>-4.7560000000000002</v>
      </c>
      <c r="P1336">
        <v>-4.6349999999999998</v>
      </c>
      <c r="Q1336">
        <v>-4.7539999999999996</v>
      </c>
      <c r="R1336">
        <v>-4.758</v>
      </c>
      <c r="S1336">
        <v>-4.7539999999999996</v>
      </c>
      <c r="T1336">
        <v>-5.923</v>
      </c>
      <c r="U1336">
        <v>-11.457000000000001</v>
      </c>
      <c r="V1336">
        <v>-94.108999999999995</v>
      </c>
      <c r="W1336">
        <v>-420.52199999999999</v>
      </c>
      <c r="X1336">
        <v>-1033.162</v>
      </c>
      <c r="Y1336">
        <v>-2639.6860000000001</v>
      </c>
      <c r="Z1336">
        <v>-5840.25</v>
      </c>
      <c r="AA1336">
        <v>-6250.8720000000003</v>
      </c>
      <c r="AB1336">
        <v>-8672.3109999999997</v>
      </c>
      <c r="AC1336">
        <v>-8321.0730000000003</v>
      </c>
      <c r="AD1336">
        <v>-14719.005999999999</v>
      </c>
      <c r="AE1336">
        <v>-13739.324000000001</v>
      </c>
      <c r="AF1336">
        <v>-11634.826999999999</v>
      </c>
      <c r="AG1336">
        <v>-18466.127</v>
      </c>
      <c r="AH1336">
        <v>-21649.773000000001</v>
      </c>
      <c r="AI1336">
        <v>-21853.024000000001</v>
      </c>
      <c r="AJ1336">
        <v>-21088.534</v>
      </c>
      <c r="AK1336">
        <v>-18834.165000000001</v>
      </c>
      <c r="AL1336">
        <v>-15261.277</v>
      </c>
      <c r="AM1336">
        <v>-13073.380999999999</v>
      </c>
      <c r="AN1336">
        <v>-12165.694</v>
      </c>
      <c r="AO1336">
        <v>-8032.5649999999996</v>
      </c>
      <c r="AP1336">
        <v>-3758.1410000000001</v>
      </c>
      <c r="AQ1336">
        <v>-5250.4489999999996</v>
      </c>
      <c r="AR1336">
        <v>-3125.2890000000002</v>
      </c>
      <c r="AS1336">
        <v>-1032.136</v>
      </c>
      <c r="AT1336">
        <v>-123.684</v>
      </c>
      <c r="AU1336">
        <v>-11.255000000000001</v>
      </c>
      <c r="AV1336">
        <v>-11.349</v>
      </c>
      <c r="AW1336">
        <v>-10.260999999999999</v>
      </c>
      <c r="AX1336">
        <v>-9.3320000000000007</v>
      </c>
      <c r="AY1336">
        <v>-8.8849999999999998</v>
      </c>
      <c r="AZ1336">
        <v>-7.7480000000000002</v>
      </c>
      <c r="BA1336">
        <v>-6.9390000000000001</v>
      </c>
      <c r="BB1336">
        <v>-6.6740000000000004</v>
      </c>
      <c r="BC1336">
        <v>-8.7270000000000003</v>
      </c>
      <c r="BD1336">
        <v>-6.9279999999999999</v>
      </c>
    </row>
    <row r="1337" spans="1:56" x14ac:dyDescent="0.25">
      <c r="A1337" t="s">
        <v>323</v>
      </c>
      <c r="D1337" t="s">
        <v>2</v>
      </c>
      <c r="F1337" t="s">
        <v>155</v>
      </c>
      <c r="G1337" s="33">
        <v>43131</v>
      </c>
      <c r="H1337" s="41">
        <f t="shared" si="25"/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</row>
    <row r="1338" spans="1:56" x14ac:dyDescent="0.25">
      <c r="A1338" t="s">
        <v>323</v>
      </c>
      <c r="D1338" t="s">
        <v>2</v>
      </c>
      <c r="F1338" t="s">
        <v>155</v>
      </c>
      <c r="G1338" s="33">
        <v>43132</v>
      </c>
      <c r="H1338" s="41">
        <f t="shared" si="25"/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</row>
    <row r="1339" spans="1:56" x14ac:dyDescent="0.25">
      <c r="A1339" t="s">
        <v>323</v>
      </c>
      <c r="D1339" t="s">
        <v>2</v>
      </c>
      <c r="F1339" t="s">
        <v>156</v>
      </c>
      <c r="G1339" s="33">
        <v>43132</v>
      </c>
      <c r="H1339" s="41">
        <f t="shared" si="25"/>
        <v>393913.12799999997</v>
      </c>
      <c r="I1339">
        <v>-6.4409999999999998</v>
      </c>
      <c r="J1339">
        <v>-6.6349999999999998</v>
      </c>
      <c r="K1339">
        <v>-6.1509999999999998</v>
      </c>
      <c r="L1339">
        <v>-6.1580000000000004</v>
      </c>
      <c r="M1339">
        <v>-6.06</v>
      </c>
      <c r="N1339">
        <v>-6.0359999999999996</v>
      </c>
      <c r="O1339">
        <v>-5.6070000000000002</v>
      </c>
      <c r="P1339">
        <v>-6.1459999999999999</v>
      </c>
      <c r="Q1339">
        <v>-5.4539999999999997</v>
      </c>
      <c r="R1339">
        <v>-5.0069999999999997</v>
      </c>
      <c r="S1339">
        <v>-4.8079999999999998</v>
      </c>
      <c r="T1339">
        <v>-13.31</v>
      </c>
      <c r="U1339">
        <v>-205.38399999999999</v>
      </c>
      <c r="V1339">
        <v>-1005.441</v>
      </c>
      <c r="W1339">
        <v>-2886.951</v>
      </c>
      <c r="X1339">
        <v>-5769.82</v>
      </c>
      <c r="Y1339">
        <v>-9014.5169999999998</v>
      </c>
      <c r="Z1339">
        <v>-12541.893</v>
      </c>
      <c r="AA1339">
        <v>-15982.029</v>
      </c>
      <c r="AB1339">
        <v>-19080.047999999999</v>
      </c>
      <c r="AC1339">
        <v>-21618.945</v>
      </c>
      <c r="AD1339">
        <v>-23720.255000000001</v>
      </c>
      <c r="AE1339">
        <v>-25237.117999999999</v>
      </c>
      <c r="AF1339">
        <v>-26274.731</v>
      </c>
      <c r="AG1339">
        <v>-26947.421999999999</v>
      </c>
      <c r="AH1339">
        <v>-27215.563999999998</v>
      </c>
      <c r="AI1339">
        <v>-27017.655999999999</v>
      </c>
      <c r="AJ1339">
        <v>-26342.686000000002</v>
      </c>
      <c r="AK1339">
        <v>-25140.874</v>
      </c>
      <c r="AL1339">
        <v>-23380.25</v>
      </c>
      <c r="AM1339">
        <v>-20797.496999999999</v>
      </c>
      <c r="AN1339">
        <v>-17755.759999999998</v>
      </c>
      <c r="AO1339">
        <v>-14230.839</v>
      </c>
      <c r="AP1339">
        <v>-10218.16</v>
      </c>
      <c r="AQ1339">
        <v>-6209.2179999999998</v>
      </c>
      <c r="AR1339">
        <v>-3525.665</v>
      </c>
      <c r="AS1339">
        <v>-1288.68</v>
      </c>
      <c r="AT1339">
        <v>-349.423</v>
      </c>
      <c r="AU1339">
        <v>-18.283000000000001</v>
      </c>
      <c r="AV1339">
        <v>-6.7480000000000002</v>
      </c>
      <c r="AW1339">
        <v>-7.32</v>
      </c>
      <c r="AX1339">
        <v>-7.5380000000000003</v>
      </c>
      <c r="AY1339">
        <v>-7.1020000000000003</v>
      </c>
      <c r="AZ1339">
        <v>-7.1040000000000001</v>
      </c>
      <c r="BA1339">
        <v>-6.6989999999999998</v>
      </c>
      <c r="BB1339">
        <v>-5.7750000000000004</v>
      </c>
      <c r="BC1339">
        <v>-5.9039999999999999</v>
      </c>
      <c r="BD1339">
        <v>-6.016</v>
      </c>
    </row>
    <row r="1340" spans="1:56" x14ac:dyDescent="0.25">
      <c r="A1340" t="s">
        <v>323</v>
      </c>
      <c r="D1340" t="s">
        <v>2</v>
      </c>
      <c r="F1340" t="s">
        <v>157</v>
      </c>
      <c r="G1340" s="33">
        <v>43132</v>
      </c>
      <c r="H1340" s="41">
        <f t="shared" si="25"/>
        <v>21192.487000000001</v>
      </c>
      <c r="I1340">
        <v>-5.1520000000000001</v>
      </c>
      <c r="J1340">
        <v>-5.6639999999999997</v>
      </c>
      <c r="K1340">
        <v>-5.8019999999999996</v>
      </c>
      <c r="L1340">
        <v>-5.9020000000000001</v>
      </c>
      <c r="M1340">
        <v>-5.6020000000000003</v>
      </c>
      <c r="N1340">
        <v>-5.7640000000000002</v>
      </c>
      <c r="O1340">
        <v>-5.5640000000000001</v>
      </c>
      <c r="P1340">
        <v>-5.9649999999999999</v>
      </c>
      <c r="Q1340">
        <v>-5.6769999999999996</v>
      </c>
      <c r="R1340">
        <v>-5.6639999999999997</v>
      </c>
      <c r="S1340">
        <v>-5.6020000000000003</v>
      </c>
      <c r="T1340">
        <v>-4.0810000000000004</v>
      </c>
      <c r="U1340">
        <v>-15.885999999999999</v>
      </c>
      <c r="V1340">
        <v>-54.588000000000001</v>
      </c>
      <c r="W1340">
        <v>-124.54</v>
      </c>
      <c r="X1340">
        <v>-241.916</v>
      </c>
      <c r="Y1340">
        <v>-401.92</v>
      </c>
      <c r="Z1340">
        <v>-611.92100000000005</v>
      </c>
      <c r="AA1340">
        <v>-831.90099999999995</v>
      </c>
      <c r="AB1340">
        <v>-1006.328</v>
      </c>
      <c r="AC1340">
        <v>-1130.9860000000001</v>
      </c>
      <c r="AD1340">
        <v>-1256.223</v>
      </c>
      <c r="AE1340">
        <v>-1312.027</v>
      </c>
      <c r="AF1340">
        <v>-1379.99</v>
      </c>
      <c r="AG1340">
        <v>-1425.655</v>
      </c>
      <c r="AH1340">
        <v>-1391.758</v>
      </c>
      <c r="AI1340">
        <v>-1357.451</v>
      </c>
      <c r="AJ1340">
        <v>-1290.694</v>
      </c>
      <c r="AK1340">
        <v>-1225.587</v>
      </c>
      <c r="AL1340">
        <v>-1193.826</v>
      </c>
      <c r="AM1340">
        <v>-1138.951</v>
      </c>
      <c r="AN1340">
        <v>-1078.402</v>
      </c>
      <c r="AO1340">
        <v>-938.78700000000003</v>
      </c>
      <c r="AP1340">
        <v>-733.09900000000005</v>
      </c>
      <c r="AQ1340">
        <v>-499.86599999999999</v>
      </c>
      <c r="AR1340">
        <v>-262.70400000000001</v>
      </c>
      <c r="AS1340">
        <v>-125.42400000000001</v>
      </c>
      <c r="AT1340">
        <v>-36.54</v>
      </c>
      <c r="AU1340">
        <v>-7.0209999999999999</v>
      </c>
      <c r="AV1340">
        <v>-5.6150000000000002</v>
      </c>
      <c r="AW1340">
        <v>-6.0270000000000001</v>
      </c>
      <c r="AX1340">
        <v>-5.7770000000000001</v>
      </c>
      <c r="AY1340">
        <v>-6.0270000000000001</v>
      </c>
      <c r="AZ1340">
        <v>-3.8650000000000002</v>
      </c>
      <c r="BA1340">
        <v>-7.8019999999999996</v>
      </c>
      <c r="BB1340">
        <v>-5.4770000000000003</v>
      </c>
      <c r="BC1340">
        <v>-5.8019999999999996</v>
      </c>
      <c r="BD1340">
        <v>-5.665</v>
      </c>
    </row>
    <row r="1341" spans="1:56" x14ac:dyDescent="0.25">
      <c r="A1341" t="s">
        <v>323</v>
      </c>
      <c r="D1341" t="s">
        <v>2</v>
      </c>
      <c r="F1341" t="s">
        <v>156</v>
      </c>
      <c r="G1341" s="33">
        <v>43133</v>
      </c>
      <c r="H1341" s="41">
        <f t="shared" si="25"/>
        <v>360425.14399999997</v>
      </c>
      <c r="I1341">
        <v>-5.4039999999999999</v>
      </c>
      <c r="J1341">
        <v>-5.2389999999999999</v>
      </c>
      <c r="K1341">
        <v>-5.1239999999999997</v>
      </c>
      <c r="L1341">
        <v>-5.0380000000000003</v>
      </c>
      <c r="M1341">
        <v>-4.7699999999999996</v>
      </c>
      <c r="N1341">
        <v>-5.0270000000000001</v>
      </c>
      <c r="O1341">
        <v>-5.0289999999999999</v>
      </c>
      <c r="P1341">
        <v>-4.7359999999999998</v>
      </c>
      <c r="Q1341">
        <v>-4.9169999999999998</v>
      </c>
      <c r="R1341">
        <v>-5.05</v>
      </c>
      <c r="S1341">
        <v>-5.3769999999999998</v>
      </c>
      <c r="T1341">
        <v>-9.5370000000000008</v>
      </c>
      <c r="U1341">
        <v>-172.041</v>
      </c>
      <c r="V1341">
        <v>-967.274</v>
      </c>
      <c r="W1341">
        <v>-2772.63</v>
      </c>
      <c r="X1341">
        <v>-5290.71</v>
      </c>
      <c r="Y1341">
        <v>-8013.7809999999999</v>
      </c>
      <c r="Z1341">
        <v>-11008.427</v>
      </c>
      <c r="AA1341">
        <v>-14236.504000000001</v>
      </c>
      <c r="AB1341">
        <v>-17303.597000000002</v>
      </c>
      <c r="AC1341">
        <v>-19639.257000000001</v>
      </c>
      <c r="AD1341">
        <v>-21935.491999999998</v>
      </c>
      <c r="AE1341">
        <v>-23813.924999999999</v>
      </c>
      <c r="AF1341">
        <v>-24899.451000000001</v>
      </c>
      <c r="AG1341">
        <v>-24953.84</v>
      </c>
      <c r="AH1341">
        <v>-25129.867999999999</v>
      </c>
      <c r="AI1341">
        <v>-24599.603999999999</v>
      </c>
      <c r="AJ1341">
        <v>-23267.834999999999</v>
      </c>
      <c r="AK1341">
        <v>-22010.832999999999</v>
      </c>
      <c r="AL1341">
        <v>-20596.288</v>
      </c>
      <c r="AM1341">
        <v>-18499.295999999998</v>
      </c>
      <c r="AN1341">
        <v>-16047.316999999999</v>
      </c>
      <c r="AO1341">
        <v>-13381.39</v>
      </c>
      <c r="AP1341">
        <v>-9841.3369999999995</v>
      </c>
      <c r="AQ1341">
        <v>-6380.1710000000003</v>
      </c>
      <c r="AR1341">
        <v>-3502.8519999999999</v>
      </c>
      <c r="AS1341">
        <v>-1579.6949999999999</v>
      </c>
      <c r="AT1341">
        <v>-415.79700000000003</v>
      </c>
      <c r="AU1341">
        <v>-27.364999999999998</v>
      </c>
      <c r="AV1341">
        <v>-10.705</v>
      </c>
      <c r="AW1341">
        <v>-10.667999999999999</v>
      </c>
      <c r="AX1341">
        <v>-9.3629999999999995</v>
      </c>
      <c r="AY1341">
        <v>-8.8170000000000002</v>
      </c>
      <c r="AZ1341">
        <v>-7.7850000000000001</v>
      </c>
      <c r="BA1341">
        <v>-6.7640000000000002</v>
      </c>
      <c r="BB1341">
        <v>-6.7080000000000002</v>
      </c>
      <c r="BC1341">
        <v>-6.6420000000000003</v>
      </c>
      <c r="BD1341">
        <v>-5.867</v>
      </c>
    </row>
    <row r="1342" spans="1:56" x14ac:dyDescent="0.25">
      <c r="A1342" t="s">
        <v>323</v>
      </c>
      <c r="D1342" t="s">
        <v>2</v>
      </c>
      <c r="F1342" t="s">
        <v>155</v>
      </c>
      <c r="G1342" s="33">
        <v>43133</v>
      </c>
      <c r="H1342" s="41">
        <f t="shared" si="25"/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</row>
    <row r="1343" spans="1:56" x14ac:dyDescent="0.25">
      <c r="A1343" t="s">
        <v>323</v>
      </c>
      <c r="D1343" t="s">
        <v>2</v>
      </c>
      <c r="F1343" t="s">
        <v>157</v>
      </c>
      <c r="G1343" s="33">
        <v>43133</v>
      </c>
      <c r="H1343" s="41">
        <f t="shared" si="25"/>
        <v>19787.759999999995</v>
      </c>
      <c r="I1343">
        <v>-5.7149999999999999</v>
      </c>
      <c r="J1343">
        <v>-5.6150000000000002</v>
      </c>
      <c r="K1343">
        <v>-5.7519999999999998</v>
      </c>
      <c r="L1343">
        <v>-5.84</v>
      </c>
      <c r="M1343">
        <v>-5.4269999999999996</v>
      </c>
      <c r="N1343">
        <v>-5.64</v>
      </c>
      <c r="O1343">
        <v>-5.6269999999999998</v>
      </c>
      <c r="P1343">
        <v>-5.5019999999999998</v>
      </c>
      <c r="Q1343">
        <v>-5.89</v>
      </c>
      <c r="R1343">
        <v>-5.54</v>
      </c>
      <c r="S1343">
        <v>-5.6390000000000002</v>
      </c>
      <c r="T1343">
        <v>-3.6</v>
      </c>
      <c r="U1343">
        <v>-17.213000000000001</v>
      </c>
      <c r="V1343">
        <v>-57.22</v>
      </c>
      <c r="W1343">
        <v>-122.973</v>
      </c>
      <c r="X1343">
        <v>-220.178</v>
      </c>
      <c r="Y1343">
        <v>-360.23700000000002</v>
      </c>
      <c r="Z1343">
        <v>-511.51</v>
      </c>
      <c r="AA1343">
        <v>-671.05600000000004</v>
      </c>
      <c r="AB1343">
        <v>-836.14800000000002</v>
      </c>
      <c r="AC1343">
        <v>-963.01599999999996</v>
      </c>
      <c r="AD1343">
        <v>-1116.0360000000001</v>
      </c>
      <c r="AE1343">
        <v>-1194.172</v>
      </c>
      <c r="AF1343">
        <v>-1273.557</v>
      </c>
      <c r="AG1343">
        <v>-1250.1769999999999</v>
      </c>
      <c r="AH1343">
        <v>-1300.2829999999999</v>
      </c>
      <c r="AI1343">
        <v>-1299.952</v>
      </c>
      <c r="AJ1343">
        <v>-1248.8530000000001</v>
      </c>
      <c r="AK1343">
        <v>-1223.211</v>
      </c>
      <c r="AL1343">
        <v>-1198.7049999999999</v>
      </c>
      <c r="AM1343">
        <v>-1141.82</v>
      </c>
      <c r="AN1343">
        <v>-1032.925</v>
      </c>
      <c r="AO1343">
        <v>-928.20600000000002</v>
      </c>
      <c r="AP1343">
        <v>-758.48500000000001</v>
      </c>
      <c r="AQ1343">
        <v>-509.63200000000001</v>
      </c>
      <c r="AR1343">
        <v>-279.38900000000001</v>
      </c>
      <c r="AS1343">
        <v>-113.154</v>
      </c>
      <c r="AT1343">
        <v>-29.324000000000002</v>
      </c>
      <c r="AU1343">
        <v>-7.0460000000000003</v>
      </c>
      <c r="AV1343">
        <v>-5.8150000000000004</v>
      </c>
      <c r="AW1343">
        <v>-6.84</v>
      </c>
      <c r="AX1343">
        <v>-5.9640000000000004</v>
      </c>
      <c r="AY1343">
        <v>-6.6769999999999996</v>
      </c>
      <c r="AZ1343">
        <v>-5.04</v>
      </c>
      <c r="BA1343">
        <v>-8.24</v>
      </c>
      <c r="BB1343">
        <v>-5.9269999999999996</v>
      </c>
      <c r="BC1343">
        <v>-6.64</v>
      </c>
      <c r="BD1343">
        <v>-6.3520000000000003</v>
      </c>
    </row>
    <row r="1344" spans="1:56" x14ac:dyDescent="0.25">
      <c r="A1344" t="s">
        <v>323</v>
      </c>
      <c r="D1344" t="s">
        <v>2</v>
      </c>
      <c r="F1344" t="s">
        <v>156</v>
      </c>
      <c r="G1344" s="33">
        <v>43134</v>
      </c>
      <c r="H1344" s="41">
        <f t="shared" si="25"/>
        <v>322201.02799999999</v>
      </c>
      <c r="I1344">
        <v>-6.274</v>
      </c>
      <c r="J1344">
        <v>-6.5</v>
      </c>
      <c r="K1344">
        <v>-6.1980000000000004</v>
      </c>
      <c r="L1344">
        <v>-6.4279999999999999</v>
      </c>
      <c r="M1344">
        <v>-5.8739999999999997</v>
      </c>
      <c r="N1344">
        <v>-5.867</v>
      </c>
      <c r="O1344">
        <v>-5.99</v>
      </c>
      <c r="P1344">
        <v>-5.74</v>
      </c>
      <c r="Q1344">
        <v>-5.3579999999999997</v>
      </c>
      <c r="R1344">
        <v>-5.415</v>
      </c>
      <c r="S1344">
        <v>-4.9740000000000002</v>
      </c>
      <c r="T1344">
        <v>-8.6310000000000002</v>
      </c>
      <c r="U1344">
        <v>-171.102</v>
      </c>
      <c r="V1344">
        <v>-946.35900000000004</v>
      </c>
      <c r="W1344">
        <v>-2574.009</v>
      </c>
      <c r="X1344">
        <v>-4905.3280000000004</v>
      </c>
      <c r="Y1344">
        <v>-7317.06</v>
      </c>
      <c r="Z1344">
        <v>-9174.7489999999998</v>
      </c>
      <c r="AA1344">
        <v>-12803.862999999999</v>
      </c>
      <c r="AB1344">
        <v>-16452.964</v>
      </c>
      <c r="AC1344">
        <v>-18746.092000000001</v>
      </c>
      <c r="AD1344">
        <v>-20471.537</v>
      </c>
      <c r="AE1344">
        <v>-21747.64</v>
      </c>
      <c r="AF1344">
        <v>-22626.078000000001</v>
      </c>
      <c r="AG1344">
        <v>-23010.831999999999</v>
      </c>
      <c r="AH1344">
        <v>-22800.120999999999</v>
      </c>
      <c r="AI1344">
        <v>-21303.512999999999</v>
      </c>
      <c r="AJ1344">
        <v>-19826.169000000002</v>
      </c>
      <c r="AK1344">
        <v>-19131.149000000001</v>
      </c>
      <c r="AL1344">
        <v>-17676.583999999999</v>
      </c>
      <c r="AM1344">
        <v>-16185.361000000001</v>
      </c>
      <c r="AN1344">
        <v>-13976.03</v>
      </c>
      <c r="AO1344">
        <v>-11143.892</v>
      </c>
      <c r="AP1344">
        <v>-8497.3770000000004</v>
      </c>
      <c r="AQ1344">
        <v>-5657.0780000000004</v>
      </c>
      <c r="AR1344">
        <v>-3157.049</v>
      </c>
      <c r="AS1344">
        <v>-1389.1</v>
      </c>
      <c r="AT1344">
        <v>-337.464</v>
      </c>
      <c r="AU1344">
        <v>-24.661999999999999</v>
      </c>
      <c r="AV1344">
        <v>-11.821</v>
      </c>
      <c r="AW1344">
        <v>-9.2210000000000001</v>
      </c>
      <c r="AX1344">
        <v>-8.6240000000000006</v>
      </c>
      <c r="AY1344">
        <v>-7.9950000000000001</v>
      </c>
      <c r="AZ1344">
        <v>-8.14</v>
      </c>
      <c r="BA1344">
        <v>-7.6859999999999999</v>
      </c>
      <c r="BB1344">
        <v>-7.29</v>
      </c>
      <c r="BC1344">
        <v>-7.03</v>
      </c>
      <c r="BD1344">
        <v>-6.81</v>
      </c>
    </row>
    <row r="1345" spans="1:56" x14ac:dyDescent="0.25">
      <c r="A1345" t="s">
        <v>323</v>
      </c>
      <c r="D1345" t="s">
        <v>2</v>
      </c>
      <c r="F1345" t="s">
        <v>155</v>
      </c>
      <c r="G1345" s="33">
        <v>43134</v>
      </c>
      <c r="H1345" s="41">
        <f t="shared" si="25"/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</row>
    <row r="1346" spans="1:56" x14ac:dyDescent="0.25">
      <c r="A1346" t="s">
        <v>323</v>
      </c>
      <c r="D1346" t="s">
        <v>2</v>
      </c>
      <c r="F1346" t="s">
        <v>157</v>
      </c>
      <c r="G1346" s="33">
        <v>43134</v>
      </c>
      <c r="H1346" s="41">
        <f t="shared" si="25"/>
        <v>27970.53</v>
      </c>
      <c r="I1346">
        <v>-6.49</v>
      </c>
      <c r="J1346">
        <v>-5.9269999999999996</v>
      </c>
      <c r="K1346">
        <v>-6.6150000000000002</v>
      </c>
      <c r="L1346">
        <v>-6.3520000000000003</v>
      </c>
      <c r="M1346">
        <v>-6.34</v>
      </c>
      <c r="N1346">
        <v>-6.202</v>
      </c>
      <c r="O1346">
        <v>-6.44</v>
      </c>
      <c r="P1346">
        <v>-6.09</v>
      </c>
      <c r="Q1346">
        <v>-6.2270000000000003</v>
      </c>
      <c r="R1346">
        <v>-5.9770000000000003</v>
      </c>
      <c r="S1346">
        <v>-6.2889999999999997</v>
      </c>
      <c r="T1346">
        <v>-3.9940000000000002</v>
      </c>
      <c r="U1346">
        <v>-19.460999999999999</v>
      </c>
      <c r="V1346">
        <v>-86.923000000000002</v>
      </c>
      <c r="W1346">
        <v>-244.14500000000001</v>
      </c>
      <c r="X1346">
        <v>-477.35399999999998</v>
      </c>
      <c r="Y1346">
        <v>-699.63900000000001</v>
      </c>
      <c r="Z1346">
        <v>-740.00099999999998</v>
      </c>
      <c r="AA1346">
        <v>-1068.3689999999999</v>
      </c>
      <c r="AB1346">
        <v>-1391.2940000000001</v>
      </c>
      <c r="AC1346">
        <v>-1552.203</v>
      </c>
      <c r="AD1346">
        <v>-1673.838</v>
      </c>
      <c r="AE1346">
        <v>-1767.2660000000001</v>
      </c>
      <c r="AF1346">
        <v>-1822.1110000000001</v>
      </c>
      <c r="AG1346">
        <v>-1875.4760000000001</v>
      </c>
      <c r="AH1346">
        <v>-1863.6790000000001</v>
      </c>
      <c r="AI1346">
        <v>-1839.9179999999999</v>
      </c>
      <c r="AJ1346">
        <v>-1727.385</v>
      </c>
      <c r="AK1346">
        <v>-1596.4639999999999</v>
      </c>
      <c r="AL1346">
        <v>-1576.229</v>
      </c>
      <c r="AM1346">
        <v>-1491.4079999999999</v>
      </c>
      <c r="AN1346">
        <v>-1316.799</v>
      </c>
      <c r="AO1346">
        <v>-1090.1469999999999</v>
      </c>
      <c r="AP1346">
        <v>-869.49099999999999</v>
      </c>
      <c r="AQ1346">
        <v>-589.16099999999994</v>
      </c>
      <c r="AR1346">
        <v>-310.69499999999999</v>
      </c>
      <c r="AS1346">
        <v>-116.449</v>
      </c>
      <c r="AT1346">
        <v>-28.497</v>
      </c>
      <c r="AU1346">
        <v>-6.94</v>
      </c>
      <c r="AV1346">
        <v>-6.327</v>
      </c>
      <c r="AW1346">
        <v>-6.59</v>
      </c>
      <c r="AX1346">
        <v>-6.0270000000000001</v>
      </c>
      <c r="AY1346">
        <v>-6.5149999999999997</v>
      </c>
      <c r="AZ1346">
        <v>-3.49</v>
      </c>
      <c r="BA1346">
        <v>-8.3770000000000007</v>
      </c>
      <c r="BB1346">
        <v>-5.8019999999999996</v>
      </c>
      <c r="BC1346">
        <v>-6.665</v>
      </c>
      <c r="BD1346">
        <v>-6.452</v>
      </c>
    </row>
    <row r="1347" spans="1:56" x14ac:dyDescent="0.25">
      <c r="A1347" t="s">
        <v>323</v>
      </c>
      <c r="D1347" t="s">
        <v>2</v>
      </c>
      <c r="F1347" t="s">
        <v>156</v>
      </c>
      <c r="G1347" s="33">
        <v>43135</v>
      </c>
      <c r="H1347" s="41">
        <f t="shared" si="25"/>
        <v>329665.43200000015</v>
      </c>
      <c r="I1347">
        <v>-6.48</v>
      </c>
      <c r="J1347">
        <v>-6.3689999999999998</v>
      </c>
      <c r="K1347">
        <v>-6.3460000000000001</v>
      </c>
      <c r="L1347">
        <v>-6.0789999999999997</v>
      </c>
      <c r="M1347">
        <v>-5.8739999999999997</v>
      </c>
      <c r="N1347">
        <v>-5.766</v>
      </c>
      <c r="O1347">
        <v>-5.4340000000000002</v>
      </c>
      <c r="P1347">
        <v>-5.61</v>
      </c>
      <c r="Q1347">
        <v>-5.1319999999999997</v>
      </c>
      <c r="R1347">
        <v>-5.0590000000000002</v>
      </c>
      <c r="S1347">
        <v>-4.7220000000000004</v>
      </c>
      <c r="T1347">
        <v>-8.8130000000000006</v>
      </c>
      <c r="U1347">
        <v>-174.55600000000001</v>
      </c>
      <c r="V1347">
        <v>-948.09400000000005</v>
      </c>
      <c r="W1347">
        <v>-2651.3009999999999</v>
      </c>
      <c r="X1347">
        <v>-5120.7669999999998</v>
      </c>
      <c r="Y1347">
        <v>-7894.8990000000003</v>
      </c>
      <c r="Z1347">
        <v>-10910.843000000001</v>
      </c>
      <c r="AA1347">
        <v>-13795.424000000001</v>
      </c>
      <c r="AB1347">
        <v>-16450.826000000001</v>
      </c>
      <c r="AC1347">
        <v>-18642.322</v>
      </c>
      <c r="AD1347">
        <v>-20319.272000000001</v>
      </c>
      <c r="AE1347">
        <v>-21538.148000000001</v>
      </c>
      <c r="AF1347">
        <v>-22388.262999999999</v>
      </c>
      <c r="AG1347">
        <v>-22842.925999999999</v>
      </c>
      <c r="AH1347">
        <v>-22841.725999999999</v>
      </c>
      <c r="AI1347">
        <v>-22416.721000000001</v>
      </c>
      <c r="AJ1347">
        <v>-21565.469000000001</v>
      </c>
      <c r="AK1347">
        <v>-20335.756000000001</v>
      </c>
      <c r="AL1347">
        <v>-18681.633000000002</v>
      </c>
      <c r="AM1347">
        <v>-16558.462</v>
      </c>
      <c r="AN1347">
        <v>-13984.370999999999</v>
      </c>
      <c r="AO1347">
        <v>-11103.742</v>
      </c>
      <c r="AP1347">
        <v>-8160.1930000000002</v>
      </c>
      <c r="AQ1347">
        <v>-5372.9840000000004</v>
      </c>
      <c r="AR1347">
        <v>-3047.4</v>
      </c>
      <c r="AS1347">
        <v>-1384.806</v>
      </c>
      <c r="AT1347">
        <v>-361.745</v>
      </c>
      <c r="AU1347">
        <v>-27.356000000000002</v>
      </c>
      <c r="AV1347">
        <v>-10.09</v>
      </c>
      <c r="AW1347">
        <v>-10.46</v>
      </c>
      <c r="AX1347">
        <v>-9.766</v>
      </c>
      <c r="AY1347">
        <v>-8.1039999999999992</v>
      </c>
      <c r="AZ1347">
        <v>-7.484</v>
      </c>
      <c r="BA1347">
        <v>-7.1449999999999996</v>
      </c>
      <c r="BB1347">
        <v>-6.6459999999999999</v>
      </c>
      <c r="BC1347">
        <v>-7.1349999999999998</v>
      </c>
      <c r="BD1347">
        <v>-6.9130000000000003</v>
      </c>
    </row>
    <row r="1348" spans="1:56" x14ac:dyDescent="0.25">
      <c r="A1348" t="s">
        <v>323</v>
      </c>
      <c r="D1348" t="s">
        <v>2</v>
      </c>
      <c r="F1348" t="s">
        <v>157</v>
      </c>
      <c r="G1348" s="33">
        <v>43135</v>
      </c>
      <c r="H1348" s="41">
        <f t="shared" si="25"/>
        <v>32106.396000000004</v>
      </c>
      <c r="I1348">
        <v>-6.4640000000000004</v>
      </c>
      <c r="J1348">
        <v>-6.6150000000000002</v>
      </c>
      <c r="K1348">
        <v>-6.59</v>
      </c>
      <c r="L1348">
        <v>-6.5149999999999997</v>
      </c>
      <c r="M1348">
        <v>-6.29</v>
      </c>
      <c r="N1348">
        <v>-6.1639999999999997</v>
      </c>
      <c r="O1348">
        <v>-6.4269999999999996</v>
      </c>
      <c r="P1348">
        <v>-6.2519999999999998</v>
      </c>
      <c r="Q1348">
        <v>-6.327</v>
      </c>
      <c r="R1348">
        <v>-6.24</v>
      </c>
      <c r="S1348">
        <v>-6.1639999999999997</v>
      </c>
      <c r="T1348">
        <v>-3.5019999999999998</v>
      </c>
      <c r="U1348">
        <v>-22.494</v>
      </c>
      <c r="V1348">
        <v>-107.96899999999999</v>
      </c>
      <c r="W1348">
        <v>-313.92</v>
      </c>
      <c r="X1348">
        <v>-599.47799999999995</v>
      </c>
      <c r="Y1348">
        <v>-890.96900000000005</v>
      </c>
      <c r="Z1348">
        <v>-1166.3900000000001</v>
      </c>
      <c r="AA1348">
        <v>-1423.3240000000001</v>
      </c>
      <c r="AB1348">
        <v>-1622.2760000000001</v>
      </c>
      <c r="AC1348">
        <v>-1789.1020000000001</v>
      </c>
      <c r="AD1348">
        <v>-1912.7619999999999</v>
      </c>
      <c r="AE1348">
        <v>-1992.375</v>
      </c>
      <c r="AF1348">
        <v>-2045.922</v>
      </c>
      <c r="AG1348">
        <v>-2076.4160000000002</v>
      </c>
      <c r="AH1348">
        <v>-2077.6619999999998</v>
      </c>
      <c r="AI1348">
        <v>-2034.2760000000001</v>
      </c>
      <c r="AJ1348">
        <v>-1982.0550000000001</v>
      </c>
      <c r="AK1348">
        <v>-1903.8309999999999</v>
      </c>
      <c r="AL1348">
        <v>-1790.4459999999999</v>
      </c>
      <c r="AM1348">
        <v>-1627.5719999999999</v>
      </c>
      <c r="AN1348">
        <v>-1428.665</v>
      </c>
      <c r="AO1348">
        <v>-1187.8630000000001</v>
      </c>
      <c r="AP1348">
        <v>-902.95</v>
      </c>
      <c r="AQ1348">
        <v>-600.21400000000006</v>
      </c>
      <c r="AR1348">
        <v>-319.57799999999997</v>
      </c>
      <c r="AS1348">
        <v>-121.127</v>
      </c>
      <c r="AT1348">
        <v>-29.419</v>
      </c>
      <c r="AU1348">
        <v>-7.3090000000000002</v>
      </c>
      <c r="AV1348">
        <v>-6.6769999999999996</v>
      </c>
      <c r="AW1348">
        <v>-6.29</v>
      </c>
      <c r="AX1348">
        <v>-5.6520000000000001</v>
      </c>
      <c r="AY1348">
        <v>-6.5650000000000004</v>
      </c>
      <c r="AZ1348">
        <v>-2.915</v>
      </c>
      <c r="BA1348">
        <v>-8.5519999999999996</v>
      </c>
      <c r="BB1348">
        <v>-6.5270000000000001</v>
      </c>
      <c r="BC1348">
        <v>-6.4770000000000003</v>
      </c>
      <c r="BD1348">
        <v>-6.827</v>
      </c>
    </row>
    <row r="1349" spans="1:56" x14ac:dyDescent="0.25">
      <c r="A1349" t="s">
        <v>323</v>
      </c>
      <c r="D1349" t="s">
        <v>2</v>
      </c>
      <c r="F1349" t="s">
        <v>155</v>
      </c>
      <c r="G1349" s="33">
        <v>43135</v>
      </c>
      <c r="H1349" s="41">
        <f t="shared" si="25"/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</row>
    <row r="1350" spans="1:56" x14ac:dyDescent="0.25">
      <c r="A1350" t="s">
        <v>323</v>
      </c>
      <c r="D1350" t="s">
        <v>2</v>
      </c>
      <c r="F1350" t="s">
        <v>155</v>
      </c>
      <c r="G1350" s="33">
        <v>43136</v>
      </c>
      <c r="H1350" s="41">
        <f t="shared" si="25"/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</row>
    <row r="1351" spans="1:56" x14ac:dyDescent="0.25">
      <c r="A1351" t="s">
        <v>323</v>
      </c>
      <c r="D1351" t="s">
        <v>2</v>
      </c>
      <c r="F1351" t="s">
        <v>156</v>
      </c>
      <c r="G1351" s="33">
        <v>43136</v>
      </c>
      <c r="H1351" s="41">
        <f t="shared" si="25"/>
        <v>296992.91600000008</v>
      </c>
      <c r="I1351">
        <v>-6.6790000000000003</v>
      </c>
      <c r="J1351">
        <v>-5.98</v>
      </c>
      <c r="K1351">
        <v>-5.7930000000000001</v>
      </c>
      <c r="L1351">
        <v>-5.8890000000000002</v>
      </c>
      <c r="M1351">
        <v>-5.8280000000000003</v>
      </c>
      <c r="N1351">
        <v>-6.5069999999999997</v>
      </c>
      <c r="O1351">
        <v>-6.9390000000000001</v>
      </c>
      <c r="P1351">
        <v>-5.681</v>
      </c>
      <c r="Q1351">
        <v>-5.4359999999999999</v>
      </c>
      <c r="R1351">
        <v>-4.9950000000000001</v>
      </c>
      <c r="S1351">
        <v>-5.4050000000000002</v>
      </c>
      <c r="T1351">
        <v>-5.67</v>
      </c>
      <c r="U1351">
        <v>-7.1440000000000001</v>
      </c>
      <c r="V1351">
        <v>-55.408000000000001</v>
      </c>
      <c r="W1351">
        <v>-249.816</v>
      </c>
      <c r="X1351">
        <v>-1164.163</v>
      </c>
      <c r="Y1351">
        <v>-3989.4369999999999</v>
      </c>
      <c r="Z1351">
        <v>-6478.451</v>
      </c>
      <c r="AA1351">
        <v>-12327.978999999999</v>
      </c>
      <c r="AB1351">
        <v>-16087.021000000001</v>
      </c>
      <c r="AC1351">
        <v>-19146.842000000001</v>
      </c>
      <c r="AD1351">
        <v>-21194.589</v>
      </c>
      <c r="AE1351">
        <v>-22516.2</v>
      </c>
      <c r="AF1351">
        <v>-23395.003000000001</v>
      </c>
      <c r="AG1351">
        <v>-23918.485000000001</v>
      </c>
      <c r="AH1351">
        <v>-23885.401000000002</v>
      </c>
      <c r="AI1351">
        <v>-22144.234</v>
      </c>
      <c r="AJ1351">
        <v>-16583.759999999998</v>
      </c>
      <c r="AK1351">
        <v>-13243.939</v>
      </c>
      <c r="AL1351">
        <v>-14407.669</v>
      </c>
      <c r="AM1351">
        <v>-15262.732</v>
      </c>
      <c r="AN1351">
        <v>-13782.449000000001</v>
      </c>
      <c r="AO1351">
        <v>-10856.96</v>
      </c>
      <c r="AP1351">
        <v>-7299.4229999999998</v>
      </c>
      <c r="AQ1351">
        <v>-4753.9949999999999</v>
      </c>
      <c r="AR1351">
        <v>-2596.674</v>
      </c>
      <c r="AS1351">
        <v>-1200.1769999999999</v>
      </c>
      <c r="AT1351">
        <v>-295.935</v>
      </c>
      <c r="AU1351">
        <v>-17.120999999999999</v>
      </c>
      <c r="AV1351">
        <v>-8.2159999999999993</v>
      </c>
      <c r="AW1351">
        <v>-7.7510000000000003</v>
      </c>
      <c r="AX1351">
        <v>-7.4939999999999998</v>
      </c>
      <c r="AY1351">
        <v>-6.7859999999999996</v>
      </c>
      <c r="AZ1351">
        <v>-6.69</v>
      </c>
      <c r="BA1351">
        <v>-6.6239999999999997</v>
      </c>
      <c r="BB1351">
        <v>-6.0209999999999999</v>
      </c>
      <c r="BC1351">
        <v>-5.6429999999999998</v>
      </c>
      <c r="BD1351">
        <v>-5.8819999999999997</v>
      </c>
    </row>
    <row r="1352" spans="1:56" x14ac:dyDescent="0.25">
      <c r="A1352" t="s">
        <v>323</v>
      </c>
      <c r="D1352" t="s">
        <v>2</v>
      </c>
      <c r="F1352" t="s">
        <v>157</v>
      </c>
      <c r="G1352" s="33">
        <v>43136</v>
      </c>
      <c r="H1352" s="41">
        <f t="shared" si="25"/>
        <v>13915.935000000001</v>
      </c>
      <c r="I1352">
        <v>-5.7389999999999999</v>
      </c>
      <c r="J1352">
        <v>-5.9260000000000002</v>
      </c>
      <c r="K1352">
        <v>-5.6760000000000002</v>
      </c>
      <c r="L1352">
        <v>-5.8639999999999999</v>
      </c>
      <c r="M1352">
        <v>-5.726</v>
      </c>
      <c r="N1352">
        <v>-5.5759999999999996</v>
      </c>
      <c r="O1352">
        <v>-5.4880000000000004</v>
      </c>
      <c r="P1352">
        <v>-5.3390000000000004</v>
      </c>
      <c r="Q1352">
        <v>-5.1630000000000003</v>
      </c>
      <c r="R1352">
        <v>-4.7140000000000004</v>
      </c>
      <c r="S1352">
        <v>-5.8129999999999997</v>
      </c>
      <c r="T1352">
        <v>-1.7509999999999999</v>
      </c>
      <c r="U1352">
        <v>-7.84</v>
      </c>
      <c r="V1352">
        <v>-11.146000000000001</v>
      </c>
      <c r="W1352">
        <v>-17.875</v>
      </c>
      <c r="X1352">
        <v>-36.841000000000001</v>
      </c>
      <c r="Y1352">
        <v>-100.76600000000001</v>
      </c>
      <c r="Z1352">
        <v>-185.959</v>
      </c>
      <c r="AA1352">
        <v>-501.77300000000002</v>
      </c>
      <c r="AB1352">
        <v>-686.34</v>
      </c>
      <c r="AC1352">
        <v>-800.524</v>
      </c>
      <c r="AD1352">
        <v>-873.17</v>
      </c>
      <c r="AE1352">
        <v>-931.38800000000003</v>
      </c>
      <c r="AF1352">
        <v>-1012.747</v>
      </c>
      <c r="AG1352">
        <v>-985.78</v>
      </c>
      <c r="AH1352">
        <v>-957.87199999999996</v>
      </c>
      <c r="AI1352">
        <v>-858.322</v>
      </c>
      <c r="AJ1352">
        <v>-654.31100000000004</v>
      </c>
      <c r="AK1352">
        <v>-536.51</v>
      </c>
      <c r="AL1352">
        <v>-698.62599999999998</v>
      </c>
      <c r="AM1352">
        <v>-812.30499999999995</v>
      </c>
      <c r="AN1352">
        <v>-886.27200000000005</v>
      </c>
      <c r="AO1352">
        <v>-772.61599999999999</v>
      </c>
      <c r="AP1352">
        <v>-630.06700000000001</v>
      </c>
      <c r="AQ1352">
        <v>-460.048</v>
      </c>
      <c r="AR1352">
        <v>-257.262</v>
      </c>
      <c r="AS1352">
        <v>-101.83</v>
      </c>
      <c r="AT1352">
        <v>-23.88</v>
      </c>
      <c r="AU1352">
        <v>-5.319</v>
      </c>
      <c r="AV1352">
        <v>-4.8380000000000001</v>
      </c>
      <c r="AW1352">
        <v>-5.1509999999999998</v>
      </c>
      <c r="AX1352">
        <v>-5.0510000000000002</v>
      </c>
      <c r="AY1352">
        <v>-5.2389999999999999</v>
      </c>
      <c r="AZ1352">
        <v>-1.9139999999999999</v>
      </c>
      <c r="BA1352">
        <v>-7.9009999999999998</v>
      </c>
      <c r="BB1352">
        <v>-5.0010000000000003</v>
      </c>
      <c r="BC1352">
        <v>-5.3879999999999999</v>
      </c>
      <c r="BD1352">
        <v>-5.2880000000000003</v>
      </c>
    </row>
    <row r="1353" spans="1:56" x14ac:dyDescent="0.25">
      <c r="A1353" t="s">
        <v>323</v>
      </c>
      <c r="D1353" t="s">
        <v>2</v>
      </c>
      <c r="F1353" t="s">
        <v>156</v>
      </c>
      <c r="G1353" s="33">
        <v>43137</v>
      </c>
      <c r="H1353" s="41">
        <f t="shared" si="25"/>
        <v>301943.33800000005</v>
      </c>
      <c r="I1353">
        <v>-5.2619999999999996</v>
      </c>
      <c r="J1353">
        <v>-4.8010000000000002</v>
      </c>
      <c r="K1353">
        <v>-4.9269999999999996</v>
      </c>
      <c r="L1353">
        <v>-5.0570000000000004</v>
      </c>
      <c r="M1353">
        <v>-4.7969999999999997</v>
      </c>
      <c r="N1353">
        <v>-4.6660000000000004</v>
      </c>
      <c r="O1353">
        <v>-4.6280000000000001</v>
      </c>
      <c r="P1353">
        <v>-4.7839999999999998</v>
      </c>
      <c r="Q1353">
        <v>-5.65</v>
      </c>
      <c r="R1353">
        <v>-5.5490000000000004</v>
      </c>
      <c r="S1353">
        <v>-5.234</v>
      </c>
      <c r="T1353">
        <v>-5.41</v>
      </c>
      <c r="U1353">
        <v>-33.137</v>
      </c>
      <c r="V1353">
        <v>-526.75900000000001</v>
      </c>
      <c r="W1353">
        <v>-1748.7909999999999</v>
      </c>
      <c r="X1353">
        <v>-3896.6370000000002</v>
      </c>
      <c r="Y1353">
        <v>-6619.4679999999998</v>
      </c>
      <c r="Z1353">
        <v>-10029.494000000001</v>
      </c>
      <c r="AA1353">
        <v>-13347.67</v>
      </c>
      <c r="AB1353">
        <v>-15983.857</v>
      </c>
      <c r="AC1353">
        <v>-18427.66</v>
      </c>
      <c r="AD1353">
        <v>-20219.133999999998</v>
      </c>
      <c r="AE1353">
        <v>-21286.292000000001</v>
      </c>
      <c r="AF1353">
        <v>-22061.194</v>
      </c>
      <c r="AG1353">
        <v>-22222.544999999998</v>
      </c>
      <c r="AH1353">
        <v>-21929.041000000001</v>
      </c>
      <c r="AI1353">
        <v>-21224.839</v>
      </c>
      <c r="AJ1353">
        <v>-20195.788</v>
      </c>
      <c r="AK1353">
        <v>-18778.22</v>
      </c>
      <c r="AL1353">
        <v>-16692.128000000001</v>
      </c>
      <c r="AM1353">
        <v>-13986.973</v>
      </c>
      <c r="AN1353">
        <v>-11340.401</v>
      </c>
      <c r="AO1353">
        <v>-8664.8889999999992</v>
      </c>
      <c r="AP1353">
        <v>-6010.3019999999997</v>
      </c>
      <c r="AQ1353">
        <v>-3674.5230000000001</v>
      </c>
      <c r="AR1353">
        <v>-1942.98</v>
      </c>
      <c r="AS1353">
        <v>-788.66499999999996</v>
      </c>
      <c r="AT1353">
        <v>-166.70500000000001</v>
      </c>
      <c r="AU1353">
        <v>-14.369</v>
      </c>
      <c r="AV1353">
        <v>-10.462</v>
      </c>
      <c r="AW1353">
        <v>-10.034000000000001</v>
      </c>
      <c r="AX1353">
        <v>-10.221</v>
      </c>
      <c r="AY1353">
        <v>-7.7649999999999997</v>
      </c>
      <c r="AZ1353">
        <v>-7.0810000000000004</v>
      </c>
      <c r="BA1353">
        <v>-6.1890000000000001</v>
      </c>
      <c r="BB1353">
        <v>-6.66</v>
      </c>
      <c r="BC1353">
        <v>-5.9169999999999998</v>
      </c>
      <c r="BD1353">
        <v>-5.7830000000000004</v>
      </c>
    </row>
    <row r="1354" spans="1:56" x14ac:dyDescent="0.25">
      <c r="A1354" t="s">
        <v>323</v>
      </c>
      <c r="D1354" t="s">
        <v>2</v>
      </c>
      <c r="F1354" t="s">
        <v>157</v>
      </c>
      <c r="G1354" s="33">
        <v>43137</v>
      </c>
      <c r="H1354" s="41">
        <f t="shared" si="25"/>
        <v>13090.933999999997</v>
      </c>
      <c r="I1354">
        <v>-4.8010000000000002</v>
      </c>
      <c r="J1354">
        <v>-4.7640000000000002</v>
      </c>
      <c r="K1354">
        <v>-5.1390000000000002</v>
      </c>
      <c r="L1354">
        <v>-4.9260000000000002</v>
      </c>
      <c r="M1354">
        <v>-5.4009999999999998</v>
      </c>
      <c r="N1354">
        <v>-4.6139999999999999</v>
      </c>
      <c r="O1354">
        <v>-5.1760000000000002</v>
      </c>
      <c r="P1354">
        <v>-5.476</v>
      </c>
      <c r="Q1354">
        <v>-4.726</v>
      </c>
      <c r="R1354">
        <v>-5.1260000000000003</v>
      </c>
      <c r="S1354">
        <v>-4.9640000000000004</v>
      </c>
      <c r="T1354">
        <v>-2.0150000000000001</v>
      </c>
      <c r="U1354">
        <v>-9.49</v>
      </c>
      <c r="V1354">
        <v>-28.550999999999998</v>
      </c>
      <c r="W1354">
        <v>-65.02</v>
      </c>
      <c r="X1354">
        <v>-128.68299999999999</v>
      </c>
      <c r="Y1354">
        <v>-212.512</v>
      </c>
      <c r="Z1354">
        <v>-352.601</v>
      </c>
      <c r="AA1354">
        <v>-517.23800000000006</v>
      </c>
      <c r="AB1354">
        <v>-605.74300000000005</v>
      </c>
      <c r="AC1354">
        <v>-700.74699999999996</v>
      </c>
      <c r="AD1354">
        <v>-760.11199999999997</v>
      </c>
      <c r="AE1354">
        <v>-810.59900000000005</v>
      </c>
      <c r="AF1354">
        <v>-854.49099999999999</v>
      </c>
      <c r="AG1354">
        <v>-857.64499999999998</v>
      </c>
      <c r="AH1354">
        <v>-809.35400000000004</v>
      </c>
      <c r="AI1354">
        <v>-785.10799999999995</v>
      </c>
      <c r="AJ1354">
        <v>-725.58299999999997</v>
      </c>
      <c r="AK1354">
        <v>-701.42100000000005</v>
      </c>
      <c r="AL1354">
        <v>-708.84</v>
      </c>
      <c r="AM1354">
        <v>-683.04100000000005</v>
      </c>
      <c r="AN1354">
        <v>-707.78800000000001</v>
      </c>
      <c r="AO1354">
        <v>-654.98</v>
      </c>
      <c r="AP1354">
        <v>-563.86400000000003</v>
      </c>
      <c r="AQ1354">
        <v>-416.69200000000001</v>
      </c>
      <c r="AR1354">
        <v>-227.15</v>
      </c>
      <c r="AS1354">
        <v>-80.846000000000004</v>
      </c>
      <c r="AT1354">
        <v>-17.701000000000001</v>
      </c>
      <c r="AU1354">
        <v>-5.0359999999999996</v>
      </c>
      <c r="AV1354">
        <v>-5.0380000000000003</v>
      </c>
      <c r="AW1354">
        <v>-3.988</v>
      </c>
      <c r="AX1354">
        <v>-5.1639999999999997</v>
      </c>
      <c r="AY1354">
        <v>-4.6379999999999999</v>
      </c>
      <c r="AZ1354">
        <v>-1.738</v>
      </c>
      <c r="BA1354">
        <v>-7.7510000000000003</v>
      </c>
      <c r="BB1354">
        <v>-4.4509999999999996</v>
      </c>
      <c r="BC1354">
        <v>-5.1760000000000002</v>
      </c>
      <c r="BD1354">
        <v>-5.0259999999999998</v>
      </c>
    </row>
    <row r="1355" spans="1:56" x14ac:dyDescent="0.25">
      <c r="A1355" t="s">
        <v>323</v>
      </c>
      <c r="D1355" t="s">
        <v>2</v>
      </c>
      <c r="F1355" t="s">
        <v>155</v>
      </c>
      <c r="G1355" s="33">
        <v>43137</v>
      </c>
      <c r="H1355" s="41">
        <f t="shared" si="25"/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</row>
    <row r="1356" spans="1:56" x14ac:dyDescent="0.25">
      <c r="A1356" t="s">
        <v>323</v>
      </c>
      <c r="D1356" t="s">
        <v>2</v>
      </c>
      <c r="F1356" t="s">
        <v>156</v>
      </c>
      <c r="G1356" s="33">
        <v>43138</v>
      </c>
      <c r="H1356" s="41">
        <f t="shared" si="25"/>
        <v>249059.90700000009</v>
      </c>
      <c r="I1356">
        <v>-5.93</v>
      </c>
      <c r="J1356">
        <v>-5.5</v>
      </c>
      <c r="K1356">
        <v>-5.7080000000000002</v>
      </c>
      <c r="L1356">
        <v>-5.2069999999999999</v>
      </c>
      <c r="M1356">
        <v>-5.4219999999999997</v>
      </c>
      <c r="N1356">
        <v>-5.0940000000000003</v>
      </c>
      <c r="O1356">
        <v>-4.9139999999999997</v>
      </c>
      <c r="P1356">
        <v>-5.1260000000000003</v>
      </c>
      <c r="Q1356">
        <v>-5.1859999999999999</v>
      </c>
      <c r="R1356">
        <v>-5.0549999999999997</v>
      </c>
      <c r="S1356">
        <v>-5.1589999999999998</v>
      </c>
      <c r="T1356">
        <v>-6.2110000000000003</v>
      </c>
      <c r="U1356">
        <v>-71.424000000000007</v>
      </c>
      <c r="V1356">
        <v>-578.75</v>
      </c>
      <c r="W1356">
        <v>-1988.9169999999999</v>
      </c>
      <c r="X1356">
        <v>-4254.3010000000004</v>
      </c>
      <c r="Y1356">
        <v>-6891.8890000000001</v>
      </c>
      <c r="Z1356">
        <v>-9694.3379999999997</v>
      </c>
      <c r="AA1356">
        <v>-12414.526</v>
      </c>
      <c r="AB1356">
        <v>-14479.894</v>
      </c>
      <c r="AC1356">
        <v>-16560.692999999999</v>
      </c>
      <c r="AD1356">
        <v>-17944.263999999999</v>
      </c>
      <c r="AE1356">
        <v>-18770.397000000001</v>
      </c>
      <c r="AF1356">
        <v>-19029.295999999998</v>
      </c>
      <c r="AG1356">
        <v>-18926.317999999999</v>
      </c>
      <c r="AH1356">
        <v>-18416.353999999999</v>
      </c>
      <c r="AI1356">
        <v>-17236.53</v>
      </c>
      <c r="AJ1356">
        <v>-15411.879000000001</v>
      </c>
      <c r="AK1356">
        <v>-14495.303</v>
      </c>
      <c r="AL1356">
        <v>-11934.516</v>
      </c>
      <c r="AM1356">
        <v>-10021.445</v>
      </c>
      <c r="AN1356">
        <v>-7727.1030000000001</v>
      </c>
      <c r="AO1356">
        <v>-5556.2569999999996</v>
      </c>
      <c r="AP1356">
        <v>-3662.0509999999999</v>
      </c>
      <c r="AQ1356">
        <v>-1734.48</v>
      </c>
      <c r="AR1356">
        <v>-582.95100000000002</v>
      </c>
      <c r="AS1356">
        <v>-397.733</v>
      </c>
      <c r="AT1356">
        <v>-99.043999999999997</v>
      </c>
      <c r="AU1356">
        <v>-16.649000000000001</v>
      </c>
      <c r="AV1356">
        <v>-15.593</v>
      </c>
      <c r="AW1356">
        <v>-14.329000000000001</v>
      </c>
      <c r="AX1356">
        <v>-12.121</v>
      </c>
      <c r="AY1356">
        <v>-11.467000000000001</v>
      </c>
      <c r="AZ1356">
        <v>-10.198</v>
      </c>
      <c r="BA1356">
        <v>-9.218</v>
      </c>
      <c r="BB1356">
        <v>-8.4939999999999998</v>
      </c>
      <c r="BC1356">
        <v>-8.3930000000000007</v>
      </c>
      <c r="BD1356">
        <v>-8.2799999999999994</v>
      </c>
    </row>
    <row r="1357" spans="1:56" x14ac:dyDescent="0.25">
      <c r="A1357" t="s">
        <v>323</v>
      </c>
      <c r="D1357" t="s">
        <v>2</v>
      </c>
      <c r="F1357" t="s">
        <v>157</v>
      </c>
      <c r="G1357" s="33">
        <v>43138</v>
      </c>
      <c r="H1357" s="41">
        <f t="shared" si="25"/>
        <v>11185.052000000001</v>
      </c>
      <c r="I1357">
        <v>-5.3259999999999996</v>
      </c>
      <c r="J1357">
        <v>-5.1760000000000002</v>
      </c>
      <c r="K1357">
        <v>-4.7880000000000003</v>
      </c>
      <c r="L1357">
        <v>-4.9880000000000004</v>
      </c>
      <c r="M1357">
        <v>-4.8259999999999996</v>
      </c>
      <c r="N1357">
        <v>-4.8890000000000002</v>
      </c>
      <c r="O1357">
        <v>-5.2880000000000003</v>
      </c>
      <c r="P1357">
        <v>-4.6139999999999999</v>
      </c>
      <c r="Q1357">
        <v>-4.6260000000000003</v>
      </c>
      <c r="R1357">
        <v>-5.2640000000000002</v>
      </c>
      <c r="S1357">
        <v>-4.5510000000000002</v>
      </c>
      <c r="T1357">
        <v>-2.859</v>
      </c>
      <c r="U1357">
        <v>-10.837999999999999</v>
      </c>
      <c r="V1357">
        <v>-36.206000000000003</v>
      </c>
      <c r="W1357">
        <v>-80.834999999999994</v>
      </c>
      <c r="X1357">
        <v>-152.77099999999999</v>
      </c>
      <c r="Y1357">
        <v>-223.316</v>
      </c>
      <c r="Z1357">
        <v>-327.666</v>
      </c>
      <c r="AA1357">
        <v>-438.762</v>
      </c>
      <c r="AB1357">
        <v>-519.07299999999998</v>
      </c>
      <c r="AC1357">
        <v>-593.61099999999999</v>
      </c>
      <c r="AD1357">
        <v>-640.46299999999997</v>
      </c>
      <c r="AE1357">
        <v>-683.30399999999997</v>
      </c>
      <c r="AF1357">
        <v>-702.84</v>
      </c>
      <c r="AG1357">
        <v>-723.46600000000001</v>
      </c>
      <c r="AH1357">
        <v>-684.42399999999998</v>
      </c>
      <c r="AI1357">
        <v>-647.19399999999996</v>
      </c>
      <c r="AJ1357">
        <v>-592.30700000000002</v>
      </c>
      <c r="AK1357">
        <v>-616.428</v>
      </c>
      <c r="AL1357">
        <v>-612.02</v>
      </c>
      <c r="AM1357">
        <v>-631.07299999999998</v>
      </c>
      <c r="AN1357">
        <v>-614.98599999999999</v>
      </c>
      <c r="AO1357">
        <v>-560.69200000000001</v>
      </c>
      <c r="AP1357">
        <v>-477.08300000000003</v>
      </c>
      <c r="AQ1357">
        <v>-323.84300000000002</v>
      </c>
      <c r="AR1357">
        <v>-92.965000000000003</v>
      </c>
      <c r="AS1357">
        <v>-72.933999999999997</v>
      </c>
      <c r="AT1357">
        <v>-21.763000000000002</v>
      </c>
      <c r="AU1357">
        <v>-4.6589999999999998</v>
      </c>
      <c r="AV1357">
        <v>-4.3010000000000002</v>
      </c>
      <c r="AW1357">
        <v>-4.7140000000000004</v>
      </c>
      <c r="AX1357">
        <v>-4.3010000000000002</v>
      </c>
      <c r="AY1357">
        <v>-4.1260000000000003</v>
      </c>
      <c r="AZ1357">
        <v>-2.8759999999999999</v>
      </c>
      <c r="BA1357">
        <v>-7.1630000000000003</v>
      </c>
      <c r="BB1357">
        <v>-4.7889999999999997</v>
      </c>
      <c r="BC1357">
        <v>-4.7389999999999999</v>
      </c>
      <c r="BD1357">
        <v>-5.3259999999999996</v>
      </c>
    </row>
    <row r="1358" spans="1:56" x14ac:dyDescent="0.25">
      <c r="A1358" t="s">
        <v>323</v>
      </c>
      <c r="D1358" t="s">
        <v>2</v>
      </c>
      <c r="F1358" t="s">
        <v>155</v>
      </c>
      <c r="G1358" s="33">
        <v>43138</v>
      </c>
      <c r="H1358" s="41">
        <f t="shared" si="25"/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</row>
    <row r="1359" spans="1:56" x14ac:dyDescent="0.25">
      <c r="A1359" t="s">
        <v>323</v>
      </c>
      <c r="D1359" t="s">
        <v>2</v>
      </c>
      <c r="F1359" t="s">
        <v>155</v>
      </c>
      <c r="G1359" s="33">
        <v>43139</v>
      </c>
      <c r="H1359" s="41">
        <f t="shared" ref="H1359:H1422" si="26">IF(D1359&lt;&gt;"Jemena",
IF(SUM(I1359:BD1359)&gt;0,SUM(I1359:BD1359),SUM(I1359:BD1359)*-1),
IF(AND(F1359&lt;&gt;"Jemena residential",F1359&lt;&gt;"Jemena small business"),0,IF(SUM(I1359:BD1359)&gt;0,SUM(I1359:BD1359),SUM(I1359:BD1359)*-1)))</f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</row>
    <row r="1360" spans="1:56" x14ac:dyDescent="0.25">
      <c r="A1360" t="s">
        <v>323</v>
      </c>
      <c r="D1360" t="s">
        <v>2</v>
      </c>
      <c r="F1360" t="s">
        <v>157</v>
      </c>
      <c r="G1360" s="33">
        <v>43139</v>
      </c>
      <c r="H1360" s="41">
        <f t="shared" si="26"/>
        <v>6831.5790000000006</v>
      </c>
      <c r="I1360">
        <v>-4.5510000000000002</v>
      </c>
      <c r="J1360">
        <v>-5.1379999999999999</v>
      </c>
      <c r="K1360">
        <v>-4.5759999999999996</v>
      </c>
      <c r="L1360">
        <v>-5.1639999999999997</v>
      </c>
      <c r="M1360">
        <v>-4.7130000000000001</v>
      </c>
      <c r="N1360">
        <v>-5.1260000000000003</v>
      </c>
      <c r="O1360">
        <v>-4.2510000000000003</v>
      </c>
      <c r="P1360">
        <v>-4.2510000000000003</v>
      </c>
      <c r="Q1360">
        <v>-4.4009999999999998</v>
      </c>
      <c r="R1360">
        <v>-4.6379999999999999</v>
      </c>
      <c r="S1360">
        <v>-3.3260000000000001</v>
      </c>
      <c r="T1360">
        <v>-4.8390000000000004</v>
      </c>
      <c r="U1360">
        <v>-13.792999999999999</v>
      </c>
      <c r="V1360">
        <v>-26.475999999999999</v>
      </c>
      <c r="W1360">
        <v>-52.845999999999997</v>
      </c>
      <c r="X1360">
        <v>-94.784999999999997</v>
      </c>
      <c r="Y1360">
        <v>-106.94</v>
      </c>
      <c r="Z1360">
        <v>-76.626000000000005</v>
      </c>
      <c r="AA1360">
        <v>-52.037999999999997</v>
      </c>
      <c r="AB1360">
        <v>-96.685000000000002</v>
      </c>
      <c r="AC1360">
        <v>-151.39599999999999</v>
      </c>
      <c r="AD1360">
        <v>-266.80099999999999</v>
      </c>
      <c r="AE1360">
        <v>-493.46199999999999</v>
      </c>
      <c r="AF1360">
        <v>-575.65599999999995</v>
      </c>
      <c r="AG1360">
        <v>-462.90699999999998</v>
      </c>
      <c r="AH1360">
        <v>-471.173</v>
      </c>
      <c r="AI1360">
        <v>-257.44799999999998</v>
      </c>
      <c r="AJ1360">
        <v>-259.11200000000002</v>
      </c>
      <c r="AK1360">
        <v>-317.56299999999999</v>
      </c>
      <c r="AL1360">
        <v>-382.39100000000002</v>
      </c>
      <c r="AM1360">
        <v>-605.54200000000003</v>
      </c>
      <c r="AN1360">
        <v>-538.11099999999999</v>
      </c>
      <c r="AO1360">
        <v>-635.08399999999995</v>
      </c>
      <c r="AP1360">
        <v>-344.24200000000002</v>
      </c>
      <c r="AQ1360">
        <v>-244.78399999999999</v>
      </c>
      <c r="AR1360">
        <v>-140.68100000000001</v>
      </c>
      <c r="AS1360">
        <v>-54.173999999999999</v>
      </c>
      <c r="AT1360">
        <v>-10.147</v>
      </c>
      <c r="AU1360">
        <v>-4.0449999999999999</v>
      </c>
      <c r="AV1360">
        <v>-5.0890000000000004</v>
      </c>
      <c r="AW1360">
        <v>-4.4880000000000004</v>
      </c>
      <c r="AX1360">
        <v>-5.0880000000000001</v>
      </c>
      <c r="AY1360">
        <v>-3.2509999999999999</v>
      </c>
      <c r="AZ1360">
        <v>-3.8759999999999999</v>
      </c>
      <c r="BA1360">
        <v>-5.9509999999999996</v>
      </c>
      <c r="BB1360">
        <v>-4.5010000000000003</v>
      </c>
      <c r="BC1360">
        <v>-4.7640000000000002</v>
      </c>
      <c r="BD1360">
        <v>-4.6890000000000001</v>
      </c>
    </row>
    <row r="1361" spans="1:56" x14ac:dyDescent="0.25">
      <c r="A1361" t="s">
        <v>323</v>
      </c>
      <c r="D1361" t="s">
        <v>2</v>
      </c>
      <c r="F1361" t="s">
        <v>156</v>
      </c>
      <c r="G1361" s="33">
        <v>43139</v>
      </c>
      <c r="H1361" s="41">
        <f t="shared" si="26"/>
        <v>157621.96100000001</v>
      </c>
      <c r="I1361">
        <v>-8.4469999999999992</v>
      </c>
      <c r="J1361">
        <v>-9.4269999999999996</v>
      </c>
      <c r="K1361">
        <v>-8.6210000000000004</v>
      </c>
      <c r="L1361">
        <v>-7.633</v>
      </c>
      <c r="M1361">
        <v>-6.8579999999999997</v>
      </c>
      <c r="N1361">
        <v>-6.7880000000000003</v>
      </c>
      <c r="O1361">
        <v>-6.2690000000000001</v>
      </c>
      <c r="P1361">
        <v>-6.2729999999999997</v>
      </c>
      <c r="Q1361">
        <v>-6.1059999999999999</v>
      </c>
      <c r="R1361">
        <v>-6.88</v>
      </c>
      <c r="S1361">
        <v>-6.585</v>
      </c>
      <c r="T1361">
        <v>-6.0110000000000001</v>
      </c>
      <c r="U1361">
        <v>-12.132999999999999</v>
      </c>
      <c r="V1361">
        <v>-203.12700000000001</v>
      </c>
      <c r="W1361">
        <v>-730.471</v>
      </c>
      <c r="X1361">
        <v>-2353.9070000000002</v>
      </c>
      <c r="Y1361">
        <v>-3268.9389999999999</v>
      </c>
      <c r="Z1361">
        <v>-2825.7339999999999</v>
      </c>
      <c r="AA1361">
        <v>-2366.66</v>
      </c>
      <c r="AB1361">
        <v>-4979.1139999999996</v>
      </c>
      <c r="AC1361">
        <v>-7356.875</v>
      </c>
      <c r="AD1361">
        <v>-9983.2659999999996</v>
      </c>
      <c r="AE1361">
        <v>-14613.652</v>
      </c>
      <c r="AF1361">
        <v>-15601.706</v>
      </c>
      <c r="AG1361">
        <v>-13964.214</v>
      </c>
      <c r="AH1361">
        <v>-12910.09</v>
      </c>
      <c r="AI1361">
        <v>-7719.4070000000002</v>
      </c>
      <c r="AJ1361">
        <v>-7656.6009999999997</v>
      </c>
      <c r="AK1361">
        <v>-8411.634</v>
      </c>
      <c r="AL1361">
        <v>-9644.9560000000001</v>
      </c>
      <c r="AM1361">
        <v>-11226.615</v>
      </c>
      <c r="AN1361">
        <v>-8571.6569999999992</v>
      </c>
      <c r="AO1361">
        <v>-6943.8779999999997</v>
      </c>
      <c r="AP1361">
        <v>-3678.567</v>
      </c>
      <c r="AQ1361">
        <v>-1589.3130000000001</v>
      </c>
      <c r="AR1361">
        <v>-656.37599999999998</v>
      </c>
      <c r="AS1361">
        <v>-163.58199999999999</v>
      </c>
      <c r="AT1361">
        <v>-21.814</v>
      </c>
      <c r="AU1361">
        <v>-11.403</v>
      </c>
      <c r="AV1361">
        <v>-10.557</v>
      </c>
      <c r="AW1361">
        <v>-9.3179999999999996</v>
      </c>
      <c r="AX1361">
        <v>-9.2430000000000003</v>
      </c>
      <c r="AY1361">
        <v>-8.2219999999999995</v>
      </c>
      <c r="AZ1361">
        <v>-6.9930000000000003</v>
      </c>
      <c r="BA1361">
        <v>-6.5519999999999996</v>
      </c>
      <c r="BB1361">
        <v>-6.7249999999999996</v>
      </c>
      <c r="BC1361">
        <v>-6.3579999999999997</v>
      </c>
      <c r="BD1361">
        <v>-6.4039999999999999</v>
      </c>
    </row>
    <row r="1362" spans="1:56" x14ac:dyDescent="0.25">
      <c r="A1362" t="s">
        <v>323</v>
      </c>
      <c r="D1362" t="s">
        <v>2</v>
      </c>
      <c r="F1362" t="s">
        <v>156</v>
      </c>
      <c r="G1362" s="33">
        <v>43140</v>
      </c>
      <c r="H1362" s="41">
        <f t="shared" si="26"/>
        <v>169480.73</v>
      </c>
      <c r="I1362">
        <v>-6.71</v>
      </c>
      <c r="J1362">
        <v>-6.6139999999999999</v>
      </c>
      <c r="K1362">
        <v>-6.4560000000000004</v>
      </c>
      <c r="L1362">
        <v>-5.4160000000000004</v>
      </c>
      <c r="M1362">
        <v>-5.7309999999999999</v>
      </c>
      <c r="N1362">
        <v>-5.4329999999999998</v>
      </c>
      <c r="O1362">
        <v>-5.6369999999999996</v>
      </c>
      <c r="P1362">
        <v>-6.2610000000000001</v>
      </c>
      <c r="Q1362">
        <v>-5.88</v>
      </c>
      <c r="R1362">
        <v>-5.1319999999999997</v>
      </c>
      <c r="S1362">
        <v>-5.0919999999999996</v>
      </c>
      <c r="T1362">
        <v>-6.9909999999999997</v>
      </c>
      <c r="U1362">
        <v>-7.5940000000000003</v>
      </c>
      <c r="V1362">
        <v>-16.454000000000001</v>
      </c>
      <c r="W1362">
        <v>-82.959000000000003</v>
      </c>
      <c r="X1362">
        <v>-572.76400000000001</v>
      </c>
      <c r="Y1362">
        <v>-3349.605</v>
      </c>
      <c r="Z1362">
        <v>-4099.8509999999997</v>
      </c>
      <c r="AA1362">
        <v>-3565.5279999999998</v>
      </c>
      <c r="AB1362">
        <v>-2990.78</v>
      </c>
      <c r="AC1362">
        <v>-1840.5540000000001</v>
      </c>
      <c r="AD1362">
        <v>-3285.7330000000002</v>
      </c>
      <c r="AE1362">
        <v>-5044.6610000000001</v>
      </c>
      <c r="AF1362">
        <v>-5887.348</v>
      </c>
      <c r="AG1362">
        <v>-4492.1710000000003</v>
      </c>
      <c r="AH1362">
        <v>-11589.591</v>
      </c>
      <c r="AI1362">
        <v>-15661.257</v>
      </c>
      <c r="AJ1362">
        <v>-16474.579000000002</v>
      </c>
      <c r="AK1362">
        <v>-19005.437000000002</v>
      </c>
      <c r="AL1362">
        <v>-17537.878000000001</v>
      </c>
      <c r="AM1362">
        <v>-15837.513000000001</v>
      </c>
      <c r="AN1362">
        <v>-12917.385</v>
      </c>
      <c r="AO1362">
        <v>-9992.768</v>
      </c>
      <c r="AP1362">
        <v>-7054.9440000000004</v>
      </c>
      <c r="AQ1362">
        <v>-4429.4709999999995</v>
      </c>
      <c r="AR1362">
        <v>-2399.212</v>
      </c>
      <c r="AS1362">
        <v>-988.28499999999997</v>
      </c>
      <c r="AT1362">
        <v>-203.029</v>
      </c>
      <c r="AU1362">
        <v>-16.184000000000001</v>
      </c>
      <c r="AV1362">
        <v>-11.166</v>
      </c>
      <c r="AW1362">
        <v>-8.1440000000000001</v>
      </c>
      <c r="AX1362">
        <v>-7.4870000000000001</v>
      </c>
      <c r="AY1362">
        <v>-6.9329999999999998</v>
      </c>
      <c r="AZ1362">
        <v>-7.2380000000000004</v>
      </c>
      <c r="BA1362">
        <v>-6.1219999999999999</v>
      </c>
      <c r="BB1362">
        <v>-6.0389999999999997</v>
      </c>
      <c r="BC1362">
        <v>-6.4779999999999998</v>
      </c>
      <c r="BD1362">
        <v>-6.2350000000000003</v>
      </c>
    </row>
    <row r="1363" spans="1:56" x14ac:dyDescent="0.25">
      <c r="A1363" t="s">
        <v>323</v>
      </c>
      <c r="D1363" t="s">
        <v>2</v>
      </c>
      <c r="F1363" t="s">
        <v>155</v>
      </c>
      <c r="G1363" s="33">
        <v>43140</v>
      </c>
      <c r="H1363" s="41">
        <f t="shared" si="26"/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</row>
    <row r="1364" spans="1:56" x14ac:dyDescent="0.25">
      <c r="A1364" t="s">
        <v>323</v>
      </c>
      <c r="D1364" t="s">
        <v>2</v>
      </c>
      <c r="F1364" t="s">
        <v>157</v>
      </c>
      <c r="G1364" s="33">
        <v>43140</v>
      </c>
      <c r="H1364" s="41">
        <f t="shared" si="26"/>
        <v>8908.9359999999997</v>
      </c>
      <c r="I1364">
        <v>-6.4640000000000004</v>
      </c>
      <c r="J1364">
        <v>-6.1260000000000003</v>
      </c>
      <c r="K1364">
        <v>-6.226</v>
      </c>
      <c r="L1364">
        <v>-5.976</v>
      </c>
      <c r="M1364">
        <v>-5.9009999999999998</v>
      </c>
      <c r="N1364">
        <v>-5.7759999999999998</v>
      </c>
      <c r="O1364">
        <v>-6.2759999999999998</v>
      </c>
      <c r="P1364">
        <v>-5.9640000000000004</v>
      </c>
      <c r="Q1364">
        <v>-6.0890000000000004</v>
      </c>
      <c r="R1364">
        <v>-6.3760000000000003</v>
      </c>
      <c r="S1364">
        <v>-4.2270000000000003</v>
      </c>
      <c r="T1364">
        <v>-5.4009999999999998</v>
      </c>
      <c r="U1364">
        <v>-7.53</v>
      </c>
      <c r="V1364">
        <v>-7.7839999999999998</v>
      </c>
      <c r="W1364">
        <v>-12.308999999999999</v>
      </c>
      <c r="X1364">
        <v>-31.539000000000001</v>
      </c>
      <c r="Y1364">
        <v>-108.304</v>
      </c>
      <c r="Z1364">
        <v>-96.126000000000005</v>
      </c>
      <c r="AA1364">
        <v>-88.531999999999996</v>
      </c>
      <c r="AB1364">
        <v>-75.293000000000006</v>
      </c>
      <c r="AC1364">
        <v>-44.706000000000003</v>
      </c>
      <c r="AD1364">
        <v>-82.27</v>
      </c>
      <c r="AE1364">
        <v>-121.928</v>
      </c>
      <c r="AF1364">
        <v>-176.077</v>
      </c>
      <c r="AG1364">
        <v>-126.541</v>
      </c>
      <c r="AH1364">
        <v>-491.61099999999999</v>
      </c>
      <c r="AI1364">
        <v>-754.56</v>
      </c>
      <c r="AJ1364">
        <v>-820.96100000000001</v>
      </c>
      <c r="AK1364">
        <v>-894.14700000000005</v>
      </c>
      <c r="AL1364">
        <v>-883.22</v>
      </c>
      <c r="AM1364">
        <v>-925.221</v>
      </c>
      <c r="AN1364">
        <v>-854.89300000000003</v>
      </c>
      <c r="AO1364">
        <v>-771.80499999999995</v>
      </c>
      <c r="AP1364">
        <v>-632.58299999999997</v>
      </c>
      <c r="AQ1364">
        <v>-442.67599999999999</v>
      </c>
      <c r="AR1364">
        <v>-235.79499999999999</v>
      </c>
      <c r="AS1364">
        <v>-85.177000000000007</v>
      </c>
      <c r="AT1364">
        <v>-18.024999999999999</v>
      </c>
      <c r="AU1364">
        <v>-4.6479999999999997</v>
      </c>
      <c r="AV1364">
        <v>-4.6639999999999997</v>
      </c>
      <c r="AW1364">
        <v>-4.5380000000000003</v>
      </c>
      <c r="AX1364">
        <v>-5.3140000000000001</v>
      </c>
      <c r="AY1364">
        <v>-2.9380000000000002</v>
      </c>
      <c r="AZ1364">
        <v>-5.0640000000000001</v>
      </c>
      <c r="BA1364">
        <v>-6.351</v>
      </c>
      <c r="BB1364">
        <v>-4.8010000000000002</v>
      </c>
      <c r="BC1364">
        <v>-5.0640000000000001</v>
      </c>
      <c r="BD1364">
        <v>-5.1390000000000002</v>
      </c>
    </row>
    <row r="1365" spans="1:56" x14ac:dyDescent="0.25">
      <c r="A1365" t="s">
        <v>323</v>
      </c>
      <c r="D1365" t="s">
        <v>2</v>
      </c>
      <c r="F1365" t="s">
        <v>156</v>
      </c>
      <c r="G1365" s="33">
        <v>43141</v>
      </c>
      <c r="H1365" s="41">
        <f t="shared" si="26"/>
        <v>55145.075000000012</v>
      </c>
      <c r="I1365">
        <v>-6.33</v>
      </c>
      <c r="J1365">
        <v>-6.5949999999999998</v>
      </c>
      <c r="K1365">
        <v>-5.8239999999999998</v>
      </c>
      <c r="L1365">
        <v>-6.0069999999999997</v>
      </c>
      <c r="M1365">
        <v>-5.484</v>
      </c>
      <c r="N1365">
        <v>-5.5949999999999998</v>
      </c>
      <c r="O1365">
        <v>-4.9480000000000004</v>
      </c>
      <c r="P1365">
        <v>-5.3529999999999998</v>
      </c>
      <c r="Q1365">
        <v>-5.1879999999999997</v>
      </c>
      <c r="R1365">
        <v>-5.0380000000000003</v>
      </c>
      <c r="S1365">
        <v>-4.9130000000000003</v>
      </c>
      <c r="T1365">
        <v>-5.5490000000000004</v>
      </c>
      <c r="U1365">
        <v>-106.837</v>
      </c>
      <c r="V1365">
        <v>-559.91499999999996</v>
      </c>
      <c r="W1365">
        <v>-949.89200000000005</v>
      </c>
      <c r="X1365">
        <v>-3872.924</v>
      </c>
      <c r="Y1365">
        <v>-7030.683</v>
      </c>
      <c r="Z1365">
        <v>-3685.9140000000002</v>
      </c>
      <c r="AA1365">
        <v>-676.70100000000002</v>
      </c>
      <c r="AB1365">
        <v>-167.161</v>
      </c>
      <c r="AC1365">
        <v>-365.09100000000001</v>
      </c>
      <c r="AD1365">
        <v>-838.221</v>
      </c>
      <c r="AE1365">
        <v>-1296.954</v>
      </c>
      <c r="AF1365">
        <v>-1262.8440000000001</v>
      </c>
      <c r="AG1365">
        <v>-688.58799999999997</v>
      </c>
      <c r="AH1365">
        <v>-956.20100000000002</v>
      </c>
      <c r="AI1365">
        <v>-658.78599999999994</v>
      </c>
      <c r="AJ1365">
        <v>-220.23400000000001</v>
      </c>
      <c r="AK1365">
        <v>-1427.9659999999999</v>
      </c>
      <c r="AL1365">
        <v>-2679.7779999999998</v>
      </c>
      <c r="AM1365">
        <v>-3981.4929999999999</v>
      </c>
      <c r="AN1365">
        <v>-7850.97</v>
      </c>
      <c r="AO1365">
        <v>-11054.034</v>
      </c>
      <c r="AP1365">
        <v>-2294.3359999999998</v>
      </c>
      <c r="AQ1365">
        <v>-222.18700000000001</v>
      </c>
      <c r="AR1365">
        <v>-1289.3050000000001</v>
      </c>
      <c r="AS1365">
        <v>-786.88699999999994</v>
      </c>
      <c r="AT1365">
        <v>-67.72</v>
      </c>
      <c r="AU1365">
        <v>-14.297000000000001</v>
      </c>
      <c r="AV1365">
        <v>-9.0790000000000006</v>
      </c>
      <c r="AW1365">
        <v>-8.5879999999999992</v>
      </c>
      <c r="AX1365">
        <v>-8.7539999999999996</v>
      </c>
      <c r="AY1365">
        <v>-7.556</v>
      </c>
      <c r="AZ1365">
        <v>-7.1609999999999996</v>
      </c>
      <c r="BA1365">
        <v>-7.1529999999999996</v>
      </c>
      <c r="BB1365">
        <v>-7.3769999999999998</v>
      </c>
      <c r="BC1365">
        <v>-8.2409999999999997</v>
      </c>
      <c r="BD1365">
        <v>-8.423</v>
      </c>
    </row>
    <row r="1366" spans="1:56" x14ac:dyDescent="0.25">
      <c r="A1366" t="s">
        <v>323</v>
      </c>
      <c r="D1366" t="s">
        <v>2</v>
      </c>
      <c r="F1366" t="s">
        <v>155</v>
      </c>
      <c r="G1366" s="33">
        <v>43141</v>
      </c>
      <c r="H1366" s="41">
        <f t="shared" si="26"/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</row>
    <row r="1367" spans="1:56" x14ac:dyDescent="0.25">
      <c r="A1367" t="s">
        <v>323</v>
      </c>
      <c r="D1367" t="s">
        <v>2</v>
      </c>
      <c r="F1367" t="s">
        <v>157</v>
      </c>
      <c r="G1367" s="33">
        <v>43141</v>
      </c>
      <c r="H1367" s="41">
        <f t="shared" si="26"/>
        <v>6255.4249999999993</v>
      </c>
      <c r="I1367">
        <v>-5.2140000000000004</v>
      </c>
      <c r="J1367">
        <v>-5.2130000000000001</v>
      </c>
      <c r="K1367">
        <v>-5.3019999999999996</v>
      </c>
      <c r="L1367">
        <v>-5.1130000000000004</v>
      </c>
      <c r="M1367">
        <v>-5.3760000000000003</v>
      </c>
      <c r="N1367">
        <v>-4.6520000000000001</v>
      </c>
      <c r="O1367">
        <v>-5.3129999999999997</v>
      </c>
      <c r="P1367">
        <v>-5.0010000000000003</v>
      </c>
      <c r="Q1367">
        <v>-4.6379999999999999</v>
      </c>
      <c r="R1367">
        <v>-5.2510000000000003</v>
      </c>
      <c r="S1367">
        <v>-2.839</v>
      </c>
      <c r="T1367">
        <v>-5.2949999999999999</v>
      </c>
      <c r="U1367">
        <v>-15.129</v>
      </c>
      <c r="V1367">
        <v>-75.025000000000006</v>
      </c>
      <c r="W1367">
        <v>-109.55500000000001</v>
      </c>
      <c r="X1367">
        <v>-393.91500000000002</v>
      </c>
      <c r="Y1367">
        <v>-688.93600000000004</v>
      </c>
      <c r="Z1367">
        <v>-409.01900000000001</v>
      </c>
      <c r="AA1367">
        <v>-88.277000000000001</v>
      </c>
      <c r="AB1367">
        <v>-34.063000000000002</v>
      </c>
      <c r="AC1367">
        <v>-56.436999999999998</v>
      </c>
      <c r="AD1367">
        <v>-119.863</v>
      </c>
      <c r="AE1367">
        <v>-174.40700000000001</v>
      </c>
      <c r="AF1367">
        <v>-191.08099999999999</v>
      </c>
      <c r="AG1367">
        <v>-111.693</v>
      </c>
      <c r="AH1367">
        <v>-129.035</v>
      </c>
      <c r="AI1367">
        <v>-101.46</v>
      </c>
      <c r="AJ1367">
        <v>-37.887999999999998</v>
      </c>
      <c r="AK1367">
        <v>-190.346</v>
      </c>
      <c r="AL1367">
        <v>-304.27100000000002</v>
      </c>
      <c r="AM1367">
        <v>-480.44799999999998</v>
      </c>
      <c r="AN1367">
        <v>-737.64099999999996</v>
      </c>
      <c r="AO1367">
        <v>-1033.645</v>
      </c>
      <c r="AP1367">
        <v>-288</v>
      </c>
      <c r="AQ1367">
        <v>-59.313000000000002</v>
      </c>
      <c r="AR1367">
        <v>-178.70099999999999</v>
      </c>
      <c r="AS1367">
        <v>-125.66200000000001</v>
      </c>
      <c r="AT1367">
        <v>-14.404999999999999</v>
      </c>
      <c r="AU1367">
        <v>-4.4169999999999998</v>
      </c>
      <c r="AV1367">
        <v>-4.7640000000000002</v>
      </c>
      <c r="AW1367">
        <v>-4.601</v>
      </c>
      <c r="AX1367">
        <v>-5.226</v>
      </c>
      <c r="AY1367">
        <v>-2.1509999999999998</v>
      </c>
      <c r="AZ1367">
        <v>-5.976</v>
      </c>
      <c r="BA1367">
        <v>-5.4139999999999997</v>
      </c>
      <c r="BB1367">
        <v>-4.9640000000000004</v>
      </c>
      <c r="BC1367">
        <v>-4.976</v>
      </c>
      <c r="BD1367">
        <v>-5.5140000000000002</v>
      </c>
    </row>
    <row r="1368" spans="1:56" x14ac:dyDescent="0.25">
      <c r="A1368" t="s">
        <v>323</v>
      </c>
      <c r="D1368" t="s">
        <v>2</v>
      </c>
      <c r="F1368" t="s">
        <v>157</v>
      </c>
      <c r="G1368" s="33">
        <v>43142</v>
      </c>
      <c r="H1368" s="41">
        <f t="shared" si="26"/>
        <v>18906.662999999997</v>
      </c>
      <c r="I1368">
        <v>-5.1260000000000003</v>
      </c>
      <c r="J1368">
        <v>-5.1760000000000002</v>
      </c>
      <c r="K1368">
        <v>-5.0510000000000002</v>
      </c>
      <c r="L1368">
        <v>-5.8259999999999996</v>
      </c>
      <c r="M1368">
        <v>-4.8639999999999999</v>
      </c>
      <c r="N1368">
        <v>-5.3639999999999999</v>
      </c>
      <c r="O1368">
        <v>-5.101</v>
      </c>
      <c r="P1368">
        <v>-4.9770000000000003</v>
      </c>
      <c r="Q1368">
        <v>-5.1139999999999999</v>
      </c>
      <c r="R1368">
        <v>-5.2140000000000004</v>
      </c>
      <c r="S1368">
        <v>-2.7639999999999998</v>
      </c>
      <c r="T1368">
        <v>-5.2649999999999997</v>
      </c>
      <c r="U1368">
        <v>-15.273</v>
      </c>
      <c r="V1368">
        <v>-89.369</v>
      </c>
      <c r="W1368">
        <v>-290.43</v>
      </c>
      <c r="X1368">
        <v>-534.81200000000001</v>
      </c>
      <c r="Y1368">
        <v>-693.6</v>
      </c>
      <c r="Z1368">
        <v>-379.60599999999999</v>
      </c>
      <c r="AA1368">
        <v>-439.35</v>
      </c>
      <c r="AB1368">
        <v>-638.32000000000005</v>
      </c>
      <c r="AC1368">
        <v>-976.31</v>
      </c>
      <c r="AD1368">
        <v>-1075.8420000000001</v>
      </c>
      <c r="AE1368">
        <v>-1017.579</v>
      </c>
      <c r="AF1368">
        <v>-846.48500000000001</v>
      </c>
      <c r="AG1368">
        <v>-821.41</v>
      </c>
      <c r="AH1368">
        <v>-1078.3109999999999</v>
      </c>
      <c r="AI1368">
        <v>-1087.492</v>
      </c>
      <c r="AJ1368">
        <v>-1250.0329999999999</v>
      </c>
      <c r="AK1368">
        <v>-1164.7370000000001</v>
      </c>
      <c r="AL1368">
        <v>-1228.9939999999999</v>
      </c>
      <c r="AM1368">
        <v>-1315.367</v>
      </c>
      <c r="AN1368">
        <v>-1223.7280000000001</v>
      </c>
      <c r="AO1368">
        <v>-1019.4059999999999</v>
      </c>
      <c r="AP1368">
        <v>-733.59799999999996</v>
      </c>
      <c r="AQ1368">
        <v>-522.87</v>
      </c>
      <c r="AR1368">
        <v>-247.34399999999999</v>
      </c>
      <c r="AS1368">
        <v>-86.617999999999995</v>
      </c>
      <c r="AT1368">
        <v>-17.402000000000001</v>
      </c>
      <c r="AU1368">
        <v>-5.5730000000000004</v>
      </c>
      <c r="AV1368">
        <v>-5.4139999999999997</v>
      </c>
      <c r="AW1368">
        <v>-5.0640000000000001</v>
      </c>
      <c r="AX1368">
        <v>-5.6639999999999997</v>
      </c>
      <c r="AY1368">
        <v>-2.476</v>
      </c>
      <c r="AZ1368">
        <v>-6.9640000000000004</v>
      </c>
      <c r="BA1368">
        <v>-5.8769999999999998</v>
      </c>
      <c r="BB1368">
        <v>-5.0890000000000004</v>
      </c>
      <c r="BC1368">
        <v>-5.2880000000000003</v>
      </c>
      <c r="BD1368">
        <v>-5.1260000000000003</v>
      </c>
    </row>
    <row r="1369" spans="1:56" x14ac:dyDescent="0.25">
      <c r="A1369" t="s">
        <v>323</v>
      </c>
      <c r="D1369" t="s">
        <v>2</v>
      </c>
      <c r="F1369" t="s">
        <v>156</v>
      </c>
      <c r="G1369" s="33">
        <v>43142</v>
      </c>
      <c r="H1369" s="41">
        <f t="shared" si="26"/>
        <v>190891.39799999993</v>
      </c>
      <c r="I1369">
        <v>-7.6440000000000001</v>
      </c>
      <c r="J1369">
        <v>-6.6369999999999996</v>
      </c>
      <c r="K1369">
        <v>-6.4089999999999998</v>
      </c>
      <c r="L1369">
        <v>-6.1970000000000001</v>
      </c>
      <c r="M1369">
        <v>-5.9660000000000002</v>
      </c>
      <c r="N1369">
        <v>-5.7629999999999999</v>
      </c>
      <c r="O1369">
        <v>-5.5129999999999999</v>
      </c>
      <c r="P1369">
        <v>-5.694</v>
      </c>
      <c r="Q1369">
        <v>-5.21</v>
      </c>
      <c r="R1369">
        <v>-5.0540000000000003</v>
      </c>
      <c r="S1369">
        <v>-4.7619999999999996</v>
      </c>
      <c r="T1369">
        <v>-4.8620000000000001</v>
      </c>
      <c r="U1369">
        <v>-81.061999999999998</v>
      </c>
      <c r="V1369">
        <v>-734.95399999999995</v>
      </c>
      <c r="W1369">
        <v>-2364.5749999999998</v>
      </c>
      <c r="X1369">
        <v>-4446.01</v>
      </c>
      <c r="Y1369">
        <v>-5629.2640000000001</v>
      </c>
      <c r="Z1369">
        <v>-4306.3280000000004</v>
      </c>
      <c r="AA1369">
        <v>-5070.6279999999997</v>
      </c>
      <c r="AB1369">
        <v>-7133.5879999999997</v>
      </c>
      <c r="AC1369">
        <v>-9705.9459999999999</v>
      </c>
      <c r="AD1369">
        <v>-10801.79</v>
      </c>
      <c r="AE1369">
        <v>-10367.456</v>
      </c>
      <c r="AF1369">
        <v>-8394.4110000000001</v>
      </c>
      <c r="AG1369">
        <v>-8535.384</v>
      </c>
      <c r="AH1369">
        <v>-11762.424999999999</v>
      </c>
      <c r="AI1369">
        <v>-11520.763999999999</v>
      </c>
      <c r="AJ1369">
        <v>-13247.380999999999</v>
      </c>
      <c r="AK1369">
        <v>-12523.968000000001</v>
      </c>
      <c r="AL1369">
        <v>-13652.233</v>
      </c>
      <c r="AM1369">
        <v>-14145.661</v>
      </c>
      <c r="AN1369">
        <v>-12537.550999999999</v>
      </c>
      <c r="AO1369">
        <v>-9755.9860000000008</v>
      </c>
      <c r="AP1369">
        <v>-7014.8869999999997</v>
      </c>
      <c r="AQ1369">
        <v>-4469.0469999999996</v>
      </c>
      <c r="AR1369">
        <v>-2057.951</v>
      </c>
      <c r="AS1369">
        <v>-424.40300000000002</v>
      </c>
      <c r="AT1369">
        <v>-50.786000000000001</v>
      </c>
      <c r="AU1369">
        <v>-10.962</v>
      </c>
      <c r="AV1369">
        <v>-11.082000000000001</v>
      </c>
      <c r="AW1369">
        <v>-9.5820000000000007</v>
      </c>
      <c r="AX1369">
        <v>-9.5879999999999992</v>
      </c>
      <c r="AY1369">
        <v>-8.3219999999999992</v>
      </c>
      <c r="AZ1369">
        <v>-7.8049999999999997</v>
      </c>
      <c r="BA1369">
        <v>-7.85</v>
      </c>
      <c r="BB1369">
        <v>-7.2389999999999999</v>
      </c>
      <c r="BC1369">
        <v>-8.2279999999999998</v>
      </c>
      <c r="BD1369">
        <v>-6.59</v>
      </c>
    </row>
    <row r="1370" spans="1:56" x14ac:dyDescent="0.25">
      <c r="A1370" t="s">
        <v>323</v>
      </c>
      <c r="D1370" t="s">
        <v>2</v>
      </c>
      <c r="F1370" t="s">
        <v>155</v>
      </c>
      <c r="G1370" s="33">
        <v>43142</v>
      </c>
      <c r="H1370" s="41">
        <f t="shared" si="26"/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</row>
    <row r="1371" spans="1:56" x14ac:dyDescent="0.25">
      <c r="A1371" t="s">
        <v>323</v>
      </c>
      <c r="D1371" t="s">
        <v>2</v>
      </c>
      <c r="F1371" t="s">
        <v>157</v>
      </c>
      <c r="G1371" s="33">
        <v>43143</v>
      </c>
      <c r="H1371" s="41">
        <f t="shared" si="26"/>
        <v>14259.783999999994</v>
      </c>
      <c r="I1371">
        <v>-5.1390000000000002</v>
      </c>
      <c r="J1371">
        <v>-5.1879999999999997</v>
      </c>
      <c r="K1371">
        <v>-4.9390000000000001</v>
      </c>
      <c r="L1371">
        <v>-4.9390000000000001</v>
      </c>
      <c r="M1371">
        <v>-4.6520000000000001</v>
      </c>
      <c r="N1371">
        <v>-5.3639999999999999</v>
      </c>
      <c r="O1371">
        <v>-4.8259999999999996</v>
      </c>
      <c r="P1371">
        <v>-5.1139999999999999</v>
      </c>
      <c r="Q1371">
        <v>-4.9640000000000004</v>
      </c>
      <c r="R1371">
        <v>-5.5259999999999998</v>
      </c>
      <c r="S1371">
        <v>-2.0129999999999999</v>
      </c>
      <c r="T1371">
        <v>-6.0010000000000003</v>
      </c>
      <c r="U1371">
        <v>-7.593</v>
      </c>
      <c r="V1371">
        <v>-24.937000000000001</v>
      </c>
      <c r="W1371">
        <v>-40.677</v>
      </c>
      <c r="X1371">
        <v>-68.622</v>
      </c>
      <c r="Y1371">
        <v>-117.48</v>
      </c>
      <c r="Z1371">
        <v>-178.30699999999999</v>
      </c>
      <c r="AA1371">
        <v>-280.17200000000003</v>
      </c>
      <c r="AB1371">
        <v>-408.334</v>
      </c>
      <c r="AC1371">
        <v>-408.10899999999998</v>
      </c>
      <c r="AD1371">
        <v>-400.22699999999998</v>
      </c>
      <c r="AE1371">
        <v>-657.83600000000001</v>
      </c>
      <c r="AF1371">
        <v>-949.19899999999996</v>
      </c>
      <c r="AG1371">
        <v>-1021.216</v>
      </c>
      <c r="AH1371">
        <v>-1038.5730000000001</v>
      </c>
      <c r="AI1371">
        <v>-1084.78</v>
      </c>
      <c r="AJ1371">
        <v>-1148.7059999999999</v>
      </c>
      <c r="AK1371">
        <v>-1081.663</v>
      </c>
      <c r="AL1371">
        <v>-1053.787</v>
      </c>
      <c r="AM1371">
        <v>-1014.952</v>
      </c>
      <c r="AN1371">
        <v>-954.072</v>
      </c>
      <c r="AO1371">
        <v>-823.28399999999999</v>
      </c>
      <c r="AP1371">
        <v>-622.15599999999995</v>
      </c>
      <c r="AQ1371">
        <v>-422.39800000000002</v>
      </c>
      <c r="AR1371">
        <v>-236.39500000000001</v>
      </c>
      <c r="AS1371">
        <v>-86.096000000000004</v>
      </c>
      <c r="AT1371">
        <v>-19.628</v>
      </c>
      <c r="AU1371">
        <v>-5.1479999999999997</v>
      </c>
      <c r="AV1371">
        <v>-4.4880000000000004</v>
      </c>
      <c r="AW1371">
        <v>-5.1760000000000002</v>
      </c>
      <c r="AX1371">
        <v>-5.1509999999999998</v>
      </c>
      <c r="AY1371">
        <v>-4.4390000000000001</v>
      </c>
      <c r="AZ1371">
        <v>-6.7009999999999996</v>
      </c>
      <c r="BA1371">
        <v>-5.3639999999999999</v>
      </c>
      <c r="BB1371">
        <v>-5.0140000000000002</v>
      </c>
      <c r="BC1371">
        <v>-5.2880000000000003</v>
      </c>
      <c r="BD1371">
        <v>-5.1509999999999998</v>
      </c>
    </row>
    <row r="1372" spans="1:56" x14ac:dyDescent="0.25">
      <c r="A1372" t="s">
        <v>323</v>
      </c>
      <c r="D1372" t="s">
        <v>2</v>
      </c>
      <c r="F1372" t="s">
        <v>156</v>
      </c>
      <c r="G1372" s="33">
        <v>43143</v>
      </c>
      <c r="H1372" s="41">
        <f t="shared" si="26"/>
        <v>285272.16399999993</v>
      </c>
      <c r="I1372">
        <v>-5.6070000000000002</v>
      </c>
      <c r="J1372">
        <v>-6.1319999999999997</v>
      </c>
      <c r="K1372">
        <v>-5.8170000000000002</v>
      </c>
      <c r="L1372">
        <v>-6.3360000000000003</v>
      </c>
      <c r="M1372">
        <v>-5.8280000000000003</v>
      </c>
      <c r="N1372">
        <v>-5.8129999999999997</v>
      </c>
      <c r="O1372">
        <v>-5.51</v>
      </c>
      <c r="P1372">
        <v>-5.452</v>
      </c>
      <c r="Q1372">
        <v>-5.1360000000000001</v>
      </c>
      <c r="R1372">
        <v>-5.1840000000000002</v>
      </c>
      <c r="S1372">
        <v>-5.8360000000000003</v>
      </c>
      <c r="T1372">
        <v>-5.5069999999999997</v>
      </c>
      <c r="U1372">
        <v>-19.904</v>
      </c>
      <c r="V1372">
        <v>-318.96800000000002</v>
      </c>
      <c r="W1372">
        <v>-1011.023</v>
      </c>
      <c r="X1372">
        <v>-2336.3490000000002</v>
      </c>
      <c r="Y1372">
        <v>-4307.0950000000003</v>
      </c>
      <c r="Z1372">
        <v>-6043.2139999999999</v>
      </c>
      <c r="AA1372">
        <v>-9075.4650000000001</v>
      </c>
      <c r="AB1372">
        <v>-10667.674000000001</v>
      </c>
      <c r="AC1372">
        <v>-10437.677</v>
      </c>
      <c r="AD1372">
        <v>-10745.454</v>
      </c>
      <c r="AE1372">
        <v>-15529.805</v>
      </c>
      <c r="AF1372">
        <v>-19790.981</v>
      </c>
      <c r="AG1372">
        <v>-21083.45</v>
      </c>
      <c r="AH1372">
        <v>-21626.73</v>
      </c>
      <c r="AI1372">
        <v>-21325.503000000001</v>
      </c>
      <c r="AJ1372">
        <v>-22964.798999999999</v>
      </c>
      <c r="AK1372">
        <v>-22004.038</v>
      </c>
      <c r="AL1372">
        <v>-21455.596000000001</v>
      </c>
      <c r="AM1372">
        <v>-19311.254000000001</v>
      </c>
      <c r="AN1372">
        <v>-16096.703</v>
      </c>
      <c r="AO1372">
        <v>-12139.162</v>
      </c>
      <c r="AP1372">
        <v>-8563.41</v>
      </c>
      <c r="AQ1372">
        <v>-5081.2510000000002</v>
      </c>
      <c r="AR1372">
        <v>-2522.5259999999998</v>
      </c>
      <c r="AS1372">
        <v>-592.67499999999995</v>
      </c>
      <c r="AT1372">
        <v>-79.774000000000001</v>
      </c>
      <c r="AU1372">
        <v>-10.983000000000001</v>
      </c>
      <c r="AV1372">
        <v>-8.0549999999999997</v>
      </c>
      <c r="AW1372">
        <v>-9.0359999999999996</v>
      </c>
      <c r="AX1372">
        <v>-7.5819999999999999</v>
      </c>
      <c r="AY1372">
        <v>-6.8579999999999997</v>
      </c>
      <c r="AZ1372">
        <v>-6.2939999999999996</v>
      </c>
      <c r="BA1372">
        <v>-6.4279999999999999</v>
      </c>
      <c r="BB1372">
        <v>-6.4290000000000003</v>
      </c>
      <c r="BC1372">
        <v>-5.7990000000000004</v>
      </c>
      <c r="BD1372">
        <v>-6.0620000000000003</v>
      </c>
    </row>
    <row r="1373" spans="1:56" x14ac:dyDescent="0.25">
      <c r="A1373" t="s">
        <v>323</v>
      </c>
      <c r="D1373" t="s">
        <v>2</v>
      </c>
      <c r="F1373" t="s">
        <v>155</v>
      </c>
      <c r="G1373" s="33">
        <v>43143</v>
      </c>
      <c r="H1373" s="41">
        <f t="shared" si="26"/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</row>
    <row r="1374" spans="1:56" x14ac:dyDescent="0.25">
      <c r="A1374" t="s">
        <v>323</v>
      </c>
      <c r="D1374" t="s">
        <v>2</v>
      </c>
      <c r="F1374" t="s">
        <v>157</v>
      </c>
      <c r="G1374" s="33">
        <v>43144</v>
      </c>
      <c r="H1374" s="41">
        <f t="shared" si="26"/>
        <v>14542.044999999998</v>
      </c>
      <c r="I1374">
        <v>-5.2640000000000002</v>
      </c>
      <c r="J1374">
        <v>-4.9880000000000004</v>
      </c>
      <c r="K1374">
        <v>-5.1390000000000002</v>
      </c>
      <c r="L1374">
        <v>-5.0140000000000002</v>
      </c>
      <c r="M1374">
        <v>-5.0010000000000003</v>
      </c>
      <c r="N1374">
        <v>-4.5510000000000002</v>
      </c>
      <c r="O1374">
        <v>-4.9509999999999996</v>
      </c>
      <c r="P1374">
        <v>-4.7759999999999998</v>
      </c>
      <c r="Q1374">
        <v>-5.2009999999999996</v>
      </c>
      <c r="R1374">
        <v>-5.3639999999999999</v>
      </c>
      <c r="S1374">
        <v>-4.5759999999999996</v>
      </c>
      <c r="T1374">
        <v>-5.3019999999999996</v>
      </c>
      <c r="U1374">
        <v>-6.931</v>
      </c>
      <c r="V1374">
        <v>-32.133000000000003</v>
      </c>
      <c r="W1374">
        <v>-84.191000000000003</v>
      </c>
      <c r="X1374">
        <v>-182.47</v>
      </c>
      <c r="Y1374">
        <v>-301.19900000000001</v>
      </c>
      <c r="Z1374">
        <v>-452.10599999999999</v>
      </c>
      <c r="AA1374">
        <v>-612.97</v>
      </c>
      <c r="AB1374">
        <v>-738.51800000000003</v>
      </c>
      <c r="AC1374">
        <v>-849.26599999999996</v>
      </c>
      <c r="AD1374">
        <v>-927.07899999999995</v>
      </c>
      <c r="AE1374">
        <v>-944.18799999999999</v>
      </c>
      <c r="AF1374">
        <v>-986.68</v>
      </c>
      <c r="AG1374">
        <v>-947.48599999999999</v>
      </c>
      <c r="AH1374">
        <v>-928.50800000000004</v>
      </c>
      <c r="AI1374">
        <v>-768.22400000000005</v>
      </c>
      <c r="AJ1374">
        <v>-801.33799999999997</v>
      </c>
      <c r="AK1374">
        <v>-818.22799999999995</v>
      </c>
      <c r="AL1374">
        <v>-786.36400000000003</v>
      </c>
      <c r="AM1374">
        <v>-699.71100000000001</v>
      </c>
      <c r="AN1374">
        <v>-583.96699999999998</v>
      </c>
      <c r="AO1374">
        <v>-643.30399999999997</v>
      </c>
      <c r="AP1374">
        <v>-559.71600000000001</v>
      </c>
      <c r="AQ1374">
        <v>-454.63299999999998</v>
      </c>
      <c r="AR1374">
        <v>-231.00399999999999</v>
      </c>
      <c r="AS1374">
        <v>-60.417000000000002</v>
      </c>
      <c r="AT1374">
        <v>-13.356999999999999</v>
      </c>
      <c r="AU1374">
        <v>-6.516</v>
      </c>
      <c r="AV1374">
        <v>-6.2069999999999999</v>
      </c>
      <c r="AW1374">
        <v>-6.1689999999999996</v>
      </c>
      <c r="AX1374">
        <v>-7.0819999999999999</v>
      </c>
      <c r="AY1374">
        <v>-6.0949999999999998</v>
      </c>
      <c r="AZ1374">
        <v>-7.9450000000000003</v>
      </c>
      <c r="BA1374">
        <v>-6.5819999999999999</v>
      </c>
      <c r="BB1374">
        <v>-6.9320000000000004</v>
      </c>
      <c r="BC1374">
        <v>-6.8570000000000002</v>
      </c>
      <c r="BD1374">
        <v>-7.5449999999999999</v>
      </c>
    </row>
    <row r="1375" spans="1:56" x14ac:dyDescent="0.25">
      <c r="A1375" t="s">
        <v>323</v>
      </c>
      <c r="D1375" t="s">
        <v>2</v>
      </c>
      <c r="F1375" t="s">
        <v>155</v>
      </c>
      <c r="G1375" s="33">
        <v>43144</v>
      </c>
      <c r="H1375" s="41">
        <f t="shared" si="26"/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</row>
    <row r="1376" spans="1:56" x14ac:dyDescent="0.25">
      <c r="A1376" t="s">
        <v>323</v>
      </c>
      <c r="D1376" t="s">
        <v>2</v>
      </c>
      <c r="F1376" t="s">
        <v>156</v>
      </c>
      <c r="G1376" s="33">
        <v>43144</v>
      </c>
      <c r="H1376" s="41">
        <f t="shared" si="26"/>
        <v>318410.82999999996</v>
      </c>
      <c r="I1376">
        <v>-5.8970000000000002</v>
      </c>
      <c r="J1376">
        <v>-5.9020000000000001</v>
      </c>
      <c r="K1376">
        <v>-5.5419999999999998</v>
      </c>
      <c r="L1376">
        <v>-5.8179999999999996</v>
      </c>
      <c r="M1376">
        <v>-5.3769999999999998</v>
      </c>
      <c r="N1376">
        <v>-5.0270000000000001</v>
      </c>
      <c r="O1376">
        <v>-5.0750000000000002</v>
      </c>
      <c r="P1376">
        <v>-5.3029999999999999</v>
      </c>
      <c r="Q1376">
        <v>-5.2759999999999998</v>
      </c>
      <c r="R1376">
        <v>-5.6749999999999998</v>
      </c>
      <c r="S1376">
        <v>-5.5259999999999998</v>
      </c>
      <c r="T1376">
        <v>-5.2910000000000004</v>
      </c>
      <c r="U1376">
        <v>-64.59</v>
      </c>
      <c r="V1376">
        <v>-619.26099999999997</v>
      </c>
      <c r="W1376">
        <v>-2180.096</v>
      </c>
      <c r="X1376">
        <v>-4758.4120000000003</v>
      </c>
      <c r="Y1376">
        <v>-7678.6239999999998</v>
      </c>
      <c r="Z1376">
        <v>-10879.236999999999</v>
      </c>
      <c r="AA1376">
        <v>-14088.842000000001</v>
      </c>
      <c r="AB1376">
        <v>-17063.120999999999</v>
      </c>
      <c r="AC1376">
        <v>-19493.047999999999</v>
      </c>
      <c r="AD1376">
        <v>-21350.184000000001</v>
      </c>
      <c r="AE1376">
        <v>-21078.706999999999</v>
      </c>
      <c r="AF1376">
        <v>-21577.806</v>
      </c>
      <c r="AG1376">
        <v>-22482.044000000002</v>
      </c>
      <c r="AH1376">
        <v>-22269.143</v>
      </c>
      <c r="AI1376">
        <v>-20578.953000000001</v>
      </c>
      <c r="AJ1376">
        <v>-21291.441999999999</v>
      </c>
      <c r="AK1376">
        <v>-21030.584999999999</v>
      </c>
      <c r="AL1376">
        <v>-19306.474999999999</v>
      </c>
      <c r="AM1376">
        <v>-15762.134</v>
      </c>
      <c r="AN1376">
        <v>-10623.549000000001</v>
      </c>
      <c r="AO1376">
        <v>-9484.8790000000008</v>
      </c>
      <c r="AP1376">
        <v>-6946.9250000000002</v>
      </c>
      <c r="AQ1376">
        <v>-4815.6959999999999</v>
      </c>
      <c r="AR1376">
        <v>-2190.4070000000002</v>
      </c>
      <c r="AS1376">
        <v>-569.55899999999997</v>
      </c>
      <c r="AT1376">
        <v>-81.3</v>
      </c>
      <c r="AU1376">
        <v>-10.795</v>
      </c>
      <c r="AV1376">
        <v>-10.066000000000001</v>
      </c>
      <c r="AW1376">
        <v>-9.0020000000000007</v>
      </c>
      <c r="AX1376">
        <v>-7.6269999999999998</v>
      </c>
      <c r="AY1376">
        <v>-8.2910000000000004</v>
      </c>
      <c r="AZ1376">
        <v>-7.093</v>
      </c>
      <c r="BA1376">
        <v>-6.4539999999999997</v>
      </c>
      <c r="BB1376">
        <v>-6.7729999999999997</v>
      </c>
      <c r="BC1376">
        <v>-6.5049999999999999</v>
      </c>
      <c r="BD1376">
        <v>-7.4960000000000004</v>
      </c>
    </row>
    <row r="1377" spans="1:56" x14ac:dyDescent="0.25">
      <c r="A1377" t="s">
        <v>323</v>
      </c>
      <c r="D1377" t="s">
        <v>2</v>
      </c>
      <c r="F1377" t="s">
        <v>157</v>
      </c>
      <c r="G1377" s="33">
        <v>43145</v>
      </c>
      <c r="H1377" s="41">
        <f t="shared" si="26"/>
        <v>17247.880999999998</v>
      </c>
      <c r="I1377">
        <v>-6.4450000000000003</v>
      </c>
      <c r="J1377">
        <v>-6.9939999999999998</v>
      </c>
      <c r="K1377">
        <v>-6.3949999999999996</v>
      </c>
      <c r="L1377">
        <v>-6.8070000000000004</v>
      </c>
      <c r="M1377">
        <v>-6.5069999999999997</v>
      </c>
      <c r="N1377">
        <v>-6.532</v>
      </c>
      <c r="O1377">
        <v>-6.532</v>
      </c>
      <c r="P1377">
        <v>-6.2439999999999998</v>
      </c>
      <c r="Q1377">
        <v>-7.3570000000000002</v>
      </c>
      <c r="R1377">
        <v>-6.2690000000000001</v>
      </c>
      <c r="S1377">
        <v>-6.0940000000000003</v>
      </c>
      <c r="T1377">
        <v>-7.32</v>
      </c>
      <c r="U1377">
        <v>-7.3179999999999996</v>
      </c>
      <c r="V1377">
        <v>-17.390999999999998</v>
      </c>
      <c r="W1377">
        <v>-23.350999999999999</v>
      </c>
      <c r="X1377">
        <v>-38.390999999999998</v>
      </c>
      <c r="Y1377">
        <v>-56.558</v>
      </c>
      <c r="Z1377">
        <v>-174.46199999999999</v>
      </c>
      <c r="AA1377">
        <v>-544.58799999999997</v>
      </c>
      <c r="AB1377">
        <v>-765.36800000000005</v>
      </c>
      <c r="AC1377">
        <v>-1029.4280000000001</v>
      </c>
      <c r="AD1377">
        <v>-1127.817</v>
      </c>
      <c r="AE1377">
        <v>-1143.153</v>
      </c>
      <c r="AF1377">
        <v>-1147.703</v>
      </c>
      <c r="AG1377">
        <v>-1177.43</v>
      </c>
      <c r="AH1377">
        <v>-1184.6310000000001</v>
      </c>
      <c r="AI1377">
        <v>-1108.48</v>
      </c>
      <c r="AJ1377">
        <v>-1153.5360000000001</v>
      </c>
      <c r="AK1377">
        <v>-1111.749</v>
      </c>
      <c r="AL1377">
        <v>-1071.769</v>
      </c>
      <c r="AM1377">
        <v>-990.78499999999997</v>
      </c>
      <c r="AN1377">
        <v>-921.98199999999997</v>
      </c>
      <c r="AO1377">
        <v>-812.25099999999998</v>
      </c>
      <c r="AP1377">
        <v>-678.81500000000005</v>
      </c>
      <c r="AQ1377">
        <v>-465.315</v>
      </c>
      <c r="AR1377">
        <v>-247.245</v>
      </c>
      <c r="AS1377">
        <v>-82.21</v>
      </c>
      <c r="AT1377">
        <v>-16.972999999999999</v>
      </c>
      <c r="AU1377">
        <v>-6.8220000000000001</v>
      </c>
      <c r="AV1377">
        <v>-6.6820000000000004</v>
      </c>
      <c r="AW1377">
        <v>-7.0190000000000001</v>
      </c>
      <c r="AX1377">
        <v>-6.6950000000000003</v>
      </c>
      <c r="AY1377">
        <v>-7.2069999999999999</v>
      </c>
      <c r="AZ1377">
        <v>-7.2450000000000001</v>
      </c>
      <c r="BA1377">
        <v>-7.2320000000000002</v>
      </c>
      <c r="BB1377">
        <v>-6.4450000000000003</v>
      </c>
      <c r="BC1377">
        <v>-7.157</v>
      </c>
      <c r="BD1377">
        <v>-7.1820000000000004</v>
      </c>
    </row>
    <row r="1378" spans="1:56" x14ac:dyDescent="0.25">
      <c r="A1378" t="s">
        <v>323</v>
      </c>
      <c r="D1378" t="s">
        <v>2</v>
      </c>
      <c r="F1378" t="s">
        <v>156</v>
      </c>
      <c r="G1378" s="33">
        <v>43145</v>
      </c>
      <c r="H1378" s="41">
        <f t="shared" si="26"/>
        <v>345791.81799999991</v>
      </c>
      <c r="I1378">
        <v>-5.9050000000000002</v>
      </c>
      <c r="J1378">
        <v>-5.9649999999999999</v>
      </c>
      <c r="K1378">
        <v>-6.03</v>
      </c>
      <c r="L1378">
        <v>-5.2009999999999996</v>
      </c>
      <c r="M1378">
        <v>-5.7439999999999998</v>
      </c>
      <c r="N1378">
        <v>-6.1310000000000002</v>
      </c>
      <c r="O1378">
        <v>-6.516</v>
      </c>
      <c r="P1378">
        <v>-5.7169999999999996</v>
      </c>
      <c r="Q1378">
        <v>-6.6349999999999998</v>
      </c>
      <c r="R1378">
        <v>-6.9660000000000002</v>
      </c>
      <c r="S1378">
        <v>-6.57</v>
      </c>
      <c r="T1378">
        <v>-7.1509999999999998</v>
      </c>
      <c r="U1378">
        <v>-21.46</v>
      </c>
      <c r="V1378">
        <v>-205.738</v>
      </c>
      <c r="W1378">
        <v>-501.416</v>
      </c>
      <c r="X1378">
        <v>-1137.6659999999999</v>
      </c>
      <c r="Y1378">
        <v>-2020.7739999999999</v>
      </c>
      <c r="Z1378">
        <v>-5581.4340000000002</v>
      </c>
      <c r="AA1378">
        <v>-11862.052</v>
      </c>
      <c r="AB1378">
        <v>-16036.499</v>
      </c>
      <c r="AC1378">
        <v>-21197.756000000001</v>
      </c>
      <c r="AD1378">
        <v>-23603.825000000001</v>
      </c>
      <c r="AE1378">
        <v>-23204.368999999999</v>
      </c>
      <c r="AF1378">
        <v>-23407.26</v>
      </c>
      <c r="AG1378">
        <v>-24585.054</v>
      </c>
      <c r="AH1378">
        <v>-25375.376</v>
      </c>
      <c r="AI1378">
        <v>-25035.704000000002</v>
      </c>
      <c r="AJ1378">
        <v>-25258.576000000001</v>
      </c>
      <c r="AK1378">
        <v>-24709.025000000001</v>
      </c>
      <c r="AL1378">
        <v>-22598.982</v>
      </c>
      <c r="AM1378">
        <v>-19746.795999999998</v>
      </c>
      <c r="AN1378">
        <v>-16520.887999999999</v>
      </c>
      <c r="AO1378">
        <v>-13155.28</v>
      </c>
      <c r="AP1378">
        <v>-9455.2309999999998</v>
      </c>
      <c r="AQ1378">
        <v>-5932.0110000000004</v>
      </c>
      <c r="AR1378">
        <v>-3139.4380000000001</v>
      </c>
      <c r="AS1378">
        <v>-1170.5999999999999</v>
      </c>
      <c r="AT1378">
        <v>-171.345</v>
      </c>
      <c r="AU1378">
        <v>-12.385</v>
      </c>
      <c r="AV1378">
        <v>-10.032999999999999</v>
      </c>
      <c r="AW1378">
        <v>-10.127000000000001</v>
      </c>
      <c r="AX1378">
        <v>-9.8819999999999997</v>
      </c>
      <c r="AY1378">
        <v>-8.1129999999999995</v>
      </c>
      <c r="AZ1378">
        <v>-7.5650000000000004</v>
      </c>
      <c r="BA1378">
        <v>-6.3630000000000004</v>
      </c>
      <c r="BB1378">
        <v>-6.53</v>
      </c>
      <c r="BC1378">
        <v>-5.9340000000000002</v>
      </c>
      <c r="BD1378">
        <v>-5.8</v>
      </c>
    </row>
    <row r="1379" spans="1:56" x14ac:dyDescent="0.25">
      <c r="A1379" t="s">
        <v>323</v>
      </c>
      <c r="D1379" t="s">
        <v>2</v>
      </c>
      <c r="F1379" t="s">
        <v>155</v>
      </c>
      <c r="G1379" s="33">
        <v>43145</v>
      </c>
      <c r="H1379" s="41">
        <f t="shared" si="26"/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</row>
    <row r="1380" spans="1:56" x14ac:dyDescent="0.25">
      <c r="A1380" t="s">
        <v>323</v>
      </c>
      <c r="D1380" t="s">
        <v>2</v>
      </c>
      <c r="F1380" t="s">
        <v>157</v>
      </c>
      <c r="G1380" s="33">
        <v>43146</v>
      </c>
      <c r="H1380" s="41">
        <f t="shared" si="26"/>
        <v>10143.669999999998</v>
      </c>
      <c r="I1380">
        <v>-6.8449999999999998</v>
      </c>
      <c r="J1380">
        <v>-6.8570000000000002</v>
      </c>
      <c r="K1380">
        <v>-7.0570000000000004</v>
      </c>
      <c r="L1380">
        <v>-6.87</v>
      </c>
      <c r="M1380">
        <v>-7.2320000000000002</v>
      </c>
      <c r="N1380">
        <v>-6.4950000000000001</v>
      </c>
      <c r="O1380">
        <v>-6.9580000000000002</v>
      </c>
      <c r="P1380">
        <v>-6.67</v>
      </c>
      <c r="Q1380">
        <v>-6.907</v>
      </c>
      <c r="R1380">
        <v>-6.3949999999999996</v>
      </c>
      <c r="S1380">
        <v>-6.7190000000000003</v>
      </c>
      <c r="T1380">
        <v>-6.7439999999999998</v>
      </c>
      <c r="U1380">
        <v>-8.6069999999999993</v>
      </c>
      <c r="V1380">
        <v>-43.356999999999999</v>
      </c>
      <c r="W1380">
        <v>-68.783000000000001</v>
      </c>
      <c r="X1380">
        <v>-163.51900000000001</v>
      </c>
      <c r="Y1380">
        <v>-289.57499999999999</v>
      </c>
      <c r="Z1380">
        <v>-462.73399999999998</v>
      </c>
      <c r="AA1380">
        <v>-659.38099999999997</v>
      </c>
      <c r="AB1380">
        <v>-646.66899999999998</v>
      </c>
      <c r="AC1380">
        <v>-529.86900000000003</v>
      </c>
      <c r="AD1380">
        <v>-947.74400000000003</v>
      </c>
      <c r="AE1380">
        <v>-978.83199999999999</v>
      </c>
      <c r="AF1380">
        <v>-902.87800000000004</v>
      </c>
      <c r="AG1380">
        <v>-666.84</v>
      </c>
      <c r="AH1380">
        <v>-470.92899999999997</v>
      </c>
      <c r="AI1380">
        <v>-516.14099999999996</v>
      </c>
      <c r="AJ1380">
        <v>-501.02800000000002</v>
      </c>
      <c r="AK1380">
        <v>-275.23700000000002</v>
      </c>
      <c r="AL1380">
        <v>-179.92500000000001</v>
      </c>
      <c r="AM1380">
        <v>-195.22900000000001</v>
      </c>
      <c r="AN1380">
        <v>-244.30699999999999</v>
      </c>
      <c r="AO1380">
        <v>-248.51300000000001</v>
      </c>
      <c r="AP1380">
        <v>-259.69200000000001</v>
      </c>
      <c r="AQ1380">
        <v>-372.988</v>
      </c>
      <c r="AR1380">
        <v>-285.33999999999997</v>
      </c>
      <c r="AS1380">
        <v>-66.266000000000005</v>
      </c>
      <c r="AT1380">
        <v>-10.416</v>
      </c>
      <c r="AU1380">
        <v>-6.2460000000000004</v>
      </c>
      <c r="AV1380">
        <v>-6.1319999999999997</v>
      </c>
      <c r="AW1380">
        <v>-7.1440000000000001</v>
      </c>
      <c r="AX1380">
        <v>-5.5439999999999996</v>
      </c>
      <c r="AY1380">
        <v>-7.4939999999999998</v>
      </c>
      <c r="AZ1380">
        <v>-6.8449999999999998</v>
      </c>
      <c r="BA1380">
        <v>-7.1950000000000003</v>
      </c>
      <c r="BB1380">
        <v>-6.8949999999999996</v>
      </c>
      <c r="BC1380">
        <v>-7.32</v>
      </c>
      <c r="BD1380">
        <v>-6.3070000000000004</v>
      </c>
    </row>
    <row r="1381" spans="1:56" x14ac:dyDescent="0.25">
      <c r="A1381" t="s">
        <v>323</v>
      </c>
      <c r="D1381" t="s">
        <v>2</v>
      </c>
      <c r="F1381" t="s">
        <v>156</v>
      </c>
      <c r="G1381" s="33">
        <v>43146</v>
      </c>
      <c r="H1381" s="41">
        <f t="shared" si="26"/>
        <v>231683.08</v>
      </c>
      <c r="I1381">
        <v>-5.6840000000000002</v>
      </c>
      <c r="J1381">
        <v>-6.0359999999999996</v>
      </c>
      <c r="K1381">
        <v>-6.59</v>
      </c>
      <c r="L1381">
        <v>-6.8040000000000003</v>
      </c>
      <c r="M1381">
        <v>-6.444</v>
      </c>
      <c r="N1381">
        <v>-6.3090000000000002</v>
      </c>
      <c r="O1381">
        <v>-5.6079999999999997</v>
      </c>
      <c r="P1381">
        <v>-5.8170000000000002</v>
      </c>
      <c r="Q1381">
        <v>-7.165</v>
      </c>
      <c r="R1381">
        <v>-5.8419999999999996</v>
      </c>
      <c r="S1381">
        <v>-5.399</v>
      </c>
      <c r="T1381">
        <v>-5.8869999999999996</v>
      </c>
      <c r="U1381">
        <v>-61.451000000000001</v>
      </c>
      <c r="V1381">
        <v>-791.15099999999995</v>
      </c>
      <c r="W1381">
        <v>-1863.818</v>
      </c>
      <c r="X1381">
        <v>-4391.7730000000001</v>
      </c>
      <c r="Y1381">
        <v>-7743.8209999999999</v>
      </c>
      <c r="Z1381">
        <v>-10842.540999999999</v>
      </c>
      <c r="AA1381">
        <v>-14472.913</v>
      </c>
      <c r="AB1381">
        <v>-15436.769</v>
      </c>
      <c r="AC1381">
        <v>-13728.808000000001</v>
      </c>
      <c r="AD1381">
        <v>-20107.391</v>
      </c>
      <c r="AE1381">
        <v>-20400.182000000001</v>
      </c>
      <c r="AF1381">
        <v>-20130.014999999999</v>
      </c>
      <c r="AG1381">
        <v>-17741.787</v>
      </c>
      <c r="AH1381">
        <v>-14342.204</v>
      </c>
      <c r="AI1381">
        <v>-14592.453</v>
      </c>
      <c r="AJ1381">
        <v>-14263.02</v>
      </c>
      <c r="AK1381">
        <v>-9325.5450000000001</v>
      </c>
      <c r="AL1381">
        <v>-5389.8850000000002</v>
      </c>
      <c r="AM1381">
        <v>-4965.8609999999999</v>
      </c>
      <c r="AN1381">
        <v>-4825.7830000000004</v>
      </c>
      <c r="AO1381">
        <v>-3687.009</v>
      </c>
      <c r="AP1381">
        <v>-3524.569</v>
      </c>
      <c r="AQ1381">
        <v>-4544.3890000000001</v>
      </c>
      <c r="AR1381">
        <v>-3519.482</v>
      </c>
      <c r="AS1381">
        <v>-804.00699999999995</v>
      </c>
      <c r="AT1381">
        <v>-29.811</v>
      </c>
      <c r="AU1381">
        <v>-11.699</v>
      </c>
      <c r="AV1381">
        <v>-10.42</v>
      </c>
      <c r="AW1381">
        <v>-9.9169999999999998</v>
      </c>
      <c r="AX1381">
        <v>-9.0050000000000008</v>
      </c>
      <c r="AY1381">
        <v>-8.2530000000000001</v>
      </c>
      <c r="AZ1381">
        <v>-7.8449999999999998</v>
      </c>
      <c r="BA1381">
        <v>-6.7629999999999999</v>
      </c>
      <c r="BB1381">
        <v>-6.484</v>
      </c>
      <c r="BC1381">
        <v>-6.1630000000000003</v>
      </c>
      <c r="BD1381">
        <v>-6.508</v>
      </c>
    </row>
    <row r="1382" spans="1:56" x14ac:dyDescent="0.25">
      <c r="A1382" t="s">
        <v>323</v>
      </c>
      <c r="D1382" t="s">
        <v>2</v>
      </c>
      <c r="F1382" t="s">
        <v>155</v>
      </c>
      <c r="G1382" s="33">
        <v>43146</v>
      </c>
      <c r="H1382" s="41">
        <f t="shared" si="26"/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</row>
    <row r="1383" spans="1:56" x14ac:dyDescent="0.25">
      <c r="A1383" t="s">
        <v>323</v>
      </c>
      <c r="D1383" t="s">
        <v>2</v>
      </c>
      <c r="F1383" t="s">
        <v>156</v>
      </c>
      <c r="G1383" s="33">
        <v>43147</v>
      </c>
      <c r="H1383" s="41">
        <f t="shared" si="26"/>
        <v>321687.14500000002</v>
      </c>
      <c r="I1383">
        <v>-6.5609999999999999</v>
      </c>
      <c r="J1383">
        <v>-6.32</v>
      </c>
      <c r="K1383">
        <v>-6.2839999999999998</v>
      </c>
      <c r="L1383">
        <v>-6.2190000000000003</v>
      </c>
      <c r="M1383">
        <v>-6.07</v>
      </c>
      <c r="N1383">
        <v>-5.9260000000000002</v>
      </c>
      <c r="O1383">
        <v>-5.6870000000000003</v>
      </c>
      <c r="P1383">
        <v>-5.6379999999999999</v>
      </c>
      <c r="Q1383">
        <v>-5.58</v>
      </c>
      <c r="R1383">
        <v>-5.0890000000000004</v>
      </c>
      <c r="S1383">
        <v>-4.9139999999999997</v>
      </c>
      <c r="T1383">
        <v>-5.4459999999999997</v>
      </c>
      <c r="U1383">
        <v>-12.250999999999999</v>
      </c>
      <c r="V1383">
        <v>-205.79499999999999</v>
      </c>
      <c r="W1383">
        <v>-694.70799999999997</v>
      </c>
      <c r="X1383">
        <v>-3568.3029999999999</v>
      </c>
      <c r="Y1383">
        <v>-4662.5309999999999</v>
      </c>
      <c r="Z1383">
        <v>-4921.78</v>
      </c>
      <c r="AA1383">
        <v>-8485.7780000000002</v>
      </c>
      <c r="AB1383">
        <v>-9549.9189999999999</v>
      </c>
      <c r="AC1383">
        <v>-13149.700999999999</v>
      </c>
      <c r="AD1383">
        <v>-18565.913</v>
      </c>
      <c r="AE1383">
        <v>-21387.615000000002</v>
      </c>
      <c r="AF1383">
        <v>-24053.538</v>
      </c>
      <c r="AG1383">
        <v>-25569.294000000002</v>
      </c>
      <c r="AH1383">
        <v>-25517.454000000002</v>
      </c>
      <c r="AI1383">
        <v>-25375.297999999999</v>
      </c>
      <c r="AJ1383">
        <v>-24664.04</v>
      </c>
      <c r="AK1383">
        <v>-23339.147000000001</v>
      </c>
      <c r="AL1383">
        <v>-21410.802</v>
      </c>
      <c r="AM1383">
        <v>-18746.939999999999</v>
      </c>
      <c r="AN1383">
        <v>-15840.705</v>
      </c>
      <c r="AO1383">
        <v>-12790.739</v>
      </c>
      <c r="AP1383">
        <v>-9232.8240000000005</v>
      </c>
      <c r="AQ1383">
        <v>-5827.692</v>
      </c>
      <c r="AR1383">
        <v>-2909.5770000000002</v>
      </c>
      <c r="AS1383">
        <v>-897.69899999999996</v>
      </c>
      <c r="AT1383">
        <v>-158.928</v>
      </c>
      <c r="AU1383">
        <v>-11.273</v>
      </c>
      <c r="AV1383">
        <v>-9.484</v>
      </c>
      <c r="AW1383">
        <v>-8.9369999999999994</v>
      </c>
      <c r="AX1383">
        <v>-8.2070000000000007</v>
      </c>
      <c r="AY1383">
        <v>-7.3449999999999998</v>
      </c>
      <c r="AZ1383">
        <v>-7.4279999999999999</v>
      </c>
      <c r="BA1383">
        <v>-6.7409999999999997</v>
      </c>
      <c r="BB1383">
        <v>-6.2750000000000004</v>
      </c>
      <c r="BC1383">
        <v>-6.29</v>
      </c>
      <c r="BD1383">
        <v>-6.46</v>
      </c>
    </row>
    <row r="1384" spans="1:56" x14ac:dyDescent="0.25">
      <c r="A1384" t="s">
        <v>323</v>
      </c>
      <c r="D1384" t="s">
        <v>2</v>
      </c>
      <c r="F1384" t="s">
        <v>157</v>
      </c>
      <c r="G1384" s="33">
        <v>43147</v>
      </c>
      <c r="H1384" s="41">
        <f t="shared" si="26"/>
        <v>17058.699000000001</v>
      </c>
      <c r="I1384">
        <v>-7.0949999999999998</v>
      </c>
      <c r="J1384">
        <v>-6.7450000000000001</v>
      </c>
      <c r="K1384">
        <v>-7.0949999999999998</v>
      </c>
      <c r="L1384">
        <v>-6.82</v>
      </c>
      <c r="M1384">
        <v>-6.92</v>
      </c>
      <c r="N1384">
        <v>-7.194</v>
      </c>
      <c r="O1384">
        <v>-6.9450000000000003</v>
      </c>
      <c r="P1384">
        <v>-6.8940000000000001</v>
      </c>
      <c r="Q1384">
        <v>-7.1070000000000002</v>
      </c>
      <c r="R1384">
        <v>-5.9820000000000002</v>
      </c>
      <c r="S1384">
        <v>-7.6319999999999997</v>
      </c>
      <c r="T1384">
        <v>-6.4569999999999999</v>
      </c>
      <c r="U1384">
        <v>-7.3940000000000001</v>
      </c>
      <c r="V1384">
        <v>-19.190000000000001</v>
      </c>
      <c r="W1384">
        <v>-37.514000000000003</v>
      </c>
      <c r="X1384">
        <v>-129.232</v>
      </c>
      <c r="Y1384">
        <v>-158.85499999999999</v>
      </c>
      <c r="Z1384">
        <v>-155.68700000000001</v>
      </c>
      <c r="AA1384">
        <v>-345.26900000000001</v>
      </c>
      <c r="AB1384">
        <v>-381.892</v>
      </c>
      <c r="AC1384">
        <v>-581.50900000000001</v>
      </c>
      <c r="AD1384">
        <v>-891.03</v>
      </c>
      <c r="AE1384">
        <v>-1036.511</v>
      </c>
      <c r="AF1384">
        <v>-1216.816</v>
      </c>
      <c r="AG1384">
        <v>-1306.1120000000001</v>
      </c>
      <c r="AH1384">
        <v>-1303.6379999999999</v>
      </c>
      <c r="AI1384">
        <v>-1300.69</v>
      </c>
      <c r="AJ1384">
        <v>-1222.3510000000001</v>
      </c>
      <c r="AK1384">
        <v>-1226.79</v>
      </c>
      <c r="AL1384">
        <v>-1179.0550000000001</v>
      </c>
      <c r="AM1384">
        <v>-1116.1210000000001</v>
      </c>
      <c r="AN1384">
        <v>-999.45699999999999</v>
      </c>
      <c r="AO1384">
        <v>-861.32600000000002</v>
      </c>
      <c r="AP1384">
        <v>-668.98400000000004</v>
      </c>
      <c r="AQ1384">
        <v>-449.608</v>
      </c>
      <c r="AR1384">
        <v>-226.87799999999999</v>
      </c>
      <c r="AS1384">
        <v>-66.081000000000003</v>
      </c>
      <c r="AT1384">
        <v>-18.331</v>
      </c>
      <c r="AU1384">
        <v>-6.9279999999999999</v>
      </c>
      <c r="AV1384">
        <v>-6.72</v>
      </c>
      <c r="AW1384">
        <v>-7.02</v>
      </c>
      <c r="AX1384">
        <v>-5.9939999999999998</v>
      </c>
      <c r="AY1384">
        <v>-8.17</v>
      </c>
      <c r="AZ1384">
        <v>-6.77</v>
      </c>
      <c r="BA1384">
        <v>-6.7939999999999996</v>
      </c>
      <c r="BB1384">
        <v>-7.0570000000000004</v>
      </c>
      <c r="BC1384">
        <v>-6.8570000000000002</v>
      </c>
      <c r="BD1384">
        <v>-7.1820000000000004</v>
      </c>
    </row>
    <row r="1385" spans="1:56" x14ac:dyDescent="0.25">
      <c r="A1385" t="s">
        <v>323</v>
      </c>
      <c r="D1385" t="s">
        <v>2</v>
      </c>
      <c r="F1385" t="s">
        <v>155</v>
      </c>
      <c r="G1385" s="33">
        <v>43147</v>
      </c>
      <c r="H1385" s="41">
        <f t="shared" si="26"/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</row>
    <row r="1386" spans="1:56" x14ac:dyDescent="0.25">
      <c r="A1386" t="s">
        <v>323</v>
      </c>
      <c r="D1386" t="s">
        <v>2</v>
      </c>
      <c r="F1386" t="s">
        <v>157</v>
      </c>
      <c r="G1386" s="33">
        <v>43148</v>
      </c>
      <c r="H1386" s="41">
        <f t="shared" si="26"/>
        <v>26244.750000000004</v>
      </c>
      <c r="I1386">
        <v>-6.47</v>
      </c>
      <c r="J1386">
        <v>-6.8570000000000002</v>
      </c>
      <c r="K1386">
        <v>-6.7320000000000002</v>
      </c>
      <c r="L1386">
        <v>-6.8449999999999998</v>
      </c>
      <c r="M1386">
        <v>-6.7450000000000001</v>
      </c>
      <c r="N1386">
        <v>-6.87</v>
      </c>
      <c r="O1386">
        <v>-6.8070000000000004</v>
      </c>
      <c r="P1386">
        <v>-6.8819999999999997</v>
      </c>
      <c r="Q1386">
        <v>-6.67</v>
      </c>
      <c r="R1386">
        <v>-5.5069999999999997</v>
      </c>
      <c r="S1386">
        <v>-7.6070000000000002</v>
      </c>
      <c r="T1386">
        <v>-6.7949999999999999</v>
      </c>
      <c r="U1386">
        <v>-10.667</v>
      </c>
      <c r="V1386">
        <v>-55.381</v>
      </c>
      <c r="W1386">
        <v>-196.27799999999999</v>
      </c>
      <c r="X1386">
        <v>-427.827</v>
      </c>
      <c r="Y1386">
        <v>-692.71600000000001</v>
      </c>
      <c r="Z1386">
        <v>-942.51599999999996</v>
      </c>
      <c r="AA1386">
        <v>-1137.682</v>
      </c>
      <c r="AB1386">
        <v>-1392.854</v>
      </c>
      <c r="AC1386">
        <v>-1546.066</v>
      </c>
      <c r="AD1386">
        <v>-1572.636</v>
      </c>
      <c r="AE1386">
        <v>-1440.0440000000001</v>
      </c>
      <c r="AF1386">
        <v>-1255.6489999999999</v>
      </c>
      <c r="AG1386">
        <v>-1624.7639999999999</v>
      </c>
      <c r="AH1386">
        <v>-1848.8879999999999</v>
      </c>
      <c r="AI1386">
        <v>-1478.011</v>
      </c>
      <c r="AJ1386">
        <v>-1521.239</v>
      </c>
      <c r="AK1386">
        <v>-1874.72</v>
      </c>
      <c r="AL1386">
        <v>-1690.7639999999999</v>
      </c>
      <c r="AM1386">
        <v>-1478.3989999999999</v>
      </c>
      <c r="AN1386">
        <v>-1260.6479999999999</v>
      </c>
      <c r="AO1386">
        <v>-1056.509</v>
      </c>
      <c r="AP1386">
        <v>-794.74800000000005</v>
      </c>
      <c r="AQ1386">
        <v>-462.24099999999999</v>
      </c>
      <c r="AR1386">
        <v>-215.11</v>
      </c>
      <c r="AS1386">
        <v>-104.14100000000001</v>
      </c>
      <c r="AT1386">
        <v>-15.667</v>
      </c>
      <c r="AU1386">
        <v>-6.4950000000000001</v>
      </c>
      <c r="AV1386">
        <v>-6.2569999999999997</v>
      </c>
      <c r="AW1386">
        <v>-7.02</v>
      </c>
      <c r="AX1386">
        <v>-5.3070000000000004</v>
      </c>
      <c r="AY1386">
        <v>-8.6449999999999996</v>
      </c>
      <c r="AZ1386">
        <v>-6.67</v>
      </c>
      <c r="BA1386">
        <v>-6.4320000000000004</v>
      </c>
      <c r="BB1386">
        <v>-7.0069999999999997</v>
      </c>
      <c r="BC1386">
        <v>-6.8449999999999998</v>
      </c>
      <c r="BD1386">
        <v>-7.12</v>
      </c>
    </row>
    <row r="1387" spans="1:56" x14ac:dyDescent="0.25">
      <c r="A1387" t="s">
        <v>323</v>
      </c>
      <c r="D1387" t="s">
        <v>2</v>
      </c>
      <c r="F1387" t="s">
        <v>156</v>
      </c>
      <c r="G1387" s="33">
        <v>43148</v>
      </c>
      <c r="H1387" s="41">
        <f t="shared" si="26"/>
        <v>298139.03699999995</v>
      </c>
      <c r="I1387">
        <v>-6.1719999999999997</v>
      </c>
      <c r="J1387">
        <v>-6.4290000000000003</v>
      </c>
      <c r="K1387">
        <v>-6.34</v>
      </c>
      <c r="L1387">
        <v>-6.5140000000000002</v>
      </c>
      <c r="M1387">
        <v>-6.48</v>
      </c>
      <c r="N1387">
        <v>-6.4820000000000002</v>
      </c>
      <c r="O1387">
        <v>-6.4119999999999999</v>
      </c>
      <c r="P1387">
        <v>-7.048</v>
      </c>
      <c r="Q1387">
        <v>-5.3380000000000001</v>
      </c>
      <c r="R1387">
        <v>-5.4420000000000002</v>
      </c>
      <c r="S1387">
        <v>-5.1820000000000004</v>
      </c>
      <c r="T1387">
        <v>-6.0090000000000003</v>
      </c>
      <c r="U1387">
        <v>-44.783000000000001</v>
      </c>
      <c r="V1387">
        <v>-564.56700000000001</v>
      </c>
      <c r="W1387">
        <v>-2076.5569999999998</v>
      </c>
      <c r="X1387">
        <v>-4492.2179999999998</v>
      </c>
      <c r="Y1387">
        <v>-7315.7259999999997</v>
      </c>
      <c r="Z1387">
        <v>-10297.040000000001</v>
      </c>
      <c r="AA1387">
        <v>-12903.593000000001</v>
      </c>
      <c r="AB1387">
        <v>-16131.731</v>
      </c>
      <c r="AC1387">
        <v>-18358.814999999999</v>
      </c>
      <c r="AD1387">
        <v>-18848.833999999999</v>
      </c>
      <c r="AE1387">
        <v>-17076.792000000001</v>
      </c>
      <c r="AF1387">
        <v>-14784.648999999999</v>
      </c>
      <c r="AG1387">
        <v>-19085.284</v>
      </c>
      <c r="AH1387">
        <v>-21560.671999999999</v>
      </c>
      <c r="AI1387">
        <v>-17329.401999999998</v>
      </c>
      <c r="AJ1387">
        <v>-19477.669999999998</v>
      </c>
      <c r="AK1387">
        <v>-21492.207999999999</v>
      </c>
      <c r="AL1387">
        <v>-19183.038</v>
      </c>
      <c r="AM1387">
        <v>-16261.513999999999</v>
      </c>
      <c r="AN1387">
        <v>-13732.505999999999</v>
      </c>
      <c r="AO1387">
        <v>-11034.816000000001</v>
      </c>
      <c r="AP1387">
        <v>-8038.2579999999998</v>
      </c>
      <c r="AQ1387">
        <v>-4646.7730000000001</v>
      </c>
      <c r="AR1387">
        <v>-2087.0569999999998</v>
      </c>
      <c r="AS1387">
        <v>-1062.8920000000001</v>
      </c>
      <c r="AT1387">
        <v>-91.945999999999998</v>
      </c>
      <c r="AU1387">
        <v>-12.403</v>
      </c>
      <c r="AV1387">
        <v>-11.047000000000001</v>
      </c>
      <c r="AW1387">
        <v>-10.416</v>
      </c>
      <c r="AX1387">
        <v>-10.234</v>
      </c>
      <c r="AY1387">
        <v>-8.9390000000000001</v>
      </c>
      <c r="AZ1387">
        <v>-7.6479999999999997</v>
      </c>
      <c r="BA1387">
        <v>-6.5430000000000001</v>
      </c>
      <c r="BB1387">
        <v>-6.2009999999999996</v>
      </c>
      <c r="BC1387">
        <v>-6.0410000000000004</v>
      </c>
      <c r="BD1387">
        <v>-6.3760000000000003</v>
      </c>
    </row>
    <row r="1388" spans="1:56" x14ac:dyDescent="0.25">
      <c r="A1388" t="s">
        <v>323</v>
      </c>
      <c r="D1388" t="s">
        <v>2</v>
      </c>
      <c r="F1388" t="s">
        <v>155</v>
      </c>
      <c r="G1388" s="33">
        <v>43148</v>
      </c>
      <c r="H1388" s="41">
        <f t="shared" si="26"/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</row>
    <row r="1389" spans="1:56" x14ac:dyDescent="0.25">
      <c r="A1389" t="s">
        <v>323</v>
      </c>
      <c r="D1389" t="s">
        <v>2</v>
      </c>
      <c r="F1389" t="s">
        <v>157</v>
      </c>
      <c r="G1389" s="33">
        <v>43149</v>
      </c>
      <c r="H1389" s="41">
        <f t="shared" si="26"/>
        <v>21984.311000000002</v>
      </c>
      <c r="I1389">
        <v>-7.1950000000000003</v>
      </c>
      <c r="J1389">
        <v>-7.0940000000000003</v>
      </c>
      <c r="K1389">
        <v>-6.97</v>
      </c>
      <c r="L1389">
        <v>-6.92</v>
      </c>
      <c r="M1389">
        <v>-6.82</v>
      </c>
      <c r="N1389">
        <v>-7.0819999999999999</v>
      </c>
      <c r="O1389">
        <v>-6.8940000000000001</v>
      </c>
      <c r="P1389">
        <v>-6.9320000000000004</v>
      </c>
      <c r="Q1389">
        <v>-6.97</v>
      </c>
      <c r="R1389">
        <v>-5.2069999999999999</v>
      </c>
      <c r="S1389">
        <v>-8.5820000000000007</v>
      </c>
      <c r="T1389">
        <v>-6.7450000000000001</v>
      </c>
      <c r="U1389">
        <v>-12.212</v>
      </c>
      <c r="V1389">
        <v>-68.400000000000006</v>
      </c>
      <c r="W1389">
        <v>-234.04499999999999</v>
      </c>
      <c r="X1389">
        <v>-481.06799999999998</v>
      </c>
      <c r="Y1389">
        <v>-682.71</v>
      </c>
      <c r="Z1389">
        <v>-1049.229</v>
      </c>
      <c r="AA1389">
        <v>-1240.345</v>
      </c>
      <c r="AB1389">
        <v>-1476.8779999999999</v>
      </c>
      <c r="AC1389">
        <v>-1405.3620000000001</v>
      </c>
      <c r="AD1389">
        <v>-1598.2090000000001</v>
      </c>
      <c r="AE1389">
        <v>-1823.038</v>
      </c>
      <c r="AF1389">
        <v>-1674.107</v>
      </c>
      <c r="AG1389">
        <v>-1364.37</v>
      </c>
      <c r="AH1389">
        <v>-1780.5250000000001</v>
      </c>
      <c r="AI1389">
        <v>-1750.924</v>
      </c>
      <c r="AJ1389">
        <v>-1081.6089999999999</v>
      </c>
      <c r="AK1389">
        <v>-456.88299999999998</v>
      </c>
      <c r="AL1389">
        <v>-472.67</v>
      </c>
      <c r="AM1389">
        <v>-702.32799999999997</v>
      </c>
      <c r="AN1389">
        <v>-763.755</v>
      </c>
      <c r="AO1389">
        <v>-938.06600000000003</v>
      </c>
      <c r="AP1389">
        <v>-454.447</v>
      </c>
      <c r="AQ1389">
        <v>-202.37799999999999</v>
      </c>
      <c r="AR1389">
        <v>-87.763000000000005</v>
      </c>
      <c r="AS1389">
        <v>-24.285</v>
      </c>
      <c r="AT1389">
        <v>-8.923</v>
      </c>
      <c r="AU1389">
        <v>-6.4569999999999999</v>
      </c>
      <c r="AV1389">
        <v>-6.4820000000000002</v>
      </c>
      <c r="AW1389">
        <v>-6.72</v>
      </c>
      <c r="AX1389">
        <v>-4.9320000000000004</v>
      </c>
      <c r="AY1389">
        <v>-6.5940000000000003</v>
      </c>
      <c r="AZ1389">
        <v>-8.2569999999999997</v>
      </c>
      <c r="BA1389">
        <v>-6.7450000000000001</v>
      </c>
      <c r="BB1389">
        <v>-6.907</v>
      </c>
      <c r="BC1389">
        <v>-6.32</v>
      </c>
      <c r="BD1389">
        <v>-6.9569999999999999</v>
      </c>
    </row>
    <row r="1390" spans="1:56" x14ac:dyDescent="0.25">
      <c r="A1390" t="s">
        <v>323</v>
      </c>
      <c r="D1390" t="s">
        <v>2</v>
      </c>
      <c r="F1390" t="s">
        <v>155</v>
      </c>
      <c r="G1390" s="33">
        <v>43149</v>
      </c>
      <c r="H1390" s="41">
        <f t="shared" si="26"/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</row>
    <row r="1391" spans="1:56" x14ac:dyDescent="0.25">
      <c r="A1391" t="s">
        <v>323</v>
      </c>
      <c r="D1391" t="s">
        <v>2</v>
      </c>
      <c r="F1391" t="s">
        <v>156</v>
      </c>
      <c r="G1391" s="33">
        <v>43149</v>
      </c>
      <c r="H1391" s="41">
        <f t="shared" si="26"/>
        <v>215069.10000000003</v>
      </c>
      <c r="I1391">
        <v>-5.7469999999999999</v>
      </c>
      <c r="J1391">
        <v>-5.5549999999999997</v>
      </c>
      <c r="K1391">
        <v>-5.9790000000000001</v>
      </c>
      <c r="L1391">
        <v>-5.649</v>
      </c>
      <c r="M1391">
        <v>-5.4649999999999999</v>
      </c>
      <c r="N1391">
        <v>-5.4619999999999997</v>
      </c>
      <c r="O1391">
        <v>-5.4470000000000001</v>
      </c>
      <c r="P1391">
        <v>-5.1829999999999998</v>
      </c>
      <c r="Q1391">
        <v>-5.1349999999999998</v>
      </c>
      <c r="R1391">
        <v>-4.5860000000000003</v>
      </c>
      <c r="S1391">
        <v>-4.8860000000000001</v>
      </c>
      <c r="T1391">
        <v>-4.9889999999999999</v>
      </c>
      <c r="U1391">
        <v>-48.62</v>
      </c>
      <c r="V1391">
        <v>-532.79100000000005</v>
      </c>
      <c r="W1391">
        <v>-1852.8689999999999</v>
      </c>
      <c r="X1391">
        <v>-4069.547</v>
      </c>
      <c r="Y1391">
        <v>-5971.4279999999999</v>
      </c>
      <c r="Z1391">
        <v>-9599.3279999999995</v>
      </c>
      <c r="AA1391">
        <v>-11856.588</v>
      </c>
      <c r="AB1391">
        <v>-15166.764999999999</v>
      </c>
      <c r="AC1391">
        <v>-14165.942999999999</v>
      </c>
      <c r="AD1391">
        <v>-16115.664000000001</v>
      </c>
      <c r="AE1391">
        <v>-19950.266</v>
      </c>
      <c r="AF1391">
        <v>-16971.485000000001</v>
      </c>
      <c r="AG1391">
        <v>-14525.682000000001</v>
      </c>
      <c r="AH1391">
        <v>-19908.388999999999</v>
      </c>
      <c r="AI1391">
        <v>-18369.112000000001</v>
      </c>
      <c r="AJ1391">
        <v>-10045.562</v>
      </c>
      <c r="AK1391">
        <v>-3756.7890000000002</v>
      </c>
      <c r="AL1391">
        <v>-3816.8359999999998</v>
      </c>
      <c r="AM1391">
        <v>-6879.5919999999996</v>
      </c>
      <c r="AN1391">
        <v>-7283.4520000000002</v>
      </c>
      <c r="AO1391">
        <v>-8846.6530000000002</v>
      </c>
      <c r="AP1391">
        <v>-3711.2869999999998</v>
      </c>
      <c r="AQ1391">
        <v>-1145.4749999999999</v>
      </c>
      <c r="AR1391">
        <v>-284.27800000000002</v>
      </c>
      <c r="AS1391">
        <v>-43.121000000000002</v>
      </c>
      <c r="AT1391">
        <v>-13.41</v>
      </c>
      <c r="AU1391">
        <v>-9.5440000000000005</v>
      </c>
      <c r="AV1391">
        <v>-8.8930000000000007</v>
      </c>
      <c r="AW1391">
        <v>-8.0839999999999996</v>
      </c>
      <c r="AX1391">
        <v>-7.8170000000000002</v>
      </c>
      <c r="AY1391">
        <v>-7.556</v>
      </c>
      <c r="AZ1391">
        <v>-6.3440000000000003</v>
      </c>
      <c r="BA1391">
        <v>-6.5579999999999998</v>
      </c>
      <c r="BB1391">
        <v>-6.6529999999999996</v>
      </c>
      <c r="BC1391">
        <v>-6.2539999999999996</v>
      </c>
      <c r="BD1391">
        <v>-6.3819999999999997</v>
      </c>
    </row>
    <row r="1392" spans="1:56" x14ac:dyDescent="0.25">
      <c r="A1392" t="s">
        <v>323</v>
      </c>
      <c r="D1392" t="s">
        <v>2</v>
      </c>
      <c r="F1392" t="s">
        <v>155</v>
      </c>
      <c r="G1392" s="33">
        <v>43150</v>
      </c>
      <c r="H1392" s="41">
        <f t="shared" si="26"/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</row>
    <row r="1393" spans="1:56" x14ac:dyDescent="0.25">
      <c r="A1393" t="s">
        <v>323</v>
      </c>
      <c r="D1393" t="s">
        <v>2</v>
      </c>
      <c r="F1393" t="s">
        <v>156</v>
      </c>
      <c r="G1393" s="33">
        <v>43150</v>
      </c>
      <c r="H1393" s="41">
        <f t="shared" si="26"/>
        <v>221061.77999999997</v>
      </c>
      <c r="I1393">
        <v>-5.9729999999999999</v>
      </c>
      <c r="J1393">
        <v>-5.1660000000000004</v>
      </c>
      <c r="K1393">
        <v>-5.0439999999999996</v>
      </c>
      <c r="L1393">
        <v>-5.4409999999999998</v>
      </c>
      <c r="M1393">
        <v>-5.4690000000000003</v>
      </c>
      <c r="N1393">
        <v>-5.6449999999999996</v>
      </c>
      <c r="O1393">
        <v>-5.1870000000000003</v>
      </c>
      <c r="P1393">
        <v>-4.9560000000000004</v>
      </c>
      <c r="Q1393">
        <v>-5.008</v>
      </c>
      <c r="R1393">
        <v>-4.931</v>
      </c>
      <c r="S1393">
        <v>-5.0149999999999997</v>
      </c>
      <c r="T1393">
        <v>-5.6760000000000002</v>
      </c>
      <c r="U1393">
        <v>-11.705</v>
      </c>
      <c r="V1393">
        <v>-82.018000000000001</v>
      </c>
      <c r="W1393">
        <v>-212.876</v>
      </c>
      <c r="X1393">
        <v>-382.11099999999999</v>
      </c>
      <c r="Y1393">
        <v>-814.601</v>
      </c>
      <c r="Z1393">
        <v>-1875.586</v>
      </c>
      <c r="AA1393">
        <v>-2524.502</v>
      </c>
      <c r="AB1393">
        <v>-4143.2550000000001</v>
      </c>
      <c r="AC1393">
        <v>-6214.24</v>
      </c>
      <c r="AD1393">
        <v>-7022.9070000000002</v>
      </c>
      <c r="AE1393">
        <v>-9841.4030000000002</v>
      </c>
      <c r="AF1393">
        <v>-12470.63</v>
      </c>
      <c r="AG1393">
        <v>-16088.308000000001</v>
      </c>
      <c r="AH1393">
        <v>-18283.028999999999</v>
      </c>
      <c r="AI1393">
        <v>-21206.383999999998</v>
      </c>
      <c r="AJ1393">
        <v>-21920.419000000002</v>
      </c>
      <c r="AK1393">
        <v>-20077.901000000002</v>
      </c>
      <c r="AL1393">
        <v>-18425.885999999999</v>
      </c>
      <c r="AM1393">
        <v>-16743.858</v>
      </c>
      <c r="AN1393">
        <v>-14433.085999999999</v>
      </c>
      <c r="AO1393">
        <v>-11224.46</v>
      </c>
      <c r="AP1393">
        <v>-8168.4679999999998</v>
      </c>
      <c r="AQ1393">
        <v>-5157.9709999999995</v>
      </c>
      <c r="AR1393">
        <v>-2589.92</v>
      </c>
      <c r="AS1393">
        <v>-900.13400000000001</v>
      </c>
      <c r="AT1393">
        <v>-112.67</v>
      </c>
      <c r="AU1393">
        <v>-9.0310000000000006</v>
      </c>
      <c r="AV1393">
        <v>-7.7380000000000004</v>
      </c>
      <c r="AW1393">
        <v>-7.2969999999999997</v>
      </c>
      <c r="AX1393">
        <v>-7.5620000000000003</v>
      </c>
      <c r="AY1393">
        <v>-6.6710000000000003</v>
      </c>
      <c r="AZ1393">
        <v>-6.61</v>
      </c>
      <c r="BA1393">
        <v>-6.9660000000000002</v>
      </c>
      <c r="BB1393">
        <v>-6.0110000000000001</v>
      </c>
      <c r="BC1393">
        <v>-6.8540000000000001</v>
      </c>
      <c r="BD1393">
        <v>-5.2009999999999996</v>
      </c>
    </row>
    <row r="1394" spans="1:56" x14ac:dyDescent="0.25">
      <c r="A1394" t="s">
        <v>323</v>
      </c>
      <c r="D1394" t="s">
        <v>2</v>
      </c>
      <c r="F1394" t="s">
        <v>157</v>
      </c>
      <c r="G1394" s="33">
        <v>43150</v>
      </c>
      <c r="H1394" s="41">
        <f t="shared" si="26"/>
        <v>11240.253000000002</v>
      </c>
      <c r="I1394">
        <v>-6.6689999999999996</v>
      </c>
      <c r="J1394">
        <v>-7.0819999999999999</v>
      </c>
      <c r="K1394">
        <v>-6.2569999999999997</v>
      </c>
      <c r="L1394">
        <v>-7.07</v>
      </c>
      <c r="M1394">
        <v>-7.0069999999999997</v>
      </c>
      <c r="N1394">
        <v>-6.8070000000000004</v>
      </c>
      <c r="O1394">
        <v>-6.82</v>
      </c>
      <c r="P1394">
        <v>-6.9950000000000001</v>
      </c>
      <c r="Q1394">
        <v>-7.37</v>
      </c>
      <c r="R1394">
        <v>-4.9950000000000001</v>
      </c>
      <c r="S1394">
        <v>-6.72</v>
      </c>
      <c r="T1394">
        <v>-7.7949999999999999</v>
      </c>
      <c r="U1394">
        <v>-7.2919999999999998</v>
      </c>
      <c r="V1394">
        <v>-12.491</v>
      </c>
      <c r="W1394">
        <v>-15.906000000000001</v>
      </c>
      <c r="X1394">
        <v>-16.547000000000001</v>
      </c>
      <c r="Y1394">
        <v>-24.431000000000001</v>
      </c>
      <c r="Z1394">
        <v>-63.829000000000001</v>
      </c>
      <c r="AA1394">
        <v>-76.561000000000007</v>
      </c>
      <c r="AB1394">
        <v>-142.32</v>
      </c>
      <c r="AC1394">
        <v>-206.357</v>
      </c>
      <c r="AD1394">
        <v>-279.47500000000002</v>
      </c>
      <c r="AE1394">
        <v>-460.60399999999998</v>
      </c>
      <c r="AF1394">
        <v>-554.49699999999996</v>
      </c>
      <c r="AG1394">
        <v>-771.43399999999997</v>
      </c>
      <c r="AH1394">
        <v>-855.28</v>
      </c>
      <c r="AI1394">
        <v>-1032.654</v>
      </c>
      <c r="AJ1394">
        <v>-999.74800000000005</v>
      </c>
      <c r="AK1394">
        <v>-894.08399999999995</v>
      </c>
      <c r="AL1394">
        <v>-864.33100000000002</v>
      </c>
      <c r="AM1394">
        <v>-909.149</v>
      </c>
      <c r="AN1394">
        <v>-870.01700000000005</v>
      </c>
      <c r="AO1394">
        <v>-753.04700000000003</v>
      </c>
      <c r="AP1394">
        <v>-605.10799999999995</v>
      </c>
      <c r="AQ1394">
        <v>-398.59300000000002</v>
      </c>
      <c r="AR1394">
        <v>-201.78899999999999</v>
      </c>
      <c r="AS1394">
        <v>-61.277999999999999</v>
      </c>
      <c r="AT1394">
        <v>-12.385999999999999</v>
      </c>
      <c r="AU1394">
        <v>-6.7569999999999997</v>
      </c>
      <c r="AV1394">
        <v>-7.1820000000000004</v>
      </c>
      <c r="AW1394">
        <v>-7.0819999999999999</v>
      </c>
      <c r="AX1394">
        <v>-5.1070000000000002</v>
      </c>
      <c r="AY1394">
        <v>-7.2569999999999997</v>
      </c>
      <c r="AZ1394">
        <v>-8.5190000000000001</v>
      </c>
      <c r="BA1394">
        <v>-6.8070000000000004</v>
      </c>
      <c r="BB1394">
        <v>-7.1449999999999996</v>
      </c>
      <c r="BC1394">
        <v>-6.782</v>
      </c>
      <c r="BD1394">
        <v>-6.82</v>
      </c>
    </row>
    <row r="1395" spans="1:56" x14ac:dyDescent="0.25">
      <c r="A1395" t="s">
        <v>323</v>
      </c>
      <c r="D1395" t="s">
        <v>2</v>
      </c>
      <c r="F1395" t="s">
        <v>155</v>
      </c>
      <c r="G1395" s="33">
        <v>43151</v>
      </c>
      <c r="H1395" s="41">
        <f t="shared" si="26"/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</row>
    <row r="1396" spans="1:56" x14ac:dyDescent="0.25">
      <c r="A1396" t="s">
        <v>323</v>
      </c>
      <c r="D1396" t="s">
        <v>2</v>
      </c>
      <c r="F1396" t="s">
        <v>157</v>
      </c>
      <c r="G1396" s="33">
        <v>43151</v>
      </c>
      <c r="H1396" s="41">
        <f t="shared" si="26"/>
        <v>14825.830999999996</v>
      </c>
      <c r="I1396">
        <v>-6.9820000000000002</v>
      </c>
      <c r="J1396">
        <v>-6.9820000000000002</v>
      </c>
      <c r="K1396">
        <v>-7.1070000000000002</v>
      </c>
      <c r="L1396">
        <v>-6.9320000000000004</v>
      </c>
      <c r="M1396">
        <v>-7.4320000000000004</v>
      </c>
      <c r="N1396">
        <v>-6.532</v>
      </c>
      <c r="O1396">
        <v>-6.6820000000000004</v>
      </c>
      <c r="P1396">
        <v>-7.1319999999999997</v>
      </c>
      <c r="Q1396">
        <v>-6.4320000000000004</v>
      </c>
      <c r="R1396">
        <v>-4.8319999999999999</v>
      </c>
      <c r="S1396">
        <v>-7.57</v>
      </c>
      <c r="T1396">
        <v>-6.907</v>
      </c>
      <c r="U1396">
        <v>-7.532</v>
      </c>
      <c r="V1396">
        <v>-24.123999999999999</v>
      </c>
      <c r="W1396">
        <v>-66.674000000000007</v>
      </c>
      <c r="X1396">
        <v>-156.91800000000001</v>
      </c>
      <c r="Y1396">
        <v>-268.685</v>
      </c>
      <c r="Z1396">
        <v>-436.98500000000001</v>
      </c>
      <c r="AA1396">
        <v>-607.90899999999999</v>
      </c>
      <c r="AB1396">
        <v>-720.61800000000005</v>
      </c>
      <c r="AC1396">
        <v>-823.66600000000005</v>
      </c>
      <c r="AD1396">
        <v>-900.65</v>
      </c>
      <c r="AE1396">
        <v>-981.17200000000003</v>
      </c>
      <c r="AF1396">
        <v>-1026.854</v>
      </c>
      <c r="AG1396">
        <v>-1014.399</v>
      </c>
      <c r="AH1396">
        <v>-973.13099999999997</v>
      </c>
      <c r="AI1396">
        <v>-901.53200000000004</v>
      </c>
      <c r="AJ1396">
        <v>-845.39800000000002</v>
      </c>
      <c r="AK1396">
        <v>-829.74199999999996</v>
      </c>
      <c r="AL1396">
        <v>-783.82899999999995</v>
      </c>
      <c r="AM1396">
        <v>-737.56</v>
      </c>
      <c r="AN1396">
        <v>-746.65300000000002</v>
      </c>
      <c r="AO1396">
        <v>-670.00800000000004</v>
      </c>
      <c r="AP1396">
        <v>-547.36800000000005</v>
      </c>
      <c r="AQ1396">
        <v>-365.71199999999999</v>
      </c>
      <c r="AR1396">
        <v>-183.47200000000001</v>
      </c>
      <c r="AS1396">
        <v>-47.185000000000002</v>
      </c>
      <c r="AT1396">
        <v>-8.9380000000000006</v>
      </c>
      <c r="AU1396">
        <v>-6.3070000000000004</v>
      </c>
      <c r="AV1396">
        <v>-6.8449999999999998</v>
      </c>
      <c r="AW1396">
        <v>-6.52</v>
      </c>
      <c r="AX1396">
        <v>-4.407</v>
      </c>
      <c r="AY1396">
        <v>-8.1690000000000005</v>
      </c>
      <c r="AZ1396">
        <v>-7.157</v>
      </c>
      <c r="BA1396">
        <v>-7.0940000000000003</v>
      </c>
      <c r="BB1396">
        <v>-7.0949999999999998</v>
      </c>
      <c r="BC1396">
        <v>-6.8940000000000001</v>
      </c>
      <c r="BD1396">
        <v>-7.1070000000000002</v>
      </c>
    </row>
    <row r="1397" spans="1:56" x14ac:dyDescent="0.25">
      <c r="A1397" t="s">
        <v>323</v>
      </c>
      <c r="D1397" t="s">
        <v>2</v>
      </c>
      <c r="F1397" t="s">
        <v>156</v>
      </c>
      <c r="G1397" s="33">
        <v>43151</v>
      </c>
      <c r="H1397" s="41">
        <f t="shared" si="26"/>
        <v>332999.29399999999</v>
      </c>
      <c r="I1397">
        <v>-5.399</v>
      </c>
      <c r="J1397">
        <v>-5.9859999999999998</v>
      </c>
      <c r="K1397">
        <v>-5.2359999999999998</v>
      </c>
      <c r="L1397">
        <v>-4.6429999999999998</v>
      </c>
      <c r="M1397">
        <v>-4.6539999999999999</v>
      </c>
      <c r="N1397">
        <v>-5.4089999999999998</v>
      </c>
      <c r="O1397">
        <v>-4.5010000000000003</v>
      </c>
      <c r="P1397">
        <v>-4.367</v>
      </c>
      <c r="Q1397">
        <v>-4.8230000000000004</v>
      </c>
      <c r="R1397">
        <v>-4.6959999999999997</v>
      </c>
      <c r="S1397">
        <v>-4.5940000000000003</v>
      </c>
      <c r="T1397">
        <v>-4.9660000000000002</v>
      </c>
      <c r="U1397">
        <v>-37.518999999999998</v>
      </c>
      <c r="V1397">
        <v>-475.96100000000001</v>
      </c>
      <c r="W1397">
        <v>-1928.8030000000001</v>
      </c>
      <c r="X1397">
        <v>-4470.9780000000001</v>
      </c>
      <c r="Y1397">
        <v>-7419.51</v>
      </c>
      <c r="Z1397">
        <v>-10638.674999999999</v>
      </c>
      <c r="AA1397">
        <v>-13833.901</v>
      </c>
      <c r="AB1397">
        <v>-16789.228999999999</v>
      </c>
      <c r="AC1397">
        <v>-19224.834999999999</v>
      </c>
      <c r="AD1397">
        <v>-21182.444</v>
      </c>
      <c r="AE1397">
        <v>-22596.907999999999</v>
      </c>
      <c r="AF1397">
        <v>-23573.583999999999</v>
      </c>
      <c r="AG1397">
        <v>-24133.031999999999</v>
      </c>
      <c r="AH1397">
        <v>-24164.885999999999</v>
      </c>
      <c r="AI1397">
        <v>-23658.085999999999</v>
      </c>
      <c r="AJ1397">
        <v>-22803.045999999998</v>
      </c>
      <c r="AK1397">
        <v>-21424.027999999998</v>
      </c>
      <c r="AL1397">
        <v>-19346.981</v>
      </c>
      <c r="AM1397">
        <v>-16602.847000000002</v>
      </c>
      <c r="AN1397">
        <v>-13693.9</v>
      </c>
      <c r="AO1397">
        <v>-10533.673000000001</v>
      </c>
      <c r="AP1397">
        <v>-7244.0150000000003</v>
      </c>
      <c r="AQ1397">
        <v>-4315.5510000000004</v>
      </c>
      <c r="AR1397">
        <v>-2121.1089999999999</v>
      </c>
      <c r="AS1397">
        <v>-611.58100000000002</v>
      </c>
      <c r="AT1397">
        <v>-36.344999999999999</v>
      </c>
      <c r="AU1397">
        <v>-9.7579999999999991</v>
      </c>
      <c r="AV1397">
        <v>-10.125</v>
      </c>
      <c r="AW1397">
        <v>-9.8889999999999993</v>
      </c>
      <c r="AX1397">
        <v>-8.7959999999999994</v>
      </c>
      <c r="AY1397">
        <v>-7.9119999999999999</v>
      </c>
      <c r="AZ1397">
        <v>-7.0629999999999997</v>
      </c>
      <c r="BA1397">
        <v>-6.7949999999999999</v>
      </c>
      <c r="BB1397">
        <v>-6.5979999999999999</v>
      </c>
      <c r="BC1397">
        <v>-6.0919999999999996</v>
      </c>
      <c r="BD1397">
        <v>-5.5650000000000004</v>
      </c>
    </row>
    <row r="1398" spans="1:56" x14ac:dyDescent="0.25">
      <c r="A1398" t="s">
        <v>323</v>
      </c>
      <c r="D1398" t="s">
        <v>2</v>
      </c>
      <c r="F1398" t="s">
        <v>155</v>
      </c>
      <c r="G1398" s="33">
        <v>43152</v>
      </c>
      <c r="H1398" s="41">
        <f t="shared" si="26"/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</row>
    <row r="1399" spans="1:56" x14ac:dyDescent="0.25">
      <c r="A1399" t="s">
        <v>323</v>
      </c>
      <c r="D1399" t="s">
        <v>2</v>
      </c>
      <c r="F1399" t="s">
        <v>157</v>
      </c>
      <c r="G1399" s="33">
        <v>43152</v>
      </c>
      <c r="H1399" s="41">
        <f t="shared" si="26"/>
        <v>6428.9170000000013</v>
      </c>
      <c r="I1399">
        <v>-7.032</v>
      </c>
      <c r="J1399">
        <v>-7.0570000000000004</v>
      </c>
      <c r="K1399">
        <v>-7.2939999999999996</v>
      </c>
      <c r="L1399">
        <v>-6.7069999999999999</v>
      </c>
      <c r="M1399">
        <v>-7.0449999999999999</v>
      </c>
      <c r="N1399">
        <v>-6.9569999999999999</v>
      </c>
      <c r="O1399">
        <v>-7.0819999999999999</v>
      </c>
      <c r="P1399">
        <v>-6.5069999999999997</v>
      </c>
      <c r="Q1399">
        <v>-6.6319999999999997</v>
      </c>
      <c r="R1399">
        <v>-4.3819999999999997</v>
      </c>
      <c r="S1399">
        <v>-7.8570000000000002</v>
      </c>
      <c r="T1399">
        <v>-7.444</v>
      </c>
      <c r="U1399">
        <v>-7.04</v>
      </c>
      <c r="V1399">
        <v>-11.763999999999999</v>
      </c>
      <c r="W1399">
        <v>-41.945999999999998</v>
      </c>
      <c r="X1399">
        <v>-72.123999999999995</v>
      </c>
      <c r="Y1399">
        <v>-195.33699999999999</v>
      </c>
      <c r="Z1399">
        <v>-117.059</v>
      </c>
      <c r="AA1399">
        <v>-172.19499999999999</v>
      </c>
      <c r="AB1399">
        <v>-321.21499999999997</v>
      </c>
      <c r="AC1399">
        <v>-684.38199999999995</v>
      </c>
      <c r="AD1399">
        <v>-464.42700000000002</v>
      </c>
      <c r="AE1399">
        <v>-347.03199999999998</v>
      </c>
      <c r="AF1399">
        <v>-339.82</v>
      </c>
      <c r="AG1399">
        <v>-184.60900000000001</v>
      </c>
      <c r="AH1399">
        <v>-334.09300000000002</v>
      </c>
      <c r="AI1399">
        <v>-622.50400000000002</v>
      </c>
      <c r="AJ1399">
        <v>-787.83500000000004</v>
      </c>
      <c r="AK1399">
        <v>-665.09100000000001</v>
      </c>
      <c r="AL1399">
        <v>-473.11399999999998</v>
      </c>
      <c r="AM1399">
        <v>-217.934</v>
      </c>
      <c r="AN1399">
        <v>-55.042999999999999</v>
      </c>
      <c r="AO1399">
        <v>-40.192</v>
      </c>
      <c r="AP1399">
        <v>-30.23</v>
      </c>
      <c r="AQ1399">
        <v>-26.911999999999999</v>
      </c>
      <c r="AR1399">
        <v>-36.462000000000003</v>
      </c>
      <c r="AS1399">
        <v>-25.402999999999999</v>
      </c>
      <c r="AT1399">
        <v>-6.9489999999999998</v>
      </c>
      <c r="AU1399">
        <v>-6.07</v>
      </c>
      <c r="AV1399">
        <v>-6.5819999999999999</v>
      </c>
      <c r="AW1399">
        <v>-6.97</v>
      </c>
      <c r="AX1399">
        <v>-3.4569999999999999</v>
      </c>
      <c r="AY1399">
        <v>-9.0820000000000007</v>
      </c>
      <c r="AZ1399">
        <v>-7.07</v>
      </c>
      <c r="BA1399">
        <v>-7.3070000000000004</v>
      </c>
      <c r="BB1399">
        <v>-6.5819999999999999</v>
      </c>
      <c r="BC1399">
        <v>-6.5819999999999999</v>
      </c>
      <c r="BD1399">
        <v>-6.5069999999999997</v>
      </c>
    </row>
    <row r="1400" spans="1:56" x14ac:dyDescent="0.25">
      <c r="A1400" t="s">
        <v>323</v>
      </c>
      <c r="D1400" t="s">
        <v>2</v>
      </c>
      <c r="F1400" t="s">
        <v>156</v>
      </c>
      <c r="G1400" s="33">
        <v>43152</v>
      </c>
      <c r="H1400" s="41">
        <f t="shared" si="26"/>
        <v>172712.35000000003</v>
      </c>
      <c r="I1400">
        <v>-6.0209999999999999</v>
      </c>
      <c r="J1400">
        <v>-4.8</v>
      </c>
      <c r="K1400">
        <v>-5.5750000000000002</v>
      </c>
      <c r="L1400">
        <v>-5.0190000000000001</v>
      </c>
      <c r="M1400">
        <v>-5.2510000000000003</v>
      </c>
      <c r="N1400">
        <v>-4.6669999999999998</v>
      </c>
      <c r="O1400">
        <v>-4.6139999999999999</v>
      </c>
      <c r="P1400">
        <v>-4.5229999999999997</v>
      </c>
      <c r="Q1400">
        <v>-4.7519999999999998</v>
      </c>
      <c r="R1400">
        <v>-4.5910000000000002</v>
      </c>
      <c r="S1400">
        <v>-4.3540000000000001</v>
      </c>
      <c r="T1400">
        <v>-5.2279999999999998</v>
      </c>
      <c r="U1400">
        <v>-7.6079999999999997</v>
      </c>
      <c r="V1400">
        <v>-62.534999999999997</v>
      </c>
      <c r="W1400">
        <v>-920.2</v>
      </c>
      <c r="X1400">
        <v>-2460.5450000000001</v>
      </c>
      <c r="Y1400">
        <v>-5992.4430000000002</v>
      </c>
      <c r="Z1400">
        <v>-4392.0339999999997</v>
      </c>
      <c r="AA1400">
        <v>-6167.8310000000001</v>
      </c>
      <c r="AB1400">
        <v>-9566.1</v>
      </c>
      <c r="AC1400">
        <v>-16318.7</v>
      </c>
      <c r="AD1400">
        <v>-13942.227999999999</v>
      </c>
      <c r="AE1400">
        <v>-11033.81</v>
      </c>
      <c r="AF1400">
        <v>-10313.848</v>
      </c>
      <c r="AG1400">
        <v>-7492.7610000000004</v>
      </c>
      <c r="AH1400">
        <v>-10925.263999999999</v>
      </c>
      <c r="AI1400">
        <v>-16673.951000000001</v>
      </c>
      <c r="AJ1400">
        <v>-19645.668000000001</v>
      </c>
      <c r="AK1400">
        <v>-17585.285</v>
      </c>
      <c r="AL1400">
        <v>-12345.798000000001</v>
      </c>
      <c r="AM1400">
        <v>-5126.4750000000004</v>
      </c>
      <c r="AN1400">
        <v>-853.68</v>
      </c>
      <c r="AO1400">
        <v>-310.15699999999998</v>
      </c>
      <c r="AP1400">
        <v>-132.749</v>
      </c>
      <c r="AQ1400">
        <v>-108.01300000000001</v>
      </c>
      <c r="AR1400">
        <v>-122.17700000000001</v>
      </c>
      <c r="AS1400">
        <v>-55.308999999999997</v>
      </c>
      <c r="AT1400">
        <v>-13.221</v>
      </c>
      <c r="AU1400">
        <v>-12.621</v>
      </c>
      <c r="AV1400">
        <v>-10.356999999999999</v>
      </c>
      <c r="AW1400">
        <v>-9.82</v>
      </c>
      <c r="AX1400">
        <v>-9.5980000000000008</v>
      </c>
      <c r="AY1400">
        <v>-8.8160000000000007</v>
      </c>
      <c r="AZ1400">
        <v>-7.5090000000000003</v>
      </c>
      <c r="BA1400">
        <v>-6.8739999999999997</v>
      </c>
      <c r="BB1400">
        <v>-6.4690000000000003</v>
      </c>
      <c r="BC1400">
        <v>-6.4550000000000001</v>
      </c>
      <c r="BD1400">
        <v>-6.0460000000000003</v>
      </c>
    </row>
    <row r="1401" spans="1:56" x14ac:dyDescent="0.25">
      <c r="A1401" t="s">
        <v>323</v>
      </c>
      <c r="D1401" t="s">
        <v>2</v>
      </c>
      <c r="F1401" t="s">
        <v>156</v>
      </c>
      <c r="G1401" s="33">
        <v>43153</v>
      </c>
      <c r="H1401" s="41">
        <f t="shared" si="26"/>
        <v>144461.11300000004</v>
      </c>
      <c r="I1401">
        <v>-6.0709999999999997</v>
      </c>
      <c r="J1401">
        <v>-6.0490000000000004</v>
      </c>
      <c r="K1401">
        <v>-5.7809999999999997</v>
      </c>
      <c r="L1401">
        <v>-5.8810000000000002</v>
      </c>
      <c r="M1401">
        <v>-5.4930000000000003</v>
      </c>
      <c r="N1401">
        <v>-5.53</v>
      </c>
      <c r="O1401">
        <v>-5.5389999999999997</v>
      </c>
      <c r="P1401">
        <v>-5.2789999999999999</v>
      </c>
      <c r="Q1401">
        <v>-4.9560000000000004</v>
      </c>
      <c r="R1401">
        <v>-4.8970000000000002</v>
      </c>
      <c r="S1401">
        <v>-5.1989999999999998</v>
      </c>
      <c r="T1401">
        <v>-5.88</v>
      </c>
      <c r="U1401">
        <v>-11.379</v>
      </c>
      <c r="V1401">
        <v>-99.677999999999997</v>
      </c>
      <c r="W1401">
        <v>-164.773</v>
      </c>
      <c r="X1401">
        <v>-590.60299999999995</v>
      </c>
      <c r="Y1401">
        <v>-2267.2249999999999</v>
      </c>
      <c r="Z1401">
        <v>-2853.5740000000001</v>
      </c>
      <c r="AA1401">
        <v>-1627.2439999999999</v>
      </c>
      <c r="AB1401">
        <v>-4590.5209999999997</v>
      </c>
      <c r="AC1401">
        <v>-8059.2969999999996</v>
      </c>
      <c r="AD1401">
        <v>-10853.031999999999</v>
      </c>
      <c r="AE1401">
        <v>-12969.781999999999</v>
      </c>
      <c r="AF1401">
        <v>-15168.078</v>
      </c>
      <c r="AG1401">
        <v>-15237.108</v>
      </c>
      <c r="AH1401">
        <v>-13414.553</v>
      </c>
      <c r="AI1401">
        <v>-11161.724</v>
      </c>
      <c r="AJ1401">
        <v>-11024.616</v>
      </c>
      <c r="AK1401">
        <v>-10338.312</v>
      </c>
      <c r="AL1401">
        <v>-9411.7440000000006</v>
      </c>
      <c r="AM1401">
        <v>-5809.4660000000003</v>
      </c>
      <c r="AN1401">
        <v>-4436.09</v>
      </c>
      <c r="AO1401">
        <v>-2617.2069999999999</v>
      </c>
      <c r="AP1401">
        <v>-1137.8219999999999</v>
      </c>
      <c r="AQ1401">
        <v>-366.74099999999999</v>
      </c>
      <c r="AR1401">
        <v>-57.219000000000001</v>
      </c>
      <c r="AS1401">
        <v>-17.975999999999999</v>
      </c>
      <c r="AT1401">
        <v>-14.802</v>
      </c>
      <c r="AU1401">
        <v>-13.081</v>
      </c>
      <c r="AV1401">
        <v>-11.327999999999999</v>
      </c>
      <c r="AW1401">
        <v>-10.173999999999999</v>
      </c>
      <c r="AX1401">
        <v>-9.2430000000000003</v>
      </c>
      <c r="AY1401">
        <v>-9.2669999999999995</v>
      </c>
      <c r="AZ1401">
        <v>-9.17</v>
      </c>
      <c r="BA1401">
        <v>-7.95</v>
      </c>
      <c r="BB1401">
        <v>-7.9960000000000004</v>
      </c>
      <c r="BC1401">
        <v>-8.1140000000000008</v>
      </c>
      <c r="BD1401">
        <v>-7.6689999999999996</v>
      </c>
    </row>
    <row r="1402" spans="1:56" x14ac:dyDescent="0.25">
      <c r="A1402" t="s">
        <v>323</v>
      </c>
      <c r="D1402" t="s">
        <v>2</v>
      </c>
      <c r="F1402" t="s">
        <v>155</v>
      </c>
      <c r="G1402" s="33">
        <v>43153</v>
      </c>
      <c r="H1402" s="41">
        <f t="shared" si="26"/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</row>
    <row r="1403" spans="1:56" x14ac:dyDescent="0.25">
      <c r="A1403" t="s">
        <v>323</v>
      </c>
      <c r="D1403" t="s">
        <v>2</v>
      </c>
      <c r="F1403" t="s">
        <v>157</v>
      </c>
      <c r="G1403" s="33">
        <v>43153</v>
      </c>
      <c r="H1403" s="41">
        <f t="shared" si="26"/>
        <v>5549.6900000000005</v>
      </c>
      <c r="I1403">
        <v>-6.9690000000000003</v>
      </c>
      <c r="J1403">
        <v>-6.2569999999999997</v>
      </c>
      <c r="K1403">
        <v>-6.907</v>
      </c>
      <c r="L1403">
        <v>-6.3570000000000002</v>
      </c>
      <c r="M1403">
        <v>-6.5069999999999997</v>
      </c>
      <c r="N1403">
        <v>-6.2190000000000003</v>
      </c>
      <c r="O1403">
        <v>-6.5069999999999997</v>
      </c>
      <c r="P1403">
        <v>-6.8319999999999999</v>
      </c>
      <c r="Q1403">
        <v>-6.4950000000000001</v>
      </c>
      <c r="R1403">
        <v>-3.657</v>
      </c>
      <c r="S1403">
        <v>-8.27</v>
      </c>
      <c r="T1403">
        <v>-6.3070000000000004</v>
      </c>
      <c r="U1403">
        <v>-6.9610000000000003</v>
      </c>
      <c r="V1403">
        <v>-13.840999999999999</v>
      </c>
      <c r="W1403">
        <v>-14.026</v>
      </c>
      <c r="X1403">
        <v>-22.292000000000002</v>
      </c>
      <c r="Y1403">
        <v>-65.046999999999997</v>
      </c>
      <c r="Z1403">
        <v>-78.77</v>
      </c>
      <c r="AA1403">
        <v>-29.866</v>
      </c>
      <c r="AB1403">
        <v>-82.253</v>
      </c>
      <c r="AC1403">
        <v>-237.893</v>
      </c>
      <c r="AD1403">
        <v>-295.55900000000003</v>
      </c>
      <c r="AE1403">
        <v>-457.72</v>
      </c>
      <c r="AF1403">
        <v>-658.14099999999996</v>
      </c>
      <c r="AG1403">
        <v>-578.22</v>
      </c>
      <c r="AH1403">
        <v>-488.863</v>
      </c>
      <c r="AI1403">
        <v>-405.95100000000002</v>
      </c>
      <c r="AJ1403">
        <v>-368.97500000000002</v>
      </c>
      <c r="AK1403">
        <v>-319.00799999999998</v>
      </c>
      <c r="AL1403">
        <v>-326.10500000000002</v>
      </c>
      <c r="AM1403">
        <v>-243.345</v>
      </c>
      <c r="AN1403">
        <v>-236.64500000000001</v>
      </c>
      <c r="AO1403">
        <v>-218.66200000000001</v>
      </c>
      <c r="AP1403">
        <v>-145.75399999999999</v>
      </c>
      <c r="AQ1403">
        <v>-78.019000000000005</v>
      </c>
      <c r="AR1403">
        <v>-18.71</v>
      </c>
      <c r="AS1403">
        <v>-8.8369999999999997</v>
      </c>
      <c r="AT1403">
        <v>-6.335</v>
      </c>
      <c r="AU1403">
        <v>-6.1950000000000003</v>
      </c>
      <c r="AV1403">
        <v>-7.1189999999999998</v>
      </c>
      <c r="AW1403">
        <v>-6.8819999999999997</v>
      </c>
      <c r="AX1403">
        <v>-3.3820000000000001</v>
      </c>
      <c r="AY1403">
        <v>-9.3320000000000007</v>
      </c>
      <c r="AZ1403">
        <v>-6.657</v>
      </c>
      <c r="BA1403">
        <v>-7.1440000000000001</v>
      </c>
      <c r="BB1403">
        <v>-6.62</v>
      </c>
      <c r="BC1403">
        <v>-6.67</v>
      </c>
      <c r="BD1403">
        <v>-6.6070000000000002</v>
      </c>
    </row>
    <row r="1404" spans="1:56" x14ac:dyDescent="0.25">
      <c r="A1404" t="s">
        <v>323</v>
      </c>
      <c r="D1404" t="s">
        <v>2</v>
      </c>
      <c r="F1404" t="s">
        <v>157</v>
      </c>
      <c r="G1404" s="33">
        <v>43154</v>
      </c>
      <c r="H1404" s="41">
        <f t="shared" si="26"/>
        <v>6797.972999999999</v>
      </c>
      <c r="I1404">
        <v>-7.1689999999999996</v>
      </c>
      <c r="J1404">
        <v>-6.8819999999999997</v>
      </c>
      <c r="K1404">
        <v>-7.32</v>
      </c>
      <c r="L1404">
        <v>-6.3819999999999997</v>
      </c>
      <c r="M1404">
        <v>-6.92</v>
      </c>
      <c r="N1404">
        <v>-6.5439999999999996</v>
      </c>
      <c r="O1404">
        <v>-6.4320000000000004</v>
      </c>
      <c r="P1404">
        <v>-7.27</v>
      </c>
      <c r="Q1404">
        <v>-6.569</v>
      </c>
      <c r="R1404">
        <v>-3.5819999999999999</v>
      </c>
      <c r="S1404">
        <v>-8.6820000000000004</v>
      </c>
      <c r="T1404">
        <v>-6.5940000000000003</v>
      </c>
      <c r="U1404">
        <v>-6.1319999999999997</v>
      </c>
      <c r="V1404">
        <v>-6.5839999999999996</v>
      </c>
      <c r="W1404">
        <v>-7.5129999999999999</v>
      </c>
      <c r="X1404">
        <v>-13.717000000000001</v>
      </c>
      <c r="Y1404">
        <v>-27.866</v>
      </c>
      <c r="Z1404">
        <v>-66.459999999999994</v>
      </c>
      <c r="AA1404">
        <v>-113.125</v>
      </c>
      <c r="AB1404">
        <v>-62.652000000000001</v>
      </c>
      <c r="AC1404">
        <v>-38.398000000000003</v>
      </c>
      <c r="AD1404">
        <v>-31.782</v>
      </c>
      <c r="AE1404">
        <v>-42.896999999999998</v>
      </c>
      <c r="AF1404">
        <v>-59.121000000000002</v>
      </c>
      <c r="AG1404">
        <v>-184.81399999999999</v>
      </c>
      <c r="AH1404">
        <v>-264.63400000000001</v>
      </c>
      <c r="AI1404">
        <v>-479.45800000000003</v>
      </c>
      <c r="AJ1404">
        <v>-782.70899999999995</v>
      </c>
      <c r="AK1404">
        <v>-834.79100000000005</v>
      </c>
      <c r="AL1404">
        <v>-897.57</v>
      </c>
      <c r="AM1404">
        <v>-799.125</v>
      </c>
      <c r="AN1404">
        <v>-582.41800000000001</v>
      </c>
      <c r="AO1404">
        <v>-493.38900000000001</v>
      </c>
      <c r="AP1404">
        <v>-412.51600000000002</v>
      </c>
      <c r="AQ1404">
        <v>-259.54199999999997</v>
      </c>
      <c r="AR1404">
        <v>-154.37799999999999</v>
      </c>
      <c r="AS1404">
        <v>-25.003</v>
      </c>
      <c r="AT1404">
        <v>-6.9269999999999996</v>
      </c>
      <c r="AU1404">
        <v>-6.0439999999999996</v>
      </c>
      <c r="AV1404">
        <v>-6.8570000000000002</v>
      </c>
      <c r="AW1404">
        <v>-6.2190000000000003</v>
      </c>
      <c r="AX1404">
        <v>-3.157</v>
      </c>
      <c r="AY1404">
        <v>-9.5570000000000004</v>
      </c>
      <c r="AZ1404">
        <v>-6.5439999999999996</v>
      </c>
      <c r="BA1404">
        <v>-6.282</v>
      </c>
      <c r="BB1404">
        <v>-6.4820000000000002</v>
      </c>
      <c r="BC1404">
        <v>-6.07</v>
      </c>
      <c r="BD1404">
        <v>-6.8940000000000001</v>
      </c>
    </row>
    <row r="1405" spans="1:56" x14ac:dyDescent="0.25">
      <c r="A1405" t="s">
        <v>323</v>
      </c>
      <c r="D1405" t="s">
        <v>2</v>
      </c>
      <c r="F1405" t="s">
        <v>156</v>
      </c>
      <c r="G1405" s="33">
        <v>43154</v>
      </c>
      <c r="H1405" s="41">
        <f t="shared" si="26"/>
        <v>139354.01400000005</v>
      </c>
      <c r="I1405">
        <v>-6.9470000000000001</v>
      </c>
      <c r="J1405">
        <v>-6.4390000000000001</v>
      </c>
      <c r="K1405">
        <v>-6.5739999999999998</v>
      </c>
      <c r="L1405">
        <v>-5.9349999999999996</v>
      </c>
      <c r="M1405">
        <v>-5.7430000000000003</v>
      </c>
      <c r="N1405">
        <v>-5.4909999999999997</v>
      </c>
      <c r="O1405">
        <v>-5.2560000000000002</v>
      </c>
      <c r="P1405">
        <v>-4.7720000000000002</v>
      </c>
      <c r="Q1405">
        <v>-4.569</v>
      </c>
      <c r="R1405">
        <v>-4.665</v>
      </c>
      <c r="S1405">
        <v>-4.6559999999999997</v>
      </c>
      <c r="T1405">
        <v>-5.2789999999999999</v>
      </c>
      <c r="U1405">
        <v>-6.5129999999999999</v>
      </c>
      <c r="V1405">
        <v>-7.0259999999999998</v>
      </c>
      <c r="W1405">
        <v>-25.175999999999998</v>
      </c>
      <c r="X1405">
        <v>-245.72300000000001</v>
      </c>
      <c r="Y1405">
        <v>-937.03399999999999</v>
      </c>
      <c r="Z1405">
        <v>-2966.413</v>
      </c>
      <c r="AA1405">
        <v>-4065.3539999999998</v>
      </c>
      <c r="AB1405">
        <v>-2347.5279999999998</v>
      </c>
      <c r="AC1405">
        <v>-1551.616</v>
      </c>
      <c r="AD1405">
        <v>-1457.604</v>
      </c>
      <c r="AE1405">
        <v>-2079.2020000000002</v>
      </c>
      <c r="AF1405">
        <v>-3246.1509999999998</v>
      </c>
      <c r="AG1405">
        <v>-6223.8469999999998</v>
      </c>
      <c r="AH1405">
        <v>-10131.423000000001</v>
      </c>
      <c r="AI1405">
        <v>-15462.816000000001</v>
      </c>
      <c r="AJ1405">
        <v>-18590.32</v>
      </c>
      <c r="AK1405">
        <v>-18243.650000000001</v>
      </c>
      <c r="AL1405">
        <v>-17408.423999999999</v>
      </c>
      <c r="AM1405">
        <v>-13699.36</v>
      </c>
      <c r="AN1405">
        <v>-8009.0039999999999</v>
      </c>
      <c r="AO1405">
        <v>-5593.0190000000002</v>
      </c>
      <c r="AP1405">
        <v>-3826.0680000000002</v>
      </c>
      <c r="AQ1405">
        <v>-1920.12</v>
      </c>
      <c r="AR1405">
        <v>-1055.769</v>
      </c>
      <c r="AS1405">
        <v>-72.784000000000006</v>
      </c>
      <c r="AT1405">
        <v>-20.347000000000001</v>
      </c>
      <c r="AU1405">
        <v>-13.827999999999999</v>
      </c>
      <c r="AV1405">
        <v>-11.369</v>
      </c>
      <c r="AW1405">
        <v>-12.268000000000001</v>
      </c>
      <c r="AX1405">
        <v>-9.1549999999999994</v>
      </c>
      <c r="AY1405">
        <v>-8.7759999999999998</v>
      </c>
      <c r="AZ1405">
        <v>-8.2200000000000006</v>
      </c>
      <c r="BA1405">
        <v>-7.6639999999999997</v>
      </c>
      <c r="BB1405">
        <v>-7.6360000000000001</v>
      </c>
      <c r="BC1405">
        <v>-9.3870000000000005</v>
      </c>
      <c r="BD1405">
        <v>-7.0940000000000003</v>
      </c>
    </row>
    <row r="1406" spans="1:56" x14ac:dyDescent="0.25">
      <c r="A1406" t="s">
        <v>323</v>
      </c>
      <c r="D1406" t="s">
        <v>2</v>
      </c>
      <c r="F1406" t="s">
        <v>155</v>
      </c>
      <c r="G1406" s="33">
        <v>43154</v>
      </c>
      <c r="H1406" s="41">
        <f t="shared" si="26"/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</row>
    <row r="1407" spans="1:56" x14ac:dyDescent="0.25">
      <c r="A1407" t="s">
        <v>323</v>
      </c>
      <c r="D1407" t="s">
        <v>2</v>
      </c>
      <c r="F1407" t="s">
        <v>156</v>
      </c>
      <c r="G1407" s="33">
        <v>43155</v>
      </c>
      <c r="H1407" s="41">
        <f t="shared" si="26"/>
        <v>48769.351999999999</v>
      </c>
      <c r="I1407">
        <v>-7.7770000000000001</v>
      </c>
      <c r="J1407">
        <v>-8.0570000000000004</v>
      </c>
      <c r="K1407">
        <v>-8.3089999999999993</v>
      </c>
      <c r="L1407">
        <v>-7.0720000000000001</v>
      </c>
      <c r="M1407">
        <v>-6.12</v>
      </c>
      <c r="N1407">
        <v>-6.3890000000000002</v>
      </c>
      <c r="O1407">
        <v>-6.28</v>
      </c>
      <c r="P1407">
        <v>-5.9489999999999998</v>
      </c>
      <c r="Q1407">
        <v>-5.3460000000000001</v>
      </c>
      <c r="R1407">
        <v>-5.0880000000000001</v>
      </c>
      <c r="S1407">
        <v>-4.9619999999999997</v>
      </c>
      <c r="T1407">
        <v>-5.1079999999999997</v>
      </c>
      <c r="U1407">
        <v>-5.74</v>
      </c>
      <c r="V1407">
        <v>-20.841999999999999</v>
      </c>
      <c r="W1407">
        <v>-406.23500000000001</v>
      </c>
      <c r="X1407">
        <v>-1714.91</v>
      </c>
      <c r="Y1407">
        <v>-3762.77</v>
      </c>
      <c r="Z1407">
        <v>-4677.0739999999996</v>
      </c>
      <c r="AA1407">
        <v>-7063.4380000000001</v>
      </c>
      <c r="AB1407">
        <v>-4618.652</v>
      </c>
      <c r="AC1407">
        <v>-4330.0510000000004</v>
      </c>
      <c r="AD1407">
        <v>-6129.27</v>
      </c>
      <c r="AE1407">
        <v>-3215.8229999999999</v>
      </c>
      <c r="AF1407">
        <v>-1565.3209999999999</v>
      </c>
      <c r="AG1407">
        <v>-2777.212</v>
      </c>
      <c r="AH1407">
        <v>-4730.4939999999997</v>
      </c>
      <c r="AI1407">
        <v>-1778.393</v>
      </c>
      <c r="AJ1407">
        <v>-471.74700000000001</v>
      </c>
      <c r="AK1407">
        <v>-626.221</v>
      </c>
      <c r="AL1407">
        <v>-232.547</v>
      </c>
      <c r="AM1407">
        <v>-118.566</v>
      </c>
      <c r="AN1407">
        <v>-88.114999999999995</v>
      </c>
      <c r="AO1407">
        <v>-77.204999999999998</v>
      </c>
      <c r="AP1407">
        <v>-119.61199999999999</v>
      </c>
      <c r="AQ1407">
        <v>-47.668999999999997</v>
      </c>
      <c r="AR1407">
        <v>-16.46</v>
      </c>
      <c r="AS1407">
        <v>-13.086</v>
      </c>
      <c r="AT1407">
        <v>-11.699</v>
      </c>
      <c r="AU1407">
        <v>-9.4190000000000005</v>
      </c>
      <c r="AV1407">
        <v>-8.1010000000000009</v>
      </c>
      <c r="AW1407">
        <v>-7.952</v>
      </c>
      <c r="AX1407">
        <v>-7.0380000000000003</v>
      </c>
      <c r="AY1407">
        <v>-6.9960000000000004</v>
      </c>
      <c r="AZ1407">
        <v>-6.7</v>
      </c>
      <c r="BA1407">
        <v>-6.45</v>
      </c>
      <c r="BB1407">
        <v>-6.4390000000000001</v>
      </c>
      <c r="BC1407">
        <v>-6.9009999999999998</v>
      </c>
      <c r="BD1407">
        <v>-7.7469999999999999</v>
      </c>
    </row>
    <row r="1408" spans="1:56" x14ac:dyDescent="0.25">
      <c r="A1408" t="s">
        <v>323</v>
      </c>
      <c r="D1408" t="s">
        <v>2</v>
      </c>
      <c r="F1408" t="s">
        <v>155</v>
      </c>
      <c r="G1408" s="33">
        <v>43155</v>
      </c>
      <c r="H1408" s="41">
        <f t="shared" si="26"/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</row>
    <row r="1409" spans="1:56" x14ac:dyDescent="0.25">
      <c r="A1409" t="s">
        <v>323</v>
      </c>
      <c r="D1409" t="s">
        <v>2</v>
      </c>
      <c r="F1409" t="s">
        <v>157</v>
      </c>
      <c r="G1409" s="33">
        <v>43155</v>
      </c>
      <c r="H1409" s="41">
        <f t="shared" si="26"/>
        <v>5307.0809999999992</v>
      </c>
      <c r="I1409">
        <v>-6.694</v>
      </c>
      <c r="J1409">
        <v>-6.3570000000000002</v>
      </c>
      <c r="K1409">
        <v>-6.57</v>
      </c>
      <c r="L1409">
        <v>-6.282</v>
      </c>
      <c r="M1409">
        <v>-7.0570000000000004</v>
      </c>
      <c r="N1409">
        <v>-6.282</v>
      </c>
      <c r="O1409">
        <v>-6.319</v>
      </c>
      <c r="P1409">
        <v>-7.069</v>
      </c>
      <c r="Q1409">
        <v>-6.3689999999999998</v>
      </c>
      <c r="R1409">
        <v>-3.62</v>
      </c>
      <c r="S1409">
        <v>-9.7189999999999994</v>
      </c>
      <c r="T1409">
        <v>-6.282</v>
      </c>
      <c r="U1409">
        <v>-7.2930000000000001</v>
      </c>
      <c r="V1409">
        <v>-10.144</v>
      </c>
      <c r="W1409">
        <v>-57.798000000000002</v>
      </c>
      <c r="X1409">
        <v>-164.87799999999999</v>
      </c>
      <c r="Y1409">
        <v>-349.97300000000001</v>
      </c>
      <c r="Z1409">
        <v>-397.02300000000002</v>
      </c>
      <c r="AA1409">
        <v>-680.49199999999996</v>
      </c>
      <c r="AB1409">
        <v>-518.17700000000002</v>
      </c>
      <c r="AC1409">
        <v>-360.01600000000002</v>
      </c>
      <c r="AD1409">
        <v>-587.61900000000003</v>
      </c>
      <c r="AE1409">
        <v>-412.19900000000001</v>
      </c>
      <c r="AF1409">
        <v>-224.95</v>
      </c>
      <c r="AG1409">
        <v>-373.58600000000001</v>
      </c>
      <c r="AH1409">
        <v>-513.71400000000006</v>
      </c>
      <c r="AI1409">
        <v>-188.29</v>
      </c>
      <c r="AJ1409">
        <v>-73.150000000000006</v>
      </c>
      <c r="AK1409">
        <v>-56.095999999999997</v>
      </c>
      <c r="AL1409">
        <v>-27.901</v>
      </c>
      <c r="AM1409">
        <v>-32.479999999999997</v>
      </c>
      <c r="AN1409">
        <v>-36.343000000000004</v>
      </c>
      <c r="AO1409">
        <v>-24.75</v>
      </c>
      <c r="AP1409">
        <v>-18.37</v>
      </c>
      <c r="AQ1409">
        <v>-19.39</v>
      </c>
      <c r="AR1409">
        <v>-9.7650000000000006</v>
      </c>
      <c r="AS1409">
        <v>-8.0980000000000008</v>
      </c>
      <c r="AT1409">
        <v>-6.8440000000000003</v>
      </c>
      <c r="AU1409">
        <v>-6.6689999999999996</v>
      </c>
      <c r="AV1409">
        <v>-7.27</v>
      </c>
      <c r="AW1409">
        <v>-6.1319999999999997</v>
      </c>
      <c r="AX1409">
        <v>-4.9950000000000001</v>
      </c>
      <c r="AY1409">
        <v>-9.2940000000000005</v>
      </c>
      <c r="AZ1409">
        <v>-6.7450000000000001</v>
      </c>
      <c r="BA1409">
        <v>-7.47</v>
      </c>
      <c r="BB1409">
        <v>-6.3319999999999999</v>
      </c>
      <c r="BC1409">
        <v>-7.27</v>
      </c>
      <c r="BD1409">
        <v>-6.9450000000000003</v>
      </c>
    </row>
    <row r="1410" spans="1:56" x14ac:dyDescent="0.25">
      <c r="A1410" t="s">
        <v>323</v>
      </c>
      <c r="D1410" t="s">
        <v>2</v>
      </c>
      <c r="F1410" t="s">
        <v>157</v>
      </c>
      <c r="G1410" s="33">
        <v>43156</v>
      </c>
      <c r="H1410" s="41">
        <f t="shared" si="26"/>
        <v>13311.935999999998</v>
      </c>
      <c r="I1410">
        <v>-7.3449999999999998</v>
      </c>
      <c r="J1410">
        <v>-6.82</v>
      </c>
      <c r="K1410">
        <v>-6.9820000000000002</v>
      </c>
      <c r="L1410">
        <v>-7.3319999999999999</v>
      </c>
      <c r="M1410">
        <v>-7.0069999999999997</v>
      </c>
      <c r="N1410">
        <v>-7.2069999999999999</v>
      </c>
      <c r="O1410">
        <v>-6.92</v>
      </c>
      <c r="P1410">
        <v>-7.3319999999999999</v>
      </c>
      <c r="Q1410">
        <v>-6.37</v>
      </c>
      <c r="R1410">
        <v>-4.9939999999999998</v>
      </c>
      <c r="S1410">
        <v>-9.27</v>
      </c>
      <c r="T1410">
        <v>-6.7069999999999999</v>
      </c>
      <c r="U1410">
        <v>-7.282</v>
      </c>
      <c r="V1410">
        <v>-8.4</v>
      </c>
      <c r="W1410">
        <v>-18.37</v>
      </c>
      <c r="X1410">
        <v>-49.387</v>
      </c>
      <c r="Y1410">
        <v>-96.915999999999997</v>
      </c>
      <c r="Z1410">
        <v>-169.56</v>
      </c>
      <c r="AA1410">
        <v>-510.62400000000002</v>
      </c>
      <c r="AB1410">
        <v>-622.64400000000001</v>
      </c>
      <c r="AC1410">
        <v>-710.88300000000004</v>
      </c>
      <c r="AD1410">
        <v>-664.54200000000003</v>
      </c>
      <c r="AE1410">
        <v>-673.08500000000004</v>
      </c>
      <c r="AF1410">
        <v>-738.71199999999999</v>
      </c>
      <c r="AG1410">
        <v>-841.94500000000005</v>
      </c>
      <c r="AH1410">
        <v>-862.61500000000001</v>
      </c>
      <c r="AI1410">
        <v>-1045.0229999999999</v>
      </c>
      <c r="AJ1410">
        <v>-792.76800000000003</v>
      </c>
      <c r="AK1410">
        <v>-804.87099999999998</v>
      </c>
      <c r="AL1410">
        <v>-696.97199999999998</v>
      </c>
      <c r="AM1410">
        <v>-905.45100000000002</v>
      </c>
      <c r="AN1410">
        <v>-863.96600000000001</v>
      </c>
      <c r="AO1410">
        <v>-898.91200000000003</v>
      </c>
      <c r="AP1410">
        <v>-636.577</v>
      </c>
      <c r="AQ1410">
        <v>-334.06099999999998</v>
      </c>
      <c r="AR1410">
        <v>-174.66900000000001</v>
      </c>
      <c r="AS1410">
        <v>-21.538</v>
      </c>
      <c r="AT1410">
        <v>-7.6920000000000002</v>
      </c>
      <c r="AU1410">
        <v>-6.9569999999999999</v>
      </c>
      <c r="AV1410">
        <v>-7.032</v>
      </c>
      <c r="AW1410">
        <v>-6.3570000000000002</v>
      </c>
      <c r="AX1410">
        <v>-4.82</v>
      </c>
      <c r="AY1410">
        <v>-9.6199999999999992</v>
      </c>
      <c r="AZ1410">
        <v>-6.82</v>
      </c>
      <c r="BA1410">
        <v>-7.2320000000000002</v>
      </c>
      <c r="BB1410">
        <v>-7.17</v>
      </c>
      <c r="BC1410">
        <v>-6.907</v>
      </c>
      <c r="BD1410">
        <v>-7.27</v>
      </c>
    </row>
    <row r="1411" spans="1:56" x14ac:dyDescent="0.25">
      <c r="A1411" t="s">
        <v>323</v>
      </c>
      <c r="D1411" t="s">
        <v>2</v>
      </c>
      <c r="F1411" t="s">
        <v>155</v>
      </c>
      <c r="G1411" s="33">
        <v>43156</v>
      </c>
      <c r="H1411" s="41">
        <f t="shared" si="26"/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</row>
    <row r="1412" spans="1:56" x14ac:dyDescent="0.25">
      <c r="A1412" t="s">
        <v>323</v>
      </c>
      <c r="D1412" t="s">
        <v>2</v>
      </c>
      <c r="F1412" t="s">
        <v>156</v>
      </c>
      <c r="G1412" s="33">
        <v>43156</v>
      </c>
      <c r="H1412" s="41">
        <f t="shared" si="26"/>
        <v>129917.30900000001</v>
      </c>
      <c r="I1412">
        <v>-7.2</v>
      </c>
      <c r="J1412">
        <v>-4.6360000000000001</v>
      </c>
      <c r="K1412">
        <v>-5.22</v>
      </c>
      <c r="L1412">
        <v>-4.49</v>
      </c>
      <c r="M1412">
        <v>-4.4210000000000003</v>
      </c>
      <c r="N1412">
        <v>-4.1680000000000001</v>
      </c>
      <c r="O1412">
        <v>-4.3849999999999998</v>
      </c>
      <c r="P1412">
        <v>-4.4589999999999996</v>
      </c>
      <c r="Q1412">
        <v>-5.1619999999999999</v>
      </c>
      <c r="R1412">
        <v>-5.6230000000000002</v>
      </c>
      <c r="S1412">
        <v>-4.3929999999999998</v>
      </c>
      <c r="T1412">
        <v>-4.3890000000000002</v>
      </c>
      <c r="U1412">
        <v>-4.7249999999999996</v>
      </c>
      <c r="V1412">
        <v>-6.6269999999999998</v>
      </c>
      <c r="W1412">
        <v>-34.390999999999998</v>
      </c>
      <c r="X1412">
        <v>-196.733</v>
      </c>
      <c r="Y1412">
        <v>-486.06700000000001</v>
      </c>
      <c r="Z1412">
        <v>-1076.354</v>
      </c>
      <c r="AA1412">
        <v>-3983.0590000000002</v>
      </c>
      <c r="AB1412">
        <v>-6704.0870000000004</v>
      </c>
      <c r="AC1412">
        <v>-7425.598</v>
      </c>
      <c r="AD1412">
        <v>-7470.8429999999998</v>
      </c>
      <c r="AE1412">
        <v>-6606.9889999999996</v>
      </c>
      <c r="AF1412">
        <v>-7225.2089999999998</v>
      </c>
      <c r="AG1412">
        <v>-8418.41</v>
      </c>
      <c r="AH1412">
        <v>-8776.8150000000005</v>
      </c>
      <c r="AI1412">
        <v>-10989.958000000001</v>
      </c>
      <c r="AJ1412">
        <v>-8860.8019999999997</v>
      </c>
      <c r="AK1412">
        <v>-8002.83</v>
      </c>
      <c r="AL1412">
        <v>-7445.4930000000004</v>
      </c>
      <c r="AM1412">
        <v>-8527.0509999999995</v>
      </c>
      <c r="AN1412">
        <v>-8708.3220000000001</v>
      </c>
      <c r="AO1412">
        <v>-8724.3619999999992</v>
      </c>
      <c r="AP1412">
        <v>-6077.6379999999999</v>
      </c>
      <c r="AQ1412">
        <v>-2766.529</v>
      </c>
      <c r="AR1412">
        <v>-1180.412</v>
      </c>
      <c r="AS1412">
        <v>-62.374000000000002</v>
      </c>
      <c r="AT1412">
        <v>-12.417999999999999</v>
      </c>
      <c r="AU1412">
        <v>-10.609</v>
      </c>
      <c r="AV1412">
        <v>-10.621</v>
      </c>
      <c r="AW1412">
        <v>-10.747</v>
      </c>
      <c r="AX1412">
        <v>-11.134</v>
      </c>
      <c r="AY1412">
        <v>-8.0869999999999997</v>
      </c>
      <c r="AZ1412">
        <v>-6.5579999999999998</v>
      </c>
      <c r="BA1412">
        <v>-5.9710000000000001</v>
      </c>
      <c r="BB1412">
        <v>-5.6260000000000003</v>
      </c>
      <c r="BC1412">
        <v>-7.2919999999999998</v>
      </c>
      <c r="BD1412">
        <v>-8.0220000000000002</v>
      </c>
    </row>
    <row r="1413" spans="1:56" x14ac:dyDescent="0.25">
      <c r="A1413" t="s">
        <v>323</v>
      </c>
      <c r="D1413" t="s">
        <v>2</v>
      </c>
      <c r="F1413" t="s">
        <v>157</v>
      </c>
      <c r="G1413" s="33">
        <v>43157</v>
      </c>
      <c r="H1413" s="41">
        <f t="shared" si="26"/>
        <v>15530.318999999998</v>
      </c>
      <c r="I1413">
        <v>-6.9450000000000003</v>
      </c>
      <c r="J1413">
        <v>-6.32</v>
      </c>
      <c r="K1413">
        <v>-7.3070000000000004</v>
      </c>
      <c r="L1413">
        <v>-6.8940000000000001</v>
      </c>
      <c r="M1413">
        <v>-7.0940000000000003</v>
      </c>
      <c r="N1413">
        <v>-7.1070000000000002</v>
      </c>
      <c r="O1413">
        <v>-6.9820000000000002</v>
      </c>
      <c r="P1413">
        <v>-7.0940000000000003</v>
      </c>
      <c r="Q1413">
        <v>-5.7939999999999996</v>
      </c>
      <c r="R1413">
        <v>-5.8570000000000002</v>
      </c>
      <c r="S1413">
        <v>-8.3450000000000006</v>
      </c>
      <c r="T1413">
        <v>-6.657</v>
      </c>
      <c r="U1413">
        <v>-7.6689999999999996</v>
      </c>
      <c r="V1413">
        <v>-19.212</v>
      </c>
      <c r="W1413">
        <v>-60.442999999999998</v>
      </c>
      <c r="X1413">
        <v>-151.97499999999999</v>
      </c>
      <c r="Y1413">
        <v>-276.50099999999998</v>
      </c>
      <c r="Z1413">
        <v>-433.35599999999999</v>
      </c>
      <c r="AA1413">
        <v>-607.303</v>
      </c>
      <c r="AB1413">
        <v>-763.33500000000004</v>
      </c>
      <c r="AC1413">
        <v>-861.59799999999996</v>
      </c>
      <c r="AD1413">
        <v>-949.45699999999999</v>
      </c>
      <c r="AE1413">
        <v>-1073.365</v>
      </c>
      <c r="AF1413">
        <v>-1107.204</v>
      </c>
      <c r="AG1413">
        <v>-1085.578</v>
      </c>
      <c r="AH1413">
        <v>-1052.0260000000001</v>
      </c>
      <c r="AI1413">
        <v>-982.46500000000003</v>
      </c>
      <c r="AJ1413">
        <v>-922.904</v>
      </c>
      <c r="AK1413">
        <v>-878.93700000000001</v>
      </c>
      <c r="AL1413">
        <v>-846.15499999999997</v>
      </c>
      <c r="AM1413">
        <v>-827.25900000000001</v>
      </c>
      <c r="AN1413">
        <v>-748.21600000000001</v>
      </c>
      <c r="AO1413">
        <v>-653.73099999999999</v>
      </c>
      <c r="AP1413">
        <v>-517.678</v>
      </c>
      <c r="AQ1413">
        <v>-346.55599999999998</v>
      </c>
      <c r="AR1413">
        <v>-157.06</v>
      </c>
      <c r="AS1413">
        <v>-40.314</v>
      </c>
      <c r="AT1413">
        <v>-8.0050000000000008</v>
      </c>
      <c r="AU1413">
        <v>-6.6319999999999997</v>
      </c>
      <c r="AV1413">
        <v>-6.9569999999999999</v>
      </c>
      <c r="AW1413">
        <v>-5.157</v>
      </c>
      <c r="AX1413">
        <v>-6.3819999999999997</v>
      </c>
      <c r="AY1413">
        <v>-8.907</v>
      </c>
      <c r="AZ1413">
        <v>-6.758</v>
      </c>
      <c r="BA1413">
        <v>-7.6189999999999998</v>
      </c>
      <c r="BB1413">
        <v>-6.97</v>
      </c>
      <c r="BC1413">
        <v>-7.2939999999999996</v>
      </c>
      <c r="BD1413">
        <v>-6.9450000000000003</v>
      </c>
    </row>
    <row r="1414" spans="1:56" x14ac:dyDescent="0.25">
      <c r="A1414" t="s">
        <v>323</v>
      </c>
      <c r="D1414" t="s">
        <v>2</v>
      </c>
      <c r="F1414" t="s">
        <v>155</v>
      </c>
      <c r="G1414" s="33">
        <v>43157</v>
      </c>
      <c r="H1414" s="41">
        <f t="shared" si="26"/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</row>
    <row r="1415" spans="1:56" x14ac:dyDescent="0.25">
      <c r="A1415" t="s">
        <v>323</v>
      </c>
      <c r="D1415" t="s">
        <v>2</v>
      </c>
      <c r="F1415" t="s">
        <v>156</v>
      </c>
      <c r="G1415" s="33">
        <v>43157</v>
      </c>
      <c r="H1415" s="41">
        <f t="shared" si="26"/>
        <v>335315.43800000008</v>
      </c>
      <c r="I1415">
        <v>-7.827</v>
      </c>
      <c r="J1415">
        <v>-7.78</v>
      </c>
      <c r="K1415">
        <v>-5.8220000000000001</v>
      </c>
      <c r="L1415">
        <v>-5.6890000000000001</v>
      </c>
      <c r="M1415">
        <v>-5.7220000000000004</v>
      </c>
      <c r="N1415">
        <v>-5.6520000000000001</v>
      </c>
      <c r="O1415">
        <v>-5.0439999999999996</v>
      </c>
      <c r="P1415">
        <v>-5.1340000000000003</v>
      </c>
      <c r="Q1415">
        <v>-4.9589999999999996</v>
      </c>
      <c r="R1415">
        <v>-4.8630000000000004</v>
      </c>
      <c r="S1415">
        <v>-4.5780000000000003</v>
      </c>
      <c r="T1415">
        <v>-4.97</v>
      </c>
      <c r="U1415">
        <v>-18.477</v>
      </c>
      <c r="V1415">
        <v>-339.84300000000002</v>
      </c>
      <c r="W1415">
        <v>-1679.3009999999999</v>
      </c>
      <c r="X1415">
        <v>-4188.4309999999996</v>
      </c>
      <c r="Y1415">
        <v>-7149.9290000000001</v>
      </c>
      <c r="Z1415">
        <v>-10334.829</v>
      </c>
      <c r="AA1415">
        <v>-13547.64</v>
      </c>
      <c r="AB1415">
        <v>-16633.603999999999</v>
      </c>
      <c r="AC1415">
        <v>-19191.14</v>
      </c>
      <c r="AD1415">
        <v>-21245.308000000001</v>
      </c>
      <c r="AE1415">
        <v>-22768.539000000001</v>
      </c>
      <c r="AF1415">
        <v>-23718.791000000001</v>
      </c>
      <c r="AG1415">
        <v>-24361.871999999999</v>
      </c>
      <c r="AH1415">
        <v>-24482.07</v>
      </c>
      <c r="AI1415">
        <v>-24090.606</v>
      </c>
      <c r="AJ1415">
        <v>-23273.578000000001</v>
      </c>
      <c r="AK1415">
        <v>-21933.34</v>
      </c>
      <c r="AL1415">
        <v>-19815.982</v>
      </c>
      <c r="AM1415">
        <v>-17098.596000000001</v>
      </c>
      <c r="AN1415">
        <v>-14051.796</v>
      </c>
      <c r="AO1415">
        <v>-10806.652</v>
      </c>
      <c r="AP1415">
        <v>-7404.973</v>
      </c>
      <c r="AQ1415">
        <v>-4381.5959999999995</v>
      </c>
      <c r="AR1415">
        <v>-2034.3630000000001</v>
      </c>
      <c r="AS1415">
        <v>-570.97500000000002</v>
      </c>
      <c r="AT1415">
        <v>-43.097999999999999</v>
      </c>
      <c r="AU1415">
        <v>-10.492000000000001</v>
      </c>
      <c r="AV1415">
        <v>-10.134</v>
      </c>
      <c r="AW1415">
        <v>-8.5329999999999995</v>
      </c>
      <c r="AX1415">
        <v>-9.25</v>
      </c>
      <c r="AY1415">
        <v>-8.4870000000000001</v>
      </c>
      <c r="AZ1415">
        <v>-7.7089999999999996</v>
      </c>
      <c r="BA1415">
        <v>-6.8410000000000002</v>
      </c>
      <c r="BB1415">
        <v>-7.17</v>
      </c>
      <c r="BC1415">
        <v>-7.0910000000000002</v>
      </c>
      <c r="BD1415">
        <v>-6.3620000000000001</v>
      </c>
    </row>
    <row r="1416" spans="1:56" x14ac:dyDescent="0.25">
      <c r="A1416" t="s">
        <v>323</v>
      </c>
      <c r="D1416" t="s">
        <v>2</v>
      </c>
      <c r="F1416" t="s">
        <v>156</v>
      </c>
      <c r="G1416" s="33">
        <v>43158</v>
      </c>
      <c r="H1416" s="41">
        <f t="shared" si="26"/>
        <v>322639.6399999999</v>
      </c>
      <c r="I1416">
        <v>-5.3109999999999999</v>
      </c>
      <c r="J1416">
        <v>-5.0960000000000001</v>
      </c>
      <c r="K1416">
        <v>-5.12</v>
      </c>
      <c r="L1416">
        <v>-4.9320000000000004</v>
      </c>
      <c r="M1416">
        <v>-4.9870000000000001</v>
      </c>
      <c r="N1416">
        <v>-4.7489999999999997</v>
      </c>
      <c r="O1416">
        <v>-4.7720000000000002</v>
      </c>
      <c r="P1416">
        <v>-4.5549999999999997</v>
      </c>
      <c r="Q1416">
        <v>-4.7229999999999999</v>
      </c>
      <c r="R1416">
        <v>-4.5549999999999997</v>
      </c>
      <c r="S1416">
        <v>-4.3979999999999997</v>
      </c>
      <c r="T1416">
        <v>-5.2350000000000003</v>
      </c>
      <c r="U1416">
        <v>-16.966999999999999</v>
      </c>
      <c r="V1416">
        <v>-339.25099999999998</v>
      </c>
      <c r="W1416">
        <v>-1499.394</v>
      </c>
      <c r="X1416">
        <v>-4026.951</v>
      </c>
      <c r="Y1416">
        <v>-7118.0730000000003</v>
      </c>
      <c r="Z1416">
        <v>-10497.279</v>
      </c>
      <c r="AA1416">
        <v>-13910.994000000001</v>
      </c>
      <c r="AB1416">
        <v>-16932.125</v>
      </c>
      <c r="AC1416">
        <v>-19588.195</v>
      </c>
      <c r="AD1416">
        <v>-21740.634999999998</v>
      </c>
      <c r="AE1416">
        <v>-23124.366000000002</v>
      </c>
      <c r="AF1416">
        <v>-23930.148000000001</v>
      </c>
      <c r="AG1416">
        <v>-24312.061000000002</v>
      </c>
      <c r="AH1416">
        <v>-24200.705999999998</v>
      </c>
      <c r="AI1416">
        <v>-23444.213</v>
      </c>
      <c r="AJ1416">
        <v>-22208.327000000001</v>
      </c>
      <c r="AK1416">
        <v>-20473.735000000001</v>
      </c>
      <c r="AL1416">
        <v>-18097.532999999999</v>
      </c>
      <c r="AM1416">
        <v>-15075.181</v>
      </c>
      <c r="AN1416">
        <v>-11983.179</v>
      </c>
      <c r="AO1416">
        <v>-8866.7690000000002</v>
      </c>
      <c r="AP1416">
        <v>-5854.13</v>
      </c>
      <c r="AQ1416">
        <v>-3320.7550000000001</v>
      </c>
      <c r="AR1416">
        <v>-1482.1759999999999</v>
      </c>
      <c r="AS1416">
        <v>-406.71499999999997</v>
      </c>
      <c r="AT1416">
        <v>-36.128999999999998</v>
      </c>
      <c r="AU1416">
        <v>-13.201000000000001</v>
      </c>
      <c r="AV1416">
        <v>-12.657999999999999</v>
      </c>
      <c r="AW1416">
        <v>-11.010999999999999</v>
      </c>
      <c r="AX1416">
        <v>-9.8439999999999994</v>
      </c>
      <c r="AY1416">
        <v>-11.021000000000001</v>
      </c>
      <c r="AZ1416">
        <v>-9.2050000000000001</v>
      </c>
      <c r="BA1416">
        <v>-7.7130000000000001</v>
      </c>
      <c r="BB1416">
        <v>-7.234</v>
      </c>
      <c r="BC1416">
        <v>-6.5590000000000002</v>
      </c>
      <c r="BD1416">
        <v>-6.774</v>
      </c>
    </row>
    <row r="1417" spans="1:56" x14ac:dyDescent="0.25">
      <c r="A1417" t="s">
        <v>323</v>
      </c>
      <c r="D1417" t="s">
        <v>2</v>
      </c>
      <c r="F1417" t="s">
        <v>157</v>
      </c>
      <c r="G1417" s="33">
        <v>43158</v>
      </c>
      <c r="H1417" s="41">
        <f t="shared" si="26"/>
        <v>14046.173000000003</v>
      </c>
      <c r="I1417">
        <v>-7.1950000000000003</v>
      </c>
      <c r="J1417">
        <v>-6.9450000000000003</v>
      </c>
      <c r="K1417">
        <v>-7.07</v>
      </c>
      <c r="L1417">
        <v>-6.8070000000000004</v>
      </c>
      <c r="M1417">
        <v>-7.2080000000000002</v>
      </c>
      <c r="N1417">
        <v>-7.0449999999999999</v>
      </c>
      <c r="O1417">
        <v>-7.1449999999999996</v>
      </c>
      <c r="P1417">
        <v>-6.72</v>
      </c>
      <c r="Q1417">
        <v>-5.37</v>
      </c>
      <c r="R1417">
        <v>-5.3949999999999996</v>
      </c>
      <c r="S1417">
        <v>-8.7070000000000007</v>
      </c>
      <c r="T1417">
        <v>-6.7190000000000003</v>
      </c>
      <c r="U1417">
        <v>-6.8979999999999997</v>
      </c>
      <c r="V1417">
        <v>-18.356000000000002</v>
      </c>
      <c r="W1417">
        <v>-50.87</v>
      </c>
      <c r="X1417">
        <v>-133.66200000000001</v>
      </c>
      <c r="Y1417">
        <v>-242.56700000000001</v>
      </c>
      <c r="Z1417">
        <v>-421.745</v>
      </c>
      <c r="AA1417">
        <v>-593.702</v>
      </c>
      <c r="AB1417">
        <v>-729.98199999999997</v>
      </c>
      <c r="AC1417">
        <v>-831.65700000000004</v>
      </c>
      <c r="AD1417">
        <v>-910.92499999999995</v>
      </c>
      <c r="AE1417">
        <v>-954.60699999999997</v>
      </c>
      <c r="AF1417">
        <v>-1001.91</v>
      </c>
      <c r="AG1417">
        <v>-965.86599999999999</v>
      </c>
      <c r="AH1417">
        <v>-931.80100000000004</v>
      </c>
      <c r="AI1417">
        <v>-869.96199999999999</v>
      </c>
      <c r="AJ1417">
        <v>-791.46400000000006</v>
      </c>
      <c r="AK1417">
        <v>-766.80899999999997</v>
      </c>
      <c r="AL1417">
        <v>-723.91</v>
      </c>
      <c r="AM1417">
        <v>-700.11699999999996</v>
      </c>
      <c r="AN1417">
        <v>-665.01199999999994</v>
      </c>
      <c r="AO1417">
        <v>-604.56399999999996</v>
      </c>
      <c r="AP1417">
        <v>-478.85399999999998</v>
      </c>
      <c r="AQ1417">
        <v>-315.233</v>
      </c>
      <c r="AR1417">
        <v>-142.69999999999999</v>
      </c>
      <c r="AS1417">
        <v>-34.99</v>
      </c>
      <c r="AT1417">
        <v>-7.9379999999999997</v>
      </c>
      <c r="AU1417">
        <v>-6.319</v>
      </c>
      <c r="AV1417">
        <v>-7.0819999999999999</v>
      </c>
      <c r="AW1417">
        <v>-4.87</v>
      </c>
      <c r="AX1417">
        <v>-7.1189999999999998</v>
      </c>
      <c r="AY1417">
        <v>-7.6070000000000002</v>
      </c>
      <c r="AZ1417">
        <v>-6.907</v>
      </c>
      <c r="BA1417">
        <v>-6.72</v>
      </c>
      <c r="BB1417">
        <v>-7.2320000000000002</v>
      </c>
      <c r="BC1417">
        <v>-6.8949999999999996</v>
      </c>
      <c r="BD1417">
        <v>-6.9950000000000001</v>
      </c>
    </row>
    <row r="1418" spans="1:56" x14ac:dyDescent="0.25">
      <c r="A1418" t="s">
        <v>323</v>
      </c>
      <c r="D1418" t="s">
        <v>2</v>
      </c>
      <c r="F1418" t="s">
        <v>155</v>
      </c>
      <c r="G1418" s="33">
        <v>43158</v>
      </c>
      <c r="H1418" s="41">
        <f t="shared" si="26"/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</row>
    <row r="1419" spans="1:56" x14ac:dyDescent="0.25">
      <c r="A1419" t="s">
        <v>323</v>
      </c>
      <c r="D1419" t="s">
        <v>2</v>
      </c>
      <c r="F1419" t="s">
        <v>156</v>
      </c>
      <c r="G1419" s="33">
        <v>43159</v>
      </c>
      <c r="H1419" s="41">
        <f t="shared" si="26"/>
        <v>266092.92500000005</v>
      </c>
      <c r="I1419">
        <v>-6.077</v>
      </c>
      <c r="J1419">
        <v>-5.476</v>
      </c>
      <c r="K1419">
        <v>-5.46</v>
      </c>
      <c r="L1419">
        <v>-5.0960000000000001</v>
      </c>
      <c r="M1419">
        <v>-4.9550000000000001</v>
      </c>
      <c r="N1419">
        <v>-5.0860000000000003</v>
      </c>
      <c r="O1419">
        <v>-4.7770000000000001</v>
      </c>
      <c r="P1419">
        <v>-4.7039999999999997</v>
      </c>
      <c r="Q1419">
        <v>-4.6130000000000004</v>
      </c>
      <c r="R1419">
        <v>-4.2939999999999996</v>
      </c>
      <c r="S1419">
        <v>-4.8049999999999997</v>
      </c>
      <c r="T1419">
        <v>-4.9109999999999996</v>
      </c>
      <c r="U1419">
        <v>-8.1470000000000002</v>
      </c>
      <c r="V1419">
        <v>-118.923</v>
      </c>
      <c r="W1419">
        <v>-312.78399999999999</v>
      </c>
      <c r="X1419">
        <v>-3066.8580000000002</v>
      </c>
      <c r="Y1419">
        <v>-7053.2129999999997</v>
      </c>
      <c r="Z1419">
        <v>-6125.7529999999997</v>
      </c>
      <c r="AA1419">
        <v>-4812.7269999999999</v>
      </c>
      <c r="AB1419">
        <v>-11777.511</v>
      </c>
      <c r="AC1419">
        <v>-18042.154999999999</v>
      </c>
      <c r="AD1419">
        <v>-20468.303</v>
      </c>
      <c r="AE1419">
        <v>-21904.464</v>
      </c>
      <c r="AF1419">
        <v>-23055.824000000001</v>
      </c>
      <c r="AG1419">
        <v>-23241.739000000001</v>
      </c>
      <c r="AH1419">
        <v>-22977.134999999998</v>
      </c>
      <c r="AI1419">
        <v>-22093.398000000001</v>
      </c>
      <c r="AJ1419">
        <v>-20634.598000000002</v>
      </c>
      <c r="AK1419">
        <v>-19164.417000000001</v>
      </c>
      <c r="AL1419">
        <v>-16682.345000000001</v>
      </c>
      <c r="AM1419">
        <v>-11958.496999999999</v>
      </c>
      <c r="AN1419">
        <v>-6986.8239999999996</v>
      </c>
      <c r="AO1419">
        <v>-3253.538</v>
      </c>
      <c r="AP1419">
        <v>-1563.653</v>
      </c>
      <c r="AQ1419">
        <v>-553.68799999999999</v>
      </c>
      <c r="AR1419">
        <v>-71.772000000000006</v>
      </c>
      <c r="AS1419">
        <v>-19.510999999999999</v>
      </c>
      <c r="AT1419">
        <v>-13.029</v>
      </c>
      <c r="AU1419">
        <v>-11.221</v>
      </c>
      <c r="AV1419">
        <v>-9.5719999999999992</v>
      </c>
      <c r="AW1419">
        <v>-7.5529999999999999</v>
      </c>
      <c r="AX1419">
        <v>-7.2549999999999999</v>
      </c>
      <c r="AY1419">
        <v>-6.2160000000000002</v>
      </c>
      <c r="AZ1419">
        <v>-6.1180000000000003</v>
      </c>
      <c r="BA1419">
        <v>-6.0060000000000002</v>
      </c>
      <c r="BB1419">
        <v>-6.26</v>
      </c>
      <c r="BC1419">
        <v>-5.702</v>
      </c>
      <c r="BD1419">
        <v>-5.9619999999999997</v>
      </c>
    </row>
    <row r="1420" spans="1:56" x14ac:dyDescent="0.25">
      <c r="A1420" t="s">
        <v>323</v>
      </c>
      <c r="D1420" t="s">
        <v>2</v>
      </c>
      <c r="F1420" t="s">
        <v>155</v>
      </c>
      <c r="G1420" s="33">
        <v>43159</v>
      </c>
      <c r="H1420" s="41">
        <f t="shared" si="26"/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</row>
    <row r="1421" spans="1:56" x14ac:dyDescent="0.25">
      <c r="A1421" t="s">
        <v>323</v>
      </c>
      <c r="D1421" t="s">
        <v>2</v>
      </c>
      <c r="F1421" t="s">
        <v>157</v>
      </c>
      <c r="G1421" s="33">
        <v>43159</v>
      </c>
      <c r="H1421" s="41">
        <f t="shared" si="26"/>
        <v>10697.635000000004</v>
      </c>
      <c r="I1421">
        <v>-6.532</v>
      </c>
      <c r="J1421">
        <v>-6.7569999999999997</v>
      </c>
      <c r="K1421">
        <v>-7.0069999999999997</v>
      </c>
      <c r="L1421">
        <v>-6.5069999999999997</v>
      </c>
      <c r="M1421">
        <v>-6.6689999999999996</v>
      </c>
      <c r="N1421">
        <v>-6.52</v>
      </c>
      <c r="O1421">
        <v>-7.67</v>
      </c>
      <c r="P1421">
        <v>-6.5819999999999999</v>
      </c>
      <c r="Q1421">
        <v>-5.2320000000000002</v>
      </c>
      <c r="R1421">
        <v>-6.3819999999999997</v>
      </c>
      <c r="S1421">
        <v>-8.8320000000000007</v>
      </c>
      <c r="T1421">
        <v>-6.07</v>
      </c>
      <c r="U1421">
        <v>-7.3579999999999997</v>
      </c>
      <c r="V1421">
        <v>-15.159000000000001</v>
      </c>
      <c r="W1421">
        <v>-21.201000000000001</v>
      </c>
      <c r="X1421">
        <v>-95.048000000000002</v>
      </c>
      <c r="Y1421">
        <v>-236.124</v>
      </c>
      <c r="Z1421">
        <v>-195.59</v>
      </c>
      <c r="AA1421">
        <v>-100.732</v>
      </c>
      <c r="AB1421">
        <v>-401.10399999999998</v>
      </c>
      <c r="AC1421">
        <v>-705.86199999999997</v>
      </c>
      <c r="AD1421">
        <v>-798.96100000000001</v>
      </c>
      <c r="AE1421">
        <v>-856.35299999999995</v>
      </c>
      <c r="AF1421">
        <v>-919.29700000000003</v>
      </c>
      <c r="AG1421">
        <v>-867.47799999999995</v>
      </c>
      <c r="AH1421">
        <v>-834.99</v>
      </c>
      <c r="AI1421">
        <v>-807.29100000000005</v>
      </c>
      <c r="AJ1421">
        <v>-737.279</v>
      </c>
      <c r="AK1421">
        <v>-709.07100000000003</v>
      </c>
      <c r="AL1421">
        <v>-706.61400000000003</v>
      </c>
      <c r="AM1421">
        <v>-636.01800000000003</v>
      </c>
      <c r="AN1421">
        <v>-402.90899999999999</v>
      </c>
      <c r="AO1421">
        <v>-231.84100000000001</v>
      </c>
      <c r="AP1421">
        <v>-132.999</v>
      </c>
      <c r="AQ1421">
        <v>-79.549000000000007</v>
      </c>
      <c r="AR1421">
        <v>-28.809000000000001</v>
      </c>
      <c r="AS1421">
        <v>-10.571999999999999</v>
      </c>
      <c r="AT1421">
        <v>-6.7569999999999997</v>
      </c>
      <c r="AU1421">
        <v>-7.407</v>
      </c>
      <c r="AV1421">
        <v>-6.62</v>
      </c>
      <c r="AW1421">
        <v>-5.4820000000000002</v>
      </c>
      <c r="AX1421">
        <v>-7.8940000000000001</v>
      </c>
      <c r="AY1421">
        <v>-7.9950000000000001</v>
      </c>
      <c r="AZ1421">
        <v>-7.3070000000000004</v>
      </c>
      <c r="BA1421">
        <v>-7.4950000000000001</v>
      </c>
      <c r="BB1421">
        <v>-7.1070000000000002</v>
      </c>
      <c r="BC1421">
        <v>-7.1820000000000004</v>
      </c>
      <c r="BD1421">
        <v>-7.42</v>
      </c>
    </row>
    <row r="1422" spans="1:56" x14ac:dyDescent="0.25">
      <c r="A1422" t="s">
        <v>323</v>
      </c>
      <c r="D1422" t="s">
        <v>2</v>
      </c>
      <c r="F1422" t="s">
        <v>157</v>
      </c>
      <c r="G1422" s="33">
        <v>43160</v>
      </c>
      <c r="H1422" s="41">
        <f t="shared" si="26"/>
        <v>9593.7969999999987</v>
      </c>
      <c r="I1422">
        <v>-7.1070000000000002</v>
      </c>
      <c r="J1422">
        <v>-7.407</v>
      </c>
      <c r="K1422">
        <v>-7.12</v>
      </c>
      <c r="L1422">
        <v>-7.2949999999999999</v>
      </c>
      <c r="M1422">
        <v>-7.2450000000000001</v>
      </c>
      <c r="N1422">
        <v>-7.32</v>
      </c>
      <c r="O1422">
        <v>-7.2069999999999999</v>
      </c>
      <c r="P1422">
        <v>-7.157</v>
      </c>
      <c r="Q1422">
        <v>-4.97</v>
      </c>
      <c r="R1422">
        <v>-7.6319999999999997</v>
      </c>
      <c r="S1422">
        <v>-8.52</v>
      </c>
      <c r="T1422">
        <v>-7.194</v>
      </c>
      <c r="U1422">
        <v>-6.32</v>
      </c>
      <c r="V1422">
        <v>-6.6580000000000004</v>
      </c>
      <c r="W1422">
        <v>-7.8789999999999996</v>
      </c>
      <c r="X1422">
        <v>-13.391999999999999</v>
      </c>
      <c r="Y1422">
        <v>-31.605</v>
      </c>
      <c r="Z1422">
        <v>-61.924999999999997</v>
      </c>
      <c r="AA1422">
        <v>-89.587999999999994</v>
      </c>
      <c r="AB1422">
        <v>-234.64400000000001</v>
      </c>
      <c r="AC1422">
        <v>-346.04500000000002</v>
      </c>
      <c r="AD1422">
        <v>-458.584</v>
      </c>
      <c r="AE1422">
        <v>-356.34</v>
      </c>
      <c r="AF1422">
        <v>-407.65300000000002</v>
      </c>
      <c r="AG1422">
        <v>-379.87799999999999</v>
      </c>
      <c r="AH1422">
        <v>-454.31700000000001</v>
      </c>
      <c r="AI1422">
        <v>-553.22799999999995</v>
      </c>
      <c r="AJ1422">
        <v>-608.01599999999996</v>
      </c>
      <c r="AK1422">
        <v>-818.49300000000005</v>
      </c>
      <c r="AL1422">
        <v>-955.10900000000004</v>
      </c>
      <c r="AM1422">
        <v>-930.05700000000002</v>
      </c>
      <c r="AN1422">
        <v>-887.41</v>
      </c>
      <c r="AO1422">
        <v>-740.39800000000002</v>
      </c>
      <c r="AP1422">
        <v>-549.16899999999998</v>
      </c>
      <c r="AQ1422">
        <v>-341.49</v>
      </c>
      <c r="AR1422">
        <v>-143.76499999999999</v>
      </c>
      <c r="AS1422">
        <v>-43.655000000000001</v>
      </c>
      <c r="AT1422">
        <v>-8.907</v>
      </c>
      <c r="AU1422">
        <v>-7.5449999999999999</v>
      </c>
      <c r="AV1422">
        <v>-7.2830000000000004</v>
      </c>
      <c r="AW1422">
        <v>-4.9569999999999999</v>
      </c>
      <c r="AX1422">
        <v>-8.6950000000000003</v>
      </c>
      <c r="AY1422">
        <v>-7.62</v>
      </c>
      <c r="AZ1422">
        <v>-7.5570000000000004</v>
      </c>
      <c r="BA1422">
        <v>-7.5949999999999998</v>
      </c>
      <c r="BB1422">
        <v>-7.2439999999999998</v>
      </c>
      <c r="BC1422">
        <v>-7.1580000000000004</v>
      </c>
      <c r="BD1422">
        <v>-7.444</v>
      </c>
    </row>
    <row r="1423" spans="1:56" x14ac:dyDescent="0.25">
      <c r="A1423" t="s">
        <v>323</v>
      </c>
      <c r="D1423" t="s">
        <v>2</v>
      </c>
      <c r="F1423" t="s">
        <v>156</v>
      </c>
      <c r="G1423" s="33">
        <v>43160</v>
      </c>
      <c r="H1423" s="41">
        <f t="shared" ref="H1423:H1486" si="27">IF(D1423&lt;&gt;"Jemena",
IF(SUM(I1423:BD1423)&gt;0,SUM(I1423:BD1423),SUM(I1423:BD1423)*-1),
IF(AND(F1423&lt;&gt;"Jemena residential",F1423&lt;&gt;"Jemena small business"),0,IF(SUM(I1423:BD1423)&gt;0,SUM(I1423:BD1423),SUM(I1423:BD1423)*-1)))</f>
        <v>204944.95999999996</v>
      </c>
      <c r="I1423">
        <v>-5.5469999999999997</v>
      </c>
      <c r="J1423">
        <v>-5.282</v>
      </c>
      <c r="K1423">
        <v>-5.5839999999999996</v>
      </c>
      <c r="L1423">
        <v>-5.03</v>
      </c>
      <c r="M1423">
        <v>-5.1020000000000003</v>
      </c>
      <c r="N1423">
        <v>-5.0880000000000001</v>
      </c>
      <c r="O1423">
        <v>-5.0380000000000003</v>
      </c>
      <c r="P1423">
        <v>-4.47</v>
      </c>
      <c r="Q1423">
        <v>-4.3029999999999999</v>
      </c>
      <c r="R1423">
        <v>-4.593</v>
      </c>
      <c r="S1423">
        <v>-4.7869999999999999</v>
      </c>
      <c r="T1423">
        <v>-5.3010000000000002</v>
      </c>
      <c r="U1423">
        <v>-5.4459999999999997</v>
      </c>
      <c r="V1423">
        <v>-8.0660000000000007</v>
      </c>
      <c r="W1423">
        <v>-29.931000000000001</v>
      </c>
      <c r="X1423">
        <v>-197.79499999999999</v>
      </c>
      <c r="Y1423">
        <v>-809.14</v>
      </c>
      <c r="Z1423">
        <v>-2235.3580000000002</v>
      </c>
      <c r="AA1423">
        <v>-3909.2350000000001</v>
      </c>
      <c r="AB1423">
        <v>-6781.2060000000001</v>
      </c>
      <c r="AC1423">
        <v>-10402.802</v>
      </c>
      <c r="AD1423">
        <v>-11331.098</v>
      </c>
      <c r="AE1423">
        <v>-9414.4830000000002</v>
      </c>
      <c r="AF1423">
        <v>-9640.2330000000002</v>
      </c>
      <c r="AG1423">
        <v>-9548.44</v>
      </c>
      <c r="AH1423">
        <v>-13156.597</v>
      </c>
      <c r="AI1423">
        <v>-13350.263000000001</v>
      </c>
      <c r="AJ1423">
        <v>-15339.647000000001</v>
      </c>
      <c r="AK1423">
        <v>-17620.259999999998</v>
      </c>
      <c r="AL1423">
        <v>-19322.999</v>
      </c>
      <c r="AM1423">
        <v>-18089.705999999998</v>
      </c>
      <c r="AN1423">
        <v>-15519.697</v>
      </c>
      <c r="AO1423">
        <v>-12106.442999999999</v>
      </c>
      <c r="AP1423">
        <v>-8442.0310000000009</v>
      </c>
      <c r="AQ1423">
        <v>-4855.1090000000004</v>
      </c>
      <c r="AR1423">
        <v>-2175.1120000000001</v>
      </c>
      <c r="AS1423">
        <v>-472.03399999999999</v>
      </c>
      <c r="AT1423">
        <v>-43.622999999999998</v>
      </c>
      <c r="AU1423">
        <v>-11.504</v>
      </c>
      <c r="AV1423">
        <v>-10.321999999999999</v>
      </c>
      <c r="AW1423">
        <v>-9.1739999999999995</v>
      </c>
      <c r="AX1423">
        <v>-8.4090000000000007</v>
      </c>
      <c r="AY1423">
        <v>-7.6719999999999997</v>
      </c>
      <c r="AZ1423">
        <v>-6.6790000000000003</v>
      </c>
      <c r="BA1423">
        <v>-6.6779999999999999</v>
      </c>
      <c r="BB1423">
        <v>-5.81</v>
      </c>
      <c r="BC1423">
        <v>-6.1689999999999996</v>
      </c>
      <c r="BD1423">
        <v>-5.6639999999999997</v>
      </c>
    </row>
    <row r="1424" spans="1:56" x14ac:dyDescent="0.25">
      <c r="A1424" t="s">
        <v>323</v>
      </c>
      <c r="D1424" t="s">
        <v>2</v>
      </c>
      <c r="F1424" t="s">
        <v>155</v>
      </c>
      <c r="G1424" s="33">
        <v>43160</v>
      </c>
      <c r="H1424" s="41">
        <f t="shared" si="27"/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</row>
    <row r="1425" spans="1:56" x14ac:dyDescent="0.25">
      <c r="A1425" t="s">
        <v>323</v>
      </c>
      <c r="D1425" t="s">
        <v>2</v>
      </c>
      <c r="F1425" t="s">
        <v>157</v>
      </c>
      <c r="G1425" s="33">
        <v>43161</v>
      </c>
      <c r="H1425" s="41">
        <f t="shared" si="27"/>
        <v>10908.154999999999</v>
      </c>
      <c r="I1425">
        <v>-7.2069999999999999</v>
      </c>
      <c r="J1425">
        <v>-7.5570000000000004</v>
      </c>
      <c r="K1425">
        <v>-7.12</v>
      </c>
      <c r="L1425">
        <v>-7.3319999999999999</v>
      </c>
      <c r="M1425">
        <v>-7.1070000000000002</v>
      </c>
      <c r="N1425">
        <v>-7.02</v>
      </c>
      <c r="O1425">
        <v>-7.7069999999999999</v>
      </c>
      <c r="P1425">
        <v>-6.87</v>
      </c>
      <c r="Q1425">
        <v>-4.7569999999999997</v>
      </c>
      <c r="R1425">
        <v>-8.4570000000000007</v>
      </c>
      <c r="S1425">
        <v>-7.62</v>
      </c>
      <c r="T1425">
        <v>-7.02</v>
      </c>
      <c r="U1425">
        <v>-6.984</v>
      </c>
      <c r="V1425">
        <v>-10.789</v>
      </c>
      <c r="W1425">
        <v>-42.744</v>
      </c>
      <c r="X1425">
        <v>-96.191999999999993</v>
      </c>
      <c r="Y1425">
        <v>-255.499</v>
      </c>
      <c r="Z1425">
        <v>-449.21</v>
      </c>
      <c r="AA1425">
        <v>-317.65899999999999</v>
      </c>
      <c r="AB1425">
        <v>-362.36</v>
      </c>
      <c r="AC1425">
        <v>-574.21199999999999</v>
      </c>
      <c r="AD1425">
        <v>-443.81599999999997</v>
      </c>
      <c r="AE1425">
        <v>-597.41099999999994</v>
      </c>
      <c r="AF1425">
        <v>-1135.7639999999999</v>
      </c>
      <c r="AG1425">
        <v>-794.67200000000003</v>
      </c>
      <c r="AH1425">
        <v>-613.94100000000003</v>
      </c>
      <c r="AI1425">
        <v>-714.78800000000001</v>
      </c>
      <c r="AJ1425">
        <v>-844.06</v>
      </c>
      <c r="AK1425">
        <v>-631.91999999999996</v>
      </c>
      <c r="AL1425">
        <v>-468.63200000000001</v>
      </c>
      <c r="AM1425">
        <v>-500.35599999999999</v>
      </c>
      <c r="AN1425">
        <v>-641.79300000000001</v>
      </c>
      <c r="AO1425">
        <v>-467.476</v>
      </c>
      <c r="AP1425">
        <v>-361.76400000000001</v>
      </c>
      <c r="AQ1425">
        <v>-257.58</v>
      </c>
      <c r="AR1425">
        <v>-112.114</v>
      </c>
      <c r="AS1425">
        <v>-42.578000000000003</v>
      </c>
      <c r="AT1425">
        <v>-8.1329999999999991</v>
      </c>
      <c r="AU1425">
        <v>-6.8819999999999997</v>
      </c>
      <c r="AV1425">
        <v>-6.52</v>
      </c>
      <c r="AW1425">
        <v>-6.3070000000000004</v>
      </c>
      <c r="AX1425">
        <v>-8.2449999999999992</v>
      </c>
      <c r="AY1425">
        <v>-7.2939999999999996</v>
      </c>
      <c r="AZ1425">
        <v>-6.9820000000000002</v>
      </c>
      <c r="BA1425">
        <v>-6.62</v>
      </c>
      <c r="BB1425">
        <v>-7.1449999999999996</v>
      </c>
      <c r="BC1425">
        <v>-6.7569999999999997</v>
      </c>
      <c r="BD1425">
        <v>-7.1820000000000004</v>
      </c>
    </row>
    <row r="1426" spans="1:56" x14ac:dyDescent="0.25">
      <c r="A1426" t="s">
        <v>323</v>
      </c>
      <c r="D1426" t="s">
        <v>2</v>
      </c>
      <c r="F1426" t="s">
        <v>155</v>
      </c>
      <c r="G1426" s="33">
        <v>43161</v>
      </c>
      <c r="H1426" s="41">
        <f t="shared" si="27"/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</row>
    <row r="1427" spans="1:56" x14ac:dyDescent="0.25">
      <c r="A1427" t="s">
        <v>323</v>
      </c>
      <c r="D1427" t="s">
        <v>2</v>
      </c>
      <c r="F1427" t="s">
        <v>156</v>
      </c>
      <c r="G1427" s="33">
        <v>43161</v>
      </c>
      <c r="H1427" s="41">
        <f t="shared" si="27"/>
        <v>233184.52499999997</v>
      </c>
      <c r="I1427">
        <v>-6.6459999999999999</v>
      </c>
      <c r="J1427">
        <v>-7.15</v>
      </c>
      <c r="K1427">
        <v>-6.0709999999999997</v>
      </c>
      <c r="L1427">
        <v>-5.3609999999999998</v>
      </c>
      <c r="M1427">
        <v>-5.5549999999999997</v>
      </c>
      <c r="N1427">
        <v>-6.46</v>
      </c>
      <c r="O1427">
        <v>-7.1909999999999998</v>
      </c>
      <c r="P1427">
        <v>-6.1440000000000001</v>
      </c>
      <c r="Q1427">
        <v>-5.3209999999999997</v>
      </c>
      <c r="R1427">
        <v>-5.4</v>
      </c>
      <c r="S1427">
        <v>-6.8650000000000002</v>
      </c>
      <c r="T1427">
        <v>-7.1959999999999997</v>
      </c>
      <c r="U1427">
        <v>-7.4989999999999997</v>
      </c>
      <c r="V1427">
        <v>-72.137</v>
      </c>
      <c r="W1427">
        <v>-1081.4690000000001</v>
      </c>
      <c r="X1427">
        <v>-2784.915</v>
      </c>
      <c r="Y1427">
        <v>-6645.0870000000004</v>
      </c>
      <c r="Z1427">
        <v>-9876.0640000000003</v>
      </c>
      <c r="AA1427">
        <v>-8489.518</v>
      </c>
      <c r="AB1427">
        <v>-9781.7080000000005</v>
      </c>
      <c r="AC1427">
        <v>-13466.397999999999</v>
      </c>
      <c r="AD1427">
        <v>-11776.761</v>
      </c>
      <c r="AE1427">
        <v>-13961.044</v>
      </c>
      <c r="AF1427">
        <v>-23187.019</v>
      </c>
      <c r="AG1427">
        <v>-18080.952000000001</v>
      </c>
      <c r="AH1427">
        <v>-14908.111000000001</v>
      </c>
      <c r="AI1427">
        <v>-16853.718000000001</v>
      </c>
      <c r="AJ1427">
        <v>-18597.994999999999</v>
      </c>
      <c r="AK1427">
        <v>-14217.322</v>
      </c>
      <c r="AL1427">
        <v>-10996.862999999999</v>
      </c>
      <c r="AM1427">
        <v>-10148.955</v>
      </c>
      <c r="AN1427">
        <v>-10959.441000000001</v>
      </c>
      <c r="AO1427">
        <v>-7644.7749999999996</v>
      </c>
      <c r="AP1427">
        <v>-4525.37</v>
      </c>
      <c r="AQ1427">
        <v>-2876.7930000000001</v>
      </c>
      <c r="AR1427">
        <v>-1495.7570000000001</v>
      </c>
      <c r="AS1427">
        <v>-562.89300000000003</v>
      </c>
      <c r="AT1427">
        <v>-35.527999999999999</v>
      </c>
      <c r="AU1427">
        <v>-10.795999999999999</v>
      </c>
      <c r="AV1427">
        <v>-9.9550000000000001</v>
      </c>
      <c r="AW1427">
        <v>-8.0150000000000006</v>
      </c>
      <c r="AX1427">
        <v>-7.8129999999999997</v>
      </c>
      <c r="AY1427">
        <v>-7.1059999999999999</v>
      </c>
      <c r="AZ1427">
        <v>-6.6479999999999997</v>
      </c>
      <c r="BA1427">
        <v>-6.0960000000000001</v>
      </c>
      <c r="BB1427">
        <v>-5.7309999999999999</v>
      </c>
      <c r="BC1427">
        <v>-6.4870000000000001</v>
      </c>
      <c r="BD1427">
        <v>-6.4260000000000002</v>
      </c>
    </row>
    <row r="1428" spans="1:56" x14ac:dyDescent="0.25">
      <c r="A1428" t="s">
        <v>323</v>
      </c>
      <c r="D1428" t="s">
        <v>2</v>
      </c>
      <c r="F1428" t="s">
        <v>156</v>
      </c>
      <c r="G1428" s="33">
        <v>43162</v>
      </c>
      <c r="H1428" s="41">
        <f t="shared" si="27"/>
        <v>269955.32300000009</v>
      </c>
      <c r="I1428">
        <v>-6.0250000000000004</v>
      </c>
      <c r="J1428">
        <v>-5.8520000000000003</v>
      </c>
      <c r="K1428">
        <v>-5.649</v>
      </c>
      <c r="L1428">
        <v>-6.6740000000000004</v>
      </c>
      <c r="M1428">
        <v>-6.6360000000000001</v>
      </c>
      <c r="N1428">
        <v>-5.7590000000000003</v>
      </c>
      <c r="O1428">
        <v>-5.3490000000000002</v>
      </c>
      <c r="P1428">
        <v>-5.2930000000000001</v>
      </c>
      <c r="Q1428">
        <v>-5.6230000000000002</v>
      </c>
      <c r="R1428">
        <v>-5.3849999999999998</v>
      </c>
      <c r="S1428">
        <v>-5.0759999999999996</v>
      </c>
      <c r="T1428">
        <v>-4.83</v>
      </c>
      <c r="U1428">
        <v>-11.129</v>
      </c>
      <c r="V1428">
        <v>-281.69799999999998</v>
      </c>
      <c r="W1428">
        <v>-1487.354</v>
      </c>
      <c r="X1428">
        <v>-3715.99</v>
      </c>
      <c r="Y1428">
        <v>-6397.8779999999997</v>
      </c>
      <c r="Z1428">
        <v>-9295.2369999999992</v>
      </c>
      <c r="AA1428">
        <v>-12110.741</v>
      </c>
      <c r="AB1428">
        <v>-14769.201999999999</v>
      </c>
      <c r="AC1428">
        <v>-17055.511999999999</v>
      </c>
      <c r="AD1428">
        <v>-18576.807000000001</v>
      </c>
      <c r="AE1428">
        <v>-19919.758000000002</v>
      </c>
      <c r="AF1428">
        <v>-20681.72</v>
      </c>
      <c r="AG1428">
        <v>-20952.560000000001</v>
      </c>
      <c r="AH1428">
        <v>-20877.302</v>
      </c>
      <c r="AI1428">
        <v>-19836.004000000001</v>
      </c>
      <c r="AJ1428">
        <v>-16928.396000000001</v>
      </c>
      <c r="AK1428">
        <v>-14482.290999999999</v>
      </c>
      <c r="AL1428">
        <v>-12374.527</v>
      </c>
      <c r="AM1428">
        <v>-10844.898999999999</v>
      </c>
      <c r="AN1428">
        <v>-10748.079</v>
      </c>
      <c r="AO1428">
        <v>-8600.0149999999994</v>
      </c>
      <c r="AP1428">
        <v>-5797.5910000000003</v>
      </c>
      <c r="AQ1428">
        <v>-2980.9340000000002</v>
      </c>
      <c r="AR1428">
        <v>-977.64499999999998</v>
      </c>
      <c r="AS1428">
        <v>-92.698999999999998</v>
      </c>
      <c r="AT1428">
        <v>-11.763</v>
      </c>
      <c r="AU1428">
        <v>-11.958</v>
      </c>
      <c r="AV1428">
        <v>-10.58</v>
      </c>
      <c r="AW1428">
        <v>-7.2770000000000001</v>
      </c>
      <c r="AX1428">
        <v>-6.7770000000000001</v>
      </c>
      <c r="AY1428">
        <v>-6.569</v>
      </c>
      <c r="AZ1428">
        <v>-6.4809999999999999</v>
      </c>
      <c r="BA1428">
        <v>-6.7610000000000001</v>
      </c>
      <c r="BB1428">
        <v>-7.3819999999999997</v>
      </c>
      <c r="BC1428">
        <v>-8.3350000000000009</v>
      </c>
      <c r="BD1428">
        <v>-7.3209999999999997</v>
      </c>
    </row>
    <row r="1429" spans="1:56" x14ac:dyDescent="0.25">
      <c r="A1429" t="s">
        <v>323</v>
      </c>
      <c r="D1429" t="s">
        <v>2</v>
      </c>
      <c r="F1429" t="s">
        <v>155</v>
      </c>
      <c r="G1429" s="33">
        <v>43162</v>
      </c>
      <c r="H1429" s="41">
        <f t="shared" si="27"/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</row>
    <row r="1430" spans="1:56" x14ac:dyDescent="0.25">
      <c r="A1430" t="s">
        <v>323</v>
      </c>
      <c r="D1430" t="s">
        <v>2</v>
      </c>
      <c r="F1430" t="s">
        <v>157</v>
      </c>
      <c r="G1430" s="33">
        <v>43162</v>
      </c>
      <c r="H1430" s="41">
        <f t="shared" si="27"/>
        <v>24258.883999999998</v>
      </c>
      <c r="I1430">
        <v>-6.87</v>
      </c>
      <c r="J1430">
        <v>-7.27</v>
      </c>
      <c r="K1430">
        <v>-6.782</v>
      </c>
      <c r="L1430">
        <v>-7.2320000000000002</v>
      </c>
      <c r="M1430">
        <v>-6.47</v>
      </c>
      <c r="N1430">
        <v>-6.7320000000000002</v>
      </c>
      <c r="O1430">
        <v>-7.0570000000000004</v>
      </c>
      <c r="P1430">
        <v>-6.8449999999999998</v>
      </c>
      <c r="Q1430">
        <v>-6.3070000000000004</v>
      </c>
      <c r="R1430">
        <v>-7.1189999999999998</v>
      </c>
      <c r="S1430">
        <v>-7.032</v>
      </c>
      <c r="T1430">
        <v>-6.52</v>
      </c>
      <c r="U1430">
        <v>-7.16</v>
      </c>
      <c r="V1430">
        <v>-26.113</v>
      </c>
      <c r="W1430">
        <v>-132.114</v>
      </c>
      <c r="X1430">
        <v>-344.322</v>
      </c>
      <c r="Y1430">
        <v>-593.01</v>
      </c>
      <c r="Z1430">
        <v>-844.64300000000003</v>
      </c>
      <c r="AA1430">
        <v>-1075.3679999999999</v>
      </c>
      <c r="AB1430">
        <v>-1265.431</v>
      </c>
      <c r="AC1430">
        <v>-1439.386</v>
      </c>
      <c r="AD1430">
        <v>-1534.61</v>
      </c>
      <c r="AE1430">
        <v>-1654.758</v>
      </c>
      <c r="AF1430">
        <v>-1708.3489999999999</v>
      </c>
      <c r="AG1430">
        <v>-1748.444</v>
      </c>
      <c r="AH1430">
        <v>-1774.126</v>
      </c>
      <c r="AI1430">
        <v>-1739.114</v>
      </c>
      <c r="AJ1430">
        <v>-1433.2660000000001</v>
      </c>
      <c r="AK1430">
        <v>-1264.655</v>
      </c>
      <c r="AL1430">
        <v>-1173.287</v>
      </c>
      <c r="AM1430">
        <v>-1125.1389999999999</v>
      </c>
      <c r="AN1430">
        <v>-1118.4690000000001</v>
      </c>
      <c r="AO1430">
        <v>-932.73900000000003</v>
      </c>
      <c r="AP1430">
        <v>-644.149</v>
      </c>
      <c r="AQ1430">
        <v>-362.55700000000002</v>
      </c>
      <c r="AR1430">
        <v>-131.85900000000001</v>
      </c>
      <c r="AS1430">
        <v>-27.803999999999998</v>
      </c>
      <c r="AT1430">
        <v>-6.7039999999999997</v>
      </c>
      <c r="AU1430">
        <v>-7.5069999999999997</v>
      </c>
      <c r="AV1430">
        <v>-6.6070000000000002</v>
      </c>
      <c r="AW1430">
        <v>-3.407</v>
      </c>
      <c r="AX1430">
        <v>-8.907</v>
      </c>
      <c r="AY1430">
        <v>-7.532</v>
      </c>
      <c r="AZ1430">
        <v>-7.0449999999999999</v>
      </c>
      <c r="BA1430">
        <v>-7.42</v>
      </c>
      <c r="BB1430">
        <v>-6.82</v>
      </c>
      <c r="BC1430">
        <v>-7.032</v>
      </c>
      <c r="BD1430">
        <v>-6.7949999999999999</v>
      </c>
    </row>
    <row r="1431" spans="1:56" x14ac:dyDescent="0.25">
      <c r="A1431" t="s">
        <v>323</v>
      </c>
      <c r="D1431" t="s">
        <v>2</v>
      </c>
      <c r="F1431" t="s">
        <v>155</v>
      </c>
      <c r="G1431" s="33">
        <v>43163</v>
      </c>
      <c r="H1431" s="41">
        <f t="shared" si="27"/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</row>
    <row r="1432" spans="1:56" x14ac:dyDescent="0.25">
      <c r="A1432" t="s">
        <v>323</v>
      </c>
      <c r="D1432" t="s">
        <v>2</v>
      </c>
      <c r="F1432" t="s">
        <v>156</v>
      </c>
      <c r="G1432" s="33">
        <v>43163</v>
      </c>
      <c r="H1432" s="41">
        <f t="shared" si="27"/>
        <v>274926.69299999997</v>
      </c>
      <c r="I1432">
        <v>-6.7939999999999996</v>
      </c>
      <c r="J1432">
        <v>-7.1849999999999996</v>
      </c>
      <c r="K1432">
        <v>-6.867</v>
      </c>
      <c r="L1432">
        <v>-7.2359999999999998</v>
      </c>
      <c r="M1432">
        <v>-8.1739999999999995</v>
      </c>
      <c r="N1432">
        <v>-7.8170000000000002</v>
      </c>
      <c r="O1432">
        <v>-6.3460000000000001</v>
      </c>
      <c r="P1432">
        <v>-6.3040000000000003</v>
      </c>
      <c r="Q1432">
        <v>-5.8079999999999998</v>
      </c>
      <c r="R1432">
        <v>-6.492</v>
      </c>
      <c r="S1432">
        <v>-7.266</v>
      </c>
      <c r="T1432">
        <v>-7.1950000000000003</v>
      </c>
      <c r="U1432">
        <v>-6.4509999999999996</v>
      </c>
      <c r="V1432">
        <v>-195.33099999999999</v>
      </c>
      <c r="W1432">
        <v>-1262.5930000000001</v>
      </c>
      <c r="X1432">
        <v>-3155.8969999999999</v>
      </c>
      <c r="Y1432">
        <v>-5937.1319999999996</v>
      </c>
      <c r="Z1432">
        <v>-8705.1820000000007</v>
      </c>
      <c r="AA1432">
        <v>-8983.2270000000008</v>
      </c>
      <c r="AB1432">
        <v>-11297.464</v>
      </c>
      <c r="AC1432">
        <v>-12692.103999999999</v>
      </c>
      <c r="AD1432">
        <v>-14111.611999999999</v>
      </c>
      <c r="AE1432">
        <v>-15359.338</v>
      </c>
      <c r="AF1432">
        <v>-19570.21</v>
      </c>
      <c r="AG1432">
        <v>-23207.84</v>
      </c>
      <c r="AH1432">
        <v>-23778.142</v>
      </c>
      <c r="AI1432">
        <v>-22348.799999999999</v>
      </c>
      <c r="AJ1432">
        <v>-21053.637999999999</v>
      </c>
      <c r="AK1432">
        <v>-19800.305</v>
      </c>
      <c r="AL1432">
        <v>-17717.761999999999</v>
      </c>
      <c r="AM1432">
        <v>-15473.724</v>
      </c>
      <c r="AN1432">
        <v>-12744.120999999999</v>
      </c>
      <c r="AO1432">
        <v>-8696.3130000000001</v>
      </c>
      <c r="AP1432">
        <v>-5847.6869999999999</v>
      </c>
      <c r="AQ1432">
        <v>-2226.2260000000001</v>
      </c>
      <c r="AR1432">
        <v>-477.44</v>
      </c>
      <c r="AS1432">
        <v>-95.465000000000003</v>
      </c>
      <c r="AT1432">
        <v>-15.127000000000001</v>
      </c>
      <c r="AU1432">
        <v>-13.29</v>
      </c>
      <c r="AV1432">
        <v>-12.093</v>
      </c>
      <c r="AW1432">
        <v>-10.404</v>
      </c>
      <c r="AX1432">
        <v>-9.5779999999999994</v>
      </c>
      <c r="AY1432">
        <v>-8.1479999999999997</v>
      </c>
      <c r="AZ1432">
        <v>-6.4809999999999999</v>
      </c>
      <c r="BA1432">
        <v>-6.0250000000000004</v>
      </c>
      <c r="BB1432">
        <v>-6.1959999999999997</v>
      </c>
      <c r="BC1432">
        <v>-6.202</v>
      </c>
      <c r="BD1432">
        <v>-5.6609999999999996</v>
      </c>
    </row>
    <row r="1433" spans="1:56" x14ac:dyDescent="0.25">
      <c r="A1433" t="s">
        <v>323</v>
      </c>
      <c r="D1433" t="s">
        <v>2</v>
      </c>
      <c r="F1433" t="s">
        <v>157</v>
      </c>
      <c r="G1433" s="33">
        <v>43163</v>
      </c>
      <c r="H1433" s="41">
        <f t="shared" si="27"/>
        <v>26479.159999999993</v>
      </c>
      <c r="I1433">
        <v>-7.17</v>
      </c>
      <c r="J1433">
        <v>-6.67</v>
      </c>
      <c r="K1433">
        <v>-6.82</v>
      </c>
      <c r="L1433">
        <v>-7.282</v>
      </c>
      <c r="M1433">
        <v>-6.8449999999999998</v>
      </c>
      <c r="N1433">
        <v>-6.9450000000000003</v>
      </c>
      <c r="O1433">
        <v>-7.032</v>
      </c>
      <c r="P1433">
        <v>-6.67</v>
      </c>
      <c r="Q1433">
        <v>-3.5939999999999999</v>
      </c>
      <c r="R1433">
        <v>-9.407</v>
      </c>
      <c r="S1433">
        <v>-6.57</v>
      </c>
      <c r="T1433">
        <v>-6.7450000000000001</v>
      </c>
      <c r="U1433">
        <v>-6.9169999999999998</v>
      </c>
      <c r="V1433">
        <v>-23.123999999999999</v>
      </c>
      <c r="W1433">
        <v>-106.47199999999999</v>
      </c>
      <c r="X1433">
        <v>-330.149</v>
      </c>
      <c r="Y1433">
        <v>-623.65099999999995</v>
      </c>
      <c r="Z1433">
        <v>-934.47699999999998</v>
      </c>
      <c r="AA1433">
        <v>-965.78</v>
      </c>
      <c r="AB1433">
        <v>-1254.087</v>
      </c>
      <c r="AC1433">
        <v>-1286.028</v>
      </c>
      <c r="AD1433">
        <v>-1353.6869999999999</v>
      </c>
      <c r="AE1433">
        <v>-1354.6859999999999</v>
      </c>
      <c r="AF1433">
        <v>-1829.527</v>
      </c>
      <c r="AG1433">
        <v>-2079.2840000000001</v>
      </c>
      <c r="AH1433">
        <v>-2119.9079999999999</v>
      </c>
      <c r="AI1433">
        <v>-2021.162</v>
      </c>
      <c r="AJ1433">
        <v>-1903.6579999999999</v>
      </c>
      <c r="AK1433">
        <v>-1825.048</v>
      </c>
      <c r="AL1433">
        <v>-1720.934</v>
      </c>
      <c r="AM1433">
        <v>-1522.91</v>
      </c>
      <c r="AN1433">
        <v>-1210.3869999999999</v>
      </c>
      <c r="AO1433">
        <v>-861.78800000000001</v>
      </c>
      <c r="AP1433">
        <v>-612.68700000000001</v>
      </c>
      <c r="AQ1433">
        <v>-254.24799999999999</v>
      </c>
      <c r="AR1433">
        <v>-86.974000000000004</v>
      </c>
      <c r="AS1433">
        <v>-34.101999999999997</v>
      </c>
      <c r="AT1433">
        <v>-7.2270000000000003</v>
      </c>
      <c r="AU1433">
        <v>-6.9569999999999999</v>
      </c>
      <c r="AV1433">
        <v>-6.6070000000000002</v>
      </c>
      <c r="AW1433">
        <v>-3.9319999999999999</v>
      </c>
      <c r="AX1433">
        <v>-9.3320000000000007</v>
      </c>
      <c r="AY1433">
        <v>-7.0069999999999997</v>
      </c>
      <c r="AZ1433">
        <v>-6.6820000000000004</v>
      </c>
      <c r="BA1433">
        <v>-7.0819999999999999</v>
      </c>
      <c r="BB1433">
        <v>-6.87</v>
      </c>
      <c r="BC1433">
        <v>-7.0069999999999997</v>
      </c>
      <c r="BD1433">
        <v>-7.032</v>
      </c>
    </row>
    <row r="1434" spans="1:56" x14ac:dyDescent="0.25">
      <c r="A1434" t="s">
        <v>323</v>
      </c>
      <c r="D1434" t="s">
        <v>2</v>
      </c>
      <c r="F1434" t="s">
        <v>156</v>
      </c>
      <c r="G1434" s="33">
        <v>43164</v>
      </c>
      <c r="H1434" s="41">
        <f t="shared" si="27"/>
        <v>227053.46099999998</v>
      </c>
      <c r="I1434">
        <v>-8.2040000000000006</v>
      </c>
      <c r="J1434">
        <v>-5.3789999999999996</v>
      </c>
      <c r="K1434">
        <v>-6.9989999999999997</v>
      </c>
      <c r="L1434">
        <v>-5.4240000000000004</v>
      </c>
      <c r="M1434">
        <v>-4.6909999999999998</v>
      </c>
      <c r="N1434">
        <v>-4.6909999999999998</v>
      </c>
      <c r="O1434">
        <v>-5.8940000000000001</v>
      </c>
      <c r="P1434">
        <v>-5.64</v>
      </c>
      <c r="Q1434">
        <v>-4.7560000000000002</v>
      </c>
      <c r="R1434">
        <v>-4.51</v>
      </c>
      <c r="S1434">
        <v>-5.8479999999999999</v>
      </c>
      <c r="T1434">
        <v>-5.5010000000000003</v>
      </c>
      <c r="U1434">
        <v>-7.2919999999999998</v>
      </c>
      <c r="V1434">
        <v>-76.778000000000006</v>
      </c>
      <c r="W1434">
        <v>-449.21699999999998</v>
      </c>
      <c r="X1434">
        <v>-2413.0529999999999</v>
      </c>
      <c r="Y1434">
        <v>-5510.4610000000002</v>
      </c>
      <c r="Z1434">
        <v>-7088.2550000000001</v>
      </c>
      <c r="AA1434">
        <v>-8085.7759999999998</v>
      </c>
      <c r="AB1434">
        <v>-11255.290999999999</v>
      </c>
      <c r="AC1434">
        <v>-12952.98</v>
      </c>
      <c r="AD1434">
        <v>-11525.173000000001</v>
      </c>
      <c r="AE1434">
        <v>-11225.092000000001</v>
      </c>
      <c r="AF1434">
        <v>-14705.136</v>
      </c>
      <c r="AG1434">
        <v>-14340.18</v>
      </c>
      <c r="AH1434">
        <v>-7948.3969999999999</v>
      </c>
      <c r="AI1434">
        <v>-8779.4459999999999</v>
      </c>
      <c r="AJ1434">
        <v>-15655.992</v>
      </c>
      <c r="AK1434">
        <v>-21140.309000000001</v>
      </c>
      <c r="AL1434">
        <v>-19320.091</v>
      </c>
      <c r="AM1434">
        <v>-15865.121999999999</v>
      </c>
      <c r="AN1434">
        <v>-11814.813</v>
      </c>
      <c r="AO1434">
        <v>-11539.837</v>
      </c>
      <c r="AP1434">
        <v>-8097.2340000000004</v>
      </c>
      <c r="AQ1434">
        <v>-4652.4089999999997</v>
      </c>
      <c r="AR1434">
        <v>-2003.973</v>
      </c>
      <c r="AS1434">
        <v>-440.92599999999999</v>
      </c>
      <c r="AT1434">
        <v>-20.99</v>
      </c>
      <c r="AU1434">
        <v>-10.631</v>
      </c>
      <c r="AV1434">
        <v>-10.052</v>
      </c>
      <c r="AW1434">
        <v>-8.4369999999999994</v>
      </c>
      <c r="AX1434">
        <v>-6.8440000000000003</v>
      </c>
      <c r="AY1434">
        <v>-6.3949999999999996</v>
      </c>
      <c r="AZ1434">
        <v>-6.048</v>
      </c>
      <c r="BA1434">
        <v>-6.298</v>
      </c>
      <c r="BB1434">
        <v>-5.9409999999999998</v>
      </c>
      <c r="BC1434">
        <v>-5.5620000000000003</v>
      </c>
      <c r="BD1434">
        <v>-5.4930000000000003</v>
      </c>
    </row>
    <row r="1435" spans="1:56" x14ac:dyDescent="0.25">
      <c r="A1435" t="s">
        <v>323</v>
      </c>
      <c r="D1435" t="s">
        <v>2</v>
      </c>
      <c r="F1435" t="s">
        <v>157</v>
      </c>
      <c r="G1435" s="33">
        <v>43164</v>
      </c>
      <c r="H1435" s="41">
        <f t="shared" si="27"/>
        <v>11018.346000000001</v>
      </c>
      <c r="I1435">
        <v>-7.657</v>
      </c>
      <c r="J1435">
        <v>-6.694</v>
      </c>
      <c r="K1435">
        <v>-6.97</v>
      </c>
      <c r="L1435">
        <v>-6.7190000000000003</v>
      </c>
      <c r="M1435">
        <v>-6.9820000000000002</v>
      </c>
      <c r="N1435">
        <v>-6.569</v>
      </c>
      <c r="O1435">
        <v>-6.3070000000000004</v>
      </c>
      <c r="P1435">
        <v>-6.2450000000000001</v>
      </c>
      <c r="Q1435">
        <v>-7.2569999999999997</v>
      </c>
      <c r="R1435">
        <v>-6.87</v>
      </c>
      <c r="S1435">
        <v>-6.92</v>
      </c>
      <c r="T1435">
        <v>-6.4690000000000003</v>
      </c>
      <c r="U1435">
        <v>-6.5780000000000003</v>
      </c>
      <c r="V1435">
        <v>-10.215999999999999</v>
      </c>
      <c r="W1435">
        <v>-25.457999999999998</v>
      </c>
      <c r="X1435">
        <v>-90.608000000000004</v>
      </c>
      <c r="Y1435">
        <v>-227.124</v>
      </c>
      <c r="Z1435">
        <v>-310.529</v>
      </c>
      <c r="AA1435">
        <v>-518.245</v>
      </c>
      <c r="AB1435">
        <v>-588.59100000000001</v>
      </c>
      <c r="AC1435">
        <v>-601.91499999999996</v>
      </c>
      <c r="AD1435">
        <v>-485.58199999999999</v>
      </c>
      <c r="AE1435">
        <v>-396.86500000000001</v>
      </c>
      <c r="AF1435">
        <v>-657.04</v>
      </c>
      <c r="AG1435">
        <v>-591.96199999999999</v>
      </c>
      <c r="AH1435">
        <v>-225.029</v>
      </c>
      <c r="AI1435">
        <v>-261.84100000000001</v>
      </c>
      <c r="AJ1435">
        <v>-601.62099999999998</v>
      </c>
      <c r="AK1435">
        <v>-1032.9749999999999</v>
      </c>
      <c r="AL1435">
        <v>-934.18700000000001</v>
      </c>
      <c r="AM1435">
        <v>-825.61599999999999</v>
      </c>
      <c r="AN1435">
        <v>-709.15499999999997</v>
      </c>
      <c r="AO1435">
        <v>-738.13499999999999</v>
      </c>
      <c r="AP1435">
        <v>-546.726</v>
      </c>
      <c r="AQ1435">
        <v>-317.28399999999999</v>
      </c>
      <c r="AR1435">
        <v>-128.03399999999999</v>
      </c>
      <c r="AS1435">
        <v>-28.832000000000001</v>
      </c>
      <c r="AT1435">
        <v>-7.7060000000000004</v>
      </c>
      <c r="AU1435">
        <v>-6.782</v>
      </c>
      <c r="AV1435">
        <v>-6.3949999999999996</v>
      </c>
      <c r="AW1435">
        <v>-7.4820000000000002</v>
      </c>
      <c r="AX1435">
        <v>-7.27</v>
      </c>
      <c r="AY1435">
        <v>-6.82</v>
      </c>
      <c r="AZ1435">
        <v>-7.1189999999999998</v>
      </c>
      <c r="BA1435">
        <v>-6.6189999999999998</v>
      </c>
      <c r="BB1435">
        <v>-6.9569999999999999</v>
      </c>
      <c r="BC1435">
        <v>-6.7320000000000002</v>
      </c>
      <c r="BD1435">
        <v>-6.657</v>
      </c>
    </row>
    <row r="1436" spans="1:56" x14ac:dyDescent="0.25">
      <c r="A1436" t="s">
        <v>323</v>
      </c>
      <c r="D1436" t="s">
        <v>2</v>
      </c>
      <c r="F1436" t="s">
        <v>155</v>
      </c>
      <c r="G1436" s="33">
        <v>43164</v>
      </c>
      <c r="H1436" s="41">
        <f t="shared" si="27"/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</row>
    <row r="1437" spans="1:56" x14ac:dyDescent="0.25">
      <c r="A1437" t="s">
        <v>323</v>
      </c>
      <c r="D1437" t="s">
        <v>2</v>
      </c>
      <c r="F1437" t="s">
        <v>155</v>
      </c>
      <c r="G1437" s="33">
        <v>43165</v>
      </c>
      <c r="H1437" s="41">
        <f t="shared" si="27"/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</row>
    <row r="1438" spans="1:56" x14ac:dyDescent="0.25">
      <c r="A1438" t="s">
        <v>323</v>
      </c>
      <c r="D1438" t="s">
        <v>2</v>
      </c>
      <c r="F1438" t="s">
        <v>156</v>
      </c>
      <c r="G1438" s="33">
        <v>43165</v>
      </c>
      <c r="H1438" s="41">
        <f t="shared" si="27"/>
        <v>333668.01100000006</v>
      </c>
      <c r="I1438">
        <v>-6.4470000000000001</v>
      </c>
      <c r="J1438">
        <v>-6.6779999999999999</v>
      </c>
      <c r="K1438">
        <v>-7.1849999999999996</v>
      </c>
      <c r="L1438">
        <v>-5.7469999999999999</v>
      </c>
      <c r="M1438">
        <v>-6.2640000000000002</v>
      </c>
      <c r="N1438">
        <v>-7.2549999999999999</v>
      </c>
      <c r="O1438">
        <v>-6.8159999999999998</v>
      </c>
      <c r="P1438">
        <v>-5.4009999999999998</v>
      </c>
      <c r="Q1438">
        <v>-5.4829999999999997</v>
      </c>
      <c r="R1438">
        <v>-6.9059999999999997</v>
      </c>
      <c r="S1438">
        <v>-7.0049999999999999</v>
      </c>
      <c r="T1438">
        <v>-7.0789999999999997</v>
      </c>
      <c r="U1438">
        <v>-9.7829999999999995</v>
      </c>
      <c r="V1438">
        <v>-224.98500000000001</v>
      </c>
      <c r="W1438">
        <v>-1440.798</v>
      </c>
      <c r="X1438">
        <v>-3862.2919999999999</v>
      </c>
      <c r="Y1438">
        <v>-6680.9470000000001</v>
      </c>
      <c r="Z1438">
        <v>-10041.522999999999</v>
      </c>
      <c r="AA1438">
        <v>-13377.053</v>
      </c>
      <c r="AB1438">
        <v>-16584.578000000001</v>
      </c>
      <c r="AC1438">
        <v>-19220.170999999998</v>
      </c>
      <c r="AD1438">
        <v>-21354.222000000002</v>
      </c>
      <c r="AE1438">
        <v>-22855.288</v>
      </c>
      <c r="AF1438">
        <v>-23917.850999999999</v>
      </c>
      <c r="AG1438">
        <v>-24546.613000000001</v>
      </c>
      <c r="AH1438">
        <v>-24698.557000000001</v>
      </c>
      <c r="AI1438">
        <v>-24240.162</v>
      </c>
      <c r="AJ1438">
        <v>-23407.087</v>
      </c>
      <c r="AK1438">
        <v>-22041.989000000001</v>
      </c>
      <c r="AL1438">
        <v>-20008.199000000001</v>
      </c>
      <c r="AM1438">
        <v>-17209.171999999999</v>
      </c>
      <c r="AN1438">
        <v>-14110.424000000001</v>
      </c>
      <c r="AO1438">
        <v>-10668.674000000001</v>
      </c>
      <c r="AP1438">
        <v>-7130.1589999999997</v>
      </c>
      <c r="AQ1438">
        <v>-3969.616</v>
      </c>
      <c r="AR1438">
        <v>-1582.777</v>
      </c>
      <c r="AS1438">
        <v>-306.64100000000002</v>
      </c>
      <c r="AT1438">
        <v>-16.07</v>
      </c>
      <c r="AU1438">
        <v>-11.41</v>
      </c>
      <c r="AV1438">
        <v>-10.377000000000001</v>
      </c>
      <c r="AW1438">
        <v>-9.7420000000000009</v>
      </c>
      <c r="AX1438">
        <v>-9.2550000000000008</v>
      </c>
      <c r="AY1438">
        <v>-8.9890000000000008</v>
      </c>
      <c r="AZ1438">
        <v>-8.923</v>
      </c>
      <c r="BA1438">
        <v>-7.1740000000000004</v>
      </c>
      <c r="BB1438">
        <v>-5.7370000000000001</v>
      </c>
      <c r="BC1438">
        <v>-6.1289999999999996</v>
      </c>
      <c r="BD1438">
        <v>-6.3780000000000001</v>
      </c>
    </row>
    <row r="1439" spans="1:56" x14ac:dyDescent="0.25">
      <c r="A1439" t="s">
        <v>323</v>
      </c>
      <c r="D1439" t="s">
        <v>2</v>
      </c>
      <c r="F1439" t="s">
        <v>157</v>
      </c>
      <c r="G1439" s="33">
        <v>43165</v>
      </c>
      <c r="H1439" s="41">
        <f t="shared" si="27"/>
        <v>15325.937000000002</v>
      </c>
      <c r="I1439">
        <v>-6.4820000000000002</v>
      </c>
      <c r="J1439">
        <v>-6.77</v>
      </c>
      <c r="K1439">
        <v>-7.0190000000000001</v>
      </c>
      <c r="L1439">
        <v>-6.8819999999999997</v>
      </c>
      <c r="M1439">
        <v>-6.8819999999999997</v>
      </c>
      <c r="N1439">
        <v>-7.17</v>
      </c>
      <c r="O1439">
        <v>-6.6449999999999996</v>
      </c>
      <c r="P1439">
        <v>-6.1449999999999996</v>
      </c>
      <c r="Q1439">
        <v>-7.17</v>
      </c>
      <c r="R1439">
        <v>-6.9189999999999996</v>
      </c>
      <c r="S1439">
        <v>-6.87</v>
      </c>
      <c r="T1439">
        <v>-6.72</v>
      </c>
      <c r="U1439">
        <v>-6.5839999999999996</v>
      </c>
      <c r="V1439">
        <v>-14.073</v>
      </c>
      <c r="W1439">
        <v>-47.765999999999998</v>
      </c>
      <c r="X1439">
        <v>-128.5</v>
      </c>
      <c r="Y1439">
        <v>-231.86699999999999</v>
      </c>
      <c r="Z1439">
        <v>-397.61900000000003</v>
      </c>
      <c r="AA1439">
        <v>-588.11699999999996</v>
      </c>
      <c r="AB1439">
        <v>-758.14599999999996</v>
      </c>
      <c r="AC1439">
        <v>-898.02800000000002</v>
      </c>
      <c r="AD1439">
        <v>-986.59</v>
      </c>
      <c r="AE1439">
        <v>-1042.095</v>
      </c>
      <c r="AF1439">
        <v>-1145.1510000000001</v>
      </c>
      <c r="AG1439">
        <v>-1129.5060000000001</v>
      </c>
      <c r="AH1439">
        <v>-1080.8489999999999</v>
      </c>
      <c r="AI1439">
        <v>-1032.3320000000001</v>
      </c>
      <c r="AJ1439">
        <v>-953.72</v>
      </c>
      <c r="AK1439">
        <v>-884.58399999999995</v>
      </c>
      <c r="AL1439">
        <v>-841.44100000000003</v>
      </c>
      <c r="AM1439">
        <v>-787.93299999999999</v>
      </c>
      <c r="AN1439">
        <v>-738.21299999999997</v>
      </c>
      <c r="AO1439">
        <v>-611.96</v>
      </c>
      <c r="AP1439">
        <v>-460.822</v>
      </c>
      <c r="AQ1439">
        <v>-277.12900000000002</v>
      </c>
      <c r="AR1439">
        <v>-105.441</v>
      </c>
      <c r="AS1439">
        <v>-20.904</v>
      </c>
      <c r="AT1439">
        <v>-7.36</v>
      </c>
      <c r="AU1439">
        <v>-6.82</v>
      </c>
      <c r="AV1439">
        <v>-5.694</v>
      </c>
      <c r="AW1439">
        <v>-5.92</v>
      </c>
      <c r="AX1439">
        <v>-7.9820000000000002</v>
      </c>
      <c r="AY1439">
        <v>-6.907</v>
      </c>
      <c r="AZ1439">
        <v>-6.9950000000000001</v>
      </c>
      <c r="BA1439">
        <v>-6.5819999999999999</v>
      </c>
      <c r="BB1439">
        <v>-6.6820000000000004</v>
      </c>
      <c r="BC1439">
        <v>-7.0940000000000003</v>
      </c>
      <c r="BD1439">
        <v>-6.8570000000000002</v>
      </c>
    </row>
    <row r="1440" spans="1:56" x14ac:dyDescent="0.25">
      <c r="A1440" t="s">
        <v>323</v>
      </c>
      <c r="D1440" t="s">
        <v>2</v>
      </c>
      <c r="F1440" t="s">
        <v>156</v>
      </c>
      <c r="G1440" s="33">
        <v>43166</v>
      </c>
      <c r="H1440" s="41">
        <f t="shared" si="27"/>
        <v>304892.01000000007</v>
      </c>
      <c r="I1440">
        <v>-7.0179999999999998</v>
      </c>
      <c r="J1440">
        <v>-8.31</v>
      </c>
      <c r="K1440">
        <v>-7.274</v>
      </c>
      <c r="L1440">
        <v>-5.375</v>
      </c>
      <c r="M1440">
        <v>-5.9889999999999999</v>
      </c>
      <c r="N1440">
        <v>-5.952</v>
      </c>
      <c r="O1440">
        <v>-6.92</v>
      </c>
      <c r="P1440">
        <v>-7.0720000000000001</v>
      </c>
      <c r="Q1440">
        <v>-5.4870000000000001</v>
      </c>
      <c r="R1440">
        <v>-4.9589999999999996</v>
      </c>
      <c r="S1440">
        <v>-5.327</v>
      </c>
      <c r="T1440">
        <v>-5.6920000000000002</v>
      </c>
      <c r="U1440">
        <v>-7.3650000000000002</v>
      </c>
      <c r="V1440">
        <v>-191.97200000000001</v>
      </c>
      <c r="W1440">
        <v>-1306.9570000000001</v>
      </c>
      <c r="X1440">
        <v>-3637.7130000000002</v>
      </c>
      <c r="Y1440">
        <v>-6509.7550000000001</v>
      </c>
      <c r="Z1440">
        <v>-9616.6720000000005</v>
      </c>
      <c r="AA1440">
        <v>-12691.183000000001</v>
      </c>
      <c r="AB1440">
        <v>-15745.071</v>
      </c>
      <c r="AC1440">
        <v>-18381.975999999999</v>
      </c>
      <c r="AD1440">
        <v>-20379.436000000002</v>
      </c>
      <c r="AE1440">
        <v>-21778.61</v>
      </c>
      <c r="AF1440">
        <v>-22634.808000000001</v>
      </c>
      <c r="AG1440">
        <v>-22907.437999999998</v>
      </c>
      <c r="AH1440">
        <v>-22696.447</v>
      </c>
      <c r="AI1440">
        <v>-22146.776000000002</v>
      </c>
      <c r="AJ1440">
        <v>-21208.192999999999</v>
      </c>
      <c r="AK1440">
        <v>-19616.204000000002</v>
      </c>
      <c r="AL1440">
        <v>-17326.608</v>
      </c>
      <c r="AM1440">
        <v>-14854.816999999999</v>
      </c>
      <c r="AN1440">
        <v>-11970.686</v>
      </c>
      <c r="AO1440">
        <v>-8875.5550000000003</v>
      </c>
      <c r="AP1440">
        <v>-5753.6369999999997</v>
      </c>
      <c r="AQ1440">
        <v>-3107.39</v>
      </c>
      <c r="AR1440">
        <v>-1179.721</v>
      </c>
      <c r="AS1440">
        <v>-193.15199999999999</v>
      </c>
      <c r="AT1440">
        <v>-13.962999999999999</v>
      </c>
      <c r="AU1440">
        <v>-11.375999999999999</v>
      </c>
      <c r="AV1440">
        <v>-11.113</v>
      </c>
      <c r="AW1440">
        <v>-10.385</v>
      </c>
      <c r="AX1440">
        <v>-8.8460000000000001</v>
      </c>
      <c r="AY1440">
        <v>-8.8949999999999996</v>
      </c>
      <c r="AZ1440">
        <v>-7.5960000000000001</v>
      </c>
      <c r="BA1440">
        <v>-7.048</v>
      </c>
      <c r="BB1440">
        <v>-6.7270000000000003</v>
      </c>
      <c r="BC1440">
        <v>-6.3920000000000003</v>
      </c>
      <c r="BD1440">
        <v>-6.1520000000000001</v>
      </c>
    </row>
    <row r="1441" spans="1:56" x14ac:dyDescent="0.25">
      <c r="A1441" t="s">
        <v>323</v>
      </c>
      <c r="D1441" t="s">
        <v>2</v>
      </c>
      <c r="F1441" t="s">
        <v>155</v>
      </c>
      <c r="G1441" s="33">
        <v>43166</v>
      </c>
      <c r="H1441" s="41">
        <f t="shared" si="27"/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</row>
    <row r="1442" spans="1:56" x14ac:dyDescent="0.25">
      <c r="A1442" t="s">
        <v>323</v>
      </c>
      <c r="D1442" t="s">
        <v>2</v>
      </c>
      <c r="F1442" t="s">
        <v>157</v>
      </c>
      <c r="G1442" s="33">
        <v>43166</v>
      </c>
      <c r="H1442" s="41">
        <f t="shared" si="27"/>
        <v>13251.476000000002</v>
      </c>
      <c r="I1442">
        <v>-7.12</v>
      </c>
      <c r="J1442">
        <v>-6.8070000000000004</v>
      </c>
      <c r="K1442">
        <v>-7.0940000000000003</v>
      </c>
      <c r="L1442">
        <v>-6.6319999999999997</v>
      </c>
      <c r="M1442">
        <v>-6.6189999999999998</v>
      </c>
      <c r="N1442">
        <v>-7.1070000000000002</v>
      </c>
      <c r="O1442">
        <v>-6.5069999999999997</v>
      </c>
      <c r="P1442">
        <v>-5.77</v>
      </c>
      <c r="Q1442">
        <v>-8.0449999999999999</v>
      </c>
      <c r="R1442">
        <v>-6.6319999999999997</v>
      </c>
      <c r="S1442">
        <v>-6.7329999999999997</v>
      </c>
      <c r="T1442">
        <v>-6.569</v>
      </c>
      <c r="U1442">
        <v>-7.0259999999999998</v>
      </c>
      <c r="V1442">
        <v>-12.535</v>
      </c>
      <c r="W1442">
        <v>-42.393000000000001</v>
      </c>
      <c r="X1442">
        <v>-113.105</v>
      </c>
      <c r="Y1442">
        <v>-223.054</v>
      </c>
      <c r="Z1442">
        <v>-350.05700000000002</v>
      </c>
      <c r="AA1442">
        <v>-512.98900000000003</v>
      </c>
      <c r="AB1442">
        <v>-665.00599999999997</v>
      </c>
      <c r="AC1442">
        <v>-784.96600000000001</v>
      </c>
      <c r="AD1442">
        <v>-868.86599999999999</v>
      </c>
      <c r="AE1442">
        <v>-914.24400000000003</v>
      </c>
      <c r="AF1442">
        <v>-973.37300000000005</v>
      </c>
      <c r="AG1442">
        <v>-931.48</v>
      </c>
      <c r="AH1442">
        <v>-886.33100000000002</v>
      </c>
      <c r="AI1442">
        <v>-836.83799999999997</v>
      </c>
      <c r="AJ1442">
        <v>-811.91</v>
      </c>
      <c r="AK1442">
        <v>-753.54700000000003</v>
      </c>
      <c r="AL1442">
        <v>-710.84199999999998</v>
      </c>
      <c r="AM1442">
        <v>-699.26</v>
      </c>
      <c r="AN1442">
        <v>-660.37699999999995</v>
      </c>
      <c r="AO1442">
        <v>-550.56200000000001</v>
      </c>
      <c r="AP1442">
        <v>-413.03699999999998</v>
      </c>
      <c r="AQ1442">
        <v>-255.95500000000001</v>
      </c>
      <c r="AR1442">
        <v>-97.564999999999998</v>
      </c>
      <c r="AS1442">
        <v>-18.645</v>
      </c>
      <c r="AT1442">
        <v>-7.3339999999999996</v>
      </c>
      <c r="AU1442">
        <v>-6.6070000000000002</v>
      </c>
      <c r="AV1442">
        <v>-4.8440000000000003</v>
      </c>
      <c r="AW1442">
        <v>-9.0820000000000007</v>
      </c>
      <c r="AX1442">
        <v>-6.07</v>
      </c>
      <c r="AY1442">
        <v>-7.2439999999999998</v>
      </c>
      <c r="AZ1442">
        <v>-6.9569999999999999</v>
      </c>
      <c r="BA1442">
        <v>-6.9569999999999999</v>
      </c>
      <c r="BB1442">
        <v>-6.9820000000000002</v>
      </c>
      <c r="BC1442">
        <v>-7.0940000000000003</v>
      </c>
      <c r="BD1442">
        <v>-6.7069999999999999</v>
      </c>
    </row>
    <row r="1443" spans="1:56" x14ac:dyDescent="0.25">
      <c r="A1443" t="s">
        <v>323</v>
      </c>
      <c r="D1443" t="s">
        <v>2</v>
      </c>
      <c r="F1443" t="s">
        <v>157</v>
      </c>
      <c r="G1443" s="33">
        <v>43167</v>
      </c>
      <c r="H1443" s="41">
        <f t="shared" si="27"/>
        <v>12216.753000000001</v>
      </c>
      <c r="I1443">
        <v>-6.569</v>
      </c>
      <c r="J1443">
        <v>-7.407</v>
      </c>
      <c r="K1443">
        <v>-6.47</v>
      </c>
      <c r="L1443">
        <v>-7.1070000000000002</v>
      </c>
      <c r="M1443">
        <v>-6.5570000000000004</v>
      </c>
      <c r="N1443">
        <v>-7.2569999999999997</v>
      </c>
      <c r="O1443">
        <v>-6.67</v>
      </c>
      <c r="P1443">
        <v>-5.3070000000000004</v>
      </c>
      <c r="Q1443">
        <v>-8.3699999999999992</v>
      </c>
      <c r="R1443">
        <v>-6.4569999999999999</v>
      </c>
      <c r="S1443">
        <v>-6.907</v>
      </c>
      <c r="T1443">
        <v>-6.2320000000000002</v>
      </c>
      <c r="U1443">
        <v>-6.6150000000000002</v>
      </c>
      <c r="V1443">
        <v>-12.358000000000001</v>
      </c>
      <c r="W1443">
        <v>-41.073</v>
      </c>
      <c r="X1443">
        <v>-106.571</v>
      </c>
      <c r="Y1443">
        <v>-208.28</v>
      </c>
      <c r="Z1443">
        <v>-344.55700000000002</v>
      </c>
      <c r="AA1443">
        <v>-498.43900000000002</v>
      </c>
      <c r="AB1443">
        <v>-634.38499999999999</v>
      </c>
      <c r="AC1443">
        <v>-748.17100000000005</v>
      </c>
      <c r="AD1443">
        <v>-782.93399999999997</v>
      </c>
      <c r="AE1443">
        <v>-836.83299999999997</v>
      </c>
      <c r="AF1443">
        <v>-864.98400000000004</v>
      </c>
      <c r="AG1443">
        <v>-824.34400000000005</v>
      </c>
      <c r="AH1443">
        <v>-790.23800000000006</v>
      </c>
      <c r="AI1443">
        <v>-734.89200000000005</v>
      </c>
      <c r="AJ1443">
        <v>-728.221</v>
      </c>
      <c r="AK1443">
        <v>-706.49300000000005</v>
      </c>
      <c r="AL1443">
        <v>-679.41300000000001</v>
      </c>
      <c r="AM1443">
        <v>-667.61300000000006</v>
      </c>
      <c r="AN1443">
        <v>-601.49699999999996</v>
      </c>
      <c r="AO1443">
        <v>-519.62800000000004</v>
      </c>
      <c r="AP1443">
        <v>-392.84</v>
      </c>
      <c r="AQ1443">
        <v>-227.37200000000001</v>
      </c>
      <c r="AR1443">
        <v>-83.373999999999995</v>
      </c>
      <c r="AS1443">
        <v>-17.004000000000001</v>
      </c>
      <c r="AT1443">
        <v>-7.1580000000000004</v>
      </c>
      <c r="AU1443">
        <v>-6.8940000000000001</v>
      </c>
      <c r="AV1443">
        <v>-4.9690000000000003</v>
      </c>
      <c r="AW1443">
        <v>-6.6449999999999996</v>
      </c>
      <c r="AX1443">
        <v>-8.3689999999999998</v>
      </c>
      <c r="AY1443">
        <v>-6.7069999999999999</v>
      </c>
      <c r="AZ1443">
        <v>-7.3319999999999999</v>
      </c>
      <c r="BA1443">
        <v>-7.282</v>
      </c>
      <c r="BB1443">
        <v>-7.4189999999999996</v>
      </c>
      <c r="BC1443">
        <v>-7.3070000000000004</v>
      </c>
      <c r="BD1443">
        <v>-7.2320000000000002</v>
      </c>
    </row>
    <row r="1444" spans="1:56" x14ac:dyDescent="0.25">
      <c r="A1444" t="s">
        <v>323</v>
      </c>
      <c r="D1444" t="s">
        <v>2</v>
      </c>
      <c r="F1444" t="s">
        <v>155</v>
      </c>
      <c r="G1444" s="33">
        <v>43167</v>
      </c>
      <c r="H1444" s="41">
        <f t="shared" si="27"/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</row>
    <row r="1445" spans="1:56" x14ac:dyDescent="0.25">
      <c r="A1445" t="s">
        <v>323</v>
      </c>
      <c r="D1445" t="s">
        <v>2</v>
      </c>
      <c r="F1445" t="s">
        <v>156</v>
      </c>
      <c r="G1445" s="33">
        <v>43167</v>
      </c>
      <c r="H1445" s="41">
        <f t="shared" si="27"/>
        <v>293266.35800000007</v>
      </c>
      <c r="I1445">
        <v>-5.9630000000000001</v>
      </c>
      <c r="J1445">
        <v>-5.9980000000000002</v>
      </c>
      <c r="K1445">
        <v>-5.4329999999999998</v>
      </c>
      <c r="L1445">
        <v>-4.8559999999999999</v>
      </c>
      <c r="M1445">
        <v>-4.8979999999999997</v>
      </c>
      <c r="N1445">
        <v>-4.8570000000000002</v>
      </c>
      <c r="O1445">
        <v>-4.67</v>
      </c>
      <c r="P1445">
        <v>-4.55</v>
      </c>
      <c r="Q1445">
        <v>-4.8559999999999999</v>
      </c>
      <c r="R1445">
        <v>-4.6909999999999998</v>
      </c>
      <c r="S1445">
        <v>-5.0030000000000001</v>
      </c>
      <c r="T1445">
        <v>-6.0179999999999998</v>
      </c>
      <c r="U1445">
        <v>-7.3540000000000001</v>
      </c>
      <c r="V1445">
        <v>-155.31700000000001</v>
      </c>
      <c r="W1445">
        <v>-1166.8</v>
      </c>
      <c r="X1445">
        <v>-3431.7489999999998</v>
      </c>
      <c r="Y1445">
        <v>-6316.7380000000003</v>
      </c>
      <c r="Z1445">
        <v>-9490.7710000000006</v>
      </c>
      <c r="AA1445">
        <v>-12633.517</v>
      </c>
      <c r="AB1445">
        <v>-15617.441999999999</v>
      </c>
      <c r="AC1445">
        <v>-18070.525000000001</v>
      </c>
      <c r="AD1445">
        <v>-19890.274000000001</v>
      </c>
      <c r="AE1445">
        <v>-21102.424999999999</v>
      </c>
      <c r="AF1445">
        <v>-21756.828000000001</v>
      </c>
      <c r="AG1445">
        <v>-22096.241999999998</v>
      </c>
      <c r="AH1445">
        <v>-21835.562999999998</v>
      </c>
      <c r="AI1445">
        <v>-21219.066999999999</v>
      </c>
      <c r="AJ1445">
        <v>-20219.795999999998</v>
      </c>
      <c r="AK1445">
        <v>-18838.094000000001</v>
      </c>
      <c r="AL1445">
        <v>-16674.024000000001</v>
      </c>
      <c r="AM1445">
        <v>-13942.936</v>
      </c>
      <c r="AN1445">
        <v>-11113.669</v>
      </c>
      <c r="AO1445">
        <v>-8202.2559999999994</v>
      </c>
      <c r="AP1445">
        <v>-5281.2120000000004</v>
      </c>
      <c r="AQ1445">
        <v>-2831.4560000000001</v>
      </c>
      <c r="AR1445">
        <v>-1042.2719999999999</v>
      </c>
      <c r="AS1445">
        <v>-166.48099999999999</v>
      </c>
      <c r="AT1445">
        <v>-15.709</v>
      </c>
      <c r="AU1445">
        <v>-12.589</v>
      </c>
      <c r="AV1445">
        <v>-11.516</v>
      </c>
      <c r="AW1445">
        <v>-11.159000000000001</v>
      </c>
      <c r="AX1445">
        <v>-9.3360000000000003</v>
      </c>
      <c r="AY1445">
        <v>-8.49</v>
      </c>
      <c r="AZ1445">
        <v>-7.2370000000000001</v>
      </c>
      <c r="BA1445">
        <v>-6.9539999999999997</v>
      </c>
      <c r="BB1445">
        <v>-7.01</v>
      </c>
      <c r="BC1445">
        <v>-5.78</v>
      </c>
      <c r="BD1445">
        <v>-5.9770000000000003</v>
      </c>
    </row>
    <row r="1446" spans="1:56" x14ac:dyDescent="0.25">
      <c r="A1446" t="s">
        <v>323</v>
      </c>
      <c r="D1446" t="s">
        <v>2</v>
      </c>
      <c r="F1446" t="s">
        <v>155</v>
      </c>
      <c r="G1446" s="33">
        <v>43168</v>
      </c>
      <c r="H1446" s="41">
        <f t="shared" si="27"/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</row>
    <row r="1447" spans="1:56" x14ac:dyDescent="0.25">
      <c r="A1447" t="s">
        <v>323</v>
      </c>
      <c r="D1447" t="s">
        <v>2</v>
      </c>
      <c r="F1447" t="s">
        <v>156</v>
      </c>
      <c r="G1447" s="33">
        <v>43168</v>
      </c>
      <c r="H1447" s="41">
        <f t="shared" si="27"/>
        <v>284165.39900000003</v>
      </c>
      <c r="I1447">
        <v>-5.399</v>
      </c>
      <c r="J1447">
        <v>-5.149</v>
      </c>
      <c r="K1447">
        <v>-5.133</v>
      </c>
      <c r="L1447">
        <v>-5.367</v>
      </c>
      <c r="M1447">
        <v>-5.3810000000000002</v>
      </c>
      <c r="N1447">
        <v>-5.4870000000000001</v>
      </c>
      <c r="O1447">
        <v>-5.0830000000000002</v>
      </c>
      <c r="P1447">
        <v>-4.7969999999999997</v>
      </c>
      <c r="Q1447">
        <v>-4.63</v>
      </c>
      <c r="R1447">
        <v>-4.5609999999999999</v>
      </c>
      <c r="S1447">
        <v>-4.8730000000000002</v>
      </c>
      <c r="T1447">
        <v>-6.0759999999999996</v>
      </c>
      <c r="U1447">
        <v>-7.1239999999999997</v>
      </c>
      <c r="V1447">
        <v>-166.51400000000001</v>
      </c>
      <c r="W1447">
        <v>-1211.855</v>
      </c>
      <c r="X1447">
        <v>-3461.2910000000002</v>
      </c>
      <c r="Y1447">
        <v>-6251.1170000000002</v>
      </c>
      <c r="Z1447">
        <v>-9205.2260000000006</v>
      </c>
      <c r="AA1447">
        <v>-12187.151</v>
      </c>
      <c r="AB1447">
        <v>-14998.151</v>
      </c>
      <c r="AC1447">
        <v>-17309.617999999999</v>
      </c>
      <c r="AD1447">
        <v>-19104.030999999999</v>
      </c>
      <c r="AE1447">
        <v>-20327.716</v>
      </c>
      <c r="AF1447">
        <v>-21003.333999999999</v>
      </c>
      <c r="AG1447">
        <v>-21328.213</v>
      </c>
      <c r="AH1447">
        <v>-21251.066999999999</v>
      </c>
      <c r="AI1447">
        <v>-20741.975999999999</v>
      </c>
      <c r="AJ1447">
        <v>-19805.973000000002</v>
      </c>
      <c r="AK1447">
        <v>-18326.626</v>
      </c>
      <c r="AL1447">
        <v>-16184.13</v>
      </c>
      <c r="AM1447">
        <v>-13454.058999999999</v>
      </c>
      <c r="AN1447">
        <v>-10655.891</v>
      </c>
      <c r="AO1447">
        <v>-7880.4679999999998</v>
      </c>
      <c r="AP1447">
        <v>-5171.1779999999999</v>
      </c>
      <c r="AQ1447">
        <v>-2785.578</v>
      </c>
      <c r="AR1447">
        <v>-1023.591</v>
      </c>
      <c r="AS1447">
        <v>-163.483</v>
      </c>
      <c r="AT1447">
        <v>-12.702</v>
      </c>
      <c r="AU1447">
        <v>-11.048</v>
      </c>
      <c r="AV1447">
        <v>-10.836</v>
      </c>
      <c r="AW1447">
        <v>-9.7129999999999992</v>
      </c>
      <c r="AX1447">
        <v>-9.0589999999999993</v>
      </c>
      <c r="AY1447">
        <v>-8.1240000000000006</v>
      </c>
      <c r="AZ1447">
        <v>-8.07</v>
      </c>
      <c r="BA1447">
        <v>-7.6420000000000003</v>
      </c>
      <c r="BB1447">
        <v>-7.4779999999999998</v>
      </c>
      <c r="BC1447">
        <v>-6.8120000000000003</v>
      </c>
      <c r="BD1447">
        <v>-6.6180000000000003</v>
      </c>
    </row>
    <row r="1448" spans="1:56" x14ac:dyDescent="0.25">
      <c r="A1448" t="s">
        <v>323</v>
      </c>
      <c r="D1448" t="s">
        <v>2</v>
      </c>
      <c r="F1448" t="s">
        <v>157</v>
      </c>
      <c r="G1448" s="33">
        <v>43168</v>
      </c>
      <c r="H1448" s="41">
        <f t="shared" si="27"/>
        <v>13268.939999999999</v>
      </c>
      <c r="I1448">
        <v>-6.7949999999999999</v>
      </c>
      <c r="J1448">
        <v>-7.1189999999999998</v>
      </c>
      <c r="K1448">
        <v>-7.1820000000000004</v>
      </c>
      <c r="L1448">
        <v>-7.319</v>
      </c>
      <c r="M1448">
        <v>-6.8070000000000004</v>
      </c>
      <c r="N1448">
        <v>-7.3070000000000004</v>
      </c>
      <c r="O1448">
        <v>-7.4820000000000002</v>
      </c>
      <c r="P1448">
        <v>-4.7190000000000003</v>
      </c>
      <c r="Q1448">
        <v>-7.7569999999999997</v>
      </c>
      <c r="R1448">
        <v>-7.6820000000000004</v>
      </c>
      <c r="S1448">
        <v>-7.3819999999999997</v>
      </c>
      <c r="T1448">
        <v>-7.0069999999999997</v>
      </c>
      <c r="U1448">
        <v>-6.6580000000000004</v>
      </c>
      <c r="V1448">
        <v>-12.002000000000001</v>
      </c>
      <c r="W1448">
        <v>-37.520000000000003</v>
      </c>
      <c r="X1448">
        <v>-107.52800000000001</v>
      </c>
      <c r="Y1448">
        <v>-217.26</v>
      </c>
      <c r="Z1448">
        <v>-346.49400000000003</v>
      </c>
      <c r="AA1448">
        <v>-486.94299999999998</v>
      </c>
      <c r="AB1448">
        <v>-597.22</v>
      </c>
      <c r="AC1448">
        <v>-700.10799999999995</v>
      </c>
      <c r="AD1448">
        <v>-756.85400000000004</v>
      </c>
      <c r="AE1448">
        <v>-808.40300000000002</v>
      </c>
      <c r="AF1448">
        <v>-826.024</v>
      </c>
      <c r="AG1448">
        <v>-855.87699999999995</v>
      </c>
      <c r="AH1448">
        <v>-863.53899999999999</v>
      </c>
      <c r="AI1448">
        <v>-892.93100000000004</v>
      </c>
      <c r="AJ1448">
        <v>-889.87099999999998</v>
      </c>
      <c r="AK1448">
        <v>-862.12099999999998</v>
      </c>
      <c r="AL1448">
        <v>-835.976</v>
      </c>
      <c r="AM1448">
        <v>-806.50199999999995</v>
      </c>
      <c r="AN1448">
        <v>-743.80499999999995</v>
      </c>
      <c r="AO1448">
        <v>-619.678</v>
      </c>
      <c r="AP1448">
        <v>-461.02199999999999</v>
      </c>
      <c r="AQ1448">
        <v>-264.52999999999997</v>
      </c>
      <c r="AR1448">
        <v>-93.650999999999996</v>
      </c>
      <c r="AS1448">
        <v>-17.273</v>
      </c>
      <c r="AT1448">
        <v>-7.4210000000000003</v>
      </c>
      <c r="AU1448">
        <v>-6.47</v>
      </c>
      <c r="AV1448">
        <v>-4.8819999999999997</v>
      </c>
      <c r="AW1448">
        <v>-7.4320000000000004</v>
      </c>
      <c r="AX1448">
        <v>-7.3319999999999999</v>
      </c>
      <c r="AY1448">
        <v>-6.6950000000000003</v>
      </c>
      <c r="AZ1448">
        <v>-6.57</v>
      </c>
      <c r="BA1448">
        <v>-7.0449999999999999</v>
      </c>
      <c r="BB1448">
        <v>-6.7939999999999996</v>
      </c>
      <c r="BC1448">
        <v>-7.069</v>
      </c>
      <c r="BD1448">
        <v>-6.8819999999999997</v>
      </c>
    </row>
    <row r="1449" spans="1:56" x14ac:dyDescent="0.25">
      <c r="A1449" t="s">
        <v>323</v>
      </c>
      <c r="D1449" t="s">
        <v>2</v>
      </c>
      <c r="F1449" t="s">
        <v>157</v>
      </c>
      <c r="G1449" s="33">
        <v>43169</v>
      </c>
      <c r="H1449" s="41">
        <f t="shared" si="27"/>
        <v>23638.987999999994</v>
      </c>
      <c r="I1449">
        <v>-7.72</v>
      </c>
      <c r="J1449">
        <v>-6.4820000000000002</v>
      </c>
      <c r="K1449">
        <v>-6.9820000000000002</v>
      </c>
      <c r="L1449">
        <v>-6.7450000000000001</v>
      </c>
      <c r="M1449">
        <v>-6.819</v>
      </c>
      <c r="N1449">
        <v>-7.282</v>
      </c>
      <c r="O1449">
        <v>-6.4189999999999996</v>
      </c>
      <c r="P1449">
        <v>-4.6950000000000003</v>
      </c>
      <c r="Q1449">
        <v>-7.6820000000000004</v>
      </c>
      <c r="R1449">
        <v>-7.3819999999999997</v>
      </c>
      <c r="S1449">
        <v>-6.5940000000000003</v>
      </c>
      <c r="T1449">
        <v>-7.1820000000000004</v>
      </c>
      <c r="U1449">
        <v>-6.375</v>
      </c>
      <c r="V1449">
        <v>-18.959</v>
      </c>
      <c r="W1449">
        <v>-112.998</v>
      </c>
      <c r="X1449">
        <v>-308.75900000000001</v>
      </c>
      <c r="Y1449">
        <v>-540.94500000000005</v>
      </c>
      <c r="Z1449">
        <v>-768.61400000000003</v>
      </c>
      <c r="AA1449">
        <v>-1002.364</v>
      </c>
      <c r="AB1449">
        <v>-1206.9259999999999</v>
      </c>
      <c r="AC1449">
        <v>-1373.3</v>
      </c>
      <c r="AD1449">
        <v>-1509.329</v>
      </c>
      <c r="AE1449">
        <v>-1591.223</v>
      </c>
      <c r="AF1449">
        <v>-1654.616</v>
      </c>
      <c r="AG1449">
        <v>-1697.1379999999999</v>
      </c>
      <c r="AH1449">
        <v>-1679.2950000000001</v>
      </c>
      <c r="AI1449">
        <v>-1633.508</v>
      </c>
      <c r="AJ1449">
        <v>-1574.3889999999999</v>
      </c>
      <c r="AK1449">
        <v>-1482.154</v>
      </c>
      <c r="AL1449">
        <v>-1369.357</v>
      </c>
      <c r="AM1449">
        <v>-1229.9839999999999</v>
      </c>
      <c r="AN1449">
        <v>-1012.511</v>
      </c>
      <c r="AO1449">
        <v>-786.80899999999997</v>
      </c>
      <c r="AP1449">
        <v>-529.26400000000001</v>
      </c>
      <c r="AQ1449">
        <v>-282.94499999999999</v>
      </c>
      <c r="AR1449">
        <v>-94.227000000000004</v>
      </c>
      <c r="AS1449">
        <v>-16.367999999999999</v>
      </c>
      <c r="AT1449">
        <v>-7.3140000000000001</v>
      </c>
      <c r="AU1449">
        <v>-6.6950000000000003</v>
      </c>
      <c r="AV1449">
        <v>-3.5950000000000002</v>
      </c>
      <c r="AW1449">
        <v>-8.8320000000000007</v>
      </c>
      <c r="AX1449">
        <v>-7.1319999999999997</v>
      </c>
      <c r="AY1449">
        <v>-6.3570000000000002</v>
      </c>
      <c r="AZ1449">
        <v>-7.1319999999999997</v>
      </c>
      <c r="BA1449">
        <v>-6.57</v>
      </c>
      <c r="BB1449">
        <v>-7.5439999999999996</v>
      </c>
      <c r="BC1449">
        <v>-6.7439999999999998</v>
      </c>
      <c r="BD1449">
        <v>-6.7320000000000002</v>
      </c>
    </row>
    <row r="1450" spans="1:56" x14ac:dyDescent="0.25">
      <c r="A1450" t="s">
        <v>323</v>
      </c>
      <c r="D1450" t="s">
        <v>2</v>
      </c>
      <c r="F1450" t="s">
        <v>155</v>
      </c>
      <c r="G1450" s="33">
        <v>43169</v>
      </c>
      <c r="H1450" s="41">
        <f t="shared" si="27"/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</row>
    <row r="1451" spans="1:56" x14ac:dyDescent="0.25">
      <c r="A1451" t="s">
        <v>323</v>
      </c>
      <c r="D1451" t="s">
        <v>2</v>
      </c>
      <c r="F1451" t="s">
        <v>156</v>
      </c>
      <c r="G1451" s="33">
        <v>43169</v>
      </c>
      <c r="H1451" s="41">
        <f t="shared" si="27"/>
        <v>252462.17599999995</v>
      </c>
      <c r="I1451">
        <v>-6.37</v>
      </c>
      <c r="J1451">
        <v>-6.6849999999999996</v>
      </c>
      <c r="K1451">
        <v>-6.3109999999999999</v>
      </c>
      <c r="L1451">
        <v>-6.6349999999999998</v>
      </c>
      <c r="M1451">
        <v>-6.3289999999999997</v>
      </c>
      <c r="N1451">
        <v>-5.2169999999999996</v>
      </c>
      <c r="O1451">
        <v>-5.2149999999999999</v>
      </c>
      <c r="P1451">
        <v>-4.6920000000000002</v>
      </c>
      <c r="Q1451">
        <v>-4.6849999999999996</v>
      </c>
      <c r="R1451">
        <v>-5.53</v>
      </c>
      <c r="S1451">
        <v>-4.8630000000000004</v>
      </c>
      <c r="T1451">
        <v>-5.008</v>
      </c>
      <c r="U1451">
        <v>-6.1269999999999998</v>
      </c>
      <c r="V1451">
        <v>-159.06200000000001</v>
      </c>
      <c r="W1451">
        <v>-1158.056</v>
      </c>
      <c r="X1451">
        <v>-3232.9490000000001</v>
      </c>
      <c r="Y1451">
        <v>-5861.1270000000004</v>
      </c>
      <c r="Z1451">
        <v>-8660.0079999999998</v>
      </c>
      <c r="AA1451">
        <v>-11460.391</v>
      </c>
      <c r="AB1451">
        <v>-14205.147999999999</v>
      </c>
      <c r="AC1451">
        <v>-16489.984</v>
      </c>
      <c r="AD1451">
        <v>-18137.646000000001</v>
      </c>
      <c r="AE1451">
        <v>-19229.182000000001</v>
      </c>
      <c r="AF1451">
        <v>-19676.97</v>
      </c>
      <c r="AG1451">
        <v>-19482.096000000001</v>
      </c>
      <c r="AH1451">
        <v>-18933.166000000001</v>
      </c>
      <c r="AI1451">
        <v>-18038.921999999999</v>
      </c>
      <c r="AJ1451">
        <v>-16780.886999999999</v>
      </c>
      <c r="AK1451">
        <v>-15113.743</v>
      </c>
      <c r="AL1451">
        <v>-13148.422</v>
      </c>
      <c r="AM1451">
        <v>-10973.758</v>
      </c>
      <c r="AN1451">
        <v>-8556.4609999999993</v>
      </c>
      <c r="AO1451">
        <v>-6143.7879999999996</v>
      </c>
      <c r="AP1451">
        <v>-3916.51</v>
      </c>
      <c r="AQ1451">
        <v>-2075.3389999999999</v>
      </c>
      <c r="AR1451">
        <v>-744.55600000000004</v>
      </c>
      <c r="AS1451">
        <v>-112.44199999999999</v>
      </c>
      <c r="AT1451">
        <v>-11.193</v>
      </c>
      <c r="AU1451">
        <v>-11.215999999999999</v>
      </c>
      <c r="AV1451">
        <v>-10.468</v>
      </c>
      <c r="AW1451">
        <v>-10.912000000000001</v>
      </c>
      <c r="AX1451">
        <v>-9.7759999999999998</v>
      </c>
      <c r="AY1451">
        <v>-7.8179999999999996</v>
      </c>
      <c r="AZ1451">
        <v>-7.7809999999999997</v>
      </c>
      <c r="BA1451">
        <v>-7.7130000000000001</v>
      </c>
      <c r="BB1451">
        <v>-7.4850000000000003</v>
      </c>
      <c r="BC1451">
        <v>-6.8239999999999998</v>
      </c>
      <c r="BD1451">
        <v>-6.71</v>
      </c>
    </row>
    <row r="1452" spans="1:56" x14ac:dyDescent="0.25">
      <c r="A1452" t="s">
        <v>323</v>
      </c>
      <c r="D1452" t="s">
        <v>2</v>
      </c>
      <c r="F1452" t="s">
        <v>155</v>
      </c>
      <c r="G1452" s="33">
        <v>43170</v>
      </c>
      <c r="H1452" s="41">
        <f t="shared" si="27"/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</row>
    <row r="1453" spans="1:56" x14ac:dyDescent="0.25">
      <c r="A1453" t="s">
        <v>323</v>
      </c>
      <c r="D1453" t="s">
        <v>2</v>
      </c>
      <c r="F1453" t="s">
        <v>157</v>
      </c>
      <c r="G1453" s="33">
        <v>43170</v>
      </c>
      <c r="H1453" s="41">
        <f t="shared" si="27"/>
        <v>17712.583999999995</v>
      </c>
      <c r="I1453">
        <v>-7.1820000000000004</v>
      </c>
      <c r="J1453">
        <v>-6.2690000000000001</v>
      </c>
      <c r="K1453">
        <v>-6.8440000000000003</v>
      </c>
      <c r="L1453">
        <v>-6.2320000000000002</v>
      </c>
      <c r="M1453">
        <v>-6.4569999999999999</v>
      </c>
      <c r="N1453">
        <v>-7.2069999999999999</v>
      </c>
      <c r="O1453">
        <v>-6.2450000000000001</v>
      </c>
      <c r="P1453">
        <v>-4.6449999999999996</v>
      </c>
      <c r="Q1453">
        <v>-8.1449999999999996</v>
      </c>
      <c r="R1453">
        <v>-7.0570000000000004</v>
      </c>
      <c r="S1453">
        <v>-6.72</v>
      </c>
      <c r="T1453">
        <v>-6.7939999999999996</v>
      </c>
      <c r="U1453">
        <v>-6.5949999999999998</v>
      </c>
      <c r="V1453">
        <v>-20.411999999999999</v>
      </c>
      <c r="W1453">
        <v>-124.657</v>
      </c>
      <c r="X1453">
        <v>-343.26299999999998</v>
      </c>
      <c r="Y1453">
        <v>-612.22699999999998</v>
      </c>
      <c r="Z1453">
        <v>-887.66099999999994</v>
      </c>
      <c r="AA1453">
        <v>-1121.3920000000001</v>
      </c>
      <c r="AB1453">
        <v>-1336.848</v>
      </c>
      <c r="AC1453">
        <v>-1455.44</v>
      </c>
      <c r="AD1453">
        <v>-1503.7940000000001</v>
      </c>
      <c r="AE1453">
        <v>-1391.1210000000001</v>
      </c>
      <c r="AF1453">
        <v>-1535.5239999999999</v>
      </c>
      <c r="AG1453">
        <v>-1497.2819999999999</v>
      </c>
      <c r="AH1453">
        <v>-1259.2380000000001</v>
      </c>
      <c r="AI1453">
        <v>-1230.1859999999999</v>
      </c>
      <c r="AJ1453">
        <v>-1007.546</v>
      </c>
      <c r="AK1453">
        <v>-520.18499999999995</v>
      </c>
      <c r="AL1453">
        <v>-429.13299999999998</v>
      </c>
      <c r="AM1453">
        <v>-291.94200000000001</v>
      </c>
      <c r="AN1453">
        <v>-264.37099999999998</v>
      </c>
      <c r="AO1453">
        <v>-320.35899999999998</v>
      </c>
      <c r="AP1453">
        <v>-245.06100000000001</v>
      </c>
      <c r="AQ1453">
        <v>-111.501</v>
      </c>
      <c r="AR1453">
        <v>-33.006</v>
      </c>
      <c r="AS1453">
        <v>-8.74</v>
      </c>
      <c r="AT1453">
        <v>-6.7320000000000002</v>
      </c>
      <c r="AU1453">
        <v>-6.62</v>
      </c>
      <c r="AV1453">
        <v>-4.069</v>
      </c>
      <c r="AW1453">
        <v>-8.9320000000000004</v>
      </c>
      <c r="AX1453">
        <v>-6.92</v>
      </c>
      <c r="AY1453">
        <v>-7.2320000000000002</v>
      </c>
      <c r="AZ1453">
        <v>-7.2450000000000001</v>
      </c>
      <c r="BA1453">
        <v>-6.4450000000000003</v>
      </c>
      <c r="BB1453">
        <v>-7.3819999999999997</v>
      </c>
      <c r="BC1453">
        <v>-6.819</v>
      </c>
      <c r="BD1453">
        <v>-6.907</v>
      </c>
    </row>
    <row r="1454" spans="1:56" x14ac:dyDescent="0.25">
      <c r="A1454" t="s">
        <v>323</v>
      </c>
      <c r="D1454" t="s">
        <v>2</v>
      </c>
      <c r="F1454" t="s">
        <v>156</v>
      </c>
      <c r="G1454" s="33">
        <v>43170</v>
      </c>
      <c r="H1454" s="41">
        <f t="shared" si="27"/>
        <v>179128.26199999996</v>
      </c>
      <c r="I1454">
        <v>-6.3220000000000001</v>
      </c>
      <c r="J1454">
        <v>-6.641</v>
      </c>
      <c r="K1454">
        <v>-6.6959999999999997</v>
      </c>
      <c r="L1454">
        <v>-6.8140000000000001</v>
      </c>
      <c r="M1454">
        <v>-7.0670000000000002</v>
      </c>
      <c r="N1454">
        <v>-7.55</v>
      </c>
      <c r="O1454">
        <v>-6.2729999999999997</v>
      </c>
      <c r="P1454">
        <v>-5.7380000000000004</v>
      </c>
      <c r="Q1454">
        <v>-5.6559999999999997</v>
      </c>
      <c r="R1454">
        <v>-5.7249999999999996</v>
      </c>
      <c r="S1454">
        <v>-6.5839999999999996</v>
      </c>
      <c r="T1454">
        <v>-5.7670000000000003</v>
      </c>
      <c r="U1454">
        <v>-6.4</v>
      </c>
      <c r="V1454">
        <v>-123.517</v>
      </c>
      <c r="W1454">
        <v>-1013.309</v>
      </c>
      <c r="X1454">
        <v>-2982.2939999999999</v>
      </c>
      <c r="Y1454">
        <v>-5490.8180000000002</v>
      </c>
      <c r="Z1454">
        <v>-8191.4549999999999</v>
      </c>
      <c r="AA1454">
        <v>-10920.081</v>
      </c>
      <c r="AB1454">
        <v>-13313.35</v>
      </c>
      <c r="AC1454">
        <v>-14957.463</v>
      </c>
      <c r="AD1454">
        <v>-15811.991</v>
      </c>
      <c r="AE1454">
        <v>-15260.398999999999</v>
      </c>
      <c r="AF1454">
        <v>-16382.13</v>
      </c>
      <c r="AG1454">
        <v>-16224.405000000001</v>
      </c>
      <c r="AH1454">
        <v>-14533.574000000001</v>
      </c>
      <c r="AI1454">
        <v>-13976.653</v>
      </c>
      <c r="AJ1454">
        <v>-11045.888999999999</v>
      </c>
      <c r="AK1454">
        <v>-5965.2179999999998</v>
      </c>
      <c r="AL1454">
        <v>-4293.4889999999996</v>
      </c>
      <c r="AM1454">
        <v>-2137.6179999999999</v>
      </c>
      <c r="AN1454">
        <v>-1892.952</v>
      </c>
      <c r="AO1454">
        <v>-2211.3069999999998</v>
      </c>
      <c r="AP1454">
        <v>-1608.37</v>
      </c>
      <c r="AQ1454">
        <v>-525.09</v>
      </c>
      <c r="AR1454">
        <v>-92.150999999999996</v>
      </c>
      <c r="AS1454">
        <v>-16.282</v>
      </c>
      <c r="AT1454">
        <v>-8.0570000000000004</v>
      </c>
      <c r="AU1454">
        <v>-7.88</v>
      </c>
      <c r="AV1454">
        <v>-7.5540000000000003</v>
      </c>
      <c r="AW1454">
        <v>-7.5519999999999996</v>
      </c>
      <c r="AX1454">
        <v>-8.31</v>
      </c>
      <c r="AY1454">
        <v>-7.5579999999999998</v>
      </c>
      <c r="AZ1454">
        <v>-6.4039999999999999</v>
      </c>
      <c r="BA1454">
        <v>-5.9029999999999996</v>
      </c>
      <c r="BB1454">
        <v>-5.8650000000000002</v>
      </c>
      <c r="BC1454">
        <v>-5.0789999999999997</v>
      </c>
      <c r="BD1454">
        <v>-5.0620000000000003</v>
      </c>
    </row>
    <row r="1455" spans="1:56" x14ac:dyDescent="0.25">
      <c r="A1455" t="s">
        <v>323</v>
      </c>
      <c r="D1455" t="s">
        <v>2</v>
      </c>
      <c r="F1455" t="s">
        <v>156</v>
      </c>
      <c r="G1455" s="33">
        <v>43171</v>
      </c>
      <c r="H1455" s="41">
        <f t="shared" si="27"/>
        <v>125563.25699999998</v>
      </c>
      <c r="I1455">
        <v>-5.7009999999999996</v>
      </c>
      <c r="J1455">
        <v>-6.8</v>
      </c>
      <c r="K1455">
        <v>-6.5490000000000004</v>
      </c>
      <c r="L1455">
        <v>-5.1189999999999998</v>
      </c>
      <c r="M1455">
        <v>-4.9640000000000004</v>
      </c>
      <c r="N1455">
        <v>-5.0359999999999996</v>
      </c>
      <c r="O1455">
        <v>-4.9569999999999999</v>
      </c>
      <c r="P1455">
        <v>-6.71</v>
      </c>
      <c r="Q1455">
        <v>-6.274</v>
      </c>
      <c r="R1455">
        <v>-5.0179999999999998</v>
      </c>
      <c r="S1455">
        <v>-5.1859999999999999</v>
      </c>
      <c r="T1455">
        <v>-5.4429999999999996</v>
      </c>
      <c r="U1455">
        <v>-6.12</v>
      </c>
      <c r="V1455">
        <v>-9.5220000000000002</v>
      </c>
      <c r="W1455">
        <v>-73.64</v>
      </c>
      <c r="X1455">
        <v>-337.26900000000001</v>
      </c>
      <c r="Y1455">
        <v>-699.024</v>
      </c>
      <c r="Z1455">
        <v>-1169.4369999999999</v>
      </c>
      <c r="AA1455">
        <v>-2124.2550000000001</v>
      </c>
      <c r="AB1455">
        <v>-3446.2289999999998</v>
      </c>
      <c r="AC1455">
        <v>-3754.7179999999998</v>
      </c>
      <c r="AD1455">
        <v>-4011.3330000000001</v>
      </c>
      <c r="AE1455">
        <v>-5759.5469999999996</v>
      </c>
      <c r="AF1455">
        <v>-6138.5249999999996</v>
      </c>
      <c r="AG1455">
        <v>-5889.5169999999998</v>
      </c>
      <c r="AH1455">
        <v>-8232.3510000000006</v>
      </c>
      <c r="AI1455">
        <v>-10011.745999999999</v>
      </c>
      <c r="AJ1455">
        <v>-13814.713</v>
      </c>
      <c r="AK1455">
        <v>-16168.22</v>
      </c>
      <c r="AL1455">
        <v>-14432.495000000001</v>
      </c>
      <c r="AM1455">
        <v>-11838.137000000001</v>
      </c>
      <c r="AN1455">
        <v>-8245.9290000000001</v>
      </c>
      <c r="AO1455">
        <v>-6155.1930000000002</v>
      </c>
      <c r="AP1455">
        <v>-2129.7060000000001</v>
      </c>
      <c r="AQ1455">
        <v>-747.66899999999998</v>
      </c>
      <c r="AR1455">
        <v>-176.941</v>
      </c>
      <c r="AS1455">
        <v>-23.056000000000001</v>
      </c>
      <c r="AT1455">
        <v>-13.954000000000001</v>
      </c>
      <c r="AU1455">
        <v>-13.407</v>
      </c>
      <c r="AV1455">
        <v>-10.340999999999999</v>
      </c>
      <c r="AW1455">
        <v>-7.9560000000000004</v>
      </c>
      <c r="AX1455">
        <v>-7.7220000000000004</v>
      </c>
      <c r="AY1455">
        <v>-7.5069999999999997</v>
      </c>
      <c r="AZ1455">
        <v>-7.42</v>
      </c>
      <c r="BA1455">
        <v>-6.7489999999999997</v>
      </c>
      <c r="BB1455">
        <v>-6.3739999999999997</v>
      </c>
      <c r="BC1455">
        <v>-9.17</v>
      </c>
      <c r="BD1455">
        <v>-9.6080000000000005</v>
      </c>
    </row>
    <row r="1456" spans="1:56" x14ac:dyDescent="0.25">
      <c r="A1456" t="s">
        <v>323</v>
      </c>
      <c r="D1456" t="s">
        <v>2</v>
      </c>
      <c r="F1456" t="s">
        <v>157</v>
      </c>
      <c r="G1456" s="33">
        <v>43171</v>
      </c>
      <c r="H1456" s="41">
        <f t="shared" si="27"/>
        <v>11499.104000000001</v>
      </c>
      <c r="I1456">
        <v>-6.444</v>
      </c>
      <c r="J1456">
        <v>-7.0190000000000001</v>
      </c>
      <c r="K1456">
        <v>-6.8570000000000002</v>
      </c>
      <c r="L1456">
        <v>-6.5570000000000004</v>
      </c>
      <c r="M1456">
        <v>-7.12</v>
      </c>
      <c r="N1456">
        <v>-6.87</v>
      </c>
      <c r="O1456">
        <v>-6.8449999999999998</v>
      </c>
      <c r="P1456">
        <v>-3.7189999999999999</v>
      </c>
      <c r="Q1456">
        <v>-8.4819999999999993</v>
      </c>
      <c r="R1456">
        <v>-7.2320000000000002</v>
      </c>
      <c r="S1456">
        <v>-6.7939999999999996</v>
      </c>
      <c r="T1456">
        <v>-7.07</v>
      </c>
      <c r="U1456">
        <v>-7.0819999999999999</v>
      </c>
      <c r="V1456">
        <v>-7.3230000000000004</v>
      </c>
      <c r="W1456">
        <v>-17.888999999999999</v>
      </c>
      <c r="X1456">
        <v>-47.792000000000002</v>
      </c>
      <c r="Y1456">
        <v>-83.659000000000006</v>
      </c>
      <c r="Z1456">
        <v>-129.136</v>
      </c>
      <c r="AA1456">
        <v>-248.13499999999999</v>
      </c>
      <c r="AB1456">
        <v>-358.17700000000002</v>
      </c>
      <c r="AC1456">
        <v>-402.62799999999999</v>
      </c>
      <c r="AD1456">
        <v>-384.36900000000003</v>
      </c>
      <c r="AE1456">
        <v>-575.69000000000005</v>
      </c>
      <c r="AF1456">
        <v>-496.92500000000001</v>
      </c>
      <c r="AG1456">
        <v>-535.54600000000005</v>
      </c>
      <c r="AH1456">
        <v>-671.09900000000005</v>
      </c>
      <c r="AI1456">
        <v>-795.18399999999997</v>
      </c>
      <c r="AJ1456">
        <v>-1042.748</v>
      </c>
      <c r="AK1456">
        <v>-1438.453</v>
      </c>
      <c r="AL1456">
        <v>-1309.624</v>
      </c>
      <c r="AM1456">
        <v>-1043.124</v>
      </c>
      <c r="AN1456">
        <v>-786.48099999999999</v>
      </c>
      <c r="AO1456">
        <v>-570.43499999999995</v>
      </c>
      <c r="AP1456">
        <v>-244.727</v>
      </c>
      <c r="AQ1456">
        <v>-91.704999999999998</v>
      </c>
      <c r="AR1456">
        <v>-45.332000000000001</v>
      </c>
      <c r="AS1456">
        <v>-9.6910000000000007</v>
      </c>
      <c r="AT1456">
        <v>-6.57</v>
      </c>
      <c r="AU1456">
        <v>-6.82</v>
      </c>
      <c r="AV1456">
        <v>-3.5449999999999999</v>
      </c>
      <c r="AW1456">
        <v>-9.2070000000000007</v>
      </c>
      <c r="AX1456">
        <v>-7.0570000000000004</v>
      </c>
      <c r="AY1456">
        <v>-7.0819999999999999</v>
      </c>
      <c r="AZ1456">
        <v>-7.157</v>
      </c>
      <c r="BA1456">
        <v>-6.7569999999999997</v>
      </c>
      <c r="BB1456">
        <v>-7.0570000000000004</v>
      </c>
      <c r="BC1456">
        <v>-7.1319999999999997</v>
      </c>
      <c r="BD1456">
        <v>-6.7569999999999997</v>
      </c>
    </row>
    <row r="1457" spans="1:56" x14ac:dyDescent="0.25">
      <c r="A1457" t="s">
        <v>323</v>
      </c>
      <c r="D1457" t="s">
        <v>2</v>
      </c>
      <c r="F1457" t="s">
        <v>155</v>
      </c>
      <c r="G1457" s="33">
        <v>43171</v>
      </c>
      <c r="H1457" s="41">
        <f t="shared" si="27"/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</row>
    <row r="1458" spans="1:56" x14ac:dyDescent="0.25">
      <c r="A1458" t="s">
        <v>323</v>
      </c>
      <c r="D1458" t="s">
        <v>2</v>
      </c>
      <c r="F1458" t="s">
        <v>157</v>
      </c>
      <c r="G1458" s="33">
        <v>43172</v>
      </c>
      <c r="H1458" s="41">
        <f t="shared" si="27"/>
        <v>12347.083000000001</v>
      </c>
      <c r="I1458">
        <v>-7.07</v>
      </c>
      <c r="J1458">
        <v>-6.6950000000000003</v>
      </c>
      <c r="K1458">
        <v>-7.0570000000000004</v>
      </c>
      <c r="L1458">
        <v>-7.032</v>
      </c>
      <c r="M1458">
        <v>-6.9950000000000001</v>
      </c>
      <c r="N1458">
        <v>-6.819</v>
      </c>
      <c r="O1458">
        <v>-6.1820000000000004</v>
      </c>
      <c r="P1458">
        <v>-3.5070000000000001</v>
      </c>
      <c r="Q1458">
        <v>-8.7449999999999992</v>
      </c>
      <c r="R1458">
        <v>-7.0449999999999999</v>
      </c>
      <c r="S1458">
        <v>-6.782</v>
      </c>
      <c r="T1458">
        <v>-6.9939999999999998</v>
      </c>
      <c r="U1458">
        <v>-6.72</v>
      </c>
      <c r="V1458">
        <v>-6.883</v>
      </c>
      <c r="W1458">
        <v>-9.1259999999999994</v>
      </c>
      <c r="X1458">
        <v>-16.582999999999998</v>
      </c>
      <c r="Y1458">
        <v>-36.779000000000003</v>
      </c>
      <c r="Z1458">
        <v>-132.27099999999999</v>
      </c>
      <c r="AA1458">
        <v>-196.542</v>
      </c>
      <c r="AB1458">
        <v>-336.21699999999998</v>
      </c>
      <c r="AC1458">
        <v>-365.685</v>
      </c>
      <c r="AD1458">
        <v>-591.87</v>
      </c>
      <c r="AE1458">
        <v>-733.38800000000003</v>
      </c>
      <c r="AF1458">
        <v>-946.29499999999996</v>
      </c>
      <c r="AG1458">
        <v>-984.14099999999996</v>
      </c>
      <c r="AH1458">
        <v>-873.49</v>
      </c>
      <c r="AI1458">
        <v>-1043.739</v>
      </c>
      <c r="AJ1458">
        <v>-997.46799999999996</v>
      </c>
      <c r="AK1458">
        <v>-1008.85</v>
      </c>
      <c r="AL1458">
        <v>-925.78700000000003</v>
      </c>
      <c r="AM1458">
        <v>-845.29399999999998</v>
      </c>
      <c r="AN1458">
        <v>-767.63099999999997</v>
      </c>
      <c r="AO1458">
        <v>-616.82299999999998</v>
      </c>
      <c r="AP1458">
        <v>-427.36700000000002</v>
      </c>
      <c r="AQ1458">
        <v>-233.15600000000001</v>
      </c>
      <c r="AR1458">
        <v>-75.491</v>
      </c>
      <c r="AS1458">
        <v>-13.406000000000001</v>
      </c>
      <c r="AT1458">
        <v>-6.6749999999999998</v>
      </c>
      <c r="AU1458">
        <v>-6.3940000000000001</v>
      </c>
      <c r="AV1458">
        <v>-4.194</v>
      </c>
      <c r="AW1458">
        <v>-8.9320000000000004</v>
      </c>
      <c r="AX1458">
        <v>-6.57</v>
      </c>
      <c r="AY1458">
        <v>-7.0949999999999998</v>
      </c>
      <c r="AZ1458">
        <v>-7.3949999999999996</v>
      </c>
      <c r="BA1458">
        <v>-6.5819999999999999</v>
      </c>
      <c r="BB1458">
        <v>-7.3819999999999997</v>
      </c>
      <c r="BC1458">
        <v>-6.6070000000000002</v>
      </c>
      <c r="BD1458">
        <v>-7.3319999999999999</v>
      </c>
    </row>
    <row r="1459" spans="1:56" x14ac:dyDescent="0.25">
      <c r="A1459" t="s">
        <v>323</v>
      </c>
      <c r="D1459" t="s">
        <v>2</v>
      </c>
      <c r="F1459" t="s">
        <v>156</v>
      </c>
      <c r="G1459" s="33">
        <v>43172</v>
      </c>
      <c r="H1459" s="41">
        <f t="shared" si="27"/>
        <v>249553.52899999998</v>
      </c>
      <c r="I1459">
        <v>-9.7720000000000002</v>
      </c>
      <c r="J1459">
        <v>-6.1980000000000004</v>
      </c>
      <c r="K1459">
        <v>-6.81</v>
      </c>
      <c r="L1459">
        <v>-7.5780000000000003</v>
      </c>
      <c r="M1459">
        <v>-7.4749999999999996</v>
      </c>
      <c r="N1459">
        <v>-6.0590000000000002</v>
      </c>
      <c r="O1459">
        <v>-5.9260000000000002</v>
      </c>
      <c r="P1459">
        <v>-6.9169999999999998</v>
      </c>
      <c r="Q1459">
        <v>-8.2810000000000006</v>
      </c>
      <c r="R1459">
        <v>-7.0590000000000002</v>
      </c>
      <c r="S1459">
        <v>-5.9669999999999996</v>
      </c>
      <c r="T1459">
        <v>-9.4580000000000002</v>
      </c>
      <c r="U1459">
        <v>-9.9060000000000006</v>
      </c>
      <c r="V1459">
        <v>-11.228</v>
      </c>
      <c r="W1459">
        <v>-50.575000000000003</v>
      </c>
      <c r="X1459">
        <v>-391.43799999999999</v>
      </c>
      <c r="Y1459">
        <v>-1077.903</v>
      </c>
      <c r="Z1459">
        <v>-2770.9740000000002</v>
      </c>
      <c r="AA1459">
        <v>-5136.3040000000001</v>
      </c>
      <c r="AB1459">
        <v>-7952.5559999999996</v>
      </c>
      <c r="AC1459">
        <v>-8784.6949999999997</v>
      </c>
      <c r="AD1459">
        <v>-12738.179</v>
      </c>
      <c r="AE1459">
        <v>-15418.25</v>
      </c>
      <c r="AF1459">
        <v>-18784.665000000001</v>
      </c>
      <c r="AG1459">
        <v>-20002.409</v>
      </c>
      <c r="AH1459">
        <v>-19741.447</v>
      </c>
      <c r="AI1459">
        <v>-21751.97</v>
      </c>
      <c r="AJ1459">
        <v>-21195.697</v>
      </c>
      <c r="AK1459">
        <v>-20824.490000000002</v>
      </c>
      <c r="AL1459">
        <v>-19889.154999999999</v>
      </c>
      <c r="AM1459">
        <v>-17039.713</v>
      </c>
      <c r="AN1459">
        <v>-13809.800999999999</v>
      </c>
      <c r="AO1459">
        <v>-10399.714</v>
      </c>
      <c r="AP1459">
        <v>-6795.6790000000001</v>
      </c>
      <c r="AQ1459">
        <v>-3556.8739999999998</v>
      </c>
      <c r="AR1459">
        <v>-1119.8140000000001</v>
      </c>
      <c r="AS1459">
        <v>-106.813</v>
      </c>
      <c r="AT1459">
        <v>-14.331</v>
      </c>
      <c r="AU1459">
        <v>-13.145</v>
      </c>
      <c r="AV1459">
        <v>-10.881</v>
      </c>
      <c r="AW1459">
        <v>-9.4510000000000005</v>
      </c>
      <c r="AX1459">
        <v>-9.0060000000000002</v>
      </c>
      <c r="AY1459">
        <v>-9.5399999999999991</v>
      </c>
      <c r="AZ1459">
        <v>-7.5469999999999997</v>
      </c>
      <c r="BA1459">
        <v>-6.8419999999999996</v>
      </c>
      <c r="BB1459">
        <v>-7.3209999999999997</v>
      </c>
      <c r="BC1459">
        <v>-9.2799999999999994</v>
      </c>
      <c r="BD1459">
        <v>-8.4359999999999999</v>
      </c>
    </row>
    <row r="1460" spans="1:56" x14ac:dyDescent="0.25">
      <c r="A1460" t="s">
        <v>323</v>
      </c>
      <c r="D1460" t="s">
        <v>2</v>
      </c>
      <c r="F1460" t="s">
        <v>155</v>
      </c>
      <c r="G1460" s="33">
        <v>43172</v>
      </c>
      <c r="H1460" s="41">
        <f t="shared" si="27"/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</row>
    <row r="1461" spans="1:56" x14ac:dyDescent="0.25">
      <c r="A1461" t="s">
        <v>323</v>
      </c>
      <c r="D1461" t="s">
        <v>2</v>
      </c>
      <c r="F1461" t="s">
        <v>155</v>
      </c>
      <c r="G1461" s="33">
        <v>43173</v>
      </c>
      <c r="H1461" s="41">
        <f t="shared" si="27"/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</row>
    <row r="1462" spans="1:56" x14ac:dyDescent="0.25">
      <c r="A1462" t="s">
        <v>323</v>
      </c>
      <c r="D1462" t="s">
        <v>2</v>
      </c>
      <c r="F1462" t="s">
        <v>157</v>
      </c>
      <c r="G1462" s="33">
        <v>43173</v>
      </c>
      <c r="H1462" s="41">
        <f t="shared" si="27"/>
        <v>11545.207</v>
      </c>
      <c r="I1462">
        <v>-6.8070000000000004</v>
      </c>
      <c r="J1462">
        <v>-6.9450000000000003</v>
      </c>
      <c r="K1462">
        <v>-6.7069999999999999</v>
      </c>
      <c r="L1462">
        <v>-6.532</v>
      </c>
      <c r="M1462">
        <v>-7.1820000000000004</v>
      </c>
      <c r="N1462">
        <v>-6.67</v>
      </c>
      <c r="O1462">
        <v>-6.37</v>
      </c>
      <c r="P1462">
        <v>-6.7450000000000001</v>
      </c>
      <c r="Q1462">
        <v>-7.2069999999999999</v>
      </c>
      <c r="R1462">
        <v>-6.7450000000000001</v>
      </c>
      <c r="S1462">
        <v>-6.8940000000000001</v>
      </c>
      <c r="T1462">
        <v>-6.8940000000000001</v>
      </c>
      <c r="U1462">
        <v>-6.2069999999999999</v>
      </c>
      <c r="V1462">
        <v>-6.9850000000000003</v>
      </c>
      <c r="W1462">
        <v>-14.065</v>
      </c>
      <c r="X1462">
        <v>-39.448</v>
      </c>
      <c r="Y1462">
        <v>-48.447000000000003</v>
      </c>
      <c r="Z1462">
        <v>-98.653000000000006</v>
      </c>
      <c r="AA1462">
        <v>-161.63800000000001</v>
      </c>
      <c r="AB1462">
        <v>-286.11</v>
      </c>
      <c r="AC1462">
        <v>-374.64400000000001</v>
      </c>
      <c r="AD1462">
        <v>-497.255</v>
      </c>
      <c r="AE1462">
        <v>-789.38499999999999</v>
      </c>
      <c r="AF1462">
        <v>-804.25199999999995</v>
      </c>
      <c r="AG1462">
        <v>-905.44600000000003</v>
      </c>
      <c r="AH1462">
        <v>-968.93200000000002</v>
      </c>
      <c r="AI1462">
        <v>-975.01700000000005</v>
      </c>
      <c r="AJ1462">
        <v>-955.15</v>
      </c>
      <c r="AK1462">
        <v>-871.74099999999999</v>
      </c>
      <c r="AL1462">
        <v>-888.38699999999994</v>
      </c>
      <c r="AM1462">
        <v>-814.43299999999999</v>
      </c>
      <c r="AN1462">
        <v>-580.09199999999998</v>
      </c>
      <c r="AO1462">
        <v>-570.51599999999996</v>
      </c>
      <c r="AP1462">
        <v>-436.82799999999997</v>
      </c>
      <c r="AQ1462">
        <v>-216.352</v>
      </c>
      <c r="AR1462">
        <v>-58.63</v>
      </c>
      <c r="AS1462">
        <v>-17.433</v>
      </c>
      <c r="AT1462">
        <v>-6.5780000000000003</v>
      </c>
      <c r="AU1462">
        <v>-6.5949999999999998</v>
      </c>
      <c r="AV1462">
        <v>-5.1189999999999998</v>
      </c>
      <c r="AW1462">
        <v>-8.907</v>
      </c>
      <c r="AX1462">
        <v>-6.92</v>
      </c>
      <c r="AY1462">
        <v>-7.3949999999999996</v>
      </c>
      <c r="AZ1462">
        <v>-7.17</v>
      </c>
      <c r="BA1462">
        <v>-6.97</v>
      </c>
      <c r="BB1462">
        <v>-7.37</v>
      </c>
      <c r="BC1462">
        <v>-7.0570000000000004</v>
      </c>
      <c r="BD1462">
        <v>-7.3819999999999997</v>
      </c>
    </row>
    <row r="1463" spans="1:56" x14ac:dyDescent="0.25">
      <c r="A1463" t="s">
        <v>323</v>
      </c>
      <c r="D1463" t="s">
        <v>2</v>
      </c>
      <c r="F1463" t="s">
        <v>156</v>
      </c>
      <c r="G1463" s="33">
        <v>43173</v>
      </c>
      <c r="H1463" s="41">
        <f t="shared" si="27"/>
        <v>259550.61899999998</v>
      </c>
      <c r="I1463">
        <v>-6.8040000000000003</v>
      </c>
      <c r="J1463">
        <v>-7.1630000000000003</v>
      </c>
      <c r="K1463">
        <v>-7.6769999999999996</v>
      </c>
      <c r="L1463">
        <v>-8.3859999999999992</v>
      </c>
      <c r="M1463">
        <v>-7.1210000000000004</v>
      </c>
      <c r="N1463">
        <v>-6.9160000000000004</v>
      </c>
      <c r="O1463">
        <v>-7.6959999999999997</v>
      </c>
      <c r="P1463">
        <v>-8.5709999999999997</v>
      </c>
      <c r="Q1463">
        <v>-7.7839999999999998</v>
      </c>
      <c r="R1463">
        <v>-6.9550000000000001</v>
      </c>
      <c r="S1463">
        <v>-7.1029999999999998</v>
      </c>
      <c r="T1463">
        <v>-8.4629999999999992</v>
      </c>
      <c r="U1463">
        <v>-9.7289999999999992</v>
      </c>
      <c r="V1463">
        <v>-22.257000000000001</v>
      </c>
      <c r="W1463">
        <v>-223.65600000000001</v>
      </c>
      <c r="X1463">
        <v>-1509.4780000000001</v>
      </c>
      <c r="Y1463">
        <v>-2087.9639999999999</v>
      </c>
      <c r="Z1463">
        <v>-3718.9859999999999</v>
      </c>
      <c r="AA1463">
        <v>-4848.777</v>
      </c>
      <c r="AB1463">
        <v>-7086.5389999999998</v>
      </c>
      <c r="AC1463">
        <v>-11190.799000000001</v>
      </c>
      <c r="AD1463">
        <v>-14752.241</v>
      </c>
      <c r="AE1463">
        <v>-17660.73</v>
      </c>
      <c r="AF1463">
        <v>-18703.648000000001</v>
      </c>
      <c r="AG1463">
        <v>-20635.055</v>
      </c>
      <c r="AH1463">
        <v>-22100.487000000001</v>
      </c>
      <c r="AI1463">
        <v>-23259.063999999998</v>
      </c>
      <c r="AJ1463">
        <v>-22998.538</v>
      </c>
      <c r="AK1463">
        <v>-21011.71</v>
      </c>
      <c r="AL1463">
        <v>-19764.263999999999</v>
      </c>
      <c r="AM1463">
        <v>-16224.922</v>
      </c>
      <c r="AN1463">
        <v>-11147.436</v>
      </c>
      <c r="AO1463">
        <v>-9380.6910000000007</v>
      </c>
      <c r="AP1463">
        <v>-6766.7839999999997</v>
      </c>
      <c r="AQ1463">
        <v>-3272.636</v>
      </c>
      <c r="AR1463">
        <v>-865.27800000000002</v>
      </c>
      <c r="AS1463">
        <v>-121.739</v>
      </c>
      <c r="AT1463">
        <v>-12.864000000000001</v>
      </c>
      <c r="AU1463">
        <v>-11.319000000000001</v>
      </c>
      <c r="AV1463">
        <v>-10.86</v>
      </c>
      <c r="AW1463">
        <v>-10.238</v>
      </c>
      <c r="AX1463">
        <v>-9.2949999999999999</v>
      </c>
      <c r="AY1463">
        <v>-7.3979999999999997</v>
      </c>
      <c r="AZ1463">
        <v>-6.82</v>
      </c>
      <c r="BA1463">
        <v>-7.6379999999999999</v>
      </c>
      <c r="BB1463">
        <v>-7.39</v>
      </c>
      <c r="BC1463">
        <v>-6.3479999999999999</v>
      </c>
      <c r="BD1463">
        <v>-6.4020000000000001</v>
      </c>
    </row>
    <row r="1464" spans="1:56" x14ac:dyDescent="0.25">
      <c r="A1464" t="s">
        <v>323</v>
      </c>
      <c r="D1464" t="s">
        <v>2</v>
      </c>
      <c r="F1464" t="s">
        <v>157</v>
      </c>
      <c r="G1464" s="33">
        <v>43174</v>
      </c>
      <c r="H1464" s="41">
        <f t="shared" si="27"/>
        <v>7624.0989999999993</v>
      </c>
      <c r="I1464">
        <v>-6.87</v>
      </c>
      <c r="J1464">
        <v>-7.6319999999999997</v>
      </c>
      <c r="K1464">
        <v>-6.694</v>
      </c>
      <c r="L1464">
        <v>-7.2069999999999999</v>
      </c>
      <c r="M1464">
        <v>-7.1820000000000004</v>
      </c>
      <c r="N1464">
        <v>-7.1319999999999997</v>
      </c>
      <c r="O1464">
        <v>-6.2939999999999996</v>
      </c>
      <c r="P1464">
        <v>-7.532</v>
      </c>
      <c r="Q1464">
        <v>-7.3940000000000001</v>
      </c>
      <c r="R1464">
        <v>-6.9320000000000004</v>
      </c>
      <c r="S1464">
        <v>-6.57</v>
      </c>
      <c r="T1464">
        <v>-6.8449999999999998</v>
      </c>
      <c r="U1464">
        <v>-6.8019999999999996</v>
      </c>
      <c r="V1464">
        <v>-13.897</v>
      </c>
      <c r="W1464">
        <v>-24.672000000000001</v>
      </c>
      <c r="X1464">
        <v>-44.277999999999999</v>
      </c>
      <c r="Y1464">
        <v>-140.34100000000001</v>
      </c>
      <c r="Z1464">
        <v>-295.56099999999998</v>
      </c>
      <c r="AA1464">
        <v>-368.76400000000001</v>
      </c>
      <c r="AB1464">
        <v>-148.066</v>
      </c>
      <c r="AC1464">
        <v>-200.77500000000001</v>
      </c>
      <c r="AD1464">
        <v>-403.84800000000001</v>
      </c>
      <c r="AE1464">
        <v>-205.285</v>
      </c>
      <c r="AF1464">
        <v>-104.36199999999999</v>
      </c>
      <c r="AG1464">
        <v>-124.13</v>
      </c>
      <c r="AH1464">
        <v>-322.81099999999998</v>
      </c>
      <c r="AI1464">
        <v>-673.42200000000003</v>
      </c>
      <c r="AJ1464">
        <v>-784.28099999999995</v>
      </c>
      <c r="AK1464">
        <v>-675.68700000000001</v>
      </c>
      <c r="AL1464">
        <v>-618.66600000000005</v>
      </c>
      <c r="AM1464">
        <v>-744.12</v>
      </c>
      <c r="AN1464">
        <v>-704.52099999999996</v>
      </c>
      <c r="AO1464">
        <v>-504.99</v>
      </c>
      <c r="AP1464">
        <v>-234.458</v>
      </c>
      <c r="AQ1464">
        <v>-80.873999999999995</v>
      </c>
      <c r="AR1464">
        <v>-28.797000000000001</v>
      </c>
      <c r="AS1464">
        <v>-8.9</v>
      </c>
      <c r="AT1464">
        <v>-6.7949999999999999</v>
      </c>
      <c r="AU1464">
        <v>-5.7450000000000001</v>
      </c>
      <c r="AV1464">
        <v>-8.3580000000000005</v>
      </c>
      <c r="AW1464">
        <v>-7.157</v>
      </c>
      <c r="AX1464">
        <v>-6.907</v>
      </c>
      <c r="AY1464">
        <v>-7.1319999999999997</v>
      </c>
      <c r="AZ1464">
        <v>-6.8079999999999998</v>
      </c>
      <c r="BA1464">
        <v>-7.2949999999999999</v>
      </c>
      <c r="BB1464">
        <v>-7.0949999999999998</v>
      </c>
      <c r="BC1464">
        <v>-7.2949999999999999</v>
      </c>
      <c r="BD1464">
        <v>-6.92</v>
      </c>
    </row>
    <row r="1465" spans="1:56" x14ac:dyDescent="0.25">
      <c r="A1465" t="s">
        <v>323</v>
      </c>
      <c r="D1465" t="s">
        <v>2</v>
      </c>
      <c r="F1465" t="s">
        <v>156</v>
      </c>
      <c r="G1465" s="33">
        <v>43174</v>
      </c>
      <c r="H1465" s="41">
        <f t="shared" si="27"/>
        <v>179804.53000000003</v>
      </c>
      <c r="I1465">
        <v>-9.0779999999999994</v>
      </c>
      <c r="J1465">
        <v>-9.5540000000000003</v>
      </c>
      <c r="K1465">
        <v>-9.0809999999999995</v>
      </c>
      <c r="L1465">
        <v>-6.218</v>
      </c>
      <c r="M1465">
        <v>-6.726</v>
      </c>
      <c r="N1465">
        <v>-8.2040000000000006</v>
      </c>
      <c r="O1465">
        <v>-7.8490000000000002</v>
      </c>
      <c r="P1465">
        <v>-7.6909999999999998</v>
      </c>
      <c r="Q1465">
        <v>-7.0350000000000001</v>
      </c>
      <c r="R1465">
        <v>-8.9740000000000002</v>
      </c>
      <c r="S1465">
        <v>-7.5369999999999999</v>
      </c>
      <c r="T1465">
        <v>-8.3840000000000003</v>
      </c>
      <c r="U1465">
        <v>-10.275</v>
      </c>
      <c r="V1465">
        <v>-117.39400000000001</v>
      </c>
      <c r="W1465">
        <v>-628.52300000000002</v>
      </c>
      <c r="X1465">
        <v>-1434.1590000000001</v>
      </c>
      <c r="Y1465">
        <v>-4481.3810000000003</v>
      </c>
      <c r="Z1465">
        <v>-7852.6639999999998</v>
      </c>
      <c r="AA1465">
        <v>-9862.7289999999994</v>
      </c>
      <c r="AB1465">
        <v>-5078.8980000000001</v>
      </c>
      <c r="AC1465">
        <v>-6960.1369999999997</v>
      </c>
      <c r="AD1465">
        <v>-10978.933999999999</v>
      </c>
      <c r="AE1465">
        <v>-7071.2049999999999</v>
      </c>
      <c r="AF1465">
        <v>-3822.7359999999999</v>
      </c>
      <c r="AG1465">
        <v>-4561.8609999999999</v>
      </c>
      <c r="AH1465">
        <v>-9607.5229999999992</v>
      </c>
      <c r="AI1465">
        <v>-16895.293000000001</v>
      </c>
      <c r="AJ1465">
        <v>-18564.526999999998</v>
      </c>
      <c r="AK1465">
        <v>-16329.04</v>
      </c>
      <c r="AL1465">
        <v>-14986.994000000001</v>
      </c>
      <c r="AM1465">
        <v>-15044.398999999999</v>
      </c>
      <c r="AN1465">
        <v>-12621.831</v>
      </c>
      <c r="AO1465">
        <v>-8210.19</v>
      </c>
      <c r="AP1465">
        <v>-3645.8330000000001</v>
      </c>
      <c r="AQ1465">
        <v>-698.91700000000003</v>
      </c>
      <c r="AR1465">
        <v>-120.932</v>
      </c>
      <c r="AS1465">
        <v>-21.443000000000001</v>
      </c>
      <c r="AT1465">
        <v>-12.388</v>
      </c>
      <c r="AU1465">
        <v>-10.128</v>
      </c>
      <c r="AV1465">
        <v>-11.788</v>
      </c>
      <c r="AW1465">
        <v>-10.693</v>
      </c>
      <c r="AX1465">
        <v>-8.48</v>
      </c>
      <c r="AY1465">
        <v>-7.484</v>
      </c>
      <c r="AZ1465">
        <v>-8.2449999999999992</v>
      </c>
      <c r="BA1465">
        <v>-8.1449999999999996</v>
      </c>
      <c r="BB1465">
        <v>-7.58</v>
      </c>
      <c r="BC1465">
        <v>-7.78</v>
      </c>
      <c r="BD1465">
        <v>-7.67</v>
      </c>
    </row>
    <row r="1466" spans="1:56" x14ac:dyDescent="0.25">
      <c r="A1466" t="s">
        <v>323</v>
      </c>
      <c r="D1466" t="s">
        <v>2</v>
      </c>
      <c r="F1466" t="s">
        <v>155</v>
      </c>
      <c r="G1466" s="33">
        <v>43174</v>
      </c>
      <c r="H1466" s="41">
        <f t="shared" si="27"/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</row>
    <row r="1467" spans="1:56" x14ac:dyDescent="0.25">
      <c r="A1467" t="s">
        <v>323</v>
      </c>
      <c r="D1467" t="s">
        <v>2</v>
      </c>
      <c r="F1467" t="s">
        <v>156</v>
      </c>
      <c r="G1467" s="33">
        <v>43175</v>
      </c>
      <c r="H1467" s="41">
        <f t="shared" si="27"/>
        <v>190903.99200000006</v>
      </c>
      <c r="I1467">
        <v>-7.7779999999999996</v>
      </c>
      <c r="J1467">
        <v>-7.6280000000000001</v>
      </c>
      <c r="K1467">
        <v>-6.2759999999999998</v>
      </c>
      <c r="L1467">
        <v>-5.7969999999999997</v>
      </c>
      <c r="M1467">
        <v>-6.8390000000000004</v>
      </c>
      <c r="N1467">
        <v>-7.3289999999999997</v>
      </c>
      <c r="O1467">
        <v>-6.7089999999999996</v>
      </c>
      <c r="P1467">
        <v>-6.3730000000000002</v>
      </c>
      <c r="Q1467">
        <v>-7.0739999999999998</v>
      </c>
      <c r="R1467">
        <v>-7.26</v>
      </c>
      <c r="S1467">
        <v>-6.3179999999999996</v>
      </c>
      <c r="T1467">
        <v>-5.6589999999999998</v>
      </c>
      <c r="U1467">
        <v>-8.298</v>
      </c>
      <c r="V1467">
        <v>-15.561</v>
      </c>
      <c r="W1467">
        <v>-74.314999999999998</v>
      </c>
      <c r="X1467">
        <v>-375.69799999999998</v>
      </c>
      <c r="Y1467">
        <v>-1305.1959999999999</v>
      </c>
      <c r="Z1467">
        <v>-2618.8879999999999</v>
      </c>
      <c r="AA1467">
        <v>-4035.9259999999999</v>
      </c>
      <c r="AB1467">
        <v>-6410.49</v>
      </c>
      <c r="AC1467">
        <v>-11264.763999999999</v>
      </c>
      <c r="AD1467">
        <v>-17189.113000000001</v>
      </c>
      <c r="AE1467">
        <v>-14339.346</v>
      </c>
      <c r="AF1467">
        <v>-19781.542000000001</v>
      </c>
      <c r="AG1467">
        <v>-17566.053</v>
      </c>
      <c r="AH1467">
        <v>-20449.996999999999</v>
      </c>
      <c r="AI1467">
        <v>-18407.596000000001</v>
      </c>
      <c r="AJ1467">
        <v>-18391.967000000001</v>
      </c>
      <c r="AK1467">
        <v>-15069.771000000001</v>
      </c>
      <c r="AL1467">
        <v>-8894.5280000000002</v>
      </c>
      <c r="AM1467">
        <v>-8017.8829999999998</v>
      </c>
      <c r="AN1467">
        <v>-4983.3010000000004</v>
      </c>
      <c r="AO1467">
        <v>-877.92700000000002</v>
      </c>
      <c r="AP1467">
        <v>-469.05200000000002</v>
      </c>
      <c r="AQ1467">
        <v>-159.9</v>
      </c>
      <c r="AR1467">
        <v>-27.991</v>
      </c>
      <c r="AS1467">
        <v>-8.3960000000000008</v>
      </c>
      <c r="AT1467">
        <v>-7.2610000000000001</v>
      </c>
      <c r="AU1467">
        <v>-7.2839999999999998</v>
      </c>
      <c r="AV1467">
        <v>-7.48</v>
      </c>
      <c r="AW1467">
        <v>-8.0719999999999992</v>
      </c>
      <c r="AX1467">
        <v>-6.7460000000000004</v>
      </c>
      <c r="AY1467">
        <v>-8.0269999999999992</v>
      </c>
      <c r="AZ1467">
        <v>-7.4039999999999999</v>
      </c>
      <c r="BA1467">
        <v>-7.2009999999999996</v>
      </c>
      <c r="BB1467">
        <v>-7.1890000000000001</v>
      </c>
      <c r="BC1467">
        <v>-5.7130000000000001</v>
      </c>
      <c r="BD1467">
        <v>-7.0759999999999996</v>
      </c>
    </row>
    <row r="1468" spans="1:56" x14ac:dyDescent="0.25">
      <c r="A1468" t="s">
        <v>323</v>
      </c>
      <c r="D1468" t="s">
        <v>2</v>
      </c>
      <c r="F1468" t="s">
        <v>155</v>
      </c>
      <c r="G1468" s="33">
        <v>43175</v>
      </c>
      <c r="H1468" s="41">
        <f t="shared" si="27"/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</row>
    <row r="1469" spans="1:56" x14ac:dyDescent="0.25">
      <c r="A1469" t="s">
        <v>323</v>
      </c>
      <c r="D1469" t="s">
        <v>2</v>
      </c>
      <c r="F1469" t="s">
        <v>157</v>
      </c>
      <c r="G1469" s="33">
        <v>43175</v>
      </c>
      <c r="H1469" s="41">
        <f t="shared" si="27"/>
        <v>8378.2679999999964</v>
      </c>
      <c r="I1469">
        <v>-7.2069999999999999</v>
      </c>
      <c r="J1469">
        <v>-7.02</v>
      </c>
      <c r="K1469">
        <v>-7.282</v>
      </c>
      <c r="L1469">
        <v>-7.02</v>
      </c>
      <c r="M1469">
        <v>-7.3070000000000004</v>
      </c>
      <c r="N1469">
        <v>-6.9939999999999998</v>
      </c>
      <c r="O1469">
        <v>-5.92</v>
      </c>
      <c r="P1469">
        <v>-7.9829999999999997</v>
      </c>
      <c r="Q1469">
        <v>-7.282</v>
      </c>
      <c r="R1469">
        <v>-6.8570000000000002</v>
      </c>
      <c r="S1469">
        <v>-7.1319999999999997</v>
      </c>
      <c r="T1469">
        <v>-6.87</v>
      </c>
      <c r="U1469">
        <v>-6.2439999999999998</v>
      </c>
      <c r="V1469">
        <v>-7.2089999999999996</v>
      </c>
      <c r="W1469">
        <v>-9.6649999999999991</v>
      </c>
      <c r="X1469">
        <v>-16.53</v>
      </c>
      <c r="Y1469">
        <v>-31.506</v>
      </c>
      <c r="Z1469">
        <v>-56.384999999999998</v>
      </c>
      <c r="AA1469">
        <v>-83.736000000000004</v>
      </c>
      <c r="AB1469">
        <v>-169.62200000000001</v>
      </c>
      <c r="AC1469">
        <v>-385.339</v>
      </c>
      <c r="AD1469">
        <v>-776.00199999999995</v>
      </c>
      <c r="AE1469">
        <v>-590.44299999999998</v>
      </c>
      <c r="AF1469">
        <v>-921.47199999999998</v>
      </c>
      <c r="AG1469">
        <v>-742.572</v>
      </c>
      <c r="AH1469">
        <v>-958.61</v>
      </c>
      <c r="AI1469">
        <v>-822.803</v>
      </c>
      <c r="AJ1469">
        <v>-870.68600000000004</v>
      </c>
      <c r="AK1469">
        <v>-634.28399999999999</v>
      </c>
      <c r="AL1469">
        <v>-341.31799999999998</v>
      </c>
      <c r="AM1469">
        <v>-332.60399999999998</v>
      </c>
      <c r="AN1469">
        <v>-273.63099999999997</v>
      </c>
      <c r="AO1469">
        <v>-79.042000000000002</v>
      </c>
      <c r="AP1469">
        <v>-49.220999999999997</v>
      </c>
      <c r="AQ1469">
        <v>-40.976999999999997</v>
      </c>
      <c r="AR1469">
        <v>-12.042</v>
      </c>
      <c r="AS1469">
        <v>-7.2480000000000002</v>
      </c>
      <c r="AT1469">
        <v>-6.8440000000000003</v>
      </c>
      <c r="AU1469">
        <v>-4.9820000000000002</v>
      </c>
      <c r="AV1469">
        <v>-8.3699999999999992</v>
      </c>
      <c r="AW1469">
        <v>-6.907</v>
      </c>
      <c r="AX1469">
        <v>-6.657</v>
      </c>
      <c r="AY1469">
        <v>-6.7320000000000002</v>
      </c>
      <c r="AZ1469">
        <v>-7.032</v>
      </c>
      <c r="BA1469">
        <v>-6.2690000000000001</v>
      </c>
      <c r="BB1469">
        <v>-7.1950000000000003</v>
      </c>
      <c r="BC1469">
        <v>-6.3949999999999996</v>
      </c>
      <c r="BD1469">
        <v>-6.82</v>
      </c>
    </row>
    <row r="1470" spans="1:56" x14ac:dyDescent="0.25">
      <c r="A1470" t="s">
        <v>323</v>
      </c>
      <c r="D1470" t="s">
        <v>2</v>
      </c>
      <c r="F1470" t="s">
        <v>156</v>
      </c>
      <c r="G1470" s="33">
        <v>43176</v>
      </c>
      <c r="H1470" s="41">
        <f t="shared" si="27"/>
        <v>146768.70000000001</v>
      </c>
      <c r="I1470">
        <v>-7.5049999999999999</v>
      </c>
      <c r="J1470">
        <v>-9.1470000000000002</v>
      </c>
      <c r="K1470">
        <v>-8.0030000000000001</v>
      </c>
      <c r="L1470">
        <v>-5.67</v>
      </c>
      <c r="M1470">
        <v>-5.7720000000000002</v>
      </c>
      <c r="N1470">
        <v>-6.0970000000000004</v>
      </c>
      <c r="O1470">
        <v>-6.8259999999999996</v>
      </c>
      <c r="P1470">
        <v>-8.327</v>
      </c>
      <c r="Q1470">
        <v>-8.1159999999999997</v>
      </c>
      <c r="R1470">
        <v>-7.5839999999999996</v>
      </c>
      <c r="S1470">
        <v>-7.7960000000000003</v>
      </c>
      <c r="T1470">
        <v>-8.1270000000000007</v>
      </c>
      <c r="U1470">
        <v>-9.5229999999999997</v>
      </c>
      <c r="V1470">
        <v>-137.744</v>
      </c>
      <c r="W1470">
        <v>-1039.691</v>
      </c>
      <c r="X1470">
        <v>-2279.884</v>
      </c>
      <c r="Y1470">
        <v>-3642.8270000000002</v>
      </c>
      <c r="Z1470">
        <v>-7183.0720000000001</v>
      </c>
      <c r="AA1470">
        <v>-9452.0589999999993</v>
      </c>
      <c r="AB1470">
        <v>-10512.05</v>
      </c>
      <c r="AC1470">
        <v>-13269.633</v>
      </c>
      <c r="AD1470">
        <v>-14723.282999999999</v>
      </c>
      <c r="AE1470">
        <v>-13862.187</v>
      </c>
      <c r="AF1470">
        <v>-16905.399000000001</v>
      </c>
      <c r="AG1470">
        <v>-16103.244000000001</v>
      </c>
      <c r="AH1470">
        <v>-14700.547</v>
      </c>
      <c r="AI1470">
        <v>-9548.1579999999994</v>
      </c>
      <c r="AJ1470">
        <v>-3747.6280000000002</v>
      </c>
      <c r="AK1470">
        <v>-2293.011</v>
      </c>
      <c r="AL1470">
        <v>-3065.2080000000001</v>
      </c>
      <c r="AM1470">
        <v>-2516.6149999999998</v>
      </c>
      <c r="AN1470">
        <v>-1032.2809999999999</v>
      </c>
      <c r="AO1470">
        <v>-405.20800000000003</v>
      </c>
      <c r="AP1470">
        <v>-55.215000000000003</v>
      </c>
      <c r="AQ1470">
        <v>-27.288</v>
      </c>
      <c r="AR1470">
        <v>-16.353000000000002</v>
      </c>
      <c r="AS1470">
        <v>-15.268000000000001</v>
      </c>
      <c r="AT1470">
        <v>-13.601000000000001</v>
      </c>
      <c r="AU1470">
        <v>-12.92</v>
      </c>
      <c r="AV1470">
        <v>-13.013</v>
      </c>
      <c r="AW1470">
        <v>-11.387</v>
      </c>
      <c r="AX1470">
        <v>-11.285</v>
      </c>
      <c r="AY1470">
        <v>-10.898999999999999</v>
      </c>
      <c r="AZ1470">
        <v>-8.6229999999999993</v>
      </c>
      <c r="BA1470">
        <v>-7.8319999999999999</v>
      </c>
      <c r="BB1470">
        <v>-31.946000000000002</v>
      </c>
      <c r="BC1470">
        <v>-7.6420000000000003</v>
      </c>
      <c r="BD1470">
        <v>-7.2060000000000004</v>
      </c>
    </row>
    <row r="1471" spans="1:56" x14ac:dyDescent="0.25">
      <c r="A1471" t="s">
        <v>323</v>
      </c>
      <c r="D1471" t="s">
        <v>2</v>
      </c>
      <c r="F1471" t="s">
        <v>157</v>
      </c>
      <c r="G1471" s="33">
        <v>43176</v>
      </c>
      <c r="H1471" s="41">
        <f t="shared" si="27"/>
        <v>13854.040999999997</v>
      </c>
      <c r="I1471">
        <v>-6.3440000000000003</v>
      </c>
      <c r="J1471">
        <v>-6.9450000000000003</v>
      </c>
      <c r="K1471">
        <v>-7.0069999999999997</v>
      </c>
      <c r="L1471">
        <v>-6.2320000000000002</v>
      </c>
      <c r="M1471">
        <v>-7.3070000000000004</v>
      </c>
      <c r="N1471">
        <v>-6.3440000000000003</v>
      </c>
      <c r="O1471">
        <v>-5.2949999999999999</v>
      </c>
      <c r="P1471">
        <v>-8.2690000000000001</v>
      </c>
      <c r="Q1471">
        <v>-6.694</v>
      </c>
      <c r="R1471">
        <v>-6.8570000000000002</v>
      </c>
      <c r="S1471">
        <v>-6.694</v>
      </c>
      <c r="T1471">
        <v>-6.92</v>
      </c>
      <c r="U1471">
        <v>-6.7629999999999999</v>
      </c>
      <c r="V1471">
        <v>-17.481999999999999</v>
      </c>
      <c r="W1471">
        <v>-101.19</v>
      </c>
      <c r="X1471">
        <v>-218.917</v>
      </c>
      <c r="Y1471">
        <v>-336.82400000000001</v>
      </c>
      <c r="Z1471">
        <v>-641.67200000000003</v>
      </c>
      <c r="AA1471">
        <v>-822.25300000000004</v>
      </c>
      <c r="AB1471">
        <v>-896.298</v>
      </c>
      <c r="AC1471">
        <v>-1128.8030000000001</v>
      </c>
      <c r="AD1471">
        <v>-1292.8009999999999</v>
      </c>
      <c r="AE1471">
        <v>-1207.8879999999999</v>
      </c>
      <c r="AF1471">
        <v>-1490.4590000000001</v>
      </c>
      <c r="AG1471">
        <v>-1425.4469999999999</v>
      </c>
      <c r="AH1471">
        <v>-1404.0070000000001</v>
      </c>
      <c r="AI1471">
        <v>-964.87199999999996</v>
      </c>
      <c r="AJ1471">
        <v>-438.52100000000002</v>
      </c>
      <c r="AK1471">
        <v>-292.69400000000002</v>
      </c>
      <c r="AL1471">
        <v>-375.39600000000002</v>
      </c>
      <c r="AM1471">
        <v>-304.392</v>
      </c>
      <c r="AN1471">
        <v>-185.35599999999999</v>
      </c>
      <c r="AO1471">
        <v>-101.562</v>
      </c>
      <c r="AP1471">
        <v>-21.876999999999999</v>
      </c>
      <c r="AQ1471">
        <v>-10.762</v>
      </c>
      <c r="AR1471">
        <v>-6.4260000000000002</v>
      </c>
      <c r="AS1471">
        <v>-6.5439999999999996</v>
      </c>
      <c r="AT1471">
        <v>-6.97</v>
      </c>
      <c r="AU1471">
        <v>-4.0069999999999997</v>
      </c>
      <c r="AV1471">
        <v>-9.0449999999999999</v>
      </c>
      <c r="AW1471">
        <v>-6.319</v>
      </c>
      <c r="AX1471">
        <v>-6.6689999999999996</v>
      </c>
      <c r="AY1471">
        <v>-6.8689999999999998</v>
      </c>
      <c r="AZ1471">
        <v>-6.67</v>
      </c>
      <c r="BA1471">
        <v>-7.0069999999999997</v>
      </c>
      <c r="BB1471">
        <v>-6.9820000000000002</v>
      </c>
      <c r="BC1471">
        <v>-6.2569999999999997</v>
      </c>
      <c r="BD1471">
        <v>-7.1319999999999997</v>
      </c>
    </row>
    <row r="1472" spans="1:56" x14ac:dyDescent="0.25">
      <c r="A1472" t="s">
        <v>323</v>
      </c>
      <c r="D1472" t="s">
        <v>2</v>
      </c>
      <c r="F1472" t="s">
        <v>155</v>
      </c>
      <c r="G1472" s="33">
        <v>43176</v>
      </c>
      <c r="H1472" s="41">
        <f t="shared" si="27"/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</row>
    <row r="1473" spans="1:56" x14ac:dyDescent="0.25">
      <c r="A1473" t="s">
        <v>323</v>
      </c>
      <c r="D1473" t="s">
        <v>2</v>
      </c>
      <c r="F1473" t="s">
        <v>156</v>
      </c>
      <c r="G1473" s="33">
        <v>43177</v>
      </c>
      <c r="H1473" s="41">
        <f t="shared" si="27"/>
        <v>232371.11599999998</v>
      </c>
      <c r="I1473">
        <v>-7.8310000000000004</v>
      </c>
      <c r="J1473">
        <v>-7.1580000000000004</v>
      </c>
      <c r="K1473">
        <v>-7.93</v>
      </c>
      <c r="L1473">
        <v>-6.9029999999999996</v>
      </c>
      <c r="M1473">
        <v>-7.3730000000000002</v>
      </c>
      <c r="N1473">
        <v>-7.2779999999999996</v>
      </c>
      <c r="O1473">
        <v>-7.4690000000000003</v>
      </c>
      <c r="P1473">
        <v>-7.5549999999999997</v>
      </c>
      <c r="Q1473">
        <v>-8.2609999999999992</v>
      </c>
      <c r="R1473">
        <v>-8.2360000000000007</v>
      </c>
      <c r="S1473">
        <v>-7.024</v>
      </c>
      <c r="T1473">
        <v>-6.4649999999999999</v>
      </c>
      <c r="U1473">
        <v>-6.3550000000000004</v>
      </c>
      <c r="V1473">
        <v>-6.7210000000000001</v>
      </c>
      <c r="W1473">
        <v>-7.5439999999999996</v>
      </c>
      <c r="X1473">
        <v>-25.841999999999999</v>
      </c>
      <c r="Y1473">
        <v>-57.738999999999997</v>
      </c>
      <c r="Z1473">
        <v>-110.79300000000001</v>
      </c>
      <c r="AA1473">
        <v>-260.60700000000003</v>
      </c>
      <c r="AB1473">
        <v>-2635.09</v>
      </c>
      <c r="AC1473">
        <v>-11910.21</v>
      </c>
      <c r="AD1473">
        <v>-16225.861999999999</v>
      </c>
      <c r="AE1473">
        <v>-17270.341</v>
      </c>
      <c r="AF1473">
        <v>-13467.028</v>
      </c>
      <c r="AG1473">
        <v>-15316.05</v>
      </c>
      <c r="AH1473">
        <v>-19171.911</v>
      </c>
      <c r="AI1473">
        <v>-22725.592000000001</v>
      </c>
      <c r="AJ1473">
        <v>-22905.795999999998</v>
      </c>
      <c r="AK1473">
        <v>-21633.72</v>
      </c>
      <c r="AL1473">
        <v>-19289.82</v>
      </c>
      <c r="AM1473">
        <v>-16628.120999999999</v>
      </c>
      <c r="AN1473">
        <v>-13278.598</v>
      </c>
      <c r="AO1473">
        <v>-9480.8829999999998</v>
      </c>
      <c r="AP1473">
        <v>-5996.0290000000005</v>
      </c>
      <c r="AQ1473">
        <v>-2918.1970000000001</v>
      </c>
      <c r="AR1473">
        <v>-799.39400000000001</v>
      </c>
      <c r="AS1473">
        <v>-60.057000000000002</v>
      </c>
      <c r="AT1473">
        <v>-10.755000000000001</v>
      </c>
      <c r="AU1473">
        <v>-11.298999999999999</v>
      </c>
      <c r="AV1473">
        <v>-10.631</v>
      </c>
      <c r="AW1473">
        <v>-10.384</v>
      </c>
      <c r="AX1473">
        <v>-8.5329999999999995</v>
      </c>
      <c r="AY1473">
        <v>-8.3629999999999995</v>
      </c>
      <c r="AZ1473">
        <v>-6.8680000000000003</v>
      </c>
      <c r="BA1473">
        <v>-7.0789999999999997</v>
      </c>
      <c r="BB1473">
        <v>-6.8840000000000003</v>
      </c>
      <c r="BC1473">
        <v>-6.2329999999999997</v>
      </c>
      <c r="BD1473">
        <v>-6.3040000000000003</v>
      </c>
    </row>
    <row r="1474" spans="1:56" x14ac:dyDescent="0.25">
      <c r="A1474" t="s">
        <v>323</v>
      </c>
      <c r="D1474" t="s">
        <v>2</v>
      </c>
      <c r="F1474" t="s">
        <v>155</v>
      </c>
      <c r="G1474" s="33">
        <v>43177</v>
      </c>
      <c r="H1474" s="41">
        <f t="shared" si="27"/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</row>
    <row r="1475" spans="1:56" x14ac:dyDescent="0.25">
      <c r="A1475" t="s">
        <v>323</v>
      </c>
      <c r="D1475" t="s">
        <v>2</v>
      </c>
      <c r="F1475" t="s">
        <v>157</v>
      </c>
      <c r="G1475" s="33">
        <v>43177</v>
      </c>
      <c r="H1475" s="41">
        <f t="shared" si="27"/>
        <v>21261.62</v>
      </c>
      <c r="I1475">
        <v>-6.2069999999999999</v>
      </c>
      <c r="J1475">
        <v>-7.4320000000000004</v>
      </c>
      <c r="K1475">
        <v>-6.4569999999999999</v>
      </c>
      <c r="L1475">
        <v>-6.5940000000000003</v>
      </c>
      <c r="M1475">
        <v>-7.0940000000000003</v>
      </c>
      <c r="N1475">
        <v>-6.3449999999999998</v>
      </c>
      <c r="O1475">
        <v>-5.4189999999999996</v>
      </c>
      <c r="P1475">
        <v>-8.5190000000000001</v>
      </c>
      <c r="Q1475">
        <v>-6.3319999999999999</v>
      </c>
      <c r="R1475">
        <v>-7.3440000000000003</v>
      </c>
      <c r="S1475">
        <v>-6.52</v>
      </c>
      <c r="T1475">
        <v>-7.3319999999999999</v>
      </c>
      <c r="U1475">
        <v>-6.5069999999999997</v>
      </c>
      <c r="V1475">
        <v>-6.4450000000000003</v>
      </c>
      <c r="W1475">
        <v>-7.0590000000000002</v>
      </c>
      <c r="X1475">
        <v>-9.7349999999999994</v>
      </c>
      <c r="Y1475">
        <v>-16.013000000000002</v>
      </c>
      <c r="Z1475">
        <v>-24.023</v>
      </c>
      <c r="AA1475">
        <v>-31.006</v>
      </c>
      <c r="AB1475">
        <v>-196.685</v>
      </c>
      <c r="AC1475">
        <v>-1180.6210000000001</v>
      </c>
      <c r="AD1475">
        <v>-1648.6849999999999</v>
      </c>
      <c r="AE1475">
        <v>-1643.722</v>
      </c>
      <c r="AF1475">
        <v>-1298.627</v>
      </c>
      <c r="AG1475">
        <v>-1381.8510000000001</v>
      </c>
      <c r="AH1475">
        <v>-1771.5150000000001</v>
      </c>
      <c r="AI1475">
        <v>-1972.2249999999999</v>
      </c>
      <c r="AJ1475">
        <v>-1983.2860000000001</v>
      </c>
      <c r="AK1475">
        <v>-1875.6990000000001</v>
      </c>
      <c r="AL1475">
        <v>-1670.019</v>
      </c>
      <c r="AM1475">
        <v>-1439.7190000000001</v>
      </c>
      <c r="AN1475">
        <v>-1174.018</v>
      </c>
      <c r="AO1475">
        <v>-860.94899999999996</v>
      </c>
      <c r="AP1475">
        <v>-557.74199999999996</v>
      </c>
      <c r="AQ1475">
        <v>-267.30599999999998</v>
      </c>
      <c r="AR1475">
        <v>-71.878</v>
      </c>
      <c r="AS1475">
        <v>-10.063000000000001</v>
      </c>
      <c r="AT1475">
        <v>-6.6070000000000002</v>
      </c>
      <c r="AU1475">
        <v>-4.7320000000000002</v>
      </c>
      <c r="AV1475">
        <v>-7.7320000000000002</v>
      </c>
      <c r="AW1475">
        <v>-7.5069999999999997</v>
      </c>
      <c r="AX1475">
        <v>-6.8319999999999999</v>
      </c>
      <c r="AY1475">
        <v>-6.9320000000000004</v>
      </c>
      <c r="AZ1475">
        <v>-6.7450000000000001</v>
      </c>
      <c r="BA1475">
        <v>-6.9320000000000004</v>
      </c>
      <c r="BB1475">
        <v>-6.8319999999999999</v>
      </c>
      <c r="BC1475">
        <v>-7.0570000000000004</v>
      </c>
      <c r="BD1475">
        <v>-6.7190000000000003</v>
      </c>
    </row>
    <row r="1476" spans="1:56" x14ac:dyDescent="0.25">
      <c r="A1476" t="s">
        <v>323</v>
      </c>
      <c r="D1476" t="s">
        <v>2</v>
      </c>
      <c r="F1476" t="s">
        <v>155</v>
      </c>
      <c r="G1476" s="33">
        <v>43178</v>
      </c>
      <c r="H1476" s="41">
        <f t="shared" si="27"/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</row>
    <row r="1477" spans="1:56" x14ac:dyDescent="0.25">
      <c r="A1477" t="s">
        <v>323</v>
      </c>
      <c r="D1477" t="s">
        <v>2</v>
      </c>
      <c r="F1477" t="s">
        <v>156</v>
      </c>
      <c r="G1477" s="33">
        <v>43178</v>
      </c>
      <c r="H1477" s="41">
        <f t="shared" si="27"/>
        <v>298149.53999999998</v>
      </c>
      <c r="I1477">
        <v>-8.7680000000000007</v>
      </c>
      <c r="J1477">
        <v>-8.1809999999999992</v>
      </c>
      <c r="K1477">
        <v>-6.5709999999999997</v>
      </c>
      <c r="L1477">
        <v>-6.02</v>
      </c>
      <c r="M1477">
        <v>-6.6459999999999999</v>
      </c>
      <c r="N1477">
        <v>-8.0220000000000002</v>
      </c>
      <c r="O1477">
        <v>-6.415</v>
      </c>
      <c r="P1477">
        <v>-5.6639999999999997</v>
      </c>
      <c r="Q1477">
        <v>-6.5339999999999998</v>
      </c>
      <c r="R1477">
        <v>-7.5979999999999999</v>
      </c>
      <c r="S1477">
        <v>-8.516</v>
      </c>
      <c r="T1477">
        <v>-9.4090000000000007</v>
      </c>
      <c r="U1477">
        <v>-9.1080000000000005</v>
      </c>
      <c r="V1477">
        <v>-60.343000000000004</v>
      </c>
      <c r="W1477">
        <v>-828.44899999999996</v>
      </c>
      <c r="X1477">
        <v>-3044.2339999999999</v>
      </c>
      <c r="Y1477">
        <v>-6027.3140000000003</v>
      </c>
      <c r="Z1477">
        <v>-9172.3889999999992</v>
      </c>
      <c r="AA1477">
        <v>-12516.753000000001</v>
      </c>
      <c r="AB1477">
        <v>-15705.01</v>
      </c>
      <c r="AC1477">
        <v>-18375.173999999999</v>
      </c>
      <c r="AD1477">
        <v>-20577.95</v>
      </c>
      <c r="AE1477">
        <v>-22147.66</v>
      </c>
      <c r="AF1477">
        <v>-23096.202000000001</v>
      </c>
      <c r="AG1477">
        <v>-23793.516</v>
      </c>
      <c r="AH1477">
        <v>-23924.353999999999</v>
      </c>
      <c r="AI1477">
        <v>-23353.127</v>
      </c>
      <c r="AJ1477">
        <v>-22307.498</v>
      </c>
      <c r="AK1477">
        <v>-20327.199000000001</v>
      </c>
      <c r="AL1477">
        <v>-17905.567999999999</v>
      </c>
      <c r="AM1477">
        <v>-15436.804</v>
      </c>
      <c r="AN1477">
        <v>-12180.045</v>
      </c>
      <c r="AO1477">
        <v>-6263.74</v>
      </c>
      <c r="AP1477">
        <v>-833.654</v>
      </c>
      <c r="AQ1477">
        <v>-48.390999999999998</v>
      </c>
      <c r="AR1477">
        <v>-17.515000000000001</v>
      </c>
      <c r="AS1477">
        <v>-12.781000000000001</v>
      </c>
      <c r="AT1477">
        <v>-12.824999999999999</v>
      </c>
      <c r="AU1477">
        <v>-11.784000000000001</v>
      </c>
      <c r="AV1477">
        <v>-10.381</v>
      </c>
      <c r="AW1477">
        <v>-9.8130000000000006</v>
      </c>
      <c r="AX1477">
        <v>-8.5419999999999998</v>
      </c>
      <c r="AY1477">
        <v>-7.556</v>
      </c>
      <c r="AZ1477">
        <v>-8.0239999999999991</v>
      </c>
      <c r="BA1477">
        <v>-7.4630000000000001</v>
      </c>
      <c r="BB1477">
        <v>-7.4119999999999999</v>
      </c>
      <c r="BC1477">
        <v>-6.444</v>
      </c>
      <c r="BD1477">
        <v>-6.1740000000000004</v>
      </c>
    </row>
    <row r="1478" spans="1:56" x14ac:dyDescent="0.25">
      <c r="A1478" t="s">
        <v>323</v>
      </c>
      <c r="D1478" t="s">
        <v>2</v>
      </c>
      <c r="F1478" t="s">
        <v>157</v>
      </c>
      <c r="G1478" s="33">
        <v>43178</v>
      </c>
      <c r="H1478" s="41">
        <f t="shared" si="27"/>
        <v>13389.362000000005</v>
      </c>
      <c r="I1478">
        <v>-6.8319999999999999</v>
      </c>
      <c r="J1478">
        <v>-7.2450000000000001</v>
      </c>
      <c r="K1478">
        <v>-6.4320000000000004</v>
      </c>
      <c r="L1478">
        <v>-6.5949999999999998</v>
      </c>
      <c r="M1478">
        <v>-6.7949999999999999</v>
      </c>
      <c r="N1478">
        <v>-6.7569999999999997</v>
      </c>
      <c r="O1478">
        <v>-4.7569999999999997</v>
      </c>
      <c r="P1478">
        <v>-7.5449999999999999</v>
      </c>
      <c r="Q1478">
        <v>-6.6189999999999998</v>
      </c>
      <c r="R1478">
        <v>-6.6189999999999998</v>
      </c>
      <c r="S1478">
        <v>-6.8319999999999999</v>
      </c>
      <c r="T1478">
        <v>-6.4820000000000002</v>
      </c>
      <c r="U1478">
        <v>-6.3689999999999998</v>
      </c>
      <c r="V1478">
        <v>-8.0660000000000007</v>
      </c>
      <c r="W1478">
        <v>-25.731999999999999</v>
      </c>
      <c r="X1478">
        <v>-90.646000000000001</v>
      </c>
      <c r="Y1478">
        <v>-200.75899999999999</v>
      </c>
      <c r="Z1478">
        <v>-365.52</v>
      </c>
      <c r="AA1478">
        <v>-554.82600000000002</v>
      </c>
      <c r="AB1478">
        <v>-720.447</v>
      </c>
      <c r="AC1478">
        <v>-873.20699999999999</v>
      </c>
      <c r="AD1478">
        <v>-970.96199999999999</v>
      </c>
      <c r="AE1478">
        <v>-1052.4639999999999</v>
      </c>
      <c r="AF1478">
        <v>-1089.798</v>
      </c>
      <c r="AG1478">
        <v>-1090.6220000000001</v>
      </c>
      <c r="AH1478">
        <v>-1041.104</v>
      </c>
      <c r="AI1478">
        <v>-958.62300000000005</v>
      </c>
      <c r="AJ1478">
        <v>-896.16300000000001</v>
      </c>
      <c r="AK1478">
        <v>-807.471</v>
      </c>
      <c r="AL1478">
        <v>-732.98299999999995</v>
      </c>
      <c r="AM1478">
        <v>-699.61</v>
      </c>
      <c r="AN1478">
        <v>-629.25400000000002</v>
      </c>
      <c r="AO1478">
        <v>-342.30399999999997</v>
      </c>
      <c r="AP1478">
        <v>-52.850999999999999</v>
      </c>
      <c r="AQ1478">
        <v>-12.282999999999999</v>
      </c>
      <c r="AR1478">
        <v>-7.9029999999999996</v>
      </c>
      <c r="AS1478">
        <v>-6.758</v>
      </c>
      <c r="AT1478">
        <v>-6.1440000000000001</v>
      </c>
      <c r="AU1478">
        <v>-4.2190000000000003</v>
      </c>
      <c r="AV1478">
        <v>-7.9320000000000004</v>
      </c>
      <c r="AW1478">
        <v>-6.6189999999999998</v>
      </c>
      <c r="AX1478">
        <v>-6.7569999999999997</v>
      </c>
      <c r="AY1478">
        <v>-6.6820000000000004</v>
      </c>
      <c r="AZ1478">
        <v>-7.0069999999999997</v>
      </c>
      <c r="BA1478">
        <v>-6.9320000000000004</v>
      </c>
      <c r="BB1478">
        <v>-6.8449999999999998</v>
      </c>
      <c r="BC1478">
        <v>-7.37</v>
      </c>
      <c r="BD1478">
        <v>-6.62</v>
      </c>
    </row>
    <row r="1479" spans="1:56" x14ac:dyDescent="0.25">
      <c r="A1479" t="s">
        <v>323</v>
      </c>
      <c r="D1479" t="s">
        <v>2</v>
      </c>
      <c r="F1479" t="s">
        <v>157</v>
      </c>
      <c r="G1479" s="33">
        <v>43179</v>
      </c>
      <c r="H1479" s="41">
        <f t="shared" si="27"/>
        <v>3496.893999999998</v>
      </c>
      <c r="I1479">
        <v>-7.3070000000000004</v>
      </c>
      <c r="J1479">
        <v>-6.694</v>
      </c>
      <c r="K1479">
        <v>-7.1820000000000004</v>
      </c>
      <c r="L1479">
        <v>-7.3819999999999997</v>
      </c>
      <c r="M1479">
        <v>-6.87</v>
      </c>
      <c r="N1479">
        <v>-7.3570000000000002</v>
      </c>
      <c r="O1479">
        <v>-3.82</v>
      </c>
      <c r="P1479">
        <v>-8.4190000000000005</v>
      </c>
      <c r="Q1479">
        <v>-6.57</v>
      </c>
      <c r="R1479">
        <v>-6.7949999999999999</v>
      </c>
      <c r="S1479">
        <v>-6.3319999999999999</v>
      </c>
      <c r="T1479">
        <v>-6.907</v>
      </c>
      <c r="U1479">
        <v>-6.47</v>
      </c>
      <c r="V1479">
        <v>-6.8109999999999999</v>
      </c>
      <c r="W1479">
        <v>-9.7509999999999994</v>
      </c>
      <c r="X1479">
        <v>-15.763</v>
      </c>
      <c r="Y1479">
        <v>-20.782</v>
      </c>
      <c r="Z1479">
        <v>-20.827000000000002</v>
      </c>
      <c r="AA1479">
        <v>-49.329000000000001</v>
      </c>
      <c r="AB1479">
        <v>-133.08699999999999</v>
      </c>
      <c r="AC1479">
        <v>-322.30599999999998</v>
      </c>
      <c r="AD1479">
        <v>-459.89100000000002</v>
      </c>
      <c r="AE1479">
        <v>-433.21199999999999</v>
      </c>
      <c r="AF1479">
        <v>-405.18599999999998</v>
      </c>
      <c r="AG1479">
        <v>-321.96899999999999</v>
      </c>
      <c r="AH1479">
        <v>-204.83600000000001</v>
      </c>
      <c r="AI1479">
        <v>-127.461</v>
      </c>
      <c r="AJ1479">
        <v>-122.55200000000001</v>
      </c>
      <c r="AK1479">
        <v>-151.67699999999999</v>
      </c>
      <c r="AL1479">
        <v>-149.33500000000001</v>
      </c>
      <c r="AM1479">
        <v>-96.441000000000003</v>
      </c>
      <c r="AN1479">
        <v>-74.634</v>
      </c>
      <c r="AO1479">
        <v>-65.784999999999997</v>
      </c>
      <c r="AP1479">
        <v>-59.758000000000003</v>
      </c>
      <c r="AQ1479">
        <v>-49.811999999999998</v>
      </c>
      <c r="AR1479">
        <v>-22.474</v>
      </c>
      <c r="AS1479">
        <v>-7.4320000000000004</v>
      </c>
      <c r="AT1479">
        <v>-6.7949999999999999</v>
      </c>
      <c r="AU1479">
        <v>-6.2069999999999999</v>
      </c>
      <c r="AV1479">
        <v>-7.9820000000000002</v>
      </c>
      <c r="AW1479">
        <v>-7.157</v>
      </c>
      <c r="AX1479">
        <v>-7.37</v>
      </c>
      <c r="AY1479">
        <v>-6.9320000000000004</v>
      </c>
      <c r="AZ1479">
        <v>-7.1820000000000004</v>
      </c>
      <c r="BA1479">
        <v>-6.8940000000000001</v>
      </c>
      <c r="BB1479">
        <v>-7.1820000000000004</v>
      </c>
      <c r="BC1479">
        <v>-6.8319999999999999</v>
      </c>
      <c r="BD1479">
        <v>-7.1449999999999996</v>
      </c>
    </row>
    <row r="1480" spans="1:56" x14ac:dyDescent="0.25">
      <c r="A1480" t="s">
        <v>323</v>
      </c>
      <c r="D1480" t="s">
        <v>2</v>
      </c>
      <c r="F1480" t="s">
        <v>155</v>
      </c>
      <c r="G1480" s="33">
        <v>43179</v>
      </c>
      <c r="H1480" s="41">
        <f t="shared" si="27"/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</row>
    <row r="1481" spans="1:56" x14ac:dyDescent="0.25">
      <c r="A1481" t="s">
        <v>323</v>
      </c>
      <c r="D1481" t="s">
        <v>2</v>
      </c>
      <c r="F1481" t="s">
        <v>156</v>
      </c>
      <c r="G1481" s="33">
        <v>43179</v>
      </c>
      <c r="H1481" s="41">
        <f t="shared" si="27"/>
        <v>88580.029999999955</v>
      </c>
      <c r="I1481">
        <v>-6.2809999999999997</v>
      </c>
      <c r="J1481">
        <v>-6.1529999999999996</v>
      </c>
      <c r="K1481">
        <v>-5.7370000000000001</v>
      </c>
      <c r="L1481">
        <v>-5.3159999999999998</v>
      </c>
      <c r="M1481">
        <v>-5.2270000000000003</v>
      </c>
      <c r="N1481">
        <v>-5.19</v>
      </c>
      <c r="O1481">
        <v>-5.6059999999999999</v>
      </c>
      <c r="P1481">
        <v>-5.5529999999999999</v>
      </c>
      <c r="Q1481">
        <v>-5.3479999999999999</v>
      </c>
      <c r="R1481">
        <v>-6.18</v>
      </c>
      <c r="S1481">
        <v>-7.8230000000000004</v>
      </c>
      <c r="T1481">
        <v>-7.6079999999999997</v>
      </c>
      <c r="U1481">
        <v>-7.9109999999999996</v>
      </c>
      <c r="V1481">
        <v>-9.3970000000000002</v>
      </c>
      <c r="W1481">
        <v>-59.036999999999999</v>
      </c>
      <c r="X1481">
        <v>-277.63600000000002</v>
      </c>
      <c r="Y1481">
        <v>-765.06100000000004</v>
      </c>
      <c r="Z1481">
        <v>-984.62400000000002</v>
      </c>
      <c r="AA1481">
        <v>-1712.8620000000001</v>
      </c>
      <c r="AB1481">
        <v>-4118.0730000000003</v>
      </c>
      <c r="AC1481">
        <v>-8973.6059999999998</v>
      </c>
      <c r="AD1481">
        <v>-11455.241</v>
      </c>
      <c r="AE1481">
        <v>-10946.463</v>
      </c>
      <c r="AF1481">
        <v>-10008.901</v>
      </c>
      <c r="AG1481">
        <v>-8430.0220000000008</v>
      </c>
      <c r="AH1481">
        <v>-5996.335</v>
      </c>
      <c r="AI1481">
        <v>-4613.3559999999998</v>
      </c>
      <c r="AJ1481">
        <v>-4781.5479999999998</v>
      </c>
      <c r="AK1481">
        <v>-5516.5410000000002</v>
      </c>
      <c r="AL1481">
        <v>-4613.3549999999996</v>
      </c>
      <c r="AM1481">
        <v>-2502.0749999999998</v>
      </c>
      <c r="AN1481">
        <v>-1275.519</v>
      </c>
      <c r="AO1481">
        <v>-655.21699999999998</v>
      </c>
      <c r="AP1481">
        <v>-412.55900000000003</v>
      </c>
      <c r="AQ1481">
        <v>-223.96600000000001</v>
      </c>
      <c r="AR1481">
        <v>-55.021000000000001</v>
      </c>
      <c r="AS1481">
        <v>-13.032999999999999</v>
      </c>
      <c r="AT1481">
        <v>-12.991</v>
      </c>
      <c r="AU1481">
        <v>-10.936999999999999</v>
      </c>
      <c r="AV1481">
        <v>-11.333</v>
      </c>
      <c r="AW1481">
        <v>-10.452999999999999</v>
      </c>
      <c r="AX1481">
        <v>-8.8919999999999995</v>
      </c>
      <c r="AY1481">
        <v>-7.8410000000000002</v>
      </c>
      <c r="AZ1481">
        <v>-6.556</v>
      </c>
      <c r="BA1481">
        <v>-7.0819999999999999</v>
      </c>
      <c r="BB1481">
        <v>-7.79</v>
      </c>
      <c r="BC1481">
        <v>-8.9220000000000006</v>
      </c>
      <c r="BD1481">
        <v>-7.8520000000000003</v>
      </c>
    </row>
    <row r="1482" spans="1:56" x14ac:dyDescent="0.25">
      <c r="A1482" t="s">
        <v>323</v>
      </c>
      <c r="D1482" t="s">
        <v>2</v>
      </c>
      <c r="F1482" t="s">
        <v>157</v>
      </c>
      <c r="G1482" s="33">
        <v>43180</v>
      </c>
      <c r="H1482" s="41">
        <f t="shared" si="27"/>
        <v>12857.955</v>
      </c>
      <c r="I1482">
        <v>-6.8940000000000001</v>
      </c>
      <c r="J1482">
        <v>-7.1449999999999996</v>
      </c>
      <c r="K1482">
        <v>-6.7320000000000002</v>
      </c>
      <c r="L1482">
        <v>-7.2069999999999999</v>
      </c>
      <c r="M1482">
        <v>-6.8449999999999998</v>
      </c>
      <c r="N1482">
        <v>-7.1070000000000002</v>
      </c>
      <c r="O1482">
        <v>-3.67</v>
      </c>
      <c r="P1482">
        <v>-7.87</v>
      </c>
      <c r="Q1482">
        <v>-6.9189999999999996</v>
      </c>
      <c r="R1482">
        <v>-7.2320000000000002</v>
      </c>
      <c r="S1482">
        <v>-6.6820000000000004</v>
      </c>
      <c r="T1482">
        <v>-6.92</v>
      </c>
      <c r="U1482">
        <v>-6.4569999999999999</v>
      </c>
      <c r="V1482">
        <v>-7.6260000000000003</v>
      </c>
      <c r="W1482">
        <v>-27.411000000000001</v>
      </c>
      <c r="X1482">
        <v>-56.890999999999998</v>
      </c>
      <c r="Y1482">
        <v>-66.584999999999994</v>
      </c>
      <c r="Z1482">
        <v>-142.244</v>
      </c>
      <c r="AA1482">
        <v>-279.02699999999999</v>
      </c>
      <c r="AB1482">
        <v>-540.20699999999999</v>
      </c>
      <c r="AC1482">
        <v>-655.71600000000001</v>
      </c>
      <c r="AD1482">
        <v>-898.01700000000005</v>
      </c>
      <c r="AE1482">
        <v>-910.34900000000005</v>
      </c>
      <c r="AF1482">
        <v>-1044.2180000000001</v>
      </c>
      <c r="AG1482">
        <v>-1081.5409999999999</v>
      </c>
      <c r="AH1482">
        <v>-1058.011</v>
      </c>
      <c r="AI1482">
        <v>-967.06399999999996</v>
      </c>
      <c r="AJ1482">
        <v>-906.27700000000004</v>
      </c>
      <c r="AK1482">
        <v>-844.00099999999998</v>
      </c>
      <c r="AL1482">
        <v>-793.53</v>
      </c>
      <c r="AM1482">
        <v>-738.904</v>
      </c>
      <c r="AN1482">
        <v>-641.93499999999995</v>
      </c>
      <c r="AO1482">
        <v>-491.58</v>
      </c>
      <c r="AP1482">
        <v>-333.077</v>
      </c>
      <c r="AQ1482">
        <v>-161.00899999999999</v>
      </c>
      <c r="AR1482">
        <v>-38.548000000000002</v>
      </c>
      <c r="AS1482">
        <v>-7.7759999999999998</v>
      </c>
      <c r="AT1482">
        <v>-6.4569999999999999</v>
      </c>
      <c r="AU1482">
        <v>-6.5570000000000004</v>
      </c>
      <c r="AV1482">
        <v>-7.9450000000000003</v>
      </c>
      <c r="AW1482">
        <v>-7.22</v>
      </c>
      <c r="AX1482">
        <v>-7.42</v>
      </c>
      <c r="AY1482">
        <v>-7.3449999999999998</v>
      </c>
      <c r="AZ1482">
        <v>-7.282</v>
      </c>
      <c r="BA1482">
        <v>-7.12</v>
      </c>
      <c r="BB1482">
        <v>-7.27</v>
      </c>
      <c r="BC1482">
        <v>-7.07</v>
      </c>
      <c r="BD1482">
        <v>-7.0449999999999999</v>
      </c>
    </row>
    <row r="1483" spans="1:56" x14ac:dyDescent="0.25">
      <c r="A1483" t="s">
        <v>323</v>
      </c>
      <c r="D1483" t="s">
        <v>2</v>
      </c>
      <c r="F1483" t="s">
        <v>155</v>
      </c>
      <c r="G1483" s="33">
        <v>43180</v>
      </c>
      <c r="H1483" s="41">
        <f t="shared" si="27"/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</row>
    <row r="1484" spans="1:56" x14ac:dyDescent="0.25">
      <c r="A1484" t="s">
        <v>323</v>
      </c>
      <c r="D1484" t="s">
        <v>2</v>
      </c>
      <c r="F1484" t="s">
        <v>156</v>
      </c>
      <c r="G1484" s="33">
        <v>43180</v>
      </c>
      <c r="H1484" s="41">
        <f t="shared" si="27"/>
        <v>276262.63200000016</v>
      </c>
      <c r="I1484">
        <v>-8.4160000000000004</v>
      </c>
      <c r="J1484">
        <v>-10.003</v>
      </c>
      <c r="K1484">
        <v>-9.4809999999999999</v>
      </c>
      <c r="L1484">
        <v>-6.5490000000000004</v>
      </c>
      <c r="M1484">
        <v>-6.7539999999999996</v>
      </c>
      <c r="N1484">
        <v>-7.8330000000000002</v>
      </c>
      <c r="O1484">
        <v>-7.3869999999999996</v>
      </c>
      <c r="P1484">
        <v>-6.1139999999999999</v>
      </c>
      <c r="Q1484">
        <v>-6.8339999999999996</v>
      </c>
      <c r="R1484">
        <v>-7.5860000000000003</v>
      </c>
      <c r="S1484">
        <v>-8.1020000000000003</v>
      </c>
      <c r="T1484">
        <v>-7.3609999999999998</v>
      </c>
      <c r="U1484">
        <v>-8.1519999999999992</v>
      </c>
      <c r="V1484">
        <v>-39.667999999999999</v>
      </c>
      <c r="W1484">
        <v>-656.15700000000004</v>
      </c>
      <c r="X1484">
        <v>-1706.9649999999999</v>
      </c>
      <c r="Y1484">
        <v>-2580.3240000000001</v>
      </c>
      <c r="Z1484">
        <v>-4575.9570000000003</v>
      </c>
      <c r="AA1484">
        <v>-7737.799</v>
      </c>
      <c r="AB1484">
        <v>-12231.308999999999</v>
      </c>
      <c r="AC1484">
        <v>-14796.437</v>
      </c>
      <c r="AD1484">
        <v>-18491.919000000002</v>
      </c>
      <c r="AE1484">
        <v>-19764.927</v>
      </c>
      <c r="AF1484">
        <v>-21227.381000000001</v>
      </c>
      <c r="AG1484">
        <v>-22989.18</v>
      </c>
      <c r="AH1484">
        <v>-23011.596000000001</v>
      </c>
      <c r="AI1484">
        <v>-22253.224999999999</v>
      </c>
      <c r="AJ1484">
        <v>-21603.342000000001</v>
      </c>
      <c r="AK1484">
        <v>-20188.901000000002</v>
      </c>
      <c r="AL1484">
        <v>-18128.822</v>
      </c>
      <c r="AM1484">
        <v>-15284.324000000001</v>
      </c>
      <c r="AN1484">
        <v>-12127.965</v>
      </c>
      <c r="AO1484">
        <v>-8691.9979999999996</v>
      </c>
      <c r="AP1484">
        <v>-5197.4949999999999</v>
      </c>
      <c r="AQ1484">
        <v>-2264.2370000000001</v>
      </c>
      <c r="AR1484">
        <v>-501.94</v>
      </c>
      <c r="AS1484">
        <v>-24.99</v>
      </c>
      <c r="AT1484">
        <v>-11.569000000000001</v>
      </c>
      <c r="AU1484">
        <v>-10.548999999999999</v>
      </c>
      <c r="AV1484">
        <v>-10.444000000000001</v>
      </c>
      <c r="AW1484">
        <v>-7.9829999999999997</v>
      </c>
      <c r="AX1484">
        <v>-7.9960000000000004</v>
      </c>
      <c r="AY1484">
        <v>-7.3890000000000002</v>
      </c>
      <c r="AZ1484">
        <v>-6.3840000000000003</v>
      </c>
      <c r="BA1484">
        <v>-6.484</v>
      </c>
      <c r="BB1484">
        <v>-5.8760000000000003</v>
      </c>
      <c r="BC1484">
        <v>-5.4269999999999996</v>
      </c>
      <c r="BD1484">
        <v>-5.101</v>
      </c>
    </row>
    <row r="1485" spans="1:56" x14ac:dyDescent="0.25">
      <c r="A1485" t="s">
        <v>323</v>
      </c>
      <c r="D1485" t="s">
        <v>2</v>
      </c>
      <c r="F1485" t="s">
        <v>155</v>
      </c>
      <c r="G1485" s="33">
        <v>43181</v>
      </c>
      <c r="H1485" s="41">
        <f t="shared" si="27"/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</row>
    <row r="1486" spans="1:56" x14ac:dyDescent="0.25">
      <c r="A1486" t="s">
        <v>323</v>
      </c>
      <c r="D1486" t="s">
        <v>2</v>
      </c>
      <c r="F1486" t="s">
        <v>156</v>
      </c>
      <c r="G1486" s="33">
        <v>43181</v>
      </c>
      <c r="H1486" s="41">
        <f t="shared" si="27"/>
        <v>284783.15699999989</v>
      </c>
      <c r="I1486">
        <v>-5.5190000000000001</v>
      </c>
      <c r="J1486">
        <v>-5.1589999999999998</v>
      </c>
      <c r="K1486">
        <v>-4.8730000000000002</v>
      </c>
      <c r="L1486">
        <v>-5.298</v>
      </c>
      <c r="M1486">
        <v>-5.2960000000000003</v>
      </c>
      <c r="N1486">
        <v>-5.5910000000000002</v>
      </c>
      <c r="O1486">
        <v>-5.6340000000000003</v>
      </c>
      <c r="P1486">
        <v>-6.1509999999999998</v>
      </c>
      <c r="Q1486">
        <v>-6.282</v>
      </c>
      <c r="R1486">
        <v>-5.8680000000000003</v>
      </c>
      <c r="S1486">
        <v>-6.6710000000000003</v>
      </c>
      <c r="T1486">
        <v>-7.57</v>
      </c>
      <c r="U1486">
        <v>-9.3439999999999994</v>
      </c>
      <c r="V1486">
        <v>-40.093000000000004</v>
      </c>
      <c r="W1486">
        <v>-713.33100000000002</v>
      </c>
      <c r="X1486">
        <v>-2407.7289999999998</v>
      </c>
      <c r="Y1486">
        <v>-4521.3320000000003</v>
      </c>
      <c r="Z1486">
        <v>-8510.8119999999999</v>
      </c>
      <c r="AA1486">
        <v>-11829.007</v>
      </c>
      <c r="AB1486">
        <v>-14837.259</v>
      </c>
      <c r="AC1486">
        <v>-17170.977999999999</v>
      </c>
      <c r="AD1486">
        <v>-19408.772000000001</v>
      </c>
      <c r="AE1486">
        <v>-20950.217000000001</v>
      </c>
      <c r="AF1486">
        <v>-22095.239000000001</v>
      </c>
      <c r="AG1486">
        <v>-22433.677</v>
      </c>
      <c r="AH1486">
        <v>-22435.635999999999</v>
      </c>
      <c r="AI1486">
        <v>-21991.271000000001</v>
      </c>
      <c r="AJ1486">
        <v>-21021.197</v>
      </c>
      <c r="AK1486">
        <v>-19611.969000000001</v>
      </c>
      <c r="AL1486">
        <v>-16884.704000000002</v>
      </c>
      <c r="AM1486">
        <v>-13268.166999999999</v>
      </c>
      <c r="AN1486">
        <v>-10115.543</v>
      </c>
      <c r="AO1486">
        <v>-7591.5789999999997</v>
      </c>
      <c r="AP1486">
        <v>-4659.2110000000002</v>
      </c>
      <c r="AQ1486">
        <v>-1898.135</v>
      </c>
      <c r="AR1486">
        <v>-200.05099999999999</v>
      </c>
      <c r="AS1486">
        <v>-20.385000000000002</v>
      </c>
      <c r="AT1486">
        <v>-11.55</v>
      </c>
      <c r="AU1486">
        <v>-10.964</v>
      </c>
      <c r="AV1486">
        <v>-9.94</v>
      </c>
      <c r="AW1486">
        <v>-8.5570000000000004</v>
      </c>
      <c r="AX1486">
        <v>-8.0660000000000007</v>
      </c>
      <c r="AY1486">
        <v>-6.6710000000000003</v>
      </c>
      <c r="AZ1486">
        <v>-7.1539999999999999</v>
      </c>
      <c r="BA1486">
        <v>-5.9820000000000002</v>
      </c>
      <c r="BB1486">
        <v>-6.1180000000000003</v>
      </c>
      <c r="BC1486">
        <v>-5.35</v>
      </c>
      <c r="BD1486">
        <v>-7.2549999999999999</v>
      </c>
    </row>
    <row r="1487" spans="1:56" x14ac:dyDescent="0.25">
      <c r="A1487" t="s">
        <v>323</v>
      </c>
      <c r="D1487" t="s">
        <v>2</v>
      </c>
      <c r="F1487" t="s">
        <v>157</v>
      </c>
      <c r="G1487" s="33">
        <v>43181</v>
      </c>
      <c r="H1487" s="41">
        <f t="shared" ref="H1487:H1550" si="28">IF(D1487&lt;&gt;"Jemena",
IF(SUM(I1487:BD1487)&gt;0,SUM(I1487:BD1487),SUM(I1487:BD1487)*-1),
IF(AND(F1487&lt;&gt;"Jemena residential",F1487&lt;&gt;"Jemena small business"),0,IF(SUM(I1487:BD1487)&gt;0,SUM(I1487:BD1487),SUM(I1487:BD1487)*-1)))</f>
        <v>13079.151000000003</v>
      </c>
      <c r="I1487">
        <v>-7.3819999999999997</v>
      </c>
      <c r="J1487">
        <v>-7.92</v>
      </c>
      <c r="K1487">
        <v>-7.17</v>
      </c>
      <c r="L1487">
        <v>-7.6449999999999996</v>
      </c>
      <c r="M1487">
        <v>-7.4939999999999998</v>
      </c>
      <c r="N1487">
        <v>-7.5069999999999997</v>
      </c>
      <c r="O1487">
        <v>-7.0570000000000004</v>
      </c>
      <c r="P1487">
        <v>-7.77</v>
      </c>
      <c r="Q1487">
        <v>-7.2069999999999999</v>
      </c>
      <c r="R1487">
        <v>-8.57</v>
      </c>
      <c r="S1487">
        <v>-19.007000000000001</v>
      </c>
      <c r="T1487">
        <v>-20.344000000000001</v>
      </c>
      <c r="U1487">
        <v>-19.619</v>
      </c>
      <c r="V1487">
        <v>-29.821000000000002</v>
      </c>
      <c r="W1487">
        <v>-66.900000000000006</v>
      </c>
      <c r="X1487">
        <v>-113.45099999999999</v>
      </c>
      <c r="Y1487">
        <v>-170.88399999999999</v>
      </c>
      <c r="Z1487">
        <v>-332.072</v>
      </c>
      <c r="AA1487">
        <v>-533.49400000000003</v>
      </c>
      <c r="AB1487">
        <v>-690.75300000000004</v>
      </c>
      <c r="AC1487">
        <v>-805.73900000000003</v>
      </c>
      <c r="AD1487">
        <v>-920.03899999999999</v>
      </c>
      <c r="AE1487">
        <v>-983.60799999999995</v>
      </c>
      <c r="AF1487">
        <v>-1046.56</v>
      </c>
      <c r="AG1487">
        <v>-999.36699999999996</v>
      </c>
      <c r="AH1487">
        <v>-977.779</v>
      </c>
      <c r="AI1487">
        <v>-898.05399999999997</v>
      </c>
      <c r="AJ1487">
        <v>-827.03300000000002</v>
      </c>
      <c r="AK1487">
        <v>-770.58900000000006</v>
      </c>
      <c r="AL1487">
        <v>-692.28700000000003</v>
      </c>
      <c r="AM1487">
        <v>-619.33000000000004</v>
      </c>
      <c r="AN1487">
        <v>-536.36699999999996</v>
      </c>
      <c r="AO1487">
        <v>-401.85199999999998</v>
      </c>
      <c r="AP1487">
        <v>-287.35300000000001</v>
      </c>
      <c r="AQ1487">
        <v>-136.155</v>
      </c>
      <c r="AR1487">
        <v>-21.98</v>
      </c>
      <c r="AS1487">
        <v>-7.0880000000000001</v>
      </c>
      <c r="AT1487">
        <v>-6.1070000000000002</v>
      </c>
      <c r="AU1487">
        <v>-6.782</v>
      </c>
      <c r="AV1487">
        <v>-7.2069999999999999</v>
      </c>
      <c r="AW1487">
        <v>-6.8070000000000004</v>
      </c>
      <c r="AX1487">
        <v>-6.569</v>
      </c>
      <c r="AY1487">
        <v>-7.1449999999999996</v>
      </c>
      <c r="AZ1487">
        <v>-6.77</v>
      </c>
      <c r="BA1487">
        <v>-7.62</v>
      </c>
      <c r="BB1487">
        <v>-6.7450000000000001</v>
      </c>
      <c r="BC1487">
        <v>-7.1449999999999996</v>
      </c>
      <c r="BD1487">
        <v>-7.0069999999999997</v>
      </c>
    </row>
    <row r="1488" spans="1:56" x14ac:dyDescent="0.25">
      <c r="A1488" t="s">
        <v>323</v>
      </c>
      <c r="D1488" t="s">
        <v>2</v>
      </c>
      <c r="F1488" t="s">
        <v>157</v>
      </c>
      <c r="G1488" s="33">
        <v>43182</v>
      </c>
      <c r="H1488" s="41">
        <f t="shared" si="28"/>
        <v>13754.011</v>
      </c>
      <c r="I1488">
        <v>-7.407</v>
      </c>
      <c r="J1488">
        <v>-6.6820000000000004</v>
      </c>
      <c r="K1488">
        <v>-7.07</v>
      </c>
      <c r="L1488">
        <v>-6.8449999999999998</v>
      </c>
      <c r="M1488">
        <v>-6.7069999999999999</v>
      </c>
      <c r="N1488">
        <v>-6.2320000000000002</v>
      </c>
      <c r="O1488">
        <v>-7.07</v>
      </c>
      <c r="P1488">
        <v>-7.27</v>
      </c>
      <c r="Q1488">
        <v>-6.77</v>
      </c>
      <c r="R1488">
        <v>-7.02</v>
      </c>
      <c r="S1488">
        <v>-6.7450000000000001</v>
      </c>
      <c r="T1488">
        <v>-7.2320000000000002</v>
      </c>
      <c r="U1488">
        <v>-6.1829999999999998</v>
      </c>
      <c r="V1488">
        <v>-6.6790000000000003</v>
      </c>
      <c r="W1488">
        <v>-20.093</v>
      </c>
      <c r="X1488">
        <v>-77.739000000000004</v>
      </c>
      <c r="Y1488">
        <v>-178.749</v>
      </c>
      <c r="Z1488">
        <v>-339.58300000000003</v>
      </c>
      <c r="AA1488">
        <v>-495.17099999999999</v>
      </c>
      <c r="AB1488">
        <v>-631.82600000000002</v>
      </c>
      <c r="AC1488">
        <v>-765.64400000000001</v>
      </c>
      <c r="AD1488">
        <v>-868.68200000000002</v>
      </c>
      <c r="AE1488">
        <v>-955.67200000000003</v>
      </c>
      <c r="AF1488">
        <v>-1016.95</v>
      </c>
      <c r="AG1488">
        <v>-1047.4179999999999</v>
      </c>
      <c r="AH1488">
        <v>-1029.403</v>
      </c>
      <c r="AI1488">
        <v>-995.11099999999999</v>
      </c>
      <c r="AJ1488">
        <v>-949.64300000000003</v>
      </c>
      <c r="AK1488">
        <v>-900.72799999999995</v>
      </c>
      <c r="AL1488">
        <v>-837.40499999999997</v>
      </c>
      <c r="AM1488">
        <v>-772.31799999999998</v>
      </c>
      <c r="AN1488">
        <v>-672.71100000000001</v>
      </c>
      <c r="AO1488">
        <v>-522.01</v>
      </c>
      <c r="AP1488">
        <v>-324.31599999999997</v>
      </c>
      <c r="AQ1488">
        <v>-132.87200000000001</v>
      </c>
      <c r="AR1488">
        <v>-43.348999999999997</v>
      </c>
      <c r="AS1488">
        <v>-7.0410000000000004</v>
      </c>
      <c r="AT1488">
        <v>-5.87</v>
      </c>
      <c r="AU1488">
        <v>-7.4320000000000004</v>
      </c>
      <c r="AV1488">
        <v>-6.2450000000000001</v>
      </c>
      <c r="AW1488">
        <v>-6.97</v>
      </c>
      <c r="AX1488">
        <v>-6.12</v>
      </c>
      <c r="AY1488">
        <v>-6.9189999999999996</v>
      </c>
      <c r="AZ1488">
        <v>-6.5819999999999999</v>
      </c>
      <c r="BA1488">
        <v>-7.3070000000000004</v>
      </c>
      <c r="BB1488">
        <v>-6.444</v>
      </c>
      <c r="BC1488">
        <v>-6.944</v>
      </c>
      <c r="BD1488">
        <v>-6.8319999999999999</v>
      </c>
    </row>
    <row r="1489" spans="1:56" x14ac:dyDescent="0.25">
      <c r="A1489" t="s">
        <v>323</v>
      </c>
      <c r="D1489" t="s">
        <v>2</v>
      </c>
      <c r="F1489" t="s">
        <v>156</v>
      </c>
      <c r="G1489" s="33">
        <v>43182</v>
      </c>
      <c r="H1489" s="41">
        <f t="shared" si="28"/>
        <v>288321.96600000001</v>
      </c>
      <c r="I1489">
        <v>-6.758</v>
      </c>
      <c r="J1489">
        <v>-5.6120000000000001</v>
      </c>
      <c r="K1489">
        <v>-5.0990000000000002</v>
      </c>
      <c r="L1489">
        <v>-5.0209999999999999</v>
      </c>
      <c r="M1489">
        <v>-5.758</v>
      </c>
      <c r="N1489">
        <v>-6.6369999999999996</v>
      </c>
      <c r="O1489">
        <v>-6.851</v>
      </c>
      <c r="P1489">
        <v>-6.375</v>
      </c>
      <c r="Q1489">
        <v>-6.556</v>
      </c>
      <c r="R1489">
        <v>-7.6970000000000001</v>
      </c>
      <c r="S1489">
        <v>-9.1489999999999991</v>
      </c>
      <c r="T1489">
        <v>-9.2010000000000005</v>
      </c>
      <c r="U1489">
        <v>-8.6809999999999992</v>
      </c>
      <c r="V1489">
        <v>-9.6489999999999991</v>
      </c>
      <c r="W1489">
        <v>-577.32899999999995</v>
      </c>
      <c r="X1489">
        <v>-2707.3560000000002</v>
      </c>
      <c r="Y1489">
        <v>-5492.7709999999997</v>
      </c>
      <c r="Z1489">
        <v>-8641.8970000000008</v>
      </c>
      <c r="AA1489">
        <v>-11656.85</v>
      </c>
      <c r="AB1489">
        <v>-14764.929</v>
      </c>
      <c r="AC1489">
        <v>-17310.863000000001</v>
      </c>
      <c r="AD1489">
        <v>-19657.833999999999</v>
      </c>
      <c r="AE1489">
        <v>-21246.952000000001</v>
      </c>
      <c r="AF1489">
        <v>-22277.416000000001</v>
      </c>
      <c r="AG1489">
        <v>-22814.137999999999</v>
      </c>
      <c r="AH1489">
        <v>-22860.079000000002</v>
      </c>
      <c r="AI1489">
        <v>-22195.118999999999</v>
      </c>
      <c r="AJ1489">
        <v>-20997.9</v>
      </c>
      <c r="AK1489">
        <v>-19315.690999999999</v>
      </c>
      <c r="AL1489">
        <v>-16907.582999999999</v>
      </c>
      <c r="AM1489">
        <v>-13984.421</v>
      </c>
      <c r="AN1489">
        <v>-10805.744000000001</v>
      </c>
      <c r="AO1489">
        <v>-7543.8770000000004</v>
      </c>
      <c r="AP1489">
        <v>-4108.4799999999996</v>
      </c>
      <c r="AQ1489">
        <v>-1776.43</v>
      </c>
      <c r="AR1489">
        <v>-465.58499999999998</v>
      </c>
      <c r="AS1489">
        <v>-18.596</v>
      </c>
      <c r="AT1489">
        <v>-13.688000000000001</v>
      </c>
      <c r="AU1489">
        <v>-11.478999999999999</v>
      </c>
      <c r="AV1489">
        <v>-10.432</v>
      </c>
      <c r="AW1489">
        <v>-9.3160000000000007</v>
      </c>
      <c r="AX1489">
        <v>-8.0670000000000002</v>
      </c>
      <c r="AY1489">
        <v>-7.6459999999999999</v>
      </c>
      <c r="AZ1489">
        <v>-7.1689999999999996</v>
      </c>
      <c r="BA1489">
        <v>-8.1010000000000009</v>
      </c>
      <c r="BB1489">
        <v>-6.3780000000000001</v>
      </c>
      <c r="BC1489">
        <v>-6.53</v>
      </c>
      <c r="BD1489">
        <v>-6.2759999999999998</v>
      </c>
    </row>
    <row r="1490" spans="1:56" x14ac:dyDescent="0.25">
      <c r="A1490" t="s">
        <v>323</v>
      </c>
      <c r="D1490" t="s">
        <v>2</v>
      </c>
      <c r="F1490" t="s">
        <v>155</v>
      </c>
      <c r="G1490" s="33">
        <v>43182</v>
      </c>
      <c r="H1490" s="41">
        <f t="shared" si="28"/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</row>
    <row r="1491" spans="1:56" x14ac:dyDescent="0.25">
      <c r="A1491" t="s">
        <v>323</v>
      </c>
      <c r="D1491" t="s">
        <v>2</v>
      </c>
      <c r="F1491" t="s">
        <v>156</v>
      </c>
      <c r="G1491" s="33">
        <v>43183</v>
      </c>
      <c r="H1491" s="41">
        <f t="shared" si="28"/>
        <v>62778.603999999992</v>
      </c>
      <c r="I1491">
        <v>-6.4560000000000004</v>
      </c>
      <c r="J1491">
        <v>-7.0309999999999997</v>
      </c>
      <c r="K1491">
        <v>-7.508</v>
      </c>
      <c r="L1491">
        <v>-7.97</v>
      </c>
      <c r="M1491">
        <v>-6.92</v>
      </c>
      <c r="N1491">
        <v>-6.6369999999999996</v>
      </c>
      <c r="O1491">
        <v>-7.4690000000000003</v>
      </c>
      <c r="P1491">
        <v>-7.8220000000000001</v>
      </c>
      <c r="Q1491">
        <v>-8.2460000000000004</v>
      </c>
      <c r="R1491">
        <v>-8.3119999999999994</v>
      </c>
      <c r="S1491">
        <v>-7.3339999999999996</v>
      </c>
      <c r="T1491">
        <v>-8.7260000000000009</v>
      </c>
      <c r="U1491">
        <v>-8.8640000000000008</v>
      </c>
      <c r="V1491">
        <v>-8.7439999999999998</v>
      </c>
      <c r="W1491">
        <v>-25.991</v>
      </c>
      <c r="X1491">
        <v>-240.483</v>
      </c>
      <c r="Y1491">
        <v>-525.13900000000001</v>
      </c>
      <c r="Z1491">
        <v>-823.44799999999998</v>
      </c>
      <c r="AA1491">
        <v>-17.209</v>
      </c>
      <c r="AB1491">
        <v>-11.025</v>
      </c>
      <c r="AC1491">
        <v>-11.327</v>
      </c>
      <c r="AD1491">
        <v>-23.652999999999999</v>
      </c>
      <c r="AE1491">
        <v>-159.273</v>
      </c>
      <c r="AF1491">
        <v>-264.74299999999999</v>
      </c>
      <c r="AG1491">
        <v>-191.357</v>
      </c>
      <c r="AH1491">
        <v>-1024.17</v>
      </c>
      <c r="AI1491">
        <v>-2322.1729999999998</v>
      </c>
      <c r="AJ1491">
        <v>-6071.1440000000002</v>
      </c>
      <c r="AK1491">
        <v>-9940.1039999999994</v>
      </c>
      <c r="AL1491">
        <v>-14989.849</v>
      </c>
      <c r="AM1491">
        <v>-13544.638000000001</v>
      </c>
      <c r="AN1491">
        <v>-8998.6409999999996</v>
      </c>
      <c r="AO1491">
        <v>-862.15800000000002</v>
      </c>
      <c r="AP1491">
        <v>-2277.616</v>
      </c>
      <c r="AQ1491">
        <v>-240.691</v>
      </c>
      <c r="AR1491">
        <v>-13.64</v>
      </c>
      <c r="AS1491">
        <v>-9.6669999999999998</v>
      </c>
      <c r="AT1491">
        <v>-9.7739999999999991</v>
      </c>
      <c r="AU1491">
        <v>-9.2170000000000005</v>
      </c>
      <c r="AV1491">
        <v>-7.0940000000000003</v>
      </c>
      <c r="AW1491">
        <v>-7.5919999999999996</v>
      </c>
      <c r="AX1491">
        <v>-7.2380000000000004</v>
      </c>
      <c r="AY1491">
        <v>-7.6289999999999996</v>
      </c>
      <c r="AZ1491">
        <v>-7.6180000000000003</v>
      </c>
      <c r="BA1491">
        <v>-8.0809999999999995</v>
      </c>
      <c r="BB1491">
        <v>-6.3490000000000002</v>
      </c>
      <c r="BC1491">
        <v>-5.6340000000000003</v>
      </c>
      <c r="BD1491">
        <v>-6.2</v>
      </c>
    </row>
    <row r="1492" spans="1:56" x14ac:dyDescent="0.25">
      <c r="A1492" t="s">
        <v>323</v>
      </c>
      <c r="D1492" t="s">
        <v>2</v>
      </c>
      <c r="F1492" t="s">
        <v>157</v>
      </c>
      <c r="G1492" s="33">
        <v>43183</v>
      </c>
      <c r="H1492" s="41">
        <f t="shared" si="28"/>
        <v>6304.3540000000003</v>
      </c>
      <c r="I1492">
        <v>-6.6070000000000002</v>
      </c>
      <c r="J1492">
        <v>-6.3570000000000002</v>
      </c>
      <c r="K1492">
        <v>-6.532</v>
      </c>
      <c r="L1492">
        <v>-7.069</v>
      </c>
      <c r="M1492">
        <v>-6.2069999999999999</v>
      </c>
      <c r="N1492">
        <v>-5.82</v>
      </c>
      <c r="O1492">
        <v>-7.47</v>
      </c>
      <c r="P1492">
        <v>-6.6319999999999997</v>
      </c>
      <c r="Q1492">
        <v>-6.4569999999999999</v>
      </c>
      <c r="R1492">
        <v>-6.87</v>
      </c>
      <c r="S1492">
        <v>-6.907</v>
      </c>
      <c r="T1492">
        <v>-6.8319999999999999</v>
      </c>
      <c r="U1492">
        <v>-6.7450000000000001</v>
      </c>
      <c r="V1492">
        <v>-6.9189999999999996</v>
      </c>
      <c r="W1492">
        <v>-10.462999999999999</v>
      </c>
      <c r="X1492">
        <v>-47.381999999999998</v>
      </c>
      <c r="Y1492">
        <v>-77.361999999999995</v>
      </c>
      <c r="Z1492">
        <v>-93.936000000000007</v>
      </c>
      <c r="AA1492">
        <v>-9.6620000000000008</v>
      </c>
      <c r="AB1492">
        <v>-6.8129999999999997</v>
      </c>
      <c r="AC1492">
        <v>-7.2560000000000002</v>
      </c>
      <c r="AD1492">
        <v>-10.106999999999999</v>
      </c>
      <c r="AE1492">
        <v>-31.004000000000001</v>
      </c>
      <c r="AF1492">
        <v>-52.429000000000002</v>
      </c>
      <c r="AG1492">
        <v>-42.908000000000001</v>
      </c>
      <c r="AH1492">
        <v>-140.38</v>
      </c>
      <c r="AI1492">
        <v>-260.21100000000001</v>
      </c>
      <c r="AJ1492">
        <v>-596.125</v>
      </c>
      <c r="AK1492">
        <v>-903.45399999999995</v>
      </c>
      <c r="AL1492">
        <v>-1344.96</v>
      </c>
      <c r="AM1492">
        <v>-1229.3230000000001</v>
      </c>
      <c r="AN1492">
        <v>-802.67899999999997</v>
      </c>
      <c r="AO1492">
        <v>-131.71600000000001</v>
      </c>
      <c r="AP1492">
        <v>-281.452</v>
      </c>
      <c r="AQ1492">
        <v>-40.457999999999998</v>
      </c>
      <c r="AR1492">
        <v>-9.9149999999999991</v>
      </c>
      <c r="AS1492">
        <v>-6.4569999999999999</v>
      </c>
      <c r="AT1492">
        <v>-5.5069999999999997</v>
      </c>
      <c r="AU1492">
        <v>-7.87</v>
      </c>
      <c r="AV1492">
        <v>-6.4690000000000003</v>
      </c>
      <c r="AW1492">
        <v>-6.7569999999999997</v>
      </c>
      <c r="AX1492">
        <v>-6.82</v>
      </c>
      <c r="AY1492">
        <v>-7.157</v>
      </c>
      <c r="AZ1492">
        <v>-6.6449999999999996</v>
      </c>
      <c r="BA1492">
        <v>-6.8689999999999998</v>
      </c>
      <c r="BB1492">
        <v>-6.7949999999999999</v>
      </c>
      <c r="BC1492">
        <v>-6.7690000000000001</v>
      </c>
      <c r="BD1492">
        <v>-6.82</v>
      </c>
    </row>
    <row r="1493" spans="1:56" x14ac:dyDescent="0.25">
      <c r="A1493" t="s">
        <v>323</v>
      </c>
      <c r="D1493" t="s">
        <v>2</v>
      </c>
      <c r="F1493" t="s">
        <v>155</v>
      </c>
      <c r="G1493" s="33">
        <v>43183</v>
      </c>
      <c r="H1493" s="41">
        <f t="shared" si="28"/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</row>
    <row r="1494" spans="1:56" x14ac:dyDescent="0.25">
      <c r="A1494" t="s">
        <v>323</v>
      </c>
      <c r="D1494" t="s">
        <v>2</v>
      </c>
      <c r="F1494" t="s">
        <v>155</v>
      </c>
      <c r="G1494" s="33">
        <v>43184</v>
      </c>
      <c r="H1494" s="41">
        <f t="shared" si="28"/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</row>
    <row r="1495" spans="1:56" x14ac:dyDescent="0.25">
      <c r="A1495" t="s">
        <v>323</v>
      </c>
      <c r="D1495" t="s">
        <v>2</v>
      </c>
      <c r="F1495" t="s">
        <v>156</v>
      </c>
      <c r="G1495" s="33">
        <v>43184</v>
      </c>
      <c r="H1495" s="41">
        <f t="shared" si="28"/>
        <v>214939.54700000002</v>
      </c>
      <c r="I1495">
        <v>-6.0810000000000004</v>
      </c>
      <c r="J1495">
        <v>-6.2750000000000004</v>
      </c>
      <c r="K1495">
        <v>-7.2089999999999996</v>
      </c>
      <c r="L1495">
        <v>-7.508</v>
      </c>
      <c r="M1495">
        <v>-6.617</v>
      </c>
      <c r="N1495">
        <v>-5.31</v>
      </c>
      <c r="O1495">
        <v>-6.2949999999999999</v>
      </c>
      <c r="P1495">
        <v>-7.6020000000000003</v>
      </c>
      <c r="Q1495">
        <v>-7.5620000000000003</v>
      </c>
      <c r="R1495">
        <v>-8.2959999999999994</v>
      </c>
      <c r="S1495">
        <v>-7.3</v>
      </c>
      <c r="T1495">
        <v>-6.8630000000000004</v>
      </c>
      <c r="U1495">
        <v>-7.1440000000000001</v>
      </c>
      <c r="V1495">
        <v>-7.8529999999999998</v>
      </c>
      <c r="W1495">
        <v>-9.718</v>
      </c>
      <c r="X1495">
        <v>-14.837</v>
      </c>
      <c r="Y1495">
        <v>-62.720999999999997</v>
      </c>
      <c r="Z1495">
        <v>-1207.2670000000001</v>
      </c>
      <c r="AA1495">
        <v>-9606.0460000000003</v>
      </c>
      <c r="AB1495">
        <v>-14756.826999999999</v>
      </c>
      <c r="AC1495">
        <v>-16932.456999999999</v>
      </c>
      <c r="AD1495">
        <v>-18308.857</v>
      </c>
      <c r="AE1495">
        <v>-15736.433999999999</v>
      </c>
      <c r="AF1495">
        <v>-8051.308</v>
      </c>
      <c r="AG1495">
        <v>-9628.6309999999994</v>
      </c>
      <c r="AH1495">
        <v>-18592.468000000001</v>
      </c>
      <c r="AI1495">
        <v>-20090.306</v>
      </c>
      <c r="AJ1495">
        <v>-19053.817999999999</v>
      </c>
      <c r="AK1495">
        <v>-18203.106</v>
      </c>
      <c r="AL1495">
        <v>-14104.134</v>
      </c>
      <c r="AM1495">
        <v>-10210.641</v>
      </c>
      <c r="AN1495">
        <v>-10124.087</v>
      </c>
      <c r="AO1495">
        <v>-5441.5050000000001</v>
      </c>
      <c r="AP1495">
        <v>-2861.6190000000001</v>
      </c>
      <c r="AQ1495">
        <v>-1527.6289999999999</v>
      </c>
      <c r="AR1495">
        <v>-221.09700000000001</v>
      </c>
      <c r="AS1495">
        <v>-11.324999999999999</v>
      </c>
      <c r="AT1495">
        <v>-10.451000000000001</v>
      </c>
      <c r="AU1495">
        <v>-8.3339999999999996</v>
      </c>
      <c r="AV1495">
        <v>-7.9649999999999999</v>
      </c>
      <c r="AW1495">
        <v>-7.4539999999999997</v>
      </c>
      <c r="AX1495">
        <v>-7.5590000000000002</v>
      </c>
      <c r="AY1495">
        <v>-7.7370000000000001</v>
      </c>
      <c r="AZ1495">
        <v>-7.2069999999999999</v>
      </c>
      <c r="BA1495">
        <v>-6.5570000000000004</v>
      </c>
      <c r="BB1495">
        <v>-6.9029999999999996</v>
      </c>
      <c r="BC1495">
        <v>-6.7709999999999999</v>
      </c>
      <c r="BD1495">
        <v>-7.8559999999999999</v>
      </c>
    </row>
    <row r="1496" spans="1:56" x14ac:dyDescent="0.25">
      <c r="A1496" t="s">
        <v>323</v>
      </c>
      <c r="D1496" t="s">
        <v>2</v>
      </c>
      <c r="F1496" t="s">
        <v>157</v>
      </c>
      <c r="G1496" s="33">
        <v>43184</v>
      </c>
      <c r="H1496" s="41">
        <f t="shared" si="28"/>
        <v>20463.347999999994</v>
      </c>
      <c r="I1496">
        <v>-6.8819999999999997</v>
      </c>
      <c r="J1496">
        <v>-6.82</v>
      </c>
      <c r="K1496">
        <v>-6.9569999999999999</v>
      </c>
      <c r="L1496">
        <v>-6.9820000000000002</v>
      </c>
      <c r="M1496">
        <v>-6.569</v>
      </c>
      <c r="N1496">
        <v>-5.6070000000000002</v>
      </c>
      <c r="O1496">
        <v>-7.8940000000000001</v>
      </c>
      <c r="P1496">
        <v>-7.3319999999999999</v>
      </c>
      <c r="Q1496">
        <v>-6.9320000000000004</v>
      </c>
      <c r="R1496">
        <v>-7.0570000000000004</v>
      </c>
      <c r="S1496">
        <v>-6.819</v>
      </c>
      <c r="T1496">
        <v>-6.27</v>
      </c>
      <c r="U1496">
        <v>-6.657</v>
      </c>
      <c r="V1496">
        <v>-6.77</v>
      </c>
      <c r="W1496">
        <v>-6.2210000000000001</v>
      </c>
      <c r="X1496">
        <v>-8.7880000000000003</v>
      </c>
      <c r="Y1496">
        <v>-18.785</v>
      </c>
      <c r="Z1496">
        <v>-169.96</v>
      </c>
      <c r="AA1496">
        <v>-1074.2560000000001</v>
      </c>
      <c r="AB1496">
        <v>-1542.1769999999999</v>
      </c>
      <c r="AC1496">
        <v>-1680.4780000000001</v>
      </c>
      <c r="AD1496">
        <v>-1654.652</v>
      </c>
      <c r="AE1496">
        <v>-1377.537</v>
      </c>
      <c r="AF1496">
        <v>-873.53399999999999</v>
      </c>
      <c r="AG1496">
        <v>-856.00400000000002</v>
      </c>
      <c r="AH1496">
        <v>-1703.7439999999999</v>
      </c>
      <c r="AI1496">
        <v>-1891.8610000000001</v>
      </c>
      <c r="AJ1496">
        <v>-1547.203</v>
      </c>
      <c r="AK1496">
        <v>-1582.2270000000001</v>
      </c>
      <c r="AL1496">
        <v>-1290.787</v>
      </c>
      <c r="AM1496">
        <v>-904.33900000000006</v>
      </c>
      <c r="AN1496">
        <v>-991.33399999999995</v>
      </c>
      <c r="AO1496">
        <v>-561.34900000000005</v>
      </c>
      <c r="AP1496">
        <v>-345.04599999999999</v>
      </c>
      <c r="AQ1496">
        <v>-177.15700000000001</v>
      </c>
      <c r="AR1496">
        <v>-29.86</v>
      </c>
      <c r="AS1496">
        <v>-6.9219999999999997</v>
      </c>
      <c r="AT1496">
        <v>-4.5819999999999999</v>
      </c>
      <c r="AU1496">
        <v>-6.0069999999999997</v>
      </c>
      <c r="AV1496">
        <v>-8.282</v>
      </c>
      <c r="AW1496">
        <v>-6.8449999999999998</v>
      </c>
      <c r="AX1496">
        <v>-6.8819999999999997</v>
      </c>
      <c r="AY1496">
        <v>-7.0819999999999999</v>
      </c>
      <c r="AZ1496">
        <v>-6.2069999999999999</v>
      </c>
      <c r="BA1496">
        <v>-7.0570000000000004</v>
      </c>
      <c r="BB1496">
        <v>-7.0449999999999999</v>
      </c>
      <c r="BC1496">
        <v>-6.7450000000000001</v>
      </c>
      <c r="BD1496">
        <v>-6.8449999999999998</v>
      </c>
    </row>
    <row r="1497" spans="1:56" x14ac:dyDescent="0.25">
      <c r="A1497" t="s">
        <v>323</v>
      </c>
      <c r="D1497" t="s">
        <v>2</v>
      </c>
      <c r="F1497" t="s">
        <v>157</v>
      </c>
      <c r="G1497" s="33">
        <v>43185</v>
      </c>
      <c r="H1497" s="41">
        <f t="shared" si="28"/>
        <v>8135.0729999999994</v>
      </c>
      <c r="I1497">
        <v>-6.7190000000000003</v>
      </c>
      <c r="J1497">
        <v>-6.694</v>
      </c>
      <c r="K1497">
        <v>-6.7450000000000001</v>
      </c>
      <c r="L1497">
        <v>-6.8570000000000002</v>
      </c>
      <c r="M1497">
        <v>-6.87</v>
      </c>
      <c r="N1497">
        <v>-5.1820000000000004</v>
      </c>
      <c r="O1497">
        <v>-5.9820000000000002</v>
      </c>
      <c r="P1497">
        <v>-7.7069999999999999</v>
      </c>
      <c r="Q1497">
        <v>-6.7569999999999997</v>
      </c>
      <c r="R1497">
        <v>-6.7069999999999999</v>
      </c>
      <c r="S1497">
        <v>-6.62</v>
      </c>
      <c r="T1497">
        <v>-6.3570000000000002</v>
      </c>
      <c r="U1497">
        <v>-6.782</v>
      </c>
      <c r="V1497">
        <v>-6.4859999999999998</v>
      </c>
      <c r="W1497">
        <v>-10.558999999999999</v>
      </c>
      <c r="X1497">
        <v>-44.64</v>
      </c>
      <c r="Y1497">
        <v>-139.124</v>
      </c>
      <c r="Z1497">
        <v>-302.57</v>
      </c>
      <c r="AA1497">
        <v>-335.827</v>
      </c>
      <c r="AB1497">
        <v>-401.423</v>
      </c>
      <c r="AC1497">
        <v>-580.24900000000002</v>
      </c>
      <c r="AD1497">
        <v>-410.08600000000001</v>
      </c>
      <c r="AE1497">
        <v>-344.20100000000002</v>
      </c>
      <c r="AF1497">
        <v>-445.15199999999999</v>
      </c>
      <c r="AG1497">
        <v>-599.23199999999997</v>
      </c>
      <c r="AH1497">
        <v>-607.17999999999995</v>
      </c>
      <c r="AI1497">
        <v>-366.12</v>
      </c>
      <c r="AJ1497">
        <v>-454.44600000000003</v>
      </c>
      <c r="AK1497">
        <v>-344.68200000000002</v>
      </c>
      <c r="AL1497">
        <v>-474.83800000000002</v>
      </c>
      <c r="AM1497">
        <v>-566.53099999999995</v>
      </c>
      <c r="AN1497">
        <v>-481.798</v>
      </c>
      <c r="AO1497">
        <v>-503.70499999999998</v>
      </c>
      <c r="AP1497">
        <v>-352.13799999999998</v>
      </c>
      <c r="AQ1497">
        <v>-170.042</v>
      </c>
      <c r="AR1497">
        <v>-24.895</v>
      </c>
      <c r="AS1497">
        <v>-7.6050000000000004</v>
      </c>
      <c r="AT1497">
        <v>-4.8940000000000001</v>
      </c>
      <c r="AU1497">
        <v>-8.8070000000000004</v>
      </c>
      <c r="AV1497">
        <v>-6.1319999999999997</v>
      </c>
      <c r="AW1497">
        <v>-7.0819999999999999</v>
      </c>
      <c r="AX1497">
        <v>-6.8070000000000004</v>
      </c>
      <c r="AY1497">
        <v>-7.0940000000000003</v>
      </c>
      <c r="AZ1497">
        <v>-6.5449999999999999</v>
      </c>
      <c r="BA1497">
        <v>-6.9950000000000001</v>
      </c>
      <c r="BB1497">
        <v>-7.0940000000000003</v>
      </c>
      <c r="BC1497">
        <v>-6.9450000000000003</v>
      </c>
      <c r="BD1497">
        <v>-7.17</v>
      </c>
    </row>
    <row r="1498" spans="1:56" x14ac:dyDescent="0.25">
      <c r="A1498" t="s">
        <v>323</v>
      </c>
      <c r="D1498" t="s">
        <v>2</v>
      </c>
      <c r="F1498" t="s">
        <v>155</v>
      </c>
      <c r="G1498" s="33">
        <v>43185</v>
      </c>
      <c r="H1498" s="41">
        <f t="shared" si="28"/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</row>
    <row r="1499" spans="1:56" x14ac:dyDescent="0.25">
      <c r="A1499" t="s">
        <v>323</v>
      </c>
      <c r="D1499" t="s">
        <v>2</v>
      </c>
      <c r="F1499" t="s">
        <v>156</v>
      </c>
      <c r="G1499" s="33">
        <v>43185</v>
      </c>
      <c r="H1499" s="41">
        <f t="shared" si="28"/>
        <v>170226.83699999997</v>
      </c>
      <c r="I1499">
        <v>-7.931</v>
      </c>
      <c r="J1499">
        <v>-6.4</v>
      </c>
      <c r="K1499">
        <v>-5.3289999999999997</v>
      </c>
      <c r="L1499">
        <v>-5.2990000000000004</v>
      </c>
      <c r="M1499">
        <v>-5.0330000000000004</v>
      </c>
      <c r="N1499">
        <v>-6.3570000000000002</v>
      </c>
      <c r="O1499">
        <v>-6.8949999999999996</v>
      </c>
      <c r="P1499">
        <v>-6.1109999999999998</v>
      </c>
      <c r="Q1499">
        <v>-6.5549999999999997</v>
      </c>
      <c r="R1499">
        <v>-7.9139999999999997</v>
      </c>
      <c r="S1499">
        <v>-8.3279999999999994</v>
      </c>
      <c r="T1499">
        <v>-9.1609999999999996</v>
      </c>
      <c r="U1499">
        <v>-7.3289999999999997</v>
      </c>
      <c r="V1499">
        <v>-10.965</v>
      </c>
      <c r="W1499">
        <v>-228.76599999999999</v>
      </c>
      <c r="X1499">
        <v>-1666.624</v>
      </c>
      <c r="Y1499">
        <v>-4528.2730000000001</v>
      </c>
      <c r="Z1499">
        <v>-7700.183</v>
      </c>
      <c r="AA1499">
        <v>-9263.2929999999997</v>
      </c>
      <c r="AB1499">
        <v>-9963.4130000000005</v>
      </c>
      <c r="AC1499">
        <v>-12948.203</v>
      </c>
      <c r="AD1499">
        <v>-10642.475</v>
      </c>
      <c r="AE1499">
        <v>-8838.3109999999997</v>
      </c>
      <c r="AF1499">
        <v>-10436.805</v>
      </c>
      <c r="AG1499">
        <v>-12638.802</v>
      </c>
      <c r="AH1499">
        <v>-12777.99</v>
      </c>
      <c r="AI1499">
        <v>-8411.2289999999994</v>
      </c>
      <c r="AJ1499">
        <v>-10366.307000000001</v>
      </c>
      <c r="AK1499">
        <v>-8945.9979999999996</v>
      </c>
      <c r="AL1499">
        <v>-9811.9709999999995</v>
      </c>
      <c r="AM1499">
        <v>-9377.1790000000001</v>
      </c>
      <c r="AN1499">
        <v>-8164.857</v>
      </c>
      <c r="AO1499">
        <v>-6547.2709999999997</v>
      </c>
      <c r="AP1499">
        <v>-4586.7560000000003</v>
      </c>
      <c r="AQ1499">
        <v>-1951.078</v>
      </c>
      <c r="AR1499">
        <v>-204.19200000000001</v>
      </c>
      <c r="AS1499">
        <v>-22.559000000000001</v>
      </c>
      <c r="AT1499">
        <v>-13.055</v>
      </c>
      <c r="AU1499">
        <v>-12.413</v>
      </c>
      <c r="AV1499">
        <v>-11.717000000000001</v>
      </c>
      <c r="AW1499">
        <v>-9.6530000000000005</v>
      </c>
      <c r="AX1499">
        <v>-9.7799999999999994</v>
      </c>
      <c r="AY1499">
        <v>-9.6170000000000009</v>
      </c>
      <c r="AZ1499">
        <v>-8.2240000000000002</v>
      </c>
      <c r="BA1499">
        <v>-6</v>
      </c>
      <c r="BB1499">
        <v>-5.9660000000000002</v>
      </c>
      <c r="BC1499">
        <v>-8.8670000000000009</v>
      </c>
      <c r="BD1499">
        <v>-9.4030000000000005</v>
      </c>
    </row>
    <row r="1500" spans="1:56" x14ac:dyDescent="0.25">
      <c r="A1500" t="s">
        <v>323</v>
      </c>
      <c r="D1500" t="s">
        <v>2</v>
      </c>
      <c r="F1500" t="s">
        <v>157</v>
      </c>
      <c r="G1500" s="33">
        <v>43186</v>
      </c>
      <c r="H1500" s="41">
        <f t="shared" si="28"/>
        <v>8490.0609999999997</v>
      </c>
      <c r="I1500">
        <v>-6.3570000000000002</v>
      </c>
      <c r="J1500">
        <v>-6.657</v>
      </c>
      <c r="K1500">
        <v>-6.97</v>
      </c>
      <c r="L1500">
        <v>-6.657</v>
      </c>
      <c r="M1500">
        <v>-7.0570000000000004</v>
      </c>
      <c r="N1500">
        <v>-5.0449999999999999</v>
      </c>
      <c r="O1500">
        <v>-8.07</v>
      </c>
      <c r="P1500">
        <v>-6.7569999999999997</v>
      </c>
      <c r="Q1500">
        <v>-6.7450000000000001</v>
      </c>
      <c r="R1500">
        <v>-6.9189999999999996</v>
      </c>
      <c r="S1500">
        <v>-6.7069999999999999</v>
      </c>
      <c r="T1500">
        <v>-6.82</v>
      </c>
      <c r="U1500">
        <v>-8.2189999999999994</v>
      </c>
      <c r="V1500">
        <v>-24.699000000000002</v>
      </c>
      <c r="W1500">
        <v>-37.93</v>
      </c>
      <c r="X1500">
        <v>-76.899000000000001</v>
      </c>
      <c r="Y1500">
        <v>-125.142</v>
      </c>
      <c r="Z1500">
        <v>-323.27</v>
      </c>
      <c r="AA1500">
        <v>-372.18</v>
      </c>
      <c r="AB1500">
        <v>-539.17999999999995</v>
      </c>
      <c r="AC1500">
        <v>-525.20699999999999</v>
      </c>
      <c r="AD1500">
        <v>-768.471</v>
      </c>
      <c r="AE1500">
        <v>-481.43799999999999</v>
      </c>
      <c r="AF1500">
        <v>-592.25900000000001</v>
      </c>
      <c r="AG1500">
        <v>-643.01300000000003</v>
      </c>
      <c r="AH1500">
        <v>-571.79899999999998</v>
      </c>
      <c r="AI1500">
        <v>-479.37900000000002</v>
      </c>
      <c r="AJ1500">
        <v>-507.01600000000002</v>
      </c>
      <c r="AK1500">
        <v>-503.45400000000001</v>
      </c>
      <c r="AL1500">
        <v>-375.11700000000002</v>
      </c>
      <c r="AM1500">
        <v>-337.70699999999999</v>
      </c>
      <c r="AN1500">
        <v>-334.03800000000001</v>
      </c>
      <c r="AO1500">
        <v>-491.36</v>
      </c>
      <c r="AP1500">
        <v>-146.94</v>
      </c>
      <c r="AQ1500">
        <v>-45.529000000000003</v>
      </c>
      <c r="AR1500">
        <v>-16.940999999999999</v>
      </c>
      <c r="AS1500">
        <v>-6.81</v>
      </c>
      <c r="AT1500">
        <v>-4.6319999999999997</v>
      </c>
      <c r="AU1500">
        <v>-8.92</v>
      </c>
      <c r="AV1500">
        <v>-6.4320000000000004</v>
      </c>
      <c r="AW1500">
        <v>-6.9450000000000003</v>
      </c>
      <c r="AX1500">
        <v>-6.9320000000000004</v>
      </c>
      <c r="AY1500">
        <v>-6.5940000000000003</v>
      </c>
      <c r="AZ1500">
        <v>-7.157</v>
      </c>
      <c r="BA1500">
        <v>-6.9829999999999997</v>
      </c>
      <c r="BB1500">
        <v>-7.1070000000000002</v>
      </c>
      <c r="BC1500">
        <v>-6.6319999999999997</v>
      </c>
      <c r="BD1500">
        <v>-6.9690000000000003</v>
      </c>
    </row>
    <row r="1501" spans="1:56" x14ac:dyDescent="0.25">
      <c r="A1501" t="s">
        <v>323</v>
      </c>
      <c r="D1501" t="s">
        <v>2</v>
      </c>
      <c r="F1501" t="s">
        <v>155</v>
      </c>
      <c r="G1501" s="33">
        <v>43186</v>
      </c>
      <c r="H1501" s="41">
        <f t="shared" si="28"/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</row>
    <row r="1502" spans="1:56" x14ac:dyDescent="0.25">
      <c r="A1502" t="s">
        <v>323</v>
      </c>
      <c r="D1502" t="s">
        <v>2</v>
      </c>
      <c r="F1502" t="s">
        <v>156</v>
      </c>
      <c r="G1502" s="33">
        <v>43186</v>
      </c>
      <c r="H1502" s="41">
        <f t="shared" si="28"/>
        <v>192656.09000000003</v>
      </c>
      <c r="I1502">
        <v>-6.6829999999999998</v>
      </c>
      <c r="J1502">
        <v>-6.7590000000000003</v>
      </c>
      <c r="K1502">
        <v>-8.6609999999999996</v>
      </c>
      <c r="L1502">
        <v>-7.93</v>
      </c>
      <c r="M1502">
        <v>-6.2770000000000001</v>
      </c>
      <c r="N1502">
        <v>-6.6360000000000001</v>
      </c>
      <c r="O1502">
        <v>-8.7940000000000005</v>
      </c>
      <c r="P1502">
        <v>-7.8380000000000001</v>
      </c>
      <c r="Q1502">
        <v>-6.2809999999999997</v>
      </c>
      <c r="R1502">
        <v>-8.0150000000000006</v>
      </c>
      <c r="S1502">
        <v>-10.173999999999999</v>
      </c>
      <c r="T1502">
        <v>-9.6340000000000003</v>
      </c>
      <c r="U1502">
        <v>-10.167999999999999</v>
      </c>
      <c r="V1502">
        <v>-27.861999999999998</v>
      </c>
      <c r="W1502">
        <v>-363.76499999999999</v>
      </c>
      <c r="X1502">
        <v>-2186.4189999999999</v>
      </c>
      <c r="Y1502">
        <v>-4168.43</v>
      </c>
      <c r="Z1502">
        <v>-8563.8169999999991</v>
      </c>
      <c r="AA1502">
        <v>-10081.173000000001</v>
      </c>
      <c r="AB1502">
        <v>-11811.04</v>
      </c>
      <c r="AC1502">
        <v>-11701.273999999999</v>
      </c>
      <c r="AD1502">
        <v>-16348.896000000001</v>
      </c>
      <c r="AE1502">
        <v>-12281.248</v>
      </c>
      <c r="AF1502">
        <v>-14337.754000000001</v>
      </c>
      <c r="AG1502">
        <v>-15322.733</v>
      </c>
      <c r="AH1502">
        <v>-14251.895</v>
      </c>
      <c r="AI1502">
        <v>-12333.38</v>
      </c>
      <c r="AJ1502">
        <v>-12206.218999999999</v>
      </c>
      <c r="AK1502">
        <v>-12998.710999999999</v>
      </c>
      <c r="AL1502">
        <v>-10094.343000000001</v>
      </c>
      <c r="AM1502">
        <v>-7634.4610000000002</v>
      </c>
      <c r="AN1502">
        <v>-6486.0569999999998</v>
      </c>
      <c r="AO1502">
        <v>-7086.9769999999999</v>
      </c>
      <c r="AP1502">
        <v>-1895.732</v>
      </c>
      <c r="AQ1502">
        <v>-214.35400000000001</v>
      </c>
      <c r="AR1502">
        <v>-46.911999999999999</v>
      </c>
      <c r="AS1502">
        <v>-11.176</v>
      </c>
      <c r="AT1502">
        <v>-10.298</v>
      </c>
      <c r="AU1502">
        <v>-8.7850000000000001</v>
      </c>
      <c r="AV1502">
        <v>-7.3849999999999998</v>
      </c>
      <c r="AW1502">
        <v>-8.6790000000000003</v>
      </c>
      <c r="AX1502">
        <v>-11.449</v>
      </c>
      <c r="AY1502">
        <v>-8.8230000000000004</v>
      </c>
      <c r="AZ1502">
        <v>-8.7539999999999996</v>
      </c>
      <c r="BA1502">
        <v>-8.5660000000000007</v>
      </c>
      <c r="BB1502">
        <v>-8.718</v>
      </c>
      <c r="BC1502">
        <v>-8.577</v>
      </c>
      <c r="BD1502">
        <v>-7.5780000000000003</v>
      </c>
    </row>
    <row r="1503" spans="1:56" x14ac:dyDescent="0.25">
      <c r="A1503" t="s">
        <v>323</v>
      </c>
      <c r="D1503" t="s">
        <v>2</v>
      </c>
      <c r="F1503" t="s">
        <v>156</v>
      </c>
      <c r="G1503" s="33">
        <v>43187</v>
      </c>
      <c r="H1503" s="41">
        <f t="shared" si="28"/>
        <v>295658.84500000003</v>
      </c>
      <c r="I1503">
        <v>-7.1139999999999999</v>
      </c>
      <c r="J1503">
        <v>-6.8929999999999998</v>
      </c>
      <c r="K1503">
        <v>-7.09</v>
      </c>
      <c r="L1503">
        <v>-5.3879999999999999</v>
      </c>
      <c r="M1503">
        <v>-5.9610000000000003</v>
      </c>
      <c r="N1503">
        <v>-7.5069999999999997</v>
      </c>
      <c r="O1503">
        <v>-6.694</v>
      </c>
      <c r="P1503">
        <v>-5.9379999999999997</v>
      </c>
      <c r="Q1503">
        <v>-7.0570000000000004</v>
      </c>
      <c r="R1503">
        <v>-8.282</v>
      </c>
      <c r="S1503">
        <v>-8.2460000000000004</v>
      </c>
      <c r="T1503">
        <v>-8.2870000000000008</v>
      </c>
      <c r="U1503">
        <v>-9.6549999999999994</v>
      </c>
      <c r="V1503">
        <v>-11.208</v>
      </c>
      <c r="W1503">
        <v>-427.77100000000002</v>
      </c>
      <c r="X1503">
        <v>-2518.712</v>
      </c>
      <c r="Y1503">
        <v>-5565.6490000000003</v>
      </c>
      <c r="Z1503">
        <v>-8662.1329999999998</v>
      </c>
      <c r="AA1503">
        <v>-11961.201999999999</v>
      </c>
      <c r="AB1503">
        <v>-15362.539000000001</v>
      </c>
      <c r="AC1503">
        <v>-18309.018</v>
      </c>
      <c r="AD1503">
        <v>-20633.296999999999</v>
      </c>
      <c r="AE1503">
        <v>-22304.262999999999</v>
      </c>
      <c r="AF1503">
        <v>-23411.968000000001</v>
      </c>
      <c r="AG1503">
        <v>-23747.9</v>
      </c>
      <c r="AH1503">
        <v>-23511.728999999999</v>
      </c>
      <c r="AI1503">
        <v>-22575.786</v>
      </c>
      <c r="AJ1503">
        <v>-21229.884999999998</v>
      </c>
      <c r="AK1503">
        <v>-19487.303</v>
      </c>
      <c r="AL1503">
        <v>-17091.975999999999</v>
      </c>
      <c r="AM1503">
        <v>-14112.119000000001</v>
      </c>
      <c r="AN1503">
        <v>-10839.419</v>
      </c>
      <c r="AO1503">
        <v>-7519.1040000000003</v>
      </c>
      <c r="AP1503">
        <v>-4263.259</v>
      </c>
      <c r="AQ1503">
        <v>-1643.7660000000001</v>
      </c>
      <c r="AR1503">
        <v>-254.45699999999999</v>
      </c>
      <c r="AS1503">
        <v>-14.534000000000001</v>
      </c>
      <c r="AT1503">
        <v>-12.555999999999999</v>
      </c>
      <c r="AU1503">
        <v>-11.929</v>
      </c>
      <c r="AV1503">
        <v>-11.114000000000001</v>
      </c>
      <c r="AW1503">
        <v>-10.403</v>
      </c>
      <c r="AX1503">
        <v>-11.468999999999999</v>
      </c>
      <c r="AY1503">
        <v>-8.1180000000000003</v>
      </c>
      <c r="AZ1503">
        <v>-7.2910000000000004</v>
      </c>
      <c r="BA1503">
        <v>-8.2270000000000003</v>
      </c>
      <c r="BB1503">
        <v>-7.4809999999999999</v>
      </c>
      <c r="BC1503">
        <v>-8.3780000000000001</v>
      </c>
      <c r="BD1503">
        <v>-8.77</v>
      </c>
    </row>
    <row r="1504" spans="1:56" x14ac:dyDescent="0.25">
      <c r="A1504" t="s">
        <v>323</v>
      </c>
      <c r="D1504" t="s">
        <v>2</v>
      </c>
      <c r="F1504" t="s">
        <v>155</v>
      </c>
      <c r="G1504" s="33">
        <v>43187</v>
      </c>
      <c r="H1504" s="41">
        <f t="shared" si="28"/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</row>
    <row r="1505" spans="1:56" x14ac:dyDescent="0.25">
      <c r="A1505" t="s">
        <v>323</v>
      </c>
      <c r="D1505" t="s">
        <v>2</v>
      </c>
      <c r="F1505" t="s">
        <v>157</v>
      </c>
      <c r="G1505" s="33">
        <v>43187</v>
      </c>
      <c r="H1505" s="41">
        <f t="shared" si="28"/>
        <v>13501.645</v>
      </c>
      <c r="I1505">
        <v>-6.8449999999999998</v>
      </c>
      <c r="J1505">
        <v>-6.4189999999999996</v>
      </c>
      <c r="K1505">
        <v>-7.157</v>
      </c>
      <c r="L1505">
        <v>-6.6189999999999998</v>
      </c>
      <c r="M1505">
        <v>-7.2320000000000002</v>
      </c>
      <c r="N1505">
        <v>-5.2190000000000003</v>
      </c>
      <c r="O1505">
        <v>-8.657</v>
      </c>
      <c r="P1505">
        <v>-6.5940000000000003</v>
      </c>
      <c r="Q1505">
        <v>-7.1189999999999998</v>
      </c>
      <c r="R1505">
        <v>-6.907</v>
      </c>
      <c r="S1505">
        <v>-6.7069999999999999</v>
      </c>
      <c r="T1505">
        <v>-6.9320000000000004</v>
      </c>
      <c r="U1505">
        <v>-6.6449999999999996</v>
      </c>
      <c r="V1505">
        <v>-6.7839999999999998</v>
      </c>
      <c r="W1505">
        <v>-16.706</v>
      </c>
      <c r="X1505">
        <v>-72.908000000000001</v>
      </c>
      <c r="Y1505">
        <v>-176.07599999999999</v>
      </c>
      <c r="Z1505">
        <v>-335.202</v>
      </c>
      <c r="AA1505">
        <v>-533.02700000000004</v>
      </c>
      <c r="AB1505">
        <v>-701.01499999999999</v>
      </c>
      <c r="AC1505">
        <v>-868.28300000000002</v>
      </c>
      <c r="AD1505">
        <v>-979.85400000000004</v>
      </c>
      <c r="AE1505">
        <v>-1065.021</v>
      </c>
      <c r="AF1505">
        <v>-1106.97</v>
      </c>
      <c r="AG1505">
        <v>-1066.2090000000001</v>
      </c>
      <c r="AH1505">
        <v>-999.57299999999998</v>
      </c>
      <c r="AI1505">
        <v>-911.91800000000001</v>
      </c>
      <c r="AJ1505">
        <v>-816.91200000000003</v>
      </c>
      <c r="AK1505">
        <v>-754.63800000000003</v>
      </c>
      <c r="AL1505">
        <v>-701.5</v>
      </c>
      <c r="AM1505">
        <v>-675.88</v>
      </c>
      <c r="AN1505">
        <v>-600.63300000000004</v>
      </c>
      <c r="AO1505">
        <v>-474.89800000000002</v>
      </c>
      <c r="AP1505">
        <v>-308.52300000000002</v>
      </c>
      <c r="AQ1505">
        <v>-131.38499999999999</v>
      </c>
      <c r="AR1505">
        <v>-26.385999999999999</v>
      </c>
      <c r="AS1505">
        <v>-6.915</v>
      </c>
      <c r="AT1505">
        <v>-5.2069999999999999</v>
      </c>
      <c r="AU1505">
        <v>-8.7949999999999999</v>
      </c>
      <c r="AV1505">
        <v>-6.1820000000000004</v>
      </c>
      <c r="AW1505">
        <v>-7.0439999999999996</v>
      </c>
      <c r="AX1505">
        <v>-6.7320000000000002</v>
      </c>
      <c r="AY1505">
        <v>-7.1820000000000004</v>
      </c>
      <c r="AZ1505">
        <v>-7.0940000000000003</v>
      </c>
      <c r="BA1505">
        <v>-6.92</v>
      </c>
      <c r="BB1505">
        <v>-6.694</v>
      </c>
      <c r="BC1505">
        <v>-7.282</v>
      </c>
      <c r="BD1505">
        <v>-6.2450000000000001</v>
      </c>
    </row>
    <row r="1506" spans="1:56" x14ac:dyDescent="0.25">
      <c r="A1506" t="s">
        <v>323</v>
      </c>
      <c r="D1506" t="s">
        <v>2</v>
      </c>
      <c r="F1506" t="s">
        <v>156</v>
      </c>
      <c r="G1506" s="33">
        <v>43188</v>
      </c>
      <c r="H1506" s="41">
        <f t="shared" si="28"/>
        <v>240095.84299999996</v>
      </c>
      <c r="I1506">
        <v>-8.0020000000000007</v>
      </c>
      <c r="J1506">
        <v>-7.109</v>
      </c>
      <c r="K1506">
        <v>-7.1040000000000001</v>
      </c>
      <c r="L1506">
        <v>-6.7809999999999997</v>
      </c>
      <c r="M1506">
        <v>-8.06</v>
      </c>
      <c r="N1506">
        <v>-8.4190000000000005</v>
      </c>
      <c r="O1506">
        <v>-7.47</v>
      </c>
      <c r="P1506">
        <v>-6.2530000000000001</v>
      </c>
      <c r="Q1506">
        <v>-5.9850000000000003</v>
      </c>
      <c r="R1506">
        <v>-6.048</v>
      </c>
      <c r="S1506">
        <v>-6.7789999999999999</v>
      </c>
      <c r="T1506">
        <v>-9.3610000000000007</v>
      </c>
      <c r="U1506">
        <v>-7.9950000000000001</v>
      </c>
      <c r="V1506">
        <v>-7.9930000000000003</v>
      </c>
      <c r="W1506">
        <v>-31.161000000000001</v>
      </c>
      <c r="X1506">
        <v>-377.25400000000002</v>
      </c>
      <c r="Y1506">
        <v>-1439.866</v>
      </c>
      <c r="Z1506">
        <v>-3175.049</v>
      </c>
      <c r="AA1506">
        <v>-4286.7280000000001</v>
      </c>
      <c r="AB1506">
        <v>-6060.57</v>
      </c>
      <c r="AC1506">
        <v>-9167.518</v>
      </c>
      <c r="AD1506">
        <v>-14040.69</v>
      </c>
      <c r="AE1506">
        <v>-18064.243999999999</v>
      </c>
      <c r="AF1506">
        <v>-20290.444</v>
      </c>
      <c r="AG1506">
        <v>-21551.179</v>
      </c>
      <c r="AH1506">
        <v>-22250.588</v>
      </c>
      <c r="AI1506">
        <v>-22099.439999999999</v>
      </c>
      <c r="AJ1506">
        <v>-21109.737000000001</v>
      </c>
      <c r="AK1506">
        <v>-19367.807000000001</v>
      </c>
      <c r="AL1506">
        <v>-17084.005000000001</v>
      </c>
      <c r="AM1506">
        <v>-14358.384</v>
      </c>
      <c r="AN1506">
        <v>-11216.573</v>
      </c>
      <c r="AO1506">
        <v>-7780.3670000000002</v>
      </c>
      <c r="AP1506">
        <v>-4371.21</v>
      </c>
      <c r="AQ1506">
        <v>-1568.643</v>
      </c>
      <c r="AR1506">
        <v>-189.46600000000001</v>
      </c>
      <c r="AS1506">
        <v>-12.263</v>
      </c>
      <c r="AT1506">
        <v>-12.78</v>
      </c>
      <c r="AU1506">
        <v>-12.432</v>
      </c>
      <c r="AV1506">
        <v>-10.531000000000001</v>
      </c>
      <c r="AW1506">
        <v>-9.7880000000000003</v>
      </c>
      <c r="AX1506">
        <v>-8.6669999999999998</v>
      </c>
      <c r="AY1506">
        <v>-7.5359999999999996</v>
      </c>
      <c r="AZ1506">
        <v>-7.7409999999999997</v>
      </c>
      <c r="BA1506">
        <v>-6.8739999999999997</v>
      </c>
      <c r="BB1506">
        <v>-7.9790000000000001</v>
      </c>
      <c r="BC1506">
        <v>-7.742</v>
      </c>
      <c r="BD1506">
        <v>-7.2279999999999998</v>
      </c>
    </row>
    <row r="1507" spans="1:56" x14ac:dyDescent="0.25">
      <c r="A1507" t="s">
        <v>323</v>
      </c>
      <c r="D1507" t="s">
        <v>2</v>
      </c>
      <c r="F1507" t="s">
        <v>155</v>
      </c>
      <c r="G1507" s="33">
        <v>43188</v>
      </c>
      <c r="H1507" s="41">
        <f t="shared" si="28"/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</row>
    <row r="1508" spans="1:56" x14ac:dyDescent="0.25">
      <c r="A1508" t="s">
        <v>323</v>
      </c>
      <c r="D1508" t="s">
        <v>2</v>
      </c>
      <c r="F1508" t="s">
        <v>157</v>
      </c>
      <c r="G1508" s="33">
        <v>43188</v>
      </c>
      <c r="H1508" s="41">
        <f t="shared" si="28"/>
        <v>11586.728999999999</v>
      </c>
      <c r="I1508">
        <v>-7.2320000000000002</v>
      </c>
      <c r="J1508">
        <v>-6.8449999999999998</v>
      </c>
      <c r="K1508">
        <v>-6.92</v>
      </c>
      <c r="L1508">
        <v>-6.6820000000000004</v>
      </c>
      <c r="M1508">
        <v>-7.3070000000000004</v>
      </c>
      <c r="N1508">
        <v>-5.77</v>
      </c>
      <c r="O1508">
        <v>-7.407</v>
      </c>
      <c r="P1508">
        <v>-7.032</v>
      </c>
      <c r="Q1508">
        <v>-6.8570000000000002</v>
      </c>
      <c r="R1508">
        <v>-6.7320000000000002</v>
      </c>
      <c r="S1508">
        <v>-6.97</v>
      </c>
      <c r="T1508">
        <v>-6.7190000000000003</v>
      </c>
      <c r="U1508">
        <v>-6.6440000000000001</v>
      </c>
      <c r="V1508">
        <v>-6.4390000000000001</v>
      </c>
      <c r="W1508">
        <v>-8.1880000000000006</v>
      </c>
      <c r="X1508">
        <v>-19.911000000000001</v>
      </c>
      <c r="Y1508">
        <v>-40.576000000000001</v>
      </c>
      <c r="Z1508">
        <v>-80.412999999999997</v>
      </c>
      <c r="AA1508">
        <v>-128.292</v>
      </c>
      <c r="AB1508">
        <v>-195.161</v>
      </c>
      <c r="AC1508">
        <v>-299.94499999999999</v>
      </c>
      <c r="AD1508">
        <v>-550.83600000000001</v>
      </c>
      <c r="AE1508">
        <v>-861.93100000000004</v>
      </c>
      <c r="AF1508">
        <v>-1000.14</v>
      </c>
      <c r="AG1508">
        <v>-1021.564</v>
      </c>
      <c r="AH1508">
        <v>-1041.6690000000001</v>
      </c>
      <c r="AI1508">
        <v>-1001.987</v>
      </c>
      <c r="AJ1508">
        <v>-972.04</v>
      </c>
      <c r="AK1508">
        <v>-910.80499999999995</v>
      </c>
      <c r="AL1508">
        <v>-869.76700000000005</v>
      </c>
      <c r="AM1508">
        <v>-781.93799999999999</v>
      </c>
      <c r="AN1508">
        <v>-670.48699999999997</v>
      </c>
      <c r="AO1508">
        <v>-507.197</v>
      </c>
      <c r="AP1508">
        <v>-301.45100000000002</v>
      </c>
      <c r="AQ1508">
        <v>-122.908</v>
      </c>
      <c r="AR1508">
        <v>-21.913</v>
      </c>
      <c r="AS1508">
        <v>-7.1390000000000002</v>
      </c>
      <c r="AT1508">
        <v>-3.7069999999999999</v>
      </c>
      <c r="AU1508">
        <v>-8.9819999999999993</v>
      </c>
      <c r="AV1508">
        <v>-6.4569999999999999</v>
      </c>
      <c r="AW1508">
        <v>-7.4569999999999999</v>
      </c>
      <c r="AX1508">
        <v>-6.4939999999999998</v>
      </c>
      <c r="AY1508">
        <v>-7.1070000000000002</v>
      </c>
      <c r="AZ1508">
        <v>-7.2569999999999997</v>
      </c>
      <c r="BA1508">
        <v>-6.8819999999999997</v>
      </c>
      <c r="BB1508">
        <v>-6.7450000000000001</v>
      </c>
      <c r="BC1508">
        <v>-6.9450000000000003</v>
      </c>
      <c r="BD1508">
        <v>-6.8819999999999997</v>
      </c>
    </row>
    <row r="1509" spans="1:56" x14ac:dyDescent="0.25">
      <c r="A1509" t="s">
        <v>323</v>
      </c>
      <c r="D1509" t="s">
        <v>2</v>
      </c>
      <c r="F1509" t="s">
        <v>156</v>
      </c>
      <c r="G1509" s="33">
        <v>43189</v>
      </c>
      <c r="H1509" s="41">
        <f t="shared" si="28"/>
        <v>211783.807</v>
      </c>
      <c r="I1509">
        <v>-7.5759999999999996</v>
      </c>
      <c r="J1509">
        <v>-7.484</v>
      </c>
      <c r="K1509">
        <v>-7.3040000000000003</v>
      </c>
      <c r="L1509">
        <v>-8.5259999999999998</v>
      </c>
      <c r="M1509">
        <v>-7.69</v>
      </c>
      <c r="N1509">
        <v>-6.0860000000000003</v>
      </c>
      <c r="O1509">
        <v>-5.8029999999999999</v>
      </c>
      <c r="P1509">
        <v>-6.1050000000000004</v>
      </c>
      <c r="Q1509">
        <v>-6.9690000000000003</v>
      </c>
      <c r="R1509">
        <v>-7.3689999999999998</v>
      </c>
      <c r="S1509">
        <v>-6.43</v>
      </c>
      <c r="T1509">
        <v>-5.9470000000000001</v>
      </c>
      <c r="U1509">
        <v>-8.0120000000000005</v>
      </c>
      <c r="V1509">
        <v>-32.661000000000001</v>
      </c>
      <c r="W1509">
        <v>-498.22500000000002</v>
      </c>
      <c r="X1509">
        <v>-434.87799999999999</v>
      </c>
      <c r="Y1509">
        <v>-3625.0070000000001</v>
      </c>
      <c r="Z1509">
        <v>-8014.6049999999996</v>
      </c>
      <c r="AA1509">
        <v>-9475.1509999999998</v>
      </c>
      <c r="AB1509">
        <v>-7459.9570000000003</v>
      </c>
      <c r="AC1509">
        <v>-9187.2459999999992</v>
      </c>
      <c r="AD1509">
        <v>-12080.856</v>
      </c>
      <c r="AE1509">
        <v>-15713.204</v>
      </c>
      <c r="AF1509">
        <v>-16677.058000000001</v>
      </c>
      <c r="AG1509">
        <v>-17762.523000000001</v>
      </c>
      <c r="AH1509">
        <v>-16402.823</v>
      </c>
      <c r="AI1509">
        <v>-16622.016</v>
      </c>
      <c r="AJ1509">
        <v>-17176.88</v>
      </c>
      <c r="AK1509">
        <v>-15785.784</v>
      </c>
      <c r="AL1509">
        <v>-14355.048000000001</v>
      </c>
      <c r="AM1509">
        <v>-11431.353999999999</v>
      </c>
      <c r="AN1509">
        <v>-8188.902</v>
      </c>
      <c r="AO1509">
        <v>-5259.9930000000004</v>
      </c>
      <c r="AP1509">
        <v>-3625.0639999999999</v>
      </c>
      <c r="AQ1509">
        <v>-1566.35</v>
      </c>
      <c r="AR1509">
        <v>-191.85900000000001</v>
      </c>
      <c r="AS1509">
        <v>-13.625</v>
      </c>
      <c r="AT1509">
        <v>-16.007000000000001</v>
      </c>
      <c r="AU1509">
        <v>-12.535</v>
      </c>
      <c r="AV1509">
        <v>-9.5079999999999991</v>
      </c>
      <c r="AW1509">
        <v>-10.129</v>
      </c>
      <c r="AX1509">
        <v>-9.0760000000000005</v>
      </c>
      <c r="AY1509">
        <v>-8.9719999999999995</v>
      </c>
      <c r="AZ1509">
        <v>-8.5299999999999994</v>
      </c>
      <c r="BA1509">
        <v>-9.3780000000000001</v>
      </c>
      <c r="BB1509">
        <v>-10.117000000000001</v>
      </c>
      <c r="BC1509">
        <v>-9.3670000000000009</v>
      </c>
      <c r="BD1509">
        <v>-7.8179999999999996</v>
      </c>
    </row>
    <row r="1510" spans="1:56" x14ac:dyDescent="0.25">
      <c r="A1510" t="s">
        <v>323</v>
      </c>
      <c r="D1510" t="s">
        <v>2</v>
      </c>
      <c r="F1510" t="s">
        <v>155</v>
      </c>
      <c r="G1510" s="33">
        <v>43189</v>
      </c>
      <c r="H1510" s="41">
        <f t="shared" si="28"/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</row>
    <row r="1511" spans="1:56" x14ac:dyDescent="0.25">
      <c r="A1511" t="s">
        <v>323</v>
      </c>
      <c r="D1511" t="s">
        <v>2</v>
      </c>
      <c r="F1511" t="s">
        <v>157</v>
      </c>
      <c r="G1511" s="33">
        <v>43189</v>
      </c>
      <c r="H1511" s="41">
        <f t="shared" si="28"/>
        <v>20964.256999999994</v>
      </c>
      <c r="I1511">
        <v>-6.819</v>
      </c>
      <c r="J1511">
        <v>-6.8940000000000001</v>
      </c>
      <c r="K1511">
        <v>-6.8319999999999999</v>
      </c>
      <c r="L1511">
        <v>-6.8070000000000004</v>
      </c>
      <c r="M1511">
        <v>-6.9820000000000002</v>
      </c>
      <c r="N1511">
        <v>-6.4450000000000003</v>
      </c>
      <c r="O1511">
        <v>-7.0940000000000003</v>
      </c>
      <c r="P1511">
        <v>-6.8319999999999999</v>
      </c>
      <c r="Q1511">
        <v>-7.2069999999999999</v>
      </c>
      <c r="R1511">
        <v>-6.7939999999999996</v>
      </c>
      <c r="S1511">
        <v>-7.0069999999999997</v>
      </c>
      <c r="T1511">
        <v>-6.72</v>
      </c>
      <c r="U1511">
        <v>-7.0819999999999999</v>
      </c>
      <c r="V1511">
        <v>-8.0180000000000007</v>
      </c>
      <c r="W1511">
        <v>-57.668999999999997</v>
      </c>
      <c r="X1511">
        <v>-76.070999999999998</v>
      </c>
      <c r="Y1511">
        <v>-422.71100000000001</v>
      </c>
      <c r="Z1511">
        <v>-926.07799999999997</v>
      </c>
      <c r="AA1511">
        <v>-1116.8589999999999</v>
      </c>
      <c r="AB1511">
        <v>-784.47799999999995</v>
      </c>
      <c r="AC1511">
        <v>-940.62800000000004</v>
      </c>
      <c r="AD1511">
        <v>-1263.3330000000001</v>
      </c>
      <c r="AE1511">
        <v>-1612.152</v>
      </c>
      <c r="AF1511">
        <v>-1654.463</v>
      </c>
      <c r="AG1511">
        <v>-1724.8630000000001</v>
      </c>
      <c r="AH1511">
        <v>-1518.1659999999999</v>
      </c>
      <c r="AI1511">
        <v>-1577.6880000000001</v>
      </c>
      <c r="AJ1511">
        <v>-1570.097</v>
      </c>
      <c r="AK1511">
        <v>-1404.0730000000001</v>
      </c>
      <c r="AL1511">
        <v>-1323.008</v>
      </c>
      <c r="AM1511">
        <v>-1040.7639999999999</v>
      </c>
      <c r="AN1511">
        <v>-755.73699999999997</v>
      </c>
      <c r="AO1511">
        <v>-512.44899999999996</v>
      </c>
      <c r="AP1511">
        <v>-327.12099999999998</v>
      </c>
      <c r="AQ1511">
        <v>-152.88800000000001</v>
      </c>
      <c r="AR1511">
        <v>-24.978000000000002</v>
      </c>
      <c r="AS1511">
        <v>-6.8209999999999997</v>
      </c>
      <c r="AT1511">
        <v>-3.4449999999999998</v>
      </c>
      <c r="AU1511">
        <v>-9.3819999999999997</v>
      </c>
      <c r="AV1511">
        <v>-6.52</v>
      </c>
      <c r="AW1511">
        <v>-6.907</v>
      </c>
      <c r="AX1511">
        <v>-6.92</v>
      </c>
      <c r="AY1511">
        <v>-6.6449999999999996</v>
      </c>
      <c r="AZ1511">
        <v>-6.77</v>
      </c>
      <c r="BA1511">
        <v>-7.0190000000000001</v>
      </c>
      <c r="BB1511">
        <v>-6.7069999999999999</v>
      </c>
      <c r="BC1511">
        <v>-6.32</v>
      </c>
      <c r="BD1511">
        <v>-6.9939999999999998</v>
      </c>
    </row>
    <row r="1512" spans="1:56" x14ac:dyDescent="0.25">
      <c r="A1512" t="s">
        <v>323</v>
      </c>
      <c r="D1512" t="s">
        <v>2</v>
      </c>
      <c r="F1512" t="s">
        <v>155</v>
      </c>
      <c r="G1512" s="33">
        <v>43190</v>
      </c>
      <c r="H1512" s="41">
        <f t="shared" si="28"/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</row>
    <row r="1513" spans="1:56" x14ac:dyDescent="0.25">
      <c r="A1513" t="s">
        <v>323</v>
      </c>
      <c r="D1513" t="s">
        <v>2</v>
      </c>
      <c r="F1513" t="s">
        <v>157</v>
      </c>
      <c r="G1513" s="33">
        <v>43190</v>
      </c>
      <c r="H1513" s="41">
        <f t="shared" si="28"/>
        <v>26594.582999999991</v>
      </c>
      <c r="I1513">
        <v>-6.694</v>
      </c>
      <c r="J1513">
        <v>-6.67</v>
      </c>
      <c r="K1513">
        <v>-7.0069999999999997</v>
      </c>
      <c r="L1513">
        <v>-6.9320000000000004</v>
      </c>
      <c r="M1513">
        <v>-6.5069999999999997</v>
      </c>
      <c r="N1513">
        <v>-3.657</v>
      </c>
      <c r="O1513">
        <v>-9.407</v>
      </c>
      <c r="P1513">
        <v>-6.57</v>
      </c>
      <c r="Q1513">
        <v>-6.9569999999999999</v>
      </c>
      <c r="R1513">
        <v>-6.5940000000000003</v>
      </c>
      <c r="S1513">
        <v>-7.0069999999999997</v>
      </c>
      <c r="T1513">
        <v>-6.532</v>
      </c>
      <c r="U1513">
        <v>-6.907</v>
      </c>
      <c r="V1513">
        <v>-9.1679999999999993</v>
      </c>
      <c r="W1513">
        <v>-68.97</v>
      </c>
      <c r="X1513">
        <v>-261.39999999999998</v>
      </c>
      <c r="Y1513">
        <v>-469.988</v>
      </c>
      <c r="Z1513">
        <v>-805.60299999999995</v>
      </c>
      <c r="AA1513">
        <v>-1168.6479999999999</v>
      </c>
      <c r="AB1513">
        <v>-1466.6690000000001</v>
      </c>
      <c r="AC1513">
        <v>-1640.797</v>
      </c>
      <c r="AD1513">
        <v>-1778.066</v>
      </c>
      <c r="AE1513">
        <v>-1911.5530000000001</v>
      </c>
      <c r="AF1513">
        <v>-2024.204</v>
      </c>
      <c r="AG1513">
        <v>-2056.48</v>
      </c>
      <c r="AH1513">
        <v>-2025.778</v>
      </c>
      <c r="AI1513">
        <v>-1965.6369999999999</v>
      </c>
      <c r="AJ1513">
        <v>-1846.153</v>
      </c>
      <c r="AK1513">
        <v>-1722.2619999999999</v>
      </c>
      <c r="AL1513">
        <v>-1533.4970000000001</v>
      </c>
      <c r="AM1513">
        <v>-1304.385</v>
      </c>
      <c r="AN1513">
        <v>-1033.5730000000001</v>
      </c>
      <c r="AO1513">
        <v>-731.00300000000004</v>
      </c>
      <c r="AP1513">
        <v>-421.93599999999998</v>
      </c>
      <c r="AQ1513">
        <v>-155.26300000000001</v>
      </c>
      <c r="AR1513">
        <v>-22.922999999999998</v>
      </c>
      <c r="AS1513">
        <v>-6.3570000000000002</v>
      </c>
      <c r="AT1513">
        <v>-7.27</v>
      </c>
      <c r="AU1513">
        <v>-7.4450000000000003</v>
      </c>
      <c r="AV1513">
        <v>-6.92</v>
      </c>
      <c r="AW1513">
        <v>-7.1449999999999996</v>
      </c>
      <c r="AX1513">
        <v>-6.8070000000000004</v>
      </c>
      <c r="AY1513">
        <v>-7.032</v>
      </c>
      <c r="AZ1513">
        <v>-6.694</v>
      </c>
      <c r="BA1513">
        <v>-7.032</v>
      </c>
      <c r="BB1513">
        <v>-6.6820000000000004</v>
      </c>
      <c r="BC1513">
        <v>-6.8570000000000002</v>
      </c>
      <c r="BD1513">
        <v>-6.9450000000000003</v>
      </c>
    </row>
    <row r="1514" spans="1:56" x14ac:dyDescent="0.25">
      <c r="A1514" t="s">
        <v>323</v>
      </c>
      <c r="D1514" t="s">
        <v>2</v>
      </c>
      <c r="F1514" t="s">
        <v>156</v>
      </c>
      <c r="G1514" s="33">
        <v>43190</v>
      </c>
      <c r="H1514" s="41">
        <f t="shared" si="28"/>
        <v>280823.30899999995</v>
      </c>
      <c r="I1514">
        <v>-8.4290000000000003</v>
      </c>
      <c r="J1514">
        <v>-8.7420000000000009</v>
      </c>
      <c r="K1514">
        <v>-8.3829999999999991</v>
      </c>
      <c r="L1514">
        <v>-7.194</v>
      </c>
      <c r="M1514">
        <v>-7.593</v>
      </c>
      <c r="N1514">
        <v>-8.4649999999999999</v>
      </c>
      <c r="O1514">
        <v>-7.8090000000000002</v>
      </c>
      <c r="P1514">
        <v>-6.0570000000000004</v>
      </c>
      <c r="Q1514">
        <v>-6.048</v>
      </c>
      <c r="R1514">
        <v>-7.7039999999999997</v>
      </c>
      <c r="S1514">
        <v>-8.0890000000000004</v>
      </c>
      <c r="T1514">
        <v>-7.6820000000000004</v>
      </c>
      <c r="U1514">
        <v>-8.2140000000000004</v>
      </c>
      <c r="V1514">
        <v>-23.88</v>
      </c>
      <c r="W1514">
        <v>-550.02499999999998</v>
      </c>
      <c r="X1514">
        <v>-2207.9929999999999</v>
      </c>
      <c r="Y1514">
        <v>-4371.4319999999998</v>
      </c>
      <c r="Z1514">
        <v>-7659.6549999999997</v>
      </c>
      <c r="AA1514">
        <v>-11154.466</v>
      </c>
      <c r="AB1514">
        <v>-14246.991</v>
      </c>
      <c r="AC1514">
        <v>-16539.868999999999</v>
      </c>
      <c r="AD1514">
        <v>-18469.207999999999</v>
      </c>
      <c r="AE1514">
        <v>-20511.314999999999</v>
      </c>
      <c r="AF1514">
        <v>-21554.744999999999</v>
      </c>
      <c r="AG1514">
        <v>-22389.634999999998</v>
      </c>
      <c r="AH1514">
        <v>-22481.002</v>
      </c>
      <c r="AI1514">
        <v>-21778.359</v>
      </c>
      <c r="AJ1514">
        <v>-20635.224999999999</v>
      </c>
      <c r="AK1514">
        <v>-19184.559000000001</v>
      </c>
      <c r="AL1514">
        <v>-17064.094000000001</v>
      </c>
      <c r="AM1514">
        <v>-14410.061</v>
      </c>
      <c r="AN1514">
        <v>-11298.078</v>
      </c>
      <c r="AO1514">
        <v>-7883.7219999999998</v>
      </c>
      <c r="AP1514">
        <v>-4416.6940000000004</v>
      </c>
      <c r="AQ1514">
        <v>-1587.442</v>
      </c>
      <c r="AR1514">
        <v>-196.126</v>
      </c>
      <c r="AS1514">
        <v>-9.3949999999999996</v>
      </c>
      <c r="AT1514">
        <v>-12.122</v>
      </c>
      <c r="AU1514">
        <v>-11.948</v>
      </c>
      <c r="AV1514">
        <v>-9.48</v>
      </c>
      <c r="AW1514">
        <v>-8.1280000000000001</v>
      </c>
      <c r="AX1514">
        <v>-10.491</v>
      </c>
      <c r="AY1514">
        <v>-9.0839999999999996</v>
      </c>
      <c r="AZ1514">
        <v>-7.6280000000000001</v>
      </c>
      <c r="BA1514">
        <v>-7.5919999999999996</v>
      </c>
      <c r="BB1514">
        <v>-8.4179999999999993</v>
      </c>
      <c r="BC1514">
        <v>-8.5459999999999994</v>
      </c>
      <c r="BD1514">
        <v>-5.492</v>
      </c>
    </row>
    <row r="1515" spans="1:56" x14ac:dyDescent="0.25">
      <c r="A1515" t="s">
        <v>323</v>
      </c>
      <c r="D1515" t="s">
        <v>2</v>
      </c>
      <c r="F1515" t="s">
        <v>156</v>
      </c>
      <c r="G1515" s="33">
        <v>43191</v>
      </c>
      <c r="H1515" s="41">
        <f t="shared" si="28"/>
        <v>153676.17999999996</v>
      </c>
      <c r="I1515">
        <v>-5.508</v>
      </c>
      <c r="J1515">
        <v>-5.7770000000000001</v>
      </c>
      <c r="K1515">
        <v>-5.0730000000000004</v>
      </c>
      <c r="L1515">
        <v>-5.5250000000000004</v>
      </c>
      <c r="M1515">
        <v>-5.9950000000000001</v>
      </c>
      <c r="N1515">
        <v>-5.8769999999999998</v>
      </c>
      <c r="O1515">
        <v>-5.452</v>
      </c>
      <c r="P1515">
        <v>-5.8760000000000003</v>
      </c>
      <c r="Q1515">
        <v>-5.5179999999999998</v>
      </c>
      <c r="R1515">
        <v>-5.6509999999999998</v>
      </c>
      <c r="S1515">
        <v>-6.0529999999999999</v>
      </c>
      <c r="T1515">
        <v>-6.47</v>
      </c>
      <c r="U1515">
        <v>-7.6920000000000002</v>
      </c>
      <c r="V1515">
        <v>-8.4280000000000008</v>
      </c>
      <c r="W1515">
        <v>-44.482999999999997</v>
      </c>
      <c r="X1515">
        <v>-136.52000000000001</v>
      </c>
      <c r="Y1515">
        <v>-4669.3440000000001</v>
      </c>
      <c r="Z1515">
        <v>-7924.8670000000002</v>
      </c>
      <c r="AA1515">
        <v>-10428.280000000001</v>
      </c>
      <c r="AB1515">
        <v>-12522.697</v>
      </c>
      <c r="AC1515">
        <v>-12720.828</v>
      </c>
      <c r="AD1515">
        <v>-12928.655000000001</v>
      </c>
      <c r="AE1515">
        <v>-17233.330999999998</v>
      </c>
      <c r="AF1515">
        <v>-12253.932000000001</v>
      </c>
      <c r="AG1515">
        <v>-13959.891</v>
      </c>
      <c r="AH1515">
        <v>-7766.5929999999998</v>
      </c>
      <c r="AI1515">
        <v>-4851.2070000000003</v>
      </c>
      <c r="AJ1515">
        <v>-8636.1849999999995</v>
      </c>
      <c r="AK1515">
        <v>-10057.275</v>
      </c>
      <c r="AL1515">
        <v>-8134.2349999999997</v>
      </c>
      <c r="AM1515">
        <v>-3884.0239999999999</v>
      </c>
      <c r="AN1515">
        <v>-3059.6089999999999</v>
      </c>
      <c r="AO1515">
        <v>-1554.0719999999999</v>
      </c>
      <c r="AP1515">
        <v>-468.745</v>
      </c>
      <c r="AQ1515">
        <v>-192.108</v>
      </c>
      <c r="AR1515">
        <v>-69.789000000000001</v>
      </c>
      <c r="AS1515">
        <v>-11.029</v>
      </c>
      <c r="AT1515">
        <v>-9.9689999999999994</v>
      </c>
      <c r="AU1515">
        <v>-9.9670000000000005</v>
      </c>
      <c r="AV1515">
        <v>-8.7509999999999994</v>
      </c>
      <c r="AW1515">
        <v>-7.399</v>
      </c>
      <c r="AX1515">
        <v>-6.7640000000000002</v>
      </c>
      <c r="AY1515">
        <v>-6.8739999999999997</v>
      </c>
      <c r="AZ1515">
        <v>-6.91</v>
      </c>
      <c r="BA1515">
        <v>-6.3410000000000002</v>
      </c>
      <c r="BB1515">
        <v>-6.5350000000000001</v>
      </c>
      <c r="BC1515">
        <v>-7.01</v>
      </c>
      <c r="BD1515">
        <v>-7.0659999999999998</v>
      </c>
    </row>
    <row r="1516" spans="1:56" x14ac:dyDescent="0.25">
      <c r="A1516" t="s">
        <v>323</v>
      </c>
      <c r="D1516" t="s">
        <v>2</v>
      </c>
      <c r="F1516" t="s">
        <v>155</v>
      </c>
      <c r="G1516" s="33">
        <v>43191</v>
      </c>
      <c r="H1516" s="41">
        <f t="shared" si="28"/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</row>
    <row r="1517" spans="1:56" x14ac:dyDescent="0.25">
      <c r="A1517" t="s">
        <v>323</v>
      </c>
      <c r="D1517" t="s">
        <v>2</v>
      </c>
      <c r="F1517" t="s">
        <v>157</v>
      </c>
      <c r="G1517" s="33">
        <v>43191</v>
      </c>
      <c r="H1517" s="41">
        <f t="shared" si="28"/>
        <v>16767.240999999991</v>
      </c>
      <c r="I1517">
        <v>-6.6820000000000004</v>
      </c>
      <c r="J1517">
        <v>-7.1449999999999996</v>
      </c>
      <c r="K1517">
        <v>-6.7069999999999999</v>
      </c>
      <c r="L1517">
        <v>-6.87</v>
      </c>
      <c r="M1517">
        <v>-6.1319999999999997</v>
      </c>
      <c r="N1517">
        <v>-4.32</v>
      </c>
      <c r="O1517">
        <v>-8.3070000000000004</v>
      </c>
      <c r="P1517">
        <v>-6.37</v>
      </c>
      <c r="Q1517">
        <v>-6.8449999999999998</v>
      </c>
      <c r="R1517">
        <v>-6.6820000000000004</v>
      </c>
      <c r="S1517">
        <v>-6.52</v>
      </c>
      <c r="T1517">
        <v>-6.0819999999999999</v>
      </c>
      <c r="U1517">
        <v>-6.8940000000000001</v>
      </c>
      <c r="V1517">
        <v>-7.0439999999999996</v>
      </c>
      <c r="W1517">
        <v>-18.329000000000001</v>
      </c>
      <c r="X1517">
        <v>-32.313000000000002</v>
      </c>
      <c r="Y1517">
        <v>-548.50900000000001</v>
      </c>
      <c r="Z1517">
        <v>-949.41300000000001</v>
      </c>
      <c r="AA1517">
        <v>-1224.5830000000001</v>
      </c>
      <c r="AB1517">
        <v>-1365.4480000000001</v>
      </c>
      <c r="AC1517">
        <v>-1308.1990000000001</v>
      </c>
      <c r="AD1517">
        <v>-1376.2180000000001</v>
      </c>
      <c r="AE1517">
        <v>-1807.835</v>
      </c>
      <c r="AF1517">
        <v>-1199.346</v>
      </c>
      <c r="AG1517">
        <v>-1513.47</v>
      </c>
      <c r="AH1517">
        <v>-807.95100000000002</v>
      </c>
      <c r="AI1517">
        <v>-517.07600000000002</v>
      </c>
      <c r="AJ1517">
        <v>-868.11900000000003</v>
      </c>
      <c r="AK1517">
        <v>-1021.5549999999999</v>
      </c>
      <c r="AL1517">
        <v>-827.14599999999996</v>
      </c>
      <c r="AM1517">
        <v>-436.315</v>
      </c>
      <c r="AN1517">
        <v>-376.83699999999999</v>
      </c>
      <c r="AO1517">
        <v>-226.90700000000001</v>
      </c>
      <c r="AP1517">
        <v>-99.519000000000005</v>
      </c>
      <c r="AQ1517">
        <v>-46.332000000000001</v>
      </c>
      <c r="AR1517">
        <v>-22.759</v>
      </c>
      <c r="AS1517">
        <v>-5.9969999999999999</v>
      </c>
      <c r="AT1517">
        <v>-4.5819999999999999</v>
      </c>
      <c r="AU1517">
        <v>-9.2690000000000001</v>
      </c>
      <c r="AV1517">
        <v>-6.2939999999999996</v>
      </c>
      <c r="AW1517">
        <v>-7.0570000000000004</v>
      </c>
      <c r="AX1517">
        <v>-6.657</v>
      </c>
      <c r="AY1517">
        <v>-7.282</v>
      </c>
      <c r="AZ1517">
        <v>-6.3319999999999999</v>
      </c>
      <c r="BA1517">
        <v>-6.5449999999999999</v>
      </c>
      <c r="BB1517">
        <v>-6.907</v>
      </c>
      <c r="BC1517">
        <v>-6.67</v>
      </c>
      <c r="BD1517">
        <v>-6.87</v>
      </c>
    </row>
    <row r="1518" spans="1:56" x14ac:dyDescent="0.25">
      <c r="A1518" t="s">
        <v>323</v>
      </c>
      <c r="D1518" t="s">
        <v>2</v>
      </c>
      <c r="F1518" t="s">
        <v>155</v>
      </c>
      <c r="G1518" s="33">
        <v>43192</v>
      </c>
      <c r="H1518" s="41">
        <f t="shared" si="28"/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</row>
    <row r="1519" spans="1:56" x14ac:dyDescent="0.25">
      <c r="A1519" t="s">
        <v>323</v>
      </c>
      <c r="D1519" t="s">
        <v>2</v>
      </c>
      <c r="F1519" t="s">
        <v>156</v>
      </c>
      <c r="G1519" s="33">
        <v>43192</v>
      </c>
      <c r="H1519" s="41">
        <f t="shared" si="28"/>
        <v>194301.77000000005</v>
      </c>
      <c r="I1519">
        <v>-5.2359999999999998</v>
      </c>
      <c r="J1519">
        <v>-4.8899999999999997</v>
      </c>
      <c r="K1519">
        <v>-5.4630000000000001</v>
      </c>
      <c r="L1519">
        <v>-5.8460000000000001</v>
      </c>
      <c r="M1519">
        <v>-5.0869999999999997</v>
      </c>
      <c r="N1519">
        <v>-4.7309999999999999</v>
      </c>
      <c r="O1519">
        <v>-4.9249999999999998</v>
      </c>
      <c r="P1519">
        <v>-4.8970000000000002</v>
      </c>
      <c r="Q1519">
        <v>-5.194</v>
      </c>
      <c r="R1519">
        <v>-5.7930000000000001</v>
      </c>
      <c r="S1519">
        <v>-6.5250000000000004</v>
      </c>
      <c r="T1519">
        <v>-6.4390000000000001</v>
      </c>
      <c r="U1519">
        <v>-7.4359999999999999</v>
      </c>
      <c r="V1519">
        <v>-7.1440000000000001</v>
      </c>
      <c r="W1519">
        <v>-32.640999999999998</v>
      </c>
      <c r="X1519">
        <v>-216.13</v>
      </c>
      <c r="Y1519">
        <v>-1264.8399999999999</v>
      </c>
      <c r="Z1519">
        <v>-2876.027</v>
      </c>
      <c r="AA1519">
        <v>-2984.723</v>
      </c>
      <c r="AB1519">
        <v>-6763.9040000000005</v>
      </c>
      <c r="AC1519">
        <v>-8474.6180000000004</v>
      </c>
      <c r="AD1519">
        <v>-11130.328</v>
      </c>
      <c r="AE1519">
        <v>-12096.68</v>
      </c>
      <c r="AF1519">
        <v>-15751.790999999999</v>
      </c>
      <c r="AG1519">
        <v>-15791.5</v>
      </c>
      <c r="AH1519">
        <v>-16746.29</v>
      </c>
      <c r="AI1519">
        <v>-16656.419999999998</v>
      </c>
      <c r="AJ1519">
        <v>-16822.716</v>
      </c>
      <c r="AK1519">
        <v>-15108.564</v>
      </c>
      <c r="AL1519">
        <v>-14252.911</v>
      </c>
      <c r="AM1519">
        <v>-14088.618</v>
      </c>
      <c r="AN1519">
        <v>-10956.561</v>
      </c>
      <c r="AO1519">
        <v>-7406.8069999999998</v>
      </c>
      <c r="AP1519">
        <v>-3649.17</v>
      </c>
      <c r="AQ1519">
        <v>-1023.659</v>
      </c>
      <c r="AR1519">
        <v>-37.246000000000002</v>
      </c>
      <c r="AS1519">
        <v>-8.5850000000000009</v>
      </c>
      <c r="AT1519">
        <v>-8.2710000000000008</v>
      </c>
      <c r="AU1519">
        <v>-8.4079999999999995</v>
      </c>
      <c r="AV1519">
        <v>-8.8689999999999998</v>
      </c>
      <c r="AW1519">
        <v>-8.0820000000000007</v>
      </c>
      <c r="AX1519">
        <v>-6.7450000000000001</v>
      </c>
      <c r="AY1519">
        <v>-6.9459999999999997</v>
      </c>
      <c r="AZ1519">
        <v>-6.9009999999999998</v>
      </c>
      <c r="BA1519">
        <v>-7.048</v>
      </c>
      <c r="BB1519">
        <v>-5.593</v>
      </c>
      <c r="BC1519">
        <v>-6.6020000000000003</v>
      </c>
      <c r="BD1519">
        <v>-7.97</v>
      </c>
    </row>
    <row r="1520" spans="1:56" x14ac:dyDescent="0.25">
      <c r="A1520" t="s">
        <v>323</v>
      </c>
      <c r="D1520" t="s">
        <v>2</v>
      </c>
      <c r="F1520" t="s">
        <v>157</v>
      </c>
      <c r="G1520" s="33">
        <v>43192</v>
      </c>
      <c r="H1520" s="41">
        <f t="shared" si="28"/>
        <v>18863.951000000005</v>
      </c>
      <c r="I1520">
        <v>-6.4189999999999996</v>
      </c>
      <c r="J1520">
        <v>-7.2069999999999999</v>
      </c>
      <c r="K1520">
        <v>-6.6319999999999997</v>
      </c>
      <c r="L1520">
        <v>-7.1189999999999998</v>
      </c>
      <c r="M1520">
        <v>-5.4450000000000003</v>
      </c>
      <c r="N1520">
        <v>-5.4820000000000002</v>
      </c>
      <c r="O1520">
        <v>-8.4819999999999993</v>
      </c>
      <c r="P1520">
        <v>-6.97</v>
      </c>
      <c r="Q1520">
        <v>-6.8070000000000004</v>
      </c>
      <c r="R1520">
        <v>-7.532</v>
      </c>
      <c r="S1520">
        <v>-6.532</v>
      </c>
      <c r="T1520">
        <v>-7.3070000000000004</v>
      </c>
      <c r="U1520">
        <v>-6.67</v>
      </c>
      <c r="V1520">
        <v>-6.9710000000000001</v>
      </c>
      <c r="W1520">
        <v>-16.097000000000001</v>
      </c>
      <c r="X1520">
        <v>-47.41</v>
      </c>
      <c r="Y1520">
        <v>-180.19399999999999</v>
      </c>
      <c r="Z1520">
        <v>-358.46100000000001</v>
      </c>
      <c r="AA1520">
        <v>-362.22800000000001</v>
      </c>
      <c r="AB1520">
        <v>-700.48500000000001</v>
      </c>
      <c r="AC1520">
        <v>-950.03200000000004</v>
      </c>
      <c r="AD1520">
        <v>-979.23500000000001</v>
      </c>
      <c r="AE1520">
        <v>-1123.2429999999999</v>
      </c>
      <c r="AF1520">
        <v>-1486.386</v>
      </c>
      <c r="AG1520">
        <v>-1530.376</v>
      </c>
      <c r="AH1520">
        <v>-1557.579</v>
      </c>
      <c r="AI1520">
        <v>-1602.2850000000001</v>
      </c>
      <c r="AJ1520">
        <v>-1493.2090000000001</v>
      </c>
      <c r="AK1520">
        <v>-1429.758</v>
      </c>
      <c r="AL1520">
        <v>-1444.3240000000001</v>
      </c>
      <c r="AM1520">
        <v>-1276.623</v>
      </c>
      <c r="AN1520">
        <v>-1001.151</v>
      </c>
      <c r="AO1520">
        <v>-667.22799999999995</v>
      </c>
      <c r="AP1520">
        <v>-355.32900000000001</v>
      </c>
      <c r="AQ1520">
        <v>-112.773</v>
      </c>
      <c r="AR1520">
        <v>-11.673</v>
      </c>
      <c r="AS1520">
        <v>-5.2569999999999997</v>
      </c>
      <c r="AT1520">
        <v>-7.7069999999999999</v>
      </c>
      <c r="AU1520">
        <v>-6.8319999999999999</v>
      </c>
      <c r="AV1520">
        <v>-6.9450000000000003</v>
      </c>
      <c r="AW1520">
        <v>-6.6449999999999996</v>
      </c>
      <c r="AX1520">
        <v>-7.1070000000000002</v>
      </c>
      <c r="AY1520">
        <v>-6.8940000000000001</v>
      </c>
      <c r="AZ1520">
        <v>-7.27</v>
      </c>
      <c r="BA1520">
        <v>-6.8570000000000002</v>
      </c>
      <c r="BB1520">
        <v>-7.0940000000000003</v>
      </c>
      <c r="BC1520">
        <v>-6.8070000000000004</v>
      </c>
      <c r="BD1520">
        <v>-6.8819999999999997</v>
      </c>
    </row>
    <row r="1521" spans="1:56" x14ac:dyDescent="0.25">
      <c r="A1521" t="s">
        <v>323</v>
      </c>
      <c r="D1521" t="s">
        <v>2</v>
      </c>
      <c r="F1521" t="s">
        <v>157</v>
      </c>
      <c r="G1521" s="33">
        <v>43193</v>
      </c>
      <c r="H1521" s="41">
        <f t="shared" si="28"/>
        <v>11539.199000000001</v>
      </c>
      <c r="I1521">
        <v>-6.7939999999999996</v>
      </c>
      <c r="J1521">
        <v>-6.9820000000000002</v>
      </c>
      <c r="K1521">
        <v>-6.657</v>
      </c>
      <c r="L1521">
        <v>-6.97</v>
      </c>
      <c r="M1521">
        <v>-5.2939999999999996</v>
      </c>
      <c r="N1521">
        <v>-8.1820000000000004</v>
      </c>
      <c r="O1521">
        <v>-6.6189999999999998</v>
      </c>
      <c r="P1521">
        <v>-6.0819999999999999</v>
      </c>
      <c r="Q1521">
        <v>-6.87</v>
      </c>
      <c r="R1521">
        <v>-6.6319999999999997</v>
      </c>
      <c r="S1521">
        <v>-6.782</v>
      </c>
      <c r="T1521">
        <v>-6.7450000000000001</v>
      </c>
      <c r="U1521">
        <v>-6.7690000000000001</v>
      </c>
      <c r="V1521">
        <v>-6.8410000000000002</v>
      </c>
      <c r="W1521">
        <v>-18.57</v>
      </c>
      <c r="X1521">
        <v>-78.567999999999998</v>
      </c>
      <c r="Y1521">
        <v>-152.08000000000001</v>
      </c>
      <c r="Z1521">
        <v>-165.988</v>
      </c>
      <c r="AA1521">
        <v>-192.56399999999999</v>
      </c>
      <c r="AB1521">
        <v>-222.49299999999999</v>
      </c>
      <c r="AC1521">
        <v>-243.875</v>
      </c>
      <c r="AD1521">
        <v>-352.40199999999999</v>
      </c>
      <c r="AE1521">
        <v>-758.76300000000003</v>
      </c>
      <c r="AF1521">
        <v>-997.29399999999998</v>
      </c>
      <c r="AG1521">
        <v>-1056.9939999999999</v>
      </c>
      <c r="AH1521">
        <v>-1183.674</v>
      </c>
      <c r="AI1521">
        <v>-1160.6220000000001</v>
      </c>
      <c r="AJ1521">
        <v>-1083.5540000000001</v>
      </c>
      <c r="AK1521">
        <v>-966.14400000000001</v>
      </c>
      <c r="AL1521">
        <v>-830.60500000000002</v>
      </c>
      <c r="AM1521">
        <v>-684.41200000000003</v>
      </c>
      <c r="AN1521">
        <v>-536.90499999999997</v>
      </c>
      <c r="AO1521">
        <v>-367.62400000000002</v>
      </c>
      <c r="AP1521">
        <v>-214.749</v>
      </c>
      <c r="AQ1521">
        <v>-81.427999999999997</v>
      </c>
      <c r="AR1521">
        <v>-15.486000000000001</v>
      </c>
      <c r="AS1521">
        <v>-5.0949999999999998</v>
      </c>
      <c r="AT1521">
        <v>-6.87</v>
      </c>
      <c r="AU1521">
        <v>-8.0820000000000007</v>
      </c>
      <c r="AV1521">
        <v>-6.6319999999999997</v>
      </c>
      <c r="AW1521">
        <v>-6.5439999999999996</v>
      </c>
      <c r="AX1521">
        <v>-6.782</v>
      </c>
      <c r="AY1521">
        <v>-6.8070000000000004</v>
      </c>
      <c r="AZ1521">
        <v>-6.6950000000000003</v>
      </c>
      <c r="BA1521">
        <v>-6.6689999999999996</v>
      </c>
      <c r="BB1521">
        <v>-6.82</v>
      </c>
      <c r="BC1521">
        <v>-6.4950000000000001</v>
      </c>
      <c r="BD1521">
        <v>-6.6950000000000003</v>
      </c>
    </row>
    <row r="1522" spans="1:56" x14ac:dyDescent="0.25">
      <c r="A1522" t="s">
        <v>323</v>
      </c>
      <c r="D1522" t="s">
        <v>2</v>
      </c>
      <c r="F1522" t="s">
        <v>156</v>
      </c>
      <c r="G1522" s="33">
        <v>43193</v>
      </c>
      <c r="H1522" s="41">
        <f t="shared" si="28"/>
        <v>221752.78500000006</v>
      </c>
      <c r="I1522">
        <v>-6.9119999999999999</v>
      </c>
      <c r="J1522">
        <v>-6.5170000000000003</v>
      </c>
      <c r="K1522">
        <v>-6.5640000000000001</v>
      </c>
      <c r="L1522">
        <v>-6.3680000000000003</v>
      </c>
      <c r="M1522">
        <v>-5.9790000000000001</v>
      </c>
      <c r="N1522">
        <v>-5.6710000000000003</v>
      </c>
      <c r="O1522">
        <v>-5.4</v>
      </c>
      <c r="P1522">
        <v>-5.048</v>
      </c>
      <c r="Q1522">
        <v>-5.2469999999999999</v>
      </c>
      <c r="R1522">
        <v>-5.1680000000000001</v>
      </c>
      <c r="S1522">
        <v>-4.7910000000000004</v>
      </c>
      <c r="T1522">
        <v>-5.7569999999999997</v>
      </c>
      <c r="U1522">
        <v>-5.327</v>
      </c>
      <c r="V1522">
        <v>-7.0570000000000004</v>
      </c>
      <c r="W1522">
        <v>-150.12700000000001</v>
      </c>
      <c r="X1522">
        <v>-1070.9659999999999</v>
      </c>
      <c r="Y1522">
        <v>-2201.8960000000002</v>
      </c>
      <c r="Z1522">
        <v>-3003.8739999999998</v>
      </c>
      <c r="AA1522">
        <v>-4746.5469999999996</v>
      </c>
      <c r="AB1522">
        <v>-5221.1629999999996</v>
      </c>
      <c r="AC1522">
        <v>-5772.85</v>
      </c>
      <c r="AD1522">
        <v>-8627.9760000000006</v>
      </c>
      <c r="AE1522">
        <v>-14152.152</v>
      </c>
      <c r="AF1522">
        <v>-18669.073</v>
      </c>
      <c r="AG1522">
        <v>-18676.048999999999</v>
      </c>
      <c r="AH1522">
        <v>-20466.312999999998</v>
      </c>
      <c r="AI1522">
        <v>-20922.918000000001</v>
      </c>
      <c r="AJ1522">
        <v>-20248.671999999999</v>
      </c>
      <c r="AK1522">
        <v>-19549.228999999999</v>
      </c>
      <c r="AL1522">
        <v>-17491.108</v>
      </c>
      <c r="AM1522">
        <v>-14932.831</v>
      </c>
      <c r="AN1522">
        <v>-11642.07</v>
      </c>
      <c r="AO1522">
        <v>-8029.6660000000002</v>
      </c>
      <c r="AP1522">
        <v>-4352.0450000000001</v>
      </c>
      <c r="AQ1522">
        <v>-1467.873</v>
      </c>
      <c r="AR1522">
        <v>-164.37700000000001</v>
      </c>
      <c r="AS1522">
        <v>-11.038</v>
      </c>
      <c r="AT1522">
        <v>-11.526</v>
      </c>
      <c r="AU1522">
        <v>-11.289</v>
      </c>
      <c r="AV1522">
        <v>-10.657999999999999</v>
      </c>
      <c r="AW1522">
        <v>-9.2650000000000006</v>
      </c>
      <c r="AX1522">
        <v>-8.6329999999999991</v>
      </c>
      <c r="AY1522">
        <v>-8.1709999999999994</v>
      </c>
      <c r="AZ1522">
        <v>-8.0069999999999997</v>
      </c>
      <c r="BA1522">
        <v>-8.0079999999999991</v>
      </c>
      <c r="BB1522">
        <v>-8.0239999999999991</v>
      </c>
      <c r="BC1522">
        <v>-9.6720000000000006</v>
      </c>
      <c r="BD1522">
        <v>-6.9130000000000003</v>
      </c>
    </row>
    <row r="1523" spans="1:56" x14ac:dyDescent="0.25">
      <c r="A1523" t="s">
        <v>323</v>
      </c>
      <c r="D1523" t="s">
        <v>2</v>
      </c>
      <c r="F1523" t="s">
        <v>155</v>
      </c>
      <c r="G1523" s="33">
        <v>43193</v>
      </c>
      <c r="H1523" s="41">
        <f t="shared" si="28"/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</row>
    <row r="1524" spans="1:56" x14ac:dyDescent="0.25">
      <c r="A1524" t="s">
        <v>323</v>
      </c>
      <c r="D1524" t="s">
        <v>2</v>
      </c>
      <c r="F1524" t="s">
        <v>156</v>
      </c>
      <c r="G1524" s="33">
        <v>43194</v>
      </c>
      <c r="H1524" s="41">
        <f t="shared" si="28"/>
        <v>280605.96299999993</v>
      </c>
      <c r="I1524">
        <v>-6.452</v>
      </c>
      <c r="J1524">
        <v>-5.9740000000000002</v>
      </c>
      <c r="K1524">
        <v>-6.157</v>
      </c>
      <c r="L1524">
        <v>-5.8330000000000002</v>
      </c>
      <c r="M1524">
        <v>-5.3120000000000003</v>
      </c>
      <c r="N1524">
        <v>-5.3040000000000003</v>
      </c>
      <c r="O1524">
        <v>-5.7249999999999996</v>
      </c>
      <c r="P1524">
        <v>-5.601</v>
      </c>
      <c r="Q1524">
        <v>-5.1379999999999999</v>
      </c>
      <c r="R1524">
        <v>-5.5519999999999996</v>
      </c>
      <c r="S1524">
        <v>-4.7619999999999996</v>
      </c>
      <c r="T1524">
        <v>-4.5990000000000002</v>
      </c>
      <c r="U1524">
        <v>-6.0819999999999999</v>
      </c>
      <c r="V1524">
        <v>-7.59</v>
      </c>
      <c r="W1524">
        <v>-201.76599999999999</v>
      </c>
      <c r="X1524">
        <v>-1679.6310000000001</v>
      </c>
      <c r="Y1524">
        <v>-4878.0039999999999</v>
      </c>
      <c r="Z1524">
        <v>-8137.1210000000001</v>
      </c>
      <c r="AA1524">
        <v>-11243.078</v>
      </c>
      <c r="AB1524">
        <v>-14312.194</v>
      </c>
      <c r="AC1524">
        <v>-16965.956999999999</v>
      </c>
      <c r="AD1524">
        <v>-19136.157999999999</v>
      </c>
      <c r="AE1524">
        <v>-20770.565999999999</v>
      </c>
      <c r="AF1524">
        <v>-21731.736000000001</v>
      </c>
      <c r="AG1524">
        <v>-22085.814999999999</v>
      </c>
      <c r="AH1524">
        <v>-22056.976999999999</v>
      </c>
      <c r="AI1524">
        <v>-21646.868999999999</v>
      </c>
      <c r="AJ1524">
        <v>-20776.911</v>
      </c>
      <c r="AK1524">
        <v>-19247.436000000002</v>
      </c>
      <c r="AL1524">
        <v>-17177.111000000001</v>
      </c>
      <c r="AM1524">
        <v>-14386.356</v>
      </c>
      <c r="AN1524">
        <v>-11130.196</v>
      </c>
      <c r="AO1524">
        <v>-7520.7830000000004</v>
      </c>
      <c r="AP1524">
        <v>-3969.556</v>
      </c>
      <c r="AQ1524">
        <v>-1245.038</v>
      </c>
      <c r="AR1524">
        <v>-120.509</v>
      </c>
      <c r="AS1524">
        <v>-11.154</v>
      </c>
      <c r="AT1524">
        <v>-9.0570000000000004</v>
      </c>
      <c r="AU1524">
        <v>-10.045</v>
      </c>
      <c r="AV1524">
        <v>-9.9930000000000003</v>
      </c>
      <c r="AW1524">
        <v>-9.1470000000000002</v>
      </c>
      <c r="AX1524">
        <v>-8.0500000000000007</v>
      </c>
      <c r="AY1524">
        <v>-7.9690000000000003</v>
      </c>
      <c r="AZ1524">
        <v>-8.6140000000000008</v>
      </c>
      <c r="BA1524">
        <v>-7.7830000000000004</v>
      </c>
      <c r="BB1524">
        <v>-7.335</v>
      </c>
      <c r="BC1524">
        <v>-8.3889999999999993</v>
      </c>
      <c r="BD1524">
        <v>-8.5779999999999994</v>
      </c>
    </row>
    <row r="1525" spans="1:56" x14ac:dyDescent="0.25">
      <c r="A1525" t="s">
        <v>323</v>
      </c>
      <c r="D1525" t="s">
        <v>2</v>
      </c>
      <c r="F1525" t="s">
        <v>157</v>
      </c>
      <c r="G1525" s="33">
        <v>43194</v>
      </c>
      <c r="H1525" s="41">
        <f t="shared" si="28"/>
        <v>13884.527999999995</v>
      </c>
      <c r="I1525">
        <v>-6.5819999999999999</v>
      </c>
      <c r="J1525">
        <v>-6.8570000000000002</v>
      </c>
      <c r="K1525">
        <v>-6.3819999999999997</v>
      </c>
      <c r="L1525">
        <v>-6.82</v>
      </c>
      <c r="M1525">
        <v>-4.7690000000000001</v>
      </c>
      <c r="N1525">
        <v>-8.7940000000000005</v>
      </c>
      <c r="O1525">
        <v>-6.1689999999999996</v>
      </c>
      <c r="P1525">
        <v>-6.9320000000000004</v>
      </c>
      <c r="Q1525">
        <v>-6.5439999999999996</v>
      </c>
      <c r="R1525">
        <v>-6.8949999999999996</v>
      </c>
      <c r="S1525">
        <v>-6.4320000000000004</v>
      </c>
      <c r="T1525">
        <v>-6.57</v>
      </c>
      <c r="U1525">
        <v>-6.6440000000000001</v>
      </c>
      <c r="V1525">
        <v>-6.3550000000000004</v>
      </c>
      <c r="W1525">
        <v>-23.123000000000001</v>
      </c>
      <c r="X1525">
        <v>-94.748999999999995</v>
      </c>
      <c r="Y1525">
        <v>-224.679</v>
      </c>
      <c r="Z1525">
        <v>-393.42099999999999</v>
      </c>
      <c r="AA1525">
        <v>-560.57899999999995</v>
      </c>
      <c r="AB1525">
        <v>-768.24300000000005</v>
      </c>
      <c r="AC1525">
        <v>-908.80399999999997</v>
      </c>
      <c r="AD1525">
        <v>-997.38599999999997</v>
      </c>
      <c r="AE1525">
        <v>-1058.434</v>
      </c>
      <c r="AF1525">
        <v>-1110.556</v>
      </c>
      <c r="AG1525">
        <v>-1120.21</v>
      </c>
      <c r="AH1525">
        <v>-1119.644</v>
      </c>
      <c r="AI1525">
        <v>-1066.662</v>
      </c>
      <c r="AJ1525">
        <v>-989.29300000000001</v>
      </c>
      <c r="AK1525">
        <v>-862.048</v>
      </c>
      <c r="AL1525">
        <v>-747.71500000000003</v>
      </c>
      <c r="AM1525">
        <v>-605.63300000000004</v>
      </c>
      <c r="AN1525">
        <v>-463.31</v>
      </c>
      <c r="AO1525">
        <v>-324.31099999999998</v>
      </c>
      <c r="AP1525">
        <v>-186.10900000000001</v>
      </c>
      <c r="AQ1525">
        <v>-71.656999999999996</v>
      </c>
      <c r="AR1525">
        <v>-13.007999999999999</v>
      </c>
      <c r="AS1525">
        <v>-4.5940000000000003</v>
      </c>
      <c r="AT1525">
        <v>-6.97</v>
      </c>
      <c r="AU1525">
        <v>-7.82</v>
      </c>
      <c r="AV1525">
        <v>-7.0940000000000003</v>
      </c>
      <c r="AW1525">
        <v>-6.5190000000000001</v>
      </c>
      <c r="AX1525">
        <v>-7.2320000000000002</v>
      </c>
      <c r="AY1525">
        <v>-6.9320000000000004</v>
      </c>
      <c r="AZ1525">
        <v>-7.1449999999999996</v>
      </c>
      <c r="BA1525">
        <v>-6.657</v>
      </c>
      <c r="BB1525">
        <v>-7.4939999999999998</v>
      </c>
      <c r="BC1525">
        <v>-6.47</v>
      </c>
      <c r="BD1525">
        <v>-7.282</v>
      </c>
    </row>
    <row r="1526" spans="1:56" x14ac:dyDescent="0.25">
      <c r="A1526" t="s">
        <v>323</v>
      </c>
      <c r="D1526" t="s">
        <v>2</v>
      </c>
      <c r="F1526" t="s">
        <v>155</v>
      </c>
      <c r="G1526" s="33">
        <v>43194</v>
      </c>
      <c r="H1526" s="41">
        <f t="shared" si="28"/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</row>
    <row r="1527" spans="1:56" x14ac:dyDescent="0.25">
      <c r="A1527" t="s">
        <v>323</v>
      </c>
      <c r="D1527" t="s">
        <v>2</v>
      </c>
      <c r="F1527" t="s">
        <v>155</v>
      </c>
      <c r="G1527" s="33">
        <v>43195</v>
      </c>
      <c r="H1527" s="41">
        <f t="shared" si="28"/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</row>
    <row r="1528" spans="1:56" x14ac:dyDescent="0.25">
      <c r="A1528" t="s">
        <v>323</v>
      </c>
      <c r="D1528" t="s">
        <v>2</v>
      </c>
      <c r="F1528" t="s">
        <v>157</v>
      </c>
      <c r="G1528" s="33">
        <v>43195</v>
      </c>
      <c r="H1528" s="41">
        <f t="shared" si="28"/>
        <v>7211.1950000000015</v>
      </c>
      <c r="I1528">
        <v>-6.6070000000000002</v>
      </c>
      <c r="J1528">
        <v>-7.1820000000000004</v>
      </c>
      <c r="K1528">
        <v>-6.3940000000000001</v>
      </c>
      <c r="L1528">
        <v>-7.2069999999999999</v>
      </c>
      <c r="M1528">
        <v>-4.3819999999999997</v>
      </c>
      <c r="N1528">
        <v>-7.5819999999999999</v>
      </c>
      <c r="O1528">
        <v>-7.1070000000000002</v>
      </c>
      <c r="P1528">
        <v>-7.157</v>
      </c>
      <c r="Q1528">
        <v>-6.5819999999999999</v>
      </c>
      <c r="R1528">
        <v>-7.02</v>
      </c>
      <c r="S1528">
        <v>-6.407</v>
      </c>
      <c r="T1528">
        <v>-6.92</v>
      </c>
      <c r="U1528">
        <v>-6.3449999999999998</v>
      </c>
      <c r="V1528">
        <v>-6.8070000000000004</v>
      </c>
      <c r="W1528">
        <v>-6.5309999999999997</v>
      </c>
      <c r="X1528">
        <v>-9.7520000000000007</v>
      </c>
      <c r="Y1528">
        <v>-14.163</v>
      </c>
      <c r="Z1528">
        <v>-24.667000000000002</v>
      </c>
      <c r="AA1528">
        <v>-32.53</v>
      </c>
      <c r="AB1528">
        <v>-43.582000000000001</v>
      </c>
      <c r="AC1528">
        <v>-68.569999999999993</v>
      </c>
      <c r="AD1528">
        <v>-148.822</v>
      </c>
      <c r="AE1528">
        <v>-456.09899999999999</v>
      </c>
      <c r="AF1528">
        <v>-705.14400000000001</v>
      </c>
      <c r="AG1528">
        <v>-620.68200000000002</v>
      </c>
      <c r="AH1528">
        <v>-728.73099999999999</v>
      </c>
      <c r="AI1528">
        <v>-731.51700000000005</v>
      </c>
      <c r="AJ1528">
        <v>-642.84</v>
      </c>
      <c r="AK1528">
        <v>-734.77200000000005</v>
      </c>
      <c r="AL1528">
        <v>-673.197</v>
      </c>
      <c r="AM1528">
        <v>-536.303</v>
      </c>
      <c r="AN1528">
        <v>-383.84</v>
      </c>
      <c r="AO1528">
        <v>-256.96199999999999</v>
      </c>
      <c r="AP1528">
        <v>-142.833</v>
      </c>
      <c r="AQ1528">
        <v>-61.585000000000001</v>
      </c>
      <c r="AR1528">
        <v>-11.938000000000001</v>
      </c>
      <c r="AS1528">
        <v>-4.42</v>
      </c>
      <c r="AT1528">
        <v>-8.0820000000000007</v>
      </c>
      <c r="AU1528">
        <v>-7.4450000000000003</v>
      </c>
      <c r="AV1528">
        <v>-7.0449999999999999</v>
      </c>
      <c r="AW1528">
        <v>-6.4569999999999999</v>
      </c>
      <c r="AX1528">
        <v>-7.1070000000000002</v>
      </c>
      <c r="AY1528">
        <v>-7.0949999999999998</v>
      </c>
      <c r="AZ1528">
        <v>-7.0819999999999999</v>
      </c>
      <c r="BA1528">
        <v>-7.407</v>
      </c>
      <c r="BB1528">
        <v>-6.87</v>
      </c>
      <c r="BC1528">
        <v>-6.407</v>
      </c>
      <c r="BD1528">
        <v>-7.0190000000000001</v>
      </c>
    </row>
    <row r="1529" spans="1:56" x14ac:dyDescent="0.25">
      <c r="A1529" t="s">
        <v>323</v>
      </c>
      <c r="D1529" t="s">
        <v>2</v>
      </c>
      <c r="F1529" t="s">
        <v>156</v>
      </c>
      <c r="G1529" s="33">
        <v>43195</v>
      </c>
      <c r="H1529" s="41">
        <f t="shared" si="28"/>
        <v>157480.45399999997</v>
      </c>
      <c r="I1529">
        <v>-8.1489999999999991</v>
      </c>
      <c r="J1529">
        <v>-7.7690000000000001</v>
      </c>
      <c r="K1529">
        <v>-8.3789999999999996</v>
      </c>
      <c r="L1529">
        <v>-8.7010000000000005</v>
      </c>
      <c r="M1529">
        <v>-7.1130000000000004</v>
      </c>
      <c r="N1529">
        <v>-7.1520000000000001</v>
      </c>
      <c r="O1529">
        <v>-7.6470000000000002</v>
      </c>
      <c r="P1529">
        <v>-8.6359999999999992</v>
      </c>
      <c r="Q1529">
        <v>-7.3120000000000003</v>
      </c>
      <c r="R1529">
        <v>-6.6120000000000001</v>
      </c>
      <c r="S1529">
        <v>-7.3869999999999996</v>
      </c>
      <c r="T1529">
        <v>-8.625</v>
      </c>
      <c r="U1529">
        <v>-6.91</v>
      </c>
      <c r="V1529">
        <v>-6.5209999999999999</v>
      </c>
      <c r="W1529">
        <v>-10.42</v>
      </c>
      <c r="X1529">
        <v>-33.594000000000001</v>
      </c>
      <c r="Y1529">
        <v>-102.449</v>
      </c>
      <c r="Z1529">
        <v>-365.61799999999999</v>
      </c>
      <c r="AA1529">
        <v>-677.74900000000002</v>
      </c>
      <c r="AB1529">
        <v>-1192.452</v>
      </c>
      <c r="AC1529">
        <v>-2332.9349999999999</v>
      </c>
      <c r="AD1529">
        <v>-4846.2479999999996</v>
      </c>
      <c r="AE1529">
        <v>-10540.135</v>
      </c>
      <c r="AF1529">
        <v>-14865.883</v>
      </c>
      <c r="AG1529">
        <v>-13459.156000000001</v>
      </c>
      <c r="AH1529">
        <v>-14980.245000000001</v>
      </c>
      <c r="AI1529">
        <v>-14971.587</v>
      </c>
      <c r="AJ1529">
        <v>-14433.982</v>
      </c>
      <c r="AK1529">
        <v>-16057.703</v>
      </c>
      <c r="AL1529">
        <v>-15340.495000000001</v>
      </c>
      <c r="AM1529">
        <v>-12883.398999999999</v>
      </c>
      <c r="AN1529">
        <v>-9692.259</v>
      </c>
      <c r="AO1529">
        <v>-6324.0789999999997</v>
      </c>
      <c r="AP1529">
        <v>-3142.6149999999998</v>
      </c>
      <c r="AQ1529">
        <v>-931.51900000000001</v>
      </c>
      <c r="AR1529">
        <v>-63.954000000000001</v>
      </c>
      <c r="AS1529">
        <v>-12.332000000000001</v>
      </c>
      <c r="AT1529">
        <v>-12.212999999999999</v>
      </c>
      <c r="AU1529">
        <v>-12.257999999999999</v>
      </c>
      <c r="AV1529">
        <v>-11.053000000000001</v>
      </c>
      <c r="AW1529">
        <v>-10.385</v>
      </c>
      <c r="AX1529">
        <v>-10.506</v>
      </c>
      <c r="AY1529">
        <v>-9.0459999999999994</v>
      </c>
      <c r="AZ1529">
        <v>-9.6310000000000002</v>
      </c>
      <c r="BA1529">
        <v>-8.609</v>
      </c>
      <c r="BB1529">
        <v>-7.7460000000000004</v>
      </c>
      <c r="BC1529">
        <v>-10.500999999999999</v>
      </c>
      <c r="BD1529">
        <v>-10.785</v>
      </c>
    </row>
    <row r="1530" spans="1:56" x14ac:dyDescent="0.25">
      <c r="A1530" t="s">
        <v>323</v>
      </c>
      <c r="D1530" t="s">
        <v>2</v>
      </c>
      <c r="F1530" t="s">
        <v>155</v>
      </c>
      <c r="G1530" s="33">
        <v>43196</v>
      </c>
      <c r="H1530" s="41">
        <f t="shared" si="28"/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</row>
    <row r="1531" spans="1:56" x14ac:dyDescent="0.25">
      <c r="A1531" t="s">
        <v>323</v>
      </c>
      <c r="D1531" t="s">
        <v>2</v>
      </c>
      <c r="F1531" t="s">
        <v>156</v>
      </c>
      <c r="G1531" s="33">
        <v>43196</v>
      </c>
      <c r="H1531" s="41">
        <f t="shared" si="28"/>
        <v>183109.93099999995</v>
      </c>
      <c r="I1531">
        <v>-9.42</v>
      </c>
      <c r="J1531">
        <v>-7.27</v>
      </c>
      <c r="K1531">
        <v>-7.8390000000000004</v>
      </c>
      <c r="L1531">
        <v>-7.8860000000000001</v>
      </c>
      <c r="M1531">
        <v>-7.367</v>
      </c>
      <c r="N1531">
        <v>-6.4089999999999998</v>
      </c>
      <c r="O1531">
        <v>-6.9279999999999999</v>
      </c>
      <c r="P1531">
        <v>-7.6260000000000003</v>
      </c>
      <c r="Q1531">
        <v>-6.8</v>
      </c>
      <c r="R1531">
        <v>-6.2359999999999998</v>
      </c>
      <c r="S1531">
        <v>-7.423</v>
      </c>
      <c r="T1531">
        <v>-7.665</v>
      </c>
      <c r="U1531">
        <v>-7.1829999999999998</v>
      </c>
      <c r="V1531">
        <v>-6.17</v>
      </c>
      <c r="W1531">
        <v>-15.013999999999999</v>
      </c>
      <c r="X1531">
        <v>-199.22800000000001</v>
      </c>
      <c r="Y1531">
        <v>-1199.2</v>
      </c>
      <c r="Z1531">
        <v>-3748.2809999999999</v>
      </c>
      <c r="AA1531">
        <v>-8210.3639999999996</v>
      </c>
      <c r="AB1531">
        <v>-12399.453</v>
      </c>
      <c r="AC1531">
        <v>-12737.954</v>
      </c>
      <c r="AD1531">
        <v>-11548.531000000001</v>
      </c>
      <c r="AE1531">
        <v>-10717.851000000001</v>
      </c>
      <c r="AF1531">
        <v>-11248.691999999999</v>
      </c>
      <c r="AG1531">
        <v>-11596.226000000001</v>
      </c>
      <c r="AH1531">
        <v>-12440.225</v>
      </c>
      <c r="AI1531">
        <v>-15408.439</v>
      </c>
      <c r="AJ1531">
        <v>-17113.902999999998</v>
      </c>
      <c r="AK1531">
        <v>-16444.142</v>
      </c>
      <c r="AL1531">
        <v>-14460.724</v>
      </c>
      <c r="AM1531">
        <v>-12900.936</v>
      </c>
      <c r="AN1531">
        <v>-7083.3410000000003</v>
      </c>
      <c r="AO1531">
        <v>-2370.6170000000002</v>
      </c>
      <c r="AP1531">
        <v>-837.36599999999999</v>
      </c>
      <c r="AQ1531">
        <v>-203.88499999999999</v>
      </c>
      <c r="AR1531">
        <v>-14.465999999999999</v>
      </c>
      <c r="AS1531">
        <v>-11.022</v>
      </c>
      <c r="AT1531">
        <v>-12.824999999999999</v>
      </c>
      <c r="AU1531">
        <v>-10.837999999999999</v>
      </c>
      <c r="AV1531">
        <v>-8.5350000000000001</v>
      </c>
      <c r="AW1531">
        <v>-8.7260000000000009</v>
      </c>
      <c r="AX1531">
        <v>-9.9730000000000008</v>
      </c>
      <c r="AY1531">
        <v>-8.8800000000000008</v>
      </c>
      <c r="AZ1531">
        <v>-6.7320000000000002</v>
      </c>
      <c r="BA1531">
        <v>-6.524</v>
      </c>
      <c r="BB1531">
        <v>-8.3460000000000001</v>
      </c>
      <c r="BC1531">
        <v>-9.8770000000000007</v>
      </c>
      <c r="BD1531">
        <v>-6.593</v>
      </c>
    </row>
    <row r="1532" spans="1:56" x14ac:dyDescent="0.25">
      <c r="A1532" t="s">
        <v>323</v>
      </c>
      <c r="D1532" t="s">
        <v>2</v>
      </c>
      <c r="F1532" t="s">
        <v>157</v>
      </c>
      <c r="G1532" s="33">
        <v>43196</v>
      </c>
      <c r="H1532" s="41">
        <f t="shared" si="28"/>
        <v>9860.9549999999981</v>
      </c>
      <c r="I1532">
        <v>-6.97</v>
      </c>
      <c r="J1532">
        <v>-7.0069999999999997</v>
      </c>
      <c r="K1532">
        <v>-6.7190000000000003</v>
      </c>
      <c r="L1532">
        <v>-7.032</v>
      </c>
      <c r="M1532">
        <v>-4.6189999999999998</v>
      </c>
      <c r="N1532">
        <v>-8.2189999999999994</v>
      </c>
      <c r="O1532">
        <v>-6.5069999999999997</v>
      </c>
      <c r="P1532">
        <v>-7.319</v>
      </c>
      <c r="Q1532">
        <v>-6.5819999999999999</v>
      </c>
      <c r="R1532">
        <v>-7.3940000000000001</v>
      </c>
      <c r="S1532">
        <v>-6.2569999999999997</v>
      </c>
      <c r="T1532">
        <v>-6.7949999999999999</v>
      </c>
      <c r="U1532">
        <v>-6.72</v>
      </c>
      <c r="V1532">
        <v>-6.782</v>
      </c>
      <c r="W1532">
        <v>-7.3570000000000002</v>
      </c>
      <c r="X1532">
        <v>-20.178999999999998</v>
      </c>
      <c r="Y1532">
        <v>-46.948</v>
      </c>
      <c r="Z1532">
        <v>-131.62700000000001</v>
      </c>
      <c r="AA1532">
        <v>-395.74</v>
      </c>
      <c r="AB1532">
        <v>-665.601</v>
      </c>
      <c r="AC1532">
        <v>-712.10299999999995</v>
      </c>
      <c r="AD1532">
        <v>-568.529</v>
      </c>
      <c r="AE1532">
        <v>-542.45699999999999</v>
      </c>
      <c r="AF1532">
        <v>-530.64599999999996</v>
      </c>
      <c r="AG1532">
        <v>-552.64300000000003</v>
      </c>
      <c r="AH1532">
        <v>-552.73699999999997</v>
      </c>
      <c r="AI1532">
        <v>-832.35299999999995</v>
      </c>
      <c r="AJ1532">
        <v>-1027.1289999999999</v>
      </c>
      <c r="AK1532">
        <v>-921.56799999999998</v>
      </c>
      <c r="AL1532">
        <v>-856.34400000000005</v>
      </c>
      <c r="AM1532">
        <v>-692.56200000000001</v>
      </c>
      <c r="AN1532">
        <v>-364.02600000000001</v>
      </c>
      <c r="AO1532">
        <v>-150.42099999999999</v>
      </c>
      <c r="AP1532">
        <v>-71.147000000000006</v>
      </c>
      <c r="AQ1532">
        <v>-29.722000000000001</v>
      </c>
      <c r="AR1532">
        <v>-8.2460000000000004</v>
      </c>
      <c r="AS1532">
        <v>-6.1319999999999997</v>
      </c>
      <c r="AT1532">
        <v>-8.0570000000000004</v>
      </c>
      <c r="AU1532">
        <v>-7.282</v>
      </c>
      <c r="AV1532">
        <v>-6.87</v>
      </c>
      <c r="AW1532">
        <v>-7.407</v>
      </c>
      <c r="AX1532">
        <v>-7.17</v>
      </c>
      <c r="AY1532">
        <v>-7.0819999999999999</v>
      </c>
      <c r="AZ1532">
        <v>-7.407</v>
      </c>
      <c r="BA1532">
        <v>-7.07</v>
      </c>
      <c r="BB1532">
        <v>-7.2320000000000002</v>
      </c>
      <c r="BC1532">
        <v>-6.9569999999999999</v>
      </c>
      <c r="BD1532">
        <v>-7.282</v>
      </c>
    </row>
    <row r="1533" spans="1:56" x14ac:dyDescent="0.25">
      <c r="A1533" t="s">
        <v>323</v>
      </c>
      <c r="D1533" t="s">
        <v>2</v>
      </c>
      <c r="F1533" t="s">
        <v>155</v>
      </c>
      <c r="G1533" s="33">
        <v>43197</v>
      </c>
      <c r="H1533" s="41">
        <f t="shared" si="28"/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</row>
    <row r="1534" spans="1:56" x14ac:dyDescent="0.25">
      <c r="A1534" t="s">
        <v>323</v>
      </c>
      <c r="D1534" t="s">
        <v>2</v>
      </c>
      <c r="F1534" t="s">
        <v>157</v>
      </c>
      <c r="G1534" s="33">
        <v>43197</v>
      </c>
      <c r="H1534" s="41">
        <f t="shared" si="28"/>
        <v>22901.426999999992</v>
      </c>
      <c r="I1534">
        <v>-6.92</v>
      </c>
      <c r="J1534">
        <v>-7.1820000000000004</v>
      </c>
      <c r="K1534">
        <v>-6.782</v>
      </c>
      <c r="L1534">
        <v>-7.1319999999999997</v>
      </c>
      <c r="M1534">
        <v>-5.7320000000000002</v>
      </c>
      <c r="N1534">
        <v>-8.2200000000000006</v>
      </c>
      <c r="O1534">
        <v>-6.7939999999999996</v>
      </c>
      <c r="P1534">
        <v>-7.1070000000000002</v>
      </c>
      <c r="Q1534">
        <v>-6.8570000000000002</v>
      </c>
      <c r="R1534">
        <v>-7.2069999999999999</v>
      </c>
      <c r="S1534">
        <v>-7.0819999999999999</v>
      </c>
      <c r="T1534">
        <v>-7.1449999999999996</v>
      </c>
      <c r="U1534">
        <v>-6.72</v>
      </c>
      <c r="V1534">
        <v>-7.3579999999999997</v>
      </c>
      <c r="W1534">
        <v>-33.462000000000003</v>
      </c>
      <c r="X1534">
        <v>-200.761</v>
      </c>
      <c r="Y1534">
        <v>-491.601</v>
      </c>
      <c r="Z1534">
        <v>-660.58</v>
      </c>
      <c r="AA1534">
        <v>-964.83799999999997</v>
      </c>
      <c r="AB1534">
        <v>-1211.502</v>
      </c>
      <c r="AC1534">
        <v>-1273.7190000000001</v>
      </c>
      <c r="AD1534">
        <v>-1548.3579999999999</v>
      </c>
      <c r="AE1534">
        <v>-1675.325</v>
      </c>
      <c r="AF1534">
        <v>-1775.009</v>
      </c>
      <c r="AG1534">
        <v>-1801.818</v>
      </c>
      <c r="AH1534">
        <v>-1811.58</v>
      </c>
      <c r="AI1534">
        <v>-1772.731</v>
      </c>
      <c r="AJ1534">
        <v>-1703.3820000000001</v>
      </c>
      <c r="AK1534">
        <v>-1570.5840000000001</v>
      </c>
      <c r="AL1534">
        <v>-1387.0550000000001</v>
      </c>
      <c r="AM1534">
        <v>-1105.0899999999999</v>
      </c>
      <c r="AN1534">
        <v>-885.91600000000005</v>
      </c>
      <c r="AO1534">
        <v>-514.71600000000001</v>
      </c>
      <c r="AP1534">
        <v>-210.89</v>
      </c>
      <c r="AQ1534">
        <v>-101.33499999999999</v>
      </c>
      <c r="AR1534">
        <v>-17.888000000000002</v>
      </c>
      <c r="AS1534">
        <v>-3.7069999999999999</v>
      </c>
      <c r="AT1534">
        <v>-9.3819999999999997</v>
      </c>
      <c r="AU1534">
        <v>-7.3070000000000004</v>
      </c>
      <c r="AV1534">
        <v>-7.6319999999999997</v>
      </c>
      <c r="AW1534">
        <v>-7.157</v>
      </c>
      <c r="AX1534">
        <v>-7.5449999999999999</v>
      </c>
      <c r="AY1534">
        <v>-6.8449999999999998</v>
      </c>
      <c r="AZ1534">
        <v>-7.42</v>
      </c>
      <c r="BA1534">
        <v>-7.2069999999999999</v>
      </c>
      <c r="BB1534">
        <v>-6.92</v>
      </c>
      <c r="BC1534">
        <v>-7.0069999999999997</v>
      </c>
      <c r="BD1534">
        <v>-6.92</v>
      </c>
    </row>
    <row r="1535" spans="1:56" x14ac:dyDescent="0.25">
      <c r="A1535" t="s">
        <v>323</v>
      </c>
      <c r="D1535" t="s">
        <v>2</v>
      </c>
      <c r="F1535" t="s">
        <v>156</v>
      </c>
      <c r="G1535" s="33">
        <v>43197</v>
      </c>
      <c r="H1535" s="41">
        <f t="shared" si="28"/>
        <v>258720.24</v>
      </c>
      <c r="I1535">
        <v>-6.5609999999999999</v>
      </c>
      <c r="J1535">
        <v>-7.18</v>
      </c>
      <c r="K1535">
        <v>-8.3930000000000007</v>
      </c>
      <c r="L1535">
        <v>-6.8259999999999996</v>
      </c>
      <c r="M1535">
        <v>-5.93</v>
      </c>
      <c r="N1535">
        <v>-7.7359999999999998</v>
      </c>
      <c r="O1535">
        <v>-7.367</v>
      </c>
      <c r="P1535">
        <v>-6.3380000000000001</v>
      </c>
      <c r="Q1535">
        <v>-6.1689999999999996</v>
      </c>
      <c r="R1535">
        <v>-8.1069999999999993</v>
      </c>
      <c r="S1535">
        <v>-8.6010000000000009</v>
      </c>
      <c r="T1535">
        <v>-7.5620000000000003</v>
      </c>
      <c r="U1535">
        <v>-8.3160000000000007</v>
      </c>
      <c r="V1535">
        <v>-15.967000000000001</v>
      </c>
      <c r="W1535">
        <v>-306.03899999999999</v>
      </c>
      <c r="X1535">
        <v>-2148.6419999999998</v>
      </c>
      <c r="Y1535">
        <v>-5083.1149999999998</v>
      </c>
      <c r="Z1535">
        <v>-6722.2060000000001</v>
      </c>
      <c r="AA1535">
        <v>-9834.6550000000007</v>
      </c>
      <c r="AB1535">
        <v>-12879.576999999999</v>
      </c>
      <c r="AC1535">
        <v>-14743.449000000001</v>
      </c>
      <c r="AD1535">
        <v>-17500.861000000001</v>
      </c>
      <c r="AE1535">
        <v>-19394.539000000001</v>
      </c>
      <c r="AF1535">
        <v>-20615.04</v>
      </c>
      <c r="AG1535">
        <v>-20937.542000000001</v>
      </c>
      <c r="AH1535">
        <v>-21093.885999999999</v>
      </c>
      <c r="AI1535">
        <v>-20742.055</v>
      </c>
      <c r="AJ1535">
        <v>-19838.254000000001</v>
      </c>
      <c r="AK1535">
        <v>-18232.065999999999</v>
      </c>
      <c r="AL1535">
        <v>-15976.791999999999</v>
      </c>
      <c r="AM1535">
        <v>-12606.168</v>
      </c>
      <c r="AN1535">
        <v>-10369.215</v>
      </c>
      <c r="AO1535">
        <v>-5973.12</v>
      </c>
      <c r="AP1535">
        <v>-2350.165</v>
      </c>
      <c r="AQ1535">
        <v>-1049.395</v>
      </c>
      <c r="AR1535">
        <v>-104.65900000000001</v>
      </c>
      <c r="AS1535">
        <v>-11.242000000000001</v>
      </c>
      <c r="AT1535">
        <v>-10.693</v>
      </c>
      <c r="AU1535">
        <v>-11.134</v>
      </c>
      <c r="AV1535">
        <v>-8.7769999999999992</v>
      </c>
      <c r="AW1535">
        <v>-9.3689999999999998</v>
      </c>
      <c r="AX1535">
        <v>-9.1780000000000008</v>
      </c>
      <c r="AY1535">
        <v>-7.359</v>
      </c>
      <c r="AZ1535">
        <v>-6.9740000000000002</v>
      </c>
      <c r="BA1535">
        <v>-9.0060000000000002</v>
      </c>
      <c r="BB1535">
        <v>-9.5050000000000008</v>
      </c>
      <c r="BC1535">
        <v>-7.3289999999999997</v>
      </c>
      <c r="BD1535">
        <v>-7.181</v>
      </c>
    </row>
    <row r="1536" spans="1:56" x14ac:dyDescent="0.25">
      <c r="A1536" t="s">
        <v>323</v>
      </c>
      <c r="D1536" t="s">
        <v>2</v>
      </c>
      <c r="F1536" t="s">
        <v>157</v>
      </c>
      <c r="G1536" s="33">
        <v>43198</v>
      </c>
      <c r="H1536" s="41">
        <f t="shared" si="28"/>
        <v>21105.373000000003</v>
      </c>
      <c r="I1536">
        <v>-7.6189999999999998</v>
      </c>
      <c r="J1536">
        <v>-7.07</v>
      </c>
      <c r="K1536">
        <v>-7.07</v>
      </c>
      <c r="L1536">
        <v>-7.282</v>
      </c>
      <c r="M1536">
        <v>-3.7320000000000002</v>
      </c>
      <c r="N1536">
        <v>-9.157</v>
      </c>
      <c r="O1536">
        <v>-7.42</v>
      </c>
      <c r="P1536">
        <v>-7.27</v>
      </c>
      <c r="Q1536">
        <v>-6.7190000000000003</v>
      </c>
      <c r="R1536">
        <v>-6.97</v>
      </c>
      <c r="S1536">
        <v>-7.0449999999999999</v>
      </c>
      <c r="T1536">
        <v>-7.1319999999999997</v>
      </c>
      <c r="U1536">
        <v>-6.8949999999999996</v>
      </c>
      <c r="V1536">
        <v>-6.9720000000000004</v>
      </c>
      <c r="W1536">
        <v>-48.003999999999998</v>
      </c>
      <c r="X1536">
        <v>-216.89099999999999</v>
      </c>
      <c r="Y1536">
        <v>-530.36599999999999</v>
      </c>
      <c r="Z1536">
        <v>-888.625</v>
      </c>
      <c r="AA1536">
        <v>-1184.7180000000001</v>
      </c>
      <c r="AB1536">
        <v>-1452.5360000000001</v>
      </c>
      <c r="AC1536">
        <v>-1516.2760000000001</v>
      </c>
      <c r="AD1536">
        <v>-1650.895</v>
      </c>
      <c r="AE1536">
        <v>-1857.954</v>
      </c>
      <c r="AF1536">
        <v>-1822.6890000000001</v>
      </c>
      <c r="AG1536">
        <v>-1864.3389999999999</v>
      </c>
      <c r="AH1536">
        <v>-1855.127</v>
      </c>
      <c r="AI1536">
        <v>-1716.9590000000001</v>
      </c>
      <c r="AJ1536">
        <v>-1617.6990000000001</v>
      </c>
      <c r="AK1536">
        <v>-908.24</v>
      </c>
      <c r="AL1536">
        <v>-885.45100000000002</v>
      </c>
      <c r="AM1536">
        <v>-387.56799999999998</v>
      </c>
      <c r="AN1536">
        <v>-278.65499999999997</v>
      </c>
      <c r="AO1536">
        <v>-152.70500000000001</v>
      </c>
      <c r="AP1536">
        <v>-41.988</v>
      </c>
      <c r="AQ1536">
        <v>-38.225999999999999</v>
      </c>
      <c r="AR1536">
        <v>-10.000999999999999</v>
      </c>
      <c r="AS1536">
        <v>-3.3940000000000001</v>
      </c>
      <c r="AT1536">
        <v>-8.907</v>
      </c>
      <c r="AU1536">
        <v>-6.9820000000000002</v>
      </c>
      <c r="AV1536">
        <v>-6.6950000000000003</v>
      </c>
      <c r="AW1536">
        <v>-6.72</v>
      </c>
      <c r="AX1536">
        <v>-6.7069999999999999</v>
      </c>
      <c r="AY1536">
        <v>-6.8940000000000001</v>
      </c>
      <c r="AZ1536">
        <v>-7.0190000000000001</v>
      </c>
      <c r="BA1536">
        <v>-7.1440000000000001</v>
      </c>
      <c r="BB1536">
        <v>-7.1449999999999996</v>
      </c>
      <c r="BC1536">
        <v>-7.1319999999999997</v>
      </c>
      <c r="BD1536">
        <v>-6.3689999999999998</v>
      </c>
    </row>
    <row r="1537" spans="1:56" x14ac:dyDescent="0.25">
      <c r="A1537" t="s">
        <v>323</v>
      </c>
      <c r="D1537" t="s">
        <v>2</v>
      </c>
      <c r="F1537" t="s">
        <v>156</v>
      </c>
      <c r="G1537" s="33">
        <v>43198</v>
      </c>
      <c r="H1537" s="41">
        <f t="shared" si="28"/>
        <v>209089.58899999998</v>
      </c>
      <c r="I1537">
        <v>-8.4350000000000005</v>
      </c>
      <c r="J1537">
        <v>-7.8710000000000004</v>
      </c>
      <c r="K1537">
        <v>-6.3319999999999999</v>
      </c>
      <c r="L1537">
        <v>-7.0270000000000001</v>
      </c>
      <c r="M1537">
        <v>-7.8159999999999998</v>
      </c>
      <c r="N1537">
        <v>-7.5890000000000004</v>
      </c>
      <c r="O1537">
        <v>-5.1550000000000002</v>
      </c>
      <c r="P1537">
        <v>-5.6840000000000002</v>
      </c>
      <c r="Q1537">
        <v>-7.02</v>
      </c>
      <c r="R1537">
        <v>-7.5060000000000002</v>
      </c>
      <c r="S1537">
        <v>-6.7149999999999999</v>
      </c>
      <c r="T1537">
        <v>-7.4409999999999998</v>
      </c>
      <c r="U1537">
        <v>-8.4510000000000005</v>
      </c>
      <c r="V1537">
        <v>-9.0399999999999991</v>
      </c>
      <c r="W1537">
        <v>-421.93900000000002</v>
      </c>
      <c r="X1537">
        <v>-1798.049</v>
      </c>
      <c r="Y1537">
        <v>-4458.634</v>
      </c>
      <c r="Z1537">
        <v>-7725.2950000000001</v>
      </c>
      <c r="AA1537">
        <v>-10449.897999999999</v>
      </c>
      <c r="AB1537">
        <v>-13184.432000000001</v>
      </c>
      <c r="AC1537">
        <v>-14783.415999999999</v>
      </c>
      <c r="AD1537">
        <v>-16606.116000000002</v>
      </c>
      <c r="AE1537">
        <v>-18825.199000000001</v>
      </c>
      <c r="AF1537">
        <v>-19020.7</v>
      </c>
      <c r="AG1537">
        <v>-19706.587</v>
      </c>
      <c r="AH1537">
        <v>-20041.605</v>
      </c>
      <c r="AI1537">
        <v>-20293.437000000002</v>
      </c>
      <c r="AJ1537">
        <v>-16276.032999999999</v>
      </c>
      <c r="AK1537">
        <v>-10795.824000000001</v>
      </c>
      <c r="AL1537">
        <v>-7930.1139999999996</v>
      </c>
      <c r="AM1537">
        <v>-2978.94</v>
      </c>
      <c r="AN1537">
        <v>-1918.9</v>
      </c>
      <c r="AO1537">
        <v>-920.96500000000003</v>
      </c>
      <c r="AP1537">
        <v>-345.45800000000003</v>
      </c>
      <c r="AQ1537">
        <v>-381.28300000000002</v>
      </c>
      <c r="AR1537">
        <v>-21.843</v>
      </c>
      <c r="AS1537">
        <v>-10.763</v>
      </c>
      <c r="AT1537">
        <v>-12.625999999999999</v>
      </c>
      <c r="AU1537">
        <v>-12.166</v>
      </c>
      <c r="AV1537">
        <v>-10.170999999999999</v>
      </c>
      <c r="AW1537">
        <v>-6.984</v>
      </c>
      <c r="AX1537">
        <v>-7.9909999999999997</v>
      </c>
      <c r="AY1537">
        <v>-8.0549999999999997</v>
      </c>
      <c r="AZ1537">
        <v>-7.2370000000000001</v>
      </c>
      <c r="BA1537">
        <v>-6.6920000000000002</v>
      </c>
      <c r="BB1537">
        <v>-7.218</v>
      </c>
      <c r="BC1537">
        <v>-7.117</v>
      </c>
      <c r="BD1537">
        <v>-5.82</v>
      </c>
    </row>
    <row r="1538" spans="1:56" x14ac:dyDescent="0.25">
      <c r="A1538" t="s">
        <v>323</v>
      </c>
      <c r="D1538" t="s">
        <v>2</v>
      </c>
      <c r="F1538" t="s">
        <v>155</v>
      </c>
      <c r="G1538" s="33">
        <v>43198</v>
      </c>
      <c r="H1538" s="41">
        <f t="shared" si="28"/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</row>
    <row r="1539" spans="1:56" x14ac:dyDescent="0.25">
      <c r="A1539" t="s">
        <v>323</v>
      </c>
      <c r="D1539" t="s">
        <v>2</v>
      </c>
      <c r="F1539" t="s">
        <v>157</v>
      </c>
      <c r="G1539" s="33">
        <v>43199</v>
      </c>
      <c r="H1539" s="41">
        <f t="shared" si="28"/>
        <v>11814.818000000001</v>
      </c>
      <c r="I1539">
        <v>-7.1070000000000002</v>
      </c>
      <c r="J1539">
        <v>-6.8440000000000003</v>
      </c>
      <c r="K1539">
        <v>-7.032</v>
      </c>
      <c r="L1539">
        <v>-6.77</v>
      </c>
      <c r="M1539">
        <v>-3.9569999999999999</v>
      </c>
      <c r="N1539">
        <v>-9.7569999999999997</v>
      </c>
      <c r="O1539">
        <v>-7.0949999999999998</v>
      </c>
      <c r="P1539">
        <v>-7.4820000000000002</v>
      </c>
      <c r="Q1539">
        <v>-7.2069999999999999</v>
      </c>
      <c r="R1539">
        <v>-7.57</v>
      </c>
      <c r="S1539">
        <v>-7.0570000000000004</v>
      </c>
      <c r="T1539">
        <v>-7.1319999999999997</v>
      </c>
      <c r="U1539">
        <v>-6.8819999999999997</v>
      </c>
      <c r="V1539">
        <v>-6.5170000000000003</v>
      </c>
      <c r="W1539">
        <v>-18.466000000000001</v>
      </c>
      <c r="X1539">
        <v>-68.838999999999999</v>
      </c>
      <c r="Y1539">
        <v>-118.575</v>
      </c>
      <c r="Z1539">
        <v>-197.63300000000001</v>
      </c>
      <c r="AA1539">
        <v>-396.66199999999998</v>
      </c>
      <c r="AB1539">
        <v>-589.81299999999999</v>
      </c>
      <c r="AC1539">
        <v>-798.95799999999997</v>
      </c>
      <c r="AD1539">
        <v>-844.66800000000001</v>
      </c>
      <c r="AE1539">
        <v>-958.91800000000001</v>
      </c>
      <c r="AF1539">
        <v>-1021.338</v>
      </c>
      <c r="AG1539">
        <v>-1074.671</v>
      </c>
      <c r="AH1539">
        <v>-1018.44</v>
      </c>
      <c r="AI1539">
        <v>-763.65099999999995</v>
      </c>
      <c r="AJ1539">
        <v>-921.923</v>
      </c>
      <c r="AK1539">
        <v>-783.44</v>
      </c>
      <c r="AL1539">
        <v>-651.89800000000002</v>
      </c>
      <c r="AM1539">
        <v>-514.27599999999995</v>
      </c>
      <c r="AN1539">
        <v>-384.01100000000002</v>
      </c>
      <c r="AO1539">
        <v>-266.524</v>
      </c>
      <c r="AP1539">
        <v>-132.71100000000001</v>
      </c>
      <c r="AQ1539">
        <v>-38.292999999999999</v>
      </c>
      <c r="AR1539">
        <v>-11.728</v>
      </c>
      <c r="AS1539">
        <v>-9.2070000000000007</v>
      </c>
      <c r="AT1539">
        <v>-14.582000000000001</v>
      </c>
      <c r="AU1539">
        <v>-10.582000000000001</v>
      </c>
      <c r="AV1539">
        <v>-11.82</v>
      </c>
      <c r="AW1539">
        <v>-12.17</v>
      </c>
      <c r="AX1539">
        <v>-12.545</v>
      </c>
      <c r="AY1539">
        <v>-11.744999999999999</v>
      </c>
      <c r="AZ1539">
        <v>-11.244</v>
      </c>
      <c r="BA1539">
        <v>-11.57</v>
      </c>
      <c r="BB1539">
        <v>-11.981999999999999</v>
      </c>
      <c r="BC1539">
        <v>-12.132</v>
      </c>
      <c r="BD1539">
        <v>-11.394</v>
      </c>
    </row>
    <row r="1540" spans="1:56" x14ac:dyDescent="0.25">
      <c r="A1540" t="s">
        <v>323</v>
      </c>
      <c r="D1540" t="s">
        <v>2</v>
      </c>
      <c r="F1540" t="s">
        <v>155</v>
      </c>
      <c r="G1540" s="33">
        <v>43199</v>
      </c>
      <c r="H1540" s="41">
        <f t="shared" si="28"/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</row>
    <row r="1541" spans="1:56" x14ac:dyDescent="0.25">
      <c r="A1541" t="s">
        <v>323</v>
      </c>
      <c r="D1541" t="s">
        <v>2</v>
      </c>
      <c r="F1541" t="s">
        <v>156</v>
      </c>
      <c r="G1541" s="33">
        <v>43199</v>
      </c>
      <c r="H1541" s="41">
        <f t="shared" si="28"/>
        <v>240382.68500000003</v>
      </c>
      <c r="I1541">
        <v>-5.5990000000000002</v>
      </c>
      <c r="J1541">
        <v>-5.5940000000000003</v>
      </c>
      <c r="K1541">
        <v>-6.907</v>
      </c>
      <c r="L1541">
        <v>-6.58</v>
      </c>
      <c r="M1541">
        <v>-5.3369999999999997</v>
      </c>
      <c r="N1541">
        <v>-5.3079999999999998</v>
      </c>
      <c r="O1541">
        <v>-6.476</v>
      </c>
      <c r="P1541">
        <v>-6.9320000000000004</v>
      </c>
      <c r="Q1541">
        <v>-6.1760000000000002</v>
      </c>
      <c r="R1541">
        <v>-6.1360000000000001</v>
      </c>
      <c r="S1541">
        <v>-6.0730000000000004</v>
      </c>
      <c r="T1541">
        <v>-7.5819999999999999</v>
      </c>
      <c r="U1541">
        <v>-8.1999999999999993</v>
      </c>
      <c r="V1541">
        <v>-8.6349999999999998</v>
      </c>
      <c r="W1541">
        <v>-262.53500000000003</v>
      </c>
      <c r="X1541">
        <v>-1404.2739999999999</v>
      </c>
      <c r="Y1541">
        <v>-2833.8130000000001</v>
      </c>
      <c r="Z1541">
        <v>-4752.8559999999998</v>
      </c>
      <c r="AA1541">
        <v>-8454.768</v>
      </c>
      <c r="AB1541">
        <v>-11581.337</v>
      </c>
      <c r="AC1541">
        <v>-14983.091</v>
      </c>
      <c r="AD1541">
        <v>-16867.598000000002</v>
      </c>
      <c r="AE1541">
        <v>-18720.510999999999</v>
      </c>
      <c r="AF1541">
        <v>-20128.396000000001</v>
      </c>
      <c r="AG1541">
        <v>-20872.82</v>
      </c>
      <c r="AH1541">
        <v>-19493.487000000001</v>
      </c>
      <c r="AI1541">
        <v>-16262.146000000001</v>
      </c>
      <c r="AJ1541">
        <v>-19261.724999999999</v>
      </c>
      <c r="AK1541">
        <v>-17593.538</v>
      </c>
      <c r="AL1541">
        <v>-15402.562</v>
      </c>
      <c r="AM1541">
        <v>-12684.787</v>
      </c>
      <c r="AN1541">
        <v>-9458.4249999999993</v>
      </c>
      <c r="AO1541">
        <v>-6070.0690000000004</v>
      </c>
      <c r="AP1541">
        <v>-2657.683</v>
      </c>
      <c r="AQ1541">
        <v>-439.82900000000001</v>
      </c>
      <c r="AR1541">
        <v>-10.846</v>
      </c>
      <c r="AS1541">
        <v>-8.9939999999999998</v>
      </c>
      <c r="AT1541">
        <v>-9.9350000000000005</v>
      </c>
      <c r="AU1541">
        <v>-9.4149999999999991</v>
      </c>
      <c r="AV1541">
        <v>-8.9779999999999998</v>
      </c>
      <c r="AW1541">
        <v>-7.4779999999999998</v>
      </c>
      <c r="AX1541">
        <v>-6.97</v>
      </c>
      <c r="AY1541">
        <v>-7.4249999999999998</v>
      </c>
      <c r="AZ1541">
        <v>-7.7169999999999996</v>
      </c>
      <c r="BA1541">
        <v>-6.3929999999999998</v>
      </c>
      <c r="BB1541">
        <v>-6.4189999999999996</v>
      </c>
      <c r="BC1541">
        <v>-6.9939999999999998</v>
      </c>
      <c r="BD1541">
        <v>-7.3360000000000003</v>
      </c>
    </row>
    <row r="1542" spans="1:56" x14ac:dyDescent="0.25">
      <c r="A1542" t="s">
        <v>323</v>
      </c>
      <c r="D1542" t="s">
        <v>2</v>
      </c>
      <c r="F1542" t="s">
        <v>157</v>
      </c>
      <c r="G1542" s="33">
        <v>43200</v>
      </c>
      <c r="H1542" s="41">
        <f t="shared" si="28"/>
        <v>1894.6920000000005</v>
      </c>
      <c r="I1542">
        <v>-11.994</v>
      </c>
      <c r="J1542">
        <v>-11.445</v>
      </c>
      <c r="K1542">
        <v>-12.082000000000001</v>
      </c>
      <c r="L1542">
        <v>-10.52</v>
      </c>
      <c r="M1542">
        <v>-9.657</v>
      </c>
      <c r="N1542">
        <v>-13.77</v>
      </c>
      <c r="O1542">
        <v>-11.532999999999999</v>
      </c>
      <c r="P1542">
        <v>-11.145</v>
      </c>
      <c r="Q1542">
        <v>-11.42</v>
      </c>
      <c r="R1542">
        <v>-11.42</v>
      </c>
      <c r="S1542">
        <v>-11.557</v>
      </c>
      <c r="T1542">
        <v>-11.207000000000001</v>
      </c>
      <c r="U1542">
        <v>-11.856999999999999</v>
      </c>
      <c r="V1542">
        <v>-11.332000000000001</v>
      </c>
      <c r="W1542">
        <v>-11.853999999999999</v>
      </c>
      <c r="X1542">
        <v>-18.395</v>
      </c>
      <c r="Y1542">
        <v>-31.811</v>
      </c>
      <c r="Z1542">
        <v>-105.19799999999999</v>
      </c>
      <c r="AA1542">
        <v>-51.432000000000002</v>
      </c>
      <c r="AB1542">
        <v>-30.777000000000001</v>
      </c>
      <c r="AC1542">
        <v>-55.267000000000003</v>
      </c>
      <c r="AD1542">
        <v>-59.613</v>
      </c>
      <c r="AE1542">
        <v>-53.619</v>
      </c>
      <c r="AF1542">
        <v>-107.54600000000001</v>
      </c>
      <c r="AG1542">
        <v>-369.44200000000001</v>
      </c>
      <c r="AH1542">
        <v>-353.375</v>
      </c>
      <c r="AI1542">
        <v>-89.953999999999994</v>
      </c>
      <c r="AJ1542">
        <v>-64.012</v>
      </c>
      <c r="AK1542">
        <v>-37.159999999999997</v>
      </c>
      <c r="AL1542">
        <v>-31.298999999999999</v>
      </c>
      <c r="AM1542">
        <v>-32.164000000000001</v>
      </c>
      <c r="AN1542">
        <v>-28.977</v>
      </c>
      <c r="AO1542">
        <v>-20.298999999999999</v>
      </c>
      <c r="AP1542">
        <v>-18.736000000000001</v>
      </c>
      <c r="AQ1542">
        <v>-14.695</v>
      </c>
      <c r="AR1542">
        <v>-11.17</v>
      </c>
      <c r="AS1542">
        <v>-9.42</v>
      </c>
      <c r="AT1542">
        <v>-13.294</v>
      </c>
      <c r="AU1542">
        <v>-10.957000000000001</v>
      </c>
      <c r="AV1542">
        <v>-11.481999999999999</v>
      </c>
      <c r="AW1542">
        <v>-12.395</v>
      </c>
      <c r="AX1542">
        <v>-11.093999999999999</v>
      </c>
      <c r="AY1542">
        <v>-11.869</v>
      </c>
      <c r="AZ1542">
        <v>-10.682</v>
      </c>
      <c r="BA1542">
        <v>-11.932</v>
      </c>
      <c r="BB1542">
        <v>-11.519</v>
      </c>
      <c r="BC1542">
        <v>-11.106999999999999</v>
      </c>
      <c r="BD1542">
        <v>-11.207000000000001</v>
      </c>
    </row>
    <row r="1543" spans="1:56" x14ac:dyDescent="0.25">
      <c r="A1543" t="s">
        <v>323</v>
      </c>
      <c r="D1543" t="s">
        <v>2</v>
      </c>
      <c r="F1543" t="s">
        <v>156</v>
      </c>
      <c r="G1543" s="33">
        <v>43200</v>
      </c>
      <c r="H1543" s="41">
        <f t="shared" si="28"/>
        <v>40574.734000000004</v>
      </c>
      <c r="I1543">
        <v>-6.7450000000000001</v>
      </c>
      <c r="J1543">
        <v>-5.1020000000000003</v>
      </c>
      <c r="K1543">
        <v>-5.4279999999999999</v>
      </c>
      <c r="L1543">
        <v>-6.0339999999999998</v>
      </c>
      <c r="M1543">
        <v>-6.94</v>
      </c>
      <c r="N1543">
        <v>-5.8609999999999998</v>
      </c>
      <c r="O1543">
        <v>-5.29</v>
      </c>
      <c r="P1543">
        <v>-5.8739999999999997</v>
      </c>
      <c r="Q1543">
        <v>-6.7990000000000004</v>
      </c>
      <c r="R1543">
        <v>-7.18</v>
      </c>
      <c r="S1543">
        <v>-5.399</v>
      </c>
      <c r="T1543">
        <v>-5.9569999999999999</v>
      </c>
      <c r="U1543">
        <v>-7.1369999999999996</v>
      </c>
      <c r="V1543">
        <v>-8.0350000000000001</v>
      </c>
      <c r="W1543">
        <v>-9.92</v>
      </c>
      <c r="X1543">
        <v>-83.772999999999996</v>
      </c>
      <c r="Y1543">
        <v>-394.85199999999998</v>
      </c>
      <c r="Z1543">
        <v>-2408.4749999999999</v>
      </c>
      <c r="AA1543">
        <v>-1488.1859999999999</v>
      </c>
      <c r="AB1543">
        <v>-1107.8510000000001</v>
      </c>
      <c r="AC1543">
        <v>-1613.8810000000001</v>
      </c>
      <c r="AD1543">
        <v>-1646.309</v>
      </c>
      <c r="AE1543">
        <v>-1604.25</v>
      </c>
      <c r="AF1543">
        <v>-3419.57</v>
      </c>
      <c r="AG1543">
        <v>-9001.6689999999999</v>
      </c>
      <c r="AH1543">
        <v>-8946.7620000000006</v>
      </c>
      <c r="AI1543">
        <v>-3067.4259999999999</v>
      </c>
      <c r="AJ1543">
        <v>-2351.0990000000002</v>
      </c>
      <c r="AK1543">
        <v>-1013.307</v>
      </c>
      <c r="AL1543">
        <v>-527.77200000000005</v>
      </c>
      <c r="AM1543">
        <v>-832.28200000000004</v>
      </c>
      <c r="AN1543">
        <v>-589.18899999999996</v>
      </c>
      <c r="AO1543">
        <v>-166.66399999999999</v>
      </c>
      <c r="AP1543">
        <v>-102.288</v>
      </c>
      <c r="AQ1543">
        <v>-24.048999999999999</v>
      </c>
      <c r="AR1543">
        <v>-7.351</v>
      </c>
      <c r="AS1543">
        <v>-6.6280000000000001</v>
      </c>
      <c r="AT1543">
        <v>-7.3620000000000001</v>
      </c>
      <c r="AU1543">
        <v>-8.3279999999999994</v>
      </c>
      <c r="AV1543">
        <v>-8.3859999999999992</v>
      </c>
      <c r="AW1543">
        <v>-7.7220000000000004</v>
      </c>
      <c r="AX1543">
        <v>-6.3040000000000003</v>
      </c>
      <c r="AY1543">
        <v>-5.97</v>
      </c>
      <c r="AZ1543">
        <v>-5.8129999999999997</v>
      </c>
      <c r="BA1543">
        <v>-5.8470000000000004</v>
      </c>
      <c r="BB1543">
        <v>-7.2290000000000001</v>
      </c>
      <c r="BC1543">
        <v>-5.2789999999999999</v>
      </c>
      <c r="BD1543">
        <v>-5.16</v>
      </c>
    </row>
    <row r="1544" spans="1:56" x14ac:dyDescent="0.25">
      <c r="A1544" t="s">
        <v>323</v>
      </c>
      <c r="D1544" t="s">
        <v>2</v>
      </c>
      <c r="F1544" t="s">
        <v>155</v>
      </c>
      <c r="G1544" s="33">
        <v>43200</v>
      </c>
      <c r="H1544" s="41">
        <f t="shared" si="28"/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</row>
    <row r="1545" spans="1:56" x14ac:dyDescent="0.25">
      <c r="A1545" t="s">
        <v>323</v>
      </c>
      <c r="D1545" t="s">
        <v>2</v>
      </c>
      <c r="F1545" t="s">
        <v>156</v>
      </c>
      <c r="G1545" s="33">
        <v>43201</v>
      </c>
      <c r="H1545" s="41">
        <f t="shared" si="28"/>
        <v>182961.52300000002</v>
      </c>
      <c r="I1545">
        <v>-8.4499999999999993</v>
      </c>
      <c r="J1545">
        <v>-5.6859999999999999</v>
      </c>
      <c r="K1545">
        <v>-7.0960000000000001</v>
      </c>
      <c r="L1545">
        <v>-6.3760000000000003</v>
      </c>
      <c r="M1545">
        <v>-5.2789999999999999</v>
      </c>
      <c r="N1545">
        <v>-6.0179999999999998</v>
      </c>
      <c r="O1545">
        <v>-5.6079999999999997</v>
      </c>
      <c r="P1545">
        <v>-6.7069999999999999</v>
      </c>
      <c r="Q1545">
        <v>-7.1269999999999998</v>
      </c>
      <c r="R1545">
        <v>-7.1829999999999998</v>
      </c>
      <c r="S1545">
        <v>-7.59</v>
      </c>
      <c r="T1545">
        <v>-7.694</v>
      </c>
      <c r="U1545">
        <v>-8.5329999999999995</v>
      </c>
      <c r="V1545">
        <v>-6.8780000000000001</v>
      </c>
      <c r="W1545">
        <v>-9.0129999999999999</v>
      </c>
      <c r="X1545">
        <v>-66.206999999999994</v>
      </c>
      <c r="Y1545">
        <v>-120.61</v>
      </c>
      <c r="Z1545">
        <v>-474.19799999999998</v>
      </c>
      <c r="AA1545">
        <v>-1390.5060000000001</v>
      </c>
      <c r="AB1545">
        <v>-5220.098</v>
      </c>
      <c r="AC1545">
        <v>-13068.52</v>
      </c>
      <c r="AD1545">
        <v>-15297.105</v>
      </c>
      <c r="AE1545">
        <v>-18005.993999999999</v>
      </c>
      <c r="AF1545">
        <v>-14291.1</v>
      </c>
      <c r="AG1545">
        <v>-9961.0630000000001</v>
      </c>
      <c r="AH1545">
        <v>-10407.422</v>
      </c>
      <c r="AI1545">
        <v>-18373.53</v>
      </c>
      <c r="AJ1545">
        <v>-18377.62</v>
      </c>
      <c r="AK1545">
        <v>-16493.741000000002</v>
      </c>
      <c r="AL1545">
        <v>-14083.791999999999</v>
      </c>
      <c r="AM1545">
        <v>-11559.894</v>
      </c>
      <c r="AN1545">
        <v>-8417.3349999999991</v>
      </c>
      <c r="AO1545">
        <v>-5020.9340000000002</v>
      </c>
      <c r="AP1545">
        <v>-1921.627</v>
      </c>
      <c r="AQ1545">
        <v>-189.583</v>
      </c>
      <c r="AR1545">
        <v>-12.246</v>
      </c>
      <c r="AS1545">
        <v>-9.2319999999999993</v>
      </c>
      <c r="AT1545">
        <v>-12.778</v>
      </c>
      <c r="AU1545">
        <v>-10.615</v>
      </c>
      <c r="AV1545">
        <v>-11.23</v>
      </c>
      <c r="AW1545">
        <v>-8.468</v>
      </c>
      <c r="AX1545">
        <v>-7.718</v>
      </c>
      <c r="AY1545">
        <v>-7.0270000000000001</v>
      </c>
      <c r="AZ1545">
        <v>-6.7949999999999999</v>
      </c>
      <c r="BA1545">
        <v>-7.556</v>
      </c>
      <c r="BB1545">
        <v>-8.0790000000000006</v>
      </c>
      <c r="BC1545">
        <v>-7.0970000000000004</v>
      </c>
      <c r="BD1545">
        <v>-6.5650000000000004</v>
      </c>
    </row>
    <row r="1546" spans="1:56" x14ac:dyDescent="0.25">
      <c r="A1546" t="s">
        <v>323</v>
      </c>
      <c r="D1546" t="s">
        <v>2</v>
      </c>
      <c r="F1546" t="s">
        <v>157</v>
      </c>
      <c r="G1546" s="33">
        <v>43201</v>
      </c>
      <c r="H1546" s="41">
        <f t="shared" si="28"/>
        <v>8405.0150000000012</v>
      </c>
      <c r="I1546">
        <v>-12.307</v>
      </c>
      <c r="J1546">
        <v>-11.457000000000001</v>
      </c>
      <c r="K1546">
        <v>-12.244999999999999</v>
      </c>
      <c r="L1546">
        <v>-9.9190000000000005</v>
      </c>
      <c r="M1546">
        <v>-9.8070000000000004</v>
      </c>
      <c r="N1546">
        <v>-13.532</v>
      </c>
      <c r="O1546">
        <v>-11.182</v>
      </c>
      <c r="P1546">
        <v>-11.882</v>
      </c>
      <c r="Q1546">
        <v>-11.194000000000001</v>
      </c>
      <c r="R1546">
        <v>-12.057</v>
      </c>
      <c r="S1546">
        <v>-14.37</v>
      </c>
      <c r="T1546">
        <v>-25.344000000000001</v>
      </c>
      <c r="U1546">
        <v>-25.957000000000001</v>
      </c>
      <c r="V1546">
        <v>-26.606999999999999</v>
      </c>
      <c r="W1546">
        <v>-26.792999999999999</v>
      </c>
      <c r="X1546">
        <v>-32.878999999999998</v>
      </c>
      <c r="Y1546">
        <v>-22.638999999999999</v>
      </c>
      <c r="Z1546">
        <v>-44.277000000000001</v>
      </c>
      <c r="AA1546">
        <v>-71.19</v>
      </c>
      <c r="AB1546">
        <v>-236.85</v>
      </c>
      <c r="AC1546">
        <v>-636.69500000000005</v>
      </c>
      <c r="AD1546">
        <v>-733.26499999999999</v>
      </c>
      <c r="AE1546">
        <v>-857.94100000000003</v>
      </c>
      <c r="AF1546">
        <v>-751.01700000000005</v>
      </c>
      <c r="AG1546">
        <v>-380.19400000000002</v>
      </c>
      <c r="AH1546">
        <v>-389.18200000000002</v>
      </c>
      <c r="AI1546">
        <v>-871.24300000000005</v>
      </c>
      <c r="AJ1546">
        <v>-791.61800000000005</v>
      </c>
      <c r="AK1546">
        <v>-654.09799999999996</v>
      </c>
      <c r="AL1546">
        <v>-517.53</v>
      </c>
      <c r="AM1546">
        <v>-421.04</v>
      </c>
      <c r="AN1546">
        <v>-293.26900000000001</v>
      </c>
      <c r="AO1546">
        <v>-189.62799999999999</v>
      </c>
      <c r="AP1546">
        <v>-92.498999999999995</v>
      </c>
      <c r="AQ1546">
        <v>-26.713999999999999</v>
      </c>
      <c r="AR1546">
        <v>-10.858000000000001</v>
      </c>
      <c r="AS1546">
        <v>-11.356999999999999</v>
      </c>
      <c r="AT1546">
        <v>-14.045</v>
      </c>
      <c r="AU1546">
        <v>-12.145</v>
      </c>
      <c r="AV1546">
        <v>-11.894</v>
      </c>
      <c r="AW1546">
        <v>-12.532</v>
      </c>
      <c r="AX1546">
        <v>-11.557</v>
      </c>
      <c r="AY1546">
        <v>-12.22</v>
      </c>
      <c r="AZ1546">
        <v>-12.37</v>
      </c>
      <c r="BA1546">
        <v>-12.194000000000001</v>
      </c>
      <c r="BB1546">
        <v>-11.87</v>
      </c>
      <c r="BC1546">
        <v>-11.882</v>
      </c>
      <c r="BD1546">
        <v>-11.67</v>
      </c>
    </row>
    <row r="1547" spans="1:56" x14ac:dyDescent="0.25">
      <c r="A1547" t="s">
        <v>323</v>
      </c>
      <c r="D1547" t="s">
        <v>2</v>
      </c>
      <c r="F1547" t="s">
        <v>155</v>
      </c>
      <c r="G1547" s="33">
        <v>43201</v>
      </c>
      <c r="H1547" s="41">
        <f t="shared" si="28"/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</row>
    <row r="1548" spans="1:56" x14ac:dyDescent="0.25">
      <c r="A1548" t="s">
        <v>323</v>
      </c>
      <c r="D1548" t="s">
        <v>2</v>
      </c>
      <c r="F1548" t="s">
        <v>155</v>
      </c>
      <c r="G1548" s="33">
        <v>43202</v>
      </c>
      <c r="H1548" s="41">
        <f t="shared" si="28"/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</row>
    <row r="1549" spans="1:56" x14ac:dyDescent="0.25">
      <c r="A1549" t="s">
        <v>323</v>
      </c>
      <c r="D1549" t="s">
        <v>2</v>
      </c>
      <c r="F1549" t="s">
        <v>156</v>
      </c>
      <c r="G1549" s="33">
        <v>43202</v>
      </c>
      <c r="H1549" s="41">
        <f t="shared" si="28"/>
        <v>100124.95499999999</v>
      </c>
      <c r="I1549">
        <v>-5.4109999999999996</v>
      </c>
      <c r="J1549">
        <v>-5.4809999999999999</v>
      </c>
      <c r="K1549">
        <v>-5.47</v>
      </c>
      <c r="L1549">
        <v>-5.3929999999999998</v>
      </c>
      <c r="M1549">
        <v>-5.5209999999999999</v>
      </c>
      <c r="N1549">
        <v>-5.0590000000000002</v>
      </c>
      <c r="O1549">
        <v>-4.8710000000000004</v>
      </c>
      <c r="P1549">
        <v>-5.5010000000000003</v>
      </c>
      <c r="Q1549">
        <v>-5.7610000000000001</v>
      </c>
      <c r="R1549">
        <v>-6.3639999999999999</v>
      </c>
      <c r="S1549">
        <v>-5.7809999999999997</v>
      </c>
      <c r="T1549">
        <v>-6.3390000000000004</v>
      </c>
      <c r="U1549">
        <v>-6.2080000000000002</v>
      </c>
      <c r="V1549">
        <v>-5.7960000000000003</v>
      </c>
      <c r="W1549">
        <v>-47.085000000000001</v>
      </c>
      <c r="X1549">
        <v>-994.25599999999997</v>
      </c>
      <c r="Y1549">
        <v>-2496.2249999999999</v>
      </c>
      <c r="Z1549">
        <v>-1649.3389999999999</v>
      </c>
      <c r="AA1549">
        <v>-900.11900000000003</v>
      </c>
      <c r="AB1549">
        <v>-1278.2909999999999</v>
      </c>
      <c r="AC1549">
        <v>-756.85</v>
      </c>
      <c r="AD1549">
        <v>-449.70600000000002</v>
      </c>
      <c r="AE1549">
        <v>-432.73200000000003</v>
      </c>
      <c r="AF1549">
        <v>-752.53800000000001</v>
      </c>
      <c r="AG1549">
        <v>-6451.5950000000003</v>
      </c>
      <c r="AH1549">
        <v>-9312.8760000000002</v>
      </c>
      <c r="AI1549">
        <v>-12530.271000000001</v>
      </c>
      <c r="AJ1549">
        <v>-8739.02</v>
      </c>
      <c r="AK1549">
        <v>-9796.7780000000002</v>
      </c>
      <c r="AL1549">
        <v>-12914.736999999999</v>
      </c>
      <c r="AM1549">
        <v>-12016.589</v>
      </c>
      <c r="AN1549">
        <v>-9070.1419999999998</v>
      </c>
      <c r="AO1549">
        <v>-5914.0219999999999</v>
      </c>
      <c r="AP1549">
        <v>-2778.1089999999999</v>
      </c>
      <c r="AQ1549">
        <v>-635.12900000000002</v>
      </c>
      <c r="AR1549">
        <v>-31.117000000000001</v>
      </c>
      <c r="AS1549">
        <v>-11.404999999999999</v>
      </c>
      <c r="AT1549">
        <v>-12.388</v>
      </c>
      <c r="AU1549">
        <v>-10.678000000000001</v>
      </c>
      <c r="AV1549">
        <v>-9.4570000000000007</v>
      </c>
      <c r="AW1549">
        <v>-8.5690000000000008</v>
      </c>
      <c r="AX1549">
        <v>-7.5289999999999999</v>
      </c>
      <c r="AY1549">
        <v>-6.8040000000000003</v>
      </c>
      <c r="AZ1549">
        <v>-6.1760000000000002</v>
      </c>
      <c r="BA1549">
        <v>-6.085</v>
      </c>
      <c r="BB1549">
        <v>-5.8710000000000004</v>
      </c>
      <c r="BC1549">
        <v>-7.0750000000000002</v>
      </c>
      <c r="BD1549">
        <v>-6.4359999999999999</v>
      </c>
    </row>
    <row r="1550" spans="1:56" x14ac:dyDescent="0.25">
      <c r="A1550" t="s">
        <v>323</v>
      </c>
      <c r="D1550" t="s">
        <v>2</v>
      </c>
      <c r="F1550" t="s">
        <v>157</v>
      </c>
      <c r="G1550" s="33">
        <v>43202</v>
      </c>
      <c r="H1550" s="41">
        <f t="shared" si="28"/>
        <v>4461.5790000000015</v>
      </c>
      <c r="I1550">
        <v>-12.132</v>
      </c>
      <c r="J1550">
        <v>-11.97</v>
      </c>
      <c r="K1550">
        <v>-12.27</v>
      </c>
      <c r="L1550">
        <v>-10.057</v>
      </c>
      <c r="M1550">
        <v>-10.819000000000001</v>
      </c>
      <c r="N1550">
        <v>-12.07</v>
      </c>
      <c r="O1550">
        <v>-11.332000000000001</v>
      </c>
      <c r="P1550">
        <v>-11.32</v>
      </c>
      <c r="Q1550">
        <v>-11.069000000000001</v>
      </c>
      <c r="R1550">
        <v>-11.645</v>
      </c>
      <c r="S1550">
        <v>-10.932</v>
      </c>
      <c r="T1550">
        <v>-10.87</v>
      </c>
      <c r="U1550">
        <v>-10.919</v>
      </c>
      <c r="V1550">
        <v>-10.895</v>
      </c>
      <c r="W1550">
        <v>-13.861000000000001</v>
      </c>
      <c r="X1550">
        <v>-56.448999999999998</v>
      </c>
      <c r="Y1550">
        <v>-115.634</v>
      </c>
      <c r="Z1550">
        <v>-75.164000000000001</v>
      </c>
      <c r="AA1550">
        <v>-39.131</v>
      </c>
      <c r="AB1550">
        <v>-42.621000000000002</v>
      </c>
      <c r="AC1550">
        <v>-31.01</v>
      </c>
      <c r="AD1550">
        <v>-26.5</v>
      </c>
      <c r="AE1550">
        <v>-23.024000000000001</v>
      </c>
      <c r="AF1550">
        <v>-28.812999999999999</v>
      </c>
      <c r="AG1550">
        <v>-285.39299999999997</v>
      </c>
      <c r="AH1550">
        <v>-431.79700000000003</v>
      </c>
      <c r="AI1550">
        <v>-547.53700000000003</v>
      </c>
      <c r="AJ1550">
        <v>-340.24099999999999</v>
      </c>
      <c r="AK1550">
        <v>-383.98</v>
      </c>
      <c r="AL1550">
        <v>-526.29600000000005</v>
      </c>
      <c r="AM1550">
        <v>-461.358</v>
      </c>
      <c r="AN1550">
        <v>-338.50400000000002</v>
      </c>
      <c r="AO1550">
        <v>-220.964</v>
      </c>
      <c r="AP1550">
        <v>-117.833</v>
      </c>
      <c r="AQ1550">
        <v>-39.609000000000002</v>
      </c>
      <c r="AR1550">
        <v>-10.888999999999999</v>
      </c>
      <c r="AS1550">
        <v>-12.468999999999999</v>
      </c>
      <c r="AT1550">
        <v>-14.294</v>
      </c>
      <c r="AU1550">
        <v>-11.669</v>
      </c>
      <c r="AV1550">
        <v>-12.507</v>
      </c>
      <c r="AW1550">
        <v>-11.52</v>
      </c>
      <c r="AX1550">
        <v>-11.694000000000001</v>
      </c>
      <c r="AY1550">
        <v>-11.494999999999999</v>
      </c>
      <c r="AZ1550">
        <v>-12.483000000000001</v>
      </c>
      <c r="BA1550">
        <v>-11.593999999999999</v>
      </c>
      <c r="BB1550">
        <v>-12.332000000000001</v>
      </c>
      <c r="BC1550">
        <v>-11.782</v>
      </c>
      <c r="BD1550">
        <v>-12.832000000000001</v>
      </c>
    </row>
    <row r="1551" spans="1:56" x14ac:dyDescent="0.25">
      <c r="A1551" t="s">
        <v>323</v>
      </c>
      <c r="D1551" t="s">
        <v>2</v>
      </c>
      <c r="F1551" t="s">
        <v>156</v>
      </c>
      <c r="G1551" s="33">
        <v>43203</v>
      </c>
      <c r="H1551" s="41">
        <f t="shared" ref="H1551:H1614" si="29">IF(D1551&lt;&gt;"Jemena",
IF(SUM(I1551:BD1551)&gt;0,SUM(I1551:BD1551),SUM(I1551:BD1551)*-1),
IF(AND(F1551&lt;&gt;"Jemena residential",F1551&lt;&gt;"Jemena small business"),0,IF(SUM(I1551:BD1551)&gt;0,SUM(I1551:BD1551),SUM(I1551:BD1551)*-1)))</f>
        <v>250173.19400000005</v>
      </c>
      <c r="I1551">
        <v>-5.181</v>
      </c>
      <c r="J1551">
        <v>-4.9340000000000002</v>
      </c>
      <c r="K1551">
        <v>-4.798</v>
      </c>
      <c r="L1551">
        <v>-4.6340000000000003</v>
      </c>
      <c r="M1551">
        <v>-4.7460000000000004</v>
      </c>
      <c r="N1551">
        <v>-4.9119999999999999</v>
      </c>
      <c r="O1551">
        <v>-5.6390000000000002</v>
      </c>
      <c r="P1551">
        <v>-5.5919999999999996</v>
      </c>
      <c r="Q1551">
        <v>-4.6779999999999999</v>
      </c>
      <c r="R1551">
        <v>-5.1219999999999999</v>
      </c>
      <c r="S1551">
        <v>-5.6130000000000004</v>
      </c>
      <c r="T1551">
        <v>-6.44</v>
      </c>
      <c r="U1551">
        <v>-5.8070000000000004</v>
      </c>
      <c r="V1551">
        <v>-5.83</v>
      </c>
      <c r="W1551">
        <v>-212.95099999999999</v>
      </c>
      <c r="X1551">
        <v>-1594.374</v>
      </c>
      <c r="Y1551">
        <v>-4110.2929999999997</v>
      </c>
      <c r="Z1551">
        <v>-7048.7340000000004</v>
      </c>
      <c r="AA1551">
        <v>-10053.853999999999</v>
      </c>
      <c r="AB1551">
        <v>-13112.627</v>
      </c>
      <c r="AC1551">
        <v>-15819.197</v>
      </c>
      <c r="AD1551">
        <v>-18212.305</v>
      </c>
      <c r="AE1551">
        <v>-20003.556</v>
      </c>
      <c r="AF1551">
        <v>-21200.701000000001</v>
      </c>
      <c r="AG1551">
        <v>-21767.814999999999</v>
      </c>
      <c r="AH1551">
        <v>-21780.543000000001</v>
      </c>
      <c r="AI1551">
        <v>-21190.976999999999</v>
      </c>
      <c r="AJ1551">
        <v>-19818.535</v>
      </c>
      <c r="AK1551">
        <v>-18334.536</v>
      </c>
      <c r="AL1551">
        <v>-15734.300999999999</v>
      </c>
      <c r="AM1551">
        <v>-9460.19</v>
      </c>
      <c r="AN1551">
        <v>-5105.2070000000003</v>
      </c>
      <c r="AO1551">
        <v>-3817.2890000000002</v>
      </c>
      <c r="AP1551">
        <v>-1472.6679999999999</v>
      </c>
      <c r="AQ1551">
        <v>-128.69999999999999</v>
      </c>
      <c r="AR1551">
        <v>-30.437999999999999</v>
      </c>
      <c r="AS1551">
        <v>-9.6839999999999993</v>
      </c>
      <c r="AT1551">
        <v>-10.195</v>
      </c>
      <c r="AU1551">
        <v>-10.010999999999999</v>
      </c>
      <c r="AV1551">
        <v>-8.7360000000000007</v>
      </c>
      <c r="AW1551">
        <v>-7.774</v>
      </c>
      <c r="AX1551">
        <v>-7.0209999999999999</v>
      </c>
      <c r="AY1551">
        <v>-5.9889999999999999</v>
      </c>
      <c r="AZ1551">
        <v>-5.8940000000000001</v>
      </c>
      <c r="BA1551">
        <v>-5.9939999999999998</v>
      </c>
      <c r="BB1551">
        <v>-5.375</v>
      </c>
      <c r="BC1551">
        <v>-6.6920000000000002</v>
      </c>
      <c r="BD1551">
        <v>-6.1120000000000001</v>
      </c>
    </row>
    <row r="1552" spans="1:56" x14ac:dyDescent="0.25">
      <c r="A1552" t="s">
        <v>323</v>
      </c>
      <c r="D1552" t="s">
        <v>2</v>
      </c>
      <c r="F1552" t="s">
        <v>157</v>
      </c>
      <c r="G1552" s="33">
        <v>43203</v>
      </c>
      <c r="H1552" s="41">
        <f t="shared" si="29"/>
        <v>12868.851000000001</v>
      </c>
      <c r="I1552">
        <v>-12.145</v>
      </c>
      <c r="J1552">
        <v>-11.807</v>
      </c>
      <c r="K1552">
        <v>-11.582000000000001</v>
      </c>
      <c r="L1552">
        <v>-9.57</v>
      </c>
      <c r="M1552">
        <v>-11.72</v>
      </c>
      <c r="N1552">
        <v>-12.545</v>
      </c>
      <c r="O1552">
        <v>-11.757</v>
      </c>
      <c r="P1552">
        <v>-11.332000000000001</v>
      </c>
      <c r="Q1552">
        <v>-12.106999999999999</v>
      </c>
      <c r="R1552">
        <v>-11.195</v>
      </c>
      <c r="S1552">
        <v>-11.769</v>
      </c>
      <c r="T1552">
        <v>-11.093999999999999</v>
      </c>
      <c r="U1552">
        <v>-11.282</v>
      </c>
      <c r="V1552">
        <v>-11.683999999999999</v>
      </c>
      <c r="W1552">
        <v>-19.821000000000002</v>
      </c>
      <c r="X1552">
        <v>-67.745000000000005</v>
      </c>
      <c r="Y1552">
        <v>-169.58699999999999</v>
      </c>
      <c r="Z1552">
        <v>-314.55200000000002</v>
      </c>
      <c r="AA1552">
        <v>-477.23200000000003</v>
      </c>
      <c r="AB1552">
        <v>-672.35599999999999</v>
      </c>
      <c r="AC1552">
        <v>-840.04300000000001</v>
      </c>
      <c r="AD1552">
        <v>-954.51199999999994</v>
      </c>
      <c r="AE1552">
        <v>-1023.071</v>
      </c>
      <c r="AF1552">
        <v>-1080.722</v>
      </c>
      <c r="AG1552">
        <v>-1113.31</v>
      </c>
      <c r="AH1552">
        <v>-1127.2950000000001</v>
      </c>
      <c r="AI1552">
        <v>-1087.902</v>
      </c>
      <c r="AJ1552">
        <v>-1010.87</v>
      </c>
      <c r="AK1552">
        <v>-895.45600000000002</v>
      </c>
      <c r="AL1552">
        <v>-745.06200000000001</v>
      </c>
      <c r="AM1552">
        <v>-397.99900000000002</v>
      </c>
      <c r="AN1552">
        <v>-217.31100000000001</v>
      </c>
      <c r="AO1552">
        <v>-188.709</v>
      </c>
      <c r="AP1552">
        <v>-111.449</v>
      </c>
      <c r="AQ1552">
        <v>-32.832999999999998</v>
      </c>
      <c r="AR1552">
        <v>-11.754</v>
      </c>
      <c r="AS1552">
        <v>-12.231999999999999</v>
      </c>
      <c r="AT1552">
        <v>-13.669</v>
      </c>
      <c r="AU1552">
        <v>-12.182</v>
      </c>
      <c r="AV1552">
        <v>-12.72</v>
      </c>
      <c r="AW1552">
        <v>-12.257</v>
      </c>
      <c r="AX1552">
        <v>-13.119</v>
      </c>
      <c r="AY1552">
        <v>-12.407</v>
      </c>
      <c r="AZ1552">
        <v>-12.757</v>
      </c>
      <c r="BA1552">
        <v>-11.557</v>
      </c>
      <c r="BB1552">
        <v>-11.77</v>
      </c>
      <c r="BC1552">
        <v>-11.782</v>
      </c>
      <c r="BD1552">
        <v>-11.218999999999999</v>
      </c>
    </row>
    <row r="1553" spans="1:56" x14ac:dyDescent="0.25">
      <c r="A1553" t="s">
        <v>323</v>
      </c>
      <c r="D1553" t="s">
        <v>2</v>
      </c>
      <c r="F1553" t="s">
        <v>155</v>
      </c>
      <c r="G1553" s="33">
        <v>43203</v>
      </c>
      <c r="H1553" s="41">
        <f t="shared" si="29"/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</row>
    <row r="1554" spans="1:56" x14ac:dyDescent="0.25">
      <c r="A1554" t="s">
        <v>323</v>
      </c>
      <c r="D1554" t="s">
        <v>2</v>
      </c>
      <c r="F1554" t="s">
        <v>157</v>
      </c>
      <c r="G1554" s="33">
        <v>43204</v>
      </c>
      <c r="H1554" s="41">
        <f t="shared" si="29"/>
        <v>6373.6269999999995</v>
      </c>
      <c r="I1554">
        <v>-12.282</v>
      </c>
      <c r="J1554">
        <v>-11.907</v>
      </c>
      <c r="K1554">
        <v>-12.27</v>
      </c>
      <c r="L1554">
        <v>-9.282</v>
      </c>
      <c r="M1554">
        <v>-11.67</v>
      </c>
      <c r="N1554">
        <v>-12.77</v>
      </c>
      <c r="O1554">
        <v>-11.782</v>
      </c>
      <c r="P1554">
        <v>-11.282</v>
      </c>
      <c r="Q1554">
        <v>-11.794</v>
      </c>
      <c r="R1554">
        <v>-11.557</v>
      </c>
      <c r="S1554">
        <v>-11.507</v>
      </c>
      <c r="T1554">
        <v>-11.282</v>
      </c>
      <c r="U1554">
        <v>-11.457000000000001</v>
      </c>
      <c r="V1554">
        <v>-11.682</v>
      </c>
      <c r="W1554">
        <v>-11.94</v>
      </c>
      <c r="X1554">
        <v>-13.256</v>
      </c>
      <c r="Y1554">
        <v>-28.096</v>
      </c>
      <c r="Z1554">
        <v>-38.936999999999998</v>
      </c>
      <c r="AA1554">
        <v>-56.374000000000002</v>
      </c>
      <c r="AB1554">
        <v>-158.667</v>
      </c>
      <c r="AC1554">
        <v>-327.375</v>
      </c>
      <c r="AD1554">
        <v>-283.24400000000003</v>
      </c>
      <c r="AE1554">
        <v>-419.58600000000001</v>
      </c>
      <c r="AF1554">
        <v>-152.19399999999999</v>
      </c>
      <c r="AG1554">
        <v>-263.52</v>
      </c>
      <c r="AH1554">
        <v>-121.70099999999999</v>
      </c>
      <c r="AI1554">
        <v>-54.563000000000002</v>
      </c>
      <c r="AJ1554">
        <v>-63.841999999999999</v>
      </c>
      <c r="AK1554">
        <v>-1071.828</v>
      </c>
      <c r="AL1554">
        <v>-1035.4100000000001</v>
      </c>
      <c r="AM1554">
        <v>-1044.1320000000001</v>
      </c>
      <c r="AN1554">
        <v>-325.48500000000001</v>
      </c>
      <c r="AO1554">
        <v>-358.78399999999999</v>
      </c>
      <c r="AP1554">
        <v>-200.23099999999999</v>
      </c>
      <c r="AQ1554">
        <v>-19.946000000000002</v>
      </c>
      <c r="AR1554">
        <v>-13.295</v>
      </c>
      <c r="AS1554">
        <v>-14.356999999999999</v>
      </c>
      <c r="AT1554">
        <v>-11.957000000000001</v>
      </c>
      <c r="AU1554">
        <v>-12.682</v>
      </c>
      <c r="AV1554">
        <v>-12.557</v>
      </c>
      <c r="AW1554">
        <v>-12.757</v>
      </c>
      <c r="AX1554">
        <v>-11.981999999999999</v>
      </c>
      <c r="AY1554">
        <v>-12.045</v>
      </c>
      <c r="AZ1554">
        <v>-11.694000000000001</v>
      </c>
      <c r="BA1554">
        <v>-12.532</v>
      </c>
      <c r="BB1554">
        <v>-12.481999999999999</v>
      </c>
      <c r="BC1554">
        <v>-11.807</v>
      </c>
      <c r="BD1554">
        <v>-11.845000000000001</v>
      </c>
    </row>
    <row r="1555" spans="1:56" x14ac:dyDescent="0.25">
      <c r="A1555" t="s">
        <v>323</v>
      </c>
      <c r="D1555" t="s">
        <v>2</v>
      </c>
      <c r="F1555" t="s">
        <v>155</v>
      </c>
      <c r="G1555" s="33">
        <v>43204</v>
      </c>
      <c r="H1555" s="41">
        <f t="shared" si="29"/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</row>
    <row r="1556" spans="1:56" x14ac:dyDescent="0.25">
      <c r="A1556" t="s">
        <v>323</v>
      </c>
      <c r="D1556" t="s">
        <v>2</v>
      </c>
      <c r="F1556" t="s">
        <v>156</v>
      </c>
      <c r="G1556" s="33">
        <v>43204</v>
      </c>
      <c r="H1556" s="41">
        <f t="shared" si="29"/>
        <v>62169.97800000001</v>
      </c>
      <c r="I1556">
        <v>-5.1349999999999998</v>
      </c>
      <c r="J1556">
        <v>-4.05</v>
      </c>
      <c r="K1556">
        <v>-3.9220000000000002</v>
      </c>
      <c r="L1556">
        <v>-4.2080000000000002</v>
      </c>
      <c r="M1556">
        <v>-5.282</v>
      </c>
      <c r="N1556">
        <v>-4.8529999999999998</v>
      </c>
      <c r="O1556">
        <v>-4.0540000000000003</v>
      </c>
      <c r="P1556">
        <v>-4.8890000000000002</v>
      </c>
      <c r="Q1556">
        <v>-5.5030000000000001</v>
      </c>
      <c r="R1556">
        <v>-5.5709999999999997</v>
      </c>
      <c r="S1556">
        <v>-5.077</v>
      </c>
      <c r="T1556">
        <v>-4.3769999999999998</v>
      </c>
      <c r="U1556">
        <v>-5.49</v>
      </c>
      <c r="V1556">
        <v>-5.2110000000000003</v>
      </c>
      <c r="W1556">
        <v>-7.0650000000000004</v>
      </c>
      <c r="X1556">
        <v>-10.76</v>
      </c>
      <c r="Y1556">
        <v>-80.400999999999996</v>
      </c>
      <c r="Z1556">
        <v>-139.88200000000001</v>
      </c>
      <c r="AA1556">
        <v>-388.036</v>
      </c>
      <c r="AB1556">
        <v>-1423.21</v>
      </c>
      <c r="AC1556">
        <v>-4139.085</v>
      </c>
      <c r="AD1556">
        <v>-3998.8609999999999</v>
      </c>
      <c r="AE1556">
        <v>-4559.79</v>
      </c>
      <c r="AF1556">
        <v>-1635.248</v>
      </c>
      <c r="AG1556">
        <v>-2983.6770000000001</v>
      </c>
      <c r="AH1556">
        <v>-816.476</v>
      </c>
      <c r="AI1556">
        <v>-260.404</v>
      </c>
      <c r="AJ1556">
        <v>-907.31</v>
      </c>
      <c r="AK1556">
        <v>-11121.394</v>
      </c>
      <c r="AL1556">
        <v>-10224.473</v>
      </c>
      <c r="AM1556">
        <v>-11041.968000000001</v>
      </c>
      <c r="AN1556">
        <v>-3399.0219999999999</v>
      </c>
      <c r="AO1556">
        <v>-3499.6819999999998</v>
      </c>
      <c r="AP1556">
        <v>-1325.865</v>
      </c>
      <c r="AQ1556">
        <v>-31.218</v>
      </c>
      <c r="AR1556">
        <v>-16.484999999999999</v>
      </c>
      <c r="AS1556">
        <v>-8.8670000000000009</v>
      </c>
      <c r="AT1556">
        <v>-9.6129999999999995</v>
      </c>
      <c r="AU1556">
        <v>-9.6609999999999996</v>
      </c>
      <c r="AV1556">
        <v>-7.37</v>
      </c>
      <c r="AW1556">
        <v>-5.8129999999999997</v>
      </c>
      <c r="AX1556">
        <v>-6.1120000000000001</v>
      </c>
      <c r="AY1556">
        <v>-8.0380000000000003</v>
      </c>
      <c r="AZ1556">
        <v>-8.6219999999999999</v>
      </c>
      <c r="BA1556">
        <v>-5.5860000000000003</v>
      </c>
      <c r="BB1556">
        <v>-5.9420000000000002</v>
      </c>
      <c r="BC1556">
        <v>-8.1069999999999993</v>
      </c>
      <c r="BD1556">
        <v>-8.3130000000000006</v>
      </c>
    </row>
    <row r="1557" spans="1:56" x14ac:dyDescent="0.25">
      <c r="A1557" t="s">
        <v>323</v>
      </c>
      <c r="D1557" t="s">
        <v>2</v>
      </c>
      <c r="F1557" t="s">
        <v>155</v>
      </c>
      <c r="G1557" s="33">
        <v>43205</v>
      </c>
      <c r="H1557" s="41">
        <f t="shared" si="29"/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</row>
    <row r="1558" spans="1:56" x14ac:dyDescent="0.25">
      <c r="A1558" t="s">
        <v>323</v>
      </c>
      <c r="D1558" t="s">
        <v>2</v>
      </c>
      <c r="F1558" t="s">
        <v>157</v>
      </c>
      <c r="G1558" s="33">
        <v>43205</v>
      </c>
      <c r="H1558" s="41">
        <f t="shared" si="29"/>
        <v>4962.340000000002</v>
      </c>
      <c r="I1558">
        <v>-11.707000000000001</v>
      </c>
      <c r="J1558">
        <v>-11.782</v>
      </c>
      <c r="K1558">
        <v>-11.707000000000001</v>
      </c>
      <c r="L1558">
        <v>-8.7070000000000007</v>
      </c>
      <c r="M1558">
        <v>-12.457000000000001</v>
      </c>
      <c r="N1558">
        <v>-11.57</v>
      </c>
      <c r="O1558">
        <v>-11.72</v>
      </c>
      <c r="P1558">
        <v>-11.307</v>
      </c>
      <c r="Q1558">
        <v>-11.356999999999999</v>
      </c>
      <c r="R1558">
        <v>-11.382</v>
      </c>
      <c r="S1558">
        <v>-11.244999999999999</v>
      </c>
      <c r="T1558">
        <v>-11.494</v>
      </c>
      <c r="U1558">
        <v>-11.72</v>
      </c>
      <c r="V1558">
        <v>-11.195</v>
      </c>
      <c r="W1558">
        <v>-17.439</v>
      </c>
      <c r="X1558">
        <v>-60.249000000000002</v>
      </c>
      <c r="Y1558">
        <v>-64.747</v>
      </c>
      <c r="Z1558">
        <v>-111.913</v>
      </c>
      <c r="AA1558">
        <v>-145.56299999999999</v>
      </c>
      <c r="AB1558">
        <v>-167.911</v>
      </c>
      <c r="AC1558">
        <v>-266.16399999999999</v>
      </c>
      <c r="AD1558">
        <v>-322.596</v>
      </c>
      <c r="AE1558">
        <v>-402.54300000000001</v>
      </c>
      <c r="AF1558">
        <v>-536.54700000000003</v>
      </c>
      <c r="AG1558">
        <v>-451.75599999999997</v>
      </c>
      <c r="AH1558">
        <v>-365.51499999999999</v>
      </c>
      <c r="AI1558">
        <v>-394.11200000000002</v>
      </c>
      <c r="AJ1558">
        <v>-324.935</v>
      </c>
      <c r="AK1558">
        <v>-336.75099999999998</v>
      </c>
      <c r="AL1558">
        <v>-203.63</v>
      </c>
      <c r="AM1558">
        <v>-194.33</v>
      </c>
      <c r="AN1558">
        <v>-136.64400000000001</v>
      </c>
      <c r="AO1558">
        <v>-105.401</v>
      </c>
      <c r="AP1558">
        <v>-21.928999999999998</v>
      </c>
      <c r="AQ1558">
        <v>-19.135999999999999</v>
      </c>
      <c r="AR1558">
        <v>-10.843999999999999</v>
      </c>
      <c r="AS1558">
        <v>-12.007</v>
      </c>
      <c r="AT1558">
        <v>-11.606999999999999</v>
      </c>
      <c r="AU1558">
        <v>-11.695</v>
      </c>
      <c r="AV1558">
        <v>-12.194000000000001</v>
      </c>
      <c r="AW1558">
        <v>-12.532999999999999</v>
      </c>
      <c r="AX1558">
        <v>-11.957000000000001</v>
      </c>
      <c r="AY1558">
        <v>-11.332000000000001</v>
      </c>
      <c r="AZ1558">
        <v>-11.606999999999999</v>
      </c>
      <c r="BA1558">
        <v>-12.093999999999999</v>
      </c>
      <c r="BB1558">
        <v>-11.645</v>
      </c>
      <c r="BC1558">
        <v>-11.707000000000001</v>
      </c>
      <c r="BD1558">
        <v>-11.957000000000001</v>
      </c>
    </row>
    <row r="1559" spans="1:56" x14ac:dyDescent="0.25">
      <c r="A1559" t="s">
        <v>323</v>
      </c>
      <c r="D1559" t="s">
        <v>2</v>
      </c>
      <c r="F1559" t="s">
        <v>156</v>
      </c>
      <c r="G1559" s="33">
        <v>43205</v>
      </c>
      <c r="H1559" s="41">
        <f t="shared" si="29"/>
        <v>36841.985000000008</v>
      </c>
      <c r="I1559">
        <v>-4.9080000000000004</v>
      </c>
      <c r="J1559">
        <v>-4.42</v>
      </c>
      <c r="K1559">
        <v>-5.9169999999999998</v>
      </c>
      <c r="L1559">
        <v>-7.0949999999999998</v>
      </c>
      <c r="M1559">
        <v>-5.2939999999999996</v>
      </c>
      <c r="N1559">
        <v>-4.6580000000000004</v>
      </c>
      <c r="O1559">
        <v>-5.7610000000000001</v>
      </c>
      <c r="P1559">
        <v>-6.2240000000000002</v>
      </c>
      <c r="Q1559">
        <v>-5.6440000000000001</v>
      </c>
      <c r="R1559">
        <v>-4.9130000000000003</v>
      </c>
      <c r="S1559">
        <v>-6.1369999999999996</v>
      </c>
      <c r="T1559">
        <v>-6.0709999999999997</v>
      </c>
      <c r="U1559">
        <v>-6.3680000000000003</v>
      </c>
      <c r="V1559">
        <v>-4.952</v>
      </c>
      <c r="W1559">
        <v>-36.070999999999998</v>
      </c>
      <c r="X1559">
        <v>-262.64299999999997</v>
      </c>
      <c r="Y1559">
        <v>-317.28100000000001</v>
      </c>
      <c r="Z1559">
        <v>-651.23900000000003</v>
      </c>
      <c r="AA1559">
        <v>-822.22500000000002</v>
      </c>
      <c r="AB1559">
        <v>-1181.08</v>
      </c>
      <c r="AC1559">
        <v>-2255.0509999999999</v>
      </c>
      <c r="AD1559">
        <v>-2578.587</v>
      </c>
      <c r="AE1559">
        <v>-3448.5050000000001</v>
      </c>
      <c r="AF1559">
        <v>-4950.232</v>
      </c>
      <c r="AG1559">
        <v>-5648.01</v>
      </c>
      <c r="AH1559">
        <v>-3358.7539999999999</v>
      </c>
      <c r="AI1559">
        <v>-3146.125</v>
      </c>
      <c r="AJ1559">
        <v>-2096.9929999999999</v>
      </c>
      <c r="AK1559">
        <v>-2394.0279999999998</v>
      </c>
      <c r="AL1559">
        <v>-1166.5509999999999</v>
      </c>
      <c r="AM1559">
        <v>-1133.597</v>
      </c>
      <c r="AN1559">
        <v>-689.86400000000003</v>
      </c>
      <c r="AO1559">
        <v>-387.101</v>
      </c>
      <c r="AP1559">
        <v>-106.04600000000001</v>
      </c>
      <c r="AQ1559">
        <v>-38.796999999999997</v>
      </c>
      <c r="AR1559">
        <v>-8.7330000000000005</v>
      </c>
      <c r="AS1559">
        <v>-9.6010000000000009</v>
      </c>
      <c r="AT1559">
        <v>-7.9749999999999996</v>
      </c>
      <c r="AU1559">
        <v>-7.681</v>
      </c>
      <c r="AV1559">
        <v>-8.1029999999999998</v>
      </c>
      <c r="AW1559">
        <v>-9.6379999999999999</v>
      </c>
      <c r="AX1559">
        <v>-6.4779999999999998</v>
      </c>
      <c r="AY1559">
        <v>-6.0359999999999996</v>
      </c>
      <c r="AZ1559">
        <v>-6.52</v>
      </c>
      <c r="BA1559">
        <v>-6.7789999999999999</v>
      </c>
      <c r="BB1559">
        <v>-4.8209999999999997</v>
      </c>
      <c r="BC1559">
        <v>-5.9139999999999997</v>
      </c>
      <c r="BD1559">
        <v>-6.5640000000000001</v>
      </c>
    </row>
    <row r="1560" spans="1:56" x14ac:dyDescent="0.25">
      <c r="A1560" t="s">
        <v>323</v>
      </c>
      <c r="D1560" t="s">
        <v>2</v>
      </c>
      <c r="F1560" t="s">
        <v>155</v>
      </c>
      <c r="G1560" s="33">
        <v>43206</v>
      </c>
      <c r="H1560" s="41">
        <f t="shared" si="29"/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</row>
    <row r="1561" spans="1:56" x14ac:dyDescent="0.25">
      <c r="A1561" t="s">
        <v>323</v>
      </c>
      <c r="D1561" t="s">
        <v>2</v>
      </c>
      <c r="F1561" t="s">
        <v>157</v>
      </c>
      <c r="G1561" s="33">
        <v>43206</v>
      </c>
      <c r="H1561" s="41">
        <f t="shared" si="29"/>
        <v>4964.2050000000008</v>
      </c>
      <c r="I1561">
        <v>-11.707000000000001</v>
      </c>
      <c r="J1561">
        <v>-12.244999999999999</v>
      </c>
      <c r="K1561">
        <v>-11.545</v>
      </c>
      <c r="L1561">
        <v>-11.12</v>
      </c>
      <c r="M1561">
        <v>-12.595000000000001</v>
      </c>
      <c r="N1561">
        <v>-11.957000000000001</v>
      </c>
      <c r="O1561">
        <v>-11.819000000000001</v>
      </c>
      <c r="P1561">
        <v>-11.394</v>
      </c>
      <c r="Q1561">
        <v>-11.532</v>
      </c>
      <c r="R1561">
        <v>-11.394</v>
      </c>
      <c r="S1561">
        <v>-11.244</v>
      </c>
      <c r="T1561">
        <v>-11.257</v>
      </c>
      <c r="U1561">
        <v>-11.294</v>
      </c>
      <c r="V1561">
        <v>-10.981999999999999</v>
      </c>
      <c r="W1561">
        <v>-14.351000000000001</v>
      </c>
      <c r="X1561">
        <v>-44.970999999999997</v>
      </c>
      <c r="Y1561">
        <v>-126.047</v>
      </c>
      <c r="Z1561">
        <v>-123.29900000000001</v>
      </c>
      <c r="AA1561">
        <v>-156.97499999999999</v>
      </c>
      <c r="AB1561">
        <v>-420.48</v>
      </c>
      <c r="AC1561">
        <v>-541.73800000000006</v>
      </c>
      <c r="AD1561">
        <v>-528.25</v>
      </c>
      <c r="AE1561">
        <v>-542.87599999999998</v>
      </c>
      <c r="AF1561">
        <v>-574.02599999999995</v>
      </c>
      <c r="AG1561">
        <v>-458.04500000000002</v>
      </c>
      <c r="AH1561">
        <v>-278.69499999999999</v>
      </c>
      <c r="AI1561">
        <v>-298.315</v>
      </c>
      <c r="AJ1561">
        <v>-137.87100000000001</v>
      </c>
      <c r="AK1561">
        <v>-105.892</v>
      </c>
      <c r="AL1561">
        <v>-110.557</v>
      </c>
      <c r="AM1561">
        <v>-74.918000000000006</v>
      </c>
      <c r="AN1561">
        <v>-36.423999999999999</v>
      </c>
      <c r="AO1561">
        <v>-38.069000000000003</v>
      </c>
      <c r="AP1561">
        <v>-24.495000000000001</v>
      </c>
      <c r="AQ1561">
        <v>-13.134</v>
      </c>
      <c r="AR1561">
        <v>-11.593999999999999</v>
      </c>
      <c r="AS1561">
        <v>-11.069000000000001</v>
      </c>
      <c r="AT1561">
        <v>-12.407</v>
      </c>
      <c r="AU1561">
        <v>-12.407</v>
      </c>
      <c r="AV1561">
        <v>-12.394</v>
      </c>
      <c r="AW1561">
        <v>-11.07</v>
      </c>
      <c r="AX1561">
        <v>-12.432</v>
      </c>
      <c r="AY1561">
        <v>-11.82</v>
      </c>
      <c r="AZ1561">
        <v>-11.845000000000001</v>
      </c>
      <c r="BA1561">
        <v>-11.494999999999999</v>
      </c>
      <c r="BB1561">
        <v>-11.77</v>
      </c>
      <c r="BC1561">
        <v>-11.057</v>
      </c>
      <c r="BD1561">
        <v>-11.332000000000001</v>
      </c>
    </row>
    <row r="1562" spans="1:56" x14ac:dyDescent="0.25">
      <c r="A1562" t="s">
        <v>323</v>
      </c>
      <c r="D1562" t="s">
        <v>2</v>
      </c>
      <c r="F1562" t="s">
        <v>156</v>
      </c>
      <c r="G1562" s="33">
        <v>43206</v>
      </c>
      <c r="H1562" s="41">
        <f t="shared" si="29"/>
        <v>110692.08100000001</v>
      </c>
      <c r="I1562">
        <v>-6.9290000000000003</v>
      </c>
      <c r="J1562">
        <v>-7.1260000000000003</v>
      </c>
      <c r="K1562">
        <v>-4.9269999999999996</v>
      </c>
      <c r="L1562">
        <v>-4.2859999999999996</v>
      </c>
      <c r="M1562">
        <v>-4.109</v>
      </c>
      <c r="N1562">
        <v>-4.0049999999999999</v>
      </c>
      <c r="O1562">
        <v>-3.3039999999999998</v>
      </c>
      <c r="P1562">
        <v>-3.831</v>
      </c>
      <c r="Q1562">
        <v>-4.5129999999999999</v>
      </c>
      <c r="R1562">
        <v>-4.2439999999999998</v>
      </c>
      <c r="S1562">
        <v>-3.7639999999999998</v>
      </c>
      <c r="T1562">
        <v>-4.5830000000000002</v>
      </c>
      <c r="U1562">
        <v>-5.0590000000000002</v>
      </c>
      <c r="V1562">
        <v>-4.9089999999999998</v>
      </c>
      <c r="W1562">
        <v>-68.837999999999994</v>
      </c>
      <c r="X1562">
        <v>-875.98199999999997</v>
      </c>
      <c r="Y1562">
        <v>-2746.6</v>
      </c>
      <c r="Z1562">
        <v>-3954.9169999999999</v>
      </c>
      <c r="AA1562">
        <v>-5312.9380000000001</v>
      </c>
      <c r="AB1562">
        <v>-8734.8580000000002</v>
      </c>
      <c r="AC1562">
        <v>-11214.489</v>
      </c>
      <c r="AD1562">
        <v>-12110.29</v>
      </c>
      <c r="AE1562">
        <v>-13489.886</v>
      </c>
      <c r="AF1562">
        <v>-13339.843000000001</v>
      </c>
      <c r="AG1562">
        <v>-11273.048000000001</v>
      </c>
      <c r="AH1562">
        <v>-7094.4949999999999</v>
      </c>
      <c r="AI1562">
        <v>-6805.0240000000003</v>
      </c>
      <c r="AJ1562">
        <v>-4101.4120000000003</v>
      </c>
      <c r="AK1562">
        <v>-3359.83</v>
      </c>
      <c r="AL1562">
        <v>-2919.817</v>
      </c>
      <c r="AM1562">
        <v>-1791.165</v>
      </c>
      <c r="AN1562">
        <v>-661.53200000000004</v>
      </c>
      <c r="AO1562">
        <v>-528.69799999999998</v>
      </c>
      <c r="AP1562">
        <v>-125.99</v>
      </c>
      <c r="AQ1562">
        <v>-14.279</v>
      </c>
      <c r="AR1562">
        <v>-11.493</v>
      </c>
      <c r="AS1562">
        <v>-8.64</v>
      </c>
      <c r="AT1562">
        <v>-10.156000000000001</v>
      </c>
      <c r="AU1562">
        <v>-9.8190000000000008</v>
      </c>
      <c r="AV1562">
        <v>-7.4130000000000003</v>
      </c>
      <c r="AW1562">
        <v>-7.6020000000000003</v>
      </c>
      <c r="AX1562">
        <v>-8.3550000000000004</v>
      </c>
      <c r="AY1562">
        <v>-9.0009999999999994</v>
      </c>
      <c r="AZ1562">
        <v>-7.1310000000000002</v>
      </c>
      <c r="BA1562">
        <v>-5.915</v>
      </c>
      <c r="BB1562">
        <v>-4.7350000000000003</v>
      </c>
      <c r="BC1562">
        <v>-6.6150000000000002</v>
      </c>
      <c r="BD1562">
        <v>-5.6859999999999999</v>
      </c>
    </row>
    <row r="1563" spans="1:56" x14ac:dyDescent="0.25">
      <c r="A1563" t="s">
        <v>323</v>
      </c>
      <c r="D1563" t="s">
        <v>2</v>
      </c>
      <c r="F1563" t="s">
        <v>156</v>
      </c>
      <c r="G1563" s="33">
        <v>43207</v>
      </c>
      <c r="H1563" s="41">
        <f t="shared" si="29"/>
        <v>118216.82099999998</v>
      </c>
      <c r="I1563">
        <v>-6.101</v>
      </c>
      <c r="J1563">
        <v>-6.4950000000000001</v>
      </c>
      <c r="K1563">
        <v>-5.4420000000000002</v>
      </c>
      <c r="L1563">
        <v>-3.9969999999999999</v>
      </c>
      <c r="M1563">
        <v>-4.0119999999999996</v>
      </c>
      <c r="N1563">
        <v>-5.8330000000000002</v>
      </c>
      <c r="O1563">
        <v>-5.1749999999999998</v>
      </c>
      <c r="P1563">
        <v>-4.7889999999999997</v>
      </c>
      <c r="Q1563">
        <v>-4.1239999999999997</v>
      </c>
      <c r="R1563">
        <v>-5.1550000000000002</v>
      </c>
      <c r="S1563">
        <v>-4.641</v>
      </c>
      <c r="T1563">
        <v>-3.5720000000000001</v>
      </c>
      <c r="U1563">
        <v>-5.1470000000000002</v>
      </c>
      <c r="V1563">
        <v>-6.5339999999999998</v>
      </c>
      <c r="W1563">
        <v>-8.85</v>
      </c>
      <c r="X1563">
        <v>-58.122</v>
      </c>
      <c r="Y1563">
        <v>-281.94600000000003</v>
      </c>
      <c r="Z1563">
        <v>-1023.374</v>
      </c>
      <c r="AA1563">
        <v>-1857.28</v>
      </c>
      <c r="AB1563">
        <v>-1735.9259999999999</v>
      </c>
      <c r="AC1563">
        <v>-1926.4349999999999</v>
      </c>
      <c r="AD1563">
        <v>-2774.0680000000002</v>
      </c>
      <c r="AE1563">
        <v>-3836.5680000000002</v>
      </c>
      <c r="AF1563">
        <v>-5654.6710000000003</v>
      </c>
      <c r="AG1563">
        <v>-8806.3529999999992</v>
      </c>
      <c r="AH1563">
        <v>-12565.63</v>
      </c>
      <c r="AI1563">
        <v>-14198.237999999999</v>
      </c>
      <c r="AJ1563">
        <v>-14425.706</v>
      </c>
      <c r="AK1563">
        <v>-14677.646000000001</v>
      </c>
      <c r="AL1563">
        <v>-13018.512000000001</v>
      </c>
      <c r="AM1563">
        <v>-10791.183999999999</v>
      </c>
      <c r="AN1563">
        <v>-6721.8909999999996</v>
      </c>
      <c r="AO1563">
        <v>-2557.2750000000001</v>
      </c>
      <c r="AP1563">
        <v>-943.48400000000004</v>
      </c>
      <c r="AQ1563">
        <v>-183.40299999999999</v>
      </c>
      <c r="AR1563">
        <v>-11.871</v>
      </c>
      <c r="AS1563">
        <v>-10.227</v>
      </c>
      <c r="AT1563">
        <v>-10.515000000000001</v>
      </c>
      <c r="AU1563">
        <v>-9.7479999999999993</v>
      </c>
      <c r="AV1563">
        <v>-8.4019999999999992</v>
      </c>
      <c r="AW1563">
        <v>-7.7430000000000003</v>
      </c>
      <c r="AX1563">
        <v>-6.7460000000000004</v>
      </c>
      <c r="AY1563">
        <v>-7.0949999999999998</v>
      </c>
      <c r="AZ1563">
        <v>-5.9269999999999996</v>
      </c>
      <c r="BA1563">
        <v>-4.4420000000000002</v>
      </c>
      <c r="BB1563">
        <v>-5.9340000000000002</v>
      </c>
      <c r="BC1563">
        <v>-5.2729999999999997</v>
      </c>
      <c r="BD1563">
        <v>-5.319</v>
      </c>
    </row>
    <row r="1564" spans="1:56" x14ac:dyDescent="0.25">
      <c r="A1564" t="s">
        <v>323</v>
      </c>
      <c r="D1564" t="s">
        <v>2</v>
      </c>
      <c r="F1564" t="s">
        <v>157</v>
      </c>
      <c r="G1564" s="33">
        <v>43207</v>
      </c>
      <c r="H1564" s="41">
        <f t="shared" si="29"/>
        <v>4932.4719999999998</v>
      </c>
      <c r="I1564">
        <v>-11.407</v>
      </c>
      <c r="J1564">
        <v>-11.282</v>
      </c>
      <c r="K1564">
        <v>-11.707000000000001</v>
      </c>
      <c r="L1564">
        <v>-10.62</v>
      </c>
      <c r="M1564">
        <v>-11.957000000000001</v>
      </c>
      <c r="N1564">
        <v>-11.332000000000001</v>
      </c>
      <c r="O1564">
        <v>-11.657</v>
      </c>
      <c r="P1564">
        <v>-11.282</v>
      </c>
      <c r="Q1564">
        <v>-11.22</v>
      </c>
      <c r="R1564">
        <v>-11.356999999999999</v>
      </c>
      <c r="S1564">
        <v>-10.595000000000001</v>
      </c>
      <c r="T1564">
        <v>-11.145</v>
      </c>
      <c r="U1564">
        <v>-10.869</v>
      </c>
      <c r="V1564">
        <v>-10.994</v>
      </c>
      <c r="W1564">
        <v>-11.144</v>
      </c>
      <c r="X1564">
        <v>-16.645</v>
      </c>
      <c r="Y1564">
        <v>-24.12</v>
      </c>
      <c r="Z1564">
        <v>-41.86</v>
      </c>
      <c r="AA1564">
        <v>-53.027999999999999</v>
      </c>
      <c r="AB1564">
        <v>-44.795000000000002</v>
      </c>
      <c r="AC1564">
        <v>-54.695</v>
      </c>
      <c r="AD1564">
        <v>-79.27</v>
      </c>
      <c r="AE1564">
        <v>-103.02800000000001</v>
      </c>
      <c r="AF1564">
        <v>-155.61199999999999</v>
      </c>
      <c r="AG1564">
        <v>-284.79000000000002</v>
      </c>
      <c r="AH1564">
        <v>-457.25599999999997</v>
      </c>
      <c r="AI1564">
        <v>-582.24199999999996</v>
      </c>
      <c r="AJ1564">
        <v>-612.99400000000003</v>
      </c>
      <c r="AK1564">
        <v>-653.62</v>
      </c>
      <c r="AL1564">
        <v>-550.55700000000002</v>
      </c>
      <c r="AM1564">
        <v>-450.79700000000003</v>
      </c>
      <c r="AN1564">
        <v>-252.92500000000001</v>
      </c>
      <c r="AO1564">
        <v>-122.699</v>
      </c>
      <c r="AP1564">
        <v>-50.177</v>
      </c>
      <c r="AQ1564">
        <v>-21.462</v>
      </c>
      <c r="AR1564">
        <v>-12.023</v>
      </c>
      <c r="AS1564">
        <v>-11.494</v>
      </c>
      <c r="AT1564">
        <v>-11.707000000000001</v>
      </c>
      <c r="AU1564">
        <v>-11.119</v>
      </c>
      <c r="AV1564">
        <v>-11.757</v>
      </c>
      <c r="AW1564">
        <v>-12.582000000000001</v>
      </c>
      <c r="AX1564">
        <v>-11.807</v>
      </c>
      <c r="AY1564">
        <v>-11.87</v>
      </c>
      <c r="AZ1564">
        <v>-11.445</v>
      </c>
      <c r="BA1564">
        <v>-11.369</v>
      </c>
      <c r="BB1564">
        <v>-11.244999999999999</v>
      </c>
      <c r="BC1564">
        <v>-11.207000000000001</v>
      </c>
      <c r="BD1564">
        <v>-11.707000000000001</v>
      </c>
    </row>
    <row r="1565" spans="1:56" x14ac:dyDescent="0.25">
      <c r="A1565" t="s">
        <v>323</v>
      </c>
      <c r="D1565" t="s">
        <v>2</v>
      </c>
      <c r="F1565" t="s">
        <v>155</v>
      </c>
      <c r="G1565" s="33">
        <v>43207</v>
      </c>
      <c r="H1565" s="41">
        <f t="shared" si="29"/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</row>
    <row r="1566" spans="1:56" x14ac:dyDescent="0.25">
      <c r="A1566" t="s">
        <v>323</v>
      </c>
      <c r="D1566" t="s">
        <v>2</v>
      </c>
      <c r="F1566" t="s">
        <v>156</v>
      </c>
      <c r="G1566" s="33">
        <v>43208</v>
      </c>
      <c r="H1566" s="41">
        <f t="shared" si="29"/>
        <v>249497.84800000006</v>
      </c>
      <c r="I1566">
        <v>-4.6580000000000004</v>
      </c>
      <c r="J1566">
        <v>-4.8230000000000004</v>
      </c>
      <c r="K1566">
        <v>-5.5510000000000002</v>
      </c>
      <c r="L1566">
        <v>-5.14</v>
      </c>
      <c r="M1566">
        <v>-4.2750000000000004</v>
      </c>
      <c r="N1566">
        <v>-5.3239999999999998</v>
      </c>
      <c r="O1566">
        <v>-5.1319999999999997</v>
      </c>
      <c r="P1566">
        <v>-4.915</v>
      </c>
      <c r="Q1566">
        <v>-4.1509999999999998</v>
      </c>
      <c r="R1566">
        <v>-5.117</v>
      </c>
      <c r="S1566">
        <v>-5.22</v>
      </c>
      <c r="T1566">
        <v>-4.2939999999999996</v>
      </c>
      <c r="U1566">
        <v>-7.34</v>
      </c>
      <c r="V1566">
        <v>-9.9710000000000001</v>
      </c>
      <c r="W1566">
        <v>-152.01300000000001</v>
      </c>
      <c r="X1566">
        <v>-1267.9860000000001</v>
      </c>
      <c r="Y1566">
        <v>-3620.5390000000002</v>
      </c>
      <c r="Z1566">
        <v>-6745.2910000000002</v>
      </c>
      <c r="AA1566">
        <v>-9807.3529999999992</v>
      </c>
      <c r="AB1566">
        <v>-12771.281000000001</v>
      </c>
      <c r="AC1566">
        <v>-15498.761</v>
      </c>
      <c r="AD1566">
        <v>-17614.900000000001</v>
      </c>
      <c r="AE1566">
        <v>-19197.074000000001</v>
      </c>
      <c r="AF1566">
        <v>-20659.050999999999</v>
      </c>
      <c r="AG1566">
        <v>-21313.306</v>
      </c>
      <c r="AH1566">
        <v>-21411.201000000001</v>
      </c>
      <c r="AI1566">
        <v>-20425.5</v>
      </c>
      <c r="AJ1566">
        <v>-18940.107</v>
      </c>
      <c r="AK1566">
        <v>-16521.187000000002</v>
      </c>
      <c r="AL1566">
        <v>-14105.665000000001</v>
      </c>
      <c r="AM1566">
        <v>-12803.252</v>
      </c>
      <c r="AN1566">
        <v>-9126.9369999999999</v>
      </c>
      <c r="AO1566">
        <v>-5028.6099999999997</v>
      </c>
      <c r="AP1566">
        <v>-1960.98</v>
      </c>
      <c r="AQ1566">
        <v>-337.13799999999998</v>
      </c>
      <c r="AR1566">
        <v>-15.444000000000001</v>
      </c>
      <c r="AS1566">
        <v>-12.589</v>
      </c>
      <c r="AT1566">
        <v>-11.317</v>
      </c>
      <c r="AU1566">
        <v>-11.18</v>
      </c>
      <c r="AV1566">
        <v>-11.907999999999999</v>
      </c>
      <c r="AW1566">
        <v>-9.5719999999999992</v>
      </c>
      <c r="AX1566">
        <v>-7.8140000000000001</v>
      </c>
      <c r="AY1566">
        <v>-6.7539999999999996</v>
      </c>
      <c r="AZ1566">
        <v>-6.0179999999999998</v>
      </c>
      <c r="BA1566">
        <v>-5.8419999999999996</v>
      </c>
      <c r="BB1566">
        <v>-5.8929999999999998</v>
      </c>
      <c r="BC1566">
        <v>-5.2460000000000004</v>
      </c>
      <c r="BD1566">
        <v>-4.2279999999999998</v>
      </c>
    </row>
    <row r="1567" spans="1:56" x14ac:dyDescent="0.25">
      <c r="A1567" t="s">
        <v>323</v>
      </c>
      <c r="D1567" t="s">
        <v>2</v>
      </c>
      <c r="F1567" t="s">
        <v>155</v>
      </c>
      <c r="G1567" s="33">
        <v>43208</v>
      </c>
      <c r="H1567" s="41">
        <f t="shared" si="29"/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</row>
    <row r="1568" spans="1:56" x14ac:dyDescent="0.25">
      <c r="A1568" t="s">
        <v>323</v>
      </c>
      <c r="D1568" t="s">
        <v>2</v>
      </c>
      <c r="F1568" t="s">
        <v>157</v>
      </c>
      <c r="G1568" s="33">
        <v>43208</v>
      </c>
      <c r="H1568" s="41">
        <f t="shared" si="29"/>
        <v>11138.048000000001</v>
      </c>
      <c r="I1568">
        <v>-11.407</v>
      </c>
      <c r="J1568">
        <v>-11.994</v>
      </c>
      <c r="K1568">
        <v>-11.257</v>
      </c>
      <c r="L1568">
        <v>-11.182</v>
      </c>
      <c r="M1568">
        <v>-11.593999999999999</v>
      </c>
      <c r="N1568">
        <v>-11.356999999999999</v>
      </c>
      <c r="O1568">
        <v>-11.557</v>
      </c>
      <c r="P1568">
        <v>-11.77</v>
      </c>
      <c r="Q1568">
        <v>-11.37</v>
      </c>
      <c r="R1568">
        <v>-11.332000000000001</v>
      </c>
      <c r="S1568">
        <v>-11.207000000000001</v>
      </c>
      <c r="T1568">
        <v>-10.757</v>
      </c>
      <c r="U1568">
        <v>-11.57</v>
      </c>
      <c r="V1568">
        <v>-11.545</v>
      </c>
      <c r="W1568">
        <v>-17.521000000000001</v>
      </c>
      <c r="X1568">
        <v>-63.851999999999997</v>
      </c>
      <c r="Y1568">
        <v>-150.53100000000001</v>
      </c>
      <c r="Z1568">
        <v>-269.96699999999998</v>
      </c>
      <c r="AA1568">
        <v>-377.64499999999998</v>
      </c>
      <c r="AB1568">
        <v>-534.13099999999997</v>
      </c>
      <c r="AC1568">
        <v>-700.70299999999997</v>
      </c>
      <c r="AD1568">
        <v>-779.33399999999995</v>
      </c>
      <c r="AE1568">
        <v>-877.976</v>
      </c>
      <c r="AF1568">
        <v>-956.822</v>
      </c>
      <c r="AG1568">
        <v>-997.04700000000003</v>
      </c>
      <c r="AH1568">
        <v>-1037.9970000000001</v>
      </c>
      <c r="AI1568">
        <v>-941.11199999999997</v>
      </c>
      <c r="AJ1568">
        <v>-826.62800000000004</v>
      </c>
      <c r="AK1568">
        <v>-683.83500000000004</v>
      </c>
      <c r="AL1568">
        <v>-516.51700000000005</v>
      </c>
      <c r="AM1568">
        <v>-472.03199999999998</v>
      </c>
      <c r="AN1568">
        <v>-317.846</v>
      </c>
      <c r="AO1568">
        <v>-189.80600000000001</v>
      </c>
      <c r="AP1568">
        <v>-83.981999999999999</v>
      </c>
      <c r="AQ1568">
        <v>-28.170999999999999</v>
      </c>
      <c r="AR1568">
        <v>-11.734999999999999</v>
      </c>
      <c r="AS1568">
        <v>-12.794</v>
      </c>
      <c r="AT1568">
        <v>-12.02</v>
      </c>
      <c r="AU1568">
        <v>-12.345000000000001</v>
      </c>
      <c r="AV1568">
        <v>-12.057</v>
      </c>
      <c r="AW1568">
        <v>-12.47</v>
      </c>
      <c r="AX1568">
        <v>-11.432</v>
      </c>
      <c r="AY1568">
        <v>-11.882</v>
      </c>
      <c r="AZ1568">
        <v>-11.494</v>
      </c>
      <c r="BA1568">
        <v>-11.694000000000001</v>
      </c>
      <c r="BB1568">
        <v>-11.307</v>
      </c>
      <c r="BC1568">
        <v>-11.294</v>
      </c>
      <c r="BD1568">
        <v>-12.17</v>
      </c>
    </row>
    <row r="1569" spans="1:56" x14ac:dyDescent="0.25">
      <c r="A1569" t="s">
        <v>323</v>
      </c>
      <c r="D1569" t="s">
        <v>2</v>
      </c>
      <c r="F1569" t="s">
        <v>156</v>
      </c>
      <c r="G1569" s="33">
        <v>43209</v>
      </c>
      <c r="H1569" s="41">
        <f t="shared" si="29"/>
        <v>186568.848</v>
      </c>
      <c r="I1569">
        <v>-4.1440000000000001</v>
      </c>
      <c r="J1569">
        <v>-4.4880000000000004</v>
      </c>
      <c r="K1569">
        <v>-3.976</v>
      </c>
      <c r="L1569">
        <v>-3.8639999999999999</v>
      </c>
      <c r="M1569">
        <v>-4.12</v>
      </c>
      <c r="N1569">
        <v>-4.2629999999999999</v>
      </c>
      <c r="O1569">
        <v>-4.0839999999999996</v>
      </c>
      <c r="P1569">
        <v>-3.3170000000000002</v>
      </c>
      <c r="Q1569">
        <v>-4.1820000000000004</v>
      </c>
      <c r="R1569">
        <v>-5.39</v>
      </c>
      <c r="S1569">
        <v>-5.8449999999999998</v>
      </c>
      <c r="T1569">
        <v>-4.2389999999999999</v>
      </c>
      <c r="U1569">
        <v>-5.4279999999999999</v>
      </c>
      <c r="V1569">
        <v>-5.383</v>
      </c>
      <c r="W1569">
        <v>-54.884999999999998</v>
      </c>
      <c r="X1569">
        <v>-1363.8320000000001</v>
      </c>
      <c r="Y1569">
        <v>-2966.674</v>
      </c>
      <c r="Z1569">
        <v>-3254.6750000000002</v>
      </c>
      <c r="AA1569">
        <v>-3437.2649999999999</v>
      </c>
      <c r="AB1569">
        <v>-3399.76</v>
      </c>
      <c r="AC1569">
        <v>-5617.9610000000002</v>
      </c>
      <c r="AD1569">
        <v>-7719.4780000000001</v>
      </c>
      <c r="AE1569">
        <v>-13207.476000000001</v>
      </c>
      <c r="AF1569">
        <v>-17617.133999999998</v>
      </c>
      <c r="AG1569">
        <v>-20106.476999999999</v>
      </c>
      <c r="AH1569">
        <v>-20593.162</v>
      </c>
      <c r="AI1569">
        <v>-17886.689999999999</v>
      </c>
      <c r="AJ1569">
        <v>-14760.01</v>
      </c>
      <c r="AK1569">
        <v>-13771.24</v>
      </c>
      <c r="AL1569">
        <v>-13806.365</v>
      </c>
      <c r="AM1569">
        <v>-11522.404</v>
      </c>
      <c r="AN1569">
        <v>-8485.2150000000001</v>
      </c>
      <c r="AO1569">
        <v>-4830.83</v>
      </c>
      <c r="AP1569">
        <v>-1778.7550000000001</v>
      </c>
      <c r="AQ1569">
        <v>-227.46199999999999</v>
      </c>
      <c r="AR1569">
        <v>-12.598000000000001</v>
      </c>
      <c r="AS1569">
        <v>-10.089</v>
      </c>
      <c r="AT1569">
        <v>-9.6630000000000003</v>
      </c>
      <c r="AU1569">
        <v>-10.159000000000001</v>
      </c>
      <c r="AV1569">
        <v>-8.9009999999999998</v>
      </c>
      <c r="AW1569">
        <v>-7.3620000000000001</v>
      </c>
      <c r="AX1569">
        <v>-5.9729999999999999</v>
      </c>
      <c r="AY1569">
        <v>-6.5609999999999999</v>
      </c>
      <c r="AZ1569">
        <v>-6.65</v>
      </c>
      <c r="BA1569">
        <v>-6.0970000000000004</v>
      </c>
      <c r="BB1569">
        <v>-5.2880000000000003</v>
      </c>
      <c r="BC1569">
        <v>-4.3090000000000002</v>
      </c>
      <c r="BD1569">
        <v>-4.7249999999999996</v>
      </c>
    </row>
    <row r="1570" spans="1:56" x14ac:dyDescent="0.25">
      <c r="A1570" t="s">
        <v>323</v>
      </c>
      <c r="D1570" t="s">
        <v>2</v>
      </c>
      <c r="F1570" t="s">
        <v>155</v>
      </c>
      <c r="G1570" s="33">
        <v>43209</v>
      </c>
      <c r="H1570" s="41">
        <f t="shared" si="29"/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</row>
    <row r="1571" spans="1:56" x14ac:dyDescent="0.25">
      <c r="A1571" t="s">
        <v>323</v>
      </c>
      <c r="D1571" t="s">
        <v>2</v>
      </c>
      <c r="F1571" t="s">
        <v>157</v>
      </c>
      <c r="G1571" s="33">
        <v>43209</v>
      </c>
      <c r="H1571" s="41">
        <f t="shared" si="29"/>
        <v>7903.5469999999987</v>
      </c>
      <c r="I1571">
        <v>-11.57</v>
      </c>
      <c r="J1571">
        <v>-11.47</v>
      </c>
      <c r="K1571">
        <v>-10.807</v>
      </c>
      <c r="L1571">
        <v>-11.994</v>
      </c>
      <c r="M1571">
        <v>-11.445</v>
      </c>
      <c r="N1571">
        <v>-11.27</v>
      </c>
      <c r="O1571">
        <v>-11.606999999999999</v>
      </c>
      <c r="P1571">
        <v>-11.457000000000001</v>
      </c>
      <c r="Q1571">
        <v>-11.394</v>
      </c>
      <c r="R1571">
        <v>-11.182</v>
      </c>
      <c r="S1571">
        <v>-10.606999999999999</v>
      </c>
      <c r="T1571">
        <v>-11.145</v>
      </c>
      <c r="U1571">
        <v>-11.269</v>
      </c>
      <c r="V1571">
        <v>-10.632</v>
      </c>
      <c r="W1571">
        <v>-15.558</v>
      </c>
      <c r="X1571">
        <v>-73.481999999999999</v>
      </c>
      <c r="Y1571">
        <v>-116.395</v>
      </c>
      <c r="Z1571">
        <v>-108.339</v>
      </c>
      <c r="AA1571">
        <v>-105.29300000000001</v>
      </c>
      <c r="AB1571">
        <v>-93.016000000000005</v>
      </c>
      <c r="AC1571">
        <v>-181.51599999999999</v>
      </c>
      <c r="AD1571">
        <v>-221.26900000000001</v>
      </c>
      <c r="AE1571">
        <v>-514.048</v>
      </c>
      <c r="AF1571">
        <v>-806.41899999999998</v>
      </c>
      <c r="AG1571">
        <v>-908.221</v>
      </c>
      <c r="AH1571">
        <v>-987.21699999999998</v>
      </c>
      <c r="AI1571">
        <v>-817.55499999999995</v>
      </c>
      <c r="AJ1571">
        <v>-606.98900000000003</v>
      </c>
      <c r="AK1571">
        <v>-551.39099999999996</v>
      </c>
      <c r="AL1571">
        <v>-513.02499999999998</v>
      </c>
      <c r="AM1571">
        <v>-406.66399999999999</v>
      </c>
      <c r="AN1571">
        <v>-289.62799999999999</v>
      </c>
      <c r="AO1571">
        <v>-171.75</v>
      </c>
      <c r="AP1571">
        <v>-78.510000000000005</v>
      </c>
      <c r="AQ1571">
        <v>-21.681000000000001</v>
      </c>
      <c r="AR1571">
        <v>-12.457000000000001</v>
      </c>
      <c r="AS1571">
        <v>-11.994</v>
      </c>
      <c r="AT1571">
        <v>-12.72</v>
      </c>
      <c r="AU1571">
        <v>-13.32</v>
      </c>
      <c r="AV1571">
        <v>-12.42</v>
      </c>
      <c r="AW1571">
        <v>-12.17</v>
      </c>
      <c r="AX1571">
        <v>-11.92</v>
      </c>
      <c r="AY1571">
        <v>-12.057</v>
      </c>
      <c r="AZ1571">
        <v>-12.095000000000001</v>
      </c>
      <c r="BA1571">
        <v>-11.794</v>
      </c>
      <c r="BB1571">
        <v>-11.22</v>
      </c>
      <c r="BC1571">
        <v>-11.645</v>
      </c>
      <c r="BD1571">
        <v>-11.92</v>
      </c>
    </row>
    <row r="1572" spans="1:56" x14ac:dyDescent="0.25">
      <c r="A1572" t="s">
        <v>323</v>
      </c>
      <c r="D1572" t="s">
        <v>2</v>
      </c>
      <c r="F1572" t="s">
        <v>156</v>
      </c>
      <c r="G1572" s="33">
        <v>43210</v>
      </c>
      <c r="H1572" s="41">
        <f t="shared" si="29"/>
        <v>232289.76700000002</v>
      </c>
      <c r="I1572">
        <v>-4.6379999999999999</v>
      </c>
      <c r="J1572">
        <v>-4.3780000000000001</v>
      </c>
      <c r="K1572">
        <v>-4.6539999999999999</v>
      </c>
      <c r="L1572">
        <v>-4.718</v>
      </c>
      <c r="M1572">
        <v>-4.3890000000000002</v>
      </c>
      <c r="N1572">
        <v>-3.5390000000000001</v>
      </c>
      <c r="O1572">
        <v>-4.7869999999999999</v>
      </c>
      <c r="P1572">
        <v>-5.298</v>
      </c>
      <c r="Q1572">
        <v>-4.4400000000000004</v>
      </c>
      <c r="R1572">
        <v>-3.677</v>
      </c>
      <c r="S1572">
        <v>-5.4189999999999996</v>
      </c>
      <c r="T1572">
        <v>-6.0990000000000002</v>
      </c>
      <c r="U1572">
        <v>-6.4649999999999999</v>
      </c>
      <c r="V1572">
        <v>-9.26</v>
      </c>
      <c r="W1572">
        <v>-72.024000000000001</v>
      </c>
      <c r="X1572">
        <v>-689.62800000000004</v>
      </c>
      <c r="Y1572">
        <v>-2176.7730000000001</v>
      </c>
      <c r="Z1572">
        <v>-4450.3999999999996</v>
      </c>
      <c r="AA1572">
        <v>-6959.5050000000001</v>
      </c>
      <c r="AB1572">
        <v>-10081.046</v>
      </c>
      <c r="AC1572">
        <v>-13750.438</v>
      </c>
      <c r="AD1572">
        <v>-16709.636999999999</v>
      </c>
      <c r="AE1572">
        <v>-18436.578000000001</v>
      </c>
      <c r="AF1572">
        <v>-19616.101999999999</v>
      </c>
      <c r="AG1572">
        <v>-20201.631000000001</v>
      </c>
      <c r="AH1572">
        <v>-20227.100999999999</v>
      </c>
      <c r="AI1572">
        <v>-19738.285</v>
      </c>
      <c r="AJ1572">
        <v>-18762.528999999999</v>
      </c>
      <c r="AK1572">
        <v>-17158.66</v>
      </c>
      <c r="AL1572">
        <v>-14867.99</v>
      </c>
      <c r="AM1572">
        <v>-12076.1</v>
      </c>
      <c r="AN1572">
        <v>-8778.0139999999992</v>
      </c>
      <c r="AO1572">
        <v>-5122.1980000000003</v>
      </c>
      <c r="AP1572">
        <v>-1975.4359999999999</v>
      </c>
      <c r="AQ1572">
        <v>-270.74599999999998</v>
      </c>
      <c r="AR1572">
        <v>-9.0619999999999994</v>
      </c>
      <c r="AS1572">
        <v>-7.9340000000000002</v>
      </c>
      <c r="AT1572">
        <v>-11.266999999999999</v>
      </c>
      <c r="AU1572">
        <v>-10.022</v>
      </c>
      <c r="AV1572">
        <v>-7.6029999999999998</v>
      </c>
      <c r="AW1572">
        <v>-5.8369999999999997</v>
      </c>
      <c r="AX1572">
        <v>-7.19</v>
      </c>
      <c r="AY1572">
        <v>-6.6929999999999996</v>
      </c>
      <c r="AZ1572">
        <v>-6.3520000000000003</v>
      </c>
      <c r="BA1572">
        <v>-6.74</v>
      </c>
      <c r="BB1572">
        <v>-6.7050000000000001</v>
      </c>
      <c r="BC1572">
        <v>-6.2709999999999999</v>
      </c>
      <c r="BD1572">
        <v>-5.5090000000000003</v>
      </c>
    </row>
    <row r="1573" spans="1:56" x14ac:dyDescent="0.25">
      <c r="A1573" t="s">
        <v>323</v>
      </c>
      <c r="D1573" t="s">
        <v>2</v>
      </c>
      <c r="F1573" t="s">
        <v>155</v>
      </c>
      <c r="G1573" s="33">
        <v>43210</v>
      </c>
      <c r="H1573" s="41">
        <f t="shared" si="29"/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</row>
    <row r="1574" spans="1:56" x14ac:dyDescent="0.25">
      <c r="A1574" t="s">
        <v>323</v>
      </c>
      <c r="D1574" t="s">
        <v>2</v>
      </c>
      <c r="F1574" t="s">
        <v>157</v>
      </c>
      <c r="G1574" s="33">
        <v>43210</v>
      </c>
      <c r="H1574" s="41">
        <f t="shared" si="29"/>
        <v>11062.518000000002</v>
      </c>
      <c r="I1574">
        <v>-12.145</v>
      </c>
      <c r="J1574">
        <v>-11.707000000000001</v>
      </c>
      <c r="K1574">
        <v>-10.307</v>
      </c>
      <c r="L1574">
        <v>-12.582000000000001</v>
      </c>
      <c r="M1574">
        <v>-11.282</v>
      </c>
      <c r="N1574">
        <v>-11.195</v>
      </c>
      <c r="O1574">
        <v>-11.345000000000001</v>
      </c>
      <c r="P1574">
        <v>-11.207000000000001</v>
      </c>
      <c r="Q1574">
        <v>-11.307</v>
      </c>
      <c r="R1574">
        <v>-11.394</v>
      </c>
      <c r="S1574">
        <v>-11.019</v>
      </c>
      <c r="T1574">
        <v>-10.669</v>
      </c>
      <c r="U1574">
        <v>-11.231999999999999</v>
      </c>
      <c r="V1574">
        <v>-11.044</v>
      </c>
      <c r="W1574">
        <v>-12.835000000000001</v>
      </c>
      <c r="X1574">
        <v>-35.646000000000001</v>
      </c>
      <c r="Y1574">
        <v>-83.912999999999997</v>
      </c>
      <c r="Z1574">
        <v>-171.81899999999999</v>
      </c>
      <c r="AA1574">
        <v>-276.50400000000002</v>
      </c>
      <c r="AB1574">
        <v>-420.15199999999999</v>
      </c>
      <c r="AC1574">
        <v>-627.61599999999999</v>
      </c>
      <c r="AD1574">
        <v>-766.80399999999997</v>
      </c>
      <c r="AE1574">
        <v>-845.76900000000001</v>
      </c>
      <c r="AF1574">
        <v>-918.74099999999999</v>
      </c>
      <c r="AG1574">
        <v>-939.60900000000004</v>
      </c>
      <c r="AH1574">
        <v>-976.51900000000001</v>
      </c>
      <c r="AI1574">
        <v>-954.34500000000003</v>
      </c>
      <c r="AJ1574">
        <v>-896.13699999999994</v>
      </c>
      <c r="AK1574">
        <v>-799.86800000000005</v>
      </c>
      <c r="AL1574">
        <v>-694.58199999999999</v>
      </c>
      <c r="AM1574">
        <v>-555.19399999999996</v>
      </c>
      <c r="AN1574">
        <v>-394.98700000000002</v>
      </c>
      <c r="AO1574">
        <v>-242.601</v>
      </c>
      <c r="AP1574">
        <v>-109.797</v>
      </c>
      <c r="AQ1574">
        <v>-24.707000000000001</v>
      </c>
      <c r="AR1574">
        <v>-13.414999999999999</v>
      </c>
      <c r="AS1574">
        <v>-11.157</v>
      </c>
      <c r="AT1574">
        <v>-12.057</v>
      </c>
      <c r="AU1574">
        <v>-12.182</v>
      </c>
      <c r="AV1574">
        <v>-12.519</v>
      </c>
      <c r="AW1574">
        <v>-11.757</v>
      </c>
      <c r="AX1574">
        <v>-12.445</v>
      </c>
      <c r="AY1574">
        <v>-12.382</v>
      </c>
      <c r="AZ1574">
        <v>-11.545</v>
      </c>
      <c r="BA1574">
        <v>-11.945</v>
      </c>
      <c r="BB1574">
        <v>-11.507</v>
      </c>
      <c r="BC1574">
        <v>-11.72</v>
      </c>
      <c r="BD1574">
        <v>-11.307</v>
      </c>
    </row>
    <row r="1575" spans="1:56" x14ac:dyDescent="0.25">
      <c r="A1575" t="s">
        <v>323</v>
      </c>
      <c r="D1575" t="s">
        <v>2</v>
      </c>
      <c r="F1575" t="s">
        <v>156</v>
      </c>
      <c r="G1575" s="33">
        <v>43211</v>
      </c>
      <c r="H1575" s="41">
        <f t="shared" si="29"/>
        <v>181970.712</v>
      </c>
      <c r="I1575">
        <v>-5.2629999999999999</v>
      </c>
      <c r="J1575">
        <v>-3.8759999999999999</v>
      </c>
      <c r="K1575">
        <v>-3.9990000000000001</v>
      </c>
      <c r="L1575">
        <v>-4.3949999999999996</v>
      </c>
      <c r="M1575">
        <v>-3.8889999999999998</v>
      </c>
      <c r="N1575">
        <v>-4.2649999999999997</v>
      </c>
      <c r="O1575">
        <v>-3.81</v>
      </c>
      <c r="P1575">
        <v>-4.218</v>
      </c>
      <c r="Q1575">
        <v>-4.0880000000000001</v>
      </c>
      <c r="R1575">
        <v>-4.0640000000000001</v>
      </c>
      <c r="S1575">
        <v>-3.5880000000000001</v>
      </c>
      <c r="T1575">
        <v>-4.1710000000000003</v>
      </c>
      <c r="U1575">
        <v>-4.5030000000000001</v>
      </c>
      <c r="V1575">
        <v>-3.734</v>
      </c>
      <c r="W1575">
        <v>-12.721</v>
      </c>
      <c r="X1575">
        <v>-173.37799999999999</v>
      </c>
      <c r="Y1575">
        <v>-739.45799999999997</v>
      </c>
      <c r="Z1575">
        <v>-1655.655</v>
      </c>
      <c r="AA1575">
        <v>-2174.7759999999998</v>
      </c>
      <c r="AB1575">
        <v>-5020.4679999999998</v>
      </c>
      <c r="AC1575">
        <v>-10827.977000000001</v>
      </c>
      <c r="AD1575">
        <v>-15908.174999999999</v>
      </c>
      <c r="AE1575">
        <v>-18109.495999999999</v>
      </c>
      <c r="AF1575">
        <v>-19212.595000000001</v>
      </c>
      <c r="AG1575">
        <v>-19733.685000000001</v>
      </c>
      <c r="AH1575">
        <v>-19588.641</v>
      </c>
      <c r="AI1575">
        <v>-18478.203000000001</v>
      </c>
      <c r="AJ1575">
        <v>-16383.787</v>
      </c>
      <c r="AK1575">
        <v>-15737.311</v>
      </c>
      <c r="AL1575">
        <v>-9665.7080000000005</v>
      </c>
      <c r="AM1575">
        <v>-4872.09</v>
      </c>
      <c r="AN1575">
        <v>-2060.7280000000001</v>
      </c>
      <c r="AO1575">
        <v>-612.62599999999998</v>
      </c>
      <c r="AP1575">
        <v>-736.11900000000003</v>
      </c>
      <c r="AQ1575">
        <v>-127.91800000000001</v>
      </c>
      <c r="AR1575">
        <v>-7.58</v>
      </c>
      <c r="AS1575">
        <v>-8.8979999999999997</v>
      </c>
      <c r="AT1575">
        <v>-7.484</v>
      </c>
      <c r="AU1575">
        <v>-6.6360000000000001</v>
      </c>
      <c r="AV1575">
        <v>-5.8170000000000002</v>
      </c>
      <c r="AW1575">
        <v>-6.18</v>
      </c>
      <c r="AX1575">
        <v>-6.109</v>
      </c>
      <c r="AY1575">
        <v>-6.0780000000000003</v>
      </c>
      <c r="AZ1575">
        <v>-6.3419999999999996</v>
      </c>
      <c r="BA1575">
        <v>-4.992</v>
      </c>
      <c r="BB1575">
        <v>-4.9189999999999996</v>
      </c>
      <c r="BC1575">
        <v>-5.27</v>
      </c>
      <c r="BD1575">
        <v>-5.0289999999999999</v>
      </c>
    </row>
    <row r="1576" spans="1:56" x14ac:dyDescent="0.25">
      <c r="A1576" t="s">
        <v>323</v>
      </c>
      <c r="D1576" t="s">
        <v>2</v>
      </c>
      <c r="F1576" t="s">
        <v>157</v>
      </c>
      <c r="G1576" s="33">
        <v>43211</v>
      </c>
      <c r="H1576" s="41">
        <f t="shared" si="29"/>
        <v>16288.099</v>
      </c>
      <c r="I1576">
        <v>-11.932</v>
      </c>
      <c r="J1576">
        <v>-12.244999999999999</v>
      </c>
      <c r="K1576">
        <v>-10.332000000000001</v>
      </c>
      <c r="L1576">
        <v>-13.093999999999999</v>
      </c>
      <c r="M1576">
        <v>-11.532</v>
      </c>
      <c r="N1576">
        <v>-11.332000000000001</v>
      </c>
      <c r="O1576">
        <v>-11.231999999999999</v>
      </c>
      <c r="P1576">
        <v>-11.22</v>
      </c>
      <c r="Q1576">
        <v>-11.106999999999999</v>
      </c>
      <c r="R1576">
        <v>-11.257</v>
      </c>
      <c r="S1576">
        <v>-10.707000000000001</v>
      </c>
      <c r="T1576">
        <v>-11.432</v>
      </c>
      <c r="U1576">
        <v>-11.27</v>
      </c>
      <c r="V1576">
        <v>-11.282</v>
      </c>
      <c r="W1576">
        <v>-12.076000000000001</v>
      </c>
      <c r="X1576">
        <v>-17.466000000000001</v>
      </c>
      <c r="Y1576">
        <v>-45.725999999999999</v>
      </c>
      <c r="Z1576">
        <v>-91.64</v>
      </c>
      <c r="AA1576">
        <v>-115.304</v>
      </c>
      <c r="AB1576">
        <v>-380.18799999999999</v>
      </c>
      <c r="AC1576">
        <v>-934.34500000000003</v>
      </c>
      <c r="AD1576">
        <v>-1401.489</v>
      </c>
      <c r="AE1576">
        <v>-1561.835</v>
      </c>
      <c r="AF1576">
        <v>-1662.1880000000001</v>
      </c>
      <c r="AG1576">
        <v>-1716.01</v>
      </c>
      <c r="AH1576">
        <v>-1693.172</v>
      </c>
      <c r="AI1576">
        <v>-1604.6320000000001</v>
      </c>
      <c r="AJ1576">
        <v>-1375.9</v>
      </c>
      <c r="AK1576">
        <v>-1385.0239999999999</v>
      </c>
      <c r="AL1576">
        <v>-905.66499999999996</v>
      </c>
      <c r="AM1576">
        <v>-549.21199999999999</v>
      </c>
      <c r="AN1576">
        <v>-266.37700000000001</v>
      </c>
      <c r="AO1576">
        <v>-102.818</v>
      </c>
      <c r="AP1576">
        <v>-110.38800000000001</v>
      </c>
      <c r="AQ1576">
        <v>-40.86</v>
      </c>
      <c r="AR1576">
        <v>-11.461</v>
      </c>
      <c r="AS1576">
        <v>-12.332000000000001</v>
      </c>
      <c r="AT1576">
        <v>-12.207000000000001</v>
      </c>
      <c r="AU1576">
        <v>-13.045</v>
      </c>
      <c r="AV1576">
        <v>-11.582000000000001</v>
      </c>
      <c r="AW1576">
        <v>-11.37</v>
      </c>
      <c r="AX1576">
        <v>-12.42</v>
      </c>
      <c r="AY1576">
        <v>-12.332000000000001</v>
      </c>
      <c r="AZ1576">
        <v>-12.157</v>
      </c>
      <c r="BA1576">
        <v>-11.92</v>
      </c>
      <c r="BB1576">
        <v>-11.856999999999999</v>
      </c>
      <c r="BC1576">
        <v>-11.744999999999999</v>
      </c>
      <c r="BD1576">
        <v>-11.382</v>
      </c>
    </row>
    <row r="1577" spans="1:56" x14ac:dyDescent="0.25">
      <c r="A1577" t="s">
        <v>323</v>
      </c>
      <c r="D1577" t="s">
        <v>2</v>
      </c>
      <c r="F1577" t="s">
        <v>155</v>
      </c>
      <c r="G1577" s="33">
        <v>43211</v>
      </c>
      <c r="H1577" s="41">
        <f t="shared" si="29"/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</row>
    <row r="1578" spans="1:56" x14ac:dyDescent="0.25">
      <c r="A1578" t="s">
        <v>323</v>
      </c>
      <c r="D1578" t="s">
        <v>2</v>
      </c>
      <c r="F1578" t="s">
        <v>155</v>
      </c>
      <c r="G1578" s="33">
        <v>43212</v>
      </c>
      <c r="H1578" s="41">
        <f t="shared" si="29"/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</row>
    <row r="1579" spans="1:56" x14ac:dyDescent="0.25">
      <c r="A1579" t="s">
        <v>323</v>
      </c>
      <c r="D1579" t="s">
        <v>2</v>
      </c>
      <c r="F1579" t="s">
        <v>156</v>
      </c>
      <c r="G1579" s="33">
        <v>43212</v>
      </c>
      <c r="H1579" s="41">
        <f t="shared" si="29"/>
        <v>197344.02</v>
      </c>
      <c r="I1579">
        <v>-4.0289999999999999</v>
      </c>
      <c r="J1579">
        <v>-4.2350000000000003</v>
      </c>
      <c r="K1579">
        <v>-5.3840000000000003</v>
      </c>
      <c r="L1579">
        <v>-5.9509999999999996</v>
      </c>
      <c r="M1579">
        <v>-5.0119999999999996</v>
      </c>
      <c r="N1579">
        <v>-3.6440000000000001</v>
      </c>
      <c r="O1579">
        <v>-4.4009999999999998</v>
      </c>
      <c r="P1579">
        <v>-5.3419999999999996</v>
      </c>
      <c r="Q1579">
        <v>-4.915</v>
      </c>
      <c r="R1579">
        <v>-4.3090000000000002</v>
      </c>
      <c r="S1579">
        <v>-6.3810000000000002</v>
      </c>
      <c r="T1579">
        <v>-7.3040000000000003</v>
      </c>
      <c r="U1579">
        <v>-6.97</v>
      </c>
      <c r="V1579">
        <v>-4.9139999999999997</v>
      </c>
      <c r="W1579">
        <v>-9.077</v>
      </c>
      <c r="X1579">
        <v>-135.31899999999999</v>
      </c>
      <c r="Y1579">
        <v>-838.45399999999995</v>
      </c>
      <c r="Z1579">
        <v>-1709.3109999999999</v>
      </c>
      <c r="AA1579">
        <v>-3091.2849999999999</v>
      </c>
      <c r="AB1579">
        <v>-5124.5039999999999</v>
      </c>
      <c r="AC1579">
        <v>-11160.698</v>
      </c>
      <c r="AD1579">
        <v>-15257.964</v>
      </c>
      <c r="AE1579">
        <v>-17098.012999999999</v>
      </c>
      <c r="AF1579">
        <v>-18175.518</v>
      </c>
      <c r="AG1579">
        <v>-18659.914000000001</v>
      </c>
      <c r="AH1579">
        <v>-18625.632000000001</v>
      </c>
      <c r="AI1579">
        <v>-18086.791000000001</v>
      </c>
      <c r="AJ1579">
        <v>-17015.705999999998</v>
      </c>
      <c r="AK1579">
        <v>-15458.86</v>
      </c>
      <c r="AL1579">
        <v>-13274.094999999999</v>
      </c>
      <c r="AM1579">
        <v>-10477.499</v>
      </c>
      <c r="AN1579">
        <v>-7327.38</v>
      </c>
      <c r="AO1579">
        <v>-4109.3130000000001</v>
      </c>
      <c r="AP1579">
        <v>-1388.162</v>
      </c>
      <c r="AQ1579">
        <v>-142.08000000000001</v>
      </c>
      <c r="AR1579">
        <v>-15.122</v>
      </c>
      <c r="AS1579">
        <v>-10.593</v>
      </c>
      <c r="AT1579">
        <v>-10.504</v>
      </c>
      <c r="AU1579">
        <v>-10.811999999999999</v>
      </c>
      <c r="AV1579">
        <v>-9.8629999999999995</v>
      </c>
      <c r="AW1579">
        <v>-9.0559999999999992</v>
      </c>
      <c r="AX1579">
        <v>-7.1619999999999999</v>
      </c>
      <c r="AY1579">
        <v>-6.4240000000000004</v>
      </c>
      <c r="AZ1579">
        <v>-6.351</v>
      </c>
      <c r="BA1579">
        <v>-5.4550000000000001</v>
      </c>
      <c r="BB1579">
        <v>-5.2309999999999999</v>
      </c>
      <c r="BC1579">
        <v>-4.6859999999999999</v>
      </c>
      <c r="BD1579">
        <v>-4.3949999999999996</v>
      </c>
    </row>
    <row r="1580" spans="1:56" x14ac:dyDescent="0.25">
      <c r="A1580" t="s">
        <v>323</v>
      </c>
      <c r="D1580" t="s">
        <v>2</v>
      </c>
      <c r="F1580" t="s">
        <v>157</v>
      </c>
      <c r="G1580" s="33">
        <v>43212</v>
      </c>
      <c r="H1580" s="41">
        <f t="shared" si="29"/>
        <v>20058.269000000004</v>
      </c>
      <c r="I1580">
        <v>-12.093999999999999</v>
      </c>
      <c r="J1580">
        <v>-11.92</v>
      </c>
      <c r="K1580">
        <v>-9.7319999999999993</v>
      </c>
      <c r="L1580">
        <v>-13.093999999999999</v>
      </c>
      <c r="M1580">
        <v>-11.132</v>
      </c>
      <c r="N1580">
        <v>-11.582000000000001</v>
      </c>
      <c r="O1580">
        <v>-11.195</v>
      </c>
      <c r="P1580">
        <v>-10.97</v>
      </c>
      <c r="Q1580">
        <v>-11.32</v>
      </c>
      <c r="R1580">
        <v>-11.093999999999999</v>
      </c>
      <c r="S1580">
        <v>-11.432</v>
      </c>
      <c r="T1580">
        <v>-11.17</v>
      </c>
      <c r="U1580">
        <v>-11.244999999999999</v>
      </c>
      <c r="V1580">
        <v>-11.52</v>
      </c>
      <c r="W1580">
        <v>-11.962</v>
      </c>
      <c r="X1580">
        <v>-38.902000000000001</v>
      </c>
      <c r="Y1580">
        <v>-146.57900000000001</v>
      </c>
      <c r="Z1580">
        <v>-255.619</v>
      </c>
      <c r="AA1580">
        <v>-426.20299999999997</v>
      </c>
      <c r="AB1580">
        <v>-615.16300000000001</v>
      </c>
      <c r="AC1580">
        <v>-1236.0360000000001</v>
      </c>
      <c r="AD1580">
        <v>-1592.777</v>
      </c>
      <c r="AE1580">
        <v>-1722.556</v>
      </c>
      <c r="AF1580">
        <v>-1790.0519999999999</v>
      </c>
      <c r="AG1580">
        <v>-1804.6769999999999</v>
      </c>
      <c r="AH1580">
        <v>-1786.8979999999999</v>
      </c>
      <c r="AI1580">
        <v>-1720.829</v>
      </c>
      <c r="AJ1580">
        <v>-1616.069</v>
      </c>
      <c r="AK1580">
        <v>-1457.6790000000001</v>
      </c>
      <c r="AL1580">
        <v>-1252.1859999999999</v>
      </c>
      <c r="AM1580">
        <v>-987.95299999999997</v>
      </c>
      <c r="AN1580">
        <v>-700.79200000000003</v>
      </c>
      <c r="AO1580">
        <v>-404.666</v>
      </c>
      <c r="AP1580">
        <v>-155.19300000000001</v>
      </c>
      <c r="AQ1580">
        <v>-25.446999999999999</v>
      </c>
      <c r="AR1580">
        <v>-12.845000000000001</v>
      </c>
      <c r="AS1580">
        <v>-11.145</v>
      </c>
      <c r="AT1580">
        <v>-11.994</v>
      </c>
      <c r="AU1580">
        <v>-11.22</v>
      </c>
      <c r="AV1580">
        <v>-12.545</v>
      </c>
      <c r="AW1580">
        <v>-11.106999999999999</v>
      </c>
      <c r="AX1580">
        <v>-11.807</v>
      </c>
      <c r="AY1580">
        <v>-11.645</v>
      </c>
      <c r="AZ1580">
        <v>-11.645</v>
      </c>
      <c r="BA1580">
        <v>-11.093999999999999</v>
      </c>
      <c r="BB1580">
        <v>-11.182</v>
      </c>
      <c r="BC1580">
        <v>-11.307</v>
      </c>
      <c r="BD1580">
        <v>-10.994999999999999</v>
      </c>
    </row>
    <row r="1581" spans="1:56" x14ac:dyDescent="0.25">
      <c r="A1581" t="s">
        <v>323</v>
      </c>
      <c r="D1581" t="s">
        <v>2</v>
      </c>
      <c r="F1581" t="s">
        <v>157</v>
      </c>
      <c r="G1581" s="33">
        <v>43213</v>
      </c>
      <c r="H1581" s="41">
        <f t="shared" si="29"/>
        <v>9003.3820000000032</v>
      </c>
      <c r="I1581">
        <v>-11.207000000000001</v>
      </c>
      <c r="J1581">
        <v>-10.843999999999999</v>
      </c>
      <c r="K1581">
        <v>-9.4570000000000007</v>
      </c>
      <c r="L1581">
        <v>-13.082000000000001</v>
      </c>
      <c r="M1581">
        <v>-11.045</v>
      </c>
      <c r="N1581">
        <v>-11.795</v>
      </c>
      <c r="O1581">
        <v>-11.407</v>
      </c>
      <c r="P1581">
        <v>-11.782</v>
      </c>
      <c r="Q1581">
        <v>-11.106999999999999</v>
      </c>
      <c r="R1581">
        <v>-11.145</v>
      </c>
      <c r="S1581">
        <v>-10.981999999999999</v>
      </c>
      <c r="T1581">
        <v>-11.356999999999999</v>
      </c>
      <c r="U1581">
        <v>-10.981999999999999</v>
      </c>
      <c r="V1581">
        <v>-10.945</v>
      </c>
      <c r="W1581">
        <v>-12.484</v>
      </c>
      <c r="X1581">
        <v>-19.222000000000001</v>
      </c>
      <c r="Y1581">
        <v>-29.59</v>
      </c>
      <c r="Z1581">
        <v>-58.655000000000001</v>
      </c>
      <c r="AA1581">
        <v>-152.68199999999999</v>
      </c>
      <c r="AB1581">
        <v>-326.04399999999998</v>
      </c>
      <c r="AC1581">
        <v>-595.42600000000004</v>
      </c>
      <c r="AD1581">
        <v>-750.875</v>
      </c>
      <c r="AE1581">
        <v>-832.84299999999996</v>
      </c>
      <c r="AF1581">
        <v>-871.30799999999999</v>
      </c>
      <c r="AG1581">
        <v>-908.21100000000001</v>
      </c>
      <c r="AH1581">
        <v>-890.93399999999997</v>
      </c>
      <c r="AI1581">
        <v>-808.45299999999997</v>
      </c>
      <c r="AJ1581">
        <v>-581.99800000000005</v>
      </c>
      <c r="AK1581">
        <v>-576.36800000000005</v>
      </c>
      <c r="AL1581">
        <v>-449.69200000000001</v>
      </c>
      <c r="AM1581">
        <v>-355.68700000000001</v>
      </c>
      <c r="AN1581">
        <v>-230.334</v>
      </c>
      <c r="AO1581">
        <v>-159.929</v>
      </c>
      <c r="AP1581">
        <v>-72.798000000000002</v>
      </c>
      <c r="AQ1581">
        <v>-11.032</v>
      </c>
      <c r="AR1581">
        <v>-11.919</v>
      </c>
      <c r="AS1581">
        <v>-12.507</v>
      </c>
      <c r="AT1581">
        <v>-11.507</v>
      </c>
      <c r="AU1581">
        <v>-11.62</v>
      </c>
      <c r="AV1581">
        <v>-10.894</v>
      </c>
      <c r="AW1581">
        <v>-12.157</v>
      </c>
      <c r="AX1581">
        <v>-11.432</v>
      </c>
      <c r="AY1581">
        <v>-11.994999999999999</v>
      </c>
      <c r="AZ1581">
        <v>-12.082000000000001</v>
      </c>
      <c r="BA1581">
        <v>-11.445</v>
      </c>
      <c r="BB1581">
        <v>-11.582000000000001</v>
      </c>
      <c r="BC1581">
        <v>-11.795</v>
      </c>
      <c r="BD1581">
        <v>-10.744999999999999</v>
      </c>
    </row>
    <row r="1582" spans="1:56" x14ac:dyDescent="0.25">
      <c r="A1582" t="s">
        <v>323</v>
      </c>
      <c r="D1582" t="s">
        <v>2</v>
      </c>
      <c r="F1582" t="s">
        <v>155</v>
      </c>
      <c r="G1582" s="33">
        <v>43213</v>
      </c>
      <c r="H1582" s="41">
        <f t="shared" si="29"/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</row>
    <row r="1583" spans="1:56" x14ac:dyDescent="0.25">
      <c r="A1583" t="s">
        <v>323</v>
      </c>
      <c r="D1583" t="s">
        <v>2</v>
      </c>
      <c r="F1583" t="s">
        <v>156</v>
      </c>
      <c r="G1583" s="33">
        <v>43213</v>
      </c>
      <c r="H1583" s="41">
        <f t="shared" si="29"/>
        <v>210317.64300000001</v>
      </c>
      <c r="I1583">
        <v>-4.7649999999999997</v>
      </c>
      <c r="J1583">
        <v>-3.5310000000000001</v>
      </c>
      <c r="K1583">
        <v>-4.3070000000000004</v>
      </c>
      <c r="L1583">
        <v>-5.4889999999999999</v>
      </c>
      <c r="M1583">
        <v>-5.24</v>
      </c>
      <c r="N1583">
        <v>-3.45</v>
      </c>
      <c r="O1583">
        <v>-3.669</v>
      </c>
      <c r="P1583">
        <v>-4.3140000000000001</v>
      </c>
      <c r="Q1583">
        <v>-3.9329999999999998</v>
      </c>
      <c r="R1583">
        <v>-3.5249999999999999</v>
      </c>
      <c r="S1583">
        <v>-3.347</v>
      </c>
      <c r="T1583">
        <v>-4.4169999999999998</v>
      </c>
      <c r="U1583">
        <v>-5.3559999999999999</v>
      </c>
      <c r="V1583">
        <v>-5.6120000000000001</v>
      </c>
      <c r="W1583">
        <v>-23.187999999999999</v>
      </c>
      <c r="X1583">
        <v>-355.52600000000001</v>
      </c>
      <c r="Y1583">
        <v>-1175.7829999999999</v>
      </c>
      <c r="Z1583">
        <v>-2794.2849999999999</v>
      </c>
      <c r="AA1583">
        <v>-5597.5060000000003</v>
      </c>
      <c r="AB1583">
        <v>-9256.125</v>
      </c>
      <c r="AC1583">
        <v>-13511.407999999999</v>
      </c>
      <c r="AD1583">
        <v>-16511.964</v>
      </c>
      <c r="AE1583">
        <v>-18137.312000000002</v>
      </c>
      <c r="AF1583">
        <v>-19312.397000000001</v>
      </c>
      <c r="AG1583">
        <v>-19705.805</v>
      </c>
      <c r="AH1583">
        <v>-19323.668000000001</v>
      </c>
      <c r="AI1583">
        <v>-18644.562000000002</v>
      </c>
      <c r="AJ1583">
        <v>-15201.787</v>
      </c>
      <c r="AK1583">
        <v>-15301.050999999999</v>
      </c>
      <c r="AL1583">
        <v>-12680.876</v>
      </c>
      <c r="AM1583">
        <v>-10430.589</v>
      </c>
      <c r="AN1583">
        <v>-6936.12</v>
      </c>
      <c r="AO1583">
        <v>-3973.2649999999999</v>
      </c>
      <c r="AP1583">
        <v>-1253.097</v>
      </c>
      <c r="AQ1583">
        <v>-30.177</v>
      </c>
      <c r="AR1583">
        <v>-12.348000000000001</v>
      </c>
      <c r="AS1583">
        <v>-11.583</v>
      </c>
      <c r="AT1583">
        <v>-8.8789999999999996</v>
      </c>
      <c r="AU1583">
        <v>-9.11</v>
      </c>
      <c r="AV1583">
        <v>-8.2780000000000005</v>
      </c>
      <c r="AW1583">
        <v>-7.24</v>
      </c>
      <c r="AX1583">
        <v>-8.7370000000000001</v>
      </c>
      <c r="AY1583">
        <v>-6.665</v>
      </c>
      <c r="AZ1583">
        <v>-6.4189999999999996</v>
      </c>
      <c r="BA1583">
        <v>-6.3710000000000004</v>
      </c>
      <c r="BB1583">
        <v>-5.5149999999999997</v>
      </c>
      <c r="BC1583">
        <v>-4.6379999999999999</v>
      </c>
      <c r="BD1583">
        <v>-4.4139999999999997</v>
      </c>
    </row>
    <row r="1584" spans="1:56" x14ac:dyDescent="0.25">
      <c r="A1584" t="s">
        <v>323</v>
      </c>
      <c r="D1584" t="s">
        <v>2</v>
      </c>
      <c r="F1584" t="s">
        <v>157</v>
      </c>
      <c r="G1584" s="33">
        <v>43214</v>
      </c>
      <c r="H1584" s="41">
        <f t="shared" si="29"/>
        <v>1423.2689999999998</v>
      </c>
      <c r="I1584">
        <v>-11.807</v>
      </c>
      <c r="J1584">
        <v>-11.545</v>
      </c>
      <c r="K1584">
        <v>-8.8580000000000005</v>
      </c>
      <c r="L1584">
        <v>-12.332000000000001</v>
      </c>
      <c r="M1584">
        <v>-12.294</v>
      </c>
      <c r="N1584">
        <v>-11.47</v>
      </c>
      <c r="O1584">
        <v>-11.62</v>
      </c>
      <c r="P1584">
        <v>-11.07</v>
      </c>
      <c r="Q1584">
        <v>-11.382999999999999</v>
      </c>
      <c r="R1584">
        <v>-11.657</v>
      </c>
      <c r="S1584">
        <v>-11.632</v>
      </c>
      <c r="T1584">
        <v>-11.432</v>
      </c>
      <c r="U1584">
        <v>-11.782</v>
      </c>
      <c r="V1584">
        <v>-11.244999999999999</v>
      </c>
      <c r="W1584">
        <v>-12.645</v>
      </c>
      <c r="X1584">
        <v>-12.787000000000001</v>
      </c>
      <c r="Y1584">
        <v>-16.495999999999999</v>
      </c>
      <c r="Z1584">
        <v>-30.317</v>
      </c>
      <c r="AA1584">
        <v>-72.838999999999999</v>
      </c>
      <c r="AB1584">
        <v>-131.95099999999999</v>
      </c>
      <c r="AC1584">
        <v>-284.88799999999998</v>
      </c>
      <c r="AD1584">
        <v>-152.06800000000001</v>
      </c>
      <c r="AE1584">
        <v>-35.387999999999998</v>
      </c>
      <c r="AF1584">
        <v>-38.893000000000001</v>
      </c>
      <c r="AG1584">
        <v>-79.063000000000002</v>
      </c>
      <c r="AH1584">
        <v>-56.353000000000002</v>
      </c>
      <c r="AI1584">
        <v>-23.736999999999998</v>
      </c>
      <c r="AJ1584">
        <v>-22.1</v>
      </c>
      <c r="AK1584">
        <v>-26.966999999999999</v>
      </c>
      <c r="AL1584">
        <v>-30.443999999999999</v>
      </c>
      <c r="AM1584">
        <v>-25.507000000000001</v>
      </c>
      <c r="AN1584">
        <v>-20.491</v>
      </c>
      <c r="AO1584">
        <v>-14.702999999999999</v>
      </c>
      <c r="AP1584">
        <v>-12.311</v>
      </c>
      <c r="AQ1584">
        <v>-9.0890000000000004</v>
      </c>
      <c r="AR1584">
        <v>-12.932</v>
      </c>
      <c r="AS1584">
        <v>-11.345000000000001</v>
      </c>
      <c r="AT1584">
        <v>-11.994</v>
      </c>
      <c r="AU1584">
        <v>-11.744999999999999</v>
      </c>
      <c r="AV1584">
        <v>-12.119</v>
      </c>
      <c r="AW1584">
        <v>-11.494999999999999</v>
      </c>
      <c r="AX1584">
        <v>-11.832000000000001</v>
      </c>
      <c r="AY1584">
        <v>-11.606999999999999</v>
      </c>
      <c r="AZ1584">
        <v>-13.095000000000001</v>
      </c>
      <c r="BA1584">
        <v>-11.882</v>
      </c>
      <c r="BB1584">
        <v>-11.257</v>
      </c>
      <c r="BC1584">
        <v>-11.907999999999999</v>
      </c>
      <c r="BD1584">
        <v>-10.894</v>
      </c>
    </row>
    <row r="1585" spans="1:56" x14ac:dyDescent="0.25">
      <c r="A1585" t="s">
        <v>323</v>
      </c>
      <c r="D1585" t="s">
        <v>2</v>
      </c>
      <c r="F1585" t="s">
        <v>155</v>
      </c>
      <c r="G1585" s="33">
        <v>43214</v>
      </c>
      <c r="H1585" s="41">
        <f t="shared" si="29"/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</row>
    <row r="1586" spans="1:56" x14ac:dyDescent="0.25">
      <c r="A1586" t="s">
        <v>323</v>
      </c>
      <c r="D1586" t="s">
        <v>2</v>
      </c>
      <c r="F1586" t="s">
        <v>156</v>
      </c>
      <c r="G1586" s="33">
        <v>43214</v>
      </c>
      <c r="H1586" s="41">
        <f t="shared" si="29"/>
        <v>29138.591999999997</v>
      </c>
      <c r="I1586">
        <v>-4.1639999999999997</v>
      </c>
      <c r="J1586">
        <v>-5.0730000000000004</v>
      </c>
      <c r="K1586">
        <v>-5.1449999999999996</v>
      </c>
      <c r="L1586">
        <v>-4.6849999999999996</v>
      </c>
      <c r="M1586">
        <v>-4.048</v>
      </c>
      <c r="N1586">
        <v>-3.5870000000000002</v>
      </c>
      <c r="O1586">
        <v>-5.8170000000000002</v>
      </c>
      <c r="P1586">
        <v>-5.6959999999999997</v>
      </c>
      <c r="Q1586">
        <v>-3.5459999999999998</v>
      </c>
      <c r="R1586">
        <v>-3.4710000000000001</v>
      </c>
      <c r="S1586">
        <v>-4.5030000000000001</v>
      </c>
      <c r="T1586">
        <v>-5.0750000000000002</v>
      </c>
      <c r="U1586">
        <v>-4.3419999999999996</v>
      </c>
      <c r="V1586">
        <v>-4.3410000000000002</v>
      </c>
      <c r="W1586">
        <v>-6.3150000000000004</v>
      </c>
      <c r="X1586">
        <v>-19.010999999999999</v>
      </c>
      <c r="Y1586">
        <v>-93.988</v>
      </c>
      <c r="Z1586">
        <v>-637.05499999999995</v>
      </c>
      <c r="AA1586">
        <v>-2302.5970000000002</v>
      </c>
      <c r="AB1586">
        <v>-4730.915</v>
      </c>
      <c r="AC1586">
        <v>-6565.9459999999999</v>
      </c>
      <c r="AD1586">
        <v>-4149.4170000000004</v>
      </c>
      <c r="AE1586">
        <v>-1028.722</v>
      </c>
      <c r="AF1586">
        <v>-1521.0409999999999</v>
      </c>
      <c r="AG1586">
        <v>-3026.92</v>
      </c>
      <c r="AH1586">
        <v>-1980.144</v>
      </c>
      <c r="AI1586">
        <v>-577.56600000000003</v>
      </c>
      <c r="AJ1586">
        <v>-418.68900000000002</v>
      </c>
      <c r="AK1586">
        <v>-554.65200000000004</v>
      </c>
      <c r="AL1586">
        <v>-724.95600000000002</v>
      </c>
      <c r="AM1586">
        <v>-403.94200000000001</v>
      </c>
      <c r="AN1586">
        <v>-180.55600000000001</v>
      </c>
      <c r="AO1586">
        <v>-44.706000000000003</v>
      </c>
      <c r="AP1586">
        <v>-12.314</v>
      </c>
      <c r="AQ1586">
        <v>-10.471</v>
      </c>
      <c r="AR1586">
        <v>-7.8010000000000002</v>
      </c>
      <c r="AS1586">
        <v>-7.9619999999999997</v>
      </c>
      <c r="AT1586">
        <v>-9.3019999999999996</v>
      </c>
      <c r="AU1586">
        <v>-8.7509999999999994</v>
      </c>
      <c r="AV1586">
        <v>-6.5030000000000001</v>
      </c>
      <c r="AW1586">
        <v>-4.9409999999999998</v>
      </c>
      <c r="AX1586">
        <v>-5.907</v>
      </c>
      <c r="AY1586">
        <v>-6.5019999999999998</v>
      </c>
      <c r="AZ1586">
        <v>-5.5519999999999996</v>
      </c>
      <c r="BA1586">
        <v>-4.6459999999999999</v>
      </c>
      <c r="BB1586">
        <v>-4.2329999999999997</v>
      </c>
      <c r="BC1586">
        <v>-6.6020000000000003</v>
      </c>
      <c r="BD1586">
        <v>-6.4740000000000002</v>
      </c>
    </row>
    <row r="1587" spans="1:56" x14ac:dyDescent="0.25">
      <c r="A1587" t="s">
        <v>323</v>
      </c>
      <c r="D1587" t="s">
        <v>2</v>
      </c>
      <c r="F1587" t="s">
        <v>157</v>
      </c>
      <c r="G1587" s="33">
        <v>43215</v>
      </c>
      <c r="H1587" s="41">
        <f t="shared" si="29"/>
        <v>12266.763000000001</v>
      </c>
      <c r="I1587">
        <v>-11.919</v>
      </c>
      <c r="J1587">
        <v>-11.07</v>
      </c>
      <c r="K1587">
        <v>-9.1820000000000004</v>
      </c>
      <c r="L1587">
        <v>-12.845000000000001</v>
      </c>
      <c r="M1587">
        <v>-12.407999999999999</v>
      </c>
      <c r="N1587">
        <v>-11.557</v>
      </c>
      <c r="O1587">
        <v>-12.532</v>
      </c>
      <c r="P1587">
        <v>-11.42</v>
      </c>
      <c r="Q1587">
        <v>-11.42</v>
      </c>
      <c r="R1587">
        <v>-11.481999999999999</v>
      </c>
      <c r="S1587">
        <v>-11.032999999999999</v>
      </c>
      <c r="T1587">
        <v>-11.507</v>
      </c>
      <c r="U1587">
        <v>-11.295</v>
      </c>
      <c r="V1587">
        <v>-10.707000000000001</v>
      </c>
      <c r="W1587">
        <v>-12.489000000000001</v>
      </c>
      <c r="X1587">
        <v>-15.404</v>
      </c>
      <c r="Y1587">
        <v>-36.942</v>
      </c>
      <c r="Z1587">
        <v>-62.143000000000001</v>
      </c>
      <c r="AA1587">
        <v>-118.238</v>
      </c>
      <c r="AB1587">
        <v>-165.21700000000001</v>
      </c>
      <c r="AC1587">
        <v>-214.86799999999999</v>
      </c>
      <c r="AD1587">
        <v>-365.49099999999999</v>
      </c>
      <c r="AE1587">
        <v>-703.56500000000005</v>
      </c>
      <c r="AF1587">
        <v>-680.03499999999997</v>
      </c>
      <c r="AG1587">
        <v>-1348.7929999999999</v>
      </c>
      <c r="AH1587">
        <v>-1318.422</v>
      </c>
      <c r="AI1587">
        <v>-1086.0450000000001</v>
      </c>
      <c r="AJ1587">
        <v>-1494.3530000000001</v>
      </c>
      <c r="AK1587">
        <v>-1403.835</v>
      </c>
      <c r="AL1587">
        <v>-1180.5989999999999</v>
      </c>
      <c r="AM1587">
        <v>-894.029</v>
      </c>
      <c r="AN1587">
        <v>-545.971</v>
      </c>
      <c r="AO1587">
        <v>-198.88900000000001</v>
      </c>
      <c r="AP1587">
        <v>-89.168000000000006</v>
      </c>
      <c r="AQ1587">
        <v>-17.085999999999999</v>
      </c>
      <c r="AR1587">
        <v>-12.782</v>
      </c>
      <c r="AS1587">
        <v>-12.519</v>
      </c>
      <c r="AT1587">
        <v>-12.22</v>
      </c>
      <c r="AU1587">
        <v>-12.707000000000001</v>
      </c>
      <c r="AV1587">
        <v>-12.994</v>
      </c>
      <c r="AW1587">
        <v>-11.832000000000001</v>
      </c>
      <c r="AX1587">
        <v>-11.356999999999999</v>
      </c>
      <c r="AY1587">
        <v>-11.082000000000001</v>
      </c>
      <c r="AZ1587">
        <v>-11.12</v>
      </c>
      <c r="BA1587">
        <v>-11.832000000000001</v>
      </c>
      <c r="BB1587">
        <v>-11.157</v>
      </c>
      <c r="BC1587">
        <v>-12.145</v>
      </c>
      <c r="BD1587">
        <v>-11.057</v>
      </c>
    </row>
    <row r="1588" spans="1:56" x14ac:dyDescent="0.25">
      <c r="A1588" t="s">
        <v>323</v>
      </c>
      <c r="D1588" t="s">
        <v>2</v>
      </c>
      <c r="F1588" t="s">
        <v>155</v>
      </c>
      <c r="G1588" s="33">
        <v>43215</v>
      </c>
      <c r="H1588" s="41">
        <f t="shared" si="29"/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</row>
    <row r="1589" spans="1:56" x14ac:dyDescent="0.25">
      <c r="A1589" t="s">
        <v>323</v>
      </c>
      <c r="D1589" t="s">
        <v>2</v>
      </c>
      <c r="F1589" t="s">
        <v>156</v>
      </c>
      <c r="G1589" s="33">
        <v>43215</v>
      </c>
      <c r="H1589" s="41">
        <f t="shared" si="29"/>
        <v>121848.94599999998</v>
      </c>
      <c r="I1589">
        <v>-5.1420000000000003</v>
      </c>
      <c r="J1589">
        <v>-5.0430000000000001</v>
      </c>
      <c r="K1589">
        <v>-6.0609999999999999</v>
      </c>
      <c r="L1589">
        <v>-6.69</v>
      </c>
      <c r="M1589">
        <v>-5.7770000000000001</v>
      </c>
      <c r="N1589">
        <v>-4.3019999999999996</v>
      </c>
      <c r="O1589">
        <v>-5.24</v>
      </c>
      <c r="P1589">
        <v>-6.8390000000000004</v>
      </c>
      <c r="Q1589">
        <v>-6.0010000000000003</v>
      </c>
      <c r="R1589">
        <v>-5.1950000000000003</v>
      </c>
      <c r="S1589">
        <v>-4.6959999999999997</v>
      </c>
      <c r="T1589">
        <v>-5.7309999999999999</v>
      </c>
      <c r="U1589">
        <v>-6.101</v>
      </c>
      <c r="V1589">
        <v>-4.6100000000000003</v>
      </c>
      <c r="W1589">
        <v>-5.2430000000000003</v>
      </c>
      <c r="X1589">
        <v>-22.016999999999999</v>
      </c>
      <c r="Y1589">
        <v>-118.852</v>
      </c>
      <c r="Z1589">
        <v>-302.69400000000002</v>
      </c>
      <c r="AA1589">
        <v>-644.53499999999997</v>
      </c>
      <c r="AB1589">
        <v>-1128.066</v>
      </c>
      <c r="AC1589">
        <v>-2077.1750000000002</v>
      </c>
      <c r="AD1589">
        <v>-4130.6899999999996</v>
      </c>
      <c r="AE1589">
        <v>-7710.335</v>
      </c>
      <c r="AF1589">
        <v>-7684.357</v>
      </c>
      <c r="AG1589">
        <v>-13377.403</v>
      </c>
      <c r="AH1589">
        <v>-12696.166999999999</v>
      </c>
      <c r="AI1589">
        <v>-11974.552</v>
      </c>
      <c r="AJ1589">
        <v>-15742.584000000001</v>
      </c>
      <c r="AK1589">
        <v>-15012.057000000001</v>
      </c>
      <c r="AL1589">
        <v>-12519.386</v>
      </c>
      <c r="AM1589">
        <v>-9174.7099999999991</v>
      </c>
      <c r="AN1589">
        <v>-5156.4809999999998</v>
      </c>
      <c r="AO1589">
        <v>-1574.241</v>
      </c>
      <c r="AP1589">
        <v>-586.67600000000004</v>
      </c>
      <c r="AQ1589">
        <v>-40.426000000000002</v>
      </c>
      <c r="AR1589">
        <v>-9.5079999999999991</v>
      </c>
      <c r="AS1589">
        <v>-8.4149999999999991</v>
      </c>
      <c r="AT1589">
        <v>-10.234</v>
      </c>
      <c r="AU1589">
        <v>-9.375</v>
      </c>
      <c r="AV1589">
        <v>-8.2949999999999999</v>
      </c>
      <c r="AW1589">
        <v>-8.5969999999999995</v>
      </c>
      <c r="AX1589">
        <v>-7.0389999999999997</v>
      </c>
      <c r="AY1589">
        <v>-6.5640000000000001</v>
      </c>
      <c r="AZ1589">
        <v>-5.1239999999999997</v>
      </c>
      <c r="BA1589">
        <v>-5.1059999999999999</v>
      </c>
      <c r="BB1589">
        <v>-5.6230000000000002</v>
      </c>
      <c r="BC1589">
        <v>-4.6269999999999998</v>
      </c>
      <c r="BD1589">
        <v>-4.3639999999999999</v>
      </c>
    </row>
    <row r="1590" spans="1:56" x14ac:dyDescent="0.25">
      <c r="A1590" t="s">
        <v>323</v>
      </c>
      <c r="D1590" t="s">
        <v>2</v>
      </c>
      <c r="F1590" t="s">
        <v>155</v>
      </c>
      <c r="G1590" s="33">
        <v>43216</v>
      </c>
      <c r="H1590" s="41">
        <f t="shared" si="29"/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</row>
    <row r="1591" spans="1:56" x14ac:dyDescent="0.25">
      <c r="A1591" t="s">
        <v>323</v>
      </c>
      <c r="D1591" t="s">
        <v>2</v>
      </c>
      <c r="F1591" t="s">
        <v>156</v>
      </c>
      <c r="G1591" s="33">
        <v>43216</v>
      </c>
      <c r="H1591" s="41">
        <f t="shared" si="29"/>
        <v>73060.462999999989</v>
      </c>
      <c r="I1591">
        <v>-6.2949999999999999</v>
      </c>
      <c r="J1591">
        <v>-6.5810000000000004</v>
      </c>
      <c r="K1591">
        <v>-4.9320000000000004</v>
      </c>
      <c r="L1591">
        <v>-4.58</v>
      </c>
      <c r="M1591">
        <v>-5.899</v>
      </c>
      <c r="N1591">
        <v>-6.6470000000000002</v>
      </c>
      <c r="O1591">
        <v>-5.51</v>
      </c>
      <c r="P1591">
        <v>-5.27</v>
      </c>
      <c r="Q1591">
        <v>-6.3250000000000002</v>
      </c>
      <c r="R1591">
        <v>-6.2140000000000004</v>
      </c>
      <c r="S1591">
        <v>-5.6879999999999997</v>
      </c>
      <c r="T1591">
        <v>-5.0640000000000001</v>
      </c>
      <c r="U1591">
        <v>-5.3689999999999998</v>
      </c>
      <c r="V1591">
        <v>-6.5149999999999997</v>
      </c>
      <c r="W1591">
        <v>-18.902000000000001</v>
      </c>
      <c r="X1591">
        <v>-302.58199999999999</v>
      </c>
      <c r="Y1591">
        <v>-2285.7060000000001</v>
      </c>
      <c r="Z1591">
        <v>-4157.6450000000004</v>
      </c>
      <c r="AA1591">
        <v>-2494.6460000000002</v>
      </c>
      <c r="AB1591">
        <v>-5370.2960000000003</v>
      </c>
      <c r="AC1591">
        <v>-6362.8130000000001</v>
      </c>
      <c r="AD1591">
        <v>-6718.1379999999999</v>
      </c>
      <c r="AE1591">
        <v>-7185.9229999999998</v>
      </c>
      <c r="AF1591">
        <v>-6174.4269999999997</v>
      </c>
      <c r="AG1591">
        <v>-7756.0659999999998</v>
      </c>
      <c r="AH1591">
        <v>-6430.83</v>
      </c>
      <c r="AI1591">
        <v>-3781.3939999999998</v>
      </c>
      <c r="AJ1591">
        <v>-3589.931</v>
      </c>
      <c r="AK1591">
        <v>-2647.8220000000001</v>
      </c>
      <c r="AL1591">
        <v>-2968.94</v>
      </c>
      <c r="AM1591">
        <v>-2309.0439999999999</v>
      </c>
      <c r="AN1591">
        <v>-1894.175</v>
      </c>
      <c r="AO1591">
        <v>-375.67599999999999</v>
      </c>
      <c r="AP1591">
        <v>-40.222999999999999</v>
      </c>
      <c r="AQ1591">
        <v>-11.843999999999999</v>
      </c>
      <c r="AR1591">
        <v>-9.4480000000000004</v>
      </c>
      <c r="AS1591">
        <v>-9.0850000000000009</v>
      </c>
      <c r="AT1591">
        <v>-9.8740000000000006</v>
      </c>
      <c r="AU1591">
        <v>-9.3979999999999997</v>
      </c>
      <c r="AV1591">
        <v>-8.3930000000000007</v>
      </c>
      <c r="AW1591">
        <v>-8.718</v>
      </c>
      <c r="AX1591">
        <v>-6.9180000000000001</v>
      </c>
      <c r="AY1591">
        <v>-6.4580000000000002</v>
      </c>
      <c r="AZ1591">
        <v>-7.1879999999999997</v>
      </c>
      <c r="BA1591">
        <v>-7.2549999999999999</v>
      </c>
      <c r="BB1591">
        <v>-5.9340000000000002</v>
      </c>
      <c r="BC1591">
        <v>-6.4509999999999996</v>
      </c>
      <c r="BD1591">
        <v>-7.431</v>
      </c>
    </row>
    <row r="1592" spans="1:56" x14ac:dyDescent="0.25">
      <c r="A1592" t="s">
        <v>323</v>
      </c>
      <c r="D1592" t="s">
        <v>2</v>
      </c>
      <c r="F1592" t="s">
        <v>157</v>
      </c>
      <c r="G1592" s="33">
        <v>43216</v>
      </c>
      <c r="H1592" s="41">
        <f t="shared" si="29"/>
        <v>3006.4070000000002</v>
      </c>
      <c r="I1592">
        <v>-12.67</v>
      </c>
      <c r="J1592">
        <v>-11.894</v>
      </c>
      <c r="K1592">
        <v>-11.257</v>
      </c>
      <c r="L1592">
        <v>-11.72</v>
      </c>
      <c r="M1592">
        <v>-11.62</v>
      </c>
      <c r="N1592">
        <v>-11.356999999999999</v>
      </c>
      <c r="O1592">
        <v>-11.87</v>
      </c>
      <c r="P1592">
        <v>-11.37</v>
      </c>
      <c r="Q1592">
        <v>-11.645</v>
      </c>
      <c r="R1592">
        <v>-11.445</v>
      </c>
      <c r="S1592">
        <v>-10.843999999999999</v>
      </c>
      <c r="T1592">
        <v>-11.044</v>
      </c>
      <c r="U1592">
        <v>-10.869</v>
      </c>
      <c r="V1592">
        <v>-10.557</v>
      </c>
      <c r="W1592">
        <v>-12.536</v>
      </c>
      <c r="X1592">
        <v>-20.658000000000001</v>
      </c>
      <c r="Y1592">
        <v>-81.72</v>
      </c>
      <c r="Z1592">
        <v>-160.684</v>
      </c>
      <c r="AA1592">
        <v>-77.307000000000002</v>
      </c>
      <c r="AB1592">
        <v>-177.928</v>
      </c>
      <c r="AC1592">
        <v>-208.358</v>
      </c>
      <c r="AD1592">
        <v>-217.505</v>
      </c>
      <c r="AE1592">
        <v>-278.66800000000001</v>
      </c>
      <c r="AF1592">
        <v>-223.73099999999999</v>
      </c>
      <c r="AG1592">
        <v>-315.25900000000001</v>
      </c>
      <c r="AH1592">
        <v>-292.05</v>
      </c>
      <c r="AI1592">
        <v>-102.099</v>
      </c>
      <c r="AJ1592">
        <v>-100.667</v>
      </c>
      <c r="AK1592">
        <v>-92.942999999999998</v>
      </c>
      <c r="AL1592">
        <v>-98.486999999999995</v>
      </c>
      <c r="AM1592">
        <v>-82.114999999999995</v>
      </c>
      <c r="AN1592">
        <v>-96.322000000000003</v>
      </c>
      <c r="AO1592">
        <v>-28.995000000000001</v>
      </c>
      <c r="AP1592">
        <v>-15.305</v>
      </c>
      <c r="AQ1592">
        <v>-11.19</v>
      </c>
      <c r="AR1592">
        <v>-11.157</v>
      </c>
      <c r="AS1592">
        <v>-12.17</v>
      </c>
      <c r="AT1592">
        <v>-12.407</v>
      </c>
      <c r="AU1592">
        <v>-11.62</v>
      </c>
      <c r="AV1592">
        <v>-11.57</v>
      </c>
      <c r="AW1592">
        <v>-11.82</v>
      </c>
      <c r="AX1592">
        <v>-11.282</v>
      </c>
      <c r="AY1592">
        <v>-11.832000000000001</v>
      </c>
      <c r="AZ1592">
        <v>-11.694000000000001</v>
      </c>
      <c r="BA1592">
        <v>-11.832000000000001</v>
      </c>
      <c r="BB1592">
        <v>-11.845000000000001</v>
      </c>
      <c r="BC1592">
        <v>-11.47</v>
      </c>
      <c r="BD1592">
        <v>-11.019</v>
      </c>
    </row>
    <row r="1593" spans="1:56" x14ac:dyDescent="0.25">
      <c r="A1593" t="s">
        <v>323</v>
      </c>
      <c r="D1593" t="s">
        <v>2</v>
      </c>
      <c r="F1593" t="s">
        <v>155</v>
      </c>
      <c r="G1593" s="33">
        <v>43217</v>
      </c>
      <c r="H1593" s="41">
        <f t="shared" si="29"/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</row>
    <row r="1594" spans="1:56" x14ac:dyDescent="0.25">
      <c r="A1594" t="s">
        <v>323</v>
      </c>
      <c r="D1594" t="s">
        <v>2</v>
      </c>
      <c r="F1594" t="s">
        <v>157</v>
      </c>
      <c r="G1594" s="33">
        <v>43217</v>
      </c>
      <c r="H1594" s="41">
        <f t="shared" si="29"/>
        <v>4167.4750000000004</v>
      </c>
      <c r="I1594">
        <v>-11.77</v>
      </c>
      <c r="J1594">
        <v>-11.17</v>
      </c>
      <c r="K1594">
        <v>-11.12</v>
      </c>
      <c r="L1594">
        <v>-11.794</v>
      </c>
      <c r="M1594">
        <v>-11.632</v>
      </c>
      <c r="N1594">
        <v>-11.282</v>
      </c>
      <c r="O1594">
        <v>-11.694000000000001</v>
      </c>
      <c r="P1594">
        <v>-11.782</v>
      </c>
      <c r="Q1594">
        <v>-11.382</v>
      </c>
      <c r="R1594">
        <v>-11.87</v>
      </c>
      <c r="S1594">
        <v>-10.557</v>
      </c>
      <c r="T1594">
        <v>-10.968999999999999</v>
      </c>
      <c r="U1594">
        <v>-10.682</v>
      </c>
      <c r="V1594">
        <v>-11.045</v>
      </c>
      <c r="W1594">
        <v>-11.885999999999999</v>
      </c>
      <c r="X1594">
        <v>-18.149999999999999</v>
      </c>
      <c r="Y1594">
        <v>-35.469000000000001</v>
      </c>
      <c r="Z1594">
        <v>-119.113</v>
      </c>
      <c r="AA1594">
        <v>-291.05700000000002</v>
      </c>
      <c r="AB1594">
        <v>-396.77600000000001</v>
      </c>
      <c r="AC1594">
        <v>-234.97200000000001</v>
      </c>
      <c r="AD1594">
        <v>-152.01400000000001</v>
      </c>
      <c r="AE1594">
        <v>-269.38499999999999</v>
      </c>
      <c r="AF1594">
        <v>-431.92</v>
      </c>
      <c r="AG1594">
        <v>-284.88</v>
      </c>
      <c r="AH1594">
        <v>-268.07799999999997</v>
      </c>
      <c r="AI1594">
        <v>-178.12</v>
      </c>
      <c r="AJ1594">
        <v>-101.834</v>
      </c>
      <c r="AK1594">
        <v>-132.458</v>
      </c>
      <c r="AL1594">
        <v>-218.16300000000001</v>
      </c>
      <c r="AM1594">
        <v>-249.74700000000001</v>
      </c>
      <c r="AN1594">
        <v>-235.87799999999999</v>
      </c>
      <c r="AO1594">
        <v>-144.82300000000001</v>
      </c>
      <c r="AP1594">
        <v>-64.855000000000004</v>
      </c>
      <c r="AQ1594">
        <v>-16.006</v>
      </c>
      <c r="AR1594">
        <v>-11.382</v>
      </c>
      <c r="AS1594">
        <v>-11.782</v>
      </c>
      <c r="AT1594">
        <v>-11.42</v>
      </c>
      <c r="AU1594">
        <v>-12.907</v>
      </c>
      <c r="AV1594">
        <v>-11.77</v>
      </c>
      <c r="AW1594">
        <v>-11.457000000000001</v>
      </c>
      <c r="AX1594">
        <v>-12.282</v>
      </c>
      <c r="AY1594">
        <v>-12.694000000000001</v>
      </c>
      <c r="AZ1594">
        <v>-12.231999999999999</v>
      </c>
      <c r="BA1594">
        <v>-11.07</v>
      </c>
      <c r="BB1594">
        <v>-11.207000000000001</v>
      </c>
      <c r="BC1594">
        <v>-11.532</v>
      </c>
      <c r="BD1594">
        <v>-11.407</v>
      </c>
    </row>
    <row r="1595" spans="1:56" x14ac:dyDescent="0.25">
      <c r="A1595" t="s">
        <v>323</v>
      </c>
      <c r="D1595" t="s">
        <v>2</v>
      </c>
      <c r="F1595" t="s">
        <v>156</v>
      </c>
      <c r="G1595" s="33">
        <v>43217</v>
      </c>
      <c r="H1595" s="41">
        <f t="shared" si="29"/>
        <v>92378.480999999985</v>
      </c>
      <c r="I1595">
        <v>-7.2220000000000004</v>
      </c>
      <c r="J1595">
        <v>-4.9039999999999999</v>
      </c>
      <c r="K1595">
        <v>-5.306</v>
      </c>
      <c r="L1595">
        <v>-6.1349999999999998</v>
      </c>
      <c r="M1595">
        <v>-6.1310000000000002</v>
      </c>
      <c r="N1595">
        <v>-4.9320000000000004</v>
      </c>
      <c r="O1595">
        <v>-5.0030000000000001</v>
      </c>
      <c r="P1595">
        <v>-6.577</v>
      </c>
      <c r="Q1595">
        <v>-6.6070000000000002</v>
      </c>
      <c r="R1595">
        <v>-5.2030000000000003</v>
      </c>
      <c r="S1595">
        <v>-5.4939999999999998</v>
      </c>
      <c r="T1595">
        <v>-6.8259999999999996</v>
      </c>
      <c r="U1595">
        <v>-6.8920000000000003</v>
      </c>
      <c r="V1595">
        <v>-8.1110000000000007</v>
      </c>
      <c r="W1595">
        <v>-12.298999999999999</v>
      </c>
      <c r="X1595">
        <v>-96.334999999999994</v>
      </c>
      <c r="Y1595">
        <v>-471.31400000000002</v>
      </c>
      <c r="Z1595">
        <v>-2944.1469999999999</v>
      </c>
      <c r="AA1595">
        <v>-6887.84</v>
      </c>
      <c r="AB1595">
        <v>-8499.09</v>
      </c>
      <c r="AC1595">
        <v>-5383.5349999999999</v>
      </c>
      <c r="AD1595">
        <v>-3909.7829999999999</v>
      </c>
      <c r="AE1595">
        <v>-6931.558</v>
      </c>
      <c r="AF1595">
        <v>-8447.6149999999998</v>
      </c>
      <c r="AG1595">
        <v>-8224.4789999999994</v>
      </c>
      <c r="AH1595">
        <v>-7179.1840000000002</v>
      </c>
      <c r="AI1595">
        <v>-5560.2160000000003</v>
      </c>
      <c r="AJ1595">
        <v>-3678.8519999999999</v>
      </c>
      <c r="AK1595">
        <v>-4157.9780000000001</v>
      </c>
      <c r="AL1595">
        <v>-5233.3180000000002</v>
      </c>
      <c r="AM1595">
        <v>-6201.9179999999997</v>
      </c>
      <c r="AN1595">
        <v>-4771.768</v>
      </c>
      <c r="AO1595">
        <v>-2766.6410000000001</v>
      </c>
      <c r="AP1595">
        <v>-768.95</v>
      </c>
      <c r="AQ1595">
        <v>-58.337000000000003</v>
      </c>
      <c r="AR1595">
        <v>-7.6929999999999996</v>
      </c>
      <c r="AS1595">
        <v>-6.6669999999999998</v>
      </c>
      <c r="AT1595">
        <v>-9.9559999999999995</v>
      </c>
      <c r="AU1595">
        <v>-10.458</v>
      </c>
      <c r="AV1595">
        <v>-10.625</v>
      </c>
      <c r="AW1595">
        <v>-7.8440000000000003</v>
      </c>
      <c r="AX1595">
        <v>-7.75</v>
      </c>
      <c r="AY1595">
        <v>-8.6959999999999997</v>
      </c>
      <c r="AZ1595">
        <v>-10.159000000000001</v>
      </c>
      <c r="BA1595">
        <v>-7.9729999999999999</v>
      </c>
      <c r="BB1595">
        <v>-7.5789999999999997</v>
      </c>
      <c r="BC1595">
        <v>-6.851</v>
      </c>
      <c r="BD1595">
        <v>-5.73</v>
      </c>
    </row>
    <row r="1596" spans="1:56" x14ac:dyDescent="0.25">
      <c r="A1596" t="s">
        <v>323</v>
      </c>
      <c r="D1596" t="s">
        <v>2</v>
      </c>
      <c r="F1596" t="s">
        <v>155</v>
      </c>
      <c r="G1596" s="33">
        <v>43218</v>
      </c>
      <c r="H1596" s="41">
        <f t="shared" si="29"/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</row>
    <row r="1597" spans="1:56" x14ac:dyDescent="0.25">
      <c r="A1597" t="s">
        <v>323</v>
      </c>
      <c r="D1597" t="s">
        <v>2</v>
      </c>
      <c r="F1597" t="s">
        <v>156</v>
      </c>
      <c r="G1597" s="33">
        <v>43218</v>
      </c>
      <c r="H1597" s="41">
        <f t="shared" si="29"/>
        <v>183556.23399999997</v>
      </c>
      <c r="I1597">
        <v>-5.24</v>
      </c>
      <c r="J1597">
        <v>-6.2210000000000001</v>
      </c>
      <c r="K1597">
        <v>-6.4539999999999997</v>
      </c>
      <c r="L1597">
        <v>-5.2889999999999997</v>
      </c>
      <c r="M1597">
        <v>-4.9169999999999998</v>
      </c>
      <c r="N1597">
        <v>-6.1989999999999998</v>
      </c>
      <c r="O1597">
        <v>-6.327</v>
      </c>
      <c r="P1597">
        <v>-5.0250000000000004</v>
      </c>
      <c r="Q1597">
        <v>-4.827</v>
      </c>
      <c r="R1597">
        <v>-6.8140000000000001</v>
      </c>
      <c r="S1597">
        <v>-6.6790000000000003</v>
      </c>
      <c r="T1597">
        <v>-5.8559999999999999</v>
      </c>
      <c r="U1597">
        <v>-6.2210000000000001</v>
      </c>
      <c r="V1597">
        <v>-8.1560000000000006</v>
      </c>
      <c r="W1597">
        <v>-8.7260000000000009</v>
      </c>
      <c r="X1597">
        <v>-69.525999999999996</v>
      </c>
      <c r="Y1597">
        <v>-481.51</v>
      </c>
      <c r="Z1597">
        <v>-1021.396</v>
      </c>
      <c r="AA1597">
        <v>-1448.336</v>
      </c>
      <c r="AB1597">
        <v>-3105.3110000000001</v>
      </c>
      <c r="AC1597">
        <v>-6947.1980000000003</v>
      </c>
      <c r="AD1597">
        <v>-12362.704</v>
      </c>
      <c r="AE1597">
        <v>-16567.753000000001</v>
      </c>
      <c r="AF1597">
        <v>-18127.082999999999</v>
      </c>
      <c r="AG1597">
        <v>-18760.760999999999</v>
      </c>
      <c r="AH1597">
        <v>-18800.375</v>
      </c>
      <c r="AI1597">
        <v>-18223.764999999999</v>
      </c>
      <c r="AJ1597">
        <v>-17209.297999999999</v>
      </c>
      <c r="AK1597">
        <v>-15530.053</v>
      </c>
      <c r="AL1597">
        <v>-13205.754999999999</v>
      </c>
      <c r="AM1597">
        <v>-10381.618</v>
      </c>
      <c r="AN1597">
        <v>-6546.9849999999997</v>
      </c>
      <c r="AO1597">
        <v>-3404.404</v>
      </c>
      <c r="AP1597">
        <v>-1150.6489999999999</v>
      </c>
      <c r="AQ1597">
        <v>-27.068999999999999</v>
      </c>
      <c r="AR1597">
        <v>-7.9660000000000002</v>
      </c>
      <c r="AS1597">
        <v>-8.3030000000000008</v>
      </c>
      <c r="AT1597">
        <v>-7.359</v>
      </c>
      <c r="AU1597">
        <v>-6.649</v>
      </c>
      <c r="AV1597">
        <v>-6.61</v>
      </c>
      <c r="AW1597">
        <v>-7.0350000000000001</v>
      </c>
      <c r="AX1597">
        <v>-7.4329999999999998</v>
      </c>
      <c r="AY1597">
        <v>-7.5430000000000001</v>
      </c>
      <c r="AZ1597">
        <v>-8.6159999999999997</v>
      </c>
      <c r="BA1597">
        <v>-6.4850000000000003</v>
      </c>
      <c r="BB1597">
        <v>-5.8129999999999997</v>
      </c>
      <c r="BC1597">
        <v>-6.28</v>
      </c>
      <c r="BD1597">
        <v>-5.6420000000000003</v>
      </c>
    </row>
    <row r="1598" spans="1:56" x14ac:dyDescent="0.25">
      <c r="A1598" t="s">
        <v>323</v>
      </c>
      <c r="D1598" t="s">
        <v>2</v>
      </c>
      <c r="F1598" t="s">
        <v>157</v>
      </c>
      <c r="G1598" s="33">
        <v>43218</v>
      </c>
      <c r="H1598" s="41">
        <f t="shared" si="29"/>
        <v>16175.527000000002</v>
      </c>
      <c r="I1598">
        <v>-11.606999999999999</v>
      </c>
      <c r="J1598">
        <v>-10.345000000000001</v>
      </c>
      <c r="K1598">
        <v>-11.481999999999999</v>
      </c>
      <c r="L1598">
        <v>-11.42</v>
      </c>
      <c r="M1598">
        <v>-10.97</v>
      </c>
      <c r="N1598">
        <v>-11.545</v>
      </c>
      <c r="O1598">
        <v>-11.231999999999999</v>
      </c>
      <c r="P1598">
        <v>-11.37</v>
      </c>
      <c r="Q1598">
        <v>-11.106999999999999</v>
      </c>
      <c r="R1598">
        <v>-11.032</v>
      </c>
      <c r="S1598">
        <v>-11.194000000000001</v>
      </c>
      <c r="T1598">
        <v>-11.257</v>
      </c>
      <c r="U1598">
        <v>-10.957000000000001</v>
      </c>
      <c r="V1598">
        <v>-11.145</v>
      </c>
      <c r="W1598">
        <v>-11.273999999999999</v>
      </c>
      <c r="X1598">
        <v>-20.384</v>
      </c>
      <c r="Y1598">
        <v>-60.79</v>
      </c>
      <c r="Z1598">
        <v>-104.157</v>
      </c>
      <c r="AA1598">
        <v>-119.11499999999999</v>
      </c>
      <c r="AB1598">
        <v>-239.08500000000001</v>
      </c>
      <c r="AC1598">
        <v>-573.04100000000005</v>
      </c>
      <c r="AD1598">
        <v>-1067.221</v>
      </c>
      <c r="AE1598">
        <v>-1433.961</v>
      </c>
      <c r="AF1598">
        <v>-1578.768</v>
      </c>
      <c r="AG1598">
        <v>-1628.7940000000001</v>
      </c>
      <c r="AH1598">
        <v>-1639.34</v>
      </c>
      <c r="AI1598">
        <v>-1579.8150000000001</v>
      </c>
      <c r="AJ1598">
        <v>-1472.502</v>
      </c>
      <c r="AK1598">
        <v>-1326.6610000000001</v>
      </c>
      <c r="AL1598">
        <v>-1123.9760000000001</v>
      </c>
      <c r="AM1598">
        <v>-884.44799999999998</v>
      </c>
      <c r="AN1598">
        <v>-560.55799999999999</v>
      </c>
      <c r="AO1598">
        <v>-301.68700000000001</v>
      </c>
      <c r="AP1598">
        <v>-124.504</v>
      </c>
      <c r="AQ1598">
        <v>-15.077</v>
      </c>
      <c r="AR1598">
        <v>-12.731999999999999</v>
      </c>
      <c r="AS1598">
        <v>-11.545</v>
      </c>
      <c r="AT1598">
        <v>-12.132</v>
      </c>
      <c r="AU1598">
        <v>-12.244999999999999</v>
      </c>
      <c r="AV1598">
        <v>-11.282</v>
      </c>
      <c r="AW1598">
        <v>-11.27</v>
      </c>
      <c r="AX1598">
        <v>-11.481999999999999</v>
      </c>
      <c r="AY1598">
        <v>-12.432</v>
      </c>
      <c r="AZ1598">
        <v>-11.37</v>
      </c>
      <c r="BA1598">
        <v>-11.557</v>
      </c>
      <c r="BB1598">
        <v>-11.932</v>
      </c>
      <c r="BC1598">
        <v>-11.57</v>
      </c>
      <c r="BD1598">
        <v>-12.157</v>
      </c>
    </row>
    <row r="1599" spans="1:56" x14ac:dyDescent="0.25">
      <c r="A1599" t="s">
        <v>323</v>
      </c>
      <c r="D1599" t="s">
        <v>2</v>
      </c>
      <c r="F1599" t="s">
        <v>155</v>
      </c>
      <c r="G1599" s="33">
        <v>43219</v>
      </c>
      <c r="H1599" s="41">
        <f t="shared" si="29"/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</row>
    <row r="1600" spans="1:56" x14ac:dyDescent="0.25">
      <c r="A1600" t="s">
        <v>323</v>
      </c>
      <c r="D1600" t="s">
        <v>2</v>
      </c>
      <c r="F1600" t="s">
        <v>156</v>
      </c>
      <c r="G1600" s="33">
        <v>43219</v>
      </c>
      <c r="H1600" s="41">
        <f t="shared" si="29"/>
        <v>136806.17499999999</v>
      </c>
      <c r="I1600">
        <v>-4.234</v>
      </c>
      <c r="J1600">
        <v>-4.0250000000000004</v>
      </c>
      <c r="K1600">
        <v>-5.0289999999999999</v>
      </c>
      <c r="L1600">
        <v>-5.2030000000000003</v>
      </c>
      <c r="M1600">
        <v>-3.5640000000000001</v>
      </c>
      <c r="N1600">
        <v>-5.0670000000000002</v>
      </c>
      <c r="O1600">
        <v>-6.194</v>
      </c>
      <c r="P1600">
        <v>-5.5</v>
      </c>
      <c r="Q1600">
        <v>-4.4930000000000003</v>
      </c>
      <c r="R1600">
        <v>-3.8889999999999998</v>
      </c>
      <c r="S1600">
        <v>-5.2910000000000004</v>
      </c>
      <c r="T1600">
        <v>-5.3970000000000002</v>
      </c>
      <c r="U1600">
        <v>-4.7350000000000003</v>
      </c>
      <c r="V1600">
        <v>-6.306</v>
      </c>
      <c r="W1600">
        <v>-19.093</v>
      </c>
      <c r="X1600">
        <v>-348.78399999999999</v>
      </c>
      <c r="Y1600">
        <v>-2017.4960000000001</v>
      </c>
      <c r="Z1600">
        <v>-3754.2339999999999</v>
      </c>
      <c r="AA1600">
        <v>-4110.84</v>
      </c>
      <c r="AB1600">
        <v>-4626.317</v>
      </c>
      <c r="AC1600">
        <v>-4733.2470000000003</v>
      </c>
      <c r="AD1600">
        <v>-4898.7340000000004</v>
      </c>
      <c r="AE1600">
        <v>-6718.52</v>
      </c>
      <c r="AF1600">
        <v>-6825.0519999999997</v>
      </c>
      <c r="AG1600">
        <v>-8664.8340000000007</v>
      </c>
      <c r="AH1600">
        <v>-13020.42</v>
      </c>
      <c r="AI1600">
        <v>-14139.218000000001</v>
      </c>
      <c r="AJ1600">
        <v>-13775.152</v>
      </c>
      <c r="AK1600">
        <v>-14638.395</v>
      </c>
      <c r="AL1600">
        <v>-12814.462</v>
      </c>
      <c r="AM1600">
        <v>-9981.27</v>
      </c>
      <c r="AN1600">
        <v>-7005.3360000000002</v>
      </c>
      <c r="AO1600">
        <v>-3178.1559999999999</v>
      </c>
      <c r="AP1600">
        <v>-1266.6579999999999</v>
      </c>
      <c r="AQ1600">
        <v>-108.621</v>
      </c>
      <c r="AR1600">
        <v>-8.4629999999999992</v>
      </c>
      <c r="AS1600">
        <v>-9.0519999999999996</v>
      </c>
      <c r="AT1600">
        <v>-8.2080000000000002</v>
      </c>
      <c r="AU1600">
        <v>-7.0330000000000004</v>
      </c>
      <c r="AV1600">
        <v>-8.89</v>
      </c>
      <c r="AW1600">
        <v>-11.231999999999999</v>
      </c>
      <c r="AX1600">
        <v>-8.2129999999999992</v>
      </c>
      <c r="AY1600">
        <v>-7.08</v>
      </c>
      <c r="AZ1600">
        <v>-5.7380000000000004</v>
      </c>
      <c r="BA1600">
        <v>-5.87</v>
      </c>
      <c r="BB1600">
        <v>-4.5430000000000001</v>
      </c>
      <c r="BC1600">
        <v>-3.6749999999999998</v>
      </c>
      <c r="BD1600">
        <v>-4.4119999999999999</v>
      </c>
    </row>
    <row r="1601" spans="1:56" x14ac:dyDescent="0.25">
      <c r="A1601" t="s">
        <v>323</v>
      </c>
      <c r="D1601" t="s">
        <v>2</v>
      </c>
      <c r="F1601" t="s">
        <v>157</v>
      </c>
      <c r="G1601" s="33">
        <v>43219</v>
      </c>
      <c r="H1601" s="41">
        <f t="shared" si="29"/>
        <v>15034.745000000003</v>
      </c>
      <c r="I1601">
        <v>-11.093999999999999</v>
      </c>
      <c r="J1601">
        <v>-10.207000000000001</v>
      </c>
      <c r="K1601">
        <v>-12.356999999999999</v>
      </c>
      <c r="L1601">
        <v>-11.282</v>
      </c>
      <c r="M1601">
        <v>-10.994</v>
      </c>
      <c r="N1601">
        <v>-11.093999999999999</v>
      </c>
      <c r="O1601">
        <v>-11.432</v>
      </c>
      <c r="P1601">
        <v>-11.082000000000001</v>
      </c>
      <c r="Q1601">
        <v>-11.557</v>
      </c>
      <c r="R1601">
        <v>-10.67</v>
      </c>
      <c r="S1601">
        <v>-11.32</v>
      </c>
      <c r="T1601">
        <v>-11.244999999999999</v>
      </c>
      <c r="U1601">
        <v>-11.545</v>
      </c>
      <c r="V1601">
        <v>-12.106999999999999</v>
      </c>
      <c r="W1601">
        <v>-13.526</v>
      </c>
      <c r="X1601">
        <v>-68.959000000000003</v>
      </c>
      <c r="Y1601">
        <v>-307.53300000000002</v>
      </c>
      <c r="Z1601">
        <v>-535.46100000000001</v>
      </c>
      <c r="AA1601">
        <v>-528.97299999999996</v>
      </c>
      <c r="AB1601">
        <v>-705.25599999999997</v>
      </c>
      <c r="AC1601">
        <v>-678.55</v>
      </c>
      <c r="AD1601">
        <v>-430.72899999999998</v>
      </c>
      <c r="AE1601">
        <v>-690.58100000000002</v>
      </c>
      <c r="AF1601">
        <v>-730.33699999999999</v>
      </c>
      <c r="AG1601">
        <v>-885.96699999999998</v>
      </c>
      <c r="AH1601">
        <v>-1500.806</v>
      </c>
      <c r="AI1601">
        <v>-1482.866</v>
      </c>
      <c r="AJ1601">
        <v>-1346.2660000000001</v>
      </c>
      <c r="AK1601">
        <v>-1423.009</v>
      </c>
      <c r="AL1601">
        <v>-1237.4670000000001</v>
      </c>
      <c r="AM1601">
        <v>-969.23599999999999</v>
      </c>
      <c r="AN1601">
        <v>-667.80600000000004</v>
      </c>
      <c r="AO1601">
        <v>-332.77499999999998</v>
      </c>
      <c r="AP1601">
        <v>-160.46700000000001</v>
      </c>
      <c r="AQ1601">
        <v>-24.672000000000001</v>
      </c>
      <c r="AR1601">
        <v>-12.682</v>
      </c>
      <c r="AS1601">
        <v>-13.445</v>
      </c>
      <c r="AT1601">
        <v>-11.981999999999999</v>
      </c>
      <c r="AU1601">
        <v>-11.832000000000001</v>
      </c>
      <c r="AV1601">
        <v>-12.445</v>
      </c>
      <c r="AW1601">
        <v>-12.207000000000001</v>
      </c>
      <c r="AX1601">
        <v>-11.856999999999999</v>
      </c>
      <c r="AY1601">
        <v>-11.907</v>
      </c>
      <c r="AZ1601">
        <v>-11.557</v>
      </c>
      <c r="BA1601">
        <v>-11.145</v>
      </c>
      <c r="BB1601">
        <v>-11.67</v>
      </c>
      <c r="BC1601">
        <v>-11.394</v>
      </c>
      <c r="BD1601">
        <v>-11.394</v>
      </c>
    </row>
    <row r="1602" spans="1:56" x14ac:dyDescent="0.25">
      <c r="A1602" t="s">
        <v>323</v>
      </c>
      <c r="D1602" t="s">
        <v>2</v>
      </c>
      <c r="F1602" t="s">
        <v>157</v>
      </c>
      <c r="G1602" s="33">
        <v>43220</v>
      </c>
      <c r="H1602" s="41">
        <f t="shared" si="29"/>
        <v>9345.1700000000019</v>
      </c>
      <c r="I1602">
        <v>-11.27</v>
      </c>
      <c r="J1602">
        <v>-9.0939999999999994</v>
      </c>
      <c r="K1602">
        <v>-9.9700000000000006</v>
      </c>
      <c r="L1602">
        <v>-13.17</v>
      </c>
      <c r="M1602">
        <v>-11.194000000000001</v>
      </c>
      <c r="N1602">
        <v>-10.807</v>
      </c>
      <c r="O1602">
        <v>-11.37</v>
      </c>
      <c r="P1602">
        <v>-11.407</v>
      </c>
      <c r="Q1602">
        <v>-11.057</v>
      </c>
      <c r="R1602">
        <v>-11.345000000000001</v>
      </c>
      <c r="S1602">
        <v>-10.444000000000001</v>
      </c>
      <c r="T1602">
        <v>-10.819000000000001</v>
      </c>
      <c r="U1602">
        <v>-10.682</v>
      </c>
      <c r="V1602">
        <v>-11.057</v>
      </c>
      <c r="W1602">
        <v>-10.741</v>
      </c>
      <c r="X1602">
        <v>-32.581000000000003</v>
      </c>
      <c r="Y1602">
        <v>-105.71</v>
      </c>
      <c r="Z1602">
        <v>-215.68799999999999</v>
      </c>
      <c r="AA1602">
        <v>-287.416</v>
      </c>
      <c r="AB1602">
        <v>-389.07400000000001</v>
      </c>
      <c r="AC1602">
        <v>-569.53599999999994</v>
      </c>
      <c r="AD1602">
        <v>-704.221</v>
      </c>
      <c r="AE1602">
        <v>-788.18700000000001</v>
      </c>
      <c r="AF1602">
        <v>-831.27700000000004</v>
      </c>
      <c r="AG1602">
        <v>-849.91099999999994</v>
      </c>
      <c r="AH1602">
        <v>-862.14099999999996</v>
      </c>
      <c r="AI1602">
        <v>-815.58500000000004</v>
      </c>
      <c r="AJ1602">
        <v>-716.447</v>
      </c>
      <c r="AK1602">
        <v>-605.08299999999997</v>
      </c>
      <c r="AL1602">
        <v>-495.46800000000002</v>
      </c>
      <c r="AM1602">
        <v>-356.09300000000002</v>
      </c>
      <c r="AN1602">
        <v>-231.21100000000001</v>
      </c>
      <c r="AO1602">
        <v>-128.93199999999999</v>
      </c>
      <c r="AP1602">
        <v>-53.048000000000002</v>
      </c>
      <c r="AQ1602">
        <v>-15.23</v>
      </c>
      <c r="AR1602">
        <v>-9.6890000000000001</v>
      </c>
      <c r="AS1602">
        <v>-9.9009999999999998</v>
      </c>
      <c r="AT1602">
        <v>-9.8759999999999994</v>
      </c>
      <c r="AU1602">
        <v>-10.500999999999999</v>
      </c>
      <c r="AV1602">
        <v>-10.564</v>
      </c>
      <c r="AW1602">
        <v>-9.8140000000000001</v>
      </c>
      <c r="AX1602">
        <v>-9.7260000000000009</v>
      </c>
      <c r="AY1602">
        <v>-9.2509999999999994</v>
      </c>
      <c r="AZ1602">
        <v>-9.8390000000000004</v>
      </c>
      <c r="BA1602">
        <v>-9.6140000000000008</v>
      </c>
      <c r="BB1602">
        <v>-9.9139999999999997</v>
      </c>
      <c r="BC1602">
        <v>-9.3140000000000001</v>
      </c>
      <c r="BD1602">
        <v>-9.9009999999999998</v>
      </c>
    </row>
    <row r="1603" spans="1:56" x14ac:dyDescent="0.25">
      <c r="A1603" t="s">
        <v>323</v>
      </c>
      <c r="D1603" t="s">
        <v>2</v>
      </c>
      <c r="F1603" t="s">
        <v>155</v>
      </c>
      <c r="G1603" s="33">
        <v>43220</v>
      </c>
      <c r="H1603" s="41">
        <f t="shared" si="29"/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</row>
    <row r="1604" spans="1:56" x14ac:dyDescent="0.25">
      <c r="A1604" t="s">
        <v>323</v>
      </c>
      <c r="D1604" t="s">
        <v>2</v>
      </c>
      <c r="F1604" t="s">
        <v>156</v>
      </c>
      <c r="G1604" s="33">
        <v>43220</v>
      </c>
      <c r="H1604" s="41">
        <f t="shared" si="29"/>
        <v>215097.93300000002</v>
      </c>
      <c r="I1604">
        <v>-3.93</v>
      </c>
      <c r="J1604">
        <v>-3.8380000000000001</v>
      </c>
      <c r="K1604">
        <v>-5.3570000000000002</v>
      </c>
      <c r="L1604">
        <v>-5.4729999999999999</v>
      </c>
      <c r="M1604">
        <v>-5.5049999999999999</v>
      </c>
      <c r="N1604">
        <v>-4.76</v>
      </c>
      <c r="O1604">
        <v>-6.5860000000000003</v>
      </c>
      <c r="P1604">
        <v>-6.0670000000000002</v>
      </c>
      <c r="Q1604">
        <v>-4.5419999999999998</v>
      </c>
      <c r="R1604">
        <v>-4.67</v>
      </c>
      <c r="S1604">
        <v>-6.0359999999999996</v>
      </c>
      <c r="T1604">
        <v>-5.9669999999999996</v>
      </c>
      <c r="U1604">
        <v>-5.74</v>
      </c>
      <c r="V1604">
        <v>-8.23</v>
      </c>
      <c r="W1604">
        <v>-14.523999999999999</v>
      </c>
      <c r="X1604">
        <v>-597.41399999999999</v>
      </c>
      <c r="Y1604">
        <v>-2762.473</v>
      </c>
      <c r="Z1604">
        <v>-5638.8590000000004</v>
      </c>
      <c r="AA1604">
        <v>-7190.7629999999999</v>
      </c>
      <c r="AB1604">
        <v>-9003.5830000000005</v>
      </c>
      <c r="AC1604">
        <v>-12189.895</v>
      </c>
      <c r="AD1604">
        <v>-15740.299000000001</v>
      </c>
      <c r="AE1604">
        <v>-17464.358</v>
      </c>
      <c r="AF1604">
        <v>-18710.738000000001</v>
      </c>
      <c r="AG1604">
        <v>-19178.879000000001</v>
      </c>
      <c r="AH1604">
        <v>-19123.072</v>
      </c>
      <c r="AI1604">
        <v>-18535.117999999999</v>
      </c>
      <c r="AJ1604">
        <v>-17362.416000000001</v>
      </c>
      <c r="AK1604">
        <v>-15663.853999999999</v>
      </c>
      <c r="AL1604">
        <v>-13310.031999999999</v>
      </c>
      <c r="AM1604">
        <v>-10453.764999999999</v>
      </c>
      <c r="AN1604">
        <v>-7138.6559999999999</v>
      </c>
      <c r="AO1604">
        <v>-3686.306</v>
      </c>
      <c r="AP1604">
        <v>-1070.701</v>
      </c>
      <c r="AQ1604">
        <v>-77.813999999999993</v>
      </c>
      <c r="AR1604">
        <v>-12.286</v>
      </c>
      <c r="AS1604">
        <v>-11.869</v>
      </c>
      <c r="AT1604">
        <v>-11.957000000000001</v>
      </c>
      <c r="AU1604">
        <v>-10.959</v>
      </c>
      <c r="AV1604">
        <v>-10.087999999999999</v>
      </c>
      <c r="AW1604">
        <v>-6.9749999999999996</v>
      </c>
      <c r="AX1604">
        <v>-7.5309999999999997</v>
      </c>
      <c r="AY1604">
        <v>-7.51</v>
      </c>
      <c r="AZ1604">
        <v>-7.3419999999999996</v>
      </c>
      <c r="BA1604">
        <v>-5.48</v>
      </c>
      <c r="BB1604">
        <v>-5.7720000000000002</v>
      </c>
      <c r="BC1604">
        <v>-5.4249999999999998</v>
      </c>
      <c r="BD1604">
        <v>-4.5190000000000001</v>
      </c>
    </row>
    <row r="1605" spans="1:56" x14ac:dyDescent="0.25">
      <c r="A1605" t="s">
        <v>323</v>
      </c>
      <c r="D1605" t="s">
        <v>2</v>
      </c>
      <c r="F1605" t="s">
        <v>156</v>
      </c>
      <c r="G1605" s="33">
        <v>43221</v>
      </c>
      <c r="H1605" s="41">
        <f t="shared" si="29"/>
        <v>205339.28200000004</v>
      </c>
      <c r="I1605">
        <v>-4.2629999999999999</v>
      </c>
      <c r="J1605">
        <v>-4.0579999999999998</v>
      </c>
      <c r="K1605">
        <v>-4.968</v>
      </c>
      <c r="L1605">
        <v>-4.7759999999999998</v>
      </c>
      <c r="M1605">
        <v>-3.02</v>
      </c>
      <c r="N1605">
        <v>-4.1479999999999997</v>
      </c>
      <c r="O1605">
        <v>-4.9889999999999999</v>
      </c>
      <c r="P1605">
        <v>-4.1449999999999996</v>
      </c>
      <c r="Q1605">
        <v>-3.1379999999999999</v>
      </c>
      <c r="R1605">
        <v>-6.4420000000000002</v>
      </c>
      <c r="S1605">
        <v>-8.0370000000000008</v>
      </c>
      <c r="T1605">
        <v>-8.6509999999999998</v>
      </c>
      <c r="U1605">
        <v>-4.649</v>
      </c>
      <c r="V1605">
        <v>-6.7359999999999998</v>
      </c>
      <c r="W1605">
        <v>-19.663</v>
      </c>
      <c r="X1605">
        <v>-418.68299999999999</v>
      </c>
      <c r="Y1605">
        <v>-1954.095</v>
      </c>
      <c r="Z1605">
        <v>-4469.5060000000003</v>
      </c>
      <c r="AA1605">
        <v>-7281.0050000000001</v>
      </c>
      <c r="AB1605">
        <v>-10295.880999999999</v>
      </c>
      <c r="AC1605">
        <v>-13053.075000000001</v>
      </c>
      <c r="AD1605">
        <v>-15576.869000000001</v>
      </c>
      <c r="AE1605">
        <v>-17551.535</v>
      </c>
      <c r="AF1605">
        <v>-18903.57</v>
      </c>
      <c r="AG1605">
        <v>-19541.741999999998</v>
      </c>
      <c r="AH1605">
        <v>-19091.371999999999</v>
      </c>
      <c r="AI1605">
        <v>-17822.455999999998</v>
      </c>
      <c r="AJ1605">
        <v>-15301.788</v>
      </c>
      <c r="AK1605">
        <v>-13879.638000000001</v>
      </c>
      <c r="AL1605">
        <v>-13143.128000000001</v>
      </c>
      <c r="AM1605">
        <v>-9365.02</v>
      </c>
      <c r="AN1605">
        <v>-5797.3069999999998</v>
      </c>
      <c r="AO1605">
        <v>-1604.0160000000001</v>
      </c>
      <c r="AP1605">
        <v>-90.808999999999997</v>
      </c>
      <c r="AQ1605">
        <v>-14.795999999999999</v>
      </c>
      <c r="AR1605">
        <v>-9.1660000000000004</v>
      </c>
      <c r="AS1605">
        <v>-7.9619999999999997</v>
      </c>
      <c r="AT1605">
        <v>-8.6649999999999991</v>
      </c>
      <c r="AU1605">
        <v>-8.6379999999999999</v>
      </c>
      <c r="AV1605">
        <v>-6.7750000000000004</v>
      </c>
      <c r="AW1605">
        <v>-7.6680000000000001</v>
      </c>
      <c r="AX1605">
        <v>-6.9059999999999997</v>
      </c>
      <c r="AY1605">
        <v>-7.141</v>
      </c>
      <c r="AZ1605">
        <v>-6.9290000000000003</v>
      </c>
      <c r="BA1605">
        <v>-5.8879999999999999</v>
      </c>
      <c r="BB1605">
        <v>-5.2949999999999999</v>
      </c>
      <c r="BC1605">
        <v>-4.9749999999999996</v>
      </c>
      <c r="BD1605">
        <v>-5.3</v>
      </c>
    </row>
    <row r="1606" spans="1:56" x14ac:dyDescent="0.25">
      <c r="A1606" t="s">
        <v>323</v>
      </c>
      <c r="D1606" t="s">
        <v>2</v>
      </c>
      <c r="F1606" t="s">
        <v>155</v>
      </c>
      <c r="G1606" s="33">
        <v>43221</v>
      </c>
      <c r="H1606" s="41">
        <f t="shared" si="29"/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</row>
    <row r="1607" spans="1:56" x14ac:dyDescent="0.25">
      <c r="A1607" t="s">
        <v>323</v>
      </c>
      <c r="D1607" t="s">
        <v>2</v>
      </c>
      <c r="F1607" t="s">
        <v>157</v>
      </c>
      <c r="G1607" s="33">
        <v>43221</v>
      </c>
      <c r="H1607" s="41">
        <f t="shared" si="29"/>
        <v>8500.148000000001</v>
      </c>
      <c r="I1607">
        <v>-9.4139999999999997</v>
      </c>
      <c r="J1607">
        <v>-7.851</v>
      </c>
      <c r="K1607">
        <v>-11.239000000000001</v>
      </c>
      <c r="L1607">
        <v>-9.3879999999999999</v>
      </c>
      <c r="M1607">
        <v>-9.4009999999999998</v>
      </c>
      <c r="N1607">
        <v>-9.2880000000000003</v>
      </c>
      <c r="O1607">
        <v>-9.3879999999999999</v>
      </c>
      <c r="P1607">
        <v>-9.4510000000000005</v>
      </c>
      <c r="Q1607">
        <v>-9.1880000000000006</v>
      </c>
      <c r="R1607">
        <v>-9.6639999999999997</v>
      </c>
      <c r="S1607">
        <v>-9.1389999999999993</v>
      </c>
      <c r="T1607">
        <v>-9.2129999999999992</v>
      </c>
      <c r="U1607">
        <v>-9.2260000000000009</v>
      </c>
      <c r="V1607">
        <v>-9.9640000000000004</v>
      </c>
      <c r="W1607">
        <v>-9.1509999999999998</v>
      </c>
      <c r="X1607">
        <v>-26.632999999999999</v>
      </c>
      <c r="Y1607">
        <v>-74.912999999999997</v>
      </c>
      <c r="Z1607">
        <v>-147.566</v>
      </c>
      <c r="AA1607">
        <v>-252.19499999999999</v>
      </c>
      <c r="AB1607">
        <v>-395.99900000000002</v>
      </c>
      <c r="AC1607">
        <v>-530.99599999999998</v>
      </c>
      <c r="AD1607">
        <v>-643.29600000000005</v>
      </c>
      <c r="AE1607">
        <v>-745.673</v>
      </c>
      <c r="AF1607">
        <v>-827.54100000000005</v>
      </c>
      <c r="AG1607">
        <v>-856.99599999999998</v>
      </c>
      <c r="AH1607">
        <v>-846.18200000000002</v>
      </c>
      <c r="AI1607">
        <v>-767.67100000000005</v>
      </c>
      <c r="AJ1607">
        <v>-582.20299999999997</v>
      </c>
      <c r="AK1607">
        <v>-488.75099999999998</v>
      </c>
      <c r="AL1607">
        <v>-472.75599999999997</v>
      </c>
      <c r="AM1607">
        <v>-296.87599999999998</v>
      </c>
      <c r="AN1607">
        <v>-181.35599999999999</v>
      </c>
      <c r="AO1607">
        <v>-65.323999999999998</v>
      </c>
      <c r="AP1607">
        <v>-14.041</v>
      </c>
      <c r="AQ1607">
        <v>-13</v>
      </c>
      <c r="AR1607">
        <v>-9.7260000000000009</v>
      </c>
      <c r="AS1607">
        <v>-11.214</v>
      </c>
      <c r="AT1607">
        <v>-10.239000000000001</v>
      </c>
      <c r="AU1607">
        <v>-10.289</v>
      </c>
      <c r="AV1607">
        <v>-10.039</v>
      </c>
      <c r="AW1607">
        <v>-9.9260000000000002</v>
      </c>
      <c r="AX1607">
        <v>-9.4260000000000002</v>
      </c>
      <c r="AY1607">
        <v>-10.526</v>
      </c>
      <c r="AZ1607">
        <v>-9.1890000000000001</v>
      </c>
      <c r="BA1607">
        <v>-9.9640000000000004</v>
      </c>
      <c r="BB1607">
        <v>-9.5879999999999992</v>
      </c>
      <c r="BC1607">
        <v>-9.4009999999999998</v>
      </c>
      <c r="BD1607">
        <v>-9.6880000000000006</v>
      </c>
    </row>
    <row r="1608" spans="1:56" x14ac:dyDescent="0.25">
      <c r="A1608" t="s">
        <v>323</v>
      </c>
      <c r="D1608" t="s">
        <v>2</v>
      </c>
      <c r="F1608" t="s">
        <v>157</v>
      </c>
      <c r="G1608" s="33">
        <v>43222</v>
      </c>
      <c r="H1608" s="41">
        <f t="shared" si="29"/>
        <v>1934.4819999999997</v>
      </c>
      <c r="I1608">
        <v>-9.4009999999999998</v>
      </c>
      <c r="J1608">
        <v>-8.6760000000000002</v>
      </c>
      <c r="K1608">
        <v>-11.551</v>
      </c>
      <c r="L1608">
        <v>-9.1259999999999994</v>
      </c>
      <c r="M1608">
        <v>-9.2759999999999998</v>
      </c>
      <c r="N1608">
        <v>-9.5389999999999997</v>
      </c>
      <c r="O1608">
        <v>-9.9890000000000008</v>
      </c>
      <c r="P1608">
        <v>-9.6010000000000009</v>
      </c>
      <c r="Q1608">
        <v>-9.8889999999999993</v>
      </c>
      <c r="R1608">
        <v>-9.2509999999999994</v>
      </c>
      <c r="S1608">
        <v>-9.2379999999999995</v>
      </c>
      <c r="T1608">
        <v>-9.9009999999999998</v>
      </c>
      <c r="U1608">
        <v>-9.0259999999999998</v>
      </c>
      <c r="V1608">
        <v>-9.2509999999999994</v>
      </c>
      <c r="W1608">
        <v>-8.6010000000000009</v>
      </c>
      <c r="X1608">
        <v>-11.589</v>
      </c>
      <c r="Y1608">
        <v>-19.338999999999999</v>
      </c>
      <c r="Z1608">
        <v>-30.478999999999999</v>
      </c>
      <c r="AA1608">
        <v>-53.512999999999998</v>
      </c>
      <c r="AB1608">
        <v>-83.233000000000004</v>
      </c>
      <c r="AC1608">
        <v>-58.405000000000001</v>
      </c>
      <c r="AD1608">
        <v>-88.143000000000001</v>
      </c>
      <c r="AE1608">
        <v>-180.715</v>
      </c>
      <c r="AF1608">
        <v>-187.10400000000001</v>
      </c>
      <c r="AG1608">
        <v>-128.91999999999999</v>
      </c>
      <c r="AH1608">
        <v>-110.996</v>
      </c>
      <c r="AI1608">
        <v>-191.148</v>
      </c>
      <c r="AJ1608">
        <v>-164.23699999999999</v>
      </c>
      <c r="AK1608">
        <v>-99.149000000000001</v>
      </c>
      <c r="AL1608">
        <v>-73.572000000000003</v>
      </c>
      <c r="AM1608">
        <v>-46.801000000000002</v>
      </c>
      <c r="AN1608">
        <v>-59.6</v>
      </c>
      <c r="AO1608">
        <v>-51.040999999999997</v>
      </c>
      <c r="AP1608">
        <v>-14.127000000000001</v>
      </c>
      <c r="AQ1608">
        <v>-12.177</v>
      </c>
      <c r="AR1608">
        <v>-9.0630000000000006</v>
      </c>
      <c r="AS1608">
        <v>-10.077</v>
      </c>
      <c r="AT1608">
        <v>-10.089</v>
      </c>
      <c r="AU1608">
        <v>-10.250999999999999</v>
      </c>
      <c r="AV1608">
        <v>-9.4890000000000008</v>
      </c>
      <c r="AW1608">
        <v>-9.6259999999999994</v>
      </c>
      <c r="AX1608">
        <v>-9.9139999999999997</v>
      </c>
      <c r="AY1608">
        <v>-10.339</v>
      </c>
      <c r="AZ1608">
        <v>-10.026</v>
      </c>
      <c r="BA1608">
        <v>-9.9139999999999997</v>
      </c>
      <c r="BB1608">
        <v>-9.7140000000000004</v>
      </c>
      <c r="BC1608">
        <v>-9.8879999999999999</v>
      </c>
      <c r="BD1608">
        <v>-9.4879999999999995</v>
      </c>
    </row>
    <row r="1609" spans="1:56" x14ac:dyDescent="0.25">
      <c r="A1609" t="s">
        <v>323</v>
      </c>
      <c r="D1609" t="s">
        <v>2</v>
      </c>
      <c r="F1609" t="s">
        <v>156</v>
      </c>
      <c r="G1609" s="33">
        <v>43222</v>
      </c>
      <c r="H1609" s="41">
        <f t="shared" si="29"/>
        <v>55252.971000000005</v>
      </c>
      <c r="I1609">
        <v>-3.891</v>
      </c>
      <c r="J1609">
        <v>-5.1989999999999998</v>
      </c>
      <c r="K1609">
        <v>-5.0830000000000002</v>
      </c>
      <c r="L1609">
        <v>-4.1269999999999998</v>
      </c>
      <c r="M1609">
        <v>-3.2120000000000002</v>
      </c>
      <c r="N1609">
        <v>-5.1859999999999999</v>
      </c>
      <c r="O1609">
        <v>-5.5140000000000002</v>
      </c>
      <c r="P1609">
        <v>-4.8170000000000002</v>
      </c>
      <c r="Q1609">
        <v>-3.6339999999999999</v>
      </c>
      <c r="R1609">
        <v>-5.484</v>
      </c>
      <c r="S1609">
        <v>-7.35</v>
      </c>
      <c r="T1609">
        <v>-4.3920000000000003</v>
      </c>
      <c r="U1609">
        <v>-4.95</v>
      </c>
      <c r="V1609">
        <v>-8.4139999999999997</v>
      </c>
      <c r="W1609">
        <v>-9.298</v>
      </c>
      <c r="X1609">
        <v>-23.395</v>
      </c>
      <c r="Y1609">
        <v>-149.738</v>
      </c>
      <c r="Z1609">
        <v>-514.65</v>
      </c>
      <c r="AA1609">
        <v>-1636.096</v>
      </c>
      <c r="AB1609">
        <v>-2849.6219999999998</v>
      </c>
      <c r="AC1609">
        <v>-2184.8409999999999</v>
      </c>
      <c r="AD1609">
        <v>-3773.335</v>
      </c>
      <c r="AE1609">
        <v>-6392.9639999999999</v>
      </c>
      <c r="AF1609">
        <v>-6397.3490000000002</v>
      </c>
      <c r="AG1609">
        <v>-4691.6000000000004</v>
      </c>
      <c r="AH1609">
        <v>-4018.7919999999999</v>
      </c>
      <c r="AI1609">
        <v>-5989.9979999999996</v>
      </c>
      <c r="AJ1609">
        <v>-5567.5010000000002</v>
      </c>
      <c r="AK1609">
        <v>-3650.1190000000001</v>
      </c>
      <c r="AL1609">
        <v>-2714.027</v>
      </c>
      <c r="AM1609">
        <v>-1515.19</v>
      </c>
      <c r="AN1609">
        <v>-1745.4949999999999</v>
      </c>
      <c r="AO1609">
        <v>-1158.8</v>
      </c>
      <c r="AP1609">
        <v>-84.165999999999997</v>
      </c>
      <c r="AQ1609">
        <v>-13.349</v>
      </c>
      <c r="AR1609">
        <v>-11.711</v>
      </c>
      <c r="AS1609">
        <v>-12.182</v>
      </c>
      <c r="AT1609">
        <v>-10.742000000000001</v>
      </c>
      <c r="AU1609">
        <v>-9.3290000000000006</v>
      </c>
      <c r="AV1609">
        <v>-8.4429999999999996</v>
      </c>
      <c r="AW1609">
        <v>-7.2270000000000003</v>
      </c>
      <c r="AX1609">
        <v>-9.1110000000000007</v>
      </c>
      <c r="AY1609">
        <v>-6.3650000000000002</v>
      </c>
      <c r="AZ1609">
        <v>-5.548</v>
      </c>
      <c r="BA1609">
        <v>-6.9779999999999998</v>
      </c>
      <c r="BB1609">
        <v>-6.2069999999999999</v>
      </c>
      <c r="BC1609">
        <v>-4.492</v>
      </c>
      <c r="BD1609">
        <v>-3.0579999999999998</v>
      </c>
    </row>
    <row r="1610" spans="1:56" x14ac:dyDescent="0.25">
      <c r="A1610" t="s">
        <v>323</v>
      </c>
      <c r="D1610" t="s">
        <v>2</v>
      </c>
      <c r="F1610" t="s">
        <v>155</v>
      </c>
      <c r="G1610" s="33">
        <v>43222</v>
      </c>
      <c r="H1610" s="41">
        <f t="shared" si="29"/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</row>
    <row r="1611" spans="1:56" x14ac:dyDescent="0.25">
      <c r="A1611" t="s">
        <v>323</v>
      </c>
      <c r="D1611" t="s">
        <v>2</v>
      </c>
      <c r="F1611" t="s">
        <v>157</v>
      </c>
      <c r="G1611" s="33">
        <v>43223</v>
      </c>
      <c r="H1611" s="41">
        <f t="shared" si="29"/>
        <v>3035.5540000000005</v>
      </c>
      <c r="I1611">
        <v>-9.6010000000000009</v>
      </c>
      <c r="J1611">
        <v>-7.4390000000000001</v>
      </c>
      <c r="K1611">
        <v>-10.113</v>
      </c>
      <c r="L1611">
        <v>-11.113</v>
      </c>
      <c r="M1611">
        <v>-9.7759999999999998</v>
      </c>
      <c r="N1611">
        <v>-9.4260000000000002</v>
      </c>
      <c r="O1611">
        <v>-9.7639999999999993</v>
      </c>
      <c r="P1611">
        <v>-9.4879999999999995</v>
      </c>
      <c r="Q1611">
        <v>-9.5139999999999993</v>
      </c>
      <c r="R1611">
        <v>-9.6509999999999998</v>
      </c>
      <c r="S1611">
        <v>-8.7140000000000004</v>
      </c>
      <c r="T1611">
        <v>-9.3260000000000005</v>
      </c>
      <c r="U1611">
        <v>-9.2880000000000003</v>
      </c>
      <c r="V1611">
        <v>-9.3260000000000005</v>
      </c>
      <c r="W1611">
        <v>-15.26</v>
      </c>
      <c r="X1611">
        <v>-46.825000000000003</v>
      </c>
      <c r="Y1611">
        <v>-102.959</v>
      </c>
      <c r="Z1611">
        <v>-156.09899999999999</v>
      </c>
      <c r="AA1611">
        <v>-151.66399999999999</v>
      </c>
      <c r="AB1611">
        <v>-140.95099999999999</v>
      </c>
      <c r="AC1611">
        <v>-304.31</v>
      </c>
      <c r="AD1611">
        <v>-250.97</v>
      </c>
      <c r="AE1611">
        <v>-112.736</v>
      </c>
      <c r="AF1611">
        <v>-157.83799999999999</v>
      </c>
      <c r="AG1611">
        <v>-199.58799999999999</v>
      </c>
      <c r="AH1611">
        <v>-303.125</v>
      </c>
      <c r="AI1611">
        <v>-336.072</v>
      </c>
      <c r="AJ1611">
        <v>-226.499</v>
      </c>
      <c r="AK1611">
        <v>-112.71899999999999</v>
      </c>
      <c r="AL1611">
        <v>-41.417999999999999</v>
      </c>
      <c r="AM1611">
        <v>-41.515999999999998</v>
      </c>
      <c r="AN1611">
        <v>-32.972999999999999</v>
      </c>
      <c r="AO1611">
        <v>-18.079000000000001</v>
      </c>
      <c r="AP1611">
        <v>-13.169</v>
      </c>
      <c r="AQ1611">
        <v>-11.368</v>
      </c>
      <c r="AR1611">
        <v>-9.4890000000000008</v>
      </c>
      <c r="AS1611">
        <v>-10.701000000000001</v>
      </c>
      <c r="AT1611">
        <v>-9.8390000000000004</v>
      </c>
      <c r="AU1611">
        <v>-10.513999999999999</v>
      </c>
      <c r="AV1611">
        <v>-9.5879999999999992</v>
      </c>
      <c r="AW1611">
        <v>-9.7509999999999994</v>
      </c>
      <c r="AX1611">
        <v>-9.7880000000000003</v>
      </c>
      <c r="AY1611">
        <v>-9.3140000000000001</v>
      </c>
      <c r="AZ1611">
        <v>-9.2010000000000005</v>
      </c>
      <c r="BA1611">
        <v>-9.7010000000000005</v>
      </c>
      <c r="BB1611">
        <v>-9.7509999999999994</v>
      </c>
      <c r="BC1611">
        <v>-9.3390000000000004</v>
      </c>
      <c r="BD1611">
        <v>-9.9009999999999998</v>
      </c>
    </row>
    <row r="1612" spans="1:56" x14ac:dyDescent="0.25">
      <c r="A1612" t="s">
        <v>323</v>
      </c>
      <c r="D1612" t="s">
        <v>2</v>
      </c>
      <c r="F1612" t="s">
        <v>155</v>
      </c>
      <c r="G1612" s="33">
        <v>43223</v>
      </c>
      <c r="H1612" s="41">
        <f t="shared" si="29"/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</row>
    <row r="1613" spans="1:56" x14ac:dyDescent="0.25">
      <c r="A1613" t="s">
        <v>323</v>
      </c>
      <c r="D1613" t="s">
        <v>2</v>
      </c>
      <c r="F1613" t="s">
        <v>156</v>
      </c>
      <c r="G1613" s="33">
        <v>43223</v>
      </c>
      <c r="H1613" s="41">
        <f t="shared" si="29"/>
        <v>78094.936000000002</v>
      </c>
      <c r="I1613">
        <v>-3.3370000000000002</v>
      </c>
      <c r="J1613">
        <v>-5.0229999999999997</v>
      </c>
      <c r="K1613">
        <v>-4.6289999999999996</v>
      </c>
      <c r="L1613">
        <v>-3.14</v>
      </c>
      <c r="M1613">
        <v>-3.3</v>
      </c>
      <c r="N1613">
        <v>-4.6260000000000003</v>
      </c>
      <c r="O1613">
        <v>-4.7320000000000002</v>
      </c>
      <c r="P1613">
        <v>-3.5489999999999999</v>
      </c>
      <c r="Q1613">
        <v>-3.1190000000000002</v>
      </c>
      <c r="R1613">
        <v>-4.5069999999999997</v>
      </c>
      <c r="S1613">
        <v>-4.9969999999999999</v>
      </c>
      <c r="T1613">
        <v>-5.9939999999999998</v>
      </c>
      <c r="U1613">
        <v>-5.633</v>
      </c>
      <c r="V1613">
        <v>-7.4809999999999999</v>
      </c>
      <c r="W1613">
        <v>-33.840000000000003</v>
      </c>
      <c r="X1613">
        <v>-710.58199999999999</v>
      </c>
      <c r="Y1613">
        <v>-2023.652</v>
      </c>
      <c r="Z1613">
        <v>-3645.1669999999999</v>
      </c>
      <c r="AA1613">
        <v>-4232.6819999999998</v>
      </c>
      <c r="AB1613">
        <v>-5161.3270000000002</v>
      </c>
      <c r="AC1613">
        <v>-7525.2709999999997</v>
      </c>
      <c r="AD1613">
        <v>-6564.5510000000004</v>
      </c>
      <c r="AE1613">
        <v>-3627.1790000000001</v>
      </c>
      <c r="AF1613">
        <v>-4896.8130000000001</v>
      </c>
      <c r="AG1613">
        <v>-6299.0140000000001</v>
      </c>
      <c r="AH1613">
        <v>-8253.2530000000006</v>
      </c>
      <c r="AI1613">
        <v>-9240.5939999999991</v>
      </c>
      <c r="AJ1613">
        <v>-7161.9250000000002</v>
      </c>
      <c r="AK1613">
        <v>-4388.6930000000002</v>
      </c>
      <c r="AL1613">
        <v>-1466.1210000000001</v>
      </c>
      <c r="AM1613">
        <v>-1413.319</v>
      </c>
      <c r="AN1613">
        <v>-957.63699999999994</v>
      </c>
      <c r="AO1613">
        <v>-183.08600000000001</v>
      </c>
      <c r="AP1613">
        <v>-145.489</v>
      </c>
      <c r="AQ1613">
        <v>-15.084</v>
      </c>
      <c r="AR1613">
        <v>-6.7649999999999997</v>
      </c>
      <c r="AS1613">
        <v>-10.494</v>
      </c>
      <c r="AT1613">
        <v>-10.541</v>
      </c>
      <c r="AU1613">
        <v>-9.0570000000000004</v>
      </c>
      <c r="AV1613">
        <v>-7.1980000000000004</v>
      </c>
      <c r="AW1613">
        <v>-5.75</v>
      </c>
      <c r="AX1613">
        <v>-6.3360000000000003</v>
      </c>
      <c r="AY1613">
        <v>-6.008</v>
      </c>
      <c r="AZ1613">
        <v>-5.8579999999999997</v>
      </c>
      <c r="BA1613">
        <v>-4.3789999999999996</v>
      </c>
      <c r="BB1613">
        <v>-4.1539999999999999</v>
      </c>
      <c r="BC1613">
        <v>-4.2809999999999997</v>
      </c>
      <c r="BD1613">
        <v>-4.7690000000000001</v>
      </c>
    </row>
    <row r="1614" spans="1:56" x14ac:dyDescent="0.25">
      <c r="A1614" t="s">
        <v>323</v>
      </c>
      <c r="D1614" t="s">
        <v>2</v>
      </c>
      <c r="F1614" t="s">
        <v>157</v>
      </c>
      <c r="G1614" s="33">
        <v>43224</v>
      </c>
      <c r="H1614" s="41">
        <f t="shared" si="29"/>
        <v>4155.9399999999996</v>
      </c>
      <c r="I1614">
        <v>-9.5389999999999997</v>
      </c>
      <c r="J1614">
        <v>-7.101</v>
      </c>
      <c r="K1614">
        <v>-11.263999999999999</v>
      </c>
      <c r="L1614">
        <v>-10.901</v>
      </c>
      <c r="M1614">
        <v>-9.5389999999999997</v>
      </c>
      <c r="N1614">
        <v>-9.0139999999999993</v>
      </c>
      <c r="O1614">
        <v>-9.7509999999999994</v>
      </c>
      <c r="P1614">
        <v>-9.2889999999999997</v>
      </c>
      <c r="Q1614">
        <v>-8.9009999999999998</v>
      </c>
      <c r="R1614">
        <v>-10.250999999999999</v>
      </c>
      <c r="S1614">
        <v>-8.7379999999999995</v>
      </c>
      <c r="T1614">
        <v>-9.5009999999999994</v>
      </c>
      <c r="U1614">
        <v>-9.9510000000000005</v>
      </c>
      <c r="V1614">
        <v>-9.5259999999999998</v>
      </c>
      <c r="W1614">
        <v>-8.9760000000000009</v>
      </c>
      <c r="X1614">
        <v>-8.7370000000000001</v>
      </c>
      <c r="Y1614">
        <v>-28.053000000000001</v>
      </c>
      <c r="Z1614">
        <v>-30.228999999999999</v>
      </c>
      <c r="AA1614">
        <v>-108.05</v>
      </c>
      <c r="AB1614">
        <v>-117.658</v>
      </c>
      <c r="AC1614">
        <v>-245.45599999999999</v>
      </c>
      <c r="AD1614">
        <v>-349.63799999999998</v>
      </c>
      <c r="AE1614">
        <v>-95.025000000000006</v>
      </c>
      <c r="AF1614">
        <v>-214.613</v>
      </c>
      <c r="AG1614">
        <v>-666.58399999999995</v>
      </c>
      <c r="AH1614">
        <v>-388.07299999999998</v>
      </c>
      <c r="AI1614">
        <v>-337.70499999999998</v>
      </c>
      <c r="AJ1614">
        <v>-331.892</v>
      </c>
      <c r="AK1614">
        <v>-436.82799999999997</v>
      </c>
      <c r="AL1614">
        <v>-97.831000000000003</v>
      </c>
      <c r="AM1614">
        <v>-106.325</v>
      </c>
      <c r="AN1614">
        <v>-124.83</v>
      </c>
      <c r="AO1614">
        <v>-154.58799999999999</v>
      </c>
      <c r="AP1614">
        <v>-30.420999999999999</v>
      </c>
      <c r="AQ1614">
        <v>-11.371</v>
      </c>
      <c r="AR1614">
        <v>-9.3260000000000005</v>
      </c>
      <c r="AS1614">
        <v>-10.364000000000001</v>
      </c>
      <c r="AT1614">
        <v>-9.9139999999999997</v>
      </c>
      <c r="AU1614">
        <v>-9.5760000000000005</v>
      </c>
      <c r="AV1614">
        <v>-10.814</v>
      </c>
      <c r="AW1614">
        <v>-10.426</v>
      </c>
      <c r="AX1614">
        <v>-10.714</v>
      </c>
      <c r="AY1614">
        <v>-10.239000000000001</v>
      </c>
      <c r="AZ1614">
        <v>-9.7260000000000009</v>
      </c>
      <c r="BA1614">
        <v>-10.201000000000001</v>
      </c>
      <c r="BB1614">
        <v>-10.114000000000001</v>
      </c>
      <c r="BC1614">
        <v>-8.9510000000000005</v>
      </c>
      <c r="BD1614">
        <v>-9.4260000000000002</v>
      </c>
    </row>
    <row r="1615" spans="1:56" x14ac:dyDescent="0.25">
      <c r="A1615" t="s">
        <v>323</v>
      </c>
      <c r="D1615" t="s">
        <v>2</v>
      </c>
      <c r="F1615" t="s">
        <v>156</v>
      </c>
      <c r="G1615" s="33">
        <v>43224</v>
      </c>
      <c r="H1615" s="41">
        <f t="shared" ref="H1615:H1678" si="30">IF(D1615&lt;&gt;"Jemena",
IF(SUM(I1615:BD1615)&gt;0,SUM(I1615:BD1615),SUM(I1615:BD1615)*-1),
IF(AND(F1615&lt;&gt;"Jemena residential",F1615&lt;&gt;"Jemena small business"),0,IF(SUM(I1615:BD1615)&gt;0,SUM(I1615:BD1615),SUM(I1615:BD1615)*-1)))</f>
        <v>92029.467000000019</v>
      </c>
      <c r="I1615">
        <v>-3.4049999999999998</v>
      </c>
      <c r="J1615">
        <v>-2.97</v>
      </c>
      <c r="K1615">
        <v>-3.63</v>
      </c>
      <c r="L1615">
        <v>-4.2110000000000003</v>
      </c>
      <c r="M1615">
        <v>-3.8980000000000001</v>
      </c>
      <c r="N1615">
        <v>-3.0550000000000002</v>
      </c>
      <c r="O1615">
        <v>-3.5249999999999999</v>
      </c>
      <c r="P1615">
        <v>-4.4720000000000004</v>
      </c>
      <c r="Q1615">
        <v>-4.875</v>
      </c>
      <c r="R1615">
        <v>-3.8319999999999999</v>
      </c>
      <c r="S1615">
        <v>-3.621</v>
      </c>
      <c r="T1615">
        <v>-5.9690000000000003</v>
      </c>
      <c r="U1615">
        <v>-6.51</v>
      </c>
      <c r="V1615">
        <v>-6.41</v>
      </c>
      <c r="W1615">
        <v>-6.3550000000000004</v>
      </c>
      <c r="X1615">
        <v>-10.07</v>
      </c>
      <c r="Y1615">
        <v>-362.459</v>
      </c>
      <c r="Z1615">
        <v>-690.178</v>
      </c>
      <c r="AA1615">
        <v>-2676</v>
      </c>
      <c r="AB1615">
        <v>-3855.768</v>
      </c>
      <c r="AC1615">
        <v>-6614.4219999999996</v>
      </c>
      <c r="AD1615">
        <v>-8140.7520000000004</v>
      </c>
      <c r="AE1615">
        <v>-4426.3609999999999</v>
      </c>
      <c r="AF1615">
        <v>-6879.1360000000004</v>
      </c>
      <c r="AG1615">
        <v>-14475.016</v>
      </c>
      <c r="AH1615">
        <v>-8755.866</v>
      </c>
      <c r="AI1615">
        <v>-7024.4369999999999</v>
      </c>
      <c r="AJ1615">
        <v>-7065.4120000000003</v>
      </c>
      <c r="AK1615">
        <v>-9013.759</v>
      </c>
      <c r="AL1615">
        <v>-3367.0169999999998</v>
      </c>
      <c r="AM1615">
        <v>-1985.605</v>
      </c>
      <c r="AN1615">
        <v>-2959.7190000000001</v>
      </c>
      <c r="AO1615">
        <v>-3102.9780000000001</v>
      </c>
      <c r="AP1615">
        <v>-423.24700000000001</v>
      </c>
      <c r="AQ1615">
        <v>-14.013999999999999</v>
      </c>
      <c r="AR1615">
        <v>-12.903</v>
      </c>
      <c r="AS1615">
        <v>-12.321</v>
      </c>
      <c r="AT1615">
        <v>-12.1</v>
      </c>
      <c r="AU1615">
        <v>-13.018000000000001</v>
      </c>
      <c r="AV1615">
        <v>-9.7050000000000001</v>
      </c>
      <c r="AW1615">
        <v>-8.5540000000000003</v>
      </c>
      <c r="AX1615">
        <v>-8.4320000000000004</v>
      </c>
      <c r="AY1615">
        <v>-7.5839999999999996</v>
      </c>
      <c r="AZ1615">
        <v>-5.9409999999999998</v>
      </c>
      <c r="BA1615">
        <v>-7.6210000000000004</v>
      </c>
      <c r="BB1615">
        <v>-5.7720000000000002</v>
      </c>
      <c r="BC1615">
        <v>-7.5759999999999996</v>
      </c>
      <c r="BD1615">
        <v>-8.9860000000000007</v>
      </c>
    </row>
    <row r="1616" spans="1:56" x14ac:dyDescent="0.25">
      <c r="A1616" t="s">
        <v>323</v>
      </c>
      <c r="D1616" t="s">
        <v>2</v>
      </c>
      <c r="F1616" t="s">
        <v>155</v>
      </c>
      <c r="G1616" s="33">
        <v>43224</v>
      </c>
      <c r="H1616" s="41">
        <f t="shared" si="30"/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</row>
    <row r="1617" spans="1:56" x14ac:dyDescent="0.25">
      <c r="A1617" t="s">
        <v>323</v>
      </c>
      <c r="D1617" t="s">
        <v>2</v>
      </c>
      <c r="F1617" t="s">
        <v>156</v>
      </c>
      <c r="G1617" s="33">
        <v>43225</v>
      </c>
      <c r="H1617" s="41">
        <f t="shared" si="30"/>
        <v>106428.65200000002</v>
      </c>
      <c r="I1617">
        <v>-6.3120000000000003</v>
      </c>
      <c r="J1617">
        <v>-6.3639999999999999</v>
      </c>
      <c r="K1617">
        <v>-4.9269999999999996</v>
      </c>
      <c r="L1617">
        <v>-5.7779999999999996</v>
      </c>
      <c r="M1617">
        <v>-5.4290000000000003</v>
      </c>
      <c r="N1617">
        <v>-5.0170000000000003</v>
      </c>
      <c r="O1617">
        <v>-6.2750000000000004</v>
      </c>
      <c r="P1617">
        <v>-5.9669999999999996</v>
      </c>
      <c r="Q1617">
        <v>-5.3739999999999997</v>
      </c>
      <c r="R1617">
        <v>-5.4240000000000004</v>
      </c>
      <c r="S1617">
        <v>-6.79</v>
      </c>
      <c r="T1617">
        <v>-7.76</v>
      </c>
      <c r="U1617">
        <v>-6.6879999999999997</v>
      </c>
      <c r="V1617">
        <v>-6.8280000000000003</v>
      </c>
      <c r="W1617">
        <v>-14.237</v>
      </c>
      <c r="X1617">
        <v>-536.34500000000003</v>
      </c>
      <c r="Y1617">
        <v>-2140.1480000000001</v>
      </c>
      <c r="Z1617">
        <v>-4720.1170000000002</v>
      </c>
      <c r="AA1617">
        <v>-6606.8980000000001</v>
      </c>
      <c r="AB1617">
        <v>-4595.3130000000001</v>
      </c>
      <c r="AC1617">
        <v>-3261.7469999999998</v>
      </c>
      <c r="AD1617">
        <v>-6207.1450000000004</v>
      </c>
      <c r="AE1617">
        <v>-8481.2630000000008</v>
      </c>
      <c r="AF1617">
        <v>-7164.93</v>
      </c>
      <c r="AG1617">
        <v>-5222.28</v>
      </c>
      <c r="AH1617">
        <v>-6689.4229999999998</v>
      </c>
      <c r="AI1617">
        <v>-5241.9470000000001</v>
      </c>
      <c r="AJ1617">
        <v>-6871.3109999999997</v>
      </c>
      <c r="AK1617">
        <v>-10257.31</v>
      </c>
      <c r="AL1617">
        <v>-10564.079</v>
      </c>
      <c r="AM1617">
        <v>-8713.0679999999993</v>
      </c>
      <c r="AN1617">
        <v>-5367.4570000000003</v>
      </c>
      <c r="AO1617">
        <v>-2845.9360000000001</v>
      </c>
      <c r="AP1617">
        <v>-694.58799999999997</v>
      </c>
      <c r="AQ1617">
        <v>-37.284999999999997</v>
      </c>
      <c r="AR1617">
        <v>-10.981999999999999</v>
      </c>
      <c r="AS1617">
        <v>-8.9429999999999996</v>
      </c>
      <c r="AT1617">
        <v>-6.8869999999999996</v>
      </c>
      <c r="AU1617">
        <v>-8.7859999999999996</v>
      </c>
      <c r="AV1617">
        <v>-11.119</v>
      </c>
      <c r="AW1617">
        <v>-9.6829999999999998</v>
      </c>
      <c r="AX1617">
        <v>-8.4369999999999994</v>
      </c>
      <c r="AY1617">
        <v>-8.9179999999999993</v>
      </c>
      <c r="AZ1617">
        <v>-9.407</v>
      </c>
      <c r="BA1617">
        <v>-7.7510000000000003</v>
      </c>
      <c r="BB1617">
        <v>-7.6840000000000002</v>
      </c>
      <c r="BC1617">
        <v>-6.7450000000000001</v>
      </c>
      <c r="BD1617">
        <v>-5.55</v>
      </c>
    </row>
    <row r="1618" spans="1:56" x14ac:dyDescent="0.25">
      <c r="A1618" t="s">
        <v>323</v>
      </c>
      <c r="D1618" t="s">
        <v>2</v>
      </c>
      <c r="F1618" t="s">
        <v>157</v>
      </c>
      <c r="G1618" s="33">
        <v>43225</v>
      </c>
      <c r="H1618" s="41">
        <f t="shared" si="30"/>
        <v>9209.7350000000006</v>
      </c>
      <c r="I1618">
        <v>-9.3260000000000005</v>
      </c>
      <c r="J1618">
        <v>-8.2010000000000005</v>
      </c>
      <c r="K1618">
        <v>-10.564</v>
      </c>
      <c r="L1618">
        <v>-9.4640000000000004</v>
      </c>
      <c r="M1618">
        <v>-9.9009999999999998</v>
      </c>
      <c r="N1618">
        <v>-9.5510000000000002</v>
      </c>
      <c r="O1618">
        <v>-9.7759999999999998</v>
      </c>
      <c r="P1618">
        <v>-9.6140000000000008</v>
      </c>
      <c r="Q1618">
        <v>-9.4760000000000009</v>
      </c>
      <c r="R1618">
        <v>-8.6010000000000009</v>
      </c>
      <c r="S1618">
        <v>-9.7140000000000004</v>
      </c>
      <c r="T1618">
        <v>-9.3390000000000004</v>
      </c>
      <c r="U1618">
        <v>-9.7140000000000004</v>
      </c>
      <c r="V1618">
        <v>-9.6389999999999993</v>
      </c>
      <c r="W1618">
        <v>-10.115</v>
      </c>
      <c r="X1618">
        <v>-47.206000000000003</v>
      </c>
      <c r="Y1618">
        <v>-196.80099999999999</v>
      </c>
      <c r="Z1618">
        <v>-433.69499999999999</v>
      </c>
      <c r="AA1618">
        <v>-655.86699999999996</v>
      </c>
      <c r="AB1618">
        <v>-456.32400000000001</v>
      </c>
      <c r="AC1618">
        <v>-215.607</v>
      </c>
      <c r="AD1618">
        <v>-490.36599999999999</v>
      </c>
      <c r="AE1618">
        <v>-655.721</v>
      </c>
      <c r="AF1618">
        <v>-515.55799999999999</v>
      </c>
      <c r="AG1618">
        <v>-397.86399999999998</v>
      </c>
      <c r="AH1618">
        <v>-412.19099999999997</v>
      </c>
      <c r="AI1618">
        <v>-368.459</v>
      </c>
      <c r="AJ1618">
        <v>-568.44000000000005</v>
      </c>
      <c r="AK1618">
        <v>-912.78300000000002</v>
      </c>
      <c r="AL1618">
        <v>-901.97699999999998</v>
      </c>
      <c r="AM1618">
        <v>-796.83399999999995</v>
      </c>
      <c r="AN1618">
        <v>-526.71500000000003</v>
      </c>
      <c r="AO1618">
        <v>-288.23599999999999</v>
      </c>
      <c r="AP1618">
        <v>-79.683999999999997</v>
      </c>
      <c r="AQ1618">
        <v>-14.16</v>
      </c>
      <c r="AR1618">
        <v>-10.664</v>
      </c>
      <c r="AS1618">
        <v>-10.763999999999999</v>
      </c>
      <c r="AT1618">
        <v>-10.988</v>
      </c>
      <c r="AU1618">
        <v>-10.101000000000001</v>
      </c>
      <c r="AV1618">
        <v>-10.601000000000001</v>
      </c>
      <c r="AW1618">
        <v>-10.101000000000001</v>
      </c>
      <c r="AX1618">
        <v>-10.476000000000001</v>
      </c>
      <c r="AY1618">
        <v>-10.164</v>
      </c>
      <c r="AZ1618">
        <v>-9.8260000000000005</v>
      </c>
      <c r="BA1618">
        <v>-9.7759999999999998</v>
      </c>
      <c r="BB1618">
        <v>-9.5640000000000001</v>
      </c>
      <c r="BC1618">
        <v>-9.6259999999999994</v>
      </c>
      <c r="BD1618">
        <v>-9.6010000000000009</v>
      </c>
    </row>
    <row r="1619" spans="1:56" x14ac:dyDescent="0.25">
      <c r="A1619" t="s">
        <v>323</v>
      </c>
      <c r="D1619" t="s">
        <v>2</v>
      </c>
      <c r="F1619" t="s">
        <v>155</v>
      </c>
      <c r="G1619" s="33">
        <v>43225</v>
      </c>
      <c r="H1619" s="41">
        <f t="shared" si="30"/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</row>
    <row r="1620" spans="1:56" x14ac:dyDescent="0.25">
      <c r="A1620" t="s">
        <v>323</v>
      </c>
      <c r="D1620" t="s">
        <v>2</v>
      </c>
      <c r="F1620" t="s">
        <v>156</v>
      </c>
      <c r="G1620" s="33">
        <v>43226</v>
      </c>
      <c r="H1620" s="41">
        <f t="shared" si="30"/>
        <v>166586.86900000001</v>
      </c>
      <c r="I1620">
        <v>-5.0999999999999996</v>
      </c>
      <c r="J1620">
        <v>-5.375</v>
      </c>
      <c r="K1620">
        <v>-4.9580000000000002</v>
      </c>
      <c r="L1620">
        <v>-5.931</v>
      </c>
      <c r="M1620">
        <v>-5.601</v>
      </c>
      <c r="N1620">
        <v>-4.7110000000000003</v>
      </c>
      <c r="O1620">
        <v>-6.3780000000000001</v>
      </c>
      <c r="P1620">
        <v>-6.4859999999999998</v>
      </c>
      <c r="Q1620">
        <v>-6.7149999999999999</v>
      </c>
      <c r="R1620">
        <v>-5.3609999999999998</v>
      </c>
      <c r="S1620">
        <v>-6.5860000000000003</v>
      </c>
      <c r="T1620">
        <v>-5.5890000000000004</v>
      </c>
      <c r="U1620">
        <v>-6.1340000000000003</v>
      </c>
      <c r="V1620">
        <v>-5.4669999999999996</v>
      </c>
      <c r="W1620">
        <v>-22.722000000000001</v>
      </c>
      <c r="X1620">
        <v>-486.59899999999999</v>
      </c>
      <c r="Y1620">
        <v>-2303.703</v>
      </c>
      <c r="Z1620">
        <v>-4419.8050000000003</v>
      </c>
      <c r="AA1620">
        <v>-5949.9650000000001</v>
      </c>
      <c r="AB1620">
        <v>-9427.4920000000002</v>
      </c>
      <c r="AC1620">
        <v>-12455.168</v>
      </c>
      <c r="AD1620">
        <v>-14509.264999999999</v>
      </c>
      <c r="AE1620">
        <v>-15744.736999999999</v>
      </c>
      <c r="AF1620">
        <v>-16420.566999999999</v>
      </c>
      <c r="AG1620">
        <v>-16125.55</v>
      </c>
      <c r="AH1620">
        <v>-15444.418</v>
      </c>
      <c r="AI1620">
        <v>-14166.268</v>
      </c>
      <c r="AJ1620">
        <v>-12048.6</v>
      </c>
      <c r="AK1620">
        <v>-8328.3259999999991</v>
      </c>
      <c r="AL1620">
        <v>-6623.59</v>
      </c>
      <c r="AM1620">
        <v>-6095.7740000000003</v>
      </c>
      <c r="AN1620">
        <v>-3409.527</v>
      </c>
      <c r="AO1620">
        <v>-2056.3220000000001</v>
      </c>
      <c r="AP1620">
        <v>-321.03300000000002</v>
      </c>
      <c r="AQ1620">
        <v>-38.122</v>
      </c>
      <c r="AR1620">
        <v>-10.451000000000001</v>
      </c>
      <c r="AS1620">
        <v>-9.5609999999999999</v>
      </c>
      <c r="AT1620">
        <v>-9.59</v>
      </c>
      <c r="AU1620">
        <v>-9.6809999999999992</v>
      </c>
      <c r="AV1620">
        <v>-8.0950000000000006</v>
      </c>
      <c r="AW1620">
        <v>-7.9589999999999996</v>
      </c>
      <c r="AX1620">
        <v>-9.0890000000000004</v>
      </c>
      <c r="AY1620">
        <v>-9.6029999999999998</v>
      </c>
      <c r="AZ1620">
        <v>-7.23</v>
      </c>
      <c r="BA1620">
        <v>-6.9909999999999997</v>
      </c>
      <c r="BB1620">
        <v>-8.0969999999999995</v>
      </c>
      <c r="BC1620">
        <v>-7.258</v>
      </c>
      <c r="BD1620">
        <v>-5.319</v>
      </c>
    </row>
    <row r="1621" spans="1:56" x14ac:dyDescent="0.25">
      <c r="A1621" t="s">
        <v>323</v>
      </c>
      <c r="D1621" t="s">
        <v>2</v>
      </c>
      <c r="F1621" t="s">
        <v>157</v>
      </c>
      <c r="G1621" s="33">
        <v>43226</v>
      </c>
      <c r="H1621" s="41">
        <f t="shared" si="30"/>
        <v>17637.385000000002</v>
      </c>
      <c r="I1621">
        <v>-9.3879999999999999</v>
      </c>
      <c r="J1621">
        <v>-9.2880000000000003</v>
      </c>
      <c r="K1621">
        <v>-10.026</v>
      </c>
      <c r="L1621">
        <v>-9.2639999999999993</v>
      </c>
      <c r="M1621">
        <v>-9.3759999999999994</v>
      </c>
      <c r="N1621">
        <v>-9.7140000000000004</v>
      </c>
      <c r="O1621">
        <v>-9.4510000000000005</v>
      </c>
      <c r="P1621">
        <v>-9.3759999999999994</v>
      </c>
      <c r="Q1621">
        <v>-9.6639999999999997</v>
      </c>
      <c r="R1621">
        <v>-9.1639999999999997</v>
      </c>
      <c r="S1621">
        <v>-9.6389999999999993</v>
      </c>
      <c r="T1621">
        <v>-9.3140000000000001</v>
      </c>
      <c r="U1621">
        <v>-9.5510000000000002</v>
      </c>
      <c r="V1621">
        <v>-9.6639999999999997</v>
      </c>
      <c r="W1621">
        <v>-13.003</v>
      </c>
      <c r="X1621">
        <v>-62.204000000000001</v>
      </c>
      <c r="Y1621">
        <v>-283.584</v>
      </c>
      <c r="Z1621">
        <v>-552.75599999999997</v>
      </c>
      <c r="AA1621">
        <v>-735.65</v>
      </c>
      <c r="AB1621">
        <v>-1091.692</v>
      </c>
      <c r="AC1621">
        <v>-1391.8510000000001</v>
      </c>
      <c r="AD1621">
        <v>-1582.4880000000001</v>
      </c>
      <c r="AE1621">
        <v>-1649.5139999999999</v>
      </c>
      <c r="AF1621">
        <v>-1632.2139999999999</v>
      </c>
      <c r="AG1621">
        <v>-1620.336</v>
      </c>
      <c r="AH1621">
        <v>-1538.7190000000001</v>
      </c>
      <c r="AI1621">
        <v>-1451.933</v>
      </c>
      <c r="AJ1621">
        <v>-1176.3440000000001</v>
      </c>
      <c r="AK1621">
        <v>-777.71</v>
      </c>
      <c r="AL1621">
        <v>-626.60699999999997</v>
      </c>
      <c r="AM1621">
        <v>-591.64200000000005</v>
      </c>
      <c r="AN1621">
        <v>-361.89600000000002</v>
      </c>
      <c r="AO1621">
        <v>-180.393</v>
      </c>
      <c r="AP1621">
        <v>-41.994999999999997</v>
      </c>
      <c r="AQ1621">
        <v>-13.396000000000001</v>
      </c>
      <c r="AR1621">
        <v>-10.239000000000001</v>
      </c>
      <c r="AS1621">
        <v>-10.013999999999999</v>
      </c>
      <c r="AT1621">
        <v>-10.263999999999999</v>
      </c>
      <c r="AU1621">
        <v>-10.839</v>
      </c>
      <c r="AV1621">
        <v>-9.9879999999999995</v>
      </c>
      <c r="AW1621">
        <v>-10.214</v>
      </c>
      <c r="AX1621">
        <v>-9.8390000000000004</v>
      </c>
      <c r="AY1621">
        <v>-9.5760000000000005</v>
      </c>
      <c r="AZ1621">
        <v>-9.6389999999999993</v>
      </c>
      <c r="BA1621">
        <v>-9.7140000000000004</v>
      </c>
      <c r="BB1621">
        <v>-9.5879999999999992</v>
      </c>
      <c r="BC1621">
        <v>-8.8889999999999993</v>
      </c>
      <c r="BD1621">
        <v>-9.7759999999999998</v>
      </c>
    </row>
    <row r="1622" spans="1:56" x14ac:dyDescent="0.25">
      <c r="A1622" t="s">
        <v>323</v>
      </c>
      <c r="D1622" t="s">
        <v>2</v>
      </c>
      <c r="F1622" t="s">
        <v>155</v>
      </c>
      <c r="G1622" s="33">
        <v>43226</v>
      </c>
      <c r="H1622" s="41">
        <f t="shared" si="30"/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</row>
    <row r="1623" spans="1:56" x14ac:dyDescent="0.25">
      <c r="A1623" t="s">
        <v>323</v>
      </c>
      <c r="D1623" t="s">
        <v>2</v>
      </c>
      <c r="F1623" t="s">
        <v>157</v>
      </c>
      <c r="G1623" s="33">
        <v>43227</v>
      </c>
      <c r="H1623" s="41">
        <f t="shared" si="30"/>
        <v>2771.8840000000009</v>
      </c>
      <c r="I1623">
        <v>-8.9770000000000003</v>
      </c>
      <c r="J1623">
        <v>-10.164</v>
      </c>
      <c r="K1623">
        <v>-9.8759999999999994</v>
      </c>
      <c r="L1623">
        <v>-9.3879999999999999</v>
      </c>
      <c r="M1623">
        <v>-9.7260000000000009</v>
      </c>
      <c r="N1623">
        <v>-9.5640000000000001</v>
      </c>
      <c r="O1623">
        <v>-10.000999999999999</v>
      </c>
      <c r="P1623">
        <v>-9.5640000000000001</v>
      </c>
      <c r="Q1623">
        <v>-9.7509999999999994</v>
      </c>
      <c r="R1623">
        <v>-9.4640000000000004</v>
      </c>
      <c r="S1623">
        <v>-9.0510000000000002</v>
      </c>
      <c r="T1623">
        <v>-9.2140000000000004</v>
      </c>
      <c r="U1623">
        <v>-10.513999999999999</v>
      </c>
      <c r="V1623">
        <v>-9.1880000000000006</v>
      </c>
      <c r="W1623">
        <v>-10.74</v>
      </c>
      <c r="X1623">
        <v>-26.138999999999999</v>
      </c>
      <c r="Y1623">
        <v>-44.924999999999997</v>
      </c>
      <c r="Z1623">
        <v>-88.545000000000002</v>
      </c>
      <c r="AA1623">
        <v>-166.04599999999999</v>
      </c>
      <c r="AB1623">
        <v>-295.52600000000001</v>
      </c>
      <c r="AC1623">
        <v>-265.05599999999998</v>
      </c>
      <c r="AD1623">
        <v>-658.65200000000004</v>
      </c>
      <c r="AE1623">
        <v>-354.00799999999998</v>
      </c>
      <c r="AF1623">
        <v>-224.74700000000001</v>
      </c>
      <c r="AG1623">
        <v>-109.797</v>
      </c>
      <c r="AH1623">
        <v>-69.652000000000001</v>
      </c>
      <c r="AI1623">
        <v>-33.869</v>
      </c>
      <c r="AJ1623">
        <v>-20.71</v>
      </c>
      <c r="AK1623">
        <v>-21.481000000000002</v>
      </c>
      <c r="AL1623">
        <v>-17.888999999999999</v>
      </c>
      <c r="AM1623">
        <v>-16.968</v>
      </c>
      <c r="AN1623">
        <v>-18.207999999999998</v>
      </c>
      <c r="AO1623">
        <v>-23.248999999999999</v>
      </c>
      <c r="AP1623">
        <v>-30.256</v>
      </c>
      <c r="AQ1623">
        <v>-11.164</v>
      </c>
      <c r="AR1623">
        <v>-9.7639999999999993</v>
      </c>
      <c r="AS1623">
        <v>-11.339</v>
      </c>
      <c r="AT1623">
        <v>-10.026</v>
      </c>
      <c r="AU1623">
        <v>-11.288</v>
      </c>
      <c r="AV1623">
        <v>-9.6389999999999993</v>
      </c>
      <c r="AW1623">
        <v>-10.576000000000001</v>
      </c>
      <c r="AX1623">
        <v>-9.8759999999999994</v>
      </c>
      <c r="AY1623">
        <v>-10.013999999999999</v>
      </c>
      <c r="AZ1623">
        <v>-9.1140000000000008</v>
      </c>
      <c r="BA1623">
        <v>-9.6010000000000009</v>
      </c>
      <c r="BB1623">
        <v>-9.1760000000000002</v>
      </c>
      <c r="BC1623">
        <v>-10.151</v>
      </c>
      <c r="BD1623">
        <v>-9.2509999999999994</v>
      </c>
    </row>
    <row r="1624" spans="1:56" x14ac:dyDescent="0.25">
      <c r="A1624" t="s">
        <v>323</v>
      </c>
      <c r="D1624" t="s">
        <v>2</v>
      </c>
      <c r="F1624" t="s">
        <v>156</v>
      </c>
      <c r="G1624" s="33">
        <v>43227</v>
      </c>
      <c r="H1624" s="41">
        <f t="shared" si="30"/>
        <v>61498.138999999996</v>
      </c>
      <c r="I1624">
        <v>-4.7229999999999999</v>
      </c>
      <c r="J1624">
        <v>-5.6950000000000003</v>
      </c>
      <c r="K1624">
        <v>-5.3639999999999999</v>
      </c>
      <c r="L1624">
        <v>-4.234</v>
      </c>
      <c r="M1624">
        <v>-3.609</v>
      </c>
      <c r="N1624">
        <v>-3.4769999999999999</v>
      </c>
      <c r="O1624">
        <v>-3.266</v>
      </c>
      <c r="P1624">
        <v>-3.06</v>
      </c>
      <c r="Q1624">
        <v>-3.1240000000000001</v>
      </c>
      <c r="R1624">
        <v>-4.2389999999999999</v>
      </c>
      <c r="S1624">
        <v>-5.0720000000000001</v>
      </c>
      <c r="T1624">
        <v>-5.1829999999999998</v>
      </c>
      <c r="U1624">
        <v>-6.6120000000000001</v>
      </c>
      <c r="V1624">
        <v>-7.4740000000000002</v>
      </c>
      <c r="W1624">
        <v>-18.992999999999999</v>
      </c>
      <c r="X1624">
        <v>-499.60300000000001</v>
      </c>
      <c r="Y1624">
        <v>-1023.5</v>
      </c>
      <c r="Z1624">
        <v>-2180.5770000000002</v>
      </c>
      <c r="AA1624">
        <v>-4568.2889999999998</v>
      </c>
      <c r="AB1624">
        <v>-7140.665</v>
      </c>
      <c r="AC1624">
        <v>-7316.4840000000004</v>
      </c>
      <c r="AD1624">
        <v>-13250.013999999999</v>
      </c>
      <c r="AE1624">
        <v>-9352.3649999999998</v>
      </c>
      <c r="AF1624">
        <v>-6655.2939999999999</v>
      </c>
      <c r="AG1624">
        <v>-3641.404</v>
      </c>
      <c r="AH1624">
        <v>-2371.7959999999998</v>
      </c>
      <c r="AI1624">
        <v>-978.19399999999996</v>
      </c>
      <c r="AJ1624">
        <v>-452.45600000000002</v>
      </c>
      <c r="AK1624">
        <v>-406.02499999999998</v>
      </c>
      <c r="AL1624">
        <v>-265.113</v>
      </c>
      <c r="AM1624">
        <v>-168.01599999999999</v>
      </c>
      <c r="AN1624">
        <v>-144.29499999999999</v>
      </c>
      <c r="AO1624">
        <v>-440.89800000000002</v>
      </c>
      <c r="AP1624">
        <v>-435.11900000000003</v>
      </c>
      <c r="AQ1624">
        <v>-10.375999999999999</v>
      </c>
      <c r="AR1624">
        <v>-13.167</v>
      </c>
      <c r="AS1624">
        <v>-9.0359999999999996</v>
      </c>
      <c r="AT1624">
        <v>-11.308</v>
      </c>
      <c r="AU1624">
        <v>-10.473000000000001</v>
      </c>
      <c r="AV1624">
        <v>-8.6460000000000008</v>
      </c>
      <c r="AW1624">
        <v>-8.3979999999999997</v>
      </c>
      <c r="AX1624">
        <v>-10.331</v>
      </c>
      <c r="AY1624">
        <v>-9.6240000000000006</v>
      </c>
      <c r="AZ1624">
        <v>-8.4649999999999999</v>
      </c>
      <c r="BA1624">
        <v>-6.532</v>
      </c>
      <c r="BB1624">
        <v>-6.0570000000000004</v>
      </c>
      <c r="BC1624">
        <v>-6.3959999999999999</v>
      </c>
      <c r="BD1624">
        <v>-5.0979999999999999</v>
      </c>
    </row>
    <row r="1625" spans="1:56" x14ac:dyDescent="0.25">
      <c r="A1625" t="s">
        <v>323</v>
      </c>
      <c r="D1625" t="s">
        <v>2</v>
      </c>
      <c r="F1625" t="s">
        <v>155</v>
      </c>
      <c r="G1625" s="33">
        <v>43227</v>
      </c>
      <c r="H1625" s="41">
        <f t="shared" si="30"/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</row>
    <row r="1626" spans="1:56" x14ac:dyDescent="0.25">
      <c r="A1626" t="s">
        <v>323</v>
      </c>
      <c r="D1626" t="s">
        <v>2</v>
      </c>
      <c r="F1626" t="s">
        <v>155</v>
      </c>
      <c r="G1626" s="33">
        <v>43228</v>
      </c>
      <c r="H1626" s="41">
        <f t="shared" si="30"/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</row>
    <row r="1627" spans="1:56" x14ac:dyDescent="0.25">
      <c r="A1627" t="s">
        <v>323</v>
      </c>
      <c r="D1627" t="s">
        <v>2</v>
      </c>
      <c r="F1627" t="s">
        <v>156</v>
      </c>
      <c r="G1627" s="33">
        <v>43228</v>
      </c>
      <c r="H1627" s="41">
        <f t="shared" si="30"/>
        <v>149966.36200000002</v>
      </c>
      <c r="I1627">
        <v>-4.8319999999999999</v>
      </c>
      <c r="J1627">
        <v>-3.8109999999999999</v>
      </c>
      <c r="K1627">
        <v>-4.1550000000000002</v>
      </c>
      <c r="L1627">
        <v>-4.3949999999999996</v>
      </c>
      <c r="M1627">
        <v>-4.0720000000000001</v>
      </c>
      <c r="N1627">
        <v>-4.2069999999999999</v>
      </c>
      <c r="O1627">
        <v>-4.95</v>
      </c>
      <c r="P1627">
        <v>-4.3310000000000004</v>
      </c>
      <c r="Q1627">
        <v>-3.9460000000000002</v>
      </c>
      <c r="R1627">
        <v>-4.1820000000000004</v>
      </c>
      <c r="S1627">
        <v>-4.4409999999999998</v>
      </c>
      <c r="T1627">
        <v>-3.7989999999999999</v>
      </c>
      <c r="U1627">
        <v>-3.3559999999999999</v>
      </c>
      <c r="V1627">
        <v>-4.7530000000000001</v>
      </c>
      <c r="W1627">
        <v>-7.1020000000000003</v>
      </c>
      <c r="X1627">
        <v>-131.63200000000001</v>
      </c>
      <c r="Y1627">
        <v>-954.90300000000002</v>
      </c>
      <c r="Z1627">
        <v>-3243.904</v>
      </c>
      <c r="AA1627">
        <v>-6509.3249999999998</v>
      </c>
      <c r="AB1627">
        <v>-8316.4169999999995</v>
      </c>
      <c r="AC1627">
        <v>-7376.8850000000002</v>
      </c>
      <c r="AD1627">
        <v>-6615.89</v>
      </c>
      <c r="AE1627">
        <v>-7302.442</v>
      </c>
      <c r="AF1627">
        <v>-8224.5400000000009</v>
      </c>
      <c r="AG1627">
        <v>-11063.468000000001</v>
      </c>
      <c r="AH1627">
        <v>-16015.050999999999</v>
      </c>
      <c r="AI1627">
        <v>-17165.526999999998</v>
      </c>
      <c r="AJ1627">
        <v>-15888.754000000001</v>
      </c>
      <c r="AK1627">
        <v>-13329.487999999999</v>
      </c>
      <c r="AL1627">
        <v>-10738.196</v>
      </c>
      <c r="AM1627">
        <v>-8443.1319999999996</v>
      </c>
      <c r="AN1627">
        <v>-5581.0959999999995</v>
      </c>
      <c r="AO1627">
        <v>-2433.634</v>
      </c>
      <c r="AP1627">
        <v>-448.43700000000001</v>
      </c>
      <c r="AQ1627">
        <v>-13.592000000000001</v>
      </c>
      <c r="AR1627">
        <v>-8.7490000000000006</v>
      </c>
      <c r="AS1627">
        <v>-7.6029999999999998</v>
      </c>
      <c r="AT1627">
        <v>-8.7680000000000007</v>
      </c>
      <c r="AU1627">
        <v>-10.366</v>
      </c>
      <c r="AV1627">
        <v>-9.9459999999999997</v>
      </c>
      <c r="AW1627">
        <v>-9.0609999999999999</v>
      </c>
      <c r="AX1627">
        <v>-9.0739999999999998</v>
      </c>
      <c r="AY1627">
        <v>-6.6859999999999999</v>
      </c>
      <c r="AZ1627">
        <v>-6.1050000000000004</v>
      </c>
      <c r="BA1627">
        <v>-6.6349999999999998</v>
      </c>
      <c r="BB1627">
        <v>-7.6340000000000003</v>
      </c>
      <c r="BC1627">
        <v>-6.609</v>
      </c>
      <c r="BD1627">
        <v>-6.4809999999999999</v>
      </c>
    </row>
    <row r="1628" spans="1:56" x14ac:dyDescent="0.25">
      <c r="A1628" t="s">
        <v>323</v>
      </c>
      <c r="D1628" t="s">
        <v>2</v>
      </c>
      <c r="F1628" t="s">
        <v>157</v>
      </c>
      <c r="G1628" s="33">
        <v>43228</v>
      </c>
      <c r="H1628" s="41">
        <f t="shared" si="30"/>
        <v>5684.9939999999988</v>
      </c>
      <c r="I1628">
        <v>-9.0009999999999994</v>
      </c>
      <c r="J1628">
        <v>-10.826000000000001</v>
      </c>
      <c r="K1628">
        <v>-9.8759999999999994</v>
      </c>
      <c r="L1628">
        <v>-9.6389999999999993</v>
      </c>
      <c r="M1628">
        <v>-9.2260000000000009</v>
      </c>
      <c r="N1628">
        <v>-9.4510000000000005</v>
      </c>
      <c r="O1628">
        <v>-9.2390000000000008</v>
      </c>
      <c r="P1628">
        <v>-9.4510000000000005</v>
      </c>
      <c r="Q1628">
        <v>-9.2639999999999993</v>
      </c>
      <c r="R1628">
        <v>-9.8759999999999994</v>
      </c>
      <c r="S1628">
        <v>-8.5380000000000003</v>
      </c>
      <c r="T1628">
        <v>-9.3019999999999996</v>
      </c>
      <c r="U1628">
        <v>-9.5630000000000006</v>
      </c>
      <c r="V1628">
        <v>-9.2639999999999993</v>
      </c>
      <c r="W1628">
        <v>-9.1289999999999996</v>
      </c>
      <c r="X1628">
        <v>-17.478999999999999</v>
      </c>
      <c r="Y1628">
        <v>-43.534999999999997</v>
      </c>
      <c r="Z1628">
        <v>-112.782</v>
      </c>
      <c r="AA1628">
        <v>-215.36799999999999</v>
      </c>
      <c r="AB1628">
        <v>-298.89299999999997</v>
      </c>
      <c r="AC1628">
        <v>-226.203</v>
      </c>
      <c r="AD1628">
        <v>-210.76499999999999</v>
      </c>
      <c r="AE1628">
        <v>-242.58699999999999</v>
      </c>
      <c r="AF1628">
        <v>-226.13900000000001</v>
      </c>
      <c r="AG1628">
        <v>-353.04599999999999</v>
      </c>
      <c r="AH1628">
        <v>-669.05700000000002</v>
      </c>
      <c r="AI1628">
        <v>-741.76300000000003</v>
      </c>
      <c r="AJ1628">
        <v>-637.46699999999998</v>
      </c>
      <c r="AK1628">
        <v>-510.19600000000003</v>
      </c>
      <c r="AL1628">
        <v>-379.42399999999998</v>
      </c>
      <c r="AM1628">
        <v>-257.54199999999997</v>
      </c>
      <c r="AN1628">
        <v>-163.91900000000001</v>
      </c>
      <c r="AO1628">
        <v>-76.768000000000001</v>
      </c>
      <c r="AP1628">
        <v>-21.254999999999999</v>
      </c>
      <c r="AQ1628">
        <v>-11.832000000000001</v>
      </c>
      <c r="AR1628">
        <v>-9.6639999999999997</v>
      </c>
      <c r="AS1628">
        <v>-10.226000000000001</v>
      </c>
      <c r="AT1628">
        <v>-9.3390000000000004</v>
      </c>
      <c r="AU1628">
        <v>-10.576000000000001</v>
      </c>
      <c r="AV1628">
        <v>-10.401</v>
      </c>
      <c r="AW1628">
        <v>-9.8140000000000001</v>
      </c>
      <c r="AX1628">
        <v>-9.6389999999999993</v>
      </c>
      <c r="AY1628">
        <v>-9.2509999999999994</v>
      </c>
      <c r="AZ1628">
        <v>-9.4139999999999997</v>
      </c>
      <c r="BA1628">
        <v>-9.6140000000000008</v>
      </c>
      <c r="BB1628">
        <v>-9.9760000000000009</v>
      </c>
      <c r="BC1628">
        <v>-9.9510000000000005</v>
      </c>
      <c r="BD1628">
        <v>-9.4640000000000004</v>
      </c>
    </row>
    <row r="1629" spans="1:56" x14ac:dyDescent="0.25">
      <c r="A1629" t="s">
        <v>323</v>
      </c>
      <c r="D1629" t="s">
        <v>2</v>
      </c>
      <c r="F1629" t="s">
        <v>156</v>
      </c>
      <c r="G1629" s="33">
        <v>43229</v>
      </c>
      <c r="H1629" s="41">
        <f t="shared" si="30"/>
        <v>83914.106</v>
      </c>
      <c r="I1629">
        <v>-7.4240000000000004</v>
      </c>
      <c r="J1629">
        <v>-6.4219999999999997</v>
      </c>
      <c r="K1629">
        <v>-4.6680000000000001</v>
      </c>
      <c r="L1629">
        <v>-4.524</v>
      </c>
      <c r="M1629">
        <v>-5.5709999999999997</v>
      </c>
      <c r="N1629">
        <v>-3.9780000000000002</v>
      </c>
      <c r="O1629">
        <v>-3.2949999999999999</v>
      </c>
      <c r="P1629">
        <v>-3.1520000000000001</v>
      </c>
      <c r="Q1629">
        <v>-3.851</v>
      </c>
      <c r="R1629">
        <v>-3.9969999999999999</v>
      </c>
      <c r="S1629">
        <v>-5.0590000000000002</v>
      </c>
      <c r="T1629">
        <v>-5.4020000000000001</v>
      </c>
      <c r="U1629">
        <v>-7.9269999999999996</v>
      </c>
      <c r="V1629">
        <v>-8.1</v>
      </c>
      <c r="W1629">
        <v>-12.337999999999999</v>
      </c>
      <c r="X1629">
        <v>-148.672</v>
      </c>
      <c r="Y1629">
        <v>-1288.914</v>
      </c>
      <c r="Z1629">
        <v>-3056.4989999999998</v>
      </c>
      <c r="AA1629">
        <v>-3774.7550000000001</v>
      </c>
      <c r="AB1629">
        <v>-5459.826</v>
      </c>
      <c r="AC1629">
        <v>-6495.6360000000004</v>
      </c>
      <c r="AD1629">
        <v>-6682.3119999999999</v>
      </c>
      <c r="AE1629">
        <v>-6364.509</v>
      </c>
      <c r="AF1629">
        <v>-7950.2780000000002</v>
      </c>
      <c r="AG1629">
        <v>-8028.6850000000004</v>
      </c>
      <c r="AH1629">
        <v>-7111.6949999999997</v>
      </c>
      <c r="AI1629">
        <v>-9511.4529999999995</v>
      </c>
      <c r="AJ1629">
        <v>-8701.2839999999997</v>
      </c>
      <c r="AK1629">
        <v>-3654.0990000000002</v>
      </c>
      <c r="AL1629">
        <v>-708.54200000000003</v>
      </c>
      <c r="AM1629">
        <v>-1718.307</v>
      </c>
      <c r="AN1629">
        <v>-2204.8580000000002</v>
      </c>
      <c r="AO1629">
        <v>-717.75300000000004</v>
      </c>
      <c r="AP1629">
        <v>-110.30200000000001</v>
      </c>
      <c r="AQ1629">
        <v>-12.081</v>
      </c>
      <c r="AR1629">
        <v>-10.917</v>
      </c>
      <c r="AS1629">
        <v>-11.247999999999999</v>
      </c>
      <c r="AT1629">
        <v>-13.87</v>
      </c>
      <c r="AU1629">
        <v>-13.112</v>
      </c>
      <c r="AV1629">
        <v>-9.593</v>
      </c>
      <c r="AW1629">
        <v>-8.7769999999999992</v>
      </c>
      <c r="AX1629">
        <v>-10.066000000000001</v>
      </c>
      <c r="AY1629">
        <v>-8.8930000000000007</v>
      </c>
      <c r="AZ1629">
        <v>-8.4090000000000007</v>
      </c>
      <c r="BA1629">
        <v>-9.827</v>
      </c>
      <c r="BB1629">
        <v>-9.1579999999999995</v>
      </c>
      <c r="BC1629">
        <v>-6.1189999999999998</v>
      </c>
      <c r="BD1629">
        <v>-7.9489999999999998</v>
      </c>
    </row>
    <row r="1630" spans="1:56" x14ac:dyDescent="0.25">
      <c r="A1630" t="s">
        <v>323</v>
      </c>
      <c r="D1630" t="s">
        <v>2</v>
      </c>
      <c r="F1630" t="s">
        <v>155</v>
      </c>
      <c r="G1630" s="33">
        <v>43229</v>
      </c>
      <c r="H1630" s="41">
        <f t="shared" si="30"/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</row>
    <row r="1631" spans="1:56" x14ac:dyDescent="0.25">
      <c r="A1631" t="s">
        <v>323</v>
      </c>
      <c r="D1631" t="s">
        <v>2</v>
      </c>
      <c r="F1631" t="s">
        <v>157</v>
      </c>
      <c r="G1631" s="33">
        <v>43229</v>
      </c>
      <c r="H1631" s="41">
        <f t="shared" si="30"/>
        <v>3236.6370000000006</v>
      </c>
      <c r="I1631">
        <v>-8.9879999999999995</v>
      </c>
      <c r="J1631">
        <v>-10.776</v>
      </c>
      <c r="K1631">
        <v>-9.3260000000000005</v>
      </c>
      <c r="L1631">
        <v>-9.8759999999999994</v>
      </c>
      <c r="M1631">
        <v>-9.5760000000000005</v>
      </c>
      <c r="N1631">
        <v>-9.4260000000000002</v>
      </c>
      <c r="O1631">
        <v>-9.5510000000000002</v>
      </c>
      <c r="P1631">
        <v>-9.4760000000000009</v>
      </c>
      <c r="Q1631">
        <v>-9.4510000000000005</v>
      </c>
      <c r="R1631">
        <v>-8.8879999999999999</v>
      </c>
      <c r="S1631">
        <v>-8.7010000000000005</v>
      </c>
      <c r="T1631">
        <v>-8.9640000000000004</v>
      </c>
      <c r="U1631">
        <v>-8.7390000000000008</v>
      </c>
      <c r="V1631">
        <v>-9.2889999999999997</v>
      </c>
      <c r="W1631">
        <v>-9.01</v>
      </c>
      <c r="X1631">
        <v>-15.872999999999999</v>
      </c>
      <c r="Y1631">
        <v>-48.197000000000003</v>
      </c>
      <c r="Z1631">
        <v>-107.758</v>
      </c>
      <c r="AA1631">
        <v>-117.732</v>
      </c>
      <c r="AB1631">
        <v>-178.422</v>
      </c>
      <c r="AC1631">
        <v>-254.57499999999999</v>
      </c>
      <c r="AD1631">
        <v>-208.15899999999999</v>
      </c>
      <c r="AE1631">
        <v>-165.66200000000001</v>
      </c>
      <c r="AF1631">
        <v>-263.01100000000002</v>
      </c>
      <c r="AG1631">
        <v>-277.81</v>
      </c>
      <c r="AH1631">
        <v>-258.30500000000001</v>
      </c>
      <c r="AI1631">
        <v>-418.75200000000001</v>
      </c>
      <c r="AJ1631">
        <v>-337.97199999999998</v>
      </c>
      <c r="AK1631">
        <v>-98.064999999999998</v>
      </c>
      <c r="AL1631">
        <v>-27.338999999999999</v>
      </c>
      <c r="AM1631">
        <v>-48.232999999999997</v>
      </c>
      <c r="AN1631">
        <v>-88.367000000000004</v>
      </c>
      <c r="AO1631">
        <v>-31.055</v>
      </c>
      <c r="AP1631">
        <v>-16.056999999999999</v>
      </c>
      <c r="AQ1631">
        <v>-9.6029999999999998</v>
      </c>
      <c r="AR1631">
        <v>-9.0259999999999998</v>
      </c>
      <c r="AS1631">
        <v>-9.9260000000000002</v>
      </c>
      <c r="AT1631">
        <v>-9.6509999999999998</v>
      </c>
      <c r="AU1631">
        <v>-9.5009999999999994</v>
      </c>
      <c r="AV1631">
        <v>-9.9139999999999997</v>
      </c>
      <c r="AW1631">
        <v>-9.7390000000000008</v>
      </c>
      <c r="AX1631">
        <v>-9.5760000000000005</v>
      </c>
      <c r="AY1631">
        <v>-9.4390000000000001</v>
      </c>
      <c r="AZ1631">
        <v>-9.4510000000000005</v>
      </c>
      <c r="BA1631">
        <v>-10.138999999999999</v>
      </c>
      <c r="BB1631">
        <v>-9.8640000000000008</v>
      </c>
      <c r="BC1631">
        <v>-9.7880000000000003</v>
      </c>
      <c r="BD1631">
        <v>-9.6389999999999993</v>
      </c>
    </row>
    <row r="1632" spans="1:56" x14ac:dyDescent="0.25">
      <c r="A1632" t="s">
        <v>323</v>
      </c>
      <c r="D1632" t="s">
        <v>2</v>
      </c>
      <c r="F1632" t="s">
        <v>155</v>
      </c>
      <c r="G1632" s="33">
        <v>43230</v>
      </c>
      <c r="H1632" s="41">
        <f t="shared" si="30"/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</row>
    <row r="1633" spans="1:56" x14ac:dyDescent="0.25">
      <c r="A1633" t="s">
        <v>323</v>
      </c>
      <c r="D1633" t="s">
        <v>2</v>
      </c>
      <c r="F1633" t="s">
        <v>156</v>
      </c>
      <c r="G1633" s="33">
        <v>43230</v>
      </c>
      <c r="H1633" s="41">
        <f t="shared" si="30"/>
        <v>109272.95600000002</v>
      </c>
      <c r="I1633">
        <v>-8.093</v>
      </c>
      <c r="J1633">
        <v>-6.883</v>
      </c>
      <c r="K1633">
        <v>-4.944</v>
      </c>
      <c r="L1633">
        <v>-5.984</v>
      </c>
      <c r="M1633">
        <v>-6.2060000000000004</v>
      </c>
      <c r="N1633">
        <v>-4.5330000000000004</v>
      </c>
      <c r="O1633">
        <v>-5.117</v>
      </c>
      <c r="P1633">
        <v>-6.3179999999999996</v>
      </c>
      <c r="Q1633">
        <v>-5.335</v>
      </c>
      <c r="R1633">
        <v>-4.7539999999999996</v>
      </c>
      <c r="S1633">
        <v>-6.109</v>
      </c>
      <c r="T1633">
        <v>-5.8979999999999997</v>
      </c>
      <c r="U1633">
        <v>-4.7939999999999996</v>
      </c>
      <c r="V1633">
        <v>-6.0739999999999998</v>
      </c>
      <c r="W1633">
        <v>-11.366</v>
      </c>
      <c r="X1633">
        <v>-310.358</v>
      </c>
      <c r="Y1633">
        <v>-1757.4490000000001</v>
      </c>
      <c r="Z1633">
        <v>-4357.7529999999997</v>
      </c>
      <c r="AA1633">
        <v>-7342.5619999999999</v>
      </c>
      <c r="AB1633">
        <v>-5005.9120000000003</v>
      </c>
      <c r="AC1633">
        <v>-9206.098</v>
      </c>
      <c r="AD1633">
        <v>-7101.6639999999998</v>
      </c>
      <c r="AE1633">
        <v>-4375.085</v>
      </c>
      <c r="AF1633">
        <v>-6060.7259999999997</v>
      </c>
      <c r="AG1633">
        <v>-11000.337</v>
      </c>
      <c r="AH1633">
        <v>-8285.4290000000001</v>
      </c>
      <c r="AI1633">
        <v>-4937.2759999999998</v>
      </c>
      <c r="AJ1633">
        <v>-5972.7219999999998</v>
      </c>
      <c r="AK1633">
        <v>-10299.058000000001</v>
      </c>
      <c r="AL1633">
        <v>-12442.264999999999</v>
      </c>
      <c r="AM1633">
        <v>-7104.58</v>
      </c>
      <c r="AN1633">
        <v>-2541.9229999999998</v>
      </c>
      <c r="AO1633">
        <v>-858.19399999999996</v>
      </c>
      <c r="AP1633">
        <v>-56.746000000000002</v>
      </c>
      <c r="AQ1633">
        <v>-15.36</v>
      </c>
      <c r="AR1633">
        <v>-16.277999999999999</v>
      </c>
      <c r="AS1633">
        <v>-15.693</v>
      </c>
      <c r="AT1633">
        <v>-14.999000000000001</v>
      </c>
      <c r="AU1633">
        <v>-13.03</v>
      </c>
      <c r="AV1633">
        <v>-12.327</v>
      </c>
      <c r="AW1633">
        <v>-12.273999999999999</v>
      </c>
      <c r="AX1633">
        <v>-9.7249999999999996</v>
      </c>
      <c r="AY1633">
        <v>-10.613</v>
      </c>
      <c r="AZ1633">
        <v>-10.313000000000001</v>
      </c>
      <c r="BA1633">
        <v>-10.686999999999999</v>
      </c>
      <c r="BB1633">
        <v>-7.0490000000000004</v>
      </c>
      <c r="BC1633">
        <v>-8.157</v>
      </c>
      <c r="BD1633">
        <v>-7.9059999999999997</v>
      </c>
    </row>
    <row r="1634" spans="1:56" x14ac:dyDescent="0.25">
      <c r="A1634" t="s">
        <v>323</v>
      </c>
      <c r="D1634" t="s">
        <v>2</v>
      </c>
      <c r="F1634" t="s">
        <v>157</v>
      </c>
      <c r="G1634" s="33">
        <v>43230</v>
      </c>
      <c r="H1634" s="41">
        <f t="shared" si="30"/>
        <v>3924.5990000000006</v>
      </c>
      <c r="I1634">
        <v>-7.7510000000000003</v>
      </c>
      <c r="J1634">
        <v>-11.388</v>
      </c>
      <c r="K1634">
        <v>-9.2010000000000005</v>
      </c>
      <c r="L1634">
        <v>-9.5389999999999997</v>
      </c>
      <c r="M1634">
        <v>-9.8390000000000004</v>
      </c>
      <c r="N1634">
        <v>-9.6760000000000002</v>
      </c>
      <c r="O1634">
        <v>-9.3260000000000005</v>
      </c>
      <c r="P1634">
        <v>-9.5640000000000001</v>
      </c>
      <c r="Q1634">
        <v>-9.2509999999999994</v>
      </c>
      <c r="R1634">
        <v>-9.3640000000000008</v>
      </c>
      <c r="S1634">
        <v>-8.9879999999999995</v>
      </c>
      <c r="T1634">
        <v>-9.1010000000000009</v>
      </c>
      <c r="U1634">
        <v>-9.1760000000000002</v>
      </c>
      <c r="V1634">
        <v>-8.6639999999999997</v>
      </c>
      <c r="W1634">
        <v>-8.5069999999999997</v>
      </c>
      <c r="X1634">
        <v>-18.199000000000002</v>
      </c>
      <c r="Y1634">
        <v>-55.518000000000001</v>
      </c>
      <c r="Z1634">
        <v>-128.50200000000001</v>
      </c>
      <c r="AA1634">
        <v>-254.58199999999999</v>
      </c>
      <c r="AB1634">
        <v>-151.994</v>
      </c>
      <c r="AC1634">
        <v>-321.40100000000001</v>
      </c>
      <c r="AD1634">
        <v>-241.06299999999999</v>
      </c>
      <c r="AE1634">
        <v>-123.19499999999999</v>
      </c>
      <c r="AF1634">
        <v>-140.11000000000001</v>
      </c>
      <c r="AG1634">
        <v>-383.69600000000003</v>
      </c>
      <c r="AH1634">
        <v>-279.55700000000002</v>
      </c>
      <c r="AI1634">
        <v>-167.48699999999999</v>
      </c>
      <c r="AJ1634">
        <v>-197.285</v>
      </c>
      <c r="AK1634">
        <v>-408.25</v>
      </c>
      <c r="AL1634">
        <v>-421.584</v>
      </c>
      <c r="AM1634">
        <v>-226.23</v>
      </c>
      <c r="AN1634">
        <v>-79.753</v>
      </c>
      <c r="AO1634">
        <v>-35.353999999999999</v>
      </c>
      <c r="AP1634">
        <v>-12.786</v>
      </c>
      <c r="AQ1634">
        <v>-8.6519999999999992</v>
      </c>
      <c r="AR1634">
        <v>-9.3640000000000008</v>
      </c>
      <c r="AS1634">
        <v>-10.651</v>
      </c>
      <c r="AT1634">
        <v>-9.8889999999999993</v>
      </c>
      <c r="AU1634">
        <v>-10.476000000000001</v>
      </c>
      <c r="AV1634">
        <v>-10.176</v>
      </c>
      <c r="AW1634">
        <v>-10.125999999999999</v>
      </c>
      <c r="AX1634">
        <v>-10.125999999999999</v>
      </c>
      <c r="AY1634">
        <v>-10.026</v>
      </c>
      <c r="AZ1634">
        <v>-10.164</v>
      </c>
      <c r="BA1634">
        <v>-9.9510000000000005</v>
      </c>
      <c r="BB1634">
        <v>-9.7390000000000008</v>
      </c>
      <c r="BC1634">
        <v>-9.9640000000000004</v>
      </c>
      <c r="BD1634">
        <v>-9.4139999999999997</v>
      </c>
    </row>
    <row r="1635" spans="1:56" x14ac:dyDescent="0.25">
      <c r="A1635" t="s">
        <v>323</v>
      </c>
      <c r="D1635" t="s">
        <v>2</v>
      </c>
      <c r="F1635" t="s">
        <v>157</v>
      </c>
      <c r="G1635" s="33">
        <v>43231</v>
      </c>
      <c r="H1635" s="41">
        <f t="shared" si="30"/>
        <v>633.48</v>
      </c>
      <c r="I1635">
        <v>-7.8140000000000001</v>
      </c>
      <c r="J1635">
        <v>-11.226000000000001</v>
      </c>
      <c r="K1635">
        <v>-9.4879999999999995</v>
      </c>
      <c r="L1635">
        <v>-9.3510000000000009</v>
      </c>
      <c r="M1635">
        <v>-9.5139999999999993</v>
      </c>
      <c r="N1635">
        <v>-8.9879999999999995</v>
      </c>
      <c r="O1635">
        <v>-9.3640000000000008</v>
      </c>
      <c r="P1635">
        <v>-9.3010000000000002</v>
      </c>
      <c r="Q1635">
        <v>-9.4760000000000009</v>
      </c>
      <c r="R1635">
        <v>-9.1509999999999998</v>
      </c>
      <c r="S1635">
        <v>-8.7129999999999992</v>
      </c>
      <c r="T1635">
        <v>-9.5890000000000004</v>
      </c>
      <c r="U1635">
        <v>-10.851000000000001</v>
      </c>
      <c r="V1635">
        <v>-9.9390000000000001</v>
      </c>
      <c r="W1635">
        <v>-9.5640000000000001</v>
      </c>
      <c r="X1635">
        <v>-10.881</v>
      </c>
      <c r="Y1635">
        <v>-14.385999999999999</v>
      </c>
      <c r="Z1635">
        <v>-16.981000000000002</v>
      </c>
      <c r="AA1635">
        <v>-48.695</v>
      </c>
      <c r="AB1635">
        <v>-25.728000000000002</v>
      </c>
      <c r="AC1635">
        <v>-35.503999999999998</v>
      </c>
      <c r="AD1635">
        <v>-38.594000000000001</v>
      </c>
      <c r="AE1635">
        <v>-26.067</v>
      </c>
      <c r="AF1635">
        <v>-15.326000000000001</v>
      </c>
      <c r="AG1635">
        <v>-17.100000000000001</v>
      </c>
      <c r="AH1635">
        <v>-13.311999999999999</v>
      </c>
      <c r="AI1635">
        <v>-12.675000000000001</v>
      </c>
      <c r="AJ1635">
        <v>-16.608000000000001</v>
      </c>
      <c r="AK1635">
        <v>-14.95</v>
      </c>
      <c r="AL1635">
        <v>-11.936999999999999</v>
      </c>
      <c r="AM1635">
        <v>-10.029999999999999</v>
      </c>
      <c r="AN1635">
        <v>-10.56</v>
      </c>
      <c r="AO1635">
        <v>-8.01</v>
      </c>
      <c r="AP1635">
        <v>-10.504</v>
      </c>
      <c r="AQ1635">
        <v>-8.5139999999999993</v>
      </c>
      <c r="AR1635">
        <v>-9.0009999999999994</v>
      </c>
      <c r="AS1635">
        <v>-9.6880000000000006</v>
      </c>
      <c r="AT1635">
        <v>-9.3390000000000004</v>
      </c>
      <c r="AU1635">
        <v>-9.7260000000000009</v>
      </c>
      <c r="AV1635">
        <v>-9.2639999999999993</v>
      </c>
      <c r="AW1635">
        <v>-10.039</v>
      </c>
      <c r="AX1635">
        <v>-10.500999999999999</v>
      </c>
      <c r="AY1635">
        <v>-9.7639999999999993</v>
      </c>
      <c r="AZ1635">
        <v>-9.9510000000000005</v>
      </c>
      <c r="BA1635">
        <v>-9.4009999999999998</v>
      </c>
      <c r="BB1635">
        <v>-9.0129999999999999</v>
      </c>
      <c r="BC1635">
        <v>-9.1880000000000006</v>
      </c>
      <c r="BD1635">
        <v>-9.9139999999999997</v>
      </c>
    </row>
    <row r="1636" spans="1:56" x14ac:dyDescent="0.25">
      <c r="A1636" t="s">
        <v>323</v>
      </c>
      <c r="D1636" t="s">
        <v>2</v>
      </c>
      <c r="F1636" t="s">
        <v>156</v>
      </c>
      <c r="G1636" s="33">
        <v>43231</v>
      </c>
      <c r="H1636" s="41">
        <f t="shared" si="30"/>
        <v>7151.1919999999991</v>
      </c>
      <c r="I1636">
        <v>-6.4889999999999999</v>
      </c>
      <c r="J1636">
        <v>-4.4729999999999999</v>
      </c>
      <c r="K1636">
        <v>-5.4580000000000002</v>
      </c>
      <c r="L1636">
        <v>-6.3440000000000003</v>
      </c>
      <c r="M1636">
        <v>-4.3819999999999997</v>
      </c>
      <c r="N1636">
        <v>-4.2699999999999996</v>
      </c>
      <c r="O1636">
        <v>-5.66</v>
      </c>
      <c r="P1636">
        <v>-4.6059999999999999</v>
      </c>
      <c r="Q1636">
        <v>-5.5579999999999998</v>
      </c>
      <c r="R1636">
        <v>-5.859</v>
      </c>
      <c r="S1636">
        <v>-7.0410000000000004</v>
      </c>
      <c r="T1636">
        <v>-6.9649999999999999</v>
      </c>
      <c r="U1636">
        <v>-7.22</v>
      </c>
      <c r="V1636">
        <v>-8.5060000000000002</v>
      </c>
      <c r="W1636">
        <v>-9.6929999999999996</v>
      </c>
      <c r="X1636">
        <v>-15.175000000000001</v>
      </c>
      <c r="Y1636">
        <v>-107.48</v>
      </c>
      <c r="Z1636">
        <v>-172.864</v>
      </c>
      <c r="AA1636">
        <v>-1187.337</v>
      </c>
      <c r="AB1636">
        <v>-598.50199999999995</v>
      </c>
      <c r="AC1636">
        <v>-1269.2809999999999</v>
      </c>
      <c r="AD1636">
        <v>-1576.874</v>
      </c>
      <c r="AE1636">
        <v>-855.40099999999995</v>
      </c>
      <c r="AF1636">
        <v>-225.18899999999999</v>
      </c>
      <c r="AG1636">
        <v>-294.39699999999999</v>
      </c>
      <c r="AH1636">
        <v>-133.71100000000001</v>
      </c>
      <c r="AI1636">
        <v>-104.449</v>
      </c>
      <c r="AJ1636">
        <v>-147.41499999999999</v>
      </c>
      <c r="AK1636">
        <v>-145.678</v>
      </c>
      <c r="AL1636">
        <v>-43.277999999999999</v>
      </c>
      <c r="AM1636">
        <v>-20.92</v>
      </c>
      <c r="AN1636">
        <v>-16.652000000000001</v>
      </c>
      <c r="AO1636">
        <v>-17.044</v>
      </c>
      <c r="AP1636">
        <v>-14.093</v>
      </c>
      <c r="AQ1636">
        <v>-13.302</v>
      </c>
      <c r="AR1636">
        <v>-13.183999999999999</v>
      </c>
      <c r="AS1636">
        <v>-11.731</v>
      </c>
      <c r="AT1636">
        <v>-10.138</v>
      </c>
      <c r="AU1636">
        <v>-9.1359999999999992</v>
      </c>
      <c r="AV1636">
        <v>-7.2450000000000001</v>
      </c>
      <c r="AW1636">
        <v>-7.0679999999999996</v>
      </c>
      <c r="AX1636">
        <v>-8.0969999999999995</v>
      </c>
      <c r="AY1636">
        <v>-7.8239999999999998</v>
      </c>
      <c r="AZ1636">
        <v>-6.8550000000000004</v>
      </c>
      <c r="BA1636">
        <v>-5.5819999999999999</v>
      </c>
      <c r="BB1636">
        <v>-4.383</v>
      </c>
      <c r="BC1636">
        <v>-4.556</v>
      </c>
      <c r="BD1636">
        <v>-3.827</v>
      </c>
    </row>
    <row r="1637" spans="1:56" x14ac:dyDescent="0.25">
      <c r="A1637" t="s">
        <v>323</v>
      </c>
      <c r="D1637" t="s">
        <v>2</v>
      </c>
      <c r="F1637" t="s">
        <v>155</v>
      </c>
      <c r="G1637" s="33">
        <v>43231</v>
      </c>
      <c r="H1637" s="41">
        <f t="shared" si="30"/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</row>
    <row r="1638" spans="1:56" x14ac:dyDescent="0.25">
      <c r="A1638" t="s">
        <v>323</v>
      </c>
      <c r="D1638" t="s">
        <v>2</v>
      </c>
      <c r="F1638" t="s">
        <v>155</v>
      </c>
      <c r="G1638" s="33">
        <v>43232</v>
      </c>
      <c r="H1638" s="41">
        <f t="shared" si="30"/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</row>
    <row r="1639" spans="1:56" x14ac:dyDescent="0.25">
      <c r="A1639" t="s">
        <v>323</v>
      </c>
      <c r="D1639" t="s">
        <v>2</v>
      </c>
      <c r="F1639" t="s">
        <v>156</v>
      </c>
      <c r="G1639" s="33">
        <v>43232</v>
      </c>
      <c r="H1639" s="41">
        <f t="shared" si="30"/>
        <v>91864.168000000005</v>
      </c>
      <c r="I1639">
        <v>-3.206</v>
      </c>
      <c r="J1639">
        <v>-4.2439999999999998</v>
      </c>
      <c r="K1639">
        <v>-3.9079999999999999</v>
      </c>
      <c r="L1639">
        <v>-3.976</v>
      </c>
      <c r="M1639">
        <v>-3.669</v>
      </c>
      <c r="N1639">
        <v>-3.3250000000000002</v>
      </c>
      <c r="O1639">
        <v>-2.9039999999999999</v>
      </c>
      <c r="P1639">
        <v>-3.1320000000000001</v>
      </c>
      <c r="Q1639">
        <v>-3.383</v>
      </c>
      <c r="R1639">
        <v>-3.9660000000000002</v>
      </c>
      <c r="S1639">
        <v>-3.782</v>
      </c>
      <c r="T1639">
        <v>-3.84</v>
      </c>
      <c r="U1639">
        <v>-3.988</v>
      </c>
      <c r="V1639">
        <v>-4.7910000000000004</v>
      </c>
      <c r="W1639">
        <v>-6.6669999999999998</v>
      </c>
      <c r="X1639">
        <v>-60.514000000000003</v>
      </c>
      <c r="Y1639">
        <v>-656.60599999999999</v>
      </c>
      <c r="Z1639">
        <v>-2107.7840000000001</v>
      </c>
      <c r="AA1639">
        <v>-4221.6120000000001</v>
      </c>
      <c r="AB1639">
        <v>-5768.6080000000002</v>
      </c>
      <c r="AC1639">
        <v>-8635.7759999999998</v>
      </c>
      <c r="AD1639">
        <v>-9757.6669999999995</v>
      </c>
      <c r="AE1639">
        <v>-9489.15</v>
      </c>
      <c r="AF1639">
        <v>-8424.0869999999995</v>
      </c>
      <c r="AG1639">
        <v>-8739.2530000000006</v>
      </c>
      <c r="AH1639">
        <v>-9412.7119999999995</v>
      </c>
      <c r="AI1639">
        <v>-8292.3279999999995</v>
      </c>
      <c r="AJ1639">
        <v>-6937.91</v>
      </c>
      <c r="AK1639">
        <v>-3657.0509999999999</v>
      </c>
      <c r="AL1639">
        <v>-2383.875</v>
      </c>
      <c r="AM1639">
        <v>-2170.7280000000001</v>
      </c>
      <c r="AN1639">
        <v>-876.69100000000003</v>
      </c>
      <c r="AO1639">
        <v>-97.078999999999994</v>
      </c>
      <c r="AP1639">
        <v>-15.313000000000001</v>
      </c>
      <c r="AQ1639">
        <v>-11.595000000000001</v>
      </c>
      <c r="AR1639">
        <v>-12.234</v>
      </c>
      <c r="AS1639">
        <v>-11.694000000000001</v>
      </c>
      <c r="AT1639">
        <v>-9.4440000000000008</v>
      </c>
      <c r="AU1639">
        <v>-6.78</v>
      </c>
      <c r="AV1639">
        <v>-5.5510000000000002</v>
      </c>
      <c r="AW1639">
        <v>-6.3879999999999999</v>
      </c>
      <c r="AX1639">
        <v>-5.65</v>
      </c>
      <c r="AY1639">
        <v>-5.21</v>
      </c>
      <c r="AZ1639">
        <v>-5.1609999999999996</v>
      </c>
      <c r="BA1639">
        <v>-7.0590000000000002</v>
      </c>
      <c r="BB1639">
        <v>-4.8129999999999997</v>
      </c>
      <c r="BC1639">
        <v>-4.5259999999999998</v>
      </c>
      <c r="BD1639">
        <v>-4.5380000000000003</v>
      </c>
    </row>
    <row r="1640" spans="1:56" x14ac:dyDescent="0.25">
      <c r="A1640" t="s">
        <v>323</v>
      </c>
      <c r="D1640" t="s">
        <v>2</v>
      </c>
      <c r="F1640" t="s">
        <v>157</v>
      </c>
      <c r="G1640" s="33">
        <v>43232</v>
      </c>
      <c r="H1640" s="41">
        <f t="shared" si="30"/>
        <v>9701.663999999997</v>
      </c>
      <c r="I1640">
        <v>-8.0879999999999992</v>
      </c>
      <c r="J1640">
        <v>-11.750999999999999</v>
      </c>
      <c r="K1640">
        <v>-9.6880000000000006</v>
      </c>
      <c r="L1640">
        <v>-9.5009999999999994</v>
      </c>
      <c r="M1640">
        <v>-9.5139999999999993</v>
      </c>
      <c r="N1640">
        <v>-9.2880000000000003</v>
      </c>
      <c r="O1640">
        <v>-9.8010000000000002</v>
      </c>
      <c r="P1640">
        <v>-9.3010000000000002</v>
      </c>
      <c r="Q1640">
        <v>-9.6760000000000002</v>
      </c>
      <c r="R1640">
        <v>-9.5510000000000002</v>
      </c>
      <c r="S1640">
        <v>-9.6760000000000002</v>
      </c>
      <c r="T1640">
        <v>-9.6760000000000002</v>
      </c>
      <c r="U1640">
        <v>-9.7759999999999998</v>
      </c>
      <c r="V1640">
        <v>-9.4390000000000001</v>
      </c>
      <c r="W1640">
        <v>-9.1829999999999998</v>
      </c>
      <c r="X1640">
        <v>-19.312000000000001</v>
      </c>
      <c r="Y1640">
        <v>-88.078000000000003</v>
      </c>
      <c r="Z1640">
        <v>-279.82799999999997</v>
      </c>
      <c r="AA1640">
        <v>-472.06900000000002</v>
      </c>
      <c r="AB1640">
        <v>-556.32500000000005</v>
      </c>
      <c r="AC1640">
        <v>-846.55899999999997</v>
      </c>
      <c r="AD1640">
        <v>-891.54600000000005</v>
      </c>
      <c r="AE1640">
        <v>-898.46900000000005</v>
      </c>
      <c r="AF1640">
        <v>-767.505</v>
      </c>
      <c r="AG1640">
        <v>-870.82500000000005</v>
      </c>
      <c r="AH1640">
        <v>-890.44200000000001</v>
      </c>
      <c r="AI1640">
        <v>-986.721</v>
      </c>
      <c r="AJ1640">
        <v>-738.37300000000005</v>
      </c>
      <c r="AK1640">
        <v>-480.755</v>
      </c>
      <c r="AL1640">
        <v>-270.43799999999999</v>
      </c>
      <c r="AM1640">
        <v>-238.88200000000001</v>
      </c>
      <c r="AN1640">
        <v>-80.820999999999998</v>
      </c>
      <c r="AO1640">
        <v>-27.599</v>
      </c>
      <c r="AP1640">
        <v>-15.827999999999999</v>
      </c>
      <c r="AQ1640">
        <v>-9.49</v>
      </c>
      <c r="AR1640">
        <v>-9.4640000000000004</v>
      </c>
      <c r="AS1640">
        <v>-10.101000000000001</v>
      </c>
      <c r="AT1640">
        <v>-10.451000000000001</v>
      </c>
      <c r="AU1640">
        <v>-10.476000000000001</v>
      </c>
      <c r="AV1640">
        <v>-10.301</v>
      </c>
      <c r="AW1640">
        <v>-9.8640000000000008</v>
      </c>
      <c r="AX1640">
        <v>-10.101000000000001</v>
      </c>
      <c r="AY1640">
        <v>-9.6140000000000008</v>
      </c>
      <c r="AZ1640">
        <v>-10.414</v>
      </c>
      <c r="BA1640">
        <v>-9.3010000000000002</v>
      </c>
      <c r="BB1640">
        <v>-9.6010000000000009</v>
      </c>
      <c r="BC1640">
        <v>-9.3759999999999994</v>
      </c>
      <c r="BD1640">
        <v>-8.8260000000000005</v>
      </c>
    </row>
    <row r="1641" spans="1:56" x14ac:dyDescent="0.25">
      <c r="A1641" t="s">
        <v>323</v>
      </c>
      <c r="D1641" t="s">
        <v>2</v>
      </c>
      <c r="F1641" t="s">
        <v>156</v>
      </c>
      <c r="G1641" s="33">
        <v>43233</v>
      </c>
      <c r="H1641" s="41">
        <f t="shared" si="30"/>
        <v>131666.39700000006</v>
      </c>
      <c r="I1641">
        <v>-4.1180000000000003</v>
      </c>
      <c r="J1641">
        <v>-3.9950000000000001</v>
      </c>
      <c r="K1641">
        <v>-3.7749999999999999</v>
      </c>
      <c r="L1641">
        <v>-3.1819999999999999</v>
      </c>
      <c r="M1641">
        <v>-3.5569999999999999</v>
      </c>
      <c r="N1641">
        <v>-3.3370000000000002</v>
      </c>
      <c r="O1641">
        <v>-3.226</v>
      </c>
      <c r="P1641">
        <v>-3.8820000000000001</v>
      </c>
      <c r="Q1641">
        <v>-3.1230000000000002</v>
      </c>
      <c r="R1641">
        <v>-4.3259999999999996</v>
      </c>
      <c r="S1641">
        <v>-3.8359999999999999</v>
      </c>
      <c r="T1641">
        <v>-4.2140000000000004</v>
      </c>
      <c r="U1641">
        <v>-3.6589999999999998</v>
      </c>
      <c r="V1641">
        <v>-3.9630000000000001</v>
      </c>
      <c r="W1641">
        <v>-4.08</v>
      </c>
      <c r="X1641">
        <v>-157.233</v>
      </c>
      <c r="Y1641">
        <v>-1288.8489999999999</v>
      </c>
      <c r="Z1641">
        <v>-2766.0549999999998</v>
      </c>
      <c r="AA1641">
        <v>-4354.848</v>
      </c>
      <c r="AB1641">
        <v>-7468.0829999999996</v>
      </c>
      <c r="AC1641">
        <v>-7606.5969999999998</v>
      </c>
      <c r="AD1641">
        <v>-7139.9189999999999</v>
      </c>
      <c r="AE1641">
        <v>-7387.59</v>
      </c>
      <c r="AF1641">
        <v>-8752.98</v>
      </c>
      <c r="AG1641">
        <v>-10044.132</v>
      </c>
      <c r="AH1641">
        <v>-10712.541999999999</v>
      </c>
      <c r="AI1641">
        <v>-11749.896000000001</v>
      </c>
      <c r="AJ1641">
        <v>-13098.013999999999</v>
      </c>
      <c r="AK1641">
        <v>-12816.36</v>
      </c>
      <c r="AL1641">
        <v>-10486.588</v>
      </c>
      <c r="AM1641">
        <v>-7984.3620000000001</v>
      </c>
      <c r="AN1641">
        <v>-5097.0140000000001</v>
      </c>
      <c r="AO1641">
        <v>-2168.9720000000002</v>
      </c>
      <c r="AP1641">
        <v>-420.25700000000001</v>
      </c>
      <c r="AQ1641">
        <v>-12.019</v>
      </c>
      <c r="AR1641">
        <v>-10.478999999999999</v>
      </c>
      <c r="AS1641">
        <v>-8.8390000000000004</v>
      </c>
      <c r="AT1641">
        <v>-9.6319999999999997</v>
      </c>
      <c r="AU1641">
        <v>-10.595000000000001</v>
      </c>
      <c r="AV1641">
        <v>-9.8480000000000008</v>
      </c>
      <c r="AW1641">
        <v>-7.7770000000000001</v>
      </c>
      <c r="AX1641">
        <v>-8.0190000000000001</v>
      </c>
      <c r="AY1641">
        <v>-7.1849999999999996</v>
      </c>
      <c r="AZ1641">
        <v>-7.4009999999999998</v>
      </c>
      <c r="BA1641">
        <v>-5.3330000000000002</v>
      </c>
      <c r="BB1641">
        <v>-4.7629999999999999</v>
      </c>
      <c r="BC1641">
        <v>-3.78</v>
      </c>
      <c r="BD1641">
        <v>-4.1630000000000003</v>
      </c>
    </row>
    <row r="1642" spans="1:56" x14ac:dyDescent="0.25">
      <c r="A1642" t="s">
        <v>323</v>
      </c>
      <c r="D1642" t="s">
        <v>2</v>
      </c>
      <c r="F1642" t="s">
        <v>157</v>
      </c>
      <c r="G1642" s="33">
        <v>43233</v>
      </c>
      <c r="H1642" s="41">
        <f t="shared" si="30"/>
        <v>16070.876000000004</v>
      </c>
      <c r="I1642">
        <v>-8.0129999999999999</v>
      </c>
      <c r="J1642">
        <v>-11.339</v>
      </c>
      <c r="K1642">
        <v>-9.3759999999999994</v>
      </c>
      <c r="L1642">
        <v>-9.7260000000000009</v>
      </c>
      <c r="M1642">
        <v>-9.4390000000000001</v>
      </c>
      <c r="N1642">
        <v>-9.4260000000000002</v>
      </c>
      <c r="O1642">
        <v>-9.9009999999999998</v>
      </c>
      <c r="P1642">
        <v>-9.4009999999999998</v>
      </c>
      <c r="Q1642">
        <v>-9.7260000000000009</v>
      </c>
      <c r="R1642">
        <v>-9.7140000000000004</v>
      </c>
      <c r="S1642">
        <v>-9.4260000000000002</v>
      </c>
      <c r="T1642">
        <v>-9.7260000000000009</v>
      </c>
      <c r="U1642">
        <v>-9.4139999999999997</v>
      </c>
      <c r="V1642">
        <v>-9.9760000000000009</v>
      </c>
      <c r="W1642">
        <v>-9.9909999999999997</v>
      </c>
      <c r="X1642">
        <v>-44.542000000000002</v>
      </c>
      <c r="Y1642">
        <v>-165.791</v>
      </c>
      <c r="Z1642">
        <v>-324.36799999999999</v>
      </c>
      <c r="AA1642">
        <v>-505.42700000000002</v>
      </c>
      <c r="AB1642">
        <v>-953.04600000000005</v>
      </c>
      <c r="AC1642">
        <v>-1046.1579999999999</v>
      </c>
      <c r="AD1642">
        <v>-984.17700000000002</v>
      </c>
      <c r="AE1642">
        <v>-1057.586</v>
      </c>
      <c r="AF1642">
        <v>-1140.383</v>
      </c>
      <c r="AG1642">
        <v>-1317.4559999999999</v>
      </c>
      <c r="AH1642">
        <v>-1263.9760000000001</v>
      </c>
      <c r="AI1642">
        <v>-1478.0450000000001</v>
      </c>
      <c r="AJ1642">
        <v>-1500.172</v>
      </c>
      <c r="AK1642">
        <v>-1337.0650000000001</v>
      </c>
      <c r="AL1642">
        <v>-1100.278</v>
      </c>
      <c r="AM1642">
        <v>-774.48900000000003</v>
      </c>
      <c r="AN1642">
        <v>-510.20499999999998</v>
      </c>
      <c r="AO1642">
        <v>-230.624</v>
      </c>
      <c r="AP1642">
        <v>-57.31</v>
      </c>
      <c r="AQ1642">
        <v>-10.645</v>
      </c>
      <c r="AR1642">
        <v>-9.5389999999999997</v>
      </c>
      <c r="AS1642">
        <v>-9.9260000000000002</v>
      </c>
      <c r="AT1642">
        <v>-9.6509999999999998</v>
      </c>
      <c r="AU1642">
        <v>-9.5389999999999997</v>
      </c>
      <c r="AV1642">
        <v>-9.4390000000000001</v>
      </c>
      <c r="AW1642">
        <v>-9.3510000000000009</v>
      </c>
      <c r="AX1642">
        <v>-9.4390000000000001</v>
      </c>
      <c r="AY1642">
        <v>-9.4879999999999995</v>
      </c>
      <c r="AZ1642">
        <v>-9.7509999999999994</v>
      </c>
      <c r="BA1642">
        <v>-9.4879999999999995</v>
      </c>
      <c r="BB1642">
        <v>-10.101000000000001</v>
      </c>
      <c r="BC1642">
        <v>-9.4390000000000001</v>
      </c>
      <c r="BD1642">
        <v>-9.3879999999999999</v>
      </c>
    </row>
    <row r="1643" spans="1:56" x14ac:dyDescent="0.25">
      <c r="A1643" t="s">
        <v>323</v>
      </c>
      <c r="D1643" t="s">
        <v>2</v>
      </c>
      <c r="F1643" t="s">
        <v>155</v>
      </c>
      <c r="G1643" s="33">
        <v>43233</v>
      </c>
      <c r="H1643" s="41">
        <f t="shared" si="30"/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</row>
    <row r="1644" spans="1:56" x14ac:dyDescent="0.25">
      <c r="A1644" t="s">
        <v>323</v>
      </c>
      <c r="D1644" t="s">
        <v>2</v>
      </c>
      <c r="F1644" t="s">
        <v>157</v>
      </c>
      <c r="G1644" s="33">
        <v>43234</v>
      </c>
      <c r="H1644" s="41">
        <f t="shared" si="30"/>
        <v>5418.0060000000012</v>
      </c>
      <c r="I1644">
        <v>-8.4879999999999995</v>
      </c>
      <c r="J1644">
        <v>-10.288</v>
      </c>
      <c r="K1644">
        <v>-9.0009999999999994</v>
      </c>
      <c r="L1644">
        <v>-8.6890000000000001</v>
      </c>
      <c r="M1644">
        <v>-9.2260000000000009</v>
      </c>
      <c r="N1644">
        <v>-9.4879999999999995</v>
      </c>
      <c r="O1644">
        <v>-9.2010000000000005</v>
      </c>
      <c r="P1644">
        <v>-9.2880000000000003</v>
      </c>
      <c r="Q1644">
        <v>-9.4760000000000009</v>
      </c>
      <c r="R1644">
        <v>-9.4640000000000004</v>
      </c>
      <c r="S1644">
        <v>-8.9760000000000009</v>
      </c>
      <c r="T1644">
        <v>-9.4510000000000005</v>
      </c>
      <c r="U1644">
        <v>-8.5510000000000002</v>
      </c>
      <c r="V1644">
        <v>-8.8759999999999994</v>
      </c>
      <c r="W1644">
        <v>-8.4269999999999996</v>
      </c>
      <c r="X1644">
        <v>-9.7850000000000001</v>
      </c>
      <c r="Y1644">
        <v>-14.67</v>
      </c>
      <c r="Z1644">
        <v>-26.632000000000001</v>
      </c>
      <c r="AA1644">
        <v>-57.89</v>
      </c>
      <c r="AB1644">
        <v>-93.278000000000006</v>
      </c>
      <c r="AC1644">
        <v>-190.58</v>
      </c>
      <c r="AD1644">
        <v>-259.71699999999998</v>
      </c>
      <c r="AE1644">
        <v>-323.22899999999998</v>
      </c>
      <c r="AF1644">
        <v>-435.17500000000001</v>
      </c>
      <c r="AG1644">
        <v>-503.67200000000003</v>
      </c>
      <c r="AH1644">
        <v>-575.798</v>
      </c>
      <c r="AI1644">
        <v>-614.15300000000002</v>
      </c>
      <c r="AJ1644">
        <v>-588.24400000000003</v>
      </c>
      <c r="AK1644">
        <v>-509.096</v>
      </c>
      <c r="AL1644">
        <v>-403.18700000000001</v>
      </c>
      <c r="AM1644">
        <v>-276.66199999999998</v>
      </c>
      <c r="AN1644">
        <v>-164.06</v>
      </c>
      <c r="AO1644">
        <v>-74.849999999999994</v>
      </c>
      <c r="AP1644">
        <v>-23.850999999999999</v>
      </c>
      <c r="AQ1644">
        <v>-9.0730000000000004</v>
      </c>
      <c r="AR1644">
        <v>-9.3130000000000006</v>
      </c>
      <c r="AS1644">
        <v>-10.451000000000001</v>
      </c>
      <c r="AT1644">
        <v>-10.214</v>
      </c>
      <c r="AU1644">
        <v>-9.9009999999999998</v>
      </c>
      <c r="AV1644">
        <v>-10.564</v>
      </c>
      <c r="AW1644">
        <v>-10.263999999999999</v>
      </c>
      <c r="AX1644">
        <v>-9.5009999999999994</v>
      </c>
      <c r="AY1644">
        <v>-9.4760000000000009</v>
      </c>
      <c r="AZ1644">
        <v>-9.9760000000000009</v>
      </c>
      <c r="BA1644">
        <v>-9.4640000000000004</v>
      </c>
      <c r="BB1644">
        <v>-9.6010000000000009</v>
      </c>
      <c r="BC1644">
        <v>-9.4879999999999995</v>
      </c>
      <c r="BD1644">
        <v>-9.3010000000000002</v>
      </c>
    </row>
    <row r="1645" spans="1:56" x14ac:dyDescent="0.25">
      <c r="A1645" t="s">
        <v>323</v>
      </c>
      <c r="D1645" t="s">
        <v>2</v>
      </c>
      <c r="F1645" t="s">
        <v>156</v>
      </c>
      <c r="G1645" s="33">
        <v>43234</v>
      </c>
      <c r="H1645" s="41">
        <f t="shared" si="30"/>
        <v>144343.47400000002</v>
      </c>
      <c r="I1645">
        <v>-3.7570000000000001</v>
      </c>
      <c r="J1645">
        <v>-3.3679999999999999</v>
      </c>
      <c r="K1645">
        <v>-3.54</v>
      </c>
      <c r="L1645">
        <v>-3.01</v>
      </c>
      <c r="M1645">
        <v>-3.0419999999999998</v>
      </c>
      <c r="N1645">
        <v>-3.1309999999999998</v>
      </c>
      <c r="O1645">
        <v>-3.1560000000000001</v>
      </c>
      <c r="P1645">
        <v>-3.5350000000000001</v>
      </c>
      <c r="Q1645">
        <v>-3.903</v>
      </c>
      <c r="R1645">
        <v>-5.7750000000000004</v>
      </c>
      <c r="S1645">
        <v>-5.9279999999999999</v>
      </c>
      <c r="T1645">
        <v>-5.9640000000000004</v>
      </c>
      <c r="U1645">
        <v>-5.9219999999999997</v>
      </c>
      <c r="V1645">
        <v>-6.3769999999999998</v>
      </c>
      <c r="W1645">
        <v>-7.9729999999999999</v>
      </c>
      <c r="X1645">
        <v>-19.417999999999999</v>
      </c>
      <c r="Y1645">
        <v>-202.69399999999999</v>
      </c>
      <c r="Z1645">
        <v>-616.85</v>
      </c>
      <c r="AA1645">
        <v>-2289.5070000000001</v>
      </c>
      <c r="AB1645">
        <v>-3609.4079999999999</v>
      </c>
      <c r="AC1645">
        <v>-6283.4470000000001</v>
      </c>
      <c r="AD1645">
        <v>-8035.6779999999999</v>
      </c>
      <c r="AE1645">
        <v>-9102.2049999999999</v>
      </c>
      <c r="AF1645">
        <v>-12174.272999999999</v>
      </c>
      <c r="AG1645">
        <v>-13662.869000000001</v>
      </c>
      <c r="AH1645">
        <v>-14827.642</v>
      </c>
      <c r="AI1645">
        <v>-15388.031999999999</v>
      </c>
      <c r="AJ1645">
        <v>-15341.384</v>
      </c>
      <c r="AK1645">
        <v>-13913.210999999999</v>
      </c>
      <c r="AL1645">
        <v>-11672.466</v>
      </c>
      <c r="AM1645">
        <v>-8845.75</v>
      </c>
      <c r="AN1645">
        <v>-5503.6850000000004</v>
      </c>
      <c r="AO1645">
        <v>-2292.7370000000001</v>
      </c>
      <c r="AP1645">
        <v>-376.93900000000002</v>
      </c>
      <c r="AQ1645">
        <v>-14.413</v>
      </c>
      <c r="AR1645">
        <v>-12.202</v>
      </c>
      <c r="AS1645">
        <v>-12.366</v>
      </c>
      <c r="AT1645">
        <v>-11.871</v>
      </c>
      <c r="AU1645">
        <v>-11.023999999999999</v>
      </c>
      <c r="AV1645">
        <v>-7.8019999999999996</v>
      </c>
      <c r="AW1645">
        <v>-7.399</v>
      </c>
      <c r="AX1645">
        <v>-6.6260000000000003</v>
      </c>
      <c r="AY1645">
        <v>-6.7640000000000002</v>
      </c>
      <c r="AZ1645">
        <v>-5.0789999999999997</v>
      </c>
      <c r="BA1645">
        <v>-4.8049999999999997</v>
      </c>
      <c r="BB1645">
        <v>-4.6710000000000003</v>
      </c>
      <c r="BC1645">
        <v>-5.97</v>
      </c>
      <c r="BD1645">
        <v>-5.9059999999999997</v>
      </c>
    </row>
    <row r="1646" spans="1:56" x14ac:dyDescent="0.25">
      <c r="A1646" t="s">
        <v>323</v>
      </c>
      <c r="D1646" t="s">
        <v>2</v>
      </c>
      <c r="F1646" t="s">
        <v>155</v>
      </c>
      <c r="G1646" s="33">
        <v>43234</v>
      </c>
      <c r="H1646" s="41">
        <f t="shared" si="30"/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</row>
    <row r="1647" spans="1:56" x14ac:dyDescent="0.25">
      <c r="A1647" t="s">
        <v>323</v>
      </c>
      <c r="D1647" t="s">
        <v>2</v>
      </c>
      <c r="F1647" t="s">
        <v>157</v>
      </c>
      <c r="G1647" s="33">
        <v>43235</v>
      </c>
      <c r="H1647" s="41">
        <f t="shared" si="30"/>
        <v>1033.664</v>
      </c>
      <c r="I1647">
        <v>-8.8510000000000009</v>
      </c>
      <c r="J1647">
        <v>-10.250999999999999</v>
      </c>
      <c r="K1647">
        <v>-9.1010000000000009</v>
      </c>
      <c r="L1647">
        <v>-9.2880000000000003</v>
      </c>
      <c r="M1647">
        <v>-9.0510000000000002</v>
      </c>
      <c r="N1647">
        <v>-9.2880000000000003</v>
      </c>
      <c r="O1647">
        <v>-9.4009999999999998</v>
      </c>
      <c r="P1647">
        <v>-9.5009999999999994</v>
      </c>
      <c r="Q1647">
        <v>-9.1880000000000006</v>
      </c>
      <c r="R1647">
        <v>-9.4760000000000009</v>
      </c>
      <c r="S1647">
        <v>-8.7509999999999994</v>
      </c>
      <c r="T1647">
        <v>-9.3379999999999992</v>
      </c>
      <c r="U1647">
        <v>-8.6890000000000001</v>
      </c>
      <c r="V1647">
        <v>-8.7129999999999992</v>
      </c>
      <c r="W1647">
        <v>-9.2769999999999992</v>
      </c>
      <c r="X1647">
        <v>-9.4450000000000003</v>
      </c>
      <c r="Y1647">
        <v>-15.785</v>
      </c>
      <c r="Z1647">
        <v>-35.695999999999998</v>
      </c>
      <c r="AA1647">
        <v>-24.902999999999999</v>
      </c>
      <c r="AB1647">
        <v>-69.64</v>
      </c>
      <c r="AC1647">
        <v>-84.021000000000001</v>
      </c>
      <c r="AD1647">
        <v>-60.987000000000002</v>
      </c>
      <c r="AE1647">
        <v>-44.317999999999998</v>
      </c>
      <c r="AF1647">
        <v>-33.747999999999998</v>
      </c>
      <c r="AG1647">
        <v>-37.286000000000001</v>
      </c>
      <c r="AH1647">
        <v>-44.314999999999998</v>
      </c>
      <c r="AI1647">
        <v>-44.466000000000001</v>
      </c>
      <c r="AJ1647">
        <v>-44.140999999999998</v>
      </c>
      <c r="AK1647">
        <v>-44.277000000000001</v>
      </c>
      <c r="AL1647">
        <v>-41.264000000000003</v>
      </c>
      <c r="AM1647">
        <v>-35.048999999999999</v>
      </c>
      <c r="AN1647">
        <v>-43.793999999999997</v>
      </c>
      <c r="AO1647">
        <v>-25.667999999999999</v>
      </c>
      <c r="AP1647">
        <v>-13.829000000000001</v>
      </c>
      <c r="AQ1647">
        <v>-9.8650000000000002</v>
      </c>
      <c r="AR1647">
        <v>-10.500999999999999</v>
      </c>
      <c r="AS1647">
        <v>-10.839</v>
      </c>
      <c r="AT1647">
        <v>-9.5139999999999993</v>
      </c>
      <c r="AU1647">
        <v>-10.888999999999999</v>
      </c>
      <c r="AV1647">
        <v>-10.326000000000001</v>
      </c>
      <c r="AW1647">
        <v>-10.125999999999999</v>
      </c>
      <c r="AX1647">
        <v>-10.513999999999999</v>
      </c>
      <c r="AY1647">
        <v>-9.9260000000000002</v>
      </c>
      <c r="AZ1647">
        <v>-10.364000000000001</v>
      </c>
      <c r="BA1647">
        <v>-10.276</v>
      </c>
      <c r="BB1647">
        <v>-10.151</v>
      </c>
      <c r="BC1647">
        <v>-9.9510000000000005</v>
      </c>
      <c r="BD1647">
        <v>-9.6259999999999994</v>
      </c>
    </row>
    <row r="1648" spans="1:56" x14ac:dyDescent="0.25">
      <c r="A1648" t="s">
        <v>323</v>
      </c>
      <c r="D1648" t="s">
        <v>2</v>
      </c>
      <c r="F1648" t="s">
        <v>156</v>
      </c>
      <c r="G1648" s="33">
        <v>43235</v>
      </c>
      <c r="H1648" s="41">
        <f t="shared" si="30"/>
        <v>23519.954000000009</v>
      </c>
      <c r="I1648">
        <v>-4.4550000000000001</v>
      </c>
      <c r="J1648">
        <v>-3.1970000000000001</v>
      </c>
      <c r="K1648">
        <v>-3.31</v>
      </c>
      <c r="L1648">
        <v>-3.3050000000000002</v>
      </c>
      <c r="M1648">
        <v>-3.1259999999999999</v>
      </c>
      <c r="N1648">
        <v>-3.294</v>
      </c>
      <c r="O1648">
        <v>-3.0009999999999999</v>
      </c>
      <c r="P1648">
        <v>-3.0230000000000001</v>
      </c>
      <c r="Q1648">
        <v>-3.1059999999999999</v>
      </c>
      <c r="R1648">
        <v>-3.69</v>
      </c>
      <c r="S1648">
        <v>-5.0289999999999999</v>
      </c>
      <c r="T1648">
        <v>-6.12</v>
      </c>
      <c r="U1648">
        <v>-7.2329999999999997</v>
      </c>
      <c r="V1648">
        <v>-8.2650000000000006</v>
      </c>
      <c r="W1648">
        <v>-8.4380000000000006</v>
      </c>
      <c r="X1648">
        <v>-12.752000000000001</v>
      </c>
      <c r="Y1648">
        <v>-111.01600000000001</v>
      </c>
      <c r="Z1648">
        <v>-834.06100000000004</v>
      </c>
      <c r="AA1648">
        <v>-689.59500000000003</v>
      </c>
      <c r="AB1648">
        <v>-2570.5859999999998</v>
      </c>
      <c r="AC1648">
        <v>-3258.2719999999999</v>
      </c>
      <c r="AD1648">
        <v>-2462.6419999999998</v>
      </c>
      <c r="AE1648">
        <v>-1637.61</v>
      </c>
      <c r="AF1648">
        <v>-1159.3019999999999</v>
      </c>
      <c r="AG1648">
        <v>-1158.0719999999999</v>
      </c>
      <c r="AH1648">
        <v>-1534.4449999999999</v>
      </c>
      <c r="AI1648">
        <v>-1592.81</v>
      </c>
      <c r="AJ1648">
        <v>-1319.5139999999999</v>
      </c>
      <c r="AK1648">
        <v>-1397.289</v>
      </c>
      <c r="AL1648">
        <v>-1154.2170000000001</v>
      </c>
      <c r="AM1648">
        <v>-1039</v>
      </c>
      <c r="AN1648">
        <v>-1009.918</v>
      </c>
      <c r="AO1648">
        <v>-349.44400000000002</v>
      </c>
      <c r="AP1648">
        <v>-44.591999999999999</v>
      </c>
      <c r="AQ1648">
        <v>-9.3049999999999997</v>
      </c>
      <c r="AR1648">
        <v>-12.736000000000001</v>
      </c>
      <c r="AS1648">
        <v>-10.789</v>
      </c>
      <c r="AT1648">
        <v>-11.303000000000001</v>
      </c>
      <c r="AU1648">
        <v>-9.8849999999999998</v>
      </c>
      <c r="AV1648">
        <v>-10.026</v>
      </c>
      <c r="AW1648">
        <v>-8.8759999999999994</v>
      </c>
      <c r="AX1648">
        <v>-6.8419999999999996</v>
      </c>
      <c r="AY1648">
        <v>-7.1669999999999998</v>
      </c>
      <c r="AZ1648">
        <v>-7.2809999999999997</v>
      </c>
      <c r="BA1648">
        <v>-7.2329999999999997</v>
      </c>
      <c r="BB1648">
        <v>-4.9669999999999996</v>
      </c>
      <c r="BC1648">
        <v>-5.0030000000000001</v>
      </c>
      <c r="BD1648">
        <v>-4.8120000000000003</v>
      </c>
    </row>
    <row r="1649" spans="1:56" x14ac:dyDescent="0.25">
      <c r="A1649" t="s">
        <v>323</v>
      </c>
      <c r="D1649" t="s">
        <v>2</v>
      </c>
      <c r="F1649" t="s">
        <v>155</v>
      </c>
      <c r="G1649" s="33">
        <v>43235</v>
      </c>
      <c r="H1649" s="41">
        <f t="shared" si="30"/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</row>
    <row r="1650" spans="1:56" x14ac:dyDescent="0.25">
      <c r="A1650" t="s">
        <v>323</v>
      </c>
      <c r="D1650" t="s">
        <v>2</v>
      </c>
      <c r="F1650" t="s">
        <v>157</v>
      </c>
      <c r="G1650" s="33">
        <v>43236</v>
      </c>
      <c r="H1650" s="41">
        <f t="shared" si="30"/>
        <v>1836.098</v>
      </c>
      <c r="I1650">
        <v>-10.114000000000001</v>
      </c>
      <c r="J1650">
        <v>-9.8889999999999993</v>
      </c>
      <c r="K1650">
        <v>-10.289</v>
      </c>
      <c r="L1650">
        <v>-9.6760000000000002</v>
      </c>
      <c r="M1650">
        <v>-9.8879999999999999</v>
      </c>
      <c r="N1650">
        <v>-10.189</v>
      </c>
      <c r="O1650">
        <v>-10.201000000000001</v>
      </c>
      <c r="P1650">
        <v>-10.226000000000001</v>
      </c>
      <c r="Q1650">
        <v>-10.039</v>
      </c>
      <c r="R1650">
        <v>-9.9139999999999997</v>
      </c>
      <c r="S1650">
        <v>-9.2509999999999994</v>
      </c>
      <c r="T1650">
        <v>-9.8140000000000001</v>
      </c>
      <c r="U1650">
        <v>-9.6140000000000008</v>
      </c>
      <c r="V1650">
        <v>-8.8379999999999992</v>
      </c>
      <c r="W1650">
        <v>-8.9260000000000002</v>
      </c>
      <c r="X1650">
        <v>-9.8870000000000005</v>
      </c>
      <c r="Y1650">
        <v>-19.556999999999999</v>
      </c>
      <c r="Z1650">
        <v>-31.901</v>
      </c>
      <c r="AA1650">
        <v>-73.611999999999995</v>
      </c>
      <c r="AB1650">
        <v>-41.262</v>
      </c>
      <c r="AC1650">
        <v>-58.308</v>
      </c>
      <c r="AD1650">
        <v>-58.752000000000002</v>
      </c>
      <c r="AE1650">
        <v>-71.983000000000004</v>
      </c>
      <c r="AF1650">
        <v>-125.331</v>
      </c>
      <c r="AG1650">
        <v>-131.94399999999999</v>
      </c>
      <c r="AH1650">
        <v>-141.44999999999999</v>
      </c>
      <c r="AI1650">
        <v>-152.69999999999999</v>
      </c>
      <c r="AJ1650">
        <v>-145.375</v>
      </c>
      <c r="AK1650">
        <v>-196.322</v>
      </c>
      <c r="AL1650">
        <v>-184.49799999999999</v>
      </c>
      <c r="AM1650">
        <v>-68.316000000000003</v>
      </c>
      <c r="AN1650">
        <v>-20.388999999999999</v>
      </c>
      <c r="AO1650">
        <v>-13.512</v>
      </c>
      <c r="AP1650">
        <v>-10.237</v>
      </c>
      <c r="AQ1650">
        <v>-9.1780000000000008</v>
      </c>
      <c r="AR1650">
        <v>-9.5139999999999993</v>
      </c>
      <c r="AS1650">
        <v>-10.189</v>
      </c>
      <c r="AT1650">
        <v>-9.9879999999999995</v>
      </c>
      <c r="AU1650">
        <v>-9.7140000000000004</v>
      </c>
      <c r="AV1650">
        <v>-9.5760000000000005</v>
      </c>
      <c r="AW1650">
        <v>-9.9009999999999998</v>
      </c>
      <c r="AX1650">
        <v>-9.1760000000000002</v>
      </c>
      <c r="AY1650">
        <v>-9.3010000000000002</v>
      </c>
      <c r="AZ1650">
        <v>-9.5890000000000004</v>
      </c>
      <c r="BA1650">
        <v>-9.5389999999999997</v>
      </c>
      <c r="BB1650">
        <v>-10.189</v>
      </c>
      <c r="BC1650">
        <v>-9.2639999999999993</v>
      </c>
      <c r="BD1650">
        <v>-8.7759999999999998</v>
      </c>
    </row>
    <row r="1651" spans="1:56" x14ac:dyDescent="0.25">
      <c r="A1651" t="s">
        <v>323</v>
      </c>
      <c r="D1651" t="s">
        <v>2</v>
      </c>
      <c r="F1651" t="s">
        <v>155</v>
      </c>
      <c r="G1651" s="33">
        <v>43236</v>
      </c>
      <c r="H1651" s="41">
        <f t="shared" si="30"/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</row>
    <row r="1652" spans="1:56" x14ac:dyDescent="0.25">
      <c r="A1652" t="s">
        <v>323</v>
      </c>
      <c r="D1652" t="s">
        <v>2</v>
      </c>
      <c r="F1652" t="s">
        <v>156</v>
      </c>
      <c r="G1652" s="33">
        <v>43236</v>
      </c>
      <c r="H1652" s="41">
        <f t="shared" si="30"/>
        <v>50969.30099999997</v>
      </c>
      <c r="I1652">
        <v>-3.5390000000000001</v>
      </c>
      <c r="J1652">
        <v>-3.2240000000000002</v>
      </c>
      <c r="K1652">
        <v>-3.4820000000000002</v>
      </c>
      <c r="L1652">
        <v>-3.0640000000000001</v>
      </c>
      <c r="M1652">
        <v>-3.3879999999999999</v>
      </c>
      <c r="N1652">
        <v>-4.2889999999999997</v>
      </c>
      <c r="O1652">
        <v>-3.8769999999999998</v>
      </c>
      <c r="P1652">
        <v>-4.7069999999999999</v>
      </c>
      <c r="Q1652">
        <v>-3.65</v>
      </c>
      <c r="R1652">
        <v>-4.0869999999999997</v>
      </c>
      <c r="S1652">
        <v>-3.3690000000000002</v>
      </c>
      <c r="T1652">
        <v>-3.9340000000000002</v>
      </c>
      <c r="U1652">
        <v>-4.8650000000000002</v>
      </c>
      <c r="V1652">
        <v>-5.2039999999999997</v>
      </c>
      <c r="W1652">
        <v>-5.8890000000000002</v>
      </c>
      <c r="X1652">
        <v>-20.39</v>
      </c>
      <c r="Y1652">
        <v>-99.841999999999999</v>
      </c>
      <c r="Z1652">
        <v>-782.55600000000004</v>
      </c>
      <c r="AA1652">
        <v>-1941.6279999999999</v>
      </c>
      <c r="AB1652">
        <v>-1274.4570000000001</v>
      </c>
      <c r="AC1652">
        <v>-1988.1469999999999</v>
      </c>
      <c r="AD1652">
        <v>-2572.625</v>
      </c>
      <c r="AE1652">
        <v>-3430.067</v>
      </c>
      <c r="AF1652">
        <v>-5264.7780000000002</v>
      </c>
      <c r="AG1652">
        <v>-5422.7539999999999</v>
      </c>
      <c r="AH1652">
        <v>-5099.4750000000004</v>
      </c>
      <c r="AI1652">
        <v>-5495.6589999999997</v>
      </c>
      <c r="AJ1652">
        <v>-5157.4859999999999</v>
      </c>
      <c r="AK1652">
        <v>-5742.8860000000004</v>
      </c>
      <c r="AL1652">
        <v>-4752.22</v>
      </c>
      <c r="AM1652">
        <v>-1388.787</v>
      </c>
      <c r="AN1652">
        <v>-269.69099999999997</v>
      </c>
      <c r="AO1652">
        <v>-65.817999999999998</v>
      </c>
      <c r="AP1652">
        <v>-17.952000000000002</v>
      </c>
      <c r="AQ1652">
        <v>-14.058999999999999</v>
      </c>
      <c r="AR1652">
        <v>-14.339</v>
      </c>
      <c r="AS1652">
        <v>-12.238</v>
      </c>
      <c r="AT1652">
        <v>-11.35</v>
      </c>
      <c r="AU1652">
        <v>-9.4429999999999996</v>
      </c>
      <c r="AV1652">
        <v>-5.78</v>
      </c>
      <c r="AW1652">
        <v>-7.952</v>
      </c>
      <c r="AX1652">
        <v>-8.7059999999999995</v>
      </c>
      <c r="AY1652">
        <v>-9.3420000000000005</v>
      </c>
      <c r="AZ1652">
        <v>-8.0299999999999994</v>
      </c>
      <c r="BA1652">
        <v>-6.1950000000000003</v>
      </c>
      <c r="BB1652">
        <v>-4.774</v>
      </c>
      <c r="BC1652">
        <v>-4.8209999999999997</v>
      </c>
      <c r="BD1652">
        <v>-4.4859999999999998</v>
      </c>
    </row>
    <row r="1653" spans="1:56" x14ac:dyDescent="0.25">
      <c r="A1653" t="s">
        <v>323</v>
      </c>
      <c r="D1653" t="s">
        <v>2</v>
      </c>
      <c r="F1653" t="s">
        <v>156</v>
      </c>
      <c r="G1653" s="33">
        <v>43237</v>
      </c>
      <c r="H1653" s="41">
        <f t="shared" si="30"/>
        <v>44080.321000000011</v>
      </c>
      <c r="I1653">
        <v>-3.4769999999999999</v>
      </c>
      <c r="J1653">
        <v>-2.8690000000000002</v>
      </c>
      <c r="K1653">
        <v>-3.431</v>
      </c>
      <c r="L1653">
        <v>-3.0190000000000001</v>
      </c>
      <c r="M1653">
        <v>-3.4060000000000001</v>
      </c>
      <c r="N1653">
        <v>-2.82</v>
      </c>
      <c r="O1653">
        <v>-2.8069999999999999</v>
      </c>
      <c r="P1653">
        <v>-3.02</v>
      </c>
      <c r="Q1653">
        <v>-2.7130000000000001</v>
      </c>
      <c r="R1653">
        <v>-3.044</v>
      </c>
      <c r="S1653">
        <v>-3.2480000000000002</v>
      </c>
      <c r="T1653">
        <v>-3.1840000000000002</v>
      </c>
      <c r="U1653">
        <v>-3.97</v>
      </c>
      <c r="V1653">
        <v>-5.5529999999999999</v>
      </c>
      <c r="W1653">
        <v>-6.6660000000000004</v>
      </c>
      <c r="X1653">
        <v>-6.5880000000000001</v>
      </c>
      <c r="Y1653">
        <v>-8.9060000000000006</v>
      </c>
      <c r="Z1653">
        <v>-94.492999999999995</v>
      </c>
      <c r="AA1653">
        <v>-989.75300000000004</v>
      </c>
      <c r="AB1653">
        <v>-3352.34</v>
      </c>
      <c r="AC1653">
        <v>-5466.4409999999998</v>
      </c>
      <c r="AD1653">
        <v>-3988.944</v>
      </c>
      <c r="AE1653">
        <v>-3134.5030000000002</v>
      </c>
      <c r="AF1653">
        <v>-7430.6260000000002</v>
      </c>
      <c r="AG1653">
        <v>-3090.0390000000002</v>
      </c>
      <c r="AH1653">
        <v>-5381.402</v>
      </c>
      <c r="AI1653">
        <v>-6418.4809999999998</v>
      </c>
      <c r="AJ1653">
        <v>-1446.1020000000001</v>
      </c>
      <c r="AK1653">
        <v>-2153.52</v>
      </c>
      <c r="AL1653">
        <v>-785.90800000000002</v>
      </c>
      <c r="AM1653">
        <v>-116.42100000000001</v>
      </c>
      <c r="AN1653">
        <v>-39.427</v>
      </c>
      <c r="AO1653">
        <v>-14.711</v>
      </c>
      <c r="AP1653">
        <v>-8.9969999999999999</v>
      </c>
      <c r="AQ1653">
        <v>-8.4489999999999998</v>
      </c>
      <c r="AR1653">
        <v>-8.2690000000000001</v>
      </c>
      <c r="AS1653">
        <v>-9.173</v>
      </c>
      <c r="AT1653">
        <v>-9.0939999999999994</v>
      </c>
      <c r="AU1653">
        <v>-9.9410000000000007</v>
      </c>
      <c r="AV1653">
        <v>-9.1630000000000003</v>
      </c>
      <c r="AW1653">
        <v>-7.7370000000000001</v>
      </c>
      <c r="AX1653">
        <v>-7.57</v>
      </c>
      <c r="AY1653">
        <v>-7.4939999999999998</v>
      </c>
      <c r="AZ1653">
        <v>-4.3630000000000004</v>
      </c>
      <c r="BA1653">
        <v>-4.3879999999999999</v>
      </c>
      <c r="BB1653">
        <v>-4.8390000000000004</v>
      </c>
      <c r="BC1653">
        <v>-4.8769999999999998</v>
      </c>
      <c r="BD1653">
        <v>-4.1349999999999998</v>
      </c>
    </row>
    <row r="1654" spans="1:56" x14ac:dyDescent="0.25">
      <c r="A1654" t="s">
        <v>323</v>
      </c>
      <c r="D1654" t="s">
        <v>2</v>
      </c>
      <c r="F1654" t="s">
        <v>155</v>
      </c>
      <c r="G1654" s="33">
        <v>43237</v>
      </c>
      <c r="H1654" s="41">
        <f t="shared" si="30"/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</row>
    <row r="1655" spans="1:56" x14ac:dyDescent="0.25">
      <c r="A1655" t="s">
        <v>323</v>
      </c>
      <c r="D1655" t="s">
        <v>2</v>
      </c>
      <c r="F1655" t="s">
        <v>157</v>
      </c>
      <c r="G1655" s="33">
        <v>43237</v>
      </c>
      <c r="H1655" s="41">
        <f t="shared" si="30"/>
        <v>1768.6360000000004</v>
      </c>
      <c r="I1655">
        <v>-6.6639999999999997</v>
      </c>
      <c r="J1655">
        <v>-11.625999999999999</v>
      </c>
      <c r="K1655">
        <v>-9.3759999999999994</v>
      </c>
      <c r="L1655">
        <v>-9.5879999999999992</v>
      </c>
      <c r="M1655">
        <v>-9.4139999999999997</v>
      </c>
      <c r="N1655">
        <v>-9.6129999999999995</v>
      </c>
      <c r="O1655">
        <v>-9.1639999999999997</v>
      </c>
      <c r="P1655">
        <v>-9.2509999999999994</v>
      </c>
      <c r="Q1655">
        <v>-9.2390000000000008</v>
      </c>
      <c r="R1655">
        <v>-9.1760000000000002</v>
      </c>
      <c r="S1655">
        <v>-9.0389999999999997</v>
      </c>
      <c r="T1655">
        <v>-9.6639999999999997</v>
      </c>
      <c r="U1655">
        <v>-8.7509999999999994</v>
      </c>
      <c r="V1655">
        <v>-9.1379999999999999</v>
      </c>
      <c r="W1655">
        <v>-9.0630000000000006</v>
      </c>
      <c r="X1655">
        <v>-8.5839999999999996</v>
      </c>
      <c r="Y1655">
        <v>-10.997</v>
      </c>
      <c r="Z1655">
        <v>-13.398</v>
      </c>
      <c r="AA1655">
        <v>-36.929000000000002</v>
      </c>
      <c r="AB1655">
        <v>-93.188000000000002</v>
      </c>
      <c r="AC1655">
        <v>-162.637</v>
      </c>
      <c r="AD1655">
        <v>-121.746</v>
      </c>
      <c r="AE1655">
        <v>-92.974999999999994</v>
      </c>
      <c r="AF1655">
        <v>-301.94499999999999</v>
      </c>
      <c r="AG1655">
        <v>-83.326999999999998</v>
      </c>
      <c r="AH1655">
        <v>-174.86199999999999</v>
      </c>
      <c r="AI1655">
        <v>-217.06200000000001</v>
      </c>
      <c r="AJ1655">
        <v>-39.561</v>
      </c>
      <c r="AK1655">
        <v>-61.79</v>
      </c>
      <c r="AL1655">
        <v>-25.997</v>
      </c>
      <c r="AM1655">
        <v>-14.621</v>
      </c>
      <c r="AN1655">
        <v>-12.276999999999999</v>
      </c>
      <c r="AO1655">
        <v>-11.525</v>
      </c>
      <c r="AP1655">
        <v>-10.307</v>
      </c>
      <c r="AQ1655">
        <v>-9.3260000000000005</v>
      </c>
      <c r="AR1655">
        <v>-9.1769999999999996</v>
      </c>
      <c r="AS1655">
        <v>-10.426</v>
      </c>
      <c r="AT1655">
        <v>-9.9510000000000005</v>
      </c>
      <c r="AU1655">
        <v>-10.976000000000001</v>
      </c>
      <c r="AV1655">
        <v>-10.464</v>
      </c>
      <c r="AW1655">
        <v>-10.000999999999999</v>
      </c>
      <c r="AX1655">
        <v>-10.039</v>
      </c>
      <c r="AY1655">
        <v>-9.5009999999999994</v>
      </c>
      <c r="AZ1655">
        <v>-9.6639999999999997</v>
      </c>
      <c r="BA1655">
        <v>-9.6140000000000008</v>
      </c>
      <c r="BB1655">
        <v>-9.6880000000000006</v>
      </c>
      <c r="BC1655">
        <v>-8.7509999999999994</v>
      </c>
      <c r="BD1655">
        <v>-8.5640000000000001</v>
      </c>
    </row>
    <row r="1656" spans="1:56" x14ac:dyDescent="0.25">
      <c r="A1656" t="s">
        <v>323</v>
      </c>
      <c r="D1656" t="s">
        <v>2</v>
      </c>
      <c r="F1656" t="s">
        <v>155</v>
      </c>
      <c r="G1656" s="33">
        <v>43238</v>
      </c>
      <c r="H1656" s="41">
        <f t="shared" si="30"/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</row>
    <row r="1657" spans="1:56" x14ac:dyDescent="0.25">
      <c r="A1657" t="s">
        <v>323</v>
      </c>
      <c r="D1657" t="s">
        <v>2</v>
      </c>
      <c r="F1657" t="s">
        <v>156</v>
      </c>
      <c r="G1657" s="33">
        <v>43238</v>
      </c>
      <c r="H1657" s="41">
        <f t="shared" si="30"/>
        <v>94421.126999999979</v>
      </c>
      <c r="I1657">
        <v>-3.1829999999999998</v>
      </c>
      <c r="J1657">
        <v>-3.286</v>
      </c>
      <c r="K1657">
        <v>-2.97</v>
      </c>
      <c r="L1657">
        <v>-3.0059999999999998</v>
      </c>
      <c r="M1657">
        <v>-2.9689999999999999</v>
      </c>
      <c r="N1657">
        <v>-2.9060000000000001</v>
      </c>
      <c r="O1657">
        <v>-2.4550000000000001</v>
      </c>
      <c r="P1657">
        <v>-2.4889999999999999</v>
      </c>
      <c r="Q1657">
        <v>-2.5059999999999998</v>
      </c>
      <c r="R1657">
        <v>-3.081</v>
      </c>
      <c r="S1657">
        <v>-3.0950000000000002</v>
      </c>
      <c r="T1657">
        <v>-3.1640000000000001</v>
      </c>
      <c r="U1657">
        <v>-4.9400000000000004</v>
      </c>
      <c r="V1657">
        <v>-6.3710000000000004</v>
      </c>
      <c r="W1657">
        <v>-6.0010000000000003</v>
      </c>
      <c r="X1657">
        <v>-28.204000000000001</v>
      </c>
      <c r="Y1657">
        <v>-398.86099999999999</v>
      </c>
      <c r="Z1657">
        <v>-2711.0650000000001</v>
      </c>
      <c r="AA1657">
        <v>-5008.2250000000004</v>
      </c>
      <c r="AB1657">
        <v>-2411.8969999999999</v>
      </c>
      <c r="AC1657">
        <v>-6663.3760000000002</v>
      </c>
      <c r="AD1657">
        <v>-9606.1309999999994</v>
      </c>
      <c r="AE1657">
        <v>-6204.067</v>
      </c>
      <c r="AF1657">
        <v>-7308.5910000000003</v>
      </c>
      <c r="AG1657">
        <v>-8777.9179999999997</v>
      </c>
      <c r="AH1657">
        <v>-9026.0049999999992</v>
      </c>
      <c r="AI1657">
        <v>-9075.6949999999997</v>
      </c>
      <c r="AJ1657">
        <v>-9350.6839999999993</v>
      </c>
      <c r="AK1657">
        <v>-5578.4889999999996</v>
      </c>
      <c r="AL1657">
        <v>-4495.5339999999997</v>
      </c>
      <c r="AM1657">
        <v>-5716.92</v>
      </c>
      <c r="AN1657">
        <v>-1504.4949999999999</v>
      </c>
      <c r="AO1657">
        <v>-303.464</v>
      </c>
      <c r="AP1657">
        <v>-83.748000000000005</v>
      </c>
      <c r="AQ1657">
        <v>-12.628</v>
      </c>
      <c r="AR1657">
        <v>-12.569000000000001</v>
      </c>
      <c r="AS1657">
        <v>-11.196</v>
      </c>
      <c r="AT1657">
        <v>-12.272</v>
      </c>
      <c r="AU1657">
        <v>-8.7949999999999999</v>
      </c>
      <c r="AV1657">
        <v>-8.9909999999999997</v>
      </c>
      <c r="AW1657">
        <v>-8.9920000000000009</v>
      </c>
      <c r="AX1657">
        <v>-7.38</v>
      </c>
      <c r="AY1657">
        <v>-6.0830000000000002</v>
      </c>
      <c r="AZ1657">
        <v>-5.7679999999999998</v>
      </c>
      <c r="BA1657">
        <v>-5.7830000000000004</v>
      </c>
      <c r="BB1657">
        <v>-5.468</v>
      </c>
      <c r="BC1657">
        <v>-5.0090000000000003</v>
      </c>
      <c r="BD1657">
        <v>-4.4020000000000001</v>
      </c>
    </row>
    <row r="1658" spans="1:56" x14ac:dyDescent="0.25">
      <c r="A1658" t="s">
        <v>323</v>
      </c>
      <c r="D1658" t="s">
        <v>2</v>
      </c>
      <c r="F1658" t="s">
        <v>157</v>
      </c>
      <c r="G1658" s="33">
        <v>43238</v>
      </c>
      <c r="H1658" s="41">
        <f t="shared" si="30"/>
        <v>4249.4439999999995</v>
      </c>
      <c r="I1658">
        <v>-10.414</v>
      </c>
      <c r="J1658">
        <v>-10.000999999999999</v>
      </c>
      <c r="K1658">
        <v>-9.2010000000000005</v>
      </c>
      <c r="L1658">
        <v>-9.8140000000000001</v>
      </c>
      <c r="M1658">
        <v>-9.4390000000000001</v>
      </c>
      <c r="N1658">
        <v>-9.8260000000000005</v>
      </c>
      <c r="O1658">
        <v>-9.8640000000000008</v>
      </c>
      <c r="P1658">
        <v>-9.4510000000000005</v>
      </c>
      <c r="Q1658">
        <v>-10.164</v>
      </c>
      <c r="R1658">
        <v>-9.3759999999999994</v>
      </c>
      <c r="S1658">
        <v>-9.1509999999999998</v>
      </c>
      <c r="T1658">
        <v>-9.4760000000000009</v>
      </c>
      <c r="U1658">
        <v>-9.1259999999999994</v>
      </c>
      <c r="V1658">
        <v>-9.1509999999999998</v>
      </c>
      <c r="W1658">
        <v>-8.5009999999999994</v>
      </c>
      <c r="X1658">
        <v>-8.5229999999999997</v>
      </c>
      <c r="Y1658">
        <v>-25.943999999999999</v>
      </c>
      <c r="Z1658">
        <v>-97.382000000000005</v>
      </c>
      <c r="AA1658">
        <v>-166.559</v>
      </c>
      <c r="AB1658">
        <v>-68.466999999999999</v>
      </c>
      <c r="AC1658">
        <v>-234.24600000000001</v>
      </c>
      <c r="AD1658">
        <v>-397.34800000000001</v>
      </c>
      <c r="AE1658">
        <v>-219.15100000000001</v>
      </c>
      <c r="AF1658">
        <v>-236.66800000000001</v>
      </c>
      <c r="AG1658">
        <v>-299.88900000000001</v>
      </c>
      <c r="AH1658">
        <v>-299.702</v>
      </c>
      <c r="AI1658">
        <v>-496.88900000000001</v>
      </c>
      <c r="AJ1658">
        <v>-492.93700000000001</v>
      </c>
      <c r="AK1658">
        <v>-313.67500000000001</v>
      </c>
      <c r="AL1658">
        <v>-201.79499999999999</v>
      </c>
      <c r="AM1658">
        <v>-296.971</v>
      </c>
      <c r="AN1658">
        <v>-66.215999999999994</v>
      </c>
      <c r="AO1658">
        <v>-29.516999999999999</v>
      </c>
      <c r="AP1658">
        <v>-16.041</v>
      </c>
      <c r="AQ1658">
        <v>-9.891</v>
      </c>
      <c r="AR1658">
        <v>-9.0259999999999998</v>
      </c>
      <c r="AS1658">
        <v>-10.125999999999999</v>
      </c>
      <c r="AT1658">
        <v>-10.138999999999999</v>
      </c>
      <c r="AU1658">
        <v>-10.326000000000001</v>
      </c>
      <c r="AV1658">
        <v>-10.101000000000001</v>
      </c>
      <c r="AW1658">
        <v>-9.6890000000000001</v>
      </c>
      <c r="AX1658">
        <v>-10.314</v>
      </c>
      <c r="AY1658">
        <v>-10.351000000000001</v>
      </c>
      <c r="AZ1658">
        <v>-11.039</v>
      </c>
      <c r="BA1658">
        <v>-9.8510000000000009</v>
      </c>
      <c r="BB1658">
        <v>-9.8759999999999994</v>
      </c>
      <c r="BC1658">
        <v>-9.2639999999999993</v>
      </c>
      <c r="BD1658">
        <v>-8.5760000000000005</v>
      </c>
    </row>
    <row r="1659" spans="1:56" x14ac:dyDescent="0.25">
      <c r="A1659" t="s">
        <v>323</v>
      </c>
      <c r="D1659" t="s">
        <v>2</v>
      </c>
      <c r="F1659" t="s">
        <v>157</v>
      </c>
      <c r="G1659" s="33">
        <v>43239</v>
      </c>
      <c r="H1659" s="41">
        <f t="shared" si="30"/>
        <v>4914.6180000000004</v>
      </c>
      <c r="I1659">
        <v>-11.426</v>
      </c>
      <c r="J1659">
        <v>-9.7140000000000004</v>
      </c>
      <c r="K1659">
        <v>-9.3140000000000001</v>
      </c>
      <c r="L1659">
        <v>-9.4890000000000008</v>
      </c>
      <c r="M1659">
        <v>-9.5009999999999994</v>
      </c>
      <c r="N1659">
        <v>-9.5760000000000005</v>
      </c>
      <c r="O1659">
        <v>-9.4890000000000008</v>
      </c>
      <c r="P1659">
        <v>-9.4760000000000009</v>
      </c>
      <c r="Q1659">
        <v>-9.4760000000000009</v>
      </c>
      <c r="R1659">
        <v>-9.2140000000000004</v>
      </c>
      <c r="S1659">
        <v>-9.1389999999999993</v>
      </c>
      <c r="T1659">
        <v>-9.3889999999999993</v>
      </c>
      <c r="U1659">
        <v>-9.1389999999999993</v>
      </c>
      <c r="V1659">
        <v>-9.6890000000000001</v>
      </c>
      <c r="W1659">
        <v>-9.0760000000000005</v>
      </c>
      <c r="X1659">
        <v>-9.9489999999999998</v>
      </c>
      <c r="Y1659">
        <v>-38.590000000000003</v>
      </c>
      <c r="Z1659">
        <v>-89.733000000000004</v>
      </c>
      <c r="AA1659">
        <v>-119.288</v>
      </c>
      <c r="AB1659">
        <v>-159.375</v>
      </c>
      <c r="AC1659">
        <v>-279.00599999999997</v>
      </c>
      <c r="AD1659">
        <v>-425.80900000000003</v>
      </c>
      <c r="AE1659">
        <v>-481.375</v>
      </c>
      <c r="AF1659">
        <v>-505.774</v>
      </c>
      <c r="AG1659">
        <v>-365.221</v>
      </c>
      <c r="AH1659">
        <v>-411.74400000000003</v>
      </c>
      <c r="AI1659">
        <v>-375.82499999999999</v>
      </c>
      <c r="AJ1659">
        <v>-460.87200000000001</v>
      </c>
      <c r="AK1659">
        <v>-334.05500000000001</v>
      </c>
      <c r="AL1659">
        <v>-246.46799999999999</v>
      </c>
      <c r="AM1659">
        <v>-148.98699999999999</v>
      </c>
      <c r="AN1659">
        <v>-102.482</v>
      </c>
      <c r="AO1659">
        <v>-60.999000000000002</v>
      </c>
      <c r="AP1659">
        <v>-17.542999999999999</v>
      </c>
      <c r="AQ1659">
        <v>-10.988</v>
      </c>
      <c r="AR1659">
        <v>-10.013</v>
      </c>
      <c r="AS1659">
        <v>-10.089</v>
      </c>
      <c r="AT1659">
        <v>-10.326000000000001</v>
      </c>
      <c r="AU1659">
        <v>-9.7759999999999998</v>
      </c>
      <c r="AV1659">
        <v>-10.263999999999999</v>
      </c>
      <c r="AW1659">
        <v>-10.000999999999999</v>
      </c>
      <c r="AX1659">
        <v>-10.201000000000001</v>
      </c>
      <c r="AY1659">
        <v>-10.214</v>
      </c>
      <c r="AZ1659">
        <v>-9.3640000000000008</v>
      </c>
      <c r="BA1659">
        <v>-10.250999999999999</v>
      </c>
      <c r="BB1659">
        <v>-9.6890000000000001</v>
      </c>
      <c r="BC1659">
        <v>-9.6760000000000002</v>
      </c>
      <c r="BD1659">
        <v>-7.5640000000000001</v>
      </c>
    </row>
    <row r="1660" spans="1:56" x14ac:dyDescent="0.25">
      <c r="A1660" t="s">
        <v>323</v>
      </c>
      <c r="D1660" t="s">
        <v>2</v>
      </c>
      <c r="F1660" t="s">
        <v>156</v>
      </c>
      <c r="G1660" s="33">
        <v>43239</v>
      </c>
      <c r="H1660" s="41">
        <f t="shared" si="30"/>
        <v>39808.178</v>
      </c>
      <c r="I1660">
        <v>-3.6589999999999998</v>
      </c>
      <c r="J1660">
        <v>-3.2240000000000002</v>
      </c>
      <c r="K1660">
        <v>-3.1709999999999998</v>
      </c>
      <c r="L1660">
        <v>-3.12</v>
      </c>
      <c r="M1660">
        <v>-3.4740000000000002</v>
      </c>
      <c r="N1660">
        <v>-3.2959999999999998</v>
      </c>
      <c r="O1660">
        <v>-3.8540000000000001</v>
      </c>
      <c r="P1660">
        <v>-3.2490000000000001</v>
      </c>
      <c r="Q1660">
        <v>-3.4590000000000001</v>
      </c>
      <c r="R1660">
        <v>-3.4820000000000002</v>
      </c>
      <c r="S1660">
        <v>-3.3879999999999999</v>
      </c>
      <c r="T1660">
        <v>-3.532</v>
      </c>
      <c r="U1660">
        <v>-6.726</v>
      </c>
      <c r="V1660">
        <v>-6.8049999999999997</v>
      </c>
      <c r="W1660">
        <v>-6.0720000000000001</v>
      </c>
      <c r="X1660">
        <v>-10.553000000000001</v>
      </c>
      <c r="Y1660">
        <v>-141.79400000000001</v>
      </c>
      <c r="Z1660">
        <v>-492.40800000000002</v>
      </c>
      <c r="AA1660">
        <v>-791.99699999999996</v>
      </c>
      <c r="AB1660">
        <v>-1275.6569999999999</v>
      </c>
      <c r="AC1660">
        <v>-2652.431</v>
      </c>
      <c r="AD1660">
        <v>-4308.5069999999996</v>
      </c>
      <c r="AE1660">
        <v>-4730.8130000000001</v>
      </c>
      <c r="AF1660">
        <v>-4825.4809999999998</v>
      </c>
      <c r="AG1660">
        <v>-3716.1660000000002</v>
      </c>
      <c r="AH1660">
        <v>-3593.395</v>
      </c>
      <c r="AI1660">
        <v>-3206.8470000000002</v>
      </c>
      <c r="AJ1660">
        <v>-3476.2159999999999</v>
      </c>
      <c r="AK1660">
        <v>-2832.558</v>
      </c>
      <c r="AL1660">
        <v>-1856.614</v>
      </c>
      <c r="AM1660">
        <v>-899.58699999999999</v>
      </c>
      <c r="AN1660">
        <v>-564.03899999999999</v>
      </c>
      <c r="AO1660">
        <v>-245.39500000000001</v>
      </c>
      <c r="AP1660">
        <v>-29.539000000000001</v>
      </c>
      <c r="AQ1660">
        <v>-10.561</v>
      </c>
      <c r="AR1660">
        <v>-9.4789999999999992</v>
      </c>
      <c r="AS1660">
        <v>-7.1280000000000001</v>
      </c>
      <c r="AT1660">
        <v>-6.9610000000000003</v>
      </c>
      <c r="AU1660">
        <v>-6.9470000000000001</v>
      </c>
      <c r="AV1660">
        <v>-4.9610000000000003</v>
      </c>
      <c r="AW1660">
        <v>-6.1989999999999998</v>
      </c>
      <c r="AX1660">
        <v>-7.673</v>
      </c>
      <c r="AY1660">
        <v>-6.6479999999999997</v>
      </c>
      <c r="AZ1660">
        <v>-5.6420000000000003</v>
      </c>
      <c r="BA1660">
        <v>-7.2350000000000003</v>
      </c>
      <c r="BB1660">
        <v>-7.9470000000000001</v>
      </c>
      <c r="BC1660">
        <v>-5.5430000000000001</v>
      </c>
      <c r="BD1660">
        <v>-4.7460000000000004</v>
      </c>
    </row>
    <row r="1661" spans="1:56" x14ac:dyDescent="0.25">
      <c r="A1661" t="s">
        <v>323</v>
      </c>
      <c r="D1661" t="s">
        <v>2</v>
      </c>
      <c r="F1661" t="s">
        <v>155</v>
      </c>
      <c r="G1661" s="33">
        <v>43239</v>
      </c>
      <c r="H1661" s="41">
        <f t="shared" si="30"/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</row>
    <row r="1662" spans="1:56" x14ac:dyDescent="0.25">
      <c r="A1662" t="s">
        <v>323</v>
      </c>
      <c r="D1662" t="s">
        <v>2</v>
      </c>
      <c r="F1662" t="s">
        <v>155</v>
      </c>
      <c r="G1662" s="33">
        <v>43240</v>
      </c>
      <c r="H1662" s="41">
        <f t="shared" si="30"/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</row>
    <row r="1663" spans="1:56" x14ac:dyDescent="0.25">
      <c r="A1663" t="s">
        <v>323</v>
      </c>
      <c r="D1663" t="s">
        <v>2</v>
      </c>
      <c r="F1663" t="s">
        <v>156</v>
      </c>
      <c r="G1663" s="33">
        <v>43240</v>
      </c>
      <c r="H1663" s="41">
        <f t="shared" si="30"/>
        <v>6151.0500000000011</v>
      </c>
      <c r="I1663">
        <v>-4.5359999999999996</v>
      </c>
      <c r="J1663">
        <v>-3.91</v>
      </c>
      <c r="K1663">
        <v>-3.3610000000000002</v>
      </c>
      <c r="L1663">
        <v>-3.4359999999999999</v>
      </c>
      <c r="M1663">
        <v>-3.3740000000000001</v>
      </c>
      <c r="N1663">
        <v>-3.0489999999999999</v>
      </c>
      <c r="O1663">
        <v>-2.8380000000000001</v>
      </c>
      <c r="P1663">
        <v>-3.198</v>
      </c>
      <c r="Q1663">
        <v>-3.6850000000000001</v>
      </c>
      <c r="R1663">
        <v>-3.2810000000000001</v>
      </c>
      <c r="S1663">
        <v>-3.875</v>
      </c>
      <c r="T1663">
        <v>-4.343</v>
      </c>
      <c r="U1663">
        <v>-3.6869999999999998</v>
      </c>
      <c r="V1663">
        <v>-4.3369999999999997</v>
      </c>
      <c r="W1663">
        <v>-5.6189999999999998</v>
      </c>
      <c r="X1663">
        <v>-4.6020000000000003</v>
      </c>
      <c r="Y1663">
        <v>-10.586</v>
      </c>
      <c r="Z1663">
        <v>-63.247</v>
      </c>
      <c r="AA1663">
        <v>-162.02500000000001</v>
      </c>
      <c r="AB1663">
        <v>-334.64600000000002</v>
      </c>
      <c r="AC1663">
        <v>-740.58199999999999</v>
      </c>
      <c r="AD1663">
        <v>-896.42499999999995</v>
      </c>
      <c r="AE1663">
        <v>-797.94200000000001</v>
      </c>
      <c r="AF1663">
        <v>-614.13900000000001</v>
      </c>
      <c r="AG1663">
        <v>-796.75199999999995</v>
      </c>
      <c r="AH1663">
        <v>-489.48500000000001</v>
      </c>
      <c r="AI1663">
        <v>-163.542</v>
      </c>
      <c r="AJ1663">
        <v>-68.039000000000001</v>
      </c>
      <c r="AK1663">
        <v>-58.585999999999999</v>
      </c>
      <c r="AL1663">
        <v>-175.554</v>
      </c>
      <c r="AM1663">
        <v>-358.577</v>
      </c>
      <c r="AN1663">
        <v>-209.471</v>
      </c>
      <c r="AO1663">
        <v>-20.791</v>
      </c>
      <c r="AP1663">
        <v>-10.384</v>
      </c>
      <c r="AQ1663">
        <v>-13.058999999999999</v>
      </c>
      <c r="AR1663">
        <v>-14.417999999999999</v>
      </c>
      <c r="AS1663">
        <v>-13.353999999999999</v>
      </c>
      <c r="AT1663">
        <v>-11.526</v>
      </c>
      <c r="AU1663">
        <v>-10.507</v>
      </c>
      <c r="AV1663">
        <v>-8.5229999999999997</v>
      </c>
      <c r="AW1663">
        <v>-8.1809999999999992</v>
      </c>
      <c r="AX1663">
        <v>-7.0990000000000002</v>
      </c>
      <c r="AY1663">
        <v>-8.6319999999999997</v>
      </c>
      <c r="AZ1663">
        <v>-5.65</v>
      </c>
      <c r="BA1663">
        <v>-5.7290000000000001</v>
      </c>
      <c r="BB1663">
        <v>-4.7679999999999998</v>
      </c>
      <c r="BC1663">
        <v>-4.0060000000000002</v>
      </c>
      <c r="BD1663">
        <v>-3.694</v>
      </c>
    </row>
    <row r="1664" spans="1:56" x14ac:dyDescent="0.25">
      <c r="A1664" t="s">
        <v>323</v>
      </c>
      <c r="D1664" t="s">
        <v>2</v>
      </c>
      <c r="F1664" t="s">
        <v>157</v>
      </c>
      <c r="G1664" s="33">
        <v>43240</v>
      </c>
      <c r="H1664" s="41">
        <f t="shared" si="30"/>
        <v>1518.0610000000001</v>
      </c>
      <c r="I1664">
        <v>-11.101000000000001</v>
      </c>
      <c r="J1664">
        <v>-9.0510000000000002</v>
      </c>
      <c r="K1664">
        <v>-9.1639999999999997</v>
      </c>
      <c r="L1664">
        <v>-9.4510000000000005</v>
      </c>
      <c r="M1664">
        <v>-8.8889999999999993</v>
      </c>
      <c r="N1664">
        <v>-9.2639999999999993</v>
      </c>
      <c r="O1664">
        <v>-9.2260000000000009</v>
      </c>
      <c r="P1664">
        <v>-9.1129999999999995</v>
      </c>
      <c r="Q1664">
        <v>-9.3010000000000002</v>
      </c>
      <c r="R1664">
        <v>-9.2260000000000009</v>
      </c>
      <c r="S1664">
        <v>-9.2759999999999998</v>
      </c>
      <c r="T1664">
        <v>-9.2509999999999994</v>
      </c>
      <c r="U1664">
        <v>-9.1760000000000002</v>
      </c>
      <c r="V1664">
        <v>-9.6010000000000009</v>
      </c>
      <c r="W1664">
        <v>-9.6760000000000002</v>
      </c>
      <c r="X1664">
        <v>-8.2769999999999992</v>
      </c>
      <c r="Y1664">
        <v>-13.696</v>
      </c>
      <c r="Z1664">
        <v>-24.111999999999998</v>
      </c>
      <c r="AA1664">
        <v>-46.639000000000003</v>
      </c>
      <c r="AB1664">
        <v>-63.792000000000002</v>
      </c>
      <c r="AC1664">
        <v>-137.22900000000001</v>
      </c>
      <c r="AD1664">
        <v>-140.58600000000001</v>
      </c>
      <c r="AE1664">
        <v>-147.626</v>
      </c>
      <c r="AF1664">
        <v>-89.203999999999994</v>
      </c>
      <c r="AG1664">
        <v>-168.79900000000001</v>
      </c>
      <c r="AH1664">
        <v>-97.363</v>
      </c>
      <c r="AI1664">
        <v>-60.526000000000003</v>
      </c>
      <c r="AJ1664">
        <v>-27.762</v>
      </c>
      <c r="AK1664">
        <v>-21.196999999999999</v>
      </c>
      <c r="AL1664">
        <v>-32.387999999999998</v>
      </c>
      <c r="AM1664">
        <v>-73.552999999999997</v>
      </c>
      <c r="AN1664">
        <v>-63.482999999999997</v>
      </c>
      <c r="AO1664">
        <v>-13.912000000000001</v>
      </c>
      <c r="AP1664">
        <v>-10.387</v>
      </c>
      <c r="AQ1664">
        <v>-8.8010000000000002</v>
      </c>
      <c r="AR1664">
        <v>-9.8260000000000005</v>
      </c>
      <c r="AS1664">
        <v>-9.6010000000000009</v>
      </c>
      <c r="AT1664">
        <v>-9.9760000000000009</v>
      </c>
      <c r="AU1664">
        <v>-10.726000000000001</v>
      </c>
      <c r="AV1664">
        <v>-10.176</v>
      </c>
      <c r="AW1664">
        <v>-9.8010000000000002</v>
      </c>
      <c r="AX1664">
        <v>-9.7010000000000005</v>
      </c>
      <c r="AY1664">
        <v>-10.801</v>
      </c>
      <c r="AZ1664">
        <v>-10.451000000000001</v>
      </c>
      <c r="BA1664">
        <v>-10.601000000000001</v>
      </c>
      <c r="BB1664">
        <v>-9.7759999999999998</v>
      </c>
      <c r="BC1664">
        <v>-9.0510000000000002</v>
      </c>
      <c r="BD1664">
        <v>-7.476</v>
      </c>
    </row>
    <row r="1665" spans="1:56" x14ac:dyDescent="0.25">
      <c r="A1665" t="s">
        <v>323</v>
      </c>
      <c r="D1665" t="s">
        <v>2</v>
      </c>
      <c r="F1665" t="s">
        <v>155</v>
      </c>
      <c r="G1665" s="33">
        <v>43241</v>
      </c>
      <c r="H1665" s="41">
        <f t="shared" si="30"/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</row>
    <row r="1666" spans="1:56" x14ac:dyDescent="0.25">
      <c r="A1666" t="s">
        <v>323</v>
      </c>
      <c r="D1666" t="s">
        <v>2</v>
      </c>
      <c r="F1666" t="s">
        <v>156</v>
      </c>
      <c r="G1666" s="33">
        <v>43241</v>
      </c>
      <c r="H1666" s="41">
        <f t="shared" si="30"/>
        <v>46000.144</v>
      </c>
      <c r="I1666">
        <v>-3.1320000000000001</v>
      </c>
      <c r="J1666">
        <v>-3.4489999999999998</v>
      </c>
      <c r="K1666">
        <v>-2.9830000000000001</v>
      </c>
      <c r="L1666">
        <v>-3.7879999999999998</v>
      </c>
      <c r="M1666">
        <v>-3.4889999999999999</v>
      </c>
      <c r="N1666">
        <v>-3.7679999999999998</v>
      </c>
      <c r="O1666">
        <v>-3.2930000000000001</v>
      </c>
      <c r="P1666">
        <v>-3.0489999999999999</v>
      </c>
      <c r="Q1666">
        <v>-3.1179999999999999</v>
      </c>
      <c r="R1666">
        <v>-3.4079999999999999</v>
      </c>
      <c r="S1666">
        <v>-3.496</v>
      </c>
      <c r="T1666">
        <v>-3.5369999999999999</v>
      </c>
      <c r="U1666">
        <v>-3.976</v>
      </c>
      <c r="V1666">
        <v>-5.8150000000000004</v>
      </c>
      <c r="W1666">
        <v>-5.7060000000000004</v>
      </c>
      <c r="X1666">
        <v>-8.4930000000000003</v>
      </c>
      <c r="Y1666">
        <v>-145.572</v>
      </c>
      <c r="Z1666">
        <v>-1054.626</v>
      </c>
      <c r="AA1666">
        <v>-762.50199999999995</v>
      </c>
      <c r="AB1666">
        <v>-3050.1660000000002</v>
      </c>
      <c r="AC1666">
        <v>-1751.6189999999999</v>
      </c>
      <c r="AD1666">
        <v>-1911.7190000000001</v>
      </c>
      <c r="AE1666">
        <v>-4801.6090000000004</v>
      </c>
      <c r="AF1666">
        <v>-4508.4870000000001</v>
      </c>
      <c r="AG1666">
        <v>-13599.09</v>
      </c>
      <c r="AH1666">
        <v>-2681.3620000000001</v>
      </c>
      <c r="AI1666">
        <v>-2532.3009999999999</v>
      </c>
      <c r="AJ1666">
        <v>-1955.0319999999999</v>
      </c>
      <c r="AK1666">
        <v>-2342.7429999999999</v>
      </c>
      <c r="AL1666">
        <v>-2206.4479999999999</v>
      </c>
      <c r="AM1666">
        <v>-1320.5429999999999</v>
      </c>
      <c r="AN1666">
        <v>-1098.277</v>
      </c>
      <c r="AO1666">
        <v>-88.247</v>
      </c>
      <c r="AP1666">
        <v>-14.621</v>
      </c>
      <c r="AQ1666">
        <v>-13.224</v>
      </c>
      <c r="AR1666">
        <v>-9.9209999999999994</v>
      </c>
      <c r="AS1666">
        <v>-9.4489999999999998</v>
      </c>
      <c r="AT1666">
        <v>-10.029999999999999</v>
      </c>
      <c r="AU1666">
        <v>-8.8330000000000002</v>
      </c>
      <c r="AV1666">
        <v>-9.1739999999999995</v>
      </c>
      <c r="AW1666">
        <v>-8.6120000000000001</v>
      </c>
      <c r="AX1666">
        <v>-8.4320000000000004</v>
      </c>
      <c r="AY1666">
        <v>-6.9240000000000004</v>
      </c>
      <c r="AZ1666">
        <v>-6.5759999999999996</v>
      </c>
      <c r="BA1666">
        <v>-4.6150000000000002</v>
      </c>
      <c r="BB1666">
        <v>-5.2629999999999999</v>
      </c>
      <c r="BC1666">
        <v>-5.2469999999999999</v>
      </c>
      <c r="BD1666">
        <v>-4.38</v>
      </c>
    </row>
    <row r="1667" spans="1:56" x14ac:dyDescent="0.25">
      <c r="A1667" t="s">
        <v>323</v>
      </c>
      <c r="D1667" t="s">
        <v>2</v>
      </c>
      <c r="F1667" t="s">
        <v>157</v>
      </c>
      <c r="G1667" s="33">
        <v>43241</v>
      </c>
      <c r="H1667" s="41">
        <f t="shared" si="30"/>
        <v>1922.9799999999996</v>
      </c>
      <c r="I1667">
        <v>-11.201000000000001</v>
      </c>
      <c r="J1667">
        <v>-8.9640000000000004</v>
      </c>
      <c r="K1667">
        <v>-9.3510000000000009</v>
      </c>
      <c r="L1667">
        <v>-9.7889999999999997</v>
      </c>
      <c r="M1667">
        <v>-9.6639999999999997</v>
      </c>
      <c r="N1667">
        <v>-9.2759999999999998</v>
      </c>
      <c r="O1667">
        <v>-8.2509999999999994</v>
      </c>
      <c r="P1667">
        <v>-9.5510000000000002</v>
      </c>
      <c r="Q1667">
        <v>-9.0009999999999994</v>
      </c>
      <c r="R1667">
        <v>-9.4139999999999997</v>
      </c>
      <c r="S1667">
        <v>-9.0389999999999997</v>
      </c>
      <c r="T1667">
        <v>-9.0890000000000004</v>
      </c>
      <c r="U1667">
        <v>-9.3629999999999995</v>
      </c>
      <c r="V1667">
        <v>-9.0760000000000005</v>
      </c>
      <c r="W1667">
        <v>-9.2889999999999997</v>
      </c>
      <c r="X1667">
        <v>-8.0679999999999996</v>
      </c>
      <c r="Y1667">
        <v>-19.757999999999999</v>
      </c>
      <c r="Z1667">
        <v>-42.213000000000001</v>
      </c>
      <c r="AA1667">
        <v>-30.423999999999999</v>
      </c>
      <c r="AB1667">
        <v>-82.206000000000003</v>
      </c>
      <c r="AC1667">
        <v>-72.56</v>
      </c>
      <c r="AD1667">
        <v>-73.137</v>
      </c>
      <c r="AE1667">
        <v>-142.81200000000001</v>
      </c>
      <c r="AF1667">
        <v>-155.18700000000001</v>
      </c>
      <c r="AG1667">
        <v>-565.17200000000003</v>
      </c>
      <c r="AH1667">
        <v>-66.781000000000006</v>
      </c>
      <c r="AI1667">
        <v>-54.100999999999999</v>
      </c>
      <c r="AJ1667">
        <v>-49.204999999999998</v>
      </c>
      <c r="AK1667">
        <v>-79.287000000000006</v>
      </c>
      <c r="AL1667">
        <v>-81.875</v>
      </c>
      <c r="AM1667">
        <v>-44.378999999999998</v>
      </c>
      <c r="AN1667">
        <v>-55.84</v>
      </c>
      <c r="AO1667">
        <v>-18.559999999999999</v>
      </c>
      <c r="AP1667">
        <v>-9.5180000000000007</v>
      </c>
      <c r="AQ1667">
        <v>-9.0879999999999992</v>
      </c>
      <c r="AR1667">
        <v>-9.1140000000000008</v>
      </c>
      <c r="AS1667">
        <v>-9.2629999999999999</v>
      </c>
      <c r="AT1667">
        <v>-9.3010000000000002</v>
      </c>
      <c r="AU1667">
        <v>-10.051</v>
      </c>
      <c r="AV1667">
        <v>-10.114000000000001</v>
      </c>
      <c r="AW1667">
        <v>-9.8879999999999999</v>
      </c>
      <c r="AX1667">
        <v>-9.5009999999999994</v>
      </c>
      <c r="AY1667">
        <v>-9.4139999999999997</v>
      </c>
      <c r="AZ1667">
        <v>-9.1639999999999997</v>
      </c>
      <c r="BA1667">
        <v>-9.5640000000000001</v>
      </c>
      <c r="BB1667">
        <v>-9.5389999999999997</v>
      </c>
      <c r="BC1667">
        <v>-9.7390000000000008</v>
      </c>
      <c r="BD1667">
        <v>-7.8390000000000004</v>
      </c>
    </row>
    <row r="1668" spans="1:56" x14ac:dyDescent="0.25">
      <c r="A1668" t="s">
        <v>323</v>
      </c>
      <c r="D1668" t="s">
        <v>2</v>
      </c>
      <c r="F1668" t="s">
        <v>157</v>
      </c>
      <c r="G1668" s="33">
        <v>43242</v>
      </c>
      <c r="H1668" s="41">
        <f t="shared" si="30"/>
        <v>751.18499999999972</v>
      </c>
      <c r="I1668">
        <v>-11.314</v>
      </c>
      <c r="J1668">
        <v>-9.3640000000000008</v>
      </c>
      <c r="K1668">
        <v>-9.3889999999999993</v>
      </c>
      <c r="L1668">
        <v>-9.5510000000000002</v>
      </c>
      <c r="M1668">
        <v>-9.2260000000000009</v>
      </c>
      <c r="N1668">
        <v>-9.4009999999999998</v>
      </c>
      <c r="O1668">
        <v>-9.2880000000000003</v>
      </c>
      <c r="P1668">
        <v>-9.4139999999999997</v>
      </c>
      <c r="Q1668">
        <v>-9.0760000000000005</v>
      </c>
      <c r="R1668">
        <v>-9.4510000000000005</v>
      </c>
      <c r="S1668">
        <v>-9.2260000000000009</v>
      </c>
      <c r="T1668">
        <v>-9.4260000000000002</v>
      </c>
      <c r="U1668">
        <v>-9.0760000000000005</v>
      </c>
      <c r="V1668">
        <v>-9.0380000000000003</v>
      </c>
      <c r="W1668">
        <v>-8.6509999999999998</v>
      </c>
      <c r="X1668">
        <v>-7.5730000000000004</v>
      </c>
      <c r="Y1668">
        <v>-12.965</v>
      </c>
      <c r="Z1668">
        <v>-12.456</v>
      </c>
      <c r="AA1668">
        <v>-16.678000000000001</v>
      </c>
      <c r="AB1668">
        <v>-32.789000000000001</v>
      </c>
      <c r="AC1668">
        <v>-48.33</v>
      </c>
      <c r="AD1668">
        <v>-47.316000000000003</v>
      </c>
      <c r="AE1668">
        <v>-41.179000000000002</v>
      </c>
      <c r="AF1668">
        <v>-32.164999999999999</v>
      </c>
      <c r="AG1668">
        <v>-18.143000000000001</v>
      </c>
      <c r="AH1668">
        <v>-19.545999999999999</v>
      </c>
      <c r="AI1668">
        <v>-26.81</v>
      </c>
      <c r="AJ1668">
        <v>-24.887</v>
      </c>
      <c r="AK1668">
        <v>-31.341999999999999</v>
      </c>
      <c r="AL1668">
        <v>-28.783000000000001</v>
      </c>
      <c r="AM1668">
        <v>-25.309000000000001</v>
      </c>
      <c r="AN1668">
        <v>-21.606999999999999</v>
      </c>
      <c r="AO1668">
        <v>-19.318999999999999</v>
      </c>
      <c r="AP1668">
        <v>-10.27</v>
      </c>
      <c r="AQ1668">
        <v>-9.3759999999999994</v>
      </c>
      <c r="AR1668">
        <v>-9.0640000000000001</v>
      </c>
      <c r="AS1668">
        <v>-10.076000000000001</v>
      </c>
      <c r="AT1668">
        <v>-9.4139999999999997</v>
      </c>
      <c r="AU1668">
        <v>-10.064</v>
      </c>
      <c r="AV1668">
        <v>-9.3759999999999994</v>
      </c>
      <c r="AW1668">
        <v>-9.5630000000000006</v>
      </c>
      <c r="AX1668">
        <v>-9.7509999999999994</v>
      </c>
      <c r="AY1668">
        <v>-9.4879999999999995</v>
      </c>
      <c r="AZ1668">
        <v>-9.4390000000000001</v>
      </c>
      <c r="BA1668">
        <v>-9.8879999999999999</v>
      </c>
      <c r="BB1668">
        <v>-9.5510000000000002</v>
      </c>
      <c r="BC1668">
        <v>-9.6259999999999994</v>
      </c>
      <c r="BD1668">
        <v>-8.1509999999999998</v>
      </c>
    </row>
    <row r="1669" spans="1:56" x14ac:dyDescent="0.25">
      <c r="A1669" t="s">
        <v>323</v>
      </c>
      <c r="D1669" t="s">
        <v>2</v>
      </c>
      <c r="F1669" t="s">
        <v>156</v>
      </c>
      <c r="G1669" s="33">
        <v>43242</v>
      </c>
      <c r="H1669" s="41">
        <f t="shared" si="30"/>
        <v>11702.356</v>
      </c>
      <c r="I1669">
        <v>-4.3819999999999997</v>
      </c>
      <c r="J1669">
        <v>-4.2</v>
      </c>
      <c r="K1669">
        <v>-4.194</v>
      </c>
      <c r="L1669">
        <v>-4.0880000000000001</v>
      </c>
      <c r="M1669">
        <v>-4.4450000000000003</v>
      </c>
      <c r="N1669">
        <v>-4.5960000000000001</v>
      </c>
      <c r="O1669">
        <v>-3.258</v>
      </c>
      <c r="P1669">
        <v>-4.5380000000000003</v>
      </c>
      <c r="Q1669">
        <v>-3.2879999999999998</v>
      </c>
      <c r="R1669">
        <v>-3.423</v>
      </c>
      <c r="S1669">
        <v>-3.2469999999999999</v>
      </c>
      <c r="T1669">
        <v>-3.448</v>
      </c>
      <c r="U1669">
        <v>-3.556</v>
      </c>
      <c r="V1669">
        <v>-3.3119999999999998</v>
      </c>
      <c r="W1669">
        <v>-5.3490000000000002</v>
      </c>
      <c r="X1669">
        <v>-6.9539999999999997</v>
      </c>
      <c r="Y1669">
        <v>-15.343</v>
      </c>
      <c r="Z1669">
        <v>-38.579000000000001</v>
      </c>
      <c r="AA1669">
        <v>-200.422</v>
      </c>
      <c r="AB1669">
        <v>-883.68399999999997</v>
      </c>
      <c r="AC1669">
        <v>-1608.0540000000001</v>
      </c>
      <c r="AD1669">
        <v>-1598.94</v>
      </c>
      <c r="AE1669">
        <v>-1520.71</v>
      </c>
      <c r="AF1669">
        <v>-1196.4110000000001</v>
      </c>
      <c r="AG1669">
        <v>-406.52600000000001</v>
      </c>
      <c r="AH1669">
        <v>-308.65600000000001</v>
      </c>
      <c r="AI1669">
        <v>-612.01199999999994</v>
      </c>
      <c r="AJ1669">
        <v>-572.50199999999995</v>
      </c>
      <c r="AK1669">
        <v>-821.70699999999999</v>
      </c>
      <c r="AL1669">
        <v>-717.51900000000001</v>
      </c>
      <c r="AM1669">
        <v>-531.99400000000003</v>
      </c>
      <c r="AN1669">
        <v>-322.88299999999998</v>
      </c>
      <c r="AO1669">
        <v>-158.339</v>
      </c>
      <c r="AP1669">
        <v>-21.097999999999999</v>
      </c>
      <c r="AQ1669">
        <v>-9.2910000000000004</v>
      </c>
      <c r="AR1669">
        <v>-13.262</v>
      </c>
      <c r="AS1669">
        <v>-13.234</v>
      </c>
      <c r="AT1669">
        <v>-11.343999999999999</v>
      </c>
      <c r="AU1669">
        <v>-9.8979999999999997</v>
      </c>
      <c r="AV1669">
        <v>-7.2779999999999996</v>
      </c>
      <c r="AW1669">
        <v>-4.6790000000000003</v>
      </c>
      <c r="AX1669">
        <v>-5.2119999999999997</v>
      </c>
      <c r="AY1669">
        <v>-4.7480000000000002</v>
      </c>
      <c r="AZ1669">
        <v>-4.8070000000000004</v>
      </c>
      <c r="BA1669">
        <v>-4.6660000000000004</v>
      </c>
      <c r="BB1669">
        <v>-4.1219999999999999</v>
      </c>
      <c r="BC1669">
        <v>-4.2610000000000001</v>
      </c>
      <c r="BD1669">
        <v>-3.8969999999999998</v>
      </c>
    </row>
    <row r="1670" spans="1:56" x14ac:dyDescent="0.25">
      <c r="A1670" t="s">
        <v>323</v>
      </c>
      <c r="D1670" t="s">
        <v>2</v>
      </c>
      <c r="F1670" t="s">
        <v>155</v>
      </c>
      <c r="G1670" s="33">
        <v>43242</v>
      </c>
      <c r="H1670" s="41">
        <f t="shared" si="30"/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</row>
    <row r="1671" spans="1:56" x14ac:dyDescent="0.25">
      <c r="A1671" t="s">
        <v>323</v>
      </c>
      <c r="D1671" t="s">
        <v>2</v>
      </c>
      <c r="F1671" t="s">
        <v>156</v>
      </c>
      <c r="G1671" s="33">
        <v>43243</v>
      </c>
      <c r="H1671" s="41">
        <f t="shared" si="30"/>
        <v>34129.656999999992</v>
      </c>
      <c r="I1671">
        <v>-2.97</v>
      </c>
      <c r="J1671">
        <v>-3.02</v>
      </c>
      <c r="K1671">
        <v>-3.4039999999999999</v>
      </c>
      <c r="L1671">
        <v>-3.03</v>
      </c>
      <c r="M1671">
        <v>-3.3029999999999999</v>
      </c>
      <c r="N1671">
        <v>-3.1739999999999999</v>
      </c>
      <c r="O1671">
        <v>-3.5169999999999999</v>
      </c>
      <c r="P1671">
        <v>-2.93</v>
      </c>
      <c r="Q1671">
        <v>-2.4300000000000002</v>
      </c>
      <c r="R1671">
        <v>-3.3090000000000002</v>
      </c>
      <c r="S1671">
        <v>-3.3119999999999998</v>
      </c>
      <c r="T1671">
        <v>-3.8279999999999998</v>
      </c>
      <c r="U1671">
        <v>-3.4849999999999999</v>
      </c>
      <c r="V1671">
        <v>-6.133</v>
      </c>
      <c r="W1671">
        <v>-6.4809999999999999</v>
      </c>
      <c r="X1671">
        <v>-10.35</v>
      </c>
      <c r="Y1671">
        <v>-160.73099999999999</v>
      </c>
      <c r="Z1671">
        <v>-456.67099999999999</v>
      </c>
      <c r="AA1671">
        <v>-1651.1279999999999</v>
      </c>
      <c r="AB1671">
        <v>-5322.7510000000002</v>
      </c>
      <c r="AC1671">
        <v>-4372.8760000000002</v>
      </c>
      <c r="AD1671">
        <v>-3884.0410000000002</v>
      </c>
      <c r="AE1671">
        <v>-4900.1000000000004</v>
      </c>
      <c r="AF1671">
        <v>-4938.8270000000002</v>
      </c>
      <c r="AG1671">
        <v>-3257.9409999999998</v>
      </c>
      <c r="AH1671">
        <v>-1908.874</v>
      </c>
      <c r="AI1671">
        <v>-1224.9970000000001</v>
      </c>
      <c r="AJ1671">
        <v>-966.19600000000003</v>
      </c>
      <c r="AK1671">
        <v>-515.23</v>
      </c>
      <c r="AL1671">
        <v>-241.30199999999999</v>
      </c>
      <c r="AM1671">
        <v>-95.507999999999996</v>
      </c>
      <c r="AN1671">
        <v>-46.968000000000004</v>
      </c>
      <c r="AO1671">
        <v>-13.42</v>
      </c>
      <c r="AP1671">
        <v>-8.6530000000000005</v>
      </c>
      <c r="AQ1671">
        <v>-11.002000000000001</v>
      </c>
      <c r="AR1671">
        <v>-8.7520000000000007</v>
      </c>
      <c r="AS1671">
        <v>-10.515000000000001</v>
      </c>
      <c r="AT1671">
        <v>-10.303000000000001</v>
      </c>
      <c r="AU1671">
        <v>-9.7509999999999994</v>
      </c>
      <c r="AV1671">
        <v>-7.5309999999999997</v>
      </c>
      <c r="AW1671">
        <v>-6.8710000000000004</v>
      </c>
      <c r="AX1671">
        <v>-5.1340000000000003</v>
      </c>
      <c r="AY1671">
        <v>-4.5069999999999997</v>
      </c>
      <c r="AZ1671">
        <v>-4.4489999999999998</v>
      </c>
      <c r="BA1671">
        <v>-4.7610000000000001</v>
      </c>
      <c r="BB1671">
        <v>-5.24</v>
      </c>
      <c r="BC1671">
        <v>-5.4859999999999998</v>
      </c>
      <c r="BD1671">
        <v>-4.4649999999999999</v>
      </c>
    </row>
    <row r="1672" spans="1:56" x14ac:dyDescent="0.25">
      <c r="A1672" t="s">
        <v>323</v>
      </c>
      <c r="D1672" t="s">
        <v>2</v>
      </c>
      <c r="F1672" t="s">
        <v>157</v>
      </c>
      <c r="G1672" s="33">
        <v>43243</v>
      </c>
      <c r="H1672" s="41">
        <f t="shared" si="30"/>
        <v>1649.0600000000006</v>
      </c>
      <c r="I1672">
        <v>-12.776</v>
      </c>
      <c r="J1672">
        <v>-10.476000000000001</v>
      </c>
      <c r="K1672">
        <v>-10.951000000000001</v>
      </c>
      <c r="L1672">
        <v>-11.138999999999999</v>
      </c>
      <c r="M1672">
        <v>-11.051</v>
      </c>
      <c r="N1672">
        <v>-11.500999999999999</v>
      </c>
      <c r="O1672">
        <v>-11.125999999999999</v>
      </c>
      <c r="P1672">
        <v>-10.614000000000001</v>
      </c>
      <c r="Q1672">
        <v>-10.664</v>
      </c>
      <c r="R1672">
        <v>-10.801</v>
      </c>
      <c r="S1672">
        <v>-10.613</v>
      </c>
      <c r="T1672">
        <v>-10.601000000000001</v>
      </c>
      <c r="U1672">
        <v>-10.226000000000001</v>
      </c>
      <c r="V1672">
        <v>-10.239000000000001</v>
      </c>
      <c r="W1672">
        <v>-10.500999999999999</v>
      </c>
      <c r="X1672">
        <v>-10.798</v>
      </c>
      <c r="Y1672">
        <v>-19.707999999999998</v>
      </c>
      <c r="Z1672">
        <v>-29.271000000000001</v>
      </c>
      <c r="AA1672">
        <v>-63.338000000000001</v>
      </c>
      <c r="AB1672">
        <v>-209.904</v>
      </c>
      <c r="AC1672">
        <v>-181.958</v>
      </c>
      <c r="AD1672">
        <v>-126.512</v>
      </c>
      <c r="AE1672">
        <v>-201.078</v>
      </c>
      <c r="AF1672">
        <v>-170.345</v>
      </c>
      <c r="AG1672">
        <v>-91.593000000000004</v>
      </c>
      <c r="AH1672">
        <v>-50.274000000000001</v>
      </c>
      <c r="AI1672">
        <v>-43.584000000000003</v>
      </c>
      <c r="AJ1672">
        <v>-34.078000000000003</v>
      </c>
      <c r="AK1672">
        <v>-25.033999999999999</v>
      </c>
      <c r="AL1672">
        <v>-20.574999999999999</v>
      </c>
      <c r="AM1672">
        <v>-15.726000000000001</v>
      </c>
      <c r="AN1672">
        <v>-13.194000000000001</v>
      </c>
      <c r="AO1672">
        <v>-13.006</v>
      </c>
      <c r="AP1672">
        <v>-9.9640000000000004</v>
      </c>
      <c r="AQ1672">
        <v>-11.026</v>
      </c>
      <c r="AR1672">
        <v>-10.226000000000001</v>
      </c>
      <c r="AS1672">
        <v>-11.176</v>
      </c>
      <c r="AT1672">
        <v>-11.763</v>
      </c>
      <c r="AU1672">
        <v>-11.076000000000001</v>
      </c>
      <c r="AV1672">
        <v>-11.189</v>
      </c>
      <c r="AW1672">
        <v>-10.939</v>
      </c>
      <c r="AX1672">
        <v>-10.388999999999999</v>
      </c>
      <c r="AY1672">
        <v>-11.951000000000001</v>
      </c>
      <c r="AZ1672">
        <v>-11.026</v>
      </c>
      <c r="BA1672">
        <v>-11.939</v>
      </c>
      <c r="BB1672">
        <v>-11.539</v>
      </c>
      <c r="BC1672">
        <v>-11.500999999999999</v>
      </c>
      <c r="BD1672">
        <v>-10.101000000000001</v>
      </c>
    </row>
    <row r="1673" spans="1:56" x14ac:dyDescent="0.25">
      <c r="A1673" t="s">
        <v>323</v>
      </c>
      <c r="D1673" t="s">
        <v>2</v>
      </c>
      <c r="F1673" t="s">
        <v>155</v>
      </c>
      <c r="G1673" s="33">
        <v>43243</v>
      </c>
      <c r="H1673" s="41">
        <f t="shared" si="30"/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</row>
    <row r="1674" spans="1:56" x14ac:dyDescent="0.25">
      <c r="A1674" t="s">
        <v>323</v>
      </c>
      <c r="D1674" t="s">
        <v>2</v>
      </c>
      <c r="F1674" t="s">
        <v>157</v>
      </c>
      <c r="G1674" s="33">
        <v>43244</v>
      </c>
      <c r="H1674" s="41">
        <f t="shared" si="30"/>
        <v>1320.6890000000003</v>
      </c>
      <c r="I1674">
        <v>-12.663</v>
      </c>
      <c r="J1674">
        <v>-10.789</v>
      </c>
      <c r="K1674">
        <v>-11.114000000000001</v>
      </c>
      <c r="L1674">
        <v>-10.851000000000001</v>
      </c>
      <c r="M1674">
        <v>-10.814</v>
      </c>
      <c r="N1674">
        <v>-11.000999999999999</v>
      </c>
      <c r="O1674">
        <v>-10.539</v>
      </c>
      <c r="P1674">
        <v>-10.875999999999999</v>
      </c>
      <c r="Q1674">
        <v>-10.526</v>
      </c>
      <c r="R1674">
        <v>-10.750999999999999</v>
      </c>
      <c r="S1674">
        <v>-10.451000000000001</v>
      </c>
      <c r="T1674">
        <v>-10.676</v>
      </c>
      <c r="U1674">
        <v>-10.301</v>
      </c>
      <c r="V1674">
        <v>-10.263999999999999</v>
      </c>
      <c r="W1674">
        <v>-10.375999999999999</v>
      </c>
      <c r="X1674">
        <v>-10.249000000000001</v>
      </c>
      <c r="Y1674">
        <v>-13.253</v>
      </c>
      <c r="Z1674">
        <v>-15.672000000000001</v>
      </c>
      <c r="AA1674">
        <v>-21.977</v>
      </c>
      <c r="AB1674">
        <v>-25.451000000000001</v>
      </c>
      <c r="AC1674">
        <v>-32.957999999999998</v>
      </c>
      <c r="AD1674">
        <v>-63.942</v>
      </c>
      <c r="AE1674">
        <v>-108.188</v>
      </c>
      <c r="AF1674">
        <v>-155.78399999999999</v>
      </c>
      <c r="AG1674">
        <v>-154.6</v>
      </c>
      <c r="AH1674">
        <v>-88.724000000000004</v>
      </c>
      <c r="AI1674">
        <v>-83.600999999999999</v>
      </c>
      <c r="AJ1674">
        <v>-61.091999999999999</v>
      </c>
      <c r="AK1674">
        <v>-45.381</v>
      </c>
      <c r="AL1674">
        <v>-43.713999999999999</v>
      </c>
      <c r="AM1674">
        <v>-33.648000000000003</v>
      </c>
      <c r="AN1674">
        <v>-17.198</v>
      </c>
      <c r="AO1674">
        <v>-15.069000000000001</v>
      </c>
      <c r="AP1674">
        <v>-10.332000000000001</v>
      </c>
      <c r="AQ1674">
        <v>-10.314</v>
      </c>
      <c r="AR1674">
        <v>-10.726000000000001</v>
      </c>
      <c r="AS1674">
        <v>-11.750999999999999</v>
      </c>
      <c r="AT1674">
        <v>-12.364000000000001</v>
      </c>
      <c r="AU1674">
        <v>-11.488</v>
      </c>
      <c r="AV1674">
        <v>-11.888</v>
      </c>
      <c r="AW1674">
        <v>-10.888999999999999</v>
      </c>
      <c r="AX1674">
        <v>-11.063000000000001</v>
      </c>
      <c r="AY1674">
        <v>-11.087999999999999</v>
      </c>
      <c r="AZ1674">
        <v>-11.326000000000001</v>
      </c>
      <c r="BA1674">
        <v>-11.451000000000001</v>
      </c>
      <c r="BB1674">
        <v>-11.839</v>
      </c>
      <c r="BC1674">
        <v>-11.401</v>
      </c>
      <c r="BD1674">
        <v>-10.276</v>
      </c>
    </row>
    <row r="1675" spans="1:56" x14ac:dyDescent="0.25">
      <c r="A1675" t="s">
        <v>323</v>
      </c>
      <c r="D1675" t="s">
        <v>2</v>
      </c>
      <c r="F1675" t="s">
        <v>156</v>
      </c>
      <c r="G1675" s="33">
        <v>43244</v>
      </c>
      <c r="H1675" s="41">
        <f t="shared" si="30"/>
        <v>34835.600999999995</v>
      </c>
      <c r="I1675">
        <v>-3.1709999999999998</v>
      </c>
      <c r="J1675">
        <v>-3.1680000000000001</v>
      </c>
      <c r="K1675">
        <v>-2.8069999999999999</v>
      </c>
      <c r="L1675">
        <v>-2.972</v>
      </c>
      <c r="M1675">
        <v>-2.6379999999999999</v>
      </c>
      <c r="N1675">
        <v>-2.46</v>
      </c>
      <c r="O1675">
        <v>-2.3420000000000001</v>
      </c>
      <c r="P1675">
        <v>-2.7490000000000001</v>
      </c>
      <c r="Q1675">
        <v>-2.6659999999999999</v>
      </c>
      <c r="R1675">
        <v>-3.3719999999999999</v>
      </c>
      <c r="S1675">
        <v>-4.3600000000000003</v>
      </c>
      <c r="T1675">
        <v>-4.9109999999999996</v>
      </c>
      <c r="U1675">
        <v>-6.9409999999999998</v>
      </c>
      <c r="V1675">
        <v>-6.7359999999999998</v>
      </c>
      <c r="W1675">
        <v>-6.9649999999999999</v>
      </c>
      <c r="X1675">
        <v>-7.1509999999999998</v>
      </c>
      <c r="Y1675">
        <v>-29.390999999999998</v>
      </c>
      <c r="Z1675">
        <v>-96.278000000000006</v>
      </c>
      <c r="AA1675">
        <v>-280.779</v>
      </c>
      <c r="AB1675">
        <v>-498.76100000000002</v>
      </c>
      <c r="AC1675">
        <v>-1135.4549999999999</v>
      </c>
      <c r="AD1675">
        <v>-2631.2359999999999</v>
      </c>
      <c r="AE1675">
        <v>-4564.6170000000002</v>
      </c>
      <c r="AF1675">
        <v>-6452.6229999999996</v>
      </c>
      <c r="AG1675">
        <v>-6065.0309999999999</v>
      </c>
      <c r="AH1675">
        <v>-3493.5990000000002</v>
      </c>
      <c r="AI1675">
        <v>-3157.721</v>
      </c>
      <c r="AJ1675">
        <v>-2209.4830000000002</v>
      </c>
      <c r="AK1675">
        <v>-1614.0619999999999</v>
      </c>
      <c r="AL1675">
        <v>-1439.0419999999999</v>
      </c>
      <c r="AM1675">
        <v>-783.94600000000003</v>
      </c>
      <c r="AN1675">
        <v>-156.80500000000001</v>
      </c>
      <c r="AO1675">
        <v>-42.993000000000002</v>
      </c>
      <c r="AP1675">
        <v>-12.254</v>
      </c>
      <c r="AQ1675">
        <v>-13.917999999999999</v>
      </c>
      <c r="AR1675">
        <v>-12.496</v>
      </c>
      <c r="AS1675">
        <v>-9.6660000000000004</v>
      </c>
      <c r="AT1675">
        <v>-9.1489999999999991</v>
      </c>
      <c r="AU1675">
        <v>-7.87</v>
      </c>
      <c r="AV1675">
        <v>-6.9649999999999999</v>
      </c>
      <c r="AW1675">
        <v>-8.0559999999999992</v>
      </c>
      <c r="AX1675">
        <v>-6.8159999999999998</v>
      </c>
      <c r="AY1675">
        <v>-7.7510000000000003</v>
      </c>
      <c r="AZ1675">
        <v>-5.6449999999999996</v>
      </c>
      <c r="BA1675">
        <v>-4.8090000000000002</v>
      </c>
      <c r="BB1675">
        <v>-3.8530000000000002</v>
      </c>
      <c r="BC1675">
        <v>-4.1630000000000003</v>
      </c>
      <c r="BD1675">
        <v>-4.9589999999999996</v>
      </c>
    </row>
    <row r="1676" spans="1:56" x14ac:dyDescent="0.25">
      <c r="A1676" t="s">
        <v>323</v>
      </c>
      <c r="D1676" t="s">
        <v>2</v>
      </c>
      <c r="F1676" t="s">
        <v>155</v>
      </c>
      <c r="G1676" s="33">
        <v>43244</v>
      </c>
      <c r="H1676" s="41">
        <f t="shared" si="30"/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</row>
    <row r="1677" spans="1:56" x14ac:dyDescent="0.25">
      <c r="A1677" t="s">
        <v>323</v>
      </c>
      <c r="D1677" t="s">
        <v>2</v>
      </c>
      <c r="F1677" t="s">
        <v>156</v>
      </c>
      <c r="G1677" s="33">
        <v>43245</v>
      </c>
      <c r="H1677" s="41">
        <f t="shared" si="30"/>
        <v>156622.38600000006</v>
      </c>
      <c r="I1677">
        <v>-3.18</v>
      </c>
      <c r="J1677">
        <v>-2.98</v>
      </c>
      <c r="K1677">
        <v>-2.798</v>
      </c>
      <c r="L1677">
        <v>-2.851</v>
      </c>
      <c r="M1677">
        <v>-2.536</v>
      </c>
      <c r="N1677">
        <v>-2.4940000000000002</v>
      </c>
      <c r="O1677">
        <v>-2.8370000000000002</v>
      </c>
      <c r="P1677">
        <v>-2.6230000000000002</v>
      </c>
      <c r="Q1677">
        <v>-2.7490000000000001</v>
      </c>
      <c r="R1677">
        <v>-3.7839999999999998</v>
      </c>
      <c r="S1677">
        <v>-3.4780000000000002</v>
      </c>
      <c r="T1677">
        <v>-3.024</v>
      </c>
      <c r="U1677">
        <v>-3.6059999999999999</v>
      </c>
      <c r="V1677">
        <v>-3.48</v>
      </c>
      <c r="W1677">
        <v>-4.194</v>
      </c>
      <c r="X1677">
        <v>-12.616</v>
      </c>
      <c r="Y1677">
        <v>-160.208</v>
      </c>
      <c r="Z1677">
        <v>-791.22</v>
      </c>
      <c r="AA1677">
        <v>-2048.248</v>
      </c>
      <c r="AB1677">
        <v>-5039.3509999999997</v>
      </c>
      <c r="AC1677">
        <v>-9008.2489999999998</v>
      </c>
      <c r="AD1677">
        <v>-12220.09</v>
      </c>
      <c r="AE1677">
        <v>-14218.948</v>
      </c>
      <c r="AF1677">
        <v>-15596.865</v>
      </c>
      <c r="AG1677">
        <v>-16093.269</v>
      </c>
      <c r="AH1677">
        <v>-16120</v>
      </c>
      <c r="AI1677">
        <v>-15507.689</v>
      </c>
      <c r="AJ1677">
        <v>-14306.66</v>
      </c>
      <c r="AK1677">
        <v>-12477.273999999999</v>
      </c>
      <c r="AL1677">
        <v>-10092.379999999999</v>
      </c>
      <c r="AM1677">
        <v>-7225.3959999999997</v>
      </c>
      <c r="AN1677">
        <v>-4058.2020000000002</v>
      </c>
      <c r="AO1677">
        <v>-1363.2460000000001</v>
      </c>
      <c r="AP1677">
        <v>-129.16499999999999</v>
      </c>
      <c r="AQ1677">
        <v>-10.683999999999999</v>
      </c>
      <c r="AR1677">
        <v>-11.134</v>
      </c>
      <c r="AS1677">
        <v>-10.515000000000001</v>
      </c>
      <c r="AT1677">
        <v>-10.119999999999999</v>
      </c>
      <c r="AU1677">
        <v>-10.191000000000001</v>
      </c>
      <c r="AV1677">
        <v>-8.8130000000000006</v>
      </c>
      <c r="AW1677">
        <v>-6.2050000000000001</v>
      </c>
      <c r="AX1677">
        <v>-6.3879999999999999</v>
      </c>
      <c r="AY1677">
        <v>-7.4770000000000003</v>
      </c>
      <c r="AZ1677">
        <v>-6.4580000000000002</v>
      </c>
      <c r="BA1677">
        <v>-5.3460000000000001</v>
      </c>
      <c r="BB1677">
        <v>-5.0019999999999998</v>
      </c>
      <c r="BC1677">
        <v>-3.9340000000000002</v>
      </c>
      <c r="BD1677">
        <v>-4.4290000000000003</v>
      </c>
    </row>
    <row r="1678" spans="1:56" x14ac:dyDescent="0.25">
      <c r="A1678" t="s">
        <v>323</v>
      </c>
      <c r="D1678" t="s">
        <v>2</v>
      </c>
      <c r="F1678" t="s">
        <v>157</v>
      </c>
      <c r="G1678" s="33">
        <v>43245</v>
      </c>
      <c r="H1678" s="41">
        <f t="shared" si="30"/>
        <v>6604.1880000000001</v>
      </c>
      <c r="I1678">
        <v>-11.776</v>
      </c>
      <c r="J1678">
        <v>-10.337999999999999</v>
      </c>
      <c r="K1678">
        <v>-10.613</v>
      </c>
      <c r="L1678">
        <v>-10.476000000000001</v>
      </c>
      <c r="M1678">
        <v>-10.601000000000001</v>
      </c>
      <c r="N1678">
        <v>-10.526</v>
      </c>
      <c r="O1678">
        <v>-10.363</v>
      </c>
      <c r="P1678">
        <v>-10.676</v>
      </c>
      <c r="Q1678">
        <v>-10.301</v>
      </c>
      <c r="R1678">
        <v>-10.625999999999999</v>
      </c>
      <c r="S1678">
        <v>-10.914</v>
      </c>
      <c r="T1678">
        <v>-10.576000000000001</v>
      </c>
      <c r="U1678">
        <v>-10.326000000000001</v>
      </c>
      <c r="V1678">
        <v>-10.151</v>
      </c>
      <c r="W1678">
        <v>-9.5020000000000007</v>
      </c>
      <c r="X1678">
        <v>-11.012</v>
      </c>
      <c r="Y1678">
        <v>-18.100000000000001</v>
      </c>
      <c r="Z1678">
        <v>-34.506999999999998</v>
      </c>
      <c r="AA1678">
        <v>-61.139000000000003</v>
      </c>
      <c r="AB1678">
        <v>-158.39500000000001</v>
      </c>
      <c r="AC1678">
        <v>-347.14699999999999</v>
      </c>
      <c r="AD1678">
        <v>-472.24400000000003</v>
      </c>
      <c r="AE1678">
        <v>-565.27</v>
      </c>
      <c r="AF1678">
        <v>-638.11300000000006</v>
      </c>
      <c r="AG1678">
        <v>-666.02499999999998</v>
      </c>
      <c r="AH1678">
        <v>-682.72500000000002</v>
      </c>
      <c r="AI1678">
        <v>-660.46500000000003</v>
      </c>
      <c r="AJ1678">
        <v>-592.36</v>
      </c>
      <c r="AK1678">
        <v>-500.18799999999999</v>
      </c>
      <c r="AL1678">
        <v>-380.14800000000002</v>
      </c>
      <c r="AM1678">
        <v>-267.30500000000001</v>
      </c>
      <c r="AN1678">
        <v>-154.55000000000001</v>
      </c>
      <c r="AO1678">
        <v>-61.805</v>
      </c>
      <c r="AP1678">
        <v>-17.433</v>
      </c>
      <c r="AQ1678">
        <v>-10.914999999999999</v>
      </c>
      <c r="AR1678">
        <v>-10.500999999999999</v>
      </c>
      <c r="AS1678">
        <v>-11.089</v>
      </c>
      <c r="AT1678">
        <v>-11.726000000000001</v>
      </c>
      <c r="AU1678">
        <v>-12.239000000000001</v>
      </c>
      <c r="AV1678">
        <v>-11.739000000000001</v>
      </c>
      <c r="AW1678">
        <v>-11.250999999999999</v>
      </c>
      <c r="AX1678">
        <v>-10.813000000000001</v>
      </c>
      <c r="AY1678">
        <v>-10.750999999999999</v>
      </c>
      <c r="AZ1678">
        <v>-11.051</v>
      </c>
      <c r="BA1678">
        <v>-11.864000000000001</v>
      </c>
      <c r="BB1678">
        <v>-11.201000000000001</v>
      </c>
      <c r="BC1678">
        <v>-10.726000000000001</v>
      </c>
      <c r="BD1678">
        <v>-11.625999999999999</v>
      </c>
    </row>
    <row r="1679" spans="1:56" x14ac:dyDescent="0.25">
      <c r="A1679" t="s">
        <v>323</v>
      </c>
      <c r="D1679" t="s">
        <v>2</v>
      </c>
      <c r="F1679" t="s">
        <v>155</v>
      </c>
      <c r="G1679" s="33">
        <v>43245</v>
      </c>
      <c r="H1679" s="41">
        <f t="shared" ref="H1679:H1742" si="31">IF(D1679&lt;&gt;"Jemena",
IF(SUM(I1679:BD1679)&gt;0,SUM(I1679:BD1679),SUM(I1679:BD1679)*-1),
IF(AND(F1679&lt;&gt;"Jemena residential",F1679&lt;&gt;"Jemena small business"),0,IF(SUM(I1679:BD1679)&gt;0,SUM(I1679:BD1679),SUM(I1679:BD1679)*-1)))</f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</row>
    <row r="1680" spans="1:56" x14ac:dyDescent="0.25">
      <c r="A1680" t="s">
        <v>323</v>
      </c>
      <c r="D1680" t="s">
        <v>2</v>
      </c>
      <c r="F1680" t="s">
        <v>156</v>
      </c>
      <c r="G1680" s="33">
        <v>43246</v>
      </c>
      <c r="H1680" s="41">
        <f t="shared" si="31"/>
        <v>155655.14699999994</v>
      </c>
      <c r="I1680">
        <v>-3.8159999999999998</v>
      </c>
      <c r="J1680">
        <v>-3.0910000000000002</v>
      </c>
      <c r="K1680">
        <v>-3.4039999999999999</v>
      </c>
      <c r="L1680">
        <v>-3.3079999999999998</v>
      </c>
      <c r="M1680">
        <v>-3.629</v>
      </c>
      <c r="N1680">
        <v>-2.6419999999999999</v>
      </c>
      <c r="O1680">
        <v>-2.7709999999999999</v>
      </c>
      <c r="P1680">
        <v>-3.1269999999999998</v>
      </c>
      <c r="Q1680">
        <v>-3.1360000000000001</v>
      </c>
      <c r="R1680">
        <v>-3.3159999999999998</v>
      </c>
      <c r="S1680">
        <v>-5.0780000000000003</v>
      </c>
      <c r="T1680">
        <v>-5.0629999999999997</v>
      </c>
      <c r="U1680">
        <v>-3.8969999999999998</v>
      </c>
      <c r="V1680">
        <v>-4.0979999999999999</v>
      </c>
      <c r="W1680">
        <v>-6.4109999999999996</v>
      </c>
      <c r="X1680">
        <v>-93.192999999999998</v>
      </c>
      <c r="Y1680">
        <v>-889.375</v>
      </c>
      <c r="Z1680">
        <v>-2563.6550000000002</v>
      </c>
      <c r="AA1680">
        <v>-4773.643</v>
      </c>
      <c r="AB1680">
        <v>-7195.54</v>
      </c>
      <c r="AC1680">
        <v>-9549.8549999999996</v>
      </c>
      <c r="AD1680">
        <v>-11709.344999999999</v>
      </c>
      <c r="AE1680">
        <v>-13523.179</v>
      </c>
      <c r="AF1680">
        <v>-14749.799000000001</v>
      </c>
      <c r="AG1680">
        <v>-15457.157999999999</v>
      </c>
      <c r="AH1680">
        <v>-15632.996999999999</v>
      </c>
      <c r="AI1680">
        <v>-15192.245999999999</v>
      </c>
      <c r="AJ1680">
        <v>-14106.5</v>
      </c>
      <c r="AK1680">
        <v>-12217.799000000001</v>
      </c>
      <c r="AL1680">
        <v>-8680.2669999999998</v>
      </c>
      <c r="AM1680">
        <v>-4246.0870000000004</v>
      </c>
      <c r="AN1680">
        <v>-3662.8649999999998</v>
      </c>
      <c r="AO1680">
        <v>-1192.578</v>
      </c>
      <c r="AP1680">
        <v>-60.954000000000001</v>
      </c>
      <c r="AQ1680">
        <v>-10.237</v>
      </c>
      <c r="AR1680">
        <v>-10.802</v>
      </c>
      <c r="AS1680">
        <v>-11.044</v>
      </c>
      <c r="AT1680">
        <v>-11.502000000000001</v>
      </c>
      <c r="AU1680">
        <v>-10.101000000000001</v>
      </c>
      <c r="AV1680">
        <v>-7.3869999999999996</v>
      </c>
      <c r="AW1680">
        <v>-7.694</v>
      </c>
      <c r="AX1680">
        <v>-5.9169999999999998</v>
      </c>
      <c r="AY1680">
        <v>-4.6479999999999997</v>
      </c>
      <c r="AZ1680">
        <v>-4.7169999999999996</v>
      </c>
      <c r="BA1680">
        <v>-4.9669999999999996</v>
      </c>
      <c r="BB1680">
        <v>-4.4130000000000003</v>
      </c>
      <c r="BC1680">
        <v>-4.3739999999999997</v>
      </c>
      <c r="BD1680">
        <v>-3.5219999999999998</v>
      </c>
    </row>
    <row r="1681" spans="1:56" x14ac:dyDescent="0.25">
      <c r="A1681" t="s">
        <v>323</v>
      </c>
      <c r="D1681" t="s">
        <v>2</v>
      </c>
      <c r="F1681" t="s">
        <v>155</v>
      </c>
      <c r="G1681" s="33">
        <v>43246</v>
      </c>
      <c r="H1681" s="41">
        <f t="shared" si="31"/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</row>
    <row r="1682" spans="1:56" x14ac:dyDescent="0.25">
      <c r="A1682" t="s">
        <v>323</v>
      </c>
      <c r="D1682" t="s">
        <v>2</v>
      </c>
      <c r="F1682" t="s">
        <v>157</v>
      </c>
      <c r="G1682" s="33">
        <v>43246</v>
      </c>
      <c r="H1682" s="41">
        <f t="shared" si="31"/>
        <v>14243.197999999999</v>
      </c>
      <c r="I1682">
        <v>-11.138999999999999</v>
      </c>
      <c r="J1682">
        <v>-11.301</v>
      </c>
      <c r="K1682">
        <v>-10.914</v>
      </c>
      <c r="L1682">
        <v>-10.926</v>
      </c>
      <c r="M1682">
        <v>-10.789</v>
      </c>
      <c r="N1682">
        <v>-10.888999999999999</v>
      </c>
      <c r="O1682">
        <v>-10.789</v>
      </c>
      <c r="P1682">
        <v>-10.676</v>
      </c>
      <c r="Q1682">
        <v>-10.462999999999999</v>
      </c>
      <c r="R1682">
        <v>-10.776</v>
      </c>
      <c r="S1682">
        <v>-10.676</v>
      </c>
      <c r="T1682">
        <v>-10.676</v>
      </c>
      <c r="U1682">
        <v>-10.439</v>
      </c>
      <c r="V1682">
        <v>-10.863</v>
      </c>
      <c r="W1682">
        <v>-10.500999999999999</v>
      </c>
      <c r="X1682">
        <v>-16.353999999999999</v>
      </c>
      <c r="Y1682">
        <v>-79.495999999999995</v>
      </c>
      <c r="Z1682">
        <v>-241.24799999999999</v>
      </c>
      <c r="AA1682">
        <v>-467.84399999999999</v>
      </c>
      <c r="AB1682">
        <v>-691.71199999999999</v>
      </c>
      <c r="AC1682">
        <v>-883.14200000000005</v>
      </c>
      <c r="AD1682">
        <v>-1049.5930000000001</v>
      </c>
      <c r="AE1682">
        <v>-1193.2539999999999</v>
      </c>
      <c r="AF1682">
        <v>-1285.96</v>
      </c>
      <c r="AG1682">
        <v>-1355.462</v>
      </c>
      <c r="AH1682">
        <v>-1392.3</v>
      </c>
      <c r="AI1682">
        <v>-1355.01</v>
      </c>
      <c r="AJ1682">
        <v>-1230.837</v>
      </c>
      <c r="AK1682">
        <v>-1068.769</v>
      </c>
      <c r="AL1682">
        <v>-794.03099999999995</v>
      </c>
      <c r="AM1682">
        <v>-340.07600000000002</v>
      </c>
      <c r="AN1682">
        <v>-308.19</v>
      </c>
      <c r="AO1682">
        <v>-146.61799999999999</v>
      </c>
      <c r="AP1682">
        <v>-18.617999999999999</v>
      </c>
      <c r="AQ1682">
        <v>-10.989000000000001</v>
      </c>
      <c r="AR1682">
        <v>-10.888999999999999</v>
      </c>
      <c r="AS1682">
        <v>-11.976000000000001</v>
      </c>
      <c r="AT1682">
        <v>-12.739000000000001</v>
      </c>
      <c r="AU1682">
        <v>-11.989000000000001</v>
      </c>
      <c r="AV1682">
        <v>-12.051</v>
      </c>
      <c r="AW1682">
        <v>-11.375999999999999</v>
      </c>
      <c r="AX1682">
        <v>-11.926</v>
      </c>
      <c r="AY1682">
        <v>-11.851000000000001</v>
      </c>
      <c r="AZ1682">
        <v>-11.388999999999999</v>
      </c>
      <c r="BA1682">
        <v>-11.414</v>
      </c>
      <c r="BB1682">
        <v>-11.625999999999999</v>
      </c>
      <c r="BC1682">
        <v>-10.801</v>
      </c>
      <c r="BD1682">
        <v>-11.851000000000001</v>
      </c>
    </row>
    <row r="1683" spans="1:56" x14ac:dyDescent="0.25">
      <c r="A1683" t="s">
        <v>323</v>
      </c>
      <c r="D1683" t="s">
        <v>2</v>
      </c>
      <c r="F1683" t="s">
        <v>155</v>
      </c>
      <c r="G1683" s="33">
        <v>43247</v>
      </c>
      <c r="H1683" s="41">
        <f t="shared" si="31"/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</row>
    <row r="1684" spans="1:56" x14ac:dyDescent="0.25">
      <c r="A1684" t="s">
        <v>323</v>
      </c>
      <c r="D1684" t="s">
        <v>2</v>
      </c>
      <c r="F1684" t="s">
        <v>156</v>
      </c>
      <c r="G1684" s="33">
        <v>43247</v>
      </c>
      <c r="H1684" s="41">
        <f t="shared" si="31"/>
        <v>79509.153000000006</v>
      </c>
      <c r="I1684">
        <v>-3.5550000000000002</v>
      </c>
      <c r="J1684">
        <v>-3.2690000000000001</v>
      </c>
      <c r="K1684">
        <v>-3.569</v>
      </c>
      <c r="L1684">
        <v>-2.9</v>
      </c>
      <c r="M1684">
        <v>-3.2250000000000001</v>
      </c>
      <c r="N1684">
        <v>-3.278</v>
      </c>
      <c r="O1684">
        <v>-3.4510000000000001</v>
      </c>
      <c r="P1684">
        <v>-2.718</v>
      </c>
      <c r="Q1684">
        <v>-3.2749999999999999</v>
      </c>
      <c r="R1684">
        <v>-3.6070000000000002</v>
      </c>
      <c r="S1684">
        <v>-4.3730000000000002</v>
      </c>
      <c r="T1684">
        <v>-4.0759999999999996</v>
      </c>
      <c r="U1684">
        <v>-4.7839999999999998</v>
      </c>
      <c r="V1684">
        <v>-5.1840000000000002</v>
      </c>
      <c r="W1684">
        <v>-3.6419999999999999</v>
      </c>
      <c r="X1684">
        <v>-86.606999999999999</v>
      </c>
      <c r="Y1684">
        <v>-1074.491</v>
      </c>
      <c r="Z1684">
        <v>-2895.34</v>
      </c>
      <c r="AA1684">
        <v>-4807.848</v>
      </c>
      <c r="AB1684">
        <v>-6977.8180000000002</v>
      </c>
      <c r="AC1684">
        <v>-7303.0950000000003</v>
      </c>
      <c r="AD1684">
        <v>-8171.17</v>
      </c>
      <c r="AE1684">
        <v>-8159.125</v>
      </c>
      <c r="AF1684">
        <v>-8023.1369999999997</v>
      </c>
      <c r="AG1684">
        <v>-6097.3490000000002</v>
      </c>
      <c r="AH1684">
        <v>-4209.8249999999998</v>
      </c>
      <c r="AI1684">
        <v>-5844.8469999999998</v>
      </c>
      <c r="AJ1684">
        <v>-7248.8670000000002</v>
      </c>
      <c r="AK1684">
        <v>-3701.3649999999998</v>
      </c>
      <c r="AL1684">
        <v>-1663.6880000000001</v>
      </c>
      <c r="AM1684">
        <v>-2433.4870000000001</v>
      </c>
      <c r="AN1684">
        <v>-489.49599999999998</v>
      </c>
      <c r="AO1684">
        <v>-151.309</v>
      </c>
      <c r="AP1684">
        <v>-19.972999999999999</v>
      </c>
      <c r="AQ1684">
        <v>-13.07</v>
      </c>
      <c r="AR1684">
        <v>-11.944000000000001</v>
      </c>
      <c r="AS1684">
        <v>-11.141999999999999</v>
      </c>
      <c r="AT1684">
        <v>-8.0340000000000007</v>
      </c>
      <c r="AU1684">
        <v>-7.5880000000000001</v>
      </c>
      <c r="AV1684">
        <v>-6.7930000000000001</v>
      </c>
      <c r="AW1684">
        <v>-6.9470000000000001</v>
      </c>
      <c r="AX1684">
        <v>-5.36</v>
      </c>
      <c r="AY1684">
        <v>-5.19</v>
      </c>
      <c r="AZ1684">
        <v>-4.7080000000000002</v>
      </c>
      <c r="BA1684">
        <v>-3.9609999999999999</v>
      </c>
      <c r="BB1684">
        <v>-3.9529999999999998</v>
      </c>
      <c r="BC1684">
        <v>-3.484</v>
      </c>
      <c r="BD1684">
        <v>-3.2360000000000002</v>
      </c>
    </row>
    <row r="1685" spans="1:56" x14ac:dyDescent="0.25">
      <c r="A1685" t="s">
        <v>323</v>
      </c>
      <c r="D1685" t="s">
        <v>2</v>
      </c>
      <c r="F1685" t="s">
        <v>157</v>
      </c>
      <c r="G1685" s="33">
        <v>43247</v>
      </c>
      <c r="H1685" s="41">
        <f t="shared" si="31"/>
        <v>9274.4510000000009</v>
      </c>
      <c r="I1685">
        <v>-11.176</v>
      </c>
      <c r="J1685">
        <v>-10.739000000000001</v>
      </c>
      <c r="K1685">
        <v>-10.888999999999999</v>
      </c>
      <c r="L1685">
        <v>-10.750999999999999</v>
      </c>
      <c r="M1685">
        <v>-11.076000000000001</v>
      </c>
      <c r="N1685">
        <v>-10.526</v>
      </c>
      <c r="O1685">
        <v>-11.114000000000001</v>
      </c>
      <c r="P1685">
        <v>-10.614000000000001</v>
      </c>
      <c r="Q1685">
        <v>-9.9629999999999992</v>
      </c>
      <c r="R1685">
        <v>-11.226000000000001</v>
      </c>
      <c r="S1685">
        <v>-10.776</v>
      </c>
      <c r="T1685">
        <v>-10.888999999999999</v>
      </c>
      <c r="U1685">
        <v>-11.363</v>
      </c>
      <c r="V1685">
        <v>-11.663</v>
      </c>
      <c r="W1685">
        <v>-10.289</v>
      </c>
      <c r="X1685">
        <v>-21.268999999999998</v>
      </c>
      <c r="Y1685">
        <v>-126.018</v>
      </c>
      <c r="Z1685">
        <v>-349.47699999999998</v>
      </c>
      <c r="AA1685">
        <v>-559.28599999999994</v>
      </c>
      <c r="AB1685">
        <v>-830.923</v>
      </c>
      <c r="AC1685">
        <v>-747.79899999999998</v>
      </c>
      <c r="AD1685">
        <v>-884.10299999999995</v>
      </c>
      <c r="AE1685">
        <v>-812.36599999999999</v>
      </c>
      <c r="AF1685">
        <v>-871.18700000000001</v>
      </c>
      <c r="AG1685">
        <v>-693.98099999999999</v>
      </c>
      <c r="AH1685">
        <v>-484.59500000000003</v>
      </c>
      <c r="AI1685">
        <v>-608.48</v>
      </c>
      <c r="AJ1685">
        <v>-705.30399999999997</v>
      </c>
      <c r="AK1685">
        <v>-469.435</v>
      </c>
      <c r="AL1685">
        <v>-244.34</v>
      </c>
      <c r="AM1685">
        <v>-362.43599999999998</v>
      </c>
      <c r="AN1685">
        <v>-112.224</v>
      </c>
      <c r="AO1685">
        <v>-52.712000000000003</v>
      </c>
      <c r="AP1685">
        <v>-15.198</v>
      </c>
      <c r="AQ1685">
        <v>-11.063000000000001</v>
      </c>
      <c r="AR1685">
        <v>-12.101000000000001</v>
      </c>
      <c r="AS1685">
        <v>-11.539</v>
      </c>
      <c r="AT1685">
        <v>-12.176</v>
      </c>
      <c r="AU1685">
        <v>-11.189</v>
      </c>
      <c r="AV1685">
        <v>-12.176</v>
      </c>
      <c r="AW1685">
        <v>-12.276</v>
      </c>
      <c r="AX1685">
        <v>-12.375999999999999</v>
      </c>
      <c r="AY1685">
        <v>-11.451000000000001</v>
      </c>
      <c r="AZ1685">
        <v>-11.101000000000001</v>
      </c>
      <c r="BA1685">
        <v>-11.101000000000001</v>
      </c>
      <c r="BB1685">
        <v>-10.989000000000001</v>
      </c>
      <c r="BC1685">
        <v>-10.063000000000001</v>
      </c>
      <c r="BD1685">
        <v>-10.663</v>
      </c>
    </row>
    <row r="1686" spans="1:56" x14ac:dyDescent="0.25">
      <c r="A1686" t="s">
        <v>323</v>
      </c>
      <c r="D1686" t="s">
        <v>2</v>
      </c>
      <c r="F1686" t="s">
        <v>155</v>
      </c>
      <c r="G1686" s="33">
        <v>43248</v>
      </c>
      <c r="H1686" s="41">
        <f t="shared" si="31"/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</row>
    <row r="1687" spans="1:56" x14ac:dyDescent="0.25">
      <c r="A1687" t="s">
        <v>323</v>
      </c>
      <c r="D1687" t="s">
        <v>2</v>
      </c>
      <c r="F1687" t="s">
        <v>156</v>
      </c>
      <c r="G1687" s="33">
        <v>43248</v>
      </c>
      <c r="H1687" s="41">
        <f t="shared" si="31"/>
        <v>41332.376000000004</v>
      </c>
      <c r="I1687">
        <v>-3.1549999999999998</v>
      </c>
      <c r="J1687">
        <v>-3.3010000000000002</v>
      </c>
      <c r="K1687">
        <v>-3.2589999999999999</v>
      </c>
      <c r="L1687">
        <v>-3.4849999999999999</v>
      </c>
      <c r="M1687">
        <v>-3.3559999999999999</v>
      </c>
      <c r="N1687">
        <v>-2.722</v>
      </c>
      <c r="O1687">
        <v>-2.996</v>
      </c>
      <c r="P1687">
        <v>-3.5379999999999998</v>
      </c>
      <c r="Q1687">
        <v>-3.633</v>
      </c>
      <c r="R1687">
        <v>-2.835</v>
      </c>
      <c r="S1687">
        <v>-3.2759999999999998</v>
      </c>
      <c r="T1687">
        <v>-3.6920000000000002</v>
      </c>
      <c r="U1687">
        <v>-4.8239999999999998</v>
      </c>
      <c r="V1687">
        <v>-6.3250000000000002</v>
      </c>
      <c r="W1687">
        <v>-7.5069999999999997</v>
      </c>
      <c r="X1687">
        <v>-6.2350000000000003</v>
      </c>
      <c r="Y1687">
        <v>-9.5229999999999997</v>
      </c>
      <c r="Z1687">
        <v>-36.744999999999997</v>
      </c>
      <c r="AA1687">
        <v>-108.752</v>
      </c>
      <c r="AB1687">
        <v>-168.59299999999999</v>
      </c>
      <c r="AC1687">
        <v>-371.32499999999999</v>
      </c>
      <c r="AD1687">
        <v>-935.58799999999997</v>
      </c>
      <c r="AE1687">
        <v>-2536.502</v>
      </c>
      <c r="AF1687">
        <v>-3269.33</v>
      </c>
      <c r="AG1687">
        <v>-5103.2830000000004</v>
      </c>
      <c r="AH1687">
        <v>-4669.9870000000001</v>
      </c>
      <c r="AI1687">
        <v>-4451.8050000000003</v>
      </c>
      <c r="AJ1687">
        <v>-3978.8989999999999</v>
      </c>
      <c r="AK1687">
        <v>-4853.6469999999999</v>
      </c>
      <c r="AL1687">
        <v>-3864.7910000000002</v>
      </c>
      <c r="AM1687">
        <v>-3552.9780000000001</v>
      </c>
      <c r="AN1687">
        <v>-2566.4499999999998</v>
      </c>
      <c r="AO1687">
        <v>-671.58799999999997</v>
      </c>
      <c r="AP1687">
        <v>-31.12</v>
      </c>
      <c r="AQ1687">
        <v>-7.1219999999999999</v>
      </c>
      <c r="AR1687">
        <v>-8.5809999999999995</v>
      </c>
      <c r="AS1687">
        <v>-9.3320000000000007</v>
      </c>
      <c r="AT1687">
        <v>-9.02</v>
      </c>
      <c r="AU1687">
        <v>-6.9770000000000003</v>
      </c>
      <c r="AV1687">
        <v>-6.5339999999999998</v>
      </c>
      <c r="AW1687">
        <v>-6.5510000000000002</v>
      </c>
      <c r="AX1687">
        <v>-6.8209999999999997</v>
      </c>
      <c r="AY1687">
        <v>-4.7949999999999999</v>
      </c>
      <c r="AZ1687">
        <v>-5.4790000000000001</v>
      </c>
      <c r="BA1687">
        <v>-4.4039999999999999</v>
      </c>
      <c r="BB1687">
        <v>-4.234</v>
      </c>
      <c r="BC1687">
        <v>-4.4349999999999996</v>
      </c>
      <c r="BD1687">
        <v>-3.0459999999999998</v>
      </c>
    </row>
    <row r="1688" spans="1:56" x14ac:dyDescent="0.25">
      <c r="A1688" t="s">
        <v>323</v>
      </c>
      <c r="D1688" t="s">
        <v>2</v>
      </c>
      <c r="F1688" t="s">
        <v>157</v>
      </c>
      <c r="G1688" s="33">
        <v>43248</v>
      </c>
      <c r="H1688" s="41">
        <f t="shared" si="31"/>
        <v>1730.5440000000006</v>
      </c>
      <c r="I1688">
        <v>-13.143000000000001</v>
      </c>
      <c r="J1688">
        <v>-13.305</v>
      </c>
      <c r="K1688">
        <v>-13.167</v>
      </c>
      <c r="L1688">
        <v>-12.955</v>
      </c>
      <c r="M1688">
        <v>-13.292999999999999</v>
      </c>
      <c r="N1688">
        <v>-12.943</v>
      </c>
      <c r="O1688">
        <v>-13.255000000000001</v>
      </c>
      <c r="P1688">
        <v>-13.093</v>
      </c>
      <c r="Q1688">
        <v>-12.818</v>
      </c>
      <c r="R1688">
        <v>-12.768000000000001</v>
      </c>
      <c r="S1688">
        <v>-13.117000000000001</v>
      </c>
      <c r="T1688">
        <v>-13.555</v>
      </c>
      <c r="U1688">
        <v>-12.817</v>
      </c>
      <c r="V1688">
        <v>-12.43</v>
      </c>
      <c r="W1688">
        <v>-11.23</v>
      </c>
      <c r="X1688">
        <v>-10.706</v>
      </c>
      <c r="Y1688">
        <v>-13.987</v>
      </c>
      <c r="Z1688">
        <v>-14.670999999999999</v>
      </c>
      <c r="AA1688">
        <v>-18.425000000000001</v>
      </c>
      <c r="AB1688">
        <v>-17.353999999999999</v>
      </c>
      <c r="AC1688">
        <v>-25.396999999999998</v>
      </c>
      <c r="AD1688">
        <v>-33.679000000000002</v>
      </c>
      <c r="AE1688">
        <v>-69.492999999999995</v>
      </c>
      <c r="AF1688">
        <v>-81.03</v>
      </c>
      <c r="AG1688">
        <v>-125.36</v>
      </c>
      <c r="AH1688">
        <v>-148.477</v>
      </c>
      <c r="AI1688">
        <v>-173.62</v>
      </c>
      <c r="AJ1688">
        <v>-97.325000000000003</v>
      </c>
      <c r="AK1688">
        <v>-183.82400000000001</v>
      </c>
      <c r="AL1688">
        <v>-132.59399999999999</v>
      </c>
      <c r="AM1688">
        <v>-79.638999999999996</v>
      </c>
      <c r="AN1688">
        <v>-79.177000000000007</v>
      </c>
      <c r="AO1688">
        <v>-31.873999999999999</v>
      </c>
      <c r="AP1688">
        <v>-14.351000000000001</v>
      </c>
      <c r="AQ1688">
        <v>-13.18</v>
      </c>
      <c r="AR1688">
        <v>-13.893000000000001</v>
      </c>
      <c r="AS1688">
        <v>-14.98</v>
      </c>
      <c r="AT1688">
        <v>-14.393000000000001</v>
      </c>
      <c r="AU1688">
        <v>-13.555</v>
      </c>
      <c r="AV1688">
        <v>-13.63</v>
      </c>
      <c r="AW1688">
        <v>-13.018000000000001</v>
      </c>
      <c r="AX1688">
        <v>-13.38</v>
      </c>
      <c r="AY1688">
        <v>-13.154999999999999</v>
      </c>
      <c r="AZ1688">
        <v>-13.343</v>
      </c>
      <c r="BA1688">
        <v>-13.266999999999999</v>
      </c>
      <c r="BB1688">
        <v>-13.092000000000001</v>
      </c>
      <c r="BC1688">
        <v>-11.542999999999999</v>
      </c>
      <c r="BD1688">
        <v>-11.243</v>
      </c>
    </row>
    <row r="1689" spans="1:56" x14ac:dyDescent="0.25">
      <c r="A1689" t="s">
        <v>323</v>
      </c>
      <c r="D1689" t="s">
        <v>2</v>
      </c>
      <c r="F1689" t="s">
        <v>157</v>
      </c>
      <c r="G1689" s="33">
        <v>43249</v>
      </c>
      <c r="H1689" s="41">
        <f t="shared" si="31"/>
        <v>5659.6890000000012</v>
      </c>
      <c r="I1689">
        <v>-13.167</v>
      </c>
      <c r="J1689">
        <v>-13.105</v>
      </c>
      <c r="K1689">
        <v>-13.005000000000001</v>
      </c>
      <c r="L1689">
        <v>-13.018000000000001</v>
      </c>
      <c r="M1689">
        <v>-13.005000000000001</v>
      </c>
      <c r="N1689">
        <v>-13.042999999999999</v>
      </c>
      <c r="O1689">
        <v>-12.818</v>
      </c>
      <c r="P1689">
        <v>-12.98</v>
      </c>
      <c r="Q1689">
        <v>-12.83</v>
      </c>
      <c r="R1689">
        <v>-12.868</v>
      </c>
      <c r="S1689">
        <v>-12.967000000000001</v>
      </c>
      <c r="T1689">
        <v>-13.154999999999999</v>
      </c>
      <c r="U1689">
        <v>-12.455</v>
      </c>
      <c r="V1689">
        <v>-12.505000000000001</v>
      </c>
      <c r="W1689">
        <v>-10.23</v>
      </c>
      <c r="X1689">
        <v>-12.987</v>
      </c>
      <c r="Y1689">
        <v>-24.882000000000001</v>
      </c>
      <c r="Z1689">
        <v>-49.768999999999998</v>
      </c>
      <c r="AA1689">
        <v>-70.412000000000006</v>
      </c>
      <c r="AB1689">
        <v>-186.46600000000001</v>
      </c>
      <c r="AC1689">
        <v>-392.834</v>
      </c>
      <c r="AD1689">
        <v>-500.58600000000001</v>
      </c>
      <c r="AE1689">
        <v>-530.57299999999998</v>
      </c>
      <c r="AF1689">
        <v>-345.15899999999999</v>
      </c>
      <c r="AG1689">
        <v>-550.84900000000005</v>
      </c>
      <c r="AH1689">
        <v>-618.29700000000003</v>
      </c>
      <c r="AI1689">
        <v>-488.21100000000001</v>
      </c>
      <c r="AJ1689">
        <v>-534.74</v>
      </c>
      <c r="AK1689">
        <v>-437.40800000000002</v>
      </c>
      <c r="AL1689">
        <v>-268.43700000000001</v>
      </c>
      <c r="AM1689">
        <v>-117.378</v>
      </c>
      <c r="AN1689">
        <v>-95.447000000000003</v>
      </c>
      <c r="AO1689">
        <v>-38.828000000000003</v>
      </c>
      <c r="AP1689">
        <v>-17.291</v>
      </c>
      <c r="AQ1689">
        <v>-13.83</v>
      </c>
      <c r="AR1689">
        <v>-13.818</v>
      </c>
      <c r="AS1689">
        <v>-14.042999999999999</v>
      </c>
      <c r="AT1689">
        <v>-13.568</v>
      </c>
      <c r="AU1689">
        <v>-13.63</v>
      </c>
      <c r="AV1689">
        <v>-14.03</v>
      </c>
      <c r="AW1689">
        <v>-13.23</v>
      </c>
      <c r="AX1689">
        <v>-13.68</v>
      </c>
      <c r="AY1689">
        <v>-13.48</v>
      </c>
      <c r="AZ1689">
        <v>-13.567</v>
      </c>
      <c r="BA1689">
        <v>-13.693</v>
      </c>
      <c r="BB1689">
        <v>-13.867000000000001</v>
      </c>
      <c r="BC1689">
        <v>-11.493</v>
      </c>
      <c r="BD1689">
        <v>-12.055</v>
      </c>
    </row>
    <row r="1690" spans="1:56" x14ac:dyDescent="0.25">
      <c r="A1690" t="s">
        <v>323</v>
      </c>
      <c r="D1690" t="s">
        <v>2</v>
      </c>
      <c r="F1690" t="s">
        <v>156</v>
      </c>
      <c r="G1690" s="33">
        <v>43249</v>
      </c>
      <c r="H1690" s="41">
        <f t="shared" si="31"/>
        <v>131513.954</v>
      </c>
      <c r="I1690">
        <v>-2.8170000000000002</v>
      </c>
      <c r="J1690">
        <v>-2.8159999999999998</v>
      </c>
      <c r="K1690">
        <v>-2.6360000000000001</v>
      </c>
      <c r="L1690">
        <v>-2.8849999999999998</v>
      </c>
      <c r="M1690">
        <v>-2.9889999999999999</v>
      </c>
      <c r="N1690">
        <v>-3.5990000000000002</v>
      </c>
      <c r="O1690">
        <v>-2.7549999999999999</v>
      </c>
      <c r="P1690">
        <v>-2.661</v>
      </c>
      <c r="Q1690">
        <v>-2.4289999999999998</v>
      </c>
      <c r="R1690">
        <v>-2.9660000000000002</v>
      </c>
      <c r="S1690">
        <v>-3.0259999999999998</v>
      </c>
      <c r="T1690">
        <v>-3.774</v>
      </c>
      <c r="U1690">
        <v>-3.5739999999999998</v>
      </c>
      <c r="V1690">
        <v>-4.649</v>
      </c>
      <c r="W1690">
        <v>-5.4180000000000001</v>
      </c>
      <c r="X1690">
        <v>-33.671999999999997</v>
      </c>
      <c r="Y1690">
        <v>-599.86800000000005</v>
      </c>
      <c r="Z1690">
        <v>-1454.692</v>
      </c>
      <c r="AA1690">
        <v>-2505.645</v>
      </c>
      <c r="AB1690">
        <v>-5829.4949999999999</v>
      </c>
      <c r="AC1690">
        <v>-10837.869000000001</v>
      </c>
      <c r="AD1690">
        <v>-12819.575000000001</v>
      </c>
      <c r="AE1690">
        <v>-12263.307000000001</v>
      </c>
      <c r="AF1690">
        <v>-7961.9459999999999</v>
      </c>
      <c r="AG1690">
        <v>-11968.064</v>
      </c>
      <c r="AH1690">
        <v>-12091.741</v>
      </c>
      <c r="AI1690">
        <v>-12201.093999999999</v>
      </c>
      <c r="AJ1690">
        <v>-13948.063</v>
      </c>
      <c r="AK1690">
        <v>-11955.708000000001</v>
      </c>
      <c r="AL1690">
        <v>-7508.223</v>
      </c>
      <c r="AM1690">
        <v>-3900.913</v>
      </c>
      <c r="AN1690">
        <v>-2505.239</v>
      </c>
      <c r="AO1690">
        <v>-867.35599999999999</v>
      </c>
      <c r="AP1690">
        <v>-102.252</v>
      </c>
      <c r="AQ1690">
        <v>-11.645</v>
      </c>
      <c r="AR1690">
        <v>-10.613</v>
      </c>
      <c r="AS1690">
        <v>-10.893000000000001</v>
      </c>
      <c r="AT1690">
        <v>-11.282999999999999</v>
      </c>
      <c r="AU1690">
        <v>-8.9149999999999991</v>
      </c>
      <c r="AV1690">
        <v>-7.8769999999999998</v>
      </c>
      <c r="AW1690">
        <v>-6.9160000000000004</v>
      </c>
      <c r="AX1690">
        <v>-6.0590000000000002</v>
      </c>
      <c r="AY1690">
        <v>-7.2409999999999997</v>
      </c>
      <c r="AZ1690">
        <v>-6.58</v>
      </c>
      <c r="BA1690">
        <v>-6.8209999999999997</v>
      </c>
      <c r="BB1690">
        <v>-5.0590000000000002</v>
      </c>
      <c r="BC1690">
        <v>-5.8570000000000002</v>
      </c>
      <c r="BD1690">
        <v>-4.4790000000000001</v>
      </c>
    </row>
    <row r="1691" spans="1:56" x14ac:dyDescent="0.25">
      <c r="A1691" t="s">
        <v>323</v>
      </c>
      <c r="D1691" t="s">
        <v>2</v>
      </c>
      <c r="F1691" t="s">
        <v>155</v>
      </c>
      <c r="G1691" s="33">
        <v>43249</v>
      </c>
      <c r="H1691" s="41">
        <f t="shared" si="31"/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</row>
    <row r="1692" spans="1:56" x14ac:dyDescent="0.25">
      <c r="A1692" t="s">
        <v>323</v>
      </c>
      <c r="D1692" t="s">
        <v>2</v>
      </c>
      <c r="F1692" t="s">
        <v>156</v>
      </c>
      <c r="G1692" s="33">
        <v>43250</v>
      </c>
      <c r="H1692" s="41">
        <f t="shared" si="31"/>
        <v>113343.87700000001</v>
      </c>
      <c r="I1692">
        <v>-3.5529999999999999</v>
      </c>
      <c r="J1692">
        <v>-3.468</v>
      </c>
      <c r="K1692">
        <v>-3.2280000000000002</v>
      </c>
      <c r="L1692">
        <v>-3.605</v>
      </c>
      <c r="M1692">
        <v>-3.452</v>
      </c>
      <c r="N1692">
        <v>-3.3039999999999998</v>
      </c>
      <c r="O1692">
        <v>-3.165</v>
      </c>
      <c r="P1692">
        <v>-2.9950000000000001</v>
      </c>
      <c r="Q1692">
        <v>-2.9540000000000002</v>
      </c>
      <c r="R1692">
        <v>-2.9529999999999998</v>
      </c>
      <c r="S1692">
        <v>-3.7839999999999998</v>
      </c>
      <c r="T1692">
        <v>-4.2889999999999997</v>
      </c>
      <c r="U1692">
        <v>-5.0439999999999996</v>
      </c>
      <c r="V1692">
        <v>-5.7030000000000003</v>
      </c>
      <c r="W1692">
        <v>-8.2810000000000006</v>
      </c>
      <c r="X1692">
        <v>-59.902999999999999</v>
      </c>
      <c r="Y1692">
        <v>-867.423</v>
      </c>
      <c r="Z1692">
        <v>-2866.1120000000001</v>
      </c>
      <c r="AA1692">
        <v>-5369.1809999999996</v>
      </c>
      <c r="AB1692">
        <v>-8144.0780000000004</v>
      </c>
      <c r="AC1692">
        <v>-10474.64</v>
      </c>
      <c r="AD1692">
        <v>-12452.812</v>
      </c>
      <c r="AE1692">
        <v>-13146.727999999999</v>
      </c>
      <c r="AF1692">
        <v>-12660.724</v>
      </c>
      <c r="AG1692">
        <v>-9722.9189999999999</v>
      </c>
      <c r="AH1692">
        <v>-8257.4380000000001</v>
      </c>
      <c r="AI1692">
        <v>-9545.94</v>
      </c>
      <c r="AJ1692">
        <v>-5905.4589999999998</v>
      </c>
      <c r="AK1692">
        <v>-5927.1040000000003</v>
      </c>
      <c r="AL1692">
        <v>-4939.43</v>
      </c>
      <c r="AM1692">
        <v>-1142.1769999999999</v>
      </c>
      <c r="AN1692">
        <v>-1398.702</v>
      </c>
      <c r="AO1692">
        <v>-166.26900000000001</v>
      </c>
      <c r="AP1692">
        <v>-80.414000000000001</v>
      </c>
      <c r="AQ1692">
        <v>-10.097</v>
      </c>
      <c r="AR1692">
        <v>-10.667999999999999</v>
      </c>
      <c r="AS1692">
        <v>-10.095000000000001</v>
      </c>
      <c r="AT1692">
        <v>-11.974</v>
      </c>
      <c r="AU1692">
        <v>-10.978</v>
      </c>
      <c r="AV1692">
        <v>-8.1270000000000007</v>
      </c>
      <c r="AW1692">
        <v>-57.347999999999999</v>
      </c>
      <c r="AX1692">
        <v>-7.6980000000000004</v>
      </c>
      <c r="AY1692">
        <v>-6.9550000000000001</v>
      </c>
      <c r="AZ1692">
        <v>-5.3490000000000002</v>
      </c>
      <c r="BA1692">
        <v>-4.9729999999999999</v>
      </c>
      <c r="BB1692">
        <v>-4.827</v>
      </c>
      <c r="BC1692">
        <v>-4.0069999999999997</v>
      </c>
      <c r="BD1692">
        <v>-3.55</v>
      </c>
    </row>
    <row r="1693" spans="1:56" x14ac:dyDescent="0.25">
      <c r="A1693" t="s">
        <v>323</v>
      </c>
      <c r="D1693" t="s">
        <v>2</v>
      </c>
      <c r="F1693" t="s">
        <v>157</v>
      </c>
      <c r="G1693" s="33">
        <v>43250</v>
      </c>
      <c r="H1693" s="41">
        <f t="shared" si="31"/>
        <v>4155.2790000000005</v>
      </c>
      <c r="I1693">
        <v>-13.093</v>
      </c>
      <c r="J1693">
        <v>-13.055</v>
      </c>
      <c r="K1693">
        <v>-13.193</v>
      </c>
      <c r="L1693">
        <v>-13.143000000000001</v>
      </c>
      <c r="M1693">
        <v>-13.255000000000001</v>
      </c>
      <c r="N1693">
        <v>-13.093</v>
      </c>
      <c r="O1693">
        <v>-13.518000000000001</v>
      </c>
      <c r="P1693">
        <v>-12.542999999999999</v>
      </c>
      <c r="Q1693">
        <v>-13.067</v>
      </c>
      <c r="R1693">
        <v>-13.154999999999999</v>
      </c>
      <c r="S1693">
        <v>-12.355</v>
      </c>
      <c r="T1693">
        <v>-12.667</v>
      </c>
      <c r="U1693">
        <v>-12.33</v>
      </c>
      <c r="V1693">
        <v>-12.53</v>
      </c>
      <c r="W1693">
        <v>-10.08</v>
      </c>
      <c r="X1693">
        <v>-13.685</v>
      </c>
      <c r="Y1693">
        <v>-34.055999999999997</v>
      </c>
      <c r="Z1693">
        <v>-81.144999999999996</v>
      </c>
      <c r="AA1693">
        <v>-142.17099999999999</v>
      </c>
      <c r="AB1693">
        <v>-248.786</v>
      </c>
      <c r="AC1693">
        <v>-357.99599999999998</v>
      </c>
      <c r="AD1693">
        <v>-446.26299999999998</v>
      </c>
      <c r="AE1693">
        <v>-511.31700000000001</v>
      </c>
      <c r="AF1693">
        <v>-496.73399999999998</v>
      </c>
      <c r="AG1693">
        <v>-309.11399999999998</v>
      </c>
      <c r="AH1693">
        <v>-245.983</v>
      </c>
      <c r="AI1693">
        <v>-324.91800000000001</v>
      </c>
      <c r="AJ1693">
        <v>-166.524</v>
      </c>
      <c r="AK1693">
        <v>-149.398</v>
      </c>
      <c r="AL1693">
        <v>-132.328</v>
      </c>
      <c r="AM1693">
        <v>-32.26</v>
      </c>
      <c r="AN1693">
        <v>-49</v>
      </c>
      <c r="AO1693">
        <v>-19.611999999999998</v>
      </c>
      <c r="AP1693">
        <v>-17.824999999999999</v>
      </c>
      <c r="AQ1693">
        <v>-13.593</v>
      </c>
      <c r="AR1693">
        <v>-13.768000000000001</v>
      </c>
      <c r="AS1693">
        <v>-14.231</v>
      </c>
      <c r="AT1693">
        <v>-13.117000000000001</v>
      </c>
      <c r="AU1693">
        <v>-13.667999999999999</v>
      </c>
      <c r="AV1693">
        <v>-13.705</v>
      </c>
      <c r="AW1693">
        <v>-13.593</v>
      </c>
      <c r="AX1693">
        <v>-13.18</v>
      </c>
      <c r="AY1693">
        <v>-13.042999999999999</v>
      </c>
      <c r="AZ1693">
        <v>-13.368</v>
      </c>
      <c r="BA1693">
        <v>-13.792999999999999</v>
      </c>
      <c r="BB1693">
        <v>-13.58</v>
      </c>
      <c r="BC1693">
        <v>-10.893000000000001</v>
      </c>
      <c r="BD1693">
        <v>-11.555</v>
      </c>
    </row>
    <row r="1694" spans="1:56" x14ac:dyDescent="0.25">
      <c r="A1694" t="s">
        <v>323</v>
      </c>
      <c r="D1694" t="s">
        <v>2</v>
      </c>
      <c r="F1694" t="s">
        <v>155</v>
      </c>
      <c r="G1694" s="33">
        <v>43250</v>
      </c>
      <c r="H1694" s="41">
        <f t="shared" si="31"/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</row>
    <row r="1695" spans="1:56" x14ac:dyDescent="0.25">
      <c r="A1695" t="s">
        <v>323</v>
      </c>
      <c r="D1695" t="s">
        <v>2</v>
      </c>
      <c r="F1695" t="s">
        <v>157</v>
      </c>
      <c r="G1695" s="33">
        <v>43251</v>
      </c>
      <c r="H1695" s="41">
        <f t="shared" si="31"/>
        <v>4125.6989999999996</v>
      </c>
      <c r="I1695">
        <v>-13.08</v>
      </c>
      <c r="J1695">
        <v>-13.18</v>
      </c>
      <c r="K1695">
        <v>-13.167999999999999</v>
      </c>
      <c r="L1695">
        <v>-12.568</v>
      </c>
      <c r="M1695">
        <v>-13.093</v>
      </c>
      <c r="N1695">
        <v>-12.993</v>
      </c>
      <c r="O1695">
        <v>-12.917999999999999</v>
      </c>
      <c r="P1695">
        <v>-12.917999999999999</v>
      </c>
      <c r="Q1695">
        <v>-12.843</v>
      </c>
      <c r="R1695">
        <v>-13.43</v>
      </c>
      <c r="S1695">
        <v>-12.368</v>
      </c>
      <c r="T1695">
        <v>-12.98</v>
      </c>
      <c r="U1695">
        <v>-12.368</v>
      </c>
      <c r="V1695">
        <v>-11.818</v>
      </c>
      <c r="W1695">
        <v>-10.38</v>
      </c>
      <c r="X1695">
        <v>-13.3</v>
      </c>
      <c r="Y1695">
        <v>-25.402999999999999</v>
      </c>
      <c r="Z1695">
        <v>-56.432000000000002</v>
      </c>
      <c r="AA1695">
        <v>-106.834</v>
      </c>
      <c r="AB1695">
        <v>-177.79400000000001</v>
      </c>
      <c r="AC1695">
        <v>-224.67</v>
      </c>
      <c r="AD1695">
        <v>-260.08499999999998</v>
      </c>
      <c r="AE1695">
        <v>-194.30500000000001</v>
      </c>
      <c r="AF1695">
        <v>-354.72699999999998</v>
      </c>
      <c r="AG1695">
        <v>-439.56</v>
      </c>
      <c r="AH1695">
        <v>-473.92</v>
      </c>
      <c r="AI1695">
        <v>-393.99599999999998</v>
      </c>
      <c r="AJ1695">
        <v>-327.10000000000002</v>
      </c>
      <c r="AK1695">
        <v>-282.16699999999997</v>
      </c>
      <c r="AL1695">
        <v>-164.41399999999999</v>
      </c>
      <c r="AM1695">
        <v>-116.298</v>
      </c>
      <c r="AN1695">
        <v>-82.436999999999998</v>
      </c>
      <c r="AO1695">
        <v>-43.927999999999997</v>
      </c>
      <c r="AP1695">
        <v>-16.888999999999999</v>
      </c>
      <c r="AQ1695">
        <v>-12.542999999999999</v>
      </c>
      <c r="AR1695">
        <v>-12.904999999999999</v>
      </c>
      <c r="AS1695">
        <v>-13.555</v>
      </c>
      <c r="AT1695">
        <v>-13.093</v>
      </c>
      <c r="AU1695">
        <v>-13.205</v>
      </c>
      <c r="AV1695">
        <v>-13.38</v>
      </c>
      <c r="AW1695">
        <v>-13.38</v>
      </c>
      <c r="AX1695">
        <v>-13.143000000000001</v>
      </c>
      <c r="AY1695">
        <v>-12.58</v>
      </c>
      <c r="AZ1695">
        <v>-13.33</v>
      </c>
      <c r="BA1695">
        <v>-13.118</v>
      </c>
      <c r="BB1695">
        <v>-12.83</v>
      </c>
      <c r="BC1695">
        <v>-11.343</v>
      </c>
      <c r="BD1695">
        <v>-12.93</v>
      </c>
    </row>
    <row r="1696" spans="1:56" x14ac:dyDescent="0.25">
      <c r="A1696" t="s">
        <v>323</v>
      </c>
      <c r="D1696" t="s">
        <v>2</v>
      </c>
      <c r="F1696" t="s">
        <v>156</v>
      </c>
      <c r="G1696" s="33">
        <v>43251</v>
      </c>
      <c r="H1696" s="41">
        <f t="shared" si="31"/>
        <v>110553.46799999998</v>
      </c>
      <c r="I1696">
        <v>-3.024</v>
      </c>
      <c r="J1696">
        <v>-3.1669999999999998</v>
      </c>
      <c r="K1696">
        <v>-3.3980000000000001</v>
      </c>
      <c r="L1696">
        <v>-2.923</v>
      </c>
      <c r="M1696">
        <v>-2.9470000000000001</v>
      </c>
      <c r="N1696">
        <v>-2.8919999999999999</v>
      </c>
      <c r="O1696">
        <v>-2.923</v>
      </c>
      <c r="P1696">
        <v>-3.1840000000000002</v>
      </c>
      <c r="Q1696">
        <v>-3.1139999999999999</v>
      </c>
      <c r="R1696">
        <v>-3.5590000000000002</v>
      </c>
      <c r="S1696">
        <v>-4.63</v>
      </c>
      <c r="T1696">
        <v>-4.8449999999999998</v>
      </c>
      <c r="U1696">
        <v>-4.6479999999999997</v>
      </c>
      <c r="V1696">
        <v>-5.4960000000000004</v>
      </c>
      <c r="W1696">
        <v>-5.7690000000000001</v>
      </c>
      <c r="X1696">
        <v>-30.576000000000001</v>
      </c>
      <c r="Y1696">
        <v>-382.577</v>
      </c>
      <c r="Z1696">
        <v>-1379.0640000000001</v>
      </c>
      <c r="AA1696">
        <v>-3572.5729999999999</v>
      </c>
      <c r="AB1696">
        <v>-5944.3729999999996</v>
      </c>
      <c r="AC1696">
        <v>-7242.665</v>
      </c>
      <c r="AD1696">
        <v>-8760.1679999999997</v>
      </c>
      <c r="AE1696">
        <v>-6807.7709999999997</v>
      </c>
      <c r="AF1696">
        <v>-10233.959999999999</v>
      </c>
      <c r="AG1696">
        <v>-11468.267</v>
      </c>
      <c r="AH1696">
        <v>-11889.058000000001</v>
      </c>
      <c r="AI1696">
        <v>-10412.103999999999</v>
      </c>
      <c r="AJ1696">
        <v>-9095.8410000000003</v>
      </c>
      <c r="AK1696">
        <v>-8525.1460000000006</v>
      </c>
      <c r="AL1696">
        <v>-5502.3980000000001</v>
      </c>
      <c r="AM1696">
        <v>-4934.2309999999998</v>
      </c>
      <c r="AN1696">
        <v>-3073.8330000000001</v>
      </c>
      <c r="AO1696">
        <v>-1033.6030000000001</v>
      </c>
      <c r="AP1696">
        <v>-92.888999999999996</v>
      </c>
      <c r="AQ1696">
        <v>-11.492000000000001</v>
      </c>
      <c r="AR1696">
        <v>-9.8550000000000004</v>
      </c>
      <c r="AS1696">
        <v>-9.2650000000000006</v>
      </c>
      <c r="AT1696">
        <v>-10.007</v>
      </c>
      <c r="AU1696">
        <v>-8.3819999999999997</v>
      </c>
      <c r="AV1696">
        <v>-9.4779999999999998</v>
      </c>
      <c r="AW1696">
        <v>-9.3940000000000001</v>
      </c>
      <c r="AX1696">
        <v>-8.5519999999999996</v>
      </c>
      <c r="AY1696">
        <v>-7.1349999999999998</v>
      </c>
      <c r="AZ1696">
        <v>-6.4790000000000001</v>
      </c>
      <c r="BA1696">
        <v>-7.7240000000000002</v>
      </c>
      <c r="BB1696">
        <v>-8.7550000000000008</v>
      </c>
      <c r="BC1696">
        <v>-5.8159999999999998</v>
      </c>
      <c r="BD1696">
        <v>-3.5179999999999998</v>
      </c>
    </row>
    <row r="1697" spans="1:56" x14ac:dyDescent="0.25">
      <c r="A1697" t="s">
        <v>323</v>
      </c>
      <c r="D1697" t="s">
        <v>2</v>
      </c>
      <c r="F1697" t="s">
        <v>155</v>
      </c>
      <c r="G1697" s="33">
        <v>43251</v>
      </c>
      <c r="H1697" s="41">
        <f t="shared" si="31"/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</row>
    <row r="1698" spans="1:56" x14ac:dyDescent="0.25">
      <c r="A1698" t="s">
        <v>323</v>
      </c>
      <c r="D1698" t="s">
        <v>2</v>
      </c>
      <c r="F1698" t="s">
        <v>157</v>
      </c>
      <c r="G1698" s="33">
        <v>43252</v>
      </c>
      <c r="H1698" s="41">
        <f t="shared" si="31"/>
        <v>6384.7140000000009</v>
      </c>
      <c r="I1698">
        <v>-16.329999999999998</v>
      </c>
      <c r="J1698">
        <v>-15.505000000000001</v>
      </c>
      <c r="K1698">
        <v>-16.055</v>
      </c>
      <c r="L1698">
        <v>-15.917999999999999</v>
      </c>
      <c r="M1698">
        <v>-16.204999999999998</v>
      </c>
      <c r="N1698">
        <v>-16.43</v>
      </c>
      <c r="O1698">
        <v>-16.417999999999999</v>
      </c>
      <c r="P1698">
        <v>-16.23</v>
      </c>
      <c r="Q1698">
        <v>-15.667999999999999</v>
      </c>
      <c r="R1698">
        <v>-15.692</v>
      </c>
      <c r="S1698">
        <v>-15.13</v>
      </c>
      <c r="T1698">
        <v>-15.105</v>
      </c>
      <c r="U1698">
        <v>-15.105</v>
      </c>
      <c r="V1698">
        <v>-16.98</v>
      </c>
      <c r="W1698">
        <v>-17.88</v>
      </c>
      <c r="X1698">
        <v>-21.942</v>
      </c>
      <c r="Y1698">
        <v>-38.829000000000001</v>
      </c>
      <c r="Z1698">
        <v>-80.215000000000003</v>
      </c>
      <c r="AA1698">
        <v>-135.87200000000001</v>
      </c>
      <c r="AB1698">
        <v>-227.244</v>
      </c>
      <c r="AC1698">
        <v>-327.39299999999997</v>
      </c>
      <c r="AD1698">
        <v>-427.99900000000002</v>
      </c>
      <c r="AE1698">
        <v>-496.44400000000002</v>
      </c>
      <c r="AF1698">
        <v>-567.67899999999997</v>
      </c>
      <c r="AG1698">
        <v>-606.101</v>
      </c>
      <c r="AH1698">
        <v>-603.78200000000004</v>
      </c>
      <c r="AI1698">
        <v>-620.20600000000002</v>
      </c>
      <c r="AJ1698">
        <v>-563.62199999999996</v>
      </c>
      <c r="AK1698">
        <v>-453.84</v>
      </c>
      <c r="AL1698">
        <v>-362.93400000000003</v>
      </c>
      <c r="AM1698">
        <v>-206.209</v>
      </c>
      <c r="AN1698">
        <v>-135.804</v>
      </c>
      <c r="AO1698">
        <v>-59.011000000000003</v>
      </c>
      <c r="AP1698">
        <v>-16.617999999999999</v>
      </c>
      <c r="AQ1698">
        <v>-13.667</v>
      </c>
      <c r="AR1698">
        <v>-13.353999999999999</v>
      </c>
      <c r="AS1698">
        <v>-13.992000000000001</v>
      </c>
      <c r="AT1698">
        <v>-14.092000000000001</v>
      </c>
      <c r="AU1698">
        <v>-14.53</v>
      </c>
      <c r="AV1698">
        <v>-14.38</v>
      </c>
      <c r="AW1698">
        <v>-14.268000000000001</v>
      </c>
      <c r="AX1698">
        <v>-14.48</v>
      </c>
      <c r="AY1698">
        <v>-14.167999999999999</v>
      </c>
      <c r="AZ1698">
        <v>-13.83</v>
      </c>
      <c r="BA1698">
        <v>-13.505000000000001</v>
      </c>
      <c r="BB1698">
        <v>-12.805</v>
      </c>
      <c r="BC1698">
        <v>-11.73</v>
      </c>
      <c r="BD1698">
        <v>-13.518000000000001</v>
      </c>
    </row>
    <row r="1699" spans="1:56" x14ac:dyDescent="0.25">
      <c r="A1699" t="s">
        <v>323</v>
      </c>
      <c r="D1699" t="s">
        <v>2</v>
      </c>
      <c r="F1699" t="s">
        <v>155</v>
      </c>
      <c r="G1699" s="33">
        <v>43252</v>
      </c>
      <c r="H1699" s="41">
        <f t="shared" si="31"/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</row>
    <row r="1700" spans="1:56" x14ac:dyDescent="0.25">
      <c r="A1700" t="s">
        <v>323</v>
      </c>
      <c r="D1700" t="s">
        <v>2</v>
      </c>
      <c r="F1700" t="s">
        <v>156</v>
      </c>
      <c r="G1700" s="33">
        <v>43252</v>
      </c>
      <c r="H1700" s="41">
        <f t="shared" si="31"/>
        <v>156187.46099999998</v>
      </c>
      <c r="I1700">
        <v>-3.0459999999999998</v>
      </c>
      <c r="J1700">
        <v>-3.2610000000000001</v>
      </c>
      <c r="K1700">
        <v>-3.1179999999999999</v>
      </c>
      <c r="L1700">
        <v>-4.1109999999999998</v>
      </c>
      <c r="M1700">
        <v>-3.7149999999999999</v>
      </c>
      <c r="N1700">
        <v>-3.702</v>
      </c>
      <c r="O1700">
        <v>-3.2770000000000001</v>
      </c>
      <c r="P1700">
        <v>-3.3109999999999999</v>
      </c>
      <c r="Q1700">
        <v>-3.4830000000000001</v>
      </c>
      <c r="R1700">
        <v>-3.1019999999999999</v>
      </c>
      <c r="S1700">
        <v>-3.0659999999999998</v>
      </c>
      <c r="T1700">
        <v>-3.8730000000000002</v>
      </c>
      <c r="U1700">
        <v>-4.7859999999999996</v>
      </c>
      <c r="V1700">
        <v>-5.7</v>
      </c>
      <c r="W1700">
        <v>-7.3940000000000001</v>
      </c>
      <c r="X1700">
        <v>-57.564</v>
      </c>
      <c r="Y1700">
        <v>-753.67200000000003</v>
      </c>
      <c r="Z1700">
        <v>-2559.047</v>
      </c>
      <c r="AA1700">
        <v>-4907.973</v>
      </c>
      <c r="AB1700">
        <v>-7254.0720000000001</v>
      </c>
      <c r="AC1700">
        <v>-9642.4419999999991</v>
      </c>
      <c r="AD1700">
        <v>-11912.349</v>
      </c>
      <c r="AE1700">
        <v>-13634.271000000001</v>
      </c>
      <c r="AF1700">
        <v>-14883.902</v>
      </c>
      <c r="AG1700">
        <v>-15499.456</v>
      </c>
      <c r="AH1700">
        <v>-15481.281000000001</v>
      </c>
      <c r="AI1700">
        <v>-15028.395</v>
      </c>
      <c r="AJ1700">
        <v>-13808.474</v>
      </c>
      <c r="AK1700">
        <v>-11686.429</v>
      </c>
      <c r="AL1700">
        <v>-8866.36</v>
      </c>
      <c r="AM1700">
        <v>-5686.701</v>
      </c>
      <c r="AN1700">
        <v>-3252.9090000000001</v>
      </c>
      <c r="AO1700">
        <v>-1037.586</v>
      </c>
      <c r="AP1700">
        <v>-70.537999999999997</v>
      </c>
      <c r="AQ1700">
        <v>-8.9339999999999993</v>
      </c>
      <c r="AR1700">
        <v>-9.0090000000000003</v>
      </c>
      <c r="AS1700">
        <v>-7.6070000000000002</v>
      </c>
      <c r="AT1700">
        <v>-8.6219999999999999</v>
      </c>
      <c r="AU1700">
        <v>-8.9870000000000001</v>
      </c>
      <c r="AV1700">
        <v>-8.3119999999999994</v>
      </c>
      <c r="AW1700">
        <v>-7.55</v>
      </c>
      <c r="AX1700">
        <v>-6.7859999999999996</v>
      </c>
      <c r="AY1700">
        <v>-7.5869999999999997</v>
      </c>
      <c r="AZ1700">
        <v>-8.24</v>
      </c>
      <c r="BA1700">
        <v>-6.9980000000000002</v>
      </c>
      <c r="BB1700">
        <v>-6.883</v>
      </c>
      <c r="BC1700">
        <v>-5.1210000000000004</v>
      </c>
      <c r="BD1700">
        <v>-4.4589999999999996</v>
      </c>
    </row>
    <row r="1701" spans="1:56" x14ac:dyDescent="0.25">
      <c r="A1701" t="s">
        <v>323</v>
      </c>
      <c r="D1701" t="s">
        <v>2</v>
      </c>
      <c r="F1701" t="s">
        <v>155</v>
      </c>
      <c r="G1701" s="33">
        <v>43253</v>
      </c>
      <c r="H1701" s="41">
        <f t="shared" si="31"/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</row>
    <row r="1702" spans="1:56" x14ac:dyDescent="0.25">
      <c r="A1702" t="s">
        <v>323</v>
      </c>
      <c r="D1702" t="s">
        <v>2</v>
      </c>
      <c r="F1702" t="s">
        <v>156</v>
      </c>
      <c r="G1702" s="33">
        <v>43253</v>
      </c>
      <c r="H1702" s="41">
        <f t="shared" si="31"/>
        <v>135675.17299999998</v>
      </c>
      <c r="I1702">
        <v>-4.3109999999999999</v>
      </c>
      <c r="J1702">
        <v>-2.9830000000000001</v>
      </c>
      <c r="K1702">
        <v>-2.96</v>
      </c>
      <c r="L1702">
        <v>-2.7639999999999998</v>
      </c>
      <c r="M1702">
        <v>-2.61</v>
      </c>
      <c r="N1702">
        <v>-2.5329999999999999</v>
      </c>
      <c r="O1702">
        <v>-2.4620000000000002</v>
      </c>
      <c r="P1702">
        <v>-2.448</v>
      </c>
      <c r="Q1702">
        <v>-2.536</v>
      </c>
      <c r="R1702">
        <v>-2.6520000000000001</v>
      </c>
      <c r="S1702">
        <v>-2.75</v>
      </c>
      <c r="T1702">
        <v>-2.677</v>
      </c>
      <c r="U1702">
        <v>-3.0920000000000001</v>
      </c>
      <c r="V1702">
        <v>-3.3919999999999999</v>
      </c>
      <c r="W1702">
        <v>-4.3639999999999999</v>
      </c>
      <c r="X1702">
        <v>-35.054000000000002</v>
      </c>
      <c r="Y1702">
        <v>-584.04</v>
      </c>
      <c r="Z1702">
        <v>-2062.5</v>
      </c>
      <c r="AA1702">
        <v>-4074.9639999999999</v>
      </c>
      <c r="AB1702">
        <v>-6225.308</v>
      </c>
      <c r="AC1702">
        <v>-8354.91</v>
      </c>
      <c r="AD1702">
        <v>-10413.808000000001</v>
      </c>
      <c r="AE1702">
        <v>-12132.572</v>
      </c>
      <c r="AF1702">
        <v>-13311.136</v>
      </c>
      <c r="AG1702">
        <v>-13832.947</v>
      </c>
      <c r="AH1702">
        <v>-13181.759</v>
      </c>
      <c r="AI1702">
        <v>-12472.9</v>
      </c>
      <c r="AJ1702">
        <v>-11429.146000000001</v>
      </c>
      <c r="AK1702">
        <v>-10367.682000000001</v>
      </c>
      <c r="AL1702">
        <v>-7893.9539999999997</v>
      </c>
      <c r="AM1702">
        <v>-5174.4859999999999</v>
      </c>
      <c r="AN1702">
        <v>-2922.88</v>
      </c>
      <c r="AO1702">
        <v>-1021.239</v>
      </c>
      <c r="AP1702">
        <v>-32.738</v>
      </c>
      <c r="AQ1702">
        <v>-9.8840000000000003</v>
      </c>
      <c r="AR1702">
        <v>-11.297000000000001</v>
      </c>
      <c r="AS1702">
        <v>-11.616</v>
      </c>
      <c r="AT1702">
        <v>-10.236000000000001</v>
      </c>
      <c r="AU1702">
        <v>-9.93</v>
      </c>
      <c r="AV1702">
        <v>-8.4659999999999993</v>
      </c>
      <c r="AW1702">
        <v>-7.11</v>
      </c>
      <c r="AX1702">
        <v>-6.7329999999999997</v>
      </c>
      <c r="AY1702">
        <v>-6.6390000000000002</v>
      </c>
      <c r="AZ1702">
        <v>-6.1719999999999997</v>
      </c>
      <c r="BA1702">
        <v>-5.1820000000000004</v>
      </c>
      <c r="BB1702">
        <v>-4.7919999999999998</v>
      </c>
      <c r="BC1702">
        <v>-4.1440000000000001</v>
      </c>
      <c r="BD1702">
        <v>-4.415</v>
      </c>
    </row>
    <row r="1703" spans="1:56" x14ac:dyDescent="0.25">
      <c r="A1703" t="s">
        <v>323</v>
      </c>
      <c r="D1703" t="s">
        <v>2</v>
      </c>
      <c r="F1703" t="s">
        <v>157</v>
      </c>
      <c r="G1703" s="33">
        <v>43253</v>
      </c>
      <c r="H1703" s="41">
        <f t="shared" si="31"/>
        <v>13673.159999999996</v>
      </c>
      <c r="I1703">
        <v>-13.443</v>
      </c>
      <c r="J1703">
        <v>-13.493</v>
      </c>
      <c r="K1703">
        <v>-13.305</v>
      </c>
      <c r="L1703">
        <v>-14.154999999999999</v>
      </c>
      <c r="M1703">
        <v>-13.455</v>
      </c>
      <c r="N1703">
        <v>-13.58</v>
      </c>
      <c r="O1703">
        <v>-13.343</v>
      </c>
      <c r="P1703">
        <v>-13.28</v>
      </c>
      <c r="Q1703">
        <v>-13.443</v>
      </c>
      <c r="R1703">
        <v>-13.343</v>
      </c>
      <c r="S1703">
        <v>-13.167999999999999</v>
      </c>
      <c r="T1703">
        <v>-13.205</v>
      </c>
      <c r="U1703">
        <v>-13.605</v>
      </c>
      <c r="V1703">
        <v>-13.968</v>
      </c>
      <c r="W1703">
        <v>-10.28</v>
      </c>
      <c r="X1703">
        <v>-16.757000000000001</v>
      </c>
      <c r="Y1703">
        <v>-62.673999999999999</v>
      </c>
      <c r="Z1703">
        <v>-207.654</v>
      </c>
      <c r="AA1703">
        <v>-426.20299999999997</v>
      </c>
      <c r="AB1703">
        <v>-660.60799999999995</v>
      </c>
      <c r="AC1703">
        <v>-856.67</v>
      </c>
      <c r="AD1703">
        <v>-1016.216</v>
      </c>
      <c r="AE1703">
        <v>-1158.7190000000001</v>
      </c>
      <c r="AF1703">
        <v>-1255.97</v>
      </c>
      <c r="AG1703">
        <v>-1310.3309999999999</v>
      </c>
      <c r="AH1703">
        <v>-1313.9590000000001</v>
      </c>
      <c r="AI1703">
        <v>-1260.1610000000001</v>
      </c>
      <c r="AJ1703">
        <v>-1136.068</v>
      </c>
      <c r="AK1703">
        <v>-985.45500000000004</v>
      </c>
      <c r="AL1703">
        <v>-721.91700000000003</v>
      </c>
      <c r="AM1703">
        <v>-494.13499999999999</v>
      </c>
      <c r="AN1703">
        <v>-272.76100000000002</v>
      </c>
      <c r="AO1703">
        <v>-110.88200000000001</v>
      </c>
      <c r="AP1703">
        <v>-16.881</v>
      </c>
      <c r="AQ1703">
        <v>-13.506</v>
      </c>
      <c r="AR1703">
        <v>-13.505000000000001</v>
      </c>
      <c r="AS1703">
        <v>-14.292999999999999</v>
      </c>
      <c r="AT1703">
        <v>-14.368</v>
      </c>
      <c r="AU1703">
        <v>-13.805</v>
      </c>
      <c r="AV1703">
        <v>-14.018000000000001</v>
      </c>
      <c r="AW1703">
        <v>-14.455</v>
      </c>
      <c r="AX1703">
        <v>-14.417999999999999</v>
      </c>
      <c r="AY1703">
        <v>-13.73</v>
      </c>
      <c r="AZ1703">
        <v>-13.867000000000001</v>
      </c>
      <c r="BA1703">
        <v>-13.705</v>
      </c>
      <c r="BB1703">
        <v>-12.693</v>
      </c>
      <c r="BC1703">
        <v>-10.105</v>
      </c>
      <c r="BD1703">
        <v>-13.605</v>
      </c>
    </row>
    <row r="1704" spans="1:56" x14ac:dyDescent="0.25">
      <c r="A1704" t="s">
        <v>323</v>
      </c>
      <c r="D1704" t="s">
        <v>2</v>
      </c>
      <c r="F1704" t="s">
        <v>157</v>
      </c>
      <c r="G1704" s="33">
        <v>43254</v>
      </c>
      <c r="H1704" s="41">
        <f t="shared" si="31"/>
        <v>11676.928999999996</v>
      </c>
      <c r="I1704">
        <v>-13.593</v>
      </c>
      <c r="J1704">
        <v>-13.68</v>
      </c>
      <c r="K1704">
        <v>-13.305</v>
      </c>
      <c r="L1704">
        <v>-13.904999999999999</v>
      </c>
      <c r="M1704">
        <v>-13.205</v>
      </c>
      <c r="N1704">
        <v>-13.792999999999999</v>
      </c>
      <c r="O1704">
        <v>-13.518000000000001</v>
      </c>
      <c r="P1704">
        <v>-13.292999999999999</v>
      </c>
      <c r="Q1704">
        <v>-13.618</v>
      </c>
      <c r="R1704">
        <v>-13.705</v>
      </c>
      <c r="S1704">
        <v>-13.667</v>
      </c>
      <c r="T1704">
        <v>-13.318</v>
      </c>
      <c r="U1704">
        <v>-13.555</v>
      </c>
      <c r="V1704">
        <v>-13.943</v>
      </c>
      <c r="W1704">
        <v>-9.9049999999999994</v>
      </c>
      <c r="X1704">
        <v>-15.135</v>
      </c>
      <c r="Y1704">
        <v>-45.515999999999998</v>
      </c>
      <c r="Z1704">
        <v>-162.17699999999999</v>
      </c>
      <c r="AA1704">
        <v>-254.523</v>
      </c>
      <c r="AB1704">
        <v>-415.94799999999998</v>
      </c>
      <c r="AC1704">
        <v>-656.495</v>
      </c>
      <c r="AD1704">
        <v>-847.98900000000003</v>
      </c>
      <c r="AE1704">
        <v>-836.79</v>
      </c>
      <c r="AF1704">
        <v>-984.28</v>
      </c>
      <c r="AG1704">
        <v>-1135.433</v>
      </c>
      <c r="AH1704">
        <v>-1316.6949999999999</v>
      </c>
      <c r="AI1704">
        <v>-1256.9090000000001</v>
      </c>
      <c r="AJ1704">
        <v>-972.36</v>
      </c>
      <c r="AK1704">
        <v>-847.48400000000004</v>
      </c>
      <c r="AL1704">
        <v>-782.83100000000002</v>
      </c>
      <c r="AM1704">
        <v>-486.03800000000001</v>
      </c>
      <c r="AN1704">
        <v>-215.27600000000001</v>
      </c>
      <c r="AO1704">
        <v>-41.273000000000003</v>
      </c>
      <c r="AP1704">
        <v>-13.612</v>
      </c>
      <c r="AQ1704">
        <v>-12.693</v>
      </c>
      <c r="AR1704">
        <v>-13.042999999999999</v>
      </c>
      <c r="AS1704">
        <v>-14.318</v>
      </c>
      <c r="AT1704">
        <v>-13.855</v>
      </c>
      <c r="AU1704">
        <v>-13.118</v>
      </c>
      <c r="AV1704">
        <v>-14.631</v>
      </c>
      <c r="AW1704">
        <v>-13.818</v>
      </c>
      <c r="AX1704">
        <v>-14.292999999999999</v>
      </c>
      <c r="AY1704">
        <v>-14.305</v>
      </c>
      <c r="AZ1704">
        <v>-13.231</v>
      </c>
      <c r="BA1704">
        <v>-13.33</v>
      </c>
      <c r="BB1704">
        <v>-13.367000000000001</v>
      </c>
      <c r="BC1704">
        <v>-12.393000000000001</v>
      </c>
      <c r="BD1704">
        <v>-13.766999999999999</v>
      </c>
    </row>
    <row r="1705" spans="1:56" x14ac:dyDescent="0.25">
      <c r="A1705" t="s">
        <v>323</v>
      </c>
      <c r="D1705" t="s">
        <v>2</v>
      </c>
      <c r="F1705" t="s">
        <v>155</v>
      </c>
      <c r="G1705" s="33">
        <v>43254</v>
      </c>
      <c r="H1705" s="41">
        <f t="shared" si="31"/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</row>
    <row r="1706" spans="1:56" x14ac:dyDescent="0.25">
      <c r="A1706" t="s">
        <v>323</v>
      </c>
      <c r="D1706" t="s">
        <v>2</v>
      </c>
      <c r="F1706" t="s">
        <v>156</v>
      </c>
      <c r="G1706" s="33">
        <v>43254</v>
      </c>
      <c r="H1706" s="41">
        <f t="shared" si="31"/>
        <v>93475.897000000026</v>
      </c>
      <c r="I1706">
        <v>-5.0490000000000004</v>
      </c>
      <c r="J1706">
        <v>-4.3319999999999999</v>
      </c>
      <c r="K1706">
        <v>-4.0090000000000003</v>
      </c>
      <c r="L1706">
        <v>-4.1520000000000001</v>
      </c>
      <c r="M1706">
        <v>-3.9239999999999999</v>
      </c>
      <c r="N1706">
        <v>-3.4510000000000001</v>
      </c>
      <c r="O1706">
        <v>-4.37</v>
      </c>
      <c r="P1706">
        <v>-2.823</v>
      </c>
      <c r="Q1706">
        <v>-3.2450000000000001</v>
      </c>
      <c r="R1706">
        <v>-2.9569999999999999</v>
      </c>
      <c r="S1706">
        <v>-3.048</v>
      </c>
      <c r="T1706">
        <v>-3.649</v>
      </c>
      <c r="U1706">
        <v>-3.4660000000000002</v>
      </c>
      <c r="V1706">
        <v>-4.6619999999999999</v>
      </c>
      <c r="W1706">
        <v>-4.5490000000000004</v>
      </c>
      <c r="X1706">
        <v>-9.8759999999999994</v>
      </c>
      <c r="Y1706">
        <v>-178.374</v>
      </c>
      <c r="Z1706">
        <v>-956.00599999999997</v>
      </c>
      <c r="AA1706">
        <v>-1686.201</v>
      </c>
      <c r="AB1706">
        <v>-2765.5830000000001</v>
      </c>
      <c r="AC1706">
        <v>-4554.53</v>
      </c>
      <c r="AD1706">
        <v>-6430.2560000000003</v>
      </c>
      <c r="AE1706">
        <v>-7030.3289999999997</v>
      </c>
      <c r="AF1706">
        <v>-7705.6559999999999</v>
      </c>
      <c r="AG1706">
        <v>-10077.088</v>
      </c>
      <c r="AH1706">
        <v>-11308.188</v>
      </c>
      <c r="AI1706">
        <v>-11241.447</v>
      </c>
      <c r="AJ1706">
        <v>-9093.0650000000005</v>
      </c>
      <c r="AK1706">
        <v>-7568.47</v>
      </c>
      <c r="AL1706">
        <v>-6835.5309999999999</v>
      </c>
      <c r="AM1706">
        <v>-4114.55</v>
      </c>
      <c r="AN1706">
        <v>-1634.5920000000001</v>
      </c>
      <c r="AO1706">
        <v>-96.543000000000006</v>
      </c>
      <c r="AP1706">
        <v>-13.494</v>
      </c>
      <c r="AQ1706">
        <v>-11.042</v>
      </c>
      <c r="AR1706">
        <v>-14.343999999999999</v>
      </c>
      <c r="AS1706">
        <v>-13.483000000000001</v>
      </c>
      <c r="AT1706">
        <v>-12.948</v>
      </c>
      <c r="AU1706">
        <v>-9.2919999999999998</v>
      </c>
      <c r="AV1706">
        <v>-9.0259999999999998</v>
      </c>
      <c r="AW1706">
        <v>-8.7739999999999991</v>
      </c>
      <c r="AX1706">
        <v>-6.1989999999999998</v>
      </c>
      <c r="AY1706">
        <v>-5.9249999999999998</v>
      </c>
      <c r="AZ1706">
        <v>-6.4359999999999999</v>
      </c>
      <c r="BA1706">
        <v>-7.2290000000000001</v>
      </c>
      <c r="BB1706">
        <v>-5.81</v>
      </c>
      <c r="BC1706">
        <v>-4.0730000000000004</v>
      </c>
      <c r="BD1706">
        <v>-3.851</v>
      </c>
    </row>
    <row r="1707" spans="1:56" x14ac:dyDescent="0.25">
      <c r="A1707" t="s">
        <v>323</v>
      </c>
      <c r="D1707" t="s">
        <v>2</v>
      </c>
      <c r="F1707" t="s">
        <v>157</v>
      </c>
      <c r="G1707" s="33">
        <v>43255</v>
      </c>
      <c r="H1707" s="41">
        <f t="shared" si="31"/>
        <v>5022.5549999999985</v>
      </c>
      <c r="I1707">
        <v>-13.605</v>
      </c>
      <c r="J1707">
        <v>-13.792999999999999</v>
      </c>
      <c r="K1707">
        <v>-13.705</v>
      </c>
      <c r="L1707">
        <v>-13.467000000000001</v>
      </c>
      <c r="M1707">
        <v>-13.605</v>
      </c>
      <c r="N1707">
        <v>-13.48</v>
      </c>
      <c r="O1707">
        <v>-13.518000000000001</v>
      </c>
      <c r="P1707">
        <v>-13.33</v>
      </c>
      <c r="Q1707">
        <v>-13.755000000000001</v>
      </c>
      <c r="R1707">
        <v>-13.705</v>
      </c>
      <c r="S1707">
        <v>-12.766999999999999</v>
      </c>
      <c r="T1707">
        <v>-13.38</v>
      </c>
      <c r="U1707">
        <v>-12.93</v>
      </c>
      <c r="V1707">
        <v>-12.355</v>
      </c>
      <c r="W1707">
        <v>-9.5050000000000008</v>
      </c>
      <c r="X1707">
        <v>-13.997999999999999</v>
      </c>
      <c r="Y1707">
        <v>-24.736999999999998</v>
      </c>
      <c r="Z1707">
        <v>-55.46</v>
      </c>
      <c r="AA1707">
        <v>-102.794</v>
      </c>
      <c r="AB1707">
        <v>-179.904</v>
      </c>
      <c r="AC1707">
        <v>-278.07499999999999</v>
      </c>
      <c r="AD1707">
        <v>-371.34300000000002</v>
      </c>
      <c r="AE1707">
        <v>-436.47</v>
      </c>
      <c r="AF1707">
        <v>-497.53500000000003</v>
      </c>
      <c r="AG1707">
        <v>-496.14</v>
      </c>
      <c r="AH1707">
        <v>-489.62099999999998</v>
      </c>
      <c r="AI1707">
        <v>-414.36599999999999</v>
      </c>
      <c r="AJ1707">
        <v>-371.166</v>
      </c>
      <c r="AK1707">
        <v>-309.58800000000002</v>
      </c>
      <c r="AL1707">
        <v>-255.27799999999999</v>
      </c>
      <c r="AM1707">
        <v>-185.96299999999999</v>
      </c>
      <c r="AN1707">
        <v>-97.606999999999999</v>
      </c>
      <c r="AO1707">
        <v>-40.814999999999998</v>
      </c>
      <c r="AP1707">
        <v>-16.498999999999999</v>
      </c>
      <c r="AQ1707">
        <v>-13.705</v>
      </c>
      <c r="AR1707">
        <v>-13.98</v>
      </c>
      <c r="AS1707">
        <v>-13.93</v>
      </c>
      <c r="AT1707">
        <v>-14.33</v>
      </c>
      <c r="AU1707">
        <v>-14.38</v>
      </c>
      <c r="AV1707">
        <v>-14.292</v>
      </c>
      <c r="AW1707">
        <v>-14.266999999999999</v>
      </c>
      <c r="AX1707">
        <v>-13.667999999999999</v>
      </c>
      <c r="AY1707">
        <v>-13.193</v>
      </c>
      <c r="AZ1707">
        <v>-13.255000000000001</v>
      </c>
      <c r="BA1707">
        <v>-13.105</v>
      </c>
      <c r="BB1707">
        <v>-12.417999999999999</v>
      </c>
      <c r="BC1707">
        <v>-10.743</v>
      </c>
      <c r="BD1707">
        <v>-13.03</v>
      </c>
    </row>
    <row r="1708" spans="1:56" x14ac:dyDescent="0.25">
      <c r="A1708" t="s">
        <v>323</v>
      </c>
      <c r="D1708" t="s">
        <v>2</v>
      </c>
      <c r="F1708" t="s">
        <v>156</v>
      </c>
      <c r="G1708" s="33">
        <v>43255</v>
      </c>
      <c r="H1708" s="41">
        <f t="shared" si="31"/>
        <v>128038.72699999996</v>
      </c>
      <c r="I1708">
        <v>-3.335</v>
      </c>
      <c r="J1708">
        <v>-2.738</v>
      </c>
      <c r="K1708">
        <v>-3.4350000000000001</v>
      </c>
      <c r="L1708">
        <v>-2.915</v>
      </c>
      <c r="M1708">
        <v>-2.6320000000000001</v>
      </c>
      <c r="N1708">
        <v>-2.7719999999999998</v>
      </c>
      <c r="O1708">
        <v>-2.86</v>
      </c>
      <c r="P1708">
        <v>-2.6909999999999998</v>
      </c>
      <c r="Q1708">
        <v>-2.5790000000000002</v>
      </c>
      <c r="R1708">
        <v>-2.7650000000000001</v>
      </c>
      <c r="S1708">
        <v>-4.8639999999999999</v>
      </c>
      <c r="T1708">
        <v>-3.7919999999999998</v>
      </c>
      <c r="U1708">
        <v>-3.6429999999999998</v>
      </c>
      <c r="V1708">
        <v>-5.2439999999999998</v>
      </c>
      <c r="W1708">
        <v>-7.0869999999999997</v>
      </c>
      <c r="X1708">
        <v>-21.038</v>
      </c>
      <c r="Y1708">
        <v>-328.31</v>
      </c>
      <c r="Z1708">
        <v>-1362.008</v>
      </c>
      <c r="AA1708">
        <v>-3297.8649999999998</v>
      </c>
      <c r="AB1708">
        <v>-5535.5730000000003</v>
      </c>
      <c r="AC1708">
        <v>-8113.6509999999998</v>
      </c>
      <c r="AD1708">
        <v>-10608.741</v>
      </c>
      <c r="AE1708">
        <v>-11745.95</v>
      </c>
      <c r="AF1708">
        <v>-12897.573</v>
      </c>
      <c r="AG1708">
        <v>-13162.057000000001</v>
      </c>
      <c r="AH1708">
        <v>-12309.349</v>
      </c>
      <c r="AI1708">
        <v>-11186.513999999999</v>
      </c>
      <c r="AJ1708">
        <v>-10007.491</v>
      </c>
      <c r="AK1708">
        <v>-8802.8559999999998</v>
      </c>
      <c r="AL1708">
        <v>-7827.4570000000003</v>
      </c>
      <c r="AM1708">
        <v>-6227.4009999999998</v>
      </c>
      <c r="AN1708">
        <v>-3273.66</v>
      </c>
      <c r="AO1708">
        <v>-1079.192</v>
      </c>
      <c r="AP1708">
        <v>-78.423000000000002</v>
      </c>
      <c r="AQ1708">
        <v>-12.661</v>
      </c>
      <c r="AR1708">
        <v>-12.768000000000001</v>
      </c>
      <c r="AS1708">
        <v>-11.129</v>
      </c>
      <c r="AT1708">
        <v>-11.416</v>
      </c>
      <c r="AU1708">
        <v>-11.457000000000001</v>
      </c>
      <c r="AV1708">
        <v>-10.484</v>
      </c>
      <c r="AW1708">
        <v>-9.3350000000000009</v>
      </c>
      <c r="AX1708">
        <v>-8.8320000000000007</v>
      </c>
      <c r="AY1708">
        <v>-6.7229999999999999</v>
      </c>
      <c r="AZ1708">
        <v>-6.1909999999999998</v>
      </c>
      <c r="BA1708">
        <v>-6.2409999999999997</v>
      </c>
      <c r="BB1708">
        <v>-4.9189999999999996</v>
      </c>
      <c r="BC1708">
        <v>-4.2050000000000001</v>
      </c>
      <c r="BD1708">
        <v>-3.9049999999999998</v>
      </c>
    </row>
    <row r="1709" spans="1:56" x14ac:dyDescent="0.25">
      <c r="A1709" t="s">
        <v>323</v>
      </c>
      <c r="D1709" t="s">
        <v>2</v>
      </c>
      <c r="F1709" t="s">
        <v>155</v>
      </c>
      <c r="G1709" s="33">
        <v>43255</v>
      </c>
      <c r="H1709" s="41">
        <f t="shared" si="31"/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</row>
    <row r="1710" spans="1:56" x14ac:dyDescent="0.25">
      <c r="A1710" t="s">
        <v>323</v>
      </c>
      <c r="D1710" t="s">
        <v>2</v>
      </c>
      <c r="F1710" t="s">
        <v>155</v>
      </c>
      <c r="G1710" s="33">
        <v>43256</v>
      </c>
      <c r="H1710" s="41">
        <f t="shared" si="31"/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</row>
    <row r="1711" spans="1:56" x14ac:dyDescent="0.25">
      <c r="A1711" t="s">
        <v>323</v>
      </c>
      <c r="D1711" t="s">
        <v>2</v>
      </c>
      <c r="F1711" t="s">
        <v>156</v>
      </c>
      <c r="G1711" s="33">
        <v>43256</v>
      </c>
      <c r="H1711" s="41">
        <f t="shared" si="31"/>
        <v>119381.98400000001</v>
      </c>
      <c r="I1711">
        <v>-3.048</v>
      </c>
      <c r="J1711">
        <v>-3.3969999999999998</v>
      </c>
      <c r="K1711">
        <v>-2.9079999999999999</v>
      </c>
      <c r="L1711">
        <v>-2.835</v>
      </c>
      <c r="M1711">
        <v>-3.0670000000000002</v>
      </c>
      <c r="N1711">
        <v>-2.7509999999999999</v>
      </c>
      <c r="O1711">
        <v>-3.1</v>
      </c>
      <c r="P1711">
        <v>-2.702</v>
      </c>
      <c r="Q1711">
        <v>-2.9249999999999998</v>
      </c>
      <c r="R1711">
        <v>-3.1150000000000002</v>
      </c>
      <c r="S1711">
        <v>-3.1579999999999999</v>
      </c>
      <c r="T1711">
        <v>-2.54</v>
      </c>
      <c r="U1711">
        <v>-3.9590000000000001</v>
      </c>
      <c r="V1711">
        <v>-6.3109999999999999</v>
      </c>
      <c r="W1711">
        <v>-6.3170000000000002</v>
      </c>
      <c r="X1711">
        <v>-27.036000000000001</v>
      </c>
      <c r="Y1711">
        <v>-553.54600000000005</v>
      </c>
      <c r="Z1711">
        <v>-1875.768</v>
      </c>
      <c r="AA1711">
        <v>-3261.6030000000001</v>
      </c>
      <c r="AB1711">
        <v>-4983.223</v>
      </c>
      <c r="AC1711">
        <v>-7165.3109999999997</v>
      </c>
      <c r="AD1711">
        <v>-9216.3559999999998</v>
      </c>
      <c r="AE1711">
        <v>-10148.878000000001</v>
      </c>
      <c r="AF1711">
        <v>-10858.848</v>
      </c>
      <c r="AG1711">
        <v>-12108.46</v>
      </c>
      <c r="AH1711">
        <v>-11718.596</v>
      </c>
      <c r="AI1711">
        <v>-10129.281999999999</v>
      </c>
      <c r="AJ1711">
        <v>-9296.7810000000009</v>
      </c>
      <c r="AK1711">
        <v>-8799.7639999999992</v>
      </c>
      <c r="AL1711">
        <v>-8188.96</v>
      </c>
      <c r="AM1711">
        <v>-6257.1049999999996</v>
      </c>
      <c r="AN1711">
        <v>-3469.7930000000001</v>
      </c>
      <c r="AO1711">
        <v>-1077.4970000000001</v>
      </c>
      <c r="AP1711">
        <v>-77.512</v>
      </c>
      <c r="AQ1711">
        <v>-12.544</v>
      </c>
      <c r="AR1711">
        <v>-11.394</v>
      </c>
      <c r="AS1711">
        <v>-8.1820000000000004</v>
      </c>
      <c r="AT1711">
        <v>-9.5809999999999995</v>
      </c>
      <c r="AU1711">
        <v>-9.5210000000000008</v>
      </c>
      <c r="AV1711">
        <v>-8.2759999999999998</v>
      </c>
      <c r="AW1711">
        <v>-7.1050000000000004</v>
      </c>
      <c r="AX1711">
        <v>-8.1590000000000007</v>
      </c>
      <c r="AY1711">
        <v>-7.5759999999999996</v>
      </c>
      <c r="AZ1711">
        <v>-8.5640000000000001</v>
      </c>
      <c r="BA1711">
        <v>-7.4119999999999999</v>
      </c>
      <c r="BB1711">
        <v>-6.649</v>
      </c>
      <c r="BC1711">
        <v>-5.4260000000000002</v>
      </c>
      <c r="BD1711">
        <v>-5.1429999999999998</v>
      </c>
    </row>
    <row r="1712" spans="1:56" x14ac:dyDescent="0.25">
      <c r="A1712" t="s">
        <v>323</v>
      </c>
      <c r="D1712" t="s">
        <v>2</v>
      </c>
      <c r="F1712" t="s">
        <v>157</v>
      </c>
      <c r="G1712" s="33">
        <v>43256</v>
      </c>
      <c r="H1712" s="41">
        <f t="shared" si="31"/>
        <v>4821.1609999999991</v>
      </c>
      <c r="I1712">
        <v>-13.505000000000001</v>
      </c>
      <c r="J1712">
        <v>-12.917999999999999</v>
      </c>
      <c r="K1712">
        <v>-13.193</v>
      </c>
      <c r="L1712">
        <v>-13.23</v>
      </c>
      <c r="M1712">
        <v>-12.766999999999999</v>
      </c>
      <c r="N1712">
        <v>-13.005000000000001</v>
      </c>
      <c r="O1712">
        <v>-12.93</v>
      </c>
      <c r="P1712">
        <v>-12.967000000000001</v>
      </c>
      <c r="Q1712">
        <v>-12.904999999999999</v>
      </c>
      <c r="R1712">
        <v>-12.867000000000001</v>
      </c>
      <c r="S1712">
        <v>-12.33</v>
      </c>
      <c r="T1712">
        <v>-13.08</v>
      </c>
      <c r="U1712">
        <v>-12.343</v>
      </c>
      <c r="V1712">
        <v>-11.48</v>
      </c>
      <c r="W1712">
        <v>-11.28</v>
      </c>
      <c r="X1712">
        <v>-14.052</v>
      </c>
      <c r="Y1712">
        <v>-26.727</v>
      </c>
      <c r="Z1712">
        <v>-58.536000000000001</v>
      </c>
      <c r="AA1712">
        <v>-99.563000000000002</v>
      </c>
      <c r="AB1712">
        <v>-169.279</v>
      </c>
      <c r="AC1712">
        <v>-276.41699999999997</v>
      </c>
      <c r="AD1712">
        <v>-350.91300000000001</v>
      </c>
      <c r="AE1712">
        <v>-402.291</v>
      </c>
      <c r="AF1712">
        <v>-443.80799999999999</v>
      </c>
      <c r="AG1712">
        <v>-506.17599999999999</v>
      </c>
      <c r="AH1712">
        <v>-482.84300000000002</v>
      </c>
      <c r="AI1712">
        <v>-407.70100000000002</v>
      </c>
      <c r="AJ1712">
        <v>-346.35500000000002</v>
      </c>
      <c r="AK1712">
        <v>-281.81599999999997</v>
      </c>
      <c r="AL1712">
        <v>-251.97399999999999</v>
      </c>
      <c r="AM1712">
        <v>-178.03800000000001</v>
      </c>
      <c r="AN1712">
        <v>-93.616</v>
      </c>
      <c r="AO1712">
        <v>-42.424999999999997</v>
      </c>
      <c r="AP1712">
        <v>-15.993</v>
      </c>
      <c r="AQ1712">
        <v>-13.218</v>
      </c>
      <c r="AR1712">
        <v>-12.968</v>
      </c>
      <c r="AS1712">
        <v>-14.005000000000001</v>
      </c>
      <c r="AT1712">
        <v>-13.393000000000001</v>
      </c>
      <c r="AU1712">
        <v>-13.105</v>
      </c>
      <c r="AV1712">
        <v>-13.318</v>
      </c>
      <c r="AW1712">
        <v>-13.518000000000001</v>
      </c>
      <c r="AX1712">
        <v>-13.468</v>
      </c>
      <c r="AY1712">
        <v>-13.43</v>
      </c>
      <c r="AZ1712">
        <v>-13.143000000000001</v>
      </c>
      <c r="BA1712">
        <v>-12.680999999999999</v>
      </c>
      <c r="BB1712">
        <v>-12.005000000000001</v>
      </c>
      <c r="BC1712">
        <v>-10.656000000000001</v>
      </c>
      <c r="BD1712">
        <v>-12.93</v>
      </c>
    </row>
    <row r="1713" spans="1:56" x14ac:dyDescent="0.25">
      <c r="A1713" t="s">
        <v>323</v>
      </c>
      <c r="D1713" t="s">
        <v>2</v>
      </c>
      <c r="F1713" t="s">
        <v>155</v>
      </c>
      <c r="G1713" s="33">
        <v>43257</v>
      </c>
      <c r="H1713" s="41">
        <f t="shared" si="31"/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</row>
    <row r="1714" spans="1:56" x14ac:dyDescent="0.25">
      <c r="A1714" t="s">
        <v>323</v>
      </c>
      <c r="D1714" t="s">
        <v>2</v>
      </c>
      <c r="F1714" t="s">
        <v>157</v>
      </c>
      <c r="G1714" s="33">
        <v>43257</v>
      </c>
      <c r="H1714" s="41">
        <f t="shared" si="31"/>
        <v>5816.7420000000011</v>
      </c>
      <c r="I1714">
        <v>-13.093</v>
      </c>
      <c r="J1714">
        <v>-12.693</v>
      </c>
      <c r="K1714">
        <v>-12.906000000000001</v>
      </c>
      <c r="L1714">
        <v>-12.743</v>
      </c>
      <c r="M1714">
        <v>-12.893000000000001</v>
      </c>
      <c r="N1714">
        <v>-12.693</v>
      </c>
      <c r="O1714">
        <v>-13.167999999999999</v>
      </c>
      <c r="P1714">
        <v>-13.205</v>
      </c>
      <c r="Q1714">
        <v>-12.893000000000001</v>
      </c>
      <c r="R1714">
        <v>-12.868</v>
      </c>
      <c r="S1714">
        <v>-12.355</v>
      </c>
      <c r="T1714">
        <v>-12.555</v>
      </c>
      <c r="U1714">
        <v>-12.255000000000001</v>
      </c>
      <c r="V1714">
        <v>-10.505000000000001</v>
      </c>
      <c r="W1714">
        <v>-9.98</v>
      </c>
      <c r="X1714">
        <v>-12.768000000000001</v>
      </c>
      <c r="Y1714">
        <v>-26.809000000000001</v>
      </c>
      <c r="Z1714">
        <v>-65.495999999999995</v>
      </c>
      <c r="AA1714">
        <v>-120.785</v>
      </c>
      <c r="AB1714">
        <v>-205.82599999999999</v>
      </c>
      <c r="AC1714">
        <v>-300.17500000000001</v>
      </c>
      <c r="AD1714">
        <v>-389.97199999999998</v>
      </c>
      <c r="AE1714">
        <v>-479.161</v>
      </c>
      <c r="AF1714">
        <v>-554.21699999999998</v>
      </c>
      <c r="AG1714">
        <v>-589.25599999999997</v>
      </c>
      <c r="AH1714">
        <v>-590.88599999999997</v>
      </c>
      <c r="AI1714">
        <v>-571.72699999999998</v>
      </c>
      <c r="AJ1714">
        <v>-490.76100000000002</v>
      </c>
      <c r="AK1714">
        <v>-397.56799999999998</v>
      </c>
      <c r="AL1714">
        <v>-298.238</v>
      </c>
      <c r="AM1714">
        <v>-188.77</v>
      </c>
      <c r="AN1714">
        <v>-103.76</v>
      </c>
      <c r="AO1714">
        <v>-44.692999999999998</v>
      </c>
      <c r="AP1714">
        <v>-16.224</v>
      </c>
      <c r="AQ1714">
        <v>-12.904999999999999</v>
      </c>
      <c r="AR1714">
        <v>-13.442</v>
      </c>
      <c r="AS1714">
        <v>-14.205</v>
      </c>
      <c r="AT1714">
        <v>-13.667</v>
      </c>
      <c r="AU1714">
        <v>-13.217000000000001</v>
      </c>
      <c r="AV1714">
        <v>-13.481</v>
      </c>
      <c r="AW1714">
        <v>-12.993</v>
      </c>
      <c r="AX1714">
        <v>-13.205</v>
      </c>
      <c r="AY1714">
        <v>-13.055</v>
      </c>
      <c r="AZ1714">
        <v>-13.505000000000001</v>
      </c>
      <c r="BA1714">
        <v>-13.018000000000001</v>
      </c>
      <c r="BB1714">
        <v>-11.967000000000001</v>
      </c>
      <c r="BC1714">
        <v>-11.105</v>
      </c>
      <c r="BD1714">
        <v>-13.08</v>
      </c>
    </row>
    <row r="1715" spans="1:56" x14ac:dyDescent="0.25">
      <c r="A1715" t="s">
        <v>323</v>
      </c>
      <c r="D1715" t="s">
        <v>2</v>
      </c>
      <c r="F1715" t="s">
        <v>156</v>
      </c>
      <c r="G1715" s="33">
        <v>43257</v>
      </c>
      <c r="H1715" s="41">
        <f t="shared" si="31"/>
        <v>156627.18300000002</v>
      </c>
      <c r="I1715">
        <v>-4.8920000000000003</v>
      </c>
      <c r="J1715">
        <v>-4.3819999999999997</v>
      </c>
      <c r="K1715">
        <v>-3.4529999999999998</v>
      </c>
      <c r="L1715">
        <v>-3.617</v>
      </c>
      <c r="M1715">
        <v>-3.53</v>
      </c>
      <c r="N1715">
        <v>-3.1930000000000001</v>
      </c>
      <c r="O1715">
        <v>-3.2509999999999999</v>
      </c>
      <c r="P1715">
        <v>-2.9660000000000002</v>
      </c>
      <c r="Q1715">
        <v>-3.0129999999999999</v>
      </c>
      <c r="R1715">
        <v>-3.9740000000000002</v>
      </c>
      <c r="S1715">
        <v>-3.9249999999999998</v>
      </c>
      <c r="T1715">
        <v>-4.0259999999999998</v>
      </c>
      <c r="U1715">
        <v>-7.0990000000000002</v>
      </c>
      <c r="V1715">
        <v>-8.7810000000000006</v>
      </c>
      <c r="W1715">
        <v>-8.0609999999999999</v>
      </c>
      <c r="X1715">
        <v>-40.042000000000002</v>
      </c>
      <c r="Y1715">
        <v>-600.72699999999998</v>
      </c>
      <c r="Z1715">
        <v>-2319.4499999999998</v>
      </c>
      <c r="AA1715">
        <v>-4625.0379999999996</v>
      </c>
      <c r="AB1715">
        <v>-7055.7939999999999</v>
      </c>
      <c r="AC1715">
        <v>-9515.6450000000004</v>
      </c>
      <c r="AD1715">
        <v>-11644.858</v>
      </c>
      <c r="AE1715">
        <v>-13398.644</v>
      </c>
      <c r="AF1715">
        <v>-14598.351000000001</v>
      </c>
      <c r="AG1715">
        <v>-15213.074000000001</v>
      </c>
      <c r="AH1715">
        <v>-15271.096</v>
      </c>
      <c r="AI1715">
        <v>-14760.853999999999</v>
      </c>
      <c r="AJ1715">
        <v>-13670.136</v>
      </c>
      <c r="AK1715">
        <v>-11780.782999999999</v>
      </c>
      <c r="AL1715">
        <v>-9756.2929999999997</v>
      </c>
      <c r="AM1715">
        <v>-7006.8059999999996</v>
      </c>
      <c r="AN1715">
        <v>-3824.828</v>
      </c>
      <c r="AO1715">
        <v>-1251.1559999999999</v>
      </c>
      <c r="AP1715">
        <v>-117.515</v>
      </c>
      <c r="AQ1715">
        <v>-10.141</v>
      </c>
      <c r="AR1715">
        <v>-11.372</v>
      </c>
      <c r="AS1715">
        <v>-10.816000000000001</v>
      </c>
      <c r="AT1715">
        <v>-8.3569999999999993</v>
      </c>
      <c r="AU1715">
        <v>-8.7469999999999999</v>
      </c>
      <c r="AV1715">
        <v>-8.4320000000000004</v>
      </c>
      <c r="AW1715">
        <v>-8.1240000000000006</v>
      </c>
      <c r="AX1715">
        <v>-7.7350000000000003</v>
      </c>
      <c r="AY1715">
        <v>-6.032</v>
      </c>
      <c r="AZ1715">
        <v>-5.4119999999999999</v>
      </c>
      <c r="BA1715">
        <v>-5.1769999999999996</v>
      </c>
      <c r="BB1715">
        <v>-5.359</v>
      </c>
      <c r="BC1715">
        <v>-6.0490000000000004</v>
      </c>
      <c r="BD1715">
        <v>-6.1769999999999996</v>
      </c>
    </row>
    <row r="1716" spans="1:56" x14ac:dyDescent="0.25">
      <c r="A1716" t="s">
        <v>323</v>
      </c>
      <c r="D1716" t="s">
        <v>2</v>
      </c>
      <c r="F1716" t="s">
        <v>156</v>
      </c>
      <c r="G1716" s="33">
        <v>43258</v>
      </c>
      <c r="H1716" s="41">
        <f t="shared" si="31"/>
        <v>34818.673999999992</v>
      </c>
      <c r="I1716">
        <v>-4.5789999999999997</v>
      </c>
      <c r="J1716">
        <v>-4.3949999999999996</v>
      </c>
      <c r="K1716">
        <v>-3.3919999999999999</v>
      </c>
      <c r="L1716">
        <v>-2.9590000000000001</v>
      </c>
      <c r="M1716">
        <v>-3.3170000000000002</v>
      </c>
      <c r="N1716">
        <v>-3.36</v>
      </c>
      <c r="O1716">
        <v>-3.278</v>
      </c>
      <c r="P1716">
        <v>-3.0430000000000001</v>
      </c>
      <c r="Q1716">
        <v>-3.0870000000000002</v>
      </c>
      <c r="R1716">
        <v>-3.1219999999999999</v>
      </c>
      <c r="S1716">
        <v>-4</v>
      </c>
      <c r="T1716">
        <v>-4.0609999999999999</v>
      </c>
      <c r="U1716">
        <v>-6.0529999999999999</v>
      </c>
      <c r="V1716">
        <v>-7.0759999999999996</v>
      </c>
      <c r="W1716">
        <v>-9.44</v>
      </c>
      <c r="X1716">
        <v>-32.378</v>
      </c>
      <c r="Y1716">
        <v>-437.15600000000001</v>
      </c>
      <c r="Z1716">
        <v>-1460.692</v>
      </c>
      <c r="AA1716">
        <v>-2116.9659999999999</v>
      </c>
      <c r="AB1716">
        <v>-2791.7730000000001</v>
      </c>
      <c r="AC1716">
        <v>-2048.8809999999999</v>
      </c>
      <c r="AD1716">
        <v>-2083.8919999999998</v>
      </c>
      <c r="AE1716">
        <v>-567.90200000000004</v>
      </c>
      <c r="AF1716">
        <v>-292.98399999999998</v>
      </c>
      <c r="AG1716">
        <v>-1662.636</v>
      </c>
      <c r="AH1716">
        <v>-2648.7570000000001</v>
      </c>
      <c r="AI1716">
        <v>-5355.6350000000002</v>
      </c>
      <c r="AJ1716">
        <v>-4493.134</v>
      </c>
      <c r="AK1716">
        <v>-5186.9229999999998</v>
      </c>
      <c r="AL1716">
        <v>-2500.3589999999999</v>
      </c>
      <c r="AM1716">
        <v>-623.89599999999996</v>
      </c>
      <c r="AN1716">
        <v>-294.43099999999998</v>
      </c>
      <c r="AO1716">
        <v>-31.702000000000002</v>
      </c>
      <c r="AP1716">
        <v>-12.129</v>
      </c>
      <c r="AQ1716">
        <v>-12.204000000000001</v>
      </c>
      <c r="AR1716">
        <v>-12.005000000000001</v>
      </c>
      <c r="AS1716">
        <v>-11.728999999999999</v>
      </c>
      <c r="AT1716">
        <v>-8.9179999999999993</v>
      </c>
      <c r="AU1716">
        <v>-8.5779999999999994</v>
      </c>
      <c r="AV1716">
        <v>-6.7009999999999996</v>
      </c>
      <c r="AW1716">
        <v>-6.3860000000000001</v>
      </c>
      <c r="AX1716">
        <v>-7.0190000000000001</v>
      </c>
      <c r="AY1716">
        <v>-7.4909999999999997</v>
      </c>
      <c r="AZ1716">
        <v>-8.3719999999999999</v>
      </c>
      <c r="BA1716">
        <v>-5.98</v>
      </c>
      <c r="BB1716">
        <v>-5.3330000000000002</v>
      </c>
      <c r="BC1716">
        <v>-6.593</v>
      </c>
      <c r="BD1716">
        <v>-3.9769999999999999</v>
      </c>
    </row>
    <row r="1717" spans="1:56" x14ac:dyDescent="0.25">
      <c r="A1717" t="s">
        <v>323</v>
      </c>
      <c r="D1717" t="s">
        <v>2</v>
      </c>
      <c r="F1717" t="s">
        <v>157</v>
      </c>
      <c r="G1717" s="33">
        <v>43258</v>
      </c>
      <c r="H1717" s="41">
        <f t="shared" si="31"/>
        <v>1427.4490000000001</v>
      </c>
      <c r="I1717">
        <v>-13.393000000000001</v>
      </c>
      <c r="J1717">
        <v>-13.631</v>
      </c>
      <c r="K1717">
        <v>-12.956</v>
      </c>
      <c r="L1717">
        <v>-12.993</v>
      </c>
      <c r="M1717">
        <v>-13.03</v>
      </c>
      <c r="N1717">
        <v>-12.88</v>
      </c>
      <c r="O1717">
        <v>-13.018000000000001</v>
      </c>
      <c r="P1717">
        <v>-12.917999999999999</v>
      </c>
      <c r="Q1717">
        <v>-13.08</v>
      </c>
      <c r="R1717">
        <v>-12.891999999999999</v>
      </c>
      <c r="S1717">
        <v>-12.831</v>
      </c>
      <c r="T1717">
        <v>-12.978999999999999</v>
      </c>
      <c r="U1717">
        <v>-12.068</v>
      </c>
      <c r="V1717">
        <v>-10.68</v>
      </c>
      <c r="W1717">
        <v>-10.130000000000001</v>
      </c>
      <c r="X1717">
        <v>-13.618</v>
      </c>
      <c r="Y1717">
        <v>-22.306000000000001</v>
      </c>
      <c r="Z1717">
        <v>-52.677</v>
      </c>
      <c r="AA1717">
        <v>-74.186999999999998</v>
      </c>
      <c r="AB1717">
        <v>-87.569000000000003</v>
      </c>
      <c r="AC1717">
        <v>-50.387</v>
      </c>
      <c r="AD1717">
        <v>-55.058999999999997</v>
      </c>
      <c r="AE1717">
        <v>-27.329000000000001</v>
      </c>
      <c r="AF1717">
        <v>-19.187000000000001</v>
      </c>
      <c r="AG1717">
        <v>-47.476999999999997</v>
      </c>
      <c r="AH1717">
        <v>-60.555999999999997</v>
      </c>
      <c r="AI1717">
        <v>-121.19799999999999</v>
      </c>
      <c r="AJ1717">
        <v>-86.921999999999997</v>
      </c>
      <c r="AK1717">
        <v>-153.12200000000001</v>
      </c>
      <c r="AL1717">
        <v>-94.72</v>
      </c>
      <c r="AM1717">
        <v>-32.4</v>
      </c>
      <c r="AN1717">
        <v>-25.661000000000001</v>
      </c>
      <c r="AO1717">
        <v>-14.589</v>
      </c>
      <c r="AP1717">
        <v>-12.843999999999999</v>
      </c>
      <c r="AQ1717">
        <v>-13.118</v>
      </c>
      <c r="AR1717">
        <v>-13.206</v>
      </c>
      <c r="AS1717">
        <v>-13.78</v>
      </c>
      <c r="AT1717">
        <v>-13.83</v>
      </c>
      <c r="AU1717">
        <v>-13.993</v>
      </c>
      <c r="AV1717">
        <v>-13.917999999999999</v>
      </c>
      <c r="AW1717">
        <v>-13.842000000000001</v>
      </c>
      <c r="AX1717">
        <v>-13.83</v>
      </c>
      <c r="AY1717">
        <v>-13.643000000000001</v>
      </c>
      <c r="AZ1717">
        <v>-13.218</v>
      </c>
      <c r="BA1717">
        <v>-13.443</v>
      </c>
      <c r="BB1717">
        <v>-11.518000000000001</v>
      </c>
      <c r="BC1717">
        <v>-11.605</v>
      </c>
      <c r="BD1717">
        <v>-13.218</v>
      </c>
    </row>
    <row r="1718" spans="1:56" x14ac:dyDescent="0.25">
      <c r="A1718" t="s">
        <v>323</v>
      </c>
      <c r="D1718" t="s">
        <v>2</v>
      </c>
      <c r="F1718" t="s">
        <v>155</v>
      </c>
      <c r="G1718" s="33">
        <v>43258</v>
      </c>
      <c r="H1718" s="41">
        <f t="shared" si="31"/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</row>
    <row r="1719" spans="1:56" x14ac:dyDescent="0.25">
      <c r="A1719" t="s">
        <v>323</v>
      </c>
      <c r="D1719" t="s">
        <v>2</v>
      </c>
      <c r="F1719" t="s">
        <v>157</v>
      </c>
      <c r="G1719" s="33">
        <v>43259</v>
      </c>
      <c r="H1719" s="41">
        <f t="shared" si="31"/>
        <v>717.44500000000005</v>
      </c>
      <c r="I1719">
        <v>-13.068</v>
      </c>
      <c r="J1719">
        <v>-13.205</v>
      </c>
      <c r="K1719">
        <v>-13.018000000000001</v>
      </c>
      <c r="L1719">
        <v>-13.368</v>
      </c>
      <c r="M1719">
        <v>-12.73</v>
      </c>
      <c r="N1719">
        <v>-13.205</v>
      </c>
      <c r="O1719">
        <v>-13.106</v>
      </c>
      <c r="P1719">
        <v>-13.092000000000001</v>
      </c>
      <c r="Q1719">
        <v>-12.917999999999999</v>
      </c>
      <c r="R1719">
        <v>-12.967000000000001</v>
      </c>
      <c r="S1719">
        <v>-13.093</v>
      </c>
      <c r="T1719">
        <v>-12.792999999999999</v>
      </c>
      <c r="U1719">
        <v>-12.706</v>
      </c>
      <c r="V1719">
        <v>-10.568</v>
      </c>
      <c r="W1719">
        <v>-11.143000000000001</v>
      </c>
      <c r="X1719">
        <v>-12.555999999999999</v>
      </c>
      <c r="Y1719">
        <v>-12.711</v>
      </c>
      <c r="Z1719">
        <v>-11.843</v>
      </c>
      <c r="AA1719">
        <v>-13.183</v>
      </c>
      <c r="AB1719">
        <v>-14.621</v>
      </c>
      <c r="AC1719">
        <v>-14.853999999999999</v>
      </c>
      <c r="AD1719">
        <v>-13.119</v>
      </c>
      <c r="AE1719">
        <v>-14.051</v>
      </c>
      <c r="AF1719">
        <v>-18.975999999999999</v>
      </c>
      <c r="AG1719">
        <v>-22.024000000000001</v>
      </c>
      <c r="AH1719">
        <v>-24.879000000000001</v>
      </c>
      <c r="AI1719">
        <v>-24.402000000000001</v>
      </c>
      <c r="AJ1719">
        <v>-27.21</v>
      </c>
      <c r="AK1719">
        <v>-20.013999999999999</v>
      </c>
      <c r="AL1719">
        <v>-22.757000000000001</v>
      </c>
      <c r="AM1719">
        <v>-23.286999999999999</v>
      </c>
      <c r="AN1719">
        <v>-20.491</v>
      </c>
      <c r="AO1719">
        <v>-18.838000000000001</v>
      </c>
      <c r="AP1719">
        <v>-13.315</v>
      </c>
      <c r="AQ1719">
        <v>-12.904999999999999</v>
      </c>
      <c r="AR1719">
        <v>-13.268000000000001</v>
      </c>
      <c r="AS1719">
        <v>-12.692</v>
      </c>
      <c r="AT1719">
        <v>-13.605</v>
      </c>
      <c r="AU1719">
        <v>-14.03</v>
      </c>
      <c r="AV1719">
        <v>-13.88</v>
      </c>
      <c r="AW1719">
        <v>-13.154999999999999</v>
      </c>
      <c r="AX1719">
        <v>-12.955</v>
      </c>
      <c r="AY1719">
        <v>-13.891999999999999</v>
      </c>
      <c r="AZ1719">
        <v>-13.167999999999999</v>
      </c>
      <c r="BA1719">
        <v>-13.093</v>
      </c>
      <c r="BB1719">
        <v>-11.318</v>
      </c>
      <c r="BC1719">
        <v>-12.042999999999999</v>
      </c>
      <c r="BD1719">
        <v>-13.33</v>
      </c>
    </row>
    <row r="1720" spans="1:56" x14ac:dyDescent="0.25">
      <c r="A1720" t="s">
        <v>323</v>
      </c>
      <c r="D1720" t="s">
        <v>2</v>
      </c>
      <c r="F1720" t="s">
        <v>155</v>
      </c>
      <c r="G1720" s="33">
        <v>43259</v>
      </c>
      <c r="H1720" s="41">
        <f t="shared" si="31"/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</row>
    <row r="1721" spans="1:56" x14ac:dyDescent="0.25">
      <c r="A1721" t="s">
        <v>323</v>
      </c>
      <c r="D1721" t="s">
        <v>2</v>
      </c>
      <c r="F1721" t="s">
        <v>156</v>
      </c>
      <c r="G1721" s="33">
        <v>43259</v>
      </c>
      <c r="H1721" s="41">
        <f t="shared" si="31"/>
        <v>2758.9640000000004</v>
      </c>
      <c r="I1721">
        <v>-3.4670000000000001</v>
      </c>
      <c r="J1721">
        <v>-3.0529999999999999</v>
      </c>
      <c r="K1721">
        <v>-2.5579999999999998</v>
      </c>
      <c r="L1721">
        <v>-2.726</v>
      </c>
      <c r="M1721">
        <v>-2.4510000000000001</v>
      </c>
      <c r="N1721">
        <v>-2.3940000000000001</v>
      </c>
      <c r="O1721">
        <v>-2.4670000000000001</v>
      </c>
      <c r="P1721">
        <v>-2.4359999999999999</v>
      </c>
      <c r="Q1721">
        <v>-2.706</v>
      </c>
      <c r="R1721">
        <v>-3.073</v>
      </c>
      <c r="S1721">
        <v>-3.3330000000000002</v>
      </c>
      <c r="T1721">
        <v>-3.3330000000000002</v>
      </c>
      <c r="U1721">
        <v>-3.2879999999999998</v>
      </c>
      <c r="V1721">
        <v>-5.9560000000000004</v>
      </c>
      <c r="W1721">
        <v>-6.0209999999999999</v>
      </c>
      <c r="X1721">
        <v>-7.508</v>
      </c>
      <c r="Y1721">
        <v>-8.4649999999999999</v>
      </c>
      <c r="Z1721">
        <v>-7.375</v>
      </c>
      <c r="AA1721">
        <v>-20.492000000000001</v>
      </c>
      <c r="AB1721">
        <v>-65.242000000000004</v>
      </c>
      <c r="AC1721">
        <v>-40.453000000000003</v>
      </c>
      <c r="AD1721">
        <v>-34.432000000000002</v>
      </c>
      <c r="AE1721">
        <v>-53.465000000000003</v>
      </c>
      <c r="AF1721">
        <v>-236.95</v>
      </c>
      <c r="AG1721">
        <v>-445.84399999999999</v>
      </c>
      <c r="AH1721">
        <v>-317.54599999999999</v>
      </c>
      <c r="AI1721">
        <v>-307.42</v>
      </c>
      <c r="AJ1721">
        <v>-375.589</v>
      </c>
      <c r="AK1721">
        <v>-124.54300000000001</v>
      </c>
      <c r="AL1721">
        <v>-187.81800000000001</v>
      </c>
      <c r="AM1721">
        <v>-240.13</v>
      </c>
      <c r="AN1721">
        <v>-94.697999999999993</v>
      </c>
      <c r="AO1721">
        <v>-35.049999999999997</v>
      </c>
      <c r="AP1721">
        <v>-11.27</v>
      </c>
      <c r="AQ1721">
        <v>-11.244</v>
      </c>
      <c r="AR1721">
        <v>-11.577999999999999</v>
      </c>
      <c r="AS1721">
        <v>-8.6639999999999997</v>
      </c>
      <c r="AT1721">
        <v>-7.532</v>
      </c>
      <c r="AU1721">
        <v>-5.9930000000000003</v>
      </c>
      <c r="AV1721">
        <v>-6.234</v>
      </c>
      <c r="AW1721">
        <v>-5.9610000000000003</v>
      </c>
      <c r="AX1721">
        <v>-5.73</v>
      </c>
      <c r="AY1721">
        <v>-5.0960000000000001</v>
      </c>
      <c r="AZ1721">
        <v>-5.8070000000000004</v>
      </c>
      <c r="BA1721">
        <v>-5.97</v>
      </c>
      <c r="BB1721">
        <v>-5.4870000000000001</v>
      </c>
      <c r="BC1721">
        <v>-5.0830000000000002</v>
      </c>
      <c r="BD1721">
        <v>-5.0330000000000004</v>
      </c>
    </row>
    <row r="1722" spans="1:56" x14ac:dyDescent="0.25">
      <c r="A1722" t="s">
        <v>323</v>
      </c>
      <c r="D1722" t="s">
        <v>2</v>
      </c>
      <c r="F1722" t="s">
        <v>155</v>
      </c>
      <c r="G1722" s="33">
        <v>43260</v>
      </c>
      <c r="H1722" s="41">
        <f t="shared" si="31"/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</row>
    <row r="1723" spans="1:56" x14ac:dyDescent="0.25">
      <c r="A1723" t="s">
        <v>323</v>
      </c>
      <c r="D1723" t="s">
        <v>2</v>
      </c>
      <c r="F1723" t="s">
        <v>157</v>
      </c>
      <c r="G1723" s="33">
        <v>43260</v>
      </c>
      <c r="H1723" s="41">
        <f t="shared" si="31"/>
        <v>8065.04</v>
      </c>
      <c r="I1723">
        <v>-12.667</v>
      </c>
      <c r="J1723">
        <v>-13.118</v>
      </c>
      <c r="K1723">
        <v>-13.518000000000001</v>
      </c>
      <c r="L1723">
        <v>-13.08</v>
      </c>
      <c r="M1723">
        <v>-13.292</v>
      </c>
      <c r="N1723">
        <v>-12.63</v>
      </c>
      <c r="O1723">
        <v>-13.03</v>
      </c>
      <c r="P1723">
        <v>-12.943</v>
      </c>
      <c r="Q1723">
        <v>-12.83</v>
      </c>
      <c r="R1723">
        <v>-12.917999999999999</v>
      </c>
      <c r="S1723">
        <v>-12.83</v>
      </c>
      <c r="T1723">
        <v>-12.843</v>
      </c>
      <c r="U1723">
        <v>-12.955</v>
      </c>
      <c r="V1723">
        <v>-11.193</v>
      </c>
      <c r="W1723">
        <v>-13.018000000000001</v>
      </c>
      <c r="X1723">
        <v>-13.343</v>
      </c>
      <c r="Y1723">
        <v>-16.876000000000001</v>
      </c>
      <c r="Z1723">
        <v>-27.971</v>
      </c>
      <c r="AA1723">
        <v>-47.72</v>
      </c>
      <c r="AB1723">
        <v>-67.665000000000006</v>
      </c>
      <c r="AC1723">
        <v>-168.94499999999999</v>
      </c>
      <c r="AD1723">
        <v>-256.17500000000001</v>
      </c>
      <c r="AE1723">
        <v>-464.11799999999999</v>
      </c>
      <c r="AF1723">
        <v>-519.67499999999995</v>
      </c>
      <c r="AG1723">
        <v>-806.43700000000001</v>
      </c>
      <c r="AH1723">
        <v>-1075.914</v>
      </c>
      <c r="AI1723">
        <v>-982.69</v>
      </c>
      <c r="AJ1723">
        <v>-1042.5350000000001</v>
      </c>
      <c r="AK1723">
        <v>-833.15200000000004</v>
      </c>
      <c r="AL1723">
        <v>-730.14300000000003</v>
      </c>
      <c r="AM1723">
        <v>-419.07799999999997</v>
      </c>
      <c r="AN1723">
        <v>-156.27099999999999</v>
      </c>
      <c r="AO1723">
        <v>-44.023000000000003</v>
      </c>
      <c r="AP1723">
        <v>-17.535</v>
      </c>
      <c r="AQ1723">
        <v>-13.667</v>
      </c>
      <c r="AR1723">
        <v>-13.28</v>
      </c>
      <c r="AS1723">
        <v>-14.055</v>
      </c>
      <c r="AT1723">
        <v>-13.78</v>
      </c>
      <c r="AU1723">
        <v>-13.055</v>
      </c>
      <c r="AV1723">
        <v>-13.68</v>
      </c>
      <c r="AW1723">
        <v>-13.154999999999999</v>
      </c>
      <c r="AX1723">
        <v>-12.593</v>
      </c>
      <c r="AY1723">
        <v>-13.305</v>
      </c>
      <c r="AZ1723">
        <v>-12.843</v>
      </c>
      <c r="BA1723">
        <v>-12.88</v>
      </c>
      <c r="BB1723">
        <v>-10.766999999999999</v>
      </c>
      <c r="BC1723">
        <v>-12.118</v>
      </c>
      <c r="BD1723">
        <v>-12.731</v>
      </c>
    </row>
    <row r="1724" spans="1:56" x14ac:dyDescent="0.25">
      <c r="A1724" t="s">
        <v>323</v>
      </c>
      <c r="D1724" t="s">
        <v>2</v>
      </c>
      <c r="F1724" t="s">
        <v>156</v>
      </c>
      <c r="G1724" s="33">
        <v>43260</v>
      </c>
      <c r="H1724" s="41">
        <f t="shared" si="31"/>
        <v>73234.144000000029</v>
      </c>
      <c r="I1724">
        <v>-4.7869999999999999</v>
      </c>
      <c r="J1724">
        <v>-3</v>
      </c>
      <c r="K1724">
        <v>-2.9689999999999999</v>
      </c>
      <c r="L1724">
        <v>-2.637</v>
      </c>
      <c r="M1724">
        <v>-3.0230000000000001</v>
      </c>
      <c r="N1724">
        <v>-2.5760000000000001</v>
      </c>
      <c r="O1724">
        <v>-2.694</v>
      </c>
      <c r="P1724">
        <v>-2.4180000000000001</v>
      </c>
      <c r="Q1724">
        <v>-2.4790000000000001</v>
      </c>
      <c r="R1724">
        <v>-2.9670000000000001</v>
      </c>
      <c r="S1724">
        <v>-3.1859999999999999</v>
      </c>
      <c r="T1724">
        <v>-3.2189999999999999</v>
      </c>
      <c r="U1724">
        <v>-3.573</v>
      </c>
      <c r="V1724">
        <v>-3.32</v>
      </c>
      <c r="W1724">
        <v>-3.7330000000000001</v>
      </c>
      <c r="X1724">
        <v>-4.5549999999999997</v>
      </c>
      <c r="Y1724">
        <v>-17.239000000000001</v>
      </c>
      <c r="Z1724">
        <v>-80.966999999999999</v>
      </c>
      <c r="AA1724">
        <v>-298.89800000000002</v>
      </c>
      <c r="AB1724">
        <v>-494.23599999999999</v>
      </c>
      <c r="AC1724">
        <v>-1406.9739999999999</v>
      </c>
      <c r="AD1724">
        <v>-2559.1149999999998</v>
      </c>
      <c r="AE1724">
        <v>-4409.991</v>
      </c>
      <c r="AF1724">
        <v>-5420.2190000000001</v>
      </c>
      <c r="AG1724">
        <v>-8023.5349999999999</v>
      </c>
      <c r="AH1724">
        <v>-9460.3889999999992</v>
      </c>
      <c r="AI1724">
        <v>-10655.200999999999</v>
      </c>
      <c r="AJ1724">
        <v>-9643.82</v>
      </c>
      <c r="AK1724">
        <v>-8035.7619999999997</v>
      </c>
      <c r="AL1724">
        <v>-6795.3180000000002</v>
      </c>
      <c r="AM1724">
        <v>-3790.0360000000001</v>
      </c>
      <c r="AN1724">
        <v>-1585.825</v>
      </c>
      <c r="AO1724">
        <v>-373.86900000000003</v>
      </c>
      <c r="AP1724">
        <v>-35.201999999999998</v>
      </c>
      <c r="AQ1724">
        <v>-11.792</v>
      </c>
      <c r="AR1724">
        <v>-11.616</v>
      </c>
      <c r="AS1724">
        <v>-8.2959999999999994</v>
      </c>
      <c r="AT1724">
        <v>-8.8360000000000003</v>
      </c>
      <c r="AU1724">
        <v>-6.75</v>
      </c>
      <c r="AV1724">
        <v>-6.0010000000000003</v>
      </c>
      <c r="AW1724">
        <v>-5.899</v>
      </c>
      <c r="AX1724">
        <v>-5.8849999999999998</v>
      </c>
      <c r="AY1724">
        <v>-4.827</v>
      </c>
      <c r="AZ1724">
        <v>-4.9240000000000004</v>
      </c>
      <c r="BA1724">
        <v>-5.0880000000000001</v>
      </c>
      <c r="BB1724">
        <v>-5.5430000000000001</v>
      </c>
      <c r="BC1724">
        <v>-5.875</v>
      </c>
      <c r="BD1724">
        <v>-5.08</v>
      </c>
    </row>
    <row r="1725" spans="1:56" x14ac:dyDescent="0.25">
      <c r="A1725" t="s">
        <v>323</v>
      </c>
      <c r="D1725" t="s">
        <v>2</v>
      </c>
      <c r="F1725" t="s">
        <v>155</v>
      </c>
      <c r="G1725" s="33">
        <v>43261</v>
      </c>
      <c r="H1725" s="41">
        <f t="shared" si="31"/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</row>
    <row r="1726" spans="1:56" x14ac:dyDescent="0.25">
      <c r="A1726" t="s">
        <v>323</v>
      </c>
      <c r="D1726" t="s">
        <v>2</v>
      </c>
      <c r="F1726" t="s">
        <v>157</v>
      </c>
      <c r="G1726" s="33">
        <v>43261</v>
      </c>
      <c r="H1726" s="41">
        <f t="shared" si="31"/>
        <v>16088.236999999997</v>
      </c>
      <c r="I1726">
        <v>-13.143000000000001</v>
      </c>
      <c r="J1726">
        <v>-12.943</v>
      </c>
      <c r="K1726">
        <v>-12.906000000000001</v>
      </c>
      <c r="L1726">
        <v>-12.93</v>
      </c>
      <c r="M1726">
        <v>-12.930999999999999</v>
      </c>
      <c r="N1726">
        <v>-12.917999999999999</v>
      </c>
      <c r="O1726">
        <v>-12.154999999999999</v>
      </c>
      <c r="P1726">
        <v>-12.843</v>
      </c>
      <c r="Q1726">
        <v>-13.018000000000001</v>
      </c>
      <c r="R1726">
        <v>-13.018000000000001</v>
      </c>
      <c r="S1726">
        <v>-12.843</v>
      </c>
      <c r="T1726">
        <v>-12.891999999999999</v>
      </c>
      <c r="U1726">
        <v>-12.818</v>
      </c>
      <c r="V1726">
        <v>-11.08</v>
      </c>
      <c r="W1726">
        <v>-13.342000000000001</v>
      </c>
      <c r="X1726">
        <v>-15.45</v>
      </c>
      <c r="Y1726">
        <v>-66.790000000000006</v>
      </c>
      <c r="Z1726">
        <v>-235.6</v>
      </c>
      <c r="AA1726">
        <v>-517.30799999999999</v>
      </c>
      <c r="AB1726">
        <v>-807.3</v>
      </c>
      <c r="AC1726">
        <v>-1059.9090000000001</v>
      </c>
      <c r="AD1726">
        <v>-1267.9110000000001</v>
      </c>
      <c r="AE1726">
        <v>-1412.7660000000001</v>
      </c>
      <c r="AF1726">
        <v>-1496.9169999999999</v>
      </c>
      <c r="AG1726">
        <v>-1537.2270000000001</v>
      </c>
      <c r="AH1726">
        <v>-1523.1310000000001</v>
      </c>
      <c r="AI1726">
        <v>-1445.3710000000001</v>
      </c>
      <c r="AJ1726">
        <v>-1302.4880000000001</v>
      </c>
      <c r="AK1726">
        <v>-1127.25</v>
      </c>
      <c r="AL1726">
        <v>-884.94600000000003</v>
      </c>
      <c r="AM1726">
        <v>-602.37900000000002</v>
      </c>
      <c r="AN1726">
        <v>-311.54300000000001</v>
      </c>
      <c r="AO1726">
        <v>-79.442999999999998</v>
      </c>
      <c r="AP1726">
        <v>-18.483000000000001</v>
      </c>
      <c r="AQ1726">
        <v>-13.742000000000001</v>
      </c>
      <c r="AR1726">
        <v>-13.23</v>
      </c>
      <c r="AS1726">
        <v>-13.593</v>
      </c>
      <c r="AT1726">
        <v>-13.141999999999999</v>
      </c>
      <c r="AU1726">
        <v>-13.18</v>
      </c>
      <c r="AV1726">
        <v>-14.43</v>
      </c>
      <c r="AW1726">
        <v>-13.605</v>
      </c>
      <c r="AX1726">
        <v>-13.38</v>
      </c>
      <c r="AY1726">
        <v>-13.43</v>
      </c>
      <c r="AZ1726">
        <v>-13.067</v>
      </c>
      <c r="BA1726">
        <v>-12.955</v>
      </c>
      <c r="BB1726">
        <v>-10.643000000000001</v>
      </c>
      <c r="BC1726">
        <v>-12.443</v>
      </c>
      <c r="BD1726">
        <v>-13.404999999999999</v>
      </c>
    </row>
    <row r="1727" spans="1:56" x14ac:dyDescent="0.25">
      <c r="A1727" t="s">
        <v>323</v>
      </c>
      <c r="D1727" t="s">
        <v>2</v>
      </c>
      <c r="F1727" t="s">
        <v>156</v>
      </c>
      <c r="G1727" s="33">
        <v>43261</v>
      </c>
      <c r="H1727" s="41">
        <f t="shared" si="31"/>
        <v>142064.91500000001</v>
      </c>
      <c r="I1727">
        <v>-4.1079999999999997</v>
      </c>
      <c r="J1727">
        <v>-4.3920000000000003</v>
      </c>
      <c r="K1727">
        <v>-3.129</v>
      </c>
      <c r="L1727">
        <v>-3.976</v>
      </c>
      <c r="M1727">
        <v>-3.2029999999999998</v>
      </c>
      <c r="N1727">
        <v>-2.6419999999999999</v>
      </c>
      <c r="O1727">
        <v>-2.6379999999999999</v>
      </c>
      <c r="P1727">
        <v>-2.7290000000000001</v>
      </c>
      <c r="Q1727">
        <v>-3.645</v>
      </c>
      <c r="R1727">
        <v>-3.3820000000000001</v>
      </c>
      <c r="S1727">
        <v>-3.343</v>
      </c>
      <c r="T1727">
        <v>-2.9020000000000001</v>
      </c>
      <c r="U1727">
        <v>-3.1349999999999998</v>
      </c>
      <c r="V1727">
        <v>-3.109</v>
      </c>
      <c r="W1727">
        <v>-3.008</v>
      </c>
      <c r="X1727">
        <v>-22.646999999999998</v>
      </c>
      <c r="Y1727">
        <v>-518.04100000000005</v>
      </c>
      <c r="Z1727">
        <v>-2003.22</v>
      </c>
      <c r="AA1727">
        <v>-4036.5790000000002</v>
      </c>
      <c r="AB1727">
        <v>-6245.7259999999997</v>
      </c>
      <c r="AC1727">
        <v>-8435.723</v>
      </c>
      <c r="AD1727">
        <v>-10481.681</v>
      </c>
      <c r="AE1727">
        <v>-12292.909</v>
      </c>
      <c r="AF1727">
        <v>-13480.713</v>
      </c>
      <c r="AG1727">
        <v>-14163.885</v>
      </c>
      <c r="AH1727">
        <v>-14276.073</v>
      </c>
      <c r="AI1727">
        <v>-13773.377</v>
      </c>
      <c r="AJ1727">
        <v>-12724.12</v>
      </c>
      <c r="AK1727">
        <v>-11075.546</v>
      </c>
      <c r="AL1727">
        <v>-8690.6419999999998</v>
      </c>
      <c r="AM1727">
        <v>-5900.5910000000003</v>
      </c>
      <c r="AN1727">
        <v>-2822.7080000000001</v>
      </c>
      <c r="AO1727">
        <v>-885.452</v>
      </c>
      <c r="AP1727">
        <v>-67.153000000000006</v>
      </c>
      <c r="AQ1727">
        <v>-11.942</v>
      </c>
      <c r="AR1727">
        <v>-11.189</v>
      </c>
      <c r="AS1727">
        <v>-12.846</v>
      </c>
      <c r="AT1727">
        <v>-10.528</v>
      </c>
      <c r="AU1727">
        <v>-10.422000000000001</v>
      </c>
      <c r="AV1727">
        <v>-10.484</v>
      </c>
      <c r="AW1727">
        <v>-8.7769999999999992</v>
      </c>
      <c r="AX1727">
        <v>-7.6820000000000004</v>
      </c>
      <c r="AY1727">
        <v>-7.9050000000000002</v>
      </c>
      <c r="AZ1727">
        <v>-7.0460000000000003</v>
      </c>
      <c r="BA1727">
        <v>-5.915</v>
      </c>
      <c r="BB1727">
        <v>-4.9279999999999999</v>
      </c>
      <c r="BC1727">
        <v>-5.0609999999999999</v>
      </c>
      <c r="BD1727">
        <v>-4.0629999999999997</v>
      </c>
    </row>
    <row r="1728" spans="1:56" x14ac:dyDescent="0.25">
      <c r="A1728" t="s">
        <v>323</v>
      </c>
      <c r="D1728" t="s">
        <v>2</v>
      </c>
      <c r="F1728" t="s">
        <v>156</v>
      </c>
      <c r="G1728" s="33">
        <v>43262</v>
      </c>
      <c r="H1728" s="41">
        <f t="shared" si="31"/>
        <v>134399.21899999998</v>
      </c>
      <c r="I1728">
        <v>-5.0609999999999999</v>
      </c>
      <c r="J1728">
        <v>-4.0910000000000002</v>
      </c>
      <c r="K1728">
        <v>-3.6269999999999998</v>
      </c>
      <c r="L1728">
        <v>-3.383</v>
      </c>
      <c r="M1728">
        <v>-4.2320000000000002</v>
      </c>
      <c r="N1728">
        <v>-3.7349999999999999</v>
      </c>
      <c r="O1728">
        <v>-3.427</v>
      </c>
      <c r="P1728">
        <v>-4.7880000000000003</v>
      </c>
      <c r="Q1728">
        <v>-4.2619999999999996</v>
      </c>
      <c r="R1728">
        <v>-3.0390000000000001</v>
      </c>
      <c r="S1728">
        <v>-3.4660000000000002</v>
      </c>
      <c r="T1728">
        <v>-3.9470000000000001</v>
      </c>
      <c r="U1728">
        <v>-4.4489999999999998</v>
      </c>
      <c r="V1728">
        <v>-2.9369999999999998</v>
      </c>
      <c r="W1728">
        <v>-4.5759999999999996</v>
      </c>
      <c r="X1728">
        <v>-40.1</v>
      </c>
      <c r="Y1728">
        <v>-612.31500000000005</v>
      </c>
      <c r="Z1728">
        <v>-2314.3110000000001</v>
      </c>
      <c r="AA1728">
        <v>-2517.2269999999999</v>
      </c>
      <c r="AB1728">
        <v>-3389.8910000000001</v>
      </c>
      <c r="AC1728">
        <v>-5673.0739999999996</v>
      </c>
      <c r="AD1728">
        <v>-10116.263000000001</v>
      </c>
      <c r="AE1728">
        <v>-12222.842000000001</v>
      </c>
      <c r="AF1728">
        <v>-13517.212</v>
      </c>
      <c r="AG1728">
        <v>-14130.459000000001</v>
      </c>
      <c r="AH1728">
        <v>-14550.627</v>
      </c>
      <c r="AI1728">
        <v>-14122.249</v>
      </c>
      <c r="AJ1728">
        <v>-12828.848</v>
      </c>
      <c r="AK1728">
        <v>-10991.708000000001</v>
      </c>
      <c r="AL1728">
        <v>-8650.8729999999996</v>
      </c>
      <c r="AM1728">
        <v>-5863.6120000000001</v>
      </c>
      <c r="AN1728">
        <v>-2514.634</v>
      </c>
      <c r="AO1728">
        <v>-167.947</v>
      </c>
      <c r="AP1728">
        <v>-10.826000000000001</v>
      </c>
      <c r="AQ1728">
        <v>-11.342000000000001</v>
      </c>
      <c r="AR1728">
        <v>-10.685</v>
      </c>
      <c r="AS1728">
        <v>-10.797000000000001</v>
      </c>
      <c r="AT1728">
        <v>-10.146000000000001</v>
      </c>
      <c r="AU1728">
        <v>-8.8490000000000002</v>
      </c>
      <c r="AV1728">
        <v>-7.6660000000000004</v>
      </c>
      <c r="AW1728">
        <v>-7.8710000000000004</v>
      </c>
      <c r="AX1728">
        <v>-6.0449999999999999</v>
      </c>
      <c r="AY1728">
        <v>-6.0309999999999997</v>
      </c>
      <c r="AZ1728">
        <v>-6.9560000000000004</v>
      </c>
      <c r="BA1728">
        <v>-4.9909999999999997</v>
      </c>
      <c r="BB1728">
        <v>-4.3769999999999998</v>
      </c>
      <c r="BC1728">
        <v>-4.5380000000000003</v>
      </c>
      <c r="BD1728">
        <v>-4.8869999999999996</v>
      </c>
    </row>
    <row r="1729" spans="1:56" x14ac:dyDescent="0.25">
      <c r="A1729" t="s">
        <v>323</v>
      </c>
      <c r="D1729" t="s">
        <v>2</v>
      </c>
      <c r="F1729" t="s">
        <v>155</v>
      </c>
      <c r="G1729" s="33">
        <v>43262</v>
      </c>
      <c r="H1729" s="41">
        <f t="shared" si="31"/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</row>
    <row r="1730" spans="1:56" x14ac:dyDescent="0.25">
      <c r="A1730" t="s">
        <v>323</v>
      </c>
      <c r="D1730" t="s">
        <v>2</v>
      </c>
      <c r="F1730" t="s">
        <v>157</v>
      </c>
      <c r="G1730" s="33">
        <v>43262</v>
      </c>
      <c r="H1730" s="41">
        <f t="shared" si="31"/>
        <v>14925.020000000004</v>
      </c>
      <c r="I1730">
        <v>-12.993</v>
      </c>
      <c r="J1730">
        <v>-13.28</v>
      </c>
      <c r="K1730">
        <v>-13.105</v>
      </c>
      <c r="L1730">
        <v>-12.967000000000001</v>
      </c>
      <c r="M1730">
        <v>-12.955</v>
      </c>
      <c r="N1730">
        <v>-13.067</v>
      </c>
      <c r="O1730">
        <v>-12.83</v>
      </c>
      <c r="P1730">
        <v>-12.555</v>
      </c>
      <c r="Q1730">
        <v>-12.818</v>
      </c>
      <c r="R1730">
        <v>-12.917999999999999</v>
      </c>
      <c r="S1730">
        <v>-12.33</v>
      </c>
      <c r="T1730">
        <v>-12.443</v>
      </c>
      <c r="U1730">
        <v>-12.292</v>
      </c>
      <c r="V1730">
        <v>-9.3919999999999995</v>
      </c>
      <c r="W1730">
        <v>-11.917999999999999</v>
      </c>
      <c r="X1730">
        <v>-14.644</v>
      </c>
      <c r="Y1730">
        <v>-58.232999999999997</v>
      </c>
      <c r="Z1730">
        <v>-251.65299999999999</v>
      </c>
      <c r="AA1730">
        <v>-352.226</v>
      </c>
      <c r="AB1730">
        <v>-444.77800000000002</v>
      </c>
      <c r="AC1730">
        <v>-639.16600000000005</v>
      </c>
      <c r="AD1730">
        <v>-1196.6099999999999</v>
      </c>
      <c r="AE1730">
        <v>-1378.4949999999999</v>
      </c>
      <c r="AF1730">
        <v>-1476.8889999999999</v>
      </c>
      <c r="AG1730">
        <v>-1509.211</v>
      </c>
      <c r="AH1730">
        <v>-1519.1130000000001</v>
      </c>
      <c r="AI1730">
        <v>-1464.386</v>
      </c>
      <c r="AJ1730">
        <v>-1318.664</v>
      </c>
      <c r="AK1730">
        <v>-1121.914</v>
      </c>
      <c r="AL1730">
        <v>-865.69100000000003</v>
      </c>
      <c r="AM1730">
        <v>-593.26199999999994</v>
      </c>
      <c r="AN1730">
        <v>-296.34300000000002</v>
      </c>
      <c r="AO1730">
        <v>-40.987000000000002</v>
      </c>
      <c r="AP1730">
        <v>-12.042999999999999</v>
      </c>
      <c r="AQ1730">
        <v>-12.43</v>
      </c>
      <c r="AR1730">
        <v>-12.417999999999999</v>
      </c>
      <c r="AS1730">
        <v>-13.904999999999999</v>
      </c>
      <c r="AT1730">
        <v>-13.318</v>
      </c>
      <c r="AU1730">
        <v>-13.467000000000001</v>
      </c>
      <c r="AV1730">
        <v>-14.03</v>
      </c>
      <c r="AW1730">
        <v>-13.343</v>
      </c>
      <c r="AX1730">
        <v>-13.554</v>
      </c>
      <c r="AY1730">
        <v>-13.118</v>
      </c>
      <c r="AZ1730">
        <v>-13.506</v>
      </c>
      <c r="BA1730">
        <v>-13.417999999999999</v>
      </c>
      <c r="BB1730">
        <v>-10.406000000000001</v>
      </c>
      <c r="BC1730">
        <v>-12.643000000000001</v>
      </c>
      <c r="BD1730">
        <v>-13.292999999999999</v>
      </c>
    </row>
    <row r="1731" spans="1:56" x14ac:dyDescent="0.25">
      <c r="A1731" t="s">
        <v>323</v>
      </c>
      <c r="D1731" t="s">
        <v>2</v>
      </c>
      <c r="F1731" t="s">
        <v>157</v>
      </c>
      <c r="G1731" s="33">
        <v>43263</v>
      </c>
      <c r="H1731" s="41">
        <f t="shared" si="31"/>
        <v>4116.6010000000015</v>
      </c>
      <c r="I1731">
        <v>-13.268000000000001</v>
      </c>
      <c r="J1731">
        <v>-13.193</v>
      </c>
      <c r="K1731">
        <v>-13.43</v>
      </c>
      <c r="L1731">
        <v>-13.343</v>
      </c>
      <c r="M1731">
        <v>-13.131</v>
      </c>
      <c r="N1731">
        <v>-13.03</v>
      </c>
      <c r="O1731">
        <v>-13.243</v>
      </c>
      <c r="P1731">
        <v>-13.193</v>
      </c>
      <c r="Q1731">
        <v>-12.904999999999999</v>
      </c>
      <c r="R1731">
        <v>-13.005000000000001</v>
      </c>
      <c r="S1731">
        <v>-12.618</v>
      </c>
      <c r="T1731">
        <v>-12.555</v>
      </c>
      <c r="U1731">
        <v>-12.667</v>
      </c>
      <c r="V1731">
        <v>-10.855</v>
      </c>
      <c r="W1731">
        <v>-11.943</v>
      </c>
      <c r="X1731">
        <v>-14.951000000000001</v>
      </c>
      <c r="Y1731">
        <v>-14.823</v>
      </c>
      <c r="Z1731">
        <v>-13.472</v>
      </c>
      <c r="AA1731">
        <v>-21.837</v>
      </c>
      <c r="AB1731">
        <v>-49.140999999999998</v>
      </c>
      <c r="AC1731">
        <v>-204.32400000000001</v>
      </c>
      <c r="AD1731">
        <v>-299.17599999999999</v>
      </c>
      <c r="AE1731">
        <v>-379.93599999999998</v>
      </c>
      <c r="AF1731">
        <v>-370.505</v>
      </c>
      <c r="AG1731">
        <v>-490.21199999999999</v>
      </c>
      <c r="AH1731">
        <v>-550.45799999999997</v>
      </c>
      <c r="AI1731">
        <v>-503.69299999999998</v>
      </c>
      <c r="AJ1731">
        <v>-360.18</v>
      </c>
      <c r="AK1731">
        <v>-208.637</v>
      </c>
      <c r="AL1731">
        <v>-118.309</v>
      </c>
      <c r="AM1731">
        <v>-42.848999999999997</v>
      </c>
      <c r="AN1731">
        <v>-31.266999999999999</v>
      </c>
      <c r="AO1731">
        <v>-19.664000000000001</v>
      </c>
      <c r="AP1731">
        <v>-16.082000000000001</v>
      </c>
      <c r="AQ1731">
        <v>-15.618</v>
      </c>
      <c r="AR1731">
        <v>-16.855</v>
      </c>
      <c r="AS1731">
        <v>-17.329999999999998</v>
      </c>
      <c r="AT1731">
        <v>-16.917999999999999</v>
      </c>
      <c r="AU1731">
        <v>-15.805</v>
      </c>
      <c r="AV1731">
        <v>-16.254999999999999</v>
      </c>
      <c r="AW1731">
        <v>-16.318000000000001</v>
      </c>
      <c r="AX1731">
        <v>-15.492000000000001</v>
      </c>
      <c r="AY1731">
        <v>-15.967000000000001</v>
      </c>
      <c r="AZ1731">
        <v>-15.567</v>
      </c>
      <c r="BA1731">
        <v>-13.917</v>
      </c>
      <c r="BB1731">
        <v>-10.792</v>
      </c>
      <c r="BC1731">
        <v>-14.205</v>
      </c>
      <c r="BD1731">
        <v>-13.667</v>
      </c>
    </row>
    <row r="1732" spans="1:56" x14ac:dyDescent="0.25">
      <c r="A1732" t="s">
        <v>323</v>
      </c>
      <c r="D1732" t="s">
        <v>2</v>
      </c>
      <c r="F1732" t="s">
        <v>155</v>
      </c>
      <c r="G1732" s="33">
        <v>43263</v>
      </c>
      <c r="H1732" s="41">
        <f t="shared" si="31"/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</row>
    <row r="1733" spans="1:56" x14ac:dyDescent="0.25">
      <c r="A1733" t="s">
        <v>323</v>
      </c>
      <c r="D1733" t="s">
        <v>2</v>
      </c>
      <c r="F1733" t="s">
        <v>156</v>
      </c>
      <c r="G1733" s="33">
        <v>43263</v>
      </c>
      <c r="H1733" s="41">
        <f t="shared" si="31"/>
        <v>100041.06300000002</v>
      </c>
      <c r="I1733">
        <v>-6.0940000000000003</v>
      </c>
      <c r="J1733">
        <v>-6.1630000000000003</v>
      </c>
      <c r="K1733">
        <v>-5.2759999999999998</v>
      </c>
      <c r="L1733">
        <v>-3.524</v>
      </c>
      <c r="M1733">
        <v>-3.286</v>
      </c>
      <c r="N1733">
        <v>-3.4540000000000002</v>
      </c>
      <c r="O1733">
        <v>-3.34</v>
      </c>
      <c r="P1733">
        <v>-3.2629999999999999</v>
      </c>
      <c r="Q1733">
        <v>-3.3690000000000002</v>
      </c>
      <c r="R1733">
        <v>-3.4750000000000001</v>
      </c>
      <c r="S1733">
        <v>-3.9380000000000002</v>
      </c>
      <c r="T1733">
        <v>-3.5779999999999998</v>
      </c>
      <c r="U1733">
        <v>-3.4569999999999999</v>
      </c>
      <c r="V1733">
        <v>-3.2810000000000001</v>
      </c>
      <c r="W1733">
        <v>-5.24</v>
      </c>
      <c r="X1733">
        <v>-26.376000000000001</v>
      </c>
      <c r="Y1733">
        <v>-31.489000000000001</v>
      </c>
      <c r="Z1733">
        <v>-27.728999999999999</v>
      </c>
      <c r="AA1733">
        <v>-346.04</v>
      </c>
      <c r="AB1733">
        <v>-1844.9380000000001</v>
      </c>
      <c r="AC1733">
        <v>-6790.9129999999996</v>
      </c>
      <c r="AD1733">
        <v>-8200.3140000000003</v>
      </c>
      <c r="AE1733">
        <v>-9783.8289999999997</v>
      </c>
      <c r="AF1733">
        <v>-11523.754999999999</v>
      </c>
      <c r="AG1733">
        <v>-13302.328</v>
      </c>
      <c r="AH1733">
        <v>-14494.767</v>
      </c>
      <c r="AI1733">
        <v>-13388.152</v>
      </c>
      <c r="AJ1733">
        <v>-9351.2170000000006</v>
      </c>
      <c r="AK1733">
        <v>-5965.4530000000004</v>
      </c>
      <c r="AL1733">
        <v>-2915.3609999999999</v>
      </c>
      <c r="AM1733">
        <v>-1084.1289999999999</v>
      </c>
      <c r="AN1733">
        <v>-697.14</v>
      </c>
      <c r="AO1733">
        <v>-112.91</v>
      </c>
      <c r="AP1733">
        <v>-7.4459999999999997</v>
      </c>
      <c r="AQ1733">
        <v>-8.8230000000000004</v>
      </c>
      <c r="AR1733">
        <v>-7.3410000000000002</v>
      </c>
      <c r="AS1733">
        <v>-9.0389999999999997</v>
      </c>
      <c r="AT1733">
        <v>-6.97</v>
      </c>
      <c r="AU1733">
        <v>-6.8029999999999999</v>
      </c>
      <c r="AV1733">
        <v>-6.8150000000000004</v>
      </c>
      <c r="AW1733">
        <v>-5.2670000000000003</v>
      </c>
      <c r="AX1733">
        <v>-5.6470000000000002</v>
      </c>
      <c r="AY1733">
        <v>-5.5869999999999997</v>
      </c>
      <c r="AZ1733">
        <v>-4.7549999999999999</v>
      </c>
      <c r="BA1733">
        <v>-5.899</v>
      </c>
      <c r="BB1733">
        <v>-4.54</v>
      </c>
      <c r="BC1733">
        <v>-4.6429999999999998</v>
      </c>
      <c r="BD1733">
        <v>-3.91</v>
      </c>
    </row>
    <row r="1734" spans="1:56" x14ac:dyDescent="0.25">
      <c r="A1734" t="s">
        <v>323</v>
      </c>
      <c r="D1734" t="s">
        <v>2</v>
      </c>
      <c r="F1734" t="s">
        <v>155</v>
      </c>
      <c r="G1734" s="33">
        <v>43264</v>
      </c>
      <c r="H1734" s="41">
        <f t="shared" si="31"/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</row>
    <row r="1735" spans="1:56" x14ac:dyDescent="0.25">
      <c r="A1735" t="s">
        <v>323</v>
      </c>
      <c r="D1735" t="s">
        <v>2</v>
      </c>
      <c r="F1735" t="s">
        <v>157</v>
      </c>
      <c r="G1735" s="33">
        <v>43264</v>
      </c>
      <c r="H1735" s="41">
        <f t="shared" si="31"/>
        <v>2389.232</v>
      </c>
      <c r="I1735">
        <v>-14.242000000000001</v>
      </c>
      <c r="J1735">
        <v>-13.879</v>
      </c>
      <c r="K1735">
        <v>-13.917999999999999</v>
      </c>
      <c r="L1735">
        <v>-14.679</v>
      </c>
      <c r="M1735">
        <v>-14.079000000000001</v>
      </c>
      <c r="N1735">
        <v>-13.917999999999999</v>
      </c>
      <c r="O1735">
        <v>-14.03</v>
      </c>
      <c r="P1735">
        <v>-14.63</v>
      </c>
      <c r="Q1735">
        <v>-13.891999999999999</v>
      </c>
      <c r="R1735">
        <v>-13.992000000000001</v>
      </c>
      <c r="S1735">
        <v>-13.342000000000001</v>
      </c>
      <c r="T1735">
        <v>-13.73</v>
      </c>
      <c r="U1735">
        <v>-12.968</v>
      </c>
      <c r="V1735">
        <v>-10.192</v>
      </c>
      <c r="W1735">
        <v>-13.08</v>
      </c>
      <c r="X1735">
        <v>-14.305999999999999</v>
      </c>
      <c r="Y1735">
        <v>-22.308</v>
      </c>
      <c r="Z1735">
        <v>-29.321999999999999</v>
      </c>
      <c r="AA1735">
        <v>-59.234000000000002</v>
      </c>
      <c r="AB1735">
        <v>-119.373</v>
      </c>
      <c r="AC1735">
        <v>-232.63499999999999</v>
      </c>
      <c r="AD1735">
        <v>-203.89599999999999</v>
      </c>
      <c r="AE1735">
        <v>-120.68</v>
      </c>
      <c r="AF1735">
        <v>-162.35900000000001</v>
      </c>
      <c r="AG1735">
        <v>-126.983</v>
      </c>
      <c r="AH1735">
        <v>-284.90699999999998</v>
      </c>
      <c r="AI1735">
        <v>-198.089</v>
      </c>
      <c r="AJ1735">
        <v>-83.906999999999996</v>
      </c>
      <c r="AK1735">
        <v>-99.778000000000006</v>
      </c>
      <c r="AL1735">
        <v>-78.436000000000007</v>
      </c>
      <c r="AM1735">
        <v>-59.646999999999998</v>
      </c>
      <c r="AN1735">
        <v>-48.34</v>
      </c>
      <c r="AO1735">
        <v>-22.391999999999999</v>
      </c>
      <c r="AP1735">
        <v>-16.198</v>
      </c>
      <c r="AQ1735">
        <v>-14.955</v>
      </c>
      <c r="AR1735">
        <v>-15.654999999999999</v>
      </c>
      <c r="AS1735">
        <v>-15.68</v>
      </c>
      <c r="AT1735">
        <v>-14.893000000000001</v>
      </c>
      <c r="AU1735">
        <v>-15.08</v>
      </c>
      <c r="AV1735">
        <v>-15.43</v>
      </c>
      <c r="AW1735">
        <v>-15.13</v>
      </c>
      <c r="AX1735">
        <v>-15.167999999999999</v>
      </c>
      <c r="AY1735">
        <v>-14.505000000000001</v>
      </c>
      <c r="AZ1735">
        <v>-14.141999999999999</v>
      </c>
      <c r="BA1735">
        <v>-13.068</v>
      </c>
      <c r="BB1735">
        <v>-11.13</v>
      </c>
      <c r="BC1735">
        <v>-13.404999999999999</v>
      </c>
      <c r="BD1735">
        <v>-13.63</v>
      </c>
    </row>
    <row r="1736" spans="1:56" x14ac:dyDescent="0.25">
      <c r="A1736" t="s">
        <v>323</v>
      </c>
      <c r="D1736" t="s">
        <v>2</v>
      </c>
      <c r="F1736" t="s">
        <v>156</v>
      </c>
      <c r="G1736" s="33">
        <v>43264</v>
      </c>
      <c r="H1736" s="41">
        <f t="shared" si="31"/>
        <v>59592.97099999999</v>
      </c>
      <c r="I1736">
        <v>-3.4329999999999998</v>
      </c>
      <c r="J1736">
        <v>-3.0859999999999999</v>
      </c>
      <c r="K1736">
        <v>-2.6669999999999998</v>
      </c>
      <c r="L1736">
        <v>-3.2850000000000001</v>
      </c>
      <c r="M1736">
        <v>-2.6680000000000001</v>
      </c>
      <c r="N1736">
        <v>-2.6480000000000001</v>
      </c>
      <c r="O1736">
        <v>-2.7370000000000001</v>
      </c>
      <c r="P1736">
        <v>-2.5070000000000001</v>
      </c>
      <c r="Q1736">
        <v>-2.323</v>
      </c>
      <c r="R1736">
        <v>-2.6019999999999999</v>
      </c>
      <c r="S1736">
        <v>-3.7839999999999998</v>
      </c>
      <c r="T1736">
        <v>-2.6869999999999998</v>
      </c>
      <c r="U1736">
        <v>-3.0489999999999999</v>
      </c>
      <c r="V1736">
        <v>-4.03</v>
      </c>
      <c r="W1736">
        <v>-4.3890000000000002</v>
      </c>
      <c r="X1736">
        <v>-6.8170000000000002</v>
      </c>
      <c r="Y1736">
        <v>-111.67700000000001</v>
      </c>
      <c r="Z1736">
        <v>-472.86399999999998</v>
      </c>
      <c r="AA1736">
        <v>-2536.0569999999998</v>
      </c>
      <c r="AB1736">
        <v>-4163.0479999999998</v>
      </c>
      <c r="AC1736">
        <v>-6250.8689999999997</v>
      </c>
      <c r="AD1736">
        <v>-5786.5969999999998</v>
      </c>
      <c r="AE1736">
        <v>-4687.7759999999998</v>
      </c>
      <c r="AF1736">
        <v>-5940.1019999999999</v>
      </c>
      <c r="AG1736">
        <v>-4797.2560000000003</v>
      </c>
      <c r="AH1736">
        <v>-6156.9679999999998</v>
      </c>
      <c r="AI1736">
        <v>-5966.0950000000003</v>
      </c>
      <c r="AJ1736">
        <v>-3384.8029999999999</v>
      </c>
      <c r="AK1736">
        <v>-3381.31</v>
      </c>
      <c r="AL1736">
        <v>-2507.4349999999999</v>
      </c>
      <c r="AM1736">
        <v>-1653.2639999999999</v>
      </c>
      <c r="AN1736">
        <v>-1397.0709999999999</v>
      </c>
      <c r="AO1736">
        <v>-237.14500000000001</v>
      </c>
      <c r="AP1736">
        <v>-18.391999999999999</v>
      </c>
      <c r="AQ1736">
        <v>-7.8840000000000003</v>
      </c>
      <c r="AR1736">
        <v>-8.907</v>
      </c>
      <c r="AS1736">
        <v>-7.4790000000000001</v>
      </c>
      <c r="AT1736">
        <v>-8.1</v>
      </c>
      <c r="AU1736">
        <v>-6.89</v>
      </c>
      <c r="AV1736">
        <v>-6.3769999999999998</v>
      </c>
      <c r="AW1736">
        <v>-6.415</v>
      </c>
      <c r="AX1736">
        <v>-6.3369999999999997</v>
      </c>
      <c r="AY1736">
        <v>-6.5880000000000001</v>
      </c>
      <c r="AZ1736">
        <v>-5.7089999999999996</v>
      </c>
      <c r="BA1736">
        <v>-5.4279999999999999</v>
      </c>
      <c r="BB1736">
        <v>-6.1429999999999998</v>
      </c>
      <c r="BC1736">
        <v>-5.6369999999999996</v>
      </c>
      <c r="BD1736">
        <v>-3.6360000000000001</v>
      </c>
    </row>
    <row r="1737" spans="1:56" x14ac:dyDescent="0.25">
      <c r="A1737" t="s">
        <v>323</v>
      </c>
      <c r="D1737" t="s">
        <v>2</v>
      </c>
      <c r="F1737" t="s">
        <v>156</v>
      </c>
      <c r="G1737" s="33">
        <v>43265</v>
      </c>
      <c r="H1737" s="41">
        <f t="shared" si="31"/>
        <v>107435.60799999996</v>
      </c>
      <c r="I1737">
        <v>-3.08</v>
      </c>
      <c r="J1737">
        <v>-3.38</v>
      </c>
      <c r="K1737">
        <v>-2.7719999999999998</v>
      </c>
      <c r="L1737">
        <v>-3.6429999999999998</v>
      </c>
      <c r="M1737">
        <v>-3.0510000000000002</v>
      </c>
      <c r="N1737">
        <v>-2.944</v>
      </c>
      <c r="O1737">
        <v>-2.5049999999999999</v>
      </c>
      <c r="P1737">
        <v>-3.3980000000000001</v>
      </c>
      <c r="Q1737">
        <v>-2.9980000000000002</v>
      </c>
      <c r="R1737">
        <v>-3.8079999999999998</v>
      </c>
      <c r="S1737">
        <v>-4.1660000000000004</v>
      </c>
      <c r="T1737">
        <v>-3.6309999999999998</v>
      </c>
      <c r="U1737">
        <v>-3.4060000000000001</v>
      </c>
      <c r="V1737">
        <v>-3.641</v>
      </c>
      <c r="W1737">
        <v>-5.5759999999999996</v>
      </c>
      <c r="X1737">
        <v>-5.94</v>
      </c>
      <c r="Y1737">
        <v>-24.738</v>
      </c>
      <c r="Z1737">
        <v>-582.42399999999998</v>
      </c>
      <c r="AA1737">
        <v>-3781.6</v>
      </c>
      <c r="AB1737">
        <v>-6554.4589999999998</v>
      </c>
      <c r="AC1737">
        <v>-9294.2780000000002</v>
      </c>
      <c r="AD1737">
        <v>-11403.522999999999</v>
      </c>
      <c r="AE1737">
        <v>-12478.466</v>
      </c>
      <c r="AF1737">
        <v>-13256.99</v>
      </c>
      <c r="AG1737">
        <v>-13382.825000000001</v>
      </c>
      <c r="AH1737">
        <v>-10329.598</v>
      </c>
      <c r="AI1737">
        <v>-7051.0360000000001</v>
      </c>
      <c r="AJ1737">
        <v>-2642.2979999999998</v>
      </c>
      <c r="AK1737">
        <v>-2525.31</v>
      </c>
      <c r="AL1737">
        <v>-5046.2870000000003</v>
      </c>
      <c r="AM1737">
        <v>-4688.915</v>
      </c>
      <c r="AN1737">
        <v>-3178.9760000000001</v>
      </c>
      <c r="AO1737">
        <v>-978.029</v>
      </c>
      <c r="AP1737">
        <v>-49.341999999999999</v>
      </c>
      <c r="AQ1737">
        <v>-14.756</v>
      </c>
      <c r="AR1737">
        <v>-13.808999999999999</v>
      </c>
      <c r="AS1737">
        <v>-11.87</v>
      </c>
      <c r="AT1737">
        <v>-10.73</v>
      </c>
      <c r="AU1737">
        <v>-10.827</v>
      </c>
      <c r="AV1737">
        <v>-10.468</v>
      </c>
      <c r="AW1737">
        <v>-8.1929999999999996</v>
      </c>
      <c r="AX1737">
        <v>-6.6109999999999998</v>
      </c>
      <c r="AY1737">
        <v>-6.6420000000000003</v>
      </c>
      <c r="AZ1737">
        <v>-7.9630000000000001</v>
      </c>
      <c r="BA1737">
        <v>-6.6210000000000004</v>
      </c>
      <c r="BB1737">
        <v>-7.7290000000000001</v>
      </c>
      <c r="BC1737">
        <v>-6.35</v>
      </c>
      <c r="BD1737">
        <v>-6.0060000000000002</v>
      </c>
    </row>
    <row r="1738" spans="1:56" x14ac:dyDescent="0.25">
      <c r="A1738" t="s">
        <v>323</v>
      </c>
      <c r="D1738" t="s">
        <v>2</v>
      </c>
      <c r="F1738" t="s">
        <v>157</v>
      </c>
      <c r="G1738" s="33">
        <v>43265</v>
      </c>
      <c r="H1738" s="41">
        <f t="shared" si="31"/>
        <v>3936.3169999999996</v>
      </c>
      <c r="I1738">
        <v>-13.617000000000001</v>
      </c>
      <c r="J1738">
        <v>-13.73</v>
      </c>
      <c r="K1738">
        <v>-13.755000000000001</v>
      </c>
      <c r="L1738">
        <v>-13.368</v>
      </c>
      <c r="M1738">
        <v>-13.505000000000001</v>
      </c>
      <c r="N1738">
        <v>-13.505000000000001</v>
      </c>
      <c r="O1738">
        <v>-13.605</v>
      </c>
      <c r="P1738">
        <v>-13.593</v>
      </c>
      <c r="Q1738">
        <v>-13.117000000000001</v>
      </c>
      <c r="R1738">
        <v>-12.992000000000001</v>
      </c>
      <c r="S1738">
        <v>-13.58</v>
      </c>
      <c r="T1738">
        <v>-13.505000000000001</v>
      </c>
      <c r="U1738">
        <v>-12.768000000000001</v>
      </c>
      <c r="V1738">
        <v>-10.83</v>
      </c>
      <c r="W1738">
        <v>-12.993</v>
      </c>
      <c r="X1738">
        <v>-13.83</v>
      </c>
      <c r="Y1738">
        <v>-15.284000000000001</v>
      </c>
      <c r="Z1738">
        <v>-27.9</v>
      </c>
      <c r="AA1738">
        <v>-97.524000000000001</v>
      </c>
      <c r="AB1738">
        <v>-183.67400000000001</v>
      </c>
      <c r="AC1738">
        <v>-289.86500000000001</v>
      </c>
      <c r="AD1738">
        <v>-354.834</v>
      </c>
      <c r="AE1738">
        <v>-426.84199999999998</v>
      </c>
      <c r="AF1738">
        <v>-476.553</v>
      </c>
      <c r="AG1738">
        <v>-463.37599999999998</v>
      </c>
      <c r="AH1738">
        <v>-364.38299999999998</v>
      </c>
      <c r="AI1738">
        <v>-236.37799999999999</v>
      </c>
      <c r="AJ1738">
        <v>-76.653000000000006</v>
      </c>
      <c r="AK1738">
        <v>-68.287999999999997</v>
      </c>
      <c r="AL1738">
        <v>-167.709</v>
      </c>
      <c r="AM1738">
        <v>-124.608</v>
      </c>
      <c r="AN1738">
        <v>-91.805000000000007</v>
      </c>
      <c r="AO1738">
        <v>-38.463000000000001</v>
      </c>
      <c r="AP1738">
        <v>-17.123999999999999</v>
      </c>
      <c r="AQ1738">
        <v>-15.03</v>
      </c>
      <c r="AR1738">
        <v>-16.004999999999999</v>
      </c>
      <c r="AS1738">
        <v>-15.742000000000001</v>
      </c>
      <c r="AT1738">
        <v>-14.618</v>
      </c>
      <c r="AU1738">
        <v>-15.093</v>
      </c>
      <c r="AV1738">
        <v>-15.731</v>
      </c>
      <c r="AW1738">
        <v>-14.805</v>
      </c>
      <c r="AX1738">
        <v>-15.268000000000001</v>
      </c>
      <c r="AY1738">
        <v>-14.705</v>
      </c>
      <c r="AZ1738">
        <v>-14.667999999999999</v>
      </c>
      <c r="BA1738">
        <v>-11.73</v>
      </c>
      <c r="BB1738">
        <v>-12.743</v>
      </c>
      <c r="BC1738">
        <v>-13.118</v>
      </c>
      <c r="BD1738">
        <v>-13.505000000000001</v>
      </c>
    </row>
    <row r="1739" spans="1:56" x14ac:dyDescent="0.25">
      <c r="A1739" t="s">
        <v>323</v>
      </c>
      <c r="D1739" t="s">
        <v>2</v>
      </c>
      <c r="F1739" t="s">
        <v>155</v>
      </c>
      <c r="G1739" s="33">
        <v>43265</v>
      </c>
      <c r="H1739" s="41">
        <f t="shared" si="31"/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</row>
    <row r="1740" spans="1:56" x14ac:dyDescent="0.25">
      <c r="A1740" t="s">
        <v>323</v>
      </c>
      <c r="D1740" t="s">
        <v>2</v>
      </c>
      <c r="F1740" t="s">
        <v>155</v>
      </c>
      <c r="G1740" s="33">
        <v>43266</v>
      </c>
      <c r="H1740" s="41">
        <f t="shared" si="31"/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</row>
    <row r="1741" spans="1:56" x14ac:dyDescent="0.25">
      <c r="A1741" t="s">
        <v>323</v>
      </c>
      <c r="D1741" t="s">
        <v>2</v>
      </c>
      <c r="F1741" t="s">
        <v>156</v>
      </c>
      <c r="G1741" s="33">
        <v>43266</v>
      </c>
      <c r="H1741" s="41">
        <f t="shared" si="31"/>
        <v>52223.48</v>
      </c>
      <c r="I1741">
        <v>-5.9379999999999997</v>
      </c>
      <c r="J1741">
        <v>-4.4930000000000003</v>
      </c>
      <c r="K1741">
        <v>-3.093</v>
      </c>
      <c r="L1741">
        <v>-2.617</v>
      </c>
      <c r="M1741">
        <v>-2.9239999999999999</v>
      </c>
      <c r="N1741">
        <v>-3.1560000000000001</v>
      </c>
      <c r="O1741">
        <v>-2.9119999999999999</v>
      </c>
      <c r="P1741">
        <v>-2.762</v>
      </c>
      <c r="Q1741">
        <v>-2.851</v>
      </c>
      <c r="R1741">
        <v>-2.8780000000000001</v>
      </c>
      <c r="S1741">
        <v>-2.7770000000000001</v>
      </c>
      <c r="T1741">
        <v>-2.4980000000000002</v>
      </c>
      <c r="U1741">
        <v>-3.3069999999999999</v>
      </c>
      <c r="V1741">
        <v>-5.1509999999999998</v>
      </c>
      <c r="W1741">
        <v>-5.32</v>
      </c>
      <c r="X1741">
        <v>-5.2569999999999997</v>
      </c>
      <c r="Y1741">
        <v>-26.126999999999999</v>
      </c>
      <c r="Z1741">
        <v>-1241.0550000000001</v>
      </c>
      <c r="AA1741">
        <v>-3081.8290000000002</v>
      </c>
      <c r="AB1741">
        <v>-5204.1480000000001</v>
      </c>
      <c r="AC1741">
        <v>-7015.6009999999997</v>
      </c>
      <c r="AD1741">
        <v>-2650.2779999999998</v>
      </c>
      <c r="AE1741">
        <v>-3150.7689999999998</v>
      </c>
      <c r="AF1741">
        <v>-2921.9110000000001</v>
      </c>
      <c r="AG1741">
        <v>-2890.4839999999999</v>
      </c>
      <c r="AH1741">
        <v>-4048.3519999999999</v>
      </c>
      <c r="AI1741">
        <v>-5584.9179999999997</v>
      </c>
      <c r="AJ1741">
        <v>-2829.7689999999998</v>
      </c>
      <c r="AK1741">
        <v>-2052.1509999999998</v>
      </c>
      <c r="AL1741">
        <v>-3433.1509999999998</v>
      </c>
      <c r="AM1741">
        <v>-3833.366</v>
      </c>
      <c r="AN1741">
        <v>-1885.1289999999999</v>
      </c>
      <c r="AO1741">
        <v>-185.55500000000001</v>
      </c>
      <c r="AP1741">
        <v>-31.277000000000001</v>
      </c>
      <c r="AQ1741">
        <v>-10.635999999999999</v>
      </c>
      <c r="AR1741">
        <v>-10.493</v>
      </c>
      <c r="AS1741">
        <v>-8.5</v>
      </c>
      <c r="AT1741">
        <v>-7.7619999999999996</v>
      </c>
      <c r="AU1741">
        <v>-8.14</v>
      </c>
      <c r="AV1741">
        <v>-6.7439999999999998</v>
      </c>
      <c r="AW1741">
        <v>-8.0410000000000004</v>
      </c>
      <c r="AX1741">
        <v>-7.4850000000000003</v>
      </c>
      <c r="AY1741">
        <v>-6.2809999999999997</v>
      </c>
      <c r="AZ1741">
        <v>-6.0149999999999997</v>
      </c>
      <c r="BA1741">
        <v>-5.2789999999999999</v>
      </c>
      <c r="BB1741">
        <v>-4.2709999999999999</v>
      </c>
      <c r="BC1741">
        <v>-4.7300000000000004</v>
      </c>
      <c r="BD1741">
        <v>-5.2990000000000004</v>
      </c>
    </row>
    <row r="1742" spans="1:56" x14ac:dyDescent="0.25">
      <c r="A1742" t="s">
        <v>323</v>
      </c>
      <c r="D1742" t="s">
        <v>2</v>
      </c>
      <c r="F1742" t="s">
        <v>157</v>
      </c>
      <c r="G1742" s="33">
        <v>43266</v>
      </c>
      <c r="H1742" s="41">
        <f t="shared" si="31"/>
        <v>2300.0839999999998</v>
      </c>
      <c r="I1742">
        <v>-13.792</v>
      </c>
      <c r="J1742">
        <v>-13.88</v>
      </c>
      <c r="K1742">
        <v>-13.692</v>
      </c>
      <c r="L1742">
        <v>-13.492000000000001</v>
      </c>
      <c r="M1742">
        <v>-13.218</v>
      </c>
      <c r="N1742">
        <v>-13.067</v>
      </c>
      <c r="O1742">
        <v>-13.33</v>
      </c>
      <c r="P1742">
        <v>-12.943</v>
      </c>
      <c r="Q1742">
        <v>-12.843</v>
      </c>
      <c r="R1742">
        <v>-13.305</v>
      </c>
      <c r="S1742">
        <v>-12.904999999999999</v>
      </c>
      <c r="T1742">
        <v>-13.28</v>
      </c>
      <c r="U1742">
        <v>-12.58</v>
      </c>
      <c r="V1742">
        <v>-10.467000000000001</v>
      </c>
      <c r="W1742">
        <v>-13.217000000000001</v>
      </c>
      <c r="X1742">
        <v>-13.205</v>
      </c>
      <c r="Y1742">
        <v>-13.874000000000001</v>
      </c>
      <c r="Z1742">
        <v>-42.161999999999999</v>
      </c>
      <c r="AA1742">
        <v>-73.581999999999994</v>
      </c>
      <c r="AB1742">
        <v>-158.5</v>
      </c>
      <c r="AC1742">
        <v>-218.619</v>
      </c>
      <c r="AD1742">
        <v>-92.174000000000007</v>
      </c>
      <c r="AE1742">
        <v>-123.52500000000001</v>
      </c>
      <c r="AF1742">
        <v>-93.899000000000001</v>
      </c>
      <c r="AG1742">
        <v>-104.51600000000001</v>
      </c>
      <c r="AH1742">
        <v>-148.35400000000001</v>
      </c>
      <c r="AI1742">
        <v>-186.322</v>
      </c>
      <c r="AJ1742">
        <v>-102.104</v>
      </c>
      <c r="AK1742">
        <v>-82.058999999999997</v>
      </c>
      <c r="AL1742">
        <v>-131.339</v>
      </c>
      <c r="AM1742">
        <v>-174.27600000000001</v>
      </c>
      <c r="AN1742">
        <v>-82.263999999999996</v>
      </c>
      <c r="AO1742">
        <v>-32.325000000000003</v>
      </c>
      <c r="AP1742">
        <v>-18.187000000000001</v>
      </c>
      <c r="AQ1742">
        <v>-15.632</v>
      </c>
      <c r="AR1742">
        <v>-15.292999999999999</v>
      </c>
      <c r="AS1742">
        <v>-16.68</v>
      </c>
      <c r="AT1742">
        <v>-15.83</v>
      </c>
      <c r="AU1742">
        <v>-15.38</v>
      </c>
      <c r="AV1742">
        <v>-16.055</v>
      </c>
      <c r="AW1742">
        <v>-15.23</v>
      </c>
      <c r="AX1742">
        <v>-16.042999999999999</v>
      </c>
      <c r="AY1742">
        <v>-16.004999999999999</v>
      </c>
      <c r="AZ1742">
        <v>-15.018000000000001</v>
      </c>
      <c r="BA1742">
        <v>-14.305</v>
      </c>
      <c r="BB1742">
        <v>-13.404999999999999</v>
      </c>
      <c r="BC1742">
        <v>-14.243</v>
      </c>
      <c r="BD1742">
        <v>-13.667999999999999</v>
      </c>
    </row>
    <row r="1743" spans="1:56" x14ac:dyDescent="0.25">
      <c r="A1743" t="s">
        <v>323</v>
      </c>
      <c r="D1743" t="s">
        <v>2</v>
      </c>
      <c r="F1743" t="s">
        <v>155</v>
      </c>
      <c r="G1743" s="33">
        <v>43267</v>
      </c>
      <c r="H1743" s="41">
        <f t="shared" ref="H1743:H1806" si="32">IF(D1743&lt;&gt;"Jemena",
IF(SUM(I1743:BD1743)&gt;0,SUM(I1743:BD1743),SUM(I1743:BD1743)*-1),
IF(AND(F1743&lt;&gt;"Jemena residential",F1743&lt;&gt;"Jemena small business"),0,IF(SUM(I1743:BD1743)&gt;0,SUM(I1743:BD1743),SUM(I1743:BD1743)*-1)))</f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</row>
    <row r="1744" spans="1:56" x14ac:dyDescent="0.25">
      <c r="A1744" t="s">
        <v>323</v>
      </c>
      <c r="D1744" t="s">
        <v>2</v>
      </c>
      <c r="F1744" t="s">
        <v>157</v>
      </c>
      <c r="G1744" s="33">
        <v>43267</v>
      </c>
      <c r="H1744" s="41">
        <f t="shared" si="32"/>
        <v>8418.3079999999991</v>
      </c>
      <c r="I1744">
        <v>-13.467000000000001</v>
      </c>
      <c r="J1744">
        <v>-14.18</v>
      </c>
      <c r="K1744">
        <v>-13.743</v>
      </c>
      <c r="L1744">
        <v>-13.792999999999999</v>
      </c>
      <c r="M1744">
        <v>-13.755000000000001</v>
      </c>
      <c r="N1744">
        <v>-13.493</v>
      </c>
      <c r="O1744">
        <v>-13.68</v>
      </c>
      <c r="P1744">
        <v>-13.818</v>
      </c>
      <c r="Q1744">
        <v>-13.367000000000001</v>
      </c>
      <c r="R1744">
        <v>-13.768000000000001</v>
      </c>
      <c r="S1744">
        <v>-13.78</v>
      </c>
      <c r="T1744">
        <v>-13.266999999999999</v>
      </c>
      <c r="U1744">
        <v>-12.654999999999999</v>
      </c>
      <c r="V1744">
        <v>-14.13</v>
      </c>
      <c r="W1744">
        <v>-14.53</v>
      </c>
      <c r="X1744">
        <v>-14.295999999999999</v>
      </c>
      <c r="Y1744">
        <v>-25.263999999999999</v>
      </c>
      <c r="Z1744">
        <v>-146.81800000000001</v>
      </c>
      <c r="AA1744">
        <v>-321.78699999999998</v>
      </c>
      <c r="AB1744">
        <v>-573.86</v>
      </c>
      <c r="AC1744">
        <v>-785.64700000000005</v>
      </c>
      <c r="AD1744">
        <v>-876.245</v>
      </c>
      <c r="AE1744">
        <v>-757.15200000000004</v>
      </c>
      <c r="AF1744">
        <v>-821.34400000000005</v>
      </c>
      <c r="AG1744">
        <v>-767.90499999999997</v>
      </c>
      <c r="AH1744">
        <v>-791.00199999999995</v>
      </c>
      <c r="AI1744">
        <v>-620.08000000000004</v>
      </c>
      <c r="AJ1744">
        <v>-266.17099999999999</v>
      </c>
      <c r="AK1744">
        <v>-339.05900000000003</v>
      </c>
      <c r="AL1744">
        <v>-311.99400000000003</v>
      </c>
      <c r="AM1744">
        <v>-263.11</v>
      </c>
      <c r="AN1744">
        <v>-221.73699999999999</v>
      </c>
      <c r="AO1744">
        <v>-76.906000000000006</v>
      </c>
      <c r="AP1744">
        <v>-20.97</v>
      </c>
      <c r="AQ1744">
        <v>-14.792999999999999</v>
      </c>
      <c r="AR1744">
        <v>-14.643000000000001</v>
      </c>
      <c r="AS1744">
        <v>-15.542999999999999</v>
      </c>
      <c r="AT1744">
        <v>-15.404999999999999</v>
      </c>
      <c r="AU1744">
        <v>-15.318</v>
      </c>
      <c r="AV1744">
        <v>-15.68</v>
      </c>
      <c r="AW1744">
        <v>-15.28</v>
      </c>
      <c r="AX1744">
        <v>-15.592000000000001</v>
      </c>
      <c r="AY1744">
        <v>-15.63</v>
      </c>
      <c r="AZ1744">
        <v>-15.268000000000001</v>
      </c>
      <c r="BA1744">
        <v>-14.105</v>
      </c>
      <c r="BB1744">
        <v>-15.705</v>
      </c>
      <c r="BC1744">
        <v>-14.705</v>
      </c>
      <c r="BD1744">
        <v>-13.868</v>
      </c>
    </row>
    <row r="1745" spans="1:56" x14ac:dyDescent="0.25">
      <c r="A1745" t="s">
        <v>323</v>
      </c>
      <c r="D1745" t="s">
        <v>2</v>
      </c>
      <c r="F1745" t="s">
        <v>156</v>
      </c>
      <c r="G1745" s="33">
        <v>43267</v>
      </c>
      <c r="H1745" s="41">
        <f t="shared" si="32"/>
        <v>80199.527999999991</v>
      </c>
      <c r="I1745">
        <v>-5.9560000000000004</v>
      </c>
      <c r="J1745">
        <v>-4.702</v>
      </c>
      <c r="K1745">
        <v>-3.831</v>
      </c>
      <c r="L1745">
        <v>-2.8820000000000001</v>
      </c>
      <c r="M1745">
        <v>-3.3889999999999998</v>
      </c>
      <c r="N1745">
        <v>-2.97</v>
      </c>
      <c r="O1745">
        <v>-2.907</v>
      </c>
      <c r="P1745">
        <v>-2.839</v>
      </c>
      <c r="Q1745">
        <v>-3.8879999999999999</v>
      </c>
      <c r="R1745">
        <v>-4.3380000000000001</v>
      </c>
      <c r="S1745">
        <v>-3.48</v>
      </c>
      <c r="T1745">
        <v>-3.4119999999999999</v>
      </c>
      <c r="U1745">
        <v>-3.0449999999999999</v>
      </c>
      <c r="V1745">
        <v>-3.3109999999999999</v>
      </c>
      <c r="W1745">
        <v>-3.762</v>
      </c>
      <c r="X1745">
        <v>-5.5830000000000002</v>
      </c>
      <c r="Y1745">
        <v>-135.26599999999999</v>
      </c>
      <c r="Z1745">
        <v>-1470.2750000000001</v>
      </c>
      <c r="AA1745">
        <v>-3207.326</v>
      </c>
      <c r="AB1745">
        <v>-5749.3819999999996</v>
      </c>
      <c r="AC1745">
        <v>-7790.2290000000003</v>
      </c>
      <c r="AD1745">
        <v>-8485.7340000000004</v>
      </c>
      <c r="AE1745">
        <v>-7623.058</v>
      </c>
      <c r="AF1745">
        <v>-8919.5930000000008</v>
      </c>
      <c r="AG1745">
        <v>-8930.9689999999991</v>
      </c>
      <c r="AH1745">
        <v>-8321.357</v>
      </c>
      <c r="AI1745">
        <v>-5992.95</v>
      </c>
      <c r="AJ1745">
        <v>-2832.5169999999998</v>
      </c>
      <c r="AK1745">
        <v>-3384.1239999999998</v>
      </c>
      <c r="AL1745">
        <v>-2857.3429999999998</v>
      </c>
      <c r="AM1745">
        <v>-2061.5709999999999</v>
      </c>
      <c r="AN1745">
        <v>-1679.463</v>
      </c>
      <c r="AO1745">
        <v>-552.23400000000004</v>
      </c>
      <c r="AP1745">
        <v>-38.19</v>
      </c>
      <c r="AQ1745">
        <v>-11.692</v>
      </c>
      <c r="AR1745">
        <v>-12.106999999999999</v>
      </c>
      <c r="AS1745">
        <v>-11.593</v>
      </c>
      <c r="AT1745">
        <v>-11.092000000000001</v>
      </c>
      <c r="AU1745">
        <v>-8.9109999999999996</v>
      </c>
      <c r="AV1745">
        <v>-7.2</v>
      </c>
      <c r="AW1745">
        <v>-7.4139999999999997</v>
      </c>
      <c r="AX1745">
        <v>-7.4809999999999999</v>
      </c>
      <c r="AY1745">
        <v>-5.7839999999999998</v>
      </c>
      <c r="AZ1745">
        <v>-5.1779999999999999</v>
      </c>
      <c r="BA1745">
        <v>-4.4359999999999999</v>
      </c>
      <c r="BB1745">
        <v>-4.8310000000000004</v>
      </c>
      <c r="BC1745">
        <v>-4.9749999999999996</v>
      </c>
      <c r="BD1745">
        <v>-4.9580000000000002</v>
      </c>
    </row>
    <row r="1746" spans="1:56" x14ac:dyDescent="0.25">
      <c r="A1746" t="s">
        <v>323</v>
      </c>
      <c r="D1746" t="s">
        <v>2</v>
      </c>
      <c r="F1746" t="s">
        <v>157</v>
      </c>
      <c r="G1746" s="33">
        <v>43268</v>
      </c>
      <c r="H1746" s="41">
        <f t="shared" si="32"/>
        <v>1441.4369999999994</v>
      </c>
      <c r="I1746">
        <v>-14.28</v>
      </c>
      <c r="J1746">
        <v>-14.343</v>
      </c>
      <c r="K1746">
        <v>-13.167</v>
      </c>
      <c r="L1746">
        <v>-13.93</v>
      </c>
      <c r="M1746">
        <v>-13.818</v>
      </c>
      <c r="N1746">
        <v>-14.03</v>
      </c>
      <c r="O1746">
        <v>-14.055</v>
      </c>
      <c r="P1746">
        <v>-14.055</v>
      </c>
      <c r="Q1746">
        <v>-13.692</v>
      </c>
      <c r="R1746">
        <v>-14.092000000000001</v>
      </c>
      <c r="S1746">
        <v>-13.992000000000001</v>
      </c>
      <c r="T1746">
        <v>-13.58</v>
      </c>
      <c r="U1746">
        <v>-12.08</v>
      </c>
      <c r="V1746">
        <v>-12.492000000000001</v>
      </c>
      <c r="W1746">
        <v>-14.680999999999999</v>
      </c>
      <c r="X1746">
        <v>-15.818</v>
      </c>
      <c r="Y1746">
        <v>-18.908999999999999</v>
      </c>
      <c r="Z1746">
        <v>-18.686</v>
      </c>
      <c r="AA1746">
        <v>-19.399999999999999</v>
      </c>
      <c r="AB1746">
        <v>-33.886000000000003</v>
      </c>
      <c r="AC1746">
        <v>-44.692999999999998</v>
      </c>
      <c r="AD1746">
        <v>-24.073</v>
      </c>
      <c r="AE1746">
        <v>-49.47</v>
      </c>
      <c r="AF1746">
        <v>-220.45099999999999</v>
      </c>
      <c r="AG1746">
        <v>-66.649000000000001</v>
      </c>
      <c r="AH1746">
        <v>-30.634</v>
      </c>
      <c r="AI1746">
        <v>-30.748999999999999</v>
      </c>
      <c r="AJ1746">
        <v>-39.832000000000001</v>
      </c>
      <c r="AK1746">
        <v>-88.771000000000001</v>
      </c>
      <c r="AL1746">
        <v>-118.26600000000001</v>
      </c>
      <c r="AM1746">
        <v>-111.748</v>
      </c>
      <c r="AN1746">
        <v>-58.518000000000001</v>
      </c>
      <c r="AO1746">
        <v>-18.552</v>
      </c>
      <c r="AP1746">
        <v>-19.11</v>
      </c>
      <c r="AQ1746">
        <v>-14.455</v>
      </c>
      <c r="AR1746">
        <v>-15.618</v>
      </c>
      <c r="AS1746">
        <v>-16.155000000000001</v>
      </c>
      <c r="AT1746">
        <v>-15.468</v>
      </c>
      <c r="AU1746">
        <v>-15.743</v>
      </c>
      <c r="AV1746">
        <v>-16.48</v>
      </c>
      <c r="AW1746">
        <v>-15.83</v>
      </c>
      <c r="AX1746">
        <v>-16.055</v>
      </c>
      <c r="AY1746">
        <v>-13.917999999999999</v>
      </c>
      <c r="AZ1746">
        <v>-14.355</v>
      </c>
      <c r="BA1746">
        <v>-12.33</v>
      </c>
      <c r="BB1746">
        <v>-12.904999999999999</v>
      </c>
      <c r="BC1746">
        <v>-13.917999999999999</v>
      </c>
      <c r="BD1746">
        <v>-13.705</v>
      </c>
    </row>
    <row r="1747" spans="1:56" x14ac:dyDescent="0.25">
      <c r="A1747" t="s">
        <v>323</v>
      </c>
      <c r="D1747" t="s">
        <v>2</v>
      </c>
      <c r="F1747" t="s">
        <v>156</v>
      </c>
      <c r="G1747" s="33">
        <v>43268</v>
      </c>
      <c r="H1747" s="41">
        <f t="shared" si="32"/>
        <v>4197.1510000000007</v>
      </c>
      <c r="I1747">
        <v>-4.3040000000000003</v>
      </c>
      <c r="J1747">
        <v>-3.7360000000000002</v>
      </c>
      <c r="K1747">
        <v>-4.05</v>
      </c>
      <c r="L1747">
        <v>-3.9780000000000002</v>
      </c>
      <c r="M1747">
        <v>-3.3660000000000001</v>
      </c>
      <c r="N1747">
        <v>-4.2439999999999998</v>
      </c>
      <c r="O1747">
        <v>-4.3979999999999997</v>
      </c>
      <c r="P1747">
        <v>-3.9169999999999998</v>
      </c>
      <c r="Q1747">
        <v>-3.8839999999999999</v>
      </c>
      <c r="R1747">
        <v>-4.4809999999999999</v>
      </c>
      <c r="S1747">
        <v>-4.2569999999999997</v>
      </c>
      <c r="T1747">
        <v>-3.45</v>
      </c>
      <c r="U1747">
        <v>-3.9079999999999999</v>
      </c>
      <c r="V1747">
        <v>-3.6030000000000002</v>
      </c>
      <c r="W1747">
        <v>-3.77</v>
      </c>
      <c r="X1747">
        <v>-4.0789999999999997</v>
      </c>
      <c r="Y1747">
        <v>-12.678000000000001</v>
      </c>
      <c r="Z1747">
        <v>-12.489000000000001</v>
      </c>
      <c r="AA1747">
        <v>-20.350000000000001</v>
      </c>
      <c r="AB1747">
        <v>-97.92</v>
      </c>
      <c r="AC1747">
        <v>-153.29900000000001</v>
      </c>
      <c r="AD1747">
        <v>-71.983000000000004</v>
      </c>
      <c r="AE1747">
        <v>-208.81700000000001</v>
      </c>
      <c r="AF1747">
        <v>-1188.623</v>
      </c>
      <c r="AG1747">
        <v>-304.59399999999999</v>
      </c>
      <c r="AH1747">
        <v>-45.582000000000001</v>
      </c>
      <c r="AI1747">
        <v>-89.028000000000006</v>
      </c>
      <c r="AJ1747">
        <v>-215.184</v>
      </c>
      <c r="AK1747">
        <v>-390.7</v>
      </c>
      <c r="AL1747">
        <v>-616.94899999999996</v>
      </c>
      <c r="AM1747">
        <v>-442.38499999999999</v>
      </c>
      <c r="AN1747">
        <v>-125.694</v>
      </c>
      <c r="AO1747">
        <v>-17.981999999999999</v>
      </c>
      <c r="AP1747">
        <v>-17.991</v>
      </c>
      <c r="AQ1747">
        <v>-10.955</v>
      </c>
      <c r="AR1747">
        <v>-8.92</v>
      </c>
      <c r="AS1747">
        <v>-7.9569999999999999</v>
      </c>
      <c r="AT1747">
        <v>-8.4580000000000002</v>
      </c>
      <c r="AU1747">
        <v>-8.3409999999999993</v>
      </c>
      <c r="AV1747">
        <v>-6.5910000000000002</v>
      </c>
      <c r="AW1747">
        <v>-7.3810000000000002</v>
      </c>
      <c r="AX1747">
        <v>-5.9509999999999996</v>
      </c>
      <c r="AY1747">
        <v>-6.5090000000000003</v>
      </c>
      <c r="AZ1747">
        <v>-7.6920000000000002</v>
      </c>
      <c r="BA1747">
        <v>-6.3710000000000004</v>
      </c>
      <c r="BB1747">
        <v>-5.7350000000000003</v>
      </c>
      <c r="BC1747">
        <v>-5.468</v>
      </c>
      <c r="BD1747">
        <v>-5.149</v>
      </c>
    </row>
    <row r="1748" spans="1:56" x14ac:dyDescent="0.25">
      <c r="A1748" t="s">
        <v>323</v>
      </c>
      <c r="D1748" t="s">
        <v>2</v>
      </c>
      <c r="F1748" t="s">
        <v>155</v>
      </c>
      <c r="G1748" s="33">
        <v>43268</v>
      </c>
      <c r="H1748" s="41">
        <f t="shared" si="32"/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</row>
    <row r="1749" spans="1:56" x14ac:dyDescent="0.25">
      <c r="A1749" t="s">
        <v>323</v>
      </c>
      <c r="D1749" t="s">
        <v>2</v>
      </c>
      <c r="F1749" t="s">
        <v>157</v>
      </c>
      <c r="G1749" s="33">
        <v>43269</v>
      </c>
      <c r="H1749" s="41">
        <f t="shared" si="32"/>
        <v>1111.424</v>
      </c>
      <c r="I1749">
        <v>-13.743</v>
      </c>
      <c r="J1749">
        <v>-14.255000000000001</v>
      </c>
      <c r="K1749">
        <v>-14.13</v>
      </c>
      <c r="L1749">
        <v>-14.292999999999999</v>
      </c>
      <c r="M1749">
        <v>-13.792999999999999</v>
      </c>
      <c r="N1749">
        <v>-14.13</v>
      </c>
      <c r="O1749">
        <v>-14.468</v>
      </c>
      <c r="P1749">
        <v>-14.343</v>
      </c>
      <c r="Q1749">
        <v>-14.005000000000001</v>
      </c>
      <c r="R1749">
        <v>-14.18</v>
      </c>
      <c r="S1749">
        <v>-13.993</v>
      </c>
      <c r="T1749">
        <v>-13.243</v>
      </c>
      <c r="U1749">
        <v>-11.78</v>
      </c>
      <c r="V1749">
        <v>-12.005000000000001</v>
      </c>
      <c r="W1749">
        <v>-13.393000000000001</v>
      </c>
      <c r="X1749">
        <v>-13.89</v>
      </c>
      <c r="Y1749">
        <v>-16.5</v>
      </c>
      <c r="Z1749">
        <v>-20.86</v>
      </c>
      <c r="AA1749">
        <v>-35.534999999999997</v>
      </c>
      <c r="AB1749">
        <v>-33.185000000000002</v>
      </c>
      <c r="AC1749">
        <v>-34.459000000000003</v>
      </c>
      <c r="AD1749">
        <v>-47.731000000000002</v>
      </c>
      <c r="AE1749">
        <v>-67.921999999999997</v>
      </c>
      <c r="AF1749">
        <v>-50.098999999999997</v>
      </c>
      <c r="AG1749">
        <v>-55.301000000000002</v>
      </c>
      <c r="AH1749">
        <v>-55.680999999999997</v>
      </c>
      <c r="AI1749">
        <v>-48.837000000000003</v>
      </c>
      <c r="AJ1749">
        <v>-65.742999999999995</v>
      </c>
      <c r="AK1749">
        <v>-35.448999999999998</v>
      </c>
      <c r="AL1749">
        <v>-43.082999999999998</v>
      </c>
      <c r="AM1749">
        <v>-32.113</v>
      </c>
      <c r="AN1749">
        <v>-23.593</v>
      </c>
      <c r="AO1749">
        <v>-19.358000000000001</v>
      </c>
      <c r="AP1749">
        <v>-14.558</v>
      </c>
      <c r="AQ1749">
        <v>-14.167</v>
      </c>
      <c r="AR1749">
        <v>-14.404999999999999</v>
      </c>
      <c r="AS1749">
        <v>-14.555</v>
      </c>
      <c r="AT1749">
        <v>-14.593</v>
      </c>
      <c r="AU1749">
        <v>-13.693</v>
      </c>
      <c r="AV1749">
        <v>-13.98</v>
      </c>
      <c r="AW1749">
        <v>-14.018000000000001</v>
      </c>
      <c r="AX1749">
        <v>-14.318</v>
      </c>
      <c r="AY1749">
        <v>-13.63</v>
      </c>
      <c r="AZ1749">
        <v>-13.542999999999999</v>
      </c>
      <c r="BA1749">
        <v>-10.93</v>
      </c>
      <c r="BB1749">
        <v>-12.643000000000001</v>
      </c>
      <c r="BC1749">
        <v>-13.755000000000001</v>
      </c>
      <c r="BD1749">
        <v>-13.542999999999999</v>
      </c>
    </row>
    <row r="1750" spans="1:56" x14ac:dyDescent="0.25">
      <c r="A1750" t="s">
        <v>323</v>
      </c>
      <c r="D1750" t="s">
        <v>2</v>
      </c>
      <c r="F1750" t="s">
        <v>155</v>
      </c>
      <c r="G1750" s="33">
        <v>43269</v>
      </c>
      <c r="H1750" s="41">
        <f t="shared" si="32"/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</row>
    <row r="1751" spans="1:56" x14ac:dyDescent="0.25">
      <c r="A1751" t="s">
        <v>323</v>
      </c>
      <c r="D1751" t="s">
        <v>2</v>
      </c>
      <c r="F1751" t="s">
        <v>156</v>
      </c>
      <c r="G1751" s="33">
        <v>43269</v>
      </c>
      <c r="H1751" s="41">
        <f t="shared" si="32"/>
        <v>17067.999</v>
      </c>
      <c r="I1751">
        <v>-3.9409999999999998</v>
      </c>
      <c r="J1751">
        <v>-3.4550000000000001</v>
      </c>
      <c r="K1751">
        <v>-3.91</v>
      </c>
      <c r="L1751">
        <v>-3.0609999999999999</v>
      </c>
      <c r="M1751">
        <v>-3.1059999999999999</v>
      </c>
      <c r="N1751">
        <v>-4.0069999999999997</v>
      </c>
      <c r="O1751">
        <v>-3.6419999999999999</v>
      </c>
      <c r="P1751">
        <v>-3.024</v>
      </c>
      <c r="Q1751">
        <v>-3</v>
      </c>
      <c r="R1751">
        <v>-3.6560000000000001</v>
      </c>
      <c r="S1751">
        <v>-4.1230000000000002</v>
      </c>
      <c r="T1751">
        <v>-4.3499999999999996</v>
      </c>
      <c r="U1751">
        <v>-3.7360000000000002</v>
      </c>
      <c r="V1751">
        <v>-4.57</v>
      </c>
      <c r="W1751">
        <v>-5.3209999999999997</v>
      </c>
      <c r="X1751">
        <v>-7.65</v>
      </c>
      <c r="Y1751">
        <v>-52.302999999999997</v>
      </c>
      <c r="Z1751">
        <v>-164.94300000000001</v>
      </c>
      <c r="AA1751">
        <v>-694.05600000000004</v>
      </c>
      <c r="AB1751">
        <v>-748.85500000000002</v>
      </c>
      <c r="AC1751">
        <v>-868.096</v>
      </c>
      <c r="AD1751">
        <v>-1393.5719999999999</v>
      </c>
      <c r="AE1751">
        <v>-1624.729</v>
      </c>
      <c r="AF1751">
        <v>-1505.5619999999999</v>
      </c>
      <c r="AG1751">
        <v>-1564.4659999999999</v>
      </c>
      <c r="AH1751">
        <v>-1766.8610000000001</v>
      </c>
      <c r="AI1751">
        <v>-1696.2260000000001</v>
      </c>
      <c r="AJ1751">
        <v>-1871.24</v>
      </c>
      <c r="AK1751">
        <v>-1086.7</v>
      </c>
      <c r="AL1751">
        <v>-1076.405</v>
      </c>
      <c r="AM1751">
        <v>-555.73500000000001</v>
      </c>
      <c r="AN1751">
        <v>-178.99299999999999</v>
      </c>
      <c r="AO1751">
        <v>-51.087000000000003</v>
      </c>
      <c r="AP1751">
        <v>-12.260999999999999</v>
      </c>
      <c r="AQ1751">
        <v>-9.0939999999999994</v>
      </c>
      <c r="AR1751">
        <v>-9.3170000000000002</v>
      </c>
      <c r="AS1751">
        <v>-7.9269999999999996</v>
      </c>
      <c r="AT1751">
        <v>-7.524</v>
      </c>
      <c r="AU1751">
        <v>-7.13</v>
      </c>
      <c r="AV1751">
        <v>-7.4180000000000001</v>
      </c>
      <c r="AW1751">
        <v>-8.1039999999999992</v>
      </c>
      <c r="AX1751">
        <v>-6.5670000000000002</v>
      </c>
      <c r="AY1751">
        <v>-5.53</v>
      </c>
      <c r="AZ1751">
        <v>-5.3360000000000003</v>
      </c>
      <c r="BA1751">
        <v>-4.5659999999999998</v>
      </c>
      <c r="BB1751">
        <v>-4.298</v>
      </c>
      <c r="BC1751">
        <v>-4.2910000000000004</v>
      </c>
      <c r="BD1751">
        <v>-4.2549999999999999</v>
      </c>
    </row>
    <row r="1752" spans="1:56" x14ac:dyDescent="0.25">
      <c r="A1752" t="s">
        <v>323</v>
      </c>
      <c r="D1752" t="s">
        <v>2</v>
      </c>
      <c r="F1752" t="s">
        <v>156</v>
      </c>
      <c r="G1752" s="33">
        <v>43270</v>
      </c>
      <c r="H1752" s="41">
        <f t="shared" si="32"/>
        <v>128212.45099999997</v>
      </c>
      <c r="I1752">
        <v>-4.9930000000000003</v>
      </c>
      <c r="J1752">
        <v>-4.0199999999999996</v>
      </c>
      <c r="K1752">
        <v>-3.1619999999999999</v>
      </c>
      <c r="L1752">
        <v>-3.0790000000000002</v>
      </c>
      <c r="M1752">
        <v>-2.9910000000000001</v>
      </c>
      <c r="N1752">
        <v>-3.1930000000000001</v>
      </c>
      <c r="O1752">
        <v>-2.7930000000000001</v>
      </c>
      <c r="P1752">
        <v>-2.78</v>
      </c>
      <c r="Q1752">
        <v>-2.5299999999999998</v>
      </c>
      <c r="R1752">
        <v>-3.1819999999999999</v>
      </c>
      <c r="S1752">
        <v>-3.3319999999999999</v>
      </c>
      <c r="T1752">
        <v>-4.9859999999999998</v>
      </c>
      <c r="U1752">
        <v>-4.5490000000000004</v>
      </c>
      <c r="V1752">
        <v>-7.6509999999999998</v>
      </c>
      <c r="W1752">
        <v>-8.4190000000000005</v>
      </c>
      <c r="X1752">
        <v>-19.175000000000001</v>
      </c>
      <c r="Y1752">
        <v>-442.10700000000003</v>
      </c>
      <c r="Z1752">
        <v>-1935.26</v>
      </c>
      <c r="AA1752">
        <v>-4089.1669999999999</v>
      </c>
      <c r="AB1752">
        <v>-6353.2479999999996</v>
      </c>
      <c r="AC1752">
        <v>-8622.2649999999994</v>
      </c>
      <c r="AD1752">
        <v>-10531.62</v>
      </c>
      <c r="AE1752">
        <v>-11760.476000000001</v>
      </c>
      <c r="AF1752">
        <v>-13133.57</v>
      </c>
      <c r="AG1752">
        <v>-13675.009</v>
      </c>
      <c r="AH1752">
        <v>-13111.194</v>
      </c>
      <c r="AI1752">
        <v>-11404.053</v>
      </c>
      <c r="AJ1752">
        <v>-8742.39</v>
      </c>
      <c r="AK1752">
        <v>-7816.1959999999999</v>
      </c>
      <c r="AL1752">
        <v>-6977.1059999999998</v>
      </c>
      <c r="AM1752">
        <v>-5436.9110000000001</v>
      </c>
      <c r="AN1752">
        <v>-3541.9340000000002</v>
      </c>
      <c r="AO1752">
        <v>-433.49599999999998</v>
      </c>
      <c r="AP1752">
        <v>-18.373999999999999</v>
      </c>
      <c r="AQ1752">
        <v>-10.045</v>
      </c>
      <c r="AR1752">
        <v>-12.263999999999999</v>
      </c>
      <c r="AS1752">
        <v>-9.5939999999999994</v>
      </c>
      <c r="AT1752">
        <v>-7.8460000000000001</v>
      </c>
      <c r="AU1752">
        <v>-8.8949999999999996</v>
      </c>
      <c r="AV1752">
        <v>-7.68</v>
      </c>
      <c r="AW1752">
        <v>-7.4420000000000002</v>
      </c>
      <c r="AX1752">
        <v>-6.3620000000000001</v>
      </c>
      <c r="AY1752">
        <v>-7.0170000000000003</v>
      </c>
      <c r="AZ1752">
        <v>-6.2329999999999997</v>
      </c>
      <c r="BA1752">
        <v>-6.6769999999999996</v>
      </c>
      <c r="BB1752">
        <v>-6.42</v>
      </c>
      <c r="BC1752">
        <v>-5.2110000000000003</v>
      </c>
      <c r="BD1752">
        <v>-5.5540000000000003</v>
      </c>
    </row>
    <row r="1753" spans="1:56" x14ac:dyDescent="0.25">
      <c r="A1753" t="s">
        <v>323</v>
      </c>
      <c r="D1753" t="s">
        <v>2</v>
      </c>
      <c r="F1753" t="s">
        <v>155</v>
      </c>
      <c r="G1753" s="33">
        <v>43270</v>
      </c>
      <c r="H1753" s="41">
        <f t="shared" si="32"/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</row>
    <row r="1754" spans="1:56" x14ac:dyDescent="0.25">
      <c r="A1754" t="s">
        <v>323</v>
      </c>
      <c r="D1754" t="s">
        <v>2</v>
      </c>
      <c r="F1754" t="s">
        <v>157</v>
      </c>
      <c r="G1754" s="33">
        <v>43270</v>
      </c>
      <c r="H1754" s="41">
        <f t="shared" si="32"/>
        <v>4122.6559999999999</v>
      </c>
      <c r="I1754">
        <v>-13.955</v>
      </c>
      <c r="J1754">
        <v>-13.867000000000001</v>
      </c>
      <c r="K1754">
        <v>-14.005000000000001</v>
      </c>
      <c r="L1754">
        <v>-14.018000000000001</v>
      </c>
      <c r="M1754">
        <v>-14.13</v>
      </c>
      <c r="N1754">
        <v>-13.643000000000001</v>
      </c>
      <c r="O1754">
        <v>-13.343</v>
      </c>
      <c r="P1754">
        <v>-13.443</v>
      </c>
      <c r="Q1754">
        <v>-13.43</v>
      </c>
      <c r="R1754">
        <v>-13.417999999999999</v>
      </c>
      <c r="S1754">
        <v>-13.055</v>
      </c>
      <c r="T1754">
        <v>-12.93</v>
      </c>
      <c r="U1754">
        <v>-10.93</v>
      </c>
      <c r="V1754">
        <v>-13.154999999999999</v>
      </c>
      <c r="W1754">
        <v>-12.58</v>
      </c>
      <c r="X1754">
        <v>-13.321</v>
      </c>
      <c r="Y1754">
        <v>-23.619</v>
      </c>
      <c r="Z1754">
        <v>-53.465000000000003</v>
      </c>
      <c r="AA1754">
        <v>-96.736000000000004</v>
      </c>
      <c r="AB1754">
        <v>-151.28299999999999</v>
      </c>
      <c r="AC1754">
        <v>-244.15899999999999</v>
      </c>
      <c r="AD1754">
        <v>-318.964</v>
      </c>
      <c r="AE1754">
        <v>-357.15</v>
      </c>
      <c r="AF1754">
        <v>-411.77699999999999</v>
      </c>
      <c r="AG1754">
        <v>-459.363</v>
      </c>
      <c r="AH1754">
        <v>-414.35500000000002</v>
      </c>
      <c r="AI1754">
        <v>-344.39100000000002</v>
      </c>
      <c r="AJ1754">
        <v>-224.495</v>
      </c>
      <c r="AK1754">
        <v>-178.68600000000001</v>
      </c>
      <c r="AL1754">
        <v>-165.47499999999999</v>
      </c>
      <c r="AM1754">
        <v>-126.20099999999999</v>
      </c>
      <c r="AN1754">
        <v>-97.164000000000001</v>
      </c>
      <c r="AO1754">
        <v>-27.155999999999999</v>
      </c>
      <c r="AP1754">
        <v>-16.167999999999999</v>
      </c>
      <c r="AQ1754">
        <v>-15.13</v>
      </c>
      <c r="AR1754">
        <v>-15.93</v>
      </c>
      <c r="AS1754">
        <v>-15.505000000000001</v>
      </c>
      <c r="AT1754">
        <v>-15.005000000000001</v>
      </c>
      <c r="AU1754">
        <v>-14.317</v>
      </c>
      <c r="AV1754">
        <v>-14.217000000000001</v>
      </c>
      <c r="AW1754">
        <v>-14.029</v>
      </c>
      <c r="AX1754">
        <v>-13.592000000000001</v>
      </c>
      <c r="AY1754">
        <v>-14.141999999999999</v>
      </c>
      <c r="AZ1754">
        <v>-14.692</v>
      </c>
      <c r="BA1754">
        <v>-11.840999999999999</v>
      </c>
      <c r="BB1754">
        <v>-13.542</v>
      </c>
      <c r="BC1754">
        <v>-13.442</v>
      </c>
      <c r="BD1754">
        <v>-13.442</v>
      </c>
    </row>
    <row r="1755" spans="1:56" x14ac:dyDescent="0.25">
      <c r="A1755" t="s">
        <v>323</v>
      </c>
      <c r="D1755" t="s">
        <v>2</v>
      </c>
      <c r="F1755" t="s">
        <v>156</v>
      </c>
      <c r="G1755" s="33">
        <v>43271</v>
      </c>
      <c r="H1755" s="41">
        <f t="shared" si="32"/>
        <v>98525.572999999989</v>
      </c>
      <c r="I1755">
        <v>-3.9620000000000002</v>
      </c>
      <c r="J1755">
        <v>-3.3570000000000002</v>
      </c>
      <c r="K1755">
        <v>-4.16</v>
      </c>
      <c r="L1755">
        <v>-3.556</v>
      </c>
      <c r="M1755">
        <v>-3.6240000000000001</v>
      </c>
      <c r="N1755">
        <v>-4.1479999999999997</v>
      </c>
      <c r="O1755">
        <v>-3.7850000000000001</v>
      </c>
      <c r="P1755">
        <v>-4.0309999999999997</v>
      </c>
      <c r="Q1755">
        <v>-3.629</v>
      </c>
      <c r="R1755">
        <v>-4.1660000000000004</v>
      </c>
      <c r="S1755">
        <v>-5.0709999999999997</v>
      </c>
      <c r="T1755">
        <v>-4.5369999999999999</v>
      </c>
      <c r="U1755">
        <v>-4.9489999999999998</v>
      </c>
      <c r="V1755">
        <v>-6.032</v>
      </c>
      <c r="W1755">
        <v>-7.0060000000000002</v>
      </c>
      <c r="X1755">
        <v>-7.327</v>
      </c>
      <c r="Y1755">
        <v>-57.307000000000002</v>
      </c>
      <c r="Z1755">
        <v>-626.17899999999997</v>
      </c>
      <c r="AA1755">
        <v>-1709.2529999999999</v>
      </c>
      <c r="AB1755">
        <v>-2966.4490000000001</v>
      </c>
      <c r="AC1755">
        <v>-4327.2950000000001</v>
      </c>
      <c r="AD1755">
        <v>-6841.0010000000002</v>
      </c>
      <c r="AE1755">
        <v>-6686.3850000000002</v>
      </c>
      <c r="AF1755">
        <v>-5218.4650000000001</v>
      </c>
      <c r="AG1755">
        <v>-7207.1409999999996</v>
      </c>
      <c r="AH1755">
        <v>-7797.1639999999998</v>
      </c>
      <c r="AI1755">
        <v>-10385.848</v>
      </c>
      <c r="AJ1755">
        <v>-12367.779</v>
      </c>
      <c r="AK1755">
        <v>-12118.924000000001</v>
      </c>
      <c r="AL1755">
        <v>-9620.3359999999993</v>
      </c>
      <c r="AM1755">
        <v>-5191.3630000000003</v>
      </c>
      <c r="AN1755">
        <v>-3771.2379999999998</v>
      </c>
      <c r="AO1755">
        <v>-1418.6579999999999</v>
      </c>
      <c r="AP1755">
        <v>-37.128</v>
      </c>
      <c r="AQ1755">
        <v>-11.667999999999999</v>
      </c>
      <c r="AR1755">
        <v>-11.743</v>
      </c>
      <c r="AS1755">
        <v>-11.004</v>
      </c>
      <c r="AT1755">
        <v>-8.9019999999999992</v>
      </c>
      <c r="AU1755">
        <v>-8.4969999999999999</v>
      </c>
      <c r="AV1755">
        <v>-8.6609999999999996</v>
      </c>
      <c r="AW1755">
        <v>-7.2759999999999998</v>
      </c>
      <c r="AX1755">
        <v>-6.4740000000000002</v>
      </c>
      <c r="AY1755">
        <v>-5.5049999999999999</v>
      </c>
      <c r="AZ1755">
        <v>-4.8869999999999996</v>
      </c>
      <c r="BA1755">
        <v>-4.915</v>
      </c>
      <c r="BB1755">
        <v>-5.2549999999999999</v>
      </c>
      <c r="BC1755">
        <v>-5.6539999999999999</v>
      </c>
      <c r="BD1755">
        <v>-3.879</v>
      </c>
    </row>
    <row r="1756" spans="1:56" x14ac:dyDescent="0.25">
      <c r="A1756" t="s">
        <v>323</v>
      </c>
      <c r="D1756" t="s">
        <v>2</v>
      </c>
      <c r="F1756" t="s">
        <v>155</v>
      </c>
      <c r="G1756" s="33">
        <v>43271</v>
      </c>
      <c r="H1756" s="41">
        <f t="shared" si="32"/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</row>
    <row r="1757" spans="1:56" x14ac:dyDescent="0.25">
      <c r="A1757" t="s">
        <v>323</v>
      </c>
      <c r="D1757" t="s">
        <v>2</v>
      </c>
      <c r="F1757" t="s">
        <v>157</v>
      </c>
      <c r="G1757" s="33">
        <v>43271</v>
      </c>
      <c r="H1757" s="41">
        <f t="shared" si="32"/>
        <v>3299.922</v>
      </c>
      <c r="I1757">
        <v>-13.029</v>
      </c>
      <c r="J1757">
        <v>-13.117000000000001</v>
      </c>
      <c r="K1757">
        <v>-13.141999999999999</v>
      </c>
      <c r="L1757">
        <v>-12.779</v>
      </c>
      <c r="M1757">
        <v>-13.417</v>
      </c>
      <c r="N1757">
        <v>-12.904</v>
      </c>
      <c r="O1757">
        <v>-13.465999999999999</v>
      </c>
      <c r="P1757">
        <v>-13.016999999999999</v>
      </c>
      <c r="Q1757">
        <v>-13.066000000000001</v>
      </c>
      <c r="R1757">
        <v>-13.266</v>
      </c>
      <c r="S1757">
        <v>-12.566000000000001</v>
      </c>
      <c r="T1757">
        <v>-12.779</v>
      </c>
      <c r="U1757">
        <v>-10.917</v>
      </c>
      <c r="V1757">
        <v>-13.291</v>
      </c>
      <c r="W1757">
        <v>-13.504</v>
      </c>
      <c r="X1757">
        <v>-12.78</v>
      </c>
      <c r="Y1757">
        <v>-17.103999999999999</v>
      </c>
      <c r="Z1757">
        <v>-32.274999999999999</v>
      </c>
      <c r="AA1757">
        <v>-54.4</v>
      </c>
      <c r="AB1757">
        <v>-74.795000000000002</v>
      </c>
      <c r="AC1757">
        <v>-108.907</v>
      </c>
      <c r="AD1757">
        <v>-173.99799999999999</v>
      </c>
      <c r="AE1757">
        <v>-209.67699999999999</v>
      </c>
      <c r="AF1757">
        <v>-119.28400000000001</v>
      </c>
      <c r="AG1757">
        <v>-204.08</v>
      </c>
      <c r="AH1757">
        <v>-205.17400000000001</v>
      </c>
      <c r="AI1757">
        <v>-333.69900000000001</v>
      </c>
      <c r="AJ1757">
        <v>-395.762</v>
      </c>
      <c r="AK1757">
        <v>-382.733</v>
      </c>
      <c r="AL1757">
        <v>-271.34699999999998</v>
      </c>
      <c r="AM1757">
        <v>-123.996</v>
      </c>
      <c r="AN1757">
        <v>-110.39700000000001</v>
      </c>
      <c r="AO1757">
        <v>-56.564999999999998</v>
      </c>
      <c r="AP1757">
        <v>-16.968</v>
      </c>
      <c r="AQ1757">
        <v>-13.992000000000001</v>
      </c>
      <c r="AR1757">
        <v>-15.529</v>
      </c>
      <c r="AS1757">
        <v>-15.754</v>
      </c>
      <c r="AT1757">
        <v>-15.567</v>
      </c>
      <c r="AU1757">
        <v>-15.454000000000001</v>
      </c>
      <c r="AV1757">
        <v>-15.254</v>
      </c>
      <c r="AW1757">
        <v>-15.129</v>
      </c>
      <c r="AX1757">
        <v>-14.891999999999999</v>
      </c>
      <c r="AY1757">
        <v>-14.467000000000001</v>
      </c>
      <c r="AZ1757">
        <v>-15.353999999999999</v>
      </c>
      <c r="BA1757">
        <v>-11.603999999999999</v>
      </c>
      <c r="BB1757">
        <v>-13.092000000000001</v>
      </c>
      <c r="BC1757">
        <v>-12.904</v>
      </c>
      <c r="BD1757">
        <v>-12.728999999999999</v>
      </c>
    </row>
    <row r="1758" spans="1:56" x14ac:dyDescent="0.25">
      <c r="A1758" t="s">
        <v>323</v>
      </c>
      <c r="D1758" t="s">
        <v>2</v>
      </c>
      <c r="F1758" t="s">
        <v>155</v>
      </c>
      <c r="G1758" s="33">
        <v>43272</v>
      </c>
      <c r="H1758" s="41">
        <f t="shared" si="32"/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</row>
    <row r="1759" spans="1:56" x14ac:dyDescent="0.25">
      <c r="A1759" t="s">
        <v>323</v>
      </c>
      <c r="D1759" t="s">
        <v>2</v>
      </c>
      <c r="F1759" t="s">
        <v>157</v>
      </c>
      <c r="G1759" s="33">
        <v>43272</v>
      </c>
      <c r="H1759" s="41">
        <f t="shared" si="32"/>
        <v>5127.2570000000005</v>
      </c>
      <c r="I1759">
        <v>-13.367000000000001</v>
      </c>
      <c r="J1759">
        <v>-13.379</v>
      </c>
      <c r="K1759">
        <v>-12.467000000000001</v>
      </c>
      <c r="L1759">
        <v>-12.704000000000001</v>
      </c>
      <c r="M1759">
        <v>-12.879</v>
      </c>
      <c r="N1759">
        <v>-12.978999999999999</v>
      </c>
      <c r="O1759">
        <v>-12.891999999999999</v>
      </c>
      <c r="P1759">
        <v>-12.492000000000001</v>
      </c>
      <c r="Q1759">
        <v>-12.529</v>
      </c>
      <c r="R1759">
        <v>-12.842000000000001</v>
      </c>
      <c r="S1759">
        <v>-12.791</v>
      </c>
      <c r="T1759">
        <v>-12.616</v>
      </c>
      <c r="U1759">
        <v>-10.416</v>
      </c>
      <c r="V1759">
        <v>-12.353999999999999</v>
      </c>
      <c r="W1759">
        <v>-12.429</v>
      </c>
      <c r="X1759">
        <v>-13.186</v>
      </c>
      <c r="Y1759">
        <v>-23.628</v>
      </c>
      <c r="Z1759">
        <v>-53.561</v>
      </c>
      <c r="AA1759">
        <v>-105.337</v>
      </c>
      <c r="AB1759">
        <v>-171.84</v>
      </c>
      <c r="AC1759">
        <v>-259.59899999999999</v>
      </c>
      <c r="AD1759">
        <v>-347.74799999999999</v>
      </c>
      <c r="AE1759">
        <v>-429.88499999999999</v>
      </c>
      <c r="AF1759">
        <v>-483.79500000000002</v>
      </c>
      <c r="AG1759">
        <v>-502.512</v>
      </c>
      <c r="AH1759">
        <v>-483.66800000000001</v>
      </c>
      <c r="AI1759">
        <v>-446.678</v>
      </c>
      <c r="AJ1759">
        <v>-442.411</v>
      </c>
      <c r="AK1759">
        <v>-358.27199999999999</v>
      </c>
      <c r="AL1759">
        <v>-274.30700000000002</v>
      </c>
      <c r="AM1759">
        <v>-174.70500000000001</v>
      </c>
      <c r="AN1759">
        <v>-100.127</v>
      </c>
      <c r="AO1759">
        <v>-45.168999999999997</v>
      </c>
      <c r="AP1759">
        <v>-17.934999999999999</v>
      </c>
      <c r="AQ1759">
        <v>-15.116</v>
      </c>
      <c r="AR1759">
        <v>-15.241</v>
      </c>
      <c r="AS1759">
        <v>-14.992000000000001</v>
      </c>
      <c r="AT1759">
        <v>-14.804</v>
      </c>
      <c r="AU1759">
        <v>-15.292</v>
      </c>
      <c r="AV1759">
        <v>-15.291</v>
      </c>
      <c r="AW1759">
        <v>-15.454000000000001</v>
      </c>
      <c r="AX1759">
        <v>-15.367000000000001</v>
      </c>
      <c r="AY1759">
        <v>-15.204000000000001</v>
      </c>
      <c r="AZ1759">
        <v>-15.141999999999999</v>
      </c>
      <c r="BA1759">
        <v>-11.679</v>
      </c>
      <c r="BB1759">
        <v>-12.992000000000001</v>
      </c>
      <c r="BC1759">
        <v>-13.592000000000001</v>
      </c>
      <c r="BD1759">
        <v>-13.592000000000001</v>
      </c>
    </row>
    <row r="1760" spans="1:56" x14ac:dyDescent="0.25">
      <c r="A1760" t="s">
        <v>323</v>
      </c>
      <c r="D1760" t="s">
        <v>2</v>
      </c>
      <c r="F1760" t="s">
        <v>156</v>
      </c>
      <c r="G1760" s="33">
        <v>43272</v>
      </c>
      <c r="H1760" s="41">
        <f t="shared" si="32"/>
        <v>148912.94899999999</v>
      </c>
      <c r="I1760">
        <v>-5.8170000000000002</v>
      </c>
      <c r="J1760">
        <v>-6.1109999999999998</v>
      </c>
      <c r="K1760">
        <v>-5.6779999999999999</v>
      </c>
      <c r="L1760">
        <v>-2.6779999999999999</v>
      </c>
      <c r="M1760">
        <v>-3.472</v>
      </c>
      <c r="N1760">
        <v>-3.1160000000000001</v>
      </c>
      <c r="O1760">
        <v>-3.03</v>
      </c>
      <c r="P1760">
        <v>-4.077</v>
      </c>
      <c r="Q1760">
        <v>-2.726</v>
      </c>
      <c r="R1760">
        <v>-2.6469999999999998</v>
      </c>
      <c r="S1760">
        <v>-3.3679999999999999</v>
      </c>
      <c r="T1760">
        <v>-4.5670000000000002</v>
      </c>
      <c r="U1760">
        <v>-5.4370000000000003</v>
      </c>
      <c r="V1760">
        <v>-6.6929999999999996</v>
      </c>
      <c r="W1760">
        <v>-7.09</v>
      </c>
      <c r="X1760">
        <v>-17.082000000000001</v>
      </c>
      <c r="Y1760">
        <v>-432.47500000000002</v>
      </c>
      <c r="Z1760">
        <v>-1970.7750000000001</v>
      </c>
      <c r="AA1760">
        <v>-4208.3389999999999</v>
      </c>
      <c r="AB1760">
        <v>-6531.7389999999996</v>
      </c>
      <c r="AC1760">
        <v>-8875.2369999999992</v>
      </c>
      <c r="AD1760">
        <v>-11202.092000000001</v>
      </c>
      <c r="AE1760">
        <v>-13019.913</v>
      </c>
      <c r="AF1760">
        <v>-14218.365</v>
      </c>
      <c r="AG1760">
        <v>-14048.227000000001</v>
      </c>
      <c r="AH1760">
        <v>-13808.4</v>
      </c>
      <c r="AI1760">
        <v>-13578.300999999999</v>
      </c>
      <c r="AJ1760">
        <v>-13624.041999999999</v>
      </c>
      <c r="AK1760">
        <v>-11855.888000000001</v>
      </c>
      <c r="AL1760">
        <v>-9496.3379999999997</v>
      </c>
      <c r="AM1760">
        <v>-6790.8540000000003</v>
      </c>
      <c r="AN1760">
        <v>-3745.444</v>
      </c>
      <c r="AO1760">
        <v>-1217.558</v>
      </c>
      <c r="AP1760">
        <v>-104.98099999999999</v>
      </c>
      <c r="AQ1760">
        <v>-10.407</v>
      </c>
      <c r="AR1760">
        <v>-7.298</v>
      </c>
      <c r="AS1760">
        <v>-8.8019999999999996</v>
      </c>
      <c r="AT1760">
        <v>-7.88</v>
      </c>
      <c r="AU1760">
        <v>-9.1620000000000008</v>
      </c>
      <c r="AV1760">
        <v>-8.7479999999999993</v>
      </c>
      <c r="AW1760">
        <v>-7.46</v>
      </c>
      <c r="AX1760">
        <v>-7.5919999999999996</v>
      </c>
      <c r="AY1760">
        <v>-6.0709999999999997</v>
      </c>
      <c r="AZ1760">
        <v>-5.2789999999999999</v>
      </c>
      <c r="BA1760">
        <v>-6.0110000000000001</v>
      </c>
      <c r="BB1760">
        <v>-5.923</v>
      </c>
      <c r="BC1760">
        <v>-5.3620000000000001</v>
      </c>
      <c r="BD1760">
        <v>-4.3970000000000002</v>
      </c>
    </row>
    <row r="1761" spans="1:56" x14ac:dyDescent="0.25">
      <c r="A1761" t="s">
        <v>323</v>
      </c>
      <c r="D1761" t="s">
        <v>2</v>
      </c>
      <c r="F1761" t="s">
        <v>156</v>
      </c>
      <c r="G1761" s="33">
        <v>43273</v>
      </c>
      <c r="H1761" s="41">
        <f t="shared" si="32"/>
        <v>96707.606000000014</v>
      </c>
      <c r="I1761">
        <v>-3.5230000000000001</v>
      </c>
      <c r="J1761">
        <v>-3.5169999999999999</v>
      </c>
      <c r="K1761">
        <v>-2.8050000000000002</v>
      </c>
      <c r="L1761">
        <v>-2.452</v>
      </c>
      <c r="M1761">
        <v>-2.887</v>
      </c>
      <c r="N1761">
        <v>-2.8650000000000002</v>
      </c>
      <c r="O1761">
        <v>-3.4039999999999999</v>
      </c>
      <c r="P1761">
        <v>-2.8420000000000001</v>
      </c>
      <c r="Q1761">
        <v>-3.6739999999999999</v>
      </c>
      <c r="R1761">
        <v>-2.7170000000000001</v>
      </c>
      <c r="S1761">
        <v>-2.577</v>
      </c>
      <c r="T1761">
        <v>-3.8490000000000002</v>
      </c>
      <c r="U1761">
        <v>-3.5339999999999998</v>
      </c>
      <c r="V1761">
        <v>-4.7889999999999997</v>
      </c>
      <c r="W1761">
        <v>-6.8310000000000004</v>
      </c>
      <c r="X1761">
        <v>-11.266999999999999</v>
      </c>
      <c r="Y1761">
        <v>-285.93799999999999</v>
      </c>
      <c r="Z1761">
        <v>-1739.22</v>
      </c>
      <c r="AA1761">
        <v>-3811.14</v>
      </c>
      <c r="AB1761">
        <v>-6142.1459999999997</v>
      </c>
      <c r="AC1761">
        <v>-8488.9490000000005</v>
      </c>
      <c r="AD1761">
        <v>-10689.198</v>
      </c>
      <c r="AE1761">
        <v>-12433.578</v>
      </c>
      <c r="AF1761">
        <v>-13059.032999999999</v>
      </c>
      <c r="AG1761">
        <v>-12182.984</v>
      </c>
      <c r="AH1761">
        <v>-7131.2269999999999</v>
      </c>
      <c r="AI1761">
        <v>-4211.2340000000004</v>
      </c>
      <c r="AJ1761">
        <v>-4057.0230000000001</v>
      </c>
      <c r="AK1761">
        <v>-3357.4189999999999</v>
      </c>
      <c r="AL1761">
        <v>-4518.1440000000002</v>
      </c>
      <c r="AM1761">
        <v>-3244.3490000000002</v>
      </c>
      <c r="AN1761">
        <v>-938.08399999999995</v>
      </c>
      <c r="AO1761">
        <v>-214.583</v>
      </c>
      <c r="AP1761">
        <v>-46.558999999999997</v>
      </c>
      <c r="AQ1761">
        <v>-9.452</v>
      </c>
      <c r="AR1761">
        <v>-8.4749999999999996</v>
      </c>
      <c r="AS1761">
        <v>-6.65</v>
      </c>
      <c r="AT1761">
        <v>-7.2060000000000004</v>
      </c>
      <c r="AU1761">
        <v>-6.4429999999999996</v>
      </c>
      <c r="AV1761">
        <v>-7.4909999999999997</v>
      </c>
      <c r="AW1761">
        <v>-6.9279999999999999</v>
      </c>
      <c r="AX1761">
        <v>-7.5540000000000003</v>
      </c>
      <c r="AY1761">
        <v>-7.2249999999999996</v>
      </c>
      <c r="AZ1761">
        <v>-5.484</v>
      </c>
      <c r="BA1761">
        <v>-5.77</v>
      </c>
      <c r="BB1761">
        <v>-6.4169999999999998</v>
      </c>
      <c r="BC1761">
        <v>-4.5129999999999999</v>
      </c>
      <c r="BD1761">
        <v>-3.657</v>
      </c>
    </row>
    <row r="1762" spans="1:56" x14ac:dyDescent="0.25">
      <c r="A1762" t="s">
        <v>323</v>
      </c>
      <c r="D1762" t="s">
        <v>2</v>
      </c>
      <c r="F1762" t="s">
        <v>157</v>
      </c>
      <c r="G1762" s="33">
        <v>43273</v>
      </c>
      <c r="H1762" s="41">
        <f t="shared" si="32"/>
        <v>3800.7409999999995</v>
      </c>
      <c r="I1762">
        <v>-14.042</v>
      </c>
      <c r="J1762">
        <v>-13.667</v>
      </c>
      <c r="K1762">
        <v>-13.728999999999999</v>
      </c>
      <c r="L1762">
        <v>-13.266999999999999</v>
      </c>
      <c r="M1762">
        <v>-13.641999999999999</v>
      </c>
      <c r="N1762">
        <v>-13.429</v>
      </c>
      <c r="O1762">
        <v>-13.167</v>
      </c>
      <c r="P1762">
        <v>-13.154</v>
      </c>
      <c r="Q1762">
        <v>-13.304</v>
      </c>
      <c r="R1762">
        <v>-13.242000000000001</v>
      </c>
      <c r="S1762">
        <v>-12.366</v>
      </c>
      <c r="T1762">
        <v>-12.516999999999999</v>
      </c>
      <c r="U1762">
        <v>-9.6549999999999994</v>
      </c>
      <c r="V1762">
        <v>-13.603999999999999</v>
      </c>
      <c r="W1762">
        <v>-13.092000000000001</v>
      </c>
      <c r="X1762">
        <v>-13.981999999999999</v>
      </c>
      <c r="Y1762">
        <v>-21.01</v>
      </c>
      <c r="Z1762">
        <v>-50.44</v>
      </c>
      <c r="AA1762">
        <v>-97.686000000000007</v>
      </c>
      <c r="AB1762">
        <v>-172.654</v>
      </c>
      <c r="AC1762">
        <v>-262.10399999999998</v>
      </c>
      <c r="AD1762">
        <v>-330.36</v>
      </c>
      <c r="AE1762">
        <v>-410.36500000000001</v>
      </c>
      <c r="AF1762">
        <v>-466.13</v>
      </c>
      <c r="AG1762">
        <v>-434.88900000000001</v>
      </c>
      <c r="AH1762">
        <v>-284.73200000000003</v>
      </c>
      <c r="AI1762">
        <v>-150.75700000000001</v>
      </c>
      <c r="AJ1762">
        <v>-132.715</v>
      </c>
      <c r="AK1762">
        <v>-173.566</v>
      </c>
      <c r="AL1762">
        <v>-171.96899999999999</v>
      </c>
      <c r="AM1762">
        <v>-133.34100000000001</v>
      </c>
      <c r="AN1762">
        <v>-44.603000000000002</v>
      </c>
      <c r="AO1762">
        <v>-30.145</v>
      </c>
      <c r="AP1762">
        <v>-16.556999999999999</v>
      </c>
      <c r="AQ1762">
        <v>-14.967000000000001</v>
      </c>
      <c r="AR1762">
        <v>-14.342000000000001</v>
      </c>
      <c r="AS1762">
        <v>-14.804</v>
      </c>
      <c r="AT1762">
        <v>-15.742000000000001</v>
      </c>
      <c r="AU1762">
        <v>-16.016999999999999</v>
      </c>
      <c r="AV1762">
        <v>-15.567</v>
      </c>
      <c r="AW1762">
        <v>-15.179</v>
      </c>
      <c r="AX1762">
        <v>-15.254</v>
      </c>
      <c r="AY1762">
        <v>-15.116</v>
      </c>
      <c r="AZ1762">
        <v>-14.728999999999999</v>
      </c>
      <c r="BA1762">
        <v>-14.004</v>
      </c>
      <c r="BB1762">
        <v>-14.742000000000001</v>
      </c>
      <c r="BC1762">
        <v>-13.167</v>
      </c>
      <c r="BD1762">
        <v>-13.228999999999999</v>
      </c>
    </row>
    <row r="1763" spans="1:56" x14ac:dyDescent="0.25">
      <c r="A1763" t="s">
        <v>323</v>
      </c>
      <c r="D1763" t="s">
        <v>2</v>
      </c>
      <c r="F1763" t="s">
        <v>155</v>
      </c>
      <c r="G1763" s="33">
        <v>43273</v>
      </c>
      <c r="H1763" s="41">
        <f t="shared" si="32"/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</row>
    <row r="1764" spans="1:56" x14ac:dyDescent="0.25">
      <c r="A1764" t="s">
        <v>323</v>
      </c>
      <c r="D1764" t="s">
        <v>2</v>
      </c>
      <c r="F1764" t="s">
        <v>156</v>
      </c>
      <c r="G1764" s="33">
        <v>43274</v>
      </c>
      <c r="H1764" s="41">
        <f t="shared" si="32"/>
        <v>14334.093000000003</v>
      </c>
      <c r="I1764">
        <v>-3.7389999999999999</v>
      </c>
      <c r="J1764">
        <v>-3.4390000000000001</v>
      </c>
      <c r="K1764">
        <v>-3.169</v>
      </c>
      <c r="L1764">
        <v>-3.07</v>
      </c>
      <c r="M1764">
        <v>-2.258</v>
      </c>
      <c r="N1764">
        <v>-2.8519999999999999</v>
      </c>
      <c r="O1764">
        <v>-3.2610000000000001</v>
      </c>
      <c r="P1764">
        <v>-2.6040000000000001</v>
      </c>
      <c r="Q1764">
        <v>-2.8610000000000002</v>
      </c>
      <c r="R1764">
        <v>-4.4489999999999998</v>
      </c>
      <c r="S1764">
        <v>-3.9889999999999999</v>
      </c>
      <c r="T1764">
        <v>-3.8130000000000002</v>
      </c>
      <c r="U1764">
        <v>-4.2729999999999997</v>
      </c>
      <c r="V1764">
        <v>-3.6749999999999998</v>
      </c>
      <c r="W1764">
        <v>-3.2509999999999999</v>
      </c>
      <c r="X1764">
        <v>-6.4130000000000003</v>
      </c>
      <c r="Y1764">
        <v>-112.327</v>
      </c>
      <c r="Z1764">
        <v>-367.88299999999998</v>
      </c>
      <c r="AA1764">
        <v>-131.328</v>
      </c>
      <c r="AB1764">
        <v>-474.66500000000002</v>
      </c>
      <c r="AC1764">
        <v>-2234.2869999999998</v>
      </c>
      <c r="AD1764">
        <v>-2021.125</v>
      </c>
      <c r="AE1764">
        <v>-2681.47</v>
      </c>
      <c r="AF1764">
        <v>-2360.8110000000001</v>
      </c>
      <c r="AG1764">
        <v>-1718.576</v>
      </c>
      <c r="AH1764">
        <v>-563.26800000000003</v>
      </c>
      <c r="AI1764">
        <v>-434.745</v>
      </c>
      <c r="AJ1764">
        <v>-375.06299999999999</v>
      </c>
      <c r="AK1764">
        <v>-330.49099999999999</v>
      </c>
      <c r="AL1764">
        <v>-193.61600000000001</v>
      </c>
      <c r="AM1764">
        <v>-90.293999999999997</v>
      </c>
      <c r="AN1764">
        <v>-53.195999999999998</v>
      </c>
      <c r="AO1764">
        <v>-17.260999999999999</v>
      </c>
      <c r="AP1764">
        <v>-9.7330000000000005</v>
      </c>
      <c r="AQ1764">
        <v>-11.756</v>
      </c>
      <c r="AR1764">
        <v>-8.2270000000000003</v>
      </c>
      <c r="AS1764">
        <v>-9.1560000000000006</v>
      </c>
      <c r="AT1764">
        <v>-8.98</v>
      </c>
      <c r="AU1764">
        <v>-8.0559999999999992</v>
      </c>
      <c r="AV1764">
        <v>-8.8480000000000008</v>
      </c>
      <c r="AW1764">
        <v>-8.1159999999999997</v>
      </c>
      <c r="AX1764">
        <v>-6.8550000000000004</v>
      </c>
      <c r="AY1764">
        <v>-6.53</v>
      </c>
      <c r="AZ1764">
        <v>-7.0549999999999997</v>
      </c>
      <c r="BA1764">
        <v>-6.8490000000000002</v>
      </c>
      <c r="BB1764">
        <v>-6.633</v>
      </c>
      <c r="BC1764">
        <v>-5.0149999999999997</v>
      </c>
      <c r="BD1764">
        <v>-4.7619999999999996</v>
      </c>
    </row>
    <row r="1765" spans="1:56" x14ac:dyDescent="0.25">
      <c r="A1765" t="s">
        <v>323</v>
      </c>
      <c r="D1765" t="s">
        <v>2</v>
      </c>
      <c r="F1765" t="s">
        <v>155</v>
      </c>
      <c r="G1765" s="33">
        <v>43274</v>
      </c>
      <c r="H1765" s="41">
        <f t="shared" si="32"/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</row>
    <row r="1766" spans="1:56" x14ac:dyDescent="0.25">
      <c r="A1766" t="s">
        <v>323</v>
      </c>
      <c r="D1766" t="s">
        <v>2</v>
      </c>
      <c r="F1766" t="s">
        <v>157</v>
      </c>
      <c r="G1766" s="33">
        <v>43274</v>
      </c>
      <c r="H1766" s="41">
        <f t="shared" si="32"/>
        <v>2163.31</v>
      </c>
      <c r="I1766">
        <v>-13.054</v>
      </c>
      <c r="J1766">
        <v>-12.867000000000001</v>
      </c>
      <c r="K1766">
        <v>-13.304</v>
      </c>
      <c r="L1766">
        <v>-13.529</v>
      </c>
      <c r="M1766">
        <v>-13.641999999999999</v>
      </c>
      <c r="N1766">
        <v>-13.217000000000001</v>
      </c>
      <c r="O1766">
        <v>-13.429</v>
      </c>
      <c r="P1766">
        <v>-13.817</v>
      </c>
      <c r="Q1766">
        <v>-13.804</v>
      </c>
      <c r="R1766">
        <v>-13.228999999999999</v>
      </c>
      <c r="S1766">
        <v>-13.266999999999999</v>
      </c>
      <c r="T1766">
        <v>-12.817</v>
      </c>
      <c r="U1766">
        <v>-11.929</v>
      </c>
      <c r="V1766">
        <v>-13.342000000000001</v>
      </c>
      <c r="W1766">
        <v>-12.965999999999999</v>
      </c>
      <c r="X1766">
        <v>-13.420999999999999</v>
      </c>
      <c r="Y1766">
        <v>-34.918999999999997</v>
      </c>
      <c r="Z1766">
        <v>-66.025999999999996</v>
      </c>
      <c r="AA1766">
        <v>-35.057000000000002</v>
      </c>
      <c r="AB1766">
        <v>-85.942999999999998</v>
      </c>
      <c r="AC1766">
        <v>-235.83799999999999</v>
      </c>
      <c r="AD1766">
        <v>-207.80799999999999</v>
      </c>
      <c r="AE1766">
        <v>-236.726</v>
      </c>
      <c r="AF1766">
        <v>-210.601</v>
      </c>
      <c r="AG1766">
        <v>-175.05699999999999</v>
      </c>
      <c r="AH1766">
        <v>-71.384</v>
      </c>
      <c r="AI1766">
        <v>-82.206000000000003</v>
      </c>
      <c r="AJ1766">
        <v>-80.090999999999994</v>
      </c>
      <c r="AK1766">
        <v>-79.040000000000006</v>
      </c>
      <c r="AL1766">
        <v>-53.564999999999998</v>
      </c>
      <c r="AM1766">
        <v>-34.167000000000002</v>
      </c>
      <c r="AN1766">
        <v>-21.888000000000002</v>
      </c>
      <c r="AO1766">
        <v>-17.323</v>
      </c>
      <c r="AP1766">
        <v>-15.179</v>
      </c>
      <c r="AQ1766">
        <v>-15.929</v>
      </c>
      <c r="AR1766">
        <v>-15.154</v>
      </c>
      <c r="AS1766">
        <v>-15.617000000000001</v>
      </c>
      <c r="AT1766">
        <v>-15.478999999999999</v>
      </c>
      <c r="AU1766">
        <v>-15.504</v>
      </c>
      <c r="AV1766">
        <v>-16.042000000000002</v>
      </c>
      <c r="AW1766">
        <v>-14.978999999999999</v>
      </c>
      <c r="AX1766">
        <v>-15.103999999999999</v>
      </c>
      <c r="AY1766">
        <v>-14.829000000000001</v>
      </c>
      <c r="AZ1766">
        <v>-15.029</v>
      </c>
      <c r="BA1766">
        <v>-13.054</v>
      </c>
      <c r="BB1766">
        <v>-15.353999999999999</v>
      </c>
      <c r="BC1766">
        <v>-13.342000000000001</v>
      </c>
      <c r="BD1766">
        <v>-13.442</v>
      </c>
    </row>
    <row r="1767" spans="1:56" x14ac:dyDescent="0.25">
      <c r="A1767" t="s">
        <v>323</v>
      </c>
      <c r="D1767" t="s">
        <v>2</v>
      </c>
      <c r="F1767" t="s">
        <v>156</v>
      </c>
      <c r="G1767" s="33">
        <v>43275</v>
      </c>
      <c r="H1767" s="41">
        <f t="shared" si="32"/>
        <v>28232.295000000006</v>
      </c>
      <c r="I1767">
        <v>-3.1619999999999999</v>
      </c>
      <c r="J1767">
        <v>-3.0750000000000002</v>
      </c>
      <c r="K1767">
        <v>-2.2429999999999999</v>
      </c>
      <c r="L1767">
        <v>-2.4060000000000001</v>
      </c>
      <c r="M1767">
        <v>-2.6230000000000002</v>
      </c>
      <c r="N1767">
        <v>-2.4260000000000002</v>
      </c>
      <c r="O1767">
        <v>-2.2189999999999999</v>
      </c>
      <c r="P1767">
        <v>-2.492</v>
      </c>
      <c r="Q1767">
        <v>-2.6869999999999998</v>
      </c>
      <c r="R1767">
        <v>-2.2629999999999999</v>
      </c>
      <c r="S1767">
        <v>-2.3380000000000001</v>
      </c>
      <c r="T1767">
        <v>-2.419</v>
      </c>
      <c r="U1767">
        <v>-4.75</v>
      </c>
      <c r="V1767">
        <v>-5.032</v>
      </c>
      <c r="W1767">
        <v>-3.6560000000000001</v>
      </c>
      <c r="X1767">
        <v>-3.3530000000000002</v>
      </c>
      <c r="Y1767">
        <v>-9.7080000000000002</v>
      </c>
      <c r="Z1767">
        <v>-92.084999999999994</v>
      </c>
      <c r="AA1767">
        <v>-289.07299999999998</v>
      </c>
      <c r="AB1767">
        <v>-697.49099999999999</v>
      </c>
      <c r="AC1767">
        <v>-1176.48</v>
      </c>
      <c r="AD1767">
        <v>-1723.721</v>
      </c>
      <c r="AE1767">
        <v>-2505.9009999999998</v>
      </c>
      <c r="AF1767">
        <v>-3270.9009999999998</v>
      </c>
      <c r="AG1767">
        <v>-3481.895</v>
      </c>
      <c r="AH1767">
        <v>-3509.62</v>
      </c>
      <c r="AI1767">
        <v>-3424.6729999999998</v>
      </c>
      <c r="AJ1767">
        <v>-2672.5610000000001</v>
      </c>
      <c r="AK1767">
        <v>-1986.288</v>
      </c>
      <c r="AL1767">
        <v>-1924.9690000000001</v>
      </c>
      <c r="AM1767">
        <v>-915.89400000000001</v>
      </c>
      <c r="AN1767">
        <v>-331.173</v>
      </c>
      <c r="AO1767">
        <v>-57.801000000000002</v>
      </c>
      <c r="AP1767">
        <v>-12.323</v>
      </c>
      <c r="AQ1767">
        <v>-11.635</v>
      </c>
      <c r="AR1767">
        <v>-9.7170000000000005</v>
      </c>
      <c r="AS1767">
        <v>-10.468999999999999</v>
      </c>
      <c r="AT1767">
        <v>-10.792999999999999</v>
      </c>
      <c r="AU1767">
        <v>-9.4849999999999994</v>
      </c>
      <c r="AV1767">
        <v>-8.8550000000000004</v>
      </c>
      <c r="AW1767">
        <v>-7.5979999999999999</v>
      </c>
      <c r="AX1767">
        <v>-6.31</v>
      </c>
      <c r="AY1767">
        <v>-5.7949999999999999</v>
      </c>
      <c r="AZ1767">
        <v>-5.5039999999999996</v>
      </c>
      <c r="BA1767">
        <v>-5.1989999999999998</v>
      </c>
      <c r="BB1767">
        <v>-4.5709999999999997</v>
      </c>
      <c r="BC1767">
        <v>-3.8069999999999999</v>
      </c>
      <c r="BD1767">
        <v>-2.8559999999999999</v>
      </c>
    </row>
    <row r="1768" spans="1:56" x14ac:dyDescent="0.25">
      <c r="A1768" t="s">
        <v>323</v>
      </c>
      <c r="D1768" t="s">
        <v>2</v>
      </c>
      <c r="F1768" t="s">
        <v>157</v>
      </c>
      <c r="G1768" s="33">
        <v>43275</v>
      </c>
      <c r="H1768" s="41">
        <f t="shared" si="32"/>
        <v>4946.8739999999998</v>
      </c>
      <c r="I1768">
        <v>-13.129</v>
      </c>
      <c r="J1768">
        <v>-13.254</v>
      </c>
      <c r="K1768">
        <v>-13.492000000000001</v>
      </c>
      <c r="L1768">
        <v>-13.117000000000001</v>
      </c>
      <c r="M1768">
        <v>-13.079000000000001</v>
      </c>
      <c r="N1768">
        <v>-13.529</v>
      </c>
      <c r="O1768">
        <v>-13.554</v>
      </c>
      <c r="P1768">
        <v>-13.266999999999999</v>
      </c>
      <c r="Q1768">
        <v>-13.242000000000001</v>
      </c>
      <c r="R1768">
        <v>-13.529</v>
      </c>
      <c r="S1768">
        <v>-13.717000000000001</v>
      </c>
      <c r="T1768">
        <v>-12.728999999999999</v>
      </c>
      <c r="U1768">
        <v>-12.542</v>
      </c>
      <c r="V1768">
        <v>-13.304</v>
      </c>
      <c r="W1768">
        <v>-13.691000000000001</v>
      </c>
      <c r="X1768">
        <v>-14.592000000000001</v>
      </c>
      <c r="Y1768">
        <v>-18.189</v>
      </c>
      <c r="Z1768">
        <v>-37.168999999999997</v>
      </c>
      <c r="AA1768">
        <v>-78.367000000000004</v>
      </c>
      <c r="AB1768">
        <v>-153.822</v>
      </c>
      <c r="AC1768">
        <v>-224.22800000000001</v>
      </c>
      <c r="AD1768">
        <v>-273.29199999999997</v>
      </c>
      <c r="AE1768">
        <v>-417.37099999999998</v>
      </c>
      <c r="AF1768">
        <v>-481.43900000000002</v>
      </c>
      <c r="AG1768">
        <v>-522.33299999999997</v>
      </c>
      <c r="AH1768">
        <v>-492.75799999999998</v>
      </c>
      <c r="AI1768">
        <v>-498.06599999999997</v>
      </c>
      <c r="AJ1768">
        <v>-354.21199999999999</v>
      </c>
      <c r="AK1768">
        <v>-339.82299999999998</v>
      </c>
      <c r="AL1768">
        <v>-329.82400000000001</v>
      </c>
      <c r="AM1768">
        <v>-186.834</v>
      </c>
      <c r="AN1768">
        <v>-70.728999999999999</v>
      </c>
      <c r="AO1768">
        <v>-35.097000000000001</v>
      </c>
      <c r="AP1768">
        <v>-16.946999999999999</v>
      </c>
      <c r="AQ1768">
        <v>-14.329000000000001</v>
      </c>
      <c r="AR1768">
        <v>-14.366</v>
      </c>
      <c r="AS1768">
        <v>-15.342000000000001</v>
      </c>
      <c r="AT1768">
        <v>-15.042</v>
      </c>
      <c r="AU1768">
        <v>-15.791</v>
      </c>
      <c r="AV1768">
        <v>-16.079000000000001</v>
      </c>
      <c r="AW1768">
        <v>-15.204000000000001</v>
      </c>
      <c r="AX1768">
        <v>-14.904</v>
      </c>
      <c r="AY1768">
        <v>-14.603999999999999</v>
      </c>
      <c r="AZ1768">
        <v>-13.317</v>
      </c>
      <c r="BA1768">
        <v>-13.154</v>
      </c>
      <c r="BB1768">
        <v>-13.242000000000001</v>
      </c>
      <c r="BC1768">
        <v>-13.704000000000001</v>
      </c>
      <c r="BD1768">
        <v>-13.529</v>
      </c>
    </row>
    <row r="1769" spans="1:56" x14ac:dyDescent="0.25">
      <c r="A1769" t="s">
        <v>323</v>
      </c>
      <c r="D1769" t="s">
        <v>2</v>
      </c>
      <c r="F1769" t="s">
        <v>155</v>
      </c>
      <c r="G1769" s="33">
        <v>43275</v>
      </c>
      <c r="H1769" s="41">
        <f t="shared" si="32"/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</row>
    <row r="1770" spans="1:56" x14ac:dyDescent="0.25">
      <c r="A1770" t="s">
        <v>323</v>
      </c>
      <c r="D1770" t="s">
        <v>2</v>
      </c>
      <c r="F1770" t="s">
        <v>157</v>
      </c>
      <c r="G1770" s="33">
        <v>43276</v>
      </c>
      <c r="H1770" s="41">
        <f t="shared" si="32"/>
        <v>1778.5619999999999</v>
      </c>
      <c r="I1770">
        <v>-13.404</v>
      </c>
      <c r="J1770">
        <v>-12.942</v>
      </c>
      <c r="K1770">
        <v>-12.904</v>
      </c>
      <c r="L1770">
        <v>-13.516999999999999</v>
      </c>
      <c r="M1770">
        <v>-13.103999999999999</v>
      </c>
      <c r="N1770">
        <v>-13.103999999999999</v>
      </c>
      <c r="O1770">
        <v>-13.317</v>
      </c>
      <c r="P1770">
        <v>-12.817</v>
      </c>
      <c r="Q1770">
        <v>-13.629</v>
      </c>
      <c r="R1770">
        <v>-13.004</v>
      </c>
      <c r="S1770">
        <v>-12.353999999999999</v>
      </c>
      <c r="T1770">
        <v>-11.891</v>
      </c>
      <c r="U1770">
        <v>-10.478999999999999</v>
      </c>
      <c r="V1770">
        <v>-12.542</v>
      </c>
      <c r="W1770">
        <v>-12.73</v>
      </c>
      <c r="X1770">
        <v>-14.273999999999999</v>
      </c>
      <c r="Y1770">
        <v>-17.145</v>
      </c>
      <c r="Z1770">
        <v>-27.623000000000001</v>
      </c>
      <c r="AA1770">
        <v>-67.194999999999993</v>
      </c>
      <c r="AB1770">
        <v>-104.18600000000001</v>
      </c>
      <c r="AC1770">
        <v>-117.363</v>
      </c>
      <c r="AD1770">
        <v>-166.321</v>
      </c>
      <c r="AE1770">
        <v>-176.65700000000001</v>
      </c>
      <c r="AF1770">
        <v>-127.68300000000001</v>
      </c>
      <c r="AG1770">
        <v>-81.447000000000003</v>
      </c>
      <c r="AH1770">
        <v>-72.989999999999995</v>
      </c>
      <c r="AI1770">
        <v>-100.226</v>
      </c>
      <c r="AJ1770">
        <v>-99.643000000000001</v>
      </c>
      <c r="AK1770">
        <v>-75.757000000000005</v>
      </c>
      <c r="AL1770">
        <v>-51.83</v>
      </c>
      <c r="AM1770">
        <v>-36.523000000000003</v>
      </c>
      <c r="AN1770">
        <v>-26.030999999999999</v>
      </c>
      <c r="AO1770">
        <v>-19.189</v>
      </c>
      <c r="AP1770">
        <v>-15.622</v>
      </c>
      <c r="AQ1770">
        <v>-14.041</v>
      </c>
      <c r="AR1770">
        <v>-13.728999999999999</v>
      </c>
      <c r="AS1770">
        <v>-13.742000000000001</v>
      </c>
      <c r="AT1770">
        <v>-13.667</v>
      </c>
      <c r="AU1770">
        <v>-14.029</v>
      </c>
      <c r="AV1770">
        <v>-14.141999999999999</v>
      </c>
      <c r="AW1770">
        <v>-13.742000000000001</v>
      </c>
      <c r="AX1770">
        <v>-14.179</v>
      </c>
      <c r="AY1770">
        <v>-13.866</v>
      </c>
      <c r="AZ1770">
        <v>-12.304</v>
      </c>
      <c r="BA1770">
        <v>-11.590999999999999</v>
      </c>
      <c r="BB1770">
        <v>-13.379</v>
      </c>
      <c r="BC1770">
        <v>-13.592000000000001</v>
      </c>
      <c r="BD1770">
        <v>-13.116</v>
      </c>
    </row>
    <row r="1771" spans="1:56" x14ac:dyDescent="0.25">
      <c r="A1771" t="s">
        <v>323</v>
      </c>
      <c r="D1771" t="s">
        <v>2</v>
      </c>
      <c r="F1771" t="s">
        <v>156</v>
      </c>
      <c r="G1771" s="33">
        <v>43276</v>
      </c>
      <c r="H1771" s="41">
        <f t="shared" si="32"/>
        <v>45859.614999999998</v>
      </c>
      <c r="I1771">
        <v>-2.3010000000000002</v>
      </c>
      <c r="J1771">
        <v>-2.1429999999999998</v>
      </c>
      <c r="K1771">
        <v>-1.921</v>
      </c>
      <c r="L1771">
        <v>-1.931</v>
      </c>
      <c r="M1771">
        <v>-1.931</v>
      </c>
      <c r="N1771">
        <v>-1.9990000000000001</v>
      </c>
      <c r="O1771">
        <v>-2.9380000000000002</v>
      </c>
      <c r="P1771">
        <v>-1.8029999999999999</v>
      </c>
      <c r="Q1771">
        <v>-2.2869999999999999</v>
      </c>
      <c r="R1771">
        <v>-2.2370000000000001</v>
      </c>
      <c r="S1771">
        <v>-2.633</v>
      </c>
      <c r="T1771">
        <v>-2.383</v>
      </c>
      <c r="U1771">
        <v>-4.056</v>
      </c>
      <c r="V1771">
        <v>-3.9119999999999999</v>
      </c>
      <c r="W1771">
        <v>-4.4130000000000003</v>
      </c>
      <c r="X1771">
        <v>-5.4729999999999999</v>
      </c>
      <c r="Y1771">
        <v>-37.914000000000001</v>
      </c>
      <c r="Z1771">
        <v>-319.80900000000003</v>
      </c>
      <c r="AA1771">
        <v>-1618.0930000000001</v>
      </c>
      <c r="AB1771">
        <v>-3636.24</v>
      </c>
      <c r="AC1771">
        <v>-5140.9780000000001</v>
      </c>
      <c r="AD1771">
        <v>-5788.62</v>
      </c>
      <c r="AE1771">
        <v>-6451.6180000000004</v>
      </c>
      <c r="AF1771">
        <v>-5026.4170000000004</v>
      </c>
      <c r="AG1771">
        <v>-3164.4580000000001</v>
      </c>
      <c r="AH1771">
        <v>-2862.9490000000001</v>
      </c>
      <c r="AI1771">
        <v>-3590.232</v>
      </c>
      <c r="AJ1771">
        <v>-3152.7579999999998</v>
      </c>
      <c r="AK1771">
        <v>-2363.0970000000002</v>
      </c>
      <c r="AL1771">
        <v>-1420.87</v>
      </c>
      <c r="AM1771">
        <v>-618.60900000000004</v>
      </c>
      <c r="AN1771">
        <v>-385.53399999999999</v>
      </c>
      <c r="AO1771">
        <v>-124.4</v>
      </c>
      <c r="AP1771">
        <v>-12.481999999999999</v>
      </c>
      <c r="AQ1771">
        <v>-10.31</v>
      </c>
      <c r="AR1771">
        <v>-10.368</v>
      </c>
      <c r="AS1771">
        <v>-8.0579999999999998</v>
      </c>
      <c r="AT1771">
        <v>-6.5570000000000004</v>
      </c>
      <c r="AU1771">
        <v>-9.7230000000000008</v>
      </c>
      <c r="AV1771">
        <v>-7.9889999999999999</v>
      </c>
      <c r="AW1771">
        <v>-8.7560000000000002</v>
      </c>
      <c r="AX1771">
        <v>-6.8520000000000003</v>
      </c>
      <c r="AY1771">
        <v>-6.1280000000000001</v>
      </c>
      <c r="AZ1771">
        <v>-5.3959999999999999</v>
      </c>
      <c r="BA1771">
        <v>-5.093</v>
      </c>
      <c r="BB1771">
        <v>-4.827</v>
      </c>
      <c r="BC1771">
        <v>-5.64</v>
      </c>
      <c r="BD1771">
        <v>-4.4790000000000001</v>
      </c>
    </row>
    <row r="1772" spans="1:56" x14ac:dyDescent="0.25">
      <c r="A1772" t="s">
        <v>323</v>
      </c>
      <c r="D1772" t="s">
        <v>2</v>
      </c>
      <c r="F1772" t="s">
        <v>155</v>
      </c>
      <c r="G1772" s="33">
        <v>43276</v>
      </c>
      <c r="H1772" s="41">
        <f t="shared" si="32"/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</row>
    <row r="1773" spans="1:56" x14ac:dyDescent="0.25">
      <c r="A1773" t="s">
        <v>323</v>
      </c>
      <c r="D1773" t="s">
        <v>2</v>
      </c>
      <c r="F1773" t="s">
        <v>155</v>
      </c>
      <c r="G1773" s="33">
        <v>43277</v>
      </c>
      <c r="H1773" s="41">
        <f t="shared" si="32"/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</row>
    <row r="1774" spans="1:56" x14ac:dyDescent="0.25">
      <c r="A1774" t="s">
        <v>323</v>
      </c>
      <c r="D1774" t="s">
        <v>2</v>
      </c>
      <c r="F1774" t="s">
        <v>156</v>
      </c>
      <c r="G1774" s="33">
        <v>43277</v>
      </c>
      <c r="H1774" s="41">
        <f t="shared" si="32"/>
        <v>90231.334999999977</v>
      </c>
      <c r="I1774">
        <v>-3.39</v>
      </c>
      <c r="J1774">
        <v>-2.839</v>
      </c>
      <c r="K1774">
        <v>-1.9870000000000001</v>
      </c>
      <c r="L1774">
        <v>-1.837</v>
      </c>
      <c r="M1774">
        <v>-2.0640000000000001</v>
      </c>
      <c r="N1774">
        <v>-2.15</v>
      </c>
      <c r="O1774">
        <v>-2.0379999999999998</v>
      </c>
      <c r="P1774">
        <v>-1.7809999999999999</v>
      </c>
      <c r="Q1774">
        <v>-1.851</v>
      </c>
      <c r="R1774">
        <v>-2.2930000000000001</v>
      </c>
      <c r="S1774">
        <v>-2.8639999999999999</v>
      </c>
      <c r="T1774">
        <v>-3.4950000000000001</v>
      </c>
      <c r="U1774">
        <v>-4.4130000000000003</v>
      </c>
      <c r="V1774">
        <v>-4.3170000000000002</v>
      </c>
      <c r="W1774">
        <v>-3.6509999999999998</v>
      </c>
      <c r="X1774">
        <v>-5.6420000000000003</v>
      </c>
      <c r="Y1774">
        <v>-14.704000000000001</v>
      </c>
      <c r="Z1774">
        <v>-104.045</v>
      </c>
      <c r="AA1774">
        <v>-448.20800000000003</v>
      </c>
      <c r="AB1774">
        <v>-1313.0160000000001</v>
      </c>
      <c r="AC1774">
        <v>-2491.2020000000002</v>
      </c>
      <c r="AD1774">
        <v>-4214.3639999999996</v>
      </c>
      <c r="AE1774">
        <v>-6115.2659999999996</v>
      </c>
      <c r="AF1774">
        <v>-9590.4529999999995</v>
      </c>
      <c r="AG1774">
        <v>-13569.956</v>
      </c>
      <c r="AH1774">
        <v>-12350.025</v>
      </c>
      <c r="AI1774">
        <v>-8188.7529999999997</v>
      </c>
      <c r="AJ1774">
        <v>-6627.3739999999998</v>
      </c>
      <c r="AK1774">
        <v>-5690.7389999999996</v>
      </c>
      <c r="AL1774">
        <v>-10284.65</v>
      </c>
      <c r="AM1774">
        <v>-6043.192</v>
      </c>
      <c r="AN1774">
        <v>-2745.5859999999998</v>
      </c>
      <c r="AO1774">
        <v>-274.57299999999998</v>
      </c>
      <c r="AP1774">
        <v>-18.454000000000001</v>
      </c>
      <c r="AQ1774">
        <v>-9.7620000000000005</v>
      </c>
      <c r="AR1774">
        <v>-10.904999999999999</v>
      </c>
      <c r="AS1774">
        <v>-10.654</v>
      </c>
      <c r="AT1774">
        <v>-9.3930000000000007</v>
      </c>
      <c r="AU1774">
        <v>-7.43</v>
      </c>
      <c r="AV1774">
        <v>-8.68</v>
      </c>
      <c r="AW1774">
        <v>-7.91</v>
      </c>
      <c r="AX1774">
        <v>-6.7290000000000001</v>
      </c>
      <c r="AY1774">
        <v>-7.7350000000000003</v>
      </c>
      <c r="AZ1774">
        <v>-6.2270000000000003</v>
      </c>
      <c r="BA1774">
        <v>-4.077</v>
      </c>
      <c r="BB1774">
        <v>-3.7330000000000001</v>
      </c>
      <c r="BC1774">
        <v>-4.3840000000000003</v>
      </c>
      <c r="BD1774">
        <v>-2.544</v>
      </c>
    </row>
    <row r="1775" spans="1:56" x14ac:dyDescent="0.25">
      <c r="A1775" t="s">
        <v>323</v>
      </c>
      <c r="D1775" t="s">
        <v>2</v>
      </c>
      <c r="F1775" t="s">
        <v>157</v>
      </c>
      <c r="G1775" s="33">
        <v>43277</v>
      </c>
      <c r="H1775" s="41">
        <f t="shared" si="32"/>
        <v>3402.12</v>
      </c>
      <c r="I1775">
        <v>-13.829000000000001</v>
      </c>
      <c r="J1775">
        <v>-13.617000000000001</v>
      </c>
      <c r="K1775">
        <v>-13.641999999999999</v>
      </c>
      <c r="L1775">
        <v>-13.255000000000001</v>
      </c>
      <c r="M1775">
        <v>-13.429</v>
      </c>
      <c r="N1775">
        <v>-13.366</v>
      </c>
      <c r="O1775">
        <v>-13.742000000000001</v>
      </c>
      <c r="P1775">
        <v>-13.855</v>
      </c>
      <c r="Q1775">
        <v>-13.754</v>
      </c>
      <c r="R1775">
        <v>-13.279</v>
      </c>
      <c r="S1775">
        <v>-13.478999999999999</v>
      </c>
      <c r="T1775">
        <v>-11.728999999999999</v>
      </c>
      <c r="U1775">
        <v>-11.291</v>
      </c>
      <c r="V1775">
        <v>-13.305</v>
      </c>
      <c r="W1775">
        <v>-13.654</v>
      </c>
      <c r="X1775">
        <v>-13.561999999999999</v>
      </c>
      <c r="Y1775">
        <v>-16.170000000000002</v>
      </c>
      <c r="Z1775">
        <v>-20.02</v>
      </c>
      <c r="AA1775">
        <v>-28.795000000000002</v>
      </c>
      <c r="AB1775">
        <v>-37.840000000000003</v>
      </c>
      <c r="AC1775">
        <v>-64.344999999999999</v>
      </c>
      <c r="AD1775">
        <v>-135.05500000000001</v>
      </c>
      <c r="AE1775">
        <v>-192.37200000000001</v>
      </c>
      <c r="AF1775">
        <v>-324.87599999999998</v>
      </c>
      <c r="AG1775">
        <v>-500.44299999999998</v>
      </c>
      <c r="AH1775">
        <v>-469.07499999999999</v>
      </c>
      <c r="AI1775">
        <v>-238.298</v>
      </c>
      <c r="AJ1775">
        <v>-206.685</v>
      </c>
      <c r="AK1775">
        <v>-133.40600000000001</v>
      </c>
      <c r="AL1775">
        <v>-337.48099999999999</v>
      </c>
      <c r="AM1775">
        <v>-158.773</v>
      </c>
      <c r="AN1775">
        <v>-77.849000000000004</v>
      </c>
      <c r="AO1775">
        <v>-26.669</v>
      </c>
      <c r="AP1775">
        <v>-16.524999999999999</v>
      </c>
      <c r="AQ1775">
        <v>-14.941000000000001</v>
      </c>
      <c r="AR1775">
        <v>-15.079000000000001</v>
      </c>
      <c r="AS1775">
        <v>-15.654</v>
      </c>
      <c r="AT1775">
        <v>-15.166</v>
      </c>
      <c r="AU1775">
        <v>-15.441000000000001</v>
      </c>
      <c r="AV1775">
        <v>-16.053999999999998</v>
      </c>
      <c r="AW1775">
        <v>-15.041</v>
      </c>
      <c r="AX1775">
        <v>-14.891999999999999</v>
      </c>
      <c r="AY1775">
        <v>-15.103999999999999</v>
      </c>
      <c r="AZ1775">
        <v>-12.917</v>
      </c>
      <c r="BA1775">
        <v>-13.891999999999999</v>
      </c>
      <c r="BB1775">
        <v>-13.254</v>
      </c>
      <c r="BC1775">
        <v>-13.441000000000001</v>
      </c>
      <c r="BD1775">
        <v>-13.779</v>
      </c>
    </row>
    <row r="1776" spans="1:56" x14ac:dyDescent="0.25">
      <c r="A1776" t="s">
        <v>323</v>
      </c>
      <c r="D1776" t="s">
        <v>2</v>
      </c>
      <c r="F1776" t="s">
        <v>155</v>
      </c>
      <c r="G1776" s="33">
        <v>43278</v>
      </c>
      <c r="H1776" s="41">
        <f t="shared" si="32"/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</row>
    <row r="1777" spans="1:56" x14ac:dyDescent="0.25">
      <c r="A1777" t="s">
        <v>323</v>
      </c>
      <c r="D1777" t="s">
        <v>2</v>
      </c>
      <c r="F1777" t="s">
        <v>157</v>
      </c>
      <c r="G1777" s="33">
        <v>43278</v>
      </c>
      <c r="H1777" s="41">
        <f t="shared" si="32"/>
        <v>1281.0589999999997</v>
      </c>
      <c r="I1777">
        <v>-13.641</v>
      </c>
      <c r="J1777">
        <v>-13.504</v>
      </c>
      <c r="K1777">
        <v>-13.329000000000001</v>
      </c>
      <c r="L1777">
        <v>-13.292</v>
      </c>
      <c r="M1777">
        <v>-13.304</v>
      </c>
      <c r="N1777">
        <v>-13.853999999999999</v>
      </c>
      <c r="O1777">
        <v>-13.304</v>
      </c>
      <c r="P1777">
        <v>-12.728999999999999</v>
      </c>
      <c r="Q1777">
        <v>-12.954000000000001</v>
      </c>
      <c r="R1777">
        <v>-13.067</v>
      </c>
      <c r="S1777">
        <v>-12.342000000000001</v>
      </c>
      <c r="T1777">
        <v>-10.529</v>
      </c>
      <c r="U1777">
        <v>-11.266999999999999</v>
      </c>
      <c r="V1777">
        <v>-12.879</v>
      </c>
      <c r="W1777">
        <v>-13.641999999999999</v>
      </c>
      <c r="X1777">
        <v>-13.432</v>
      </c>
      <c r="Y1777">
        <v>-18.468</v>
      </c>
      <c r="Z1777">
        <v>-28.035</v>
      </c>
      <c r="AA1777">
        <v>-46.588000000000001</v>
      </c>
      <c r="AB1777">
        <v>-84.164000000000001</v>
      </c>
      <c r="AC1777">
        <v>-96.545000000000002</v>
      </c>
      <c r="AD1777">
        <v>-66.944999999999993</v>
      </c>
      <c r="AE1777">
        <v>-53.924999999999997</v>
      </c>
      <c r="AF1777">
        <v>-42.363</v>
      </c>
      <c r="AG1777">
        <v>-42.741</v>
      </c>
      <c r="AH1777">
        <v>-41.43</v>
      </c>
      <c r="AI1777">
        <v>-45.627000000000002</v>
      </c>
      <c r="AJ1777">
        <v>-67.849000000000004</v>
      </c>
      <c r="AK1777">
        <v>-65.929000000000002</v>
      </c>
      <c r="AL1777">
        <v>-69.567999999999998</v>
      </c>
      <c r="AM1777">
        <v>-44.247</v>
      </c>
      <c r="AN1777">
        <v>-26.219000000000001</v>
      </c>
      <c r="AO1777">
        <v>-20.158000000000001</v>
      </c>
      <c r="AP1777">
        <v>-16.315999999999999</v>
      </c>
      <c r="AQ1777">
        <v>-15.141999999999999</v>
      </c>
      <c r="AR1777">
        <v>-14.504</v>
      </c>
      <c r="AS1777">
        <v>-14.279</v>
      </c>
      <c r="AT1777">
        <v>-14.254</v>
      </c>
      <c r="AU1777">
        <v>-14.717000000000001</v>
      </c>
      <c r="AV1777">
        <v>-14.792</v>
      </c>
      <c r="AW1777">
        <v>-14.516999999999999</v>
      </c>
      <c r="AX1777">
        <v>-14.117000000000001</v>
      </c>
      <c r="AY1777">
        <v>-14.141999999999999</v>
      </c>
      <c r="AZ1777">
        <v>-12.141999999999999</v>
      </c>
      <c r="BA1777">
        <v>-13.054</v>
      </c>
      <c r="BB1777">
        <v>-13.641999999999999</v>
      </c>
      <c r="BC1777">
        <v>-13.654</v>
      </c>
      <c r="BD1777">
        <v>-13.917</v>
      </c>
    </row>
    <row r="1778" spans="1:56" x14ac:dyDescent="0.25">
      <c r="A1778" t="s">
        <v>323</v>
      </c>
      <c r="D1778" t="s">
        <v>2</v>
      </c>
      <c r="F1778" t="s">
        <v>156</v>
      </c>
      <c r="G1778" s="33">
        <v>43278</v>
      </c>
      <c r="H1778" s="41">
        <f t="shared" si="32"/>
        <v>27189.114999999991</v>
      </c>
      <c r="I1778">
        <v>-2.778</v>
      </c>
      <c r="J1778">
        <v>-2.3170000000000002</v>
      </c>
      <c r="K1778">
        <v>-2.9670000000000001</v>
      </c>
      <c r="L1778">
        <v>-2.35</v>
      </c>
      <c r="M1778">
        <v>-2.9540000000000002</v>
      </c>
      <c r="N1778">
        <v>-3.3479999999999999</v>
      </c>
      <c r="O1778">
        <v>-2.8159999999999998</v>
      </c>
      <c r="P1778">
        <v>-2.778</v>
      </c>
      <c r="Q1778">
        <v>-2.234</v>
      </c>
      <c r="R1778">
        <v>-2.2930000000000001</v>
      </c>
      <c r="S1778">
        <v>-3.153</v>
      </c>
      <c r="T1778">
        <v>-2.819</v>
      </c>
      <c r="U1778">
        <v>-2.7469999999999999</v>
      </c>
      <c r="V1778">
        <v>-4.359</v>
      </c>
      <c r="W1778">
        <v>-4.5839999999999996</v>
      </c>
      <c r="X1778">
        <v>-5.984</v>
      </c>
      <c r="Y1778">
        <v>-61.283000000000001</v>
      </c>
      <c r="Z1778">
        <v>-307.72399999999999</v>
      </c>
      <c r="AA1778">
        <v>-823.12900000000002</v>
      </c>
      <c r="AB1778">
        <v>-2774.6149999999998</v>
      </c>
      <c r="AC1778">
        <v>-3633.451</v>
      </c>
      <c r="AD1778">
        <v>-2366.9659999999999</v>
      </c>
      <c r="AE1778">
        <v>-1863.201</v>
      </c>
      <c r="AF1778">
        <v>-1504.4880000000001</v>
      </c>
      <c r="AG1778">
        <v>-1495.021</v>
      </c>
      <c r="AH1778">
        <v>-1190.1679999999999</v>
      </c>
      <c r="AI1778">
        <v>-1874.8320000000001</v>
      </c>
      <c r="AJ1778">
        <v>-2531.0239999999999</v>
      </c>
      <c r="AK1778">
        <v>-2238.692</v>
      </c>
      <c r="AL1778">
        <v>-2425.8809999999999</v>
      </c>
      <c r="AM1778">
        <v>-1423.192</v>
      </c>
      <c r="AN1778">
        <v>-420.31700000000001</v>
      </c>
      <c r="AO1778">
        <v>-104.288</v>
      </c>
      <c r="AP1778">
        <v>-15.516999999999999</v>
      </c>
      <c r="AQ1778">
        <v>-9.0299999999999994</v>
      </c>
      <c r="AR1778">
        <v>-9.5</v>
      </c>
      <c r="AS1778">
        <v>-6.3879999999999999</v>
      </c>
      <c r="AT1778">
        <v>-5.2240000000000002</v>
      </c>
      <c r="AU1778">
        <v>-5.8390000000000004</v>
      </c>
      <c r="AV1778">
        <v>-6.1029999999999998</v>
      </c>
      <c r="AW1778">
        <v>-7.694</v>
      </c>
      <c r="AX1778">
        <v>-6.7130000000000001</v>
      </c>
      <c r="AY1778">
        <v>-5.6260000000000003</v>
      </c>
      <c r="AZ1778">
        <v>-5.1319999999999997</v>
      </c>
      <c r="BA1778">
        <v>-5.0810000000000004</v>
      </c>
      <c r="BB1778">
        <v>-4.8209999999999997</v>
      </c>
      <c r="BC1778">
        <v>-4.4029999999999996</v>
      </c>
      <c r="BD1778">
        <v>-3.2909999999999999</v>
      </c>
    </row>
    <row r="1779" spans="1:56" x14ac:dyDescent="0.25">
      <c r="A1779" t="s">
        <v>323</v>
      </c>
      <c r="D1779" t="s">
        <v>2</v>
      </c>
      <c r="F1779" t="s">
        <v>157</v>
      </c>
      <c r="G1779" s="33">
        <v>43279</v>
      </c>
      <c r="H1779" s="41">
        <f t="shared" si="32"/>
        <v>1178.6629999999998</v>
      </c>
      <c r="I1779">
        <v>-13.304</v>
      </c>
      <c r="J1779">
        <v>-13.529</v>
      </c>
      <c r="K1779">
        <v>-13.379</v>
      </c>
      <c r="L1779">
        <v>-14.217000000000001</v>
      </c>
      <c r="M1779">
        <v>-13.442</v>
      </c>
      <c r="N1779">
        <v>-13.292</v>
      </c>
      <c r="O1779">
        <v>-13.379</v>
      </c>
      <c r="P1779">
        <v>-13.704000000000001</v>
      </c>
      <c r="Q1779">
        <v>-13.454000000000001</v>
      </c>
      <c r="R1779">
        <v>-13.092000000000001</v>
      </c>
      <c r="S1779">
        <v>-12.853999999999999</v>
      </c>
      <c r="T1779">
        <v>-11.228999999999999</v>
      </c>
      <c r="U1779">
        <v>-12.978999999999999</v>
      </c>
      <c r="V1779">
        <v>-13.041</v>
      </c>
      <c r="W1779">
        <v>-13.191000000000001</v>
      </c>
      <c r="X1779">
        <v>-14.224</v>
      </c>
      <c r="Y1779">
        <v>-17.931999999999999</v>
      </c>
      <c r="Z1779">
        <v>-24.670999999999999</v>
      </c>
      <c r="AA1779">
        <v>-30.134</v>
      </c>
      <c r="AB1779">
        <v>-33.539000000000001</v>
      </c>
      <c r="AC1779">
        <v>-39.372999999999998</v>
      </c>
      <c r="AD1779">
        <v>-47.942999999999998</v>
      </c>
      <c r="AE1779">
        <v>-59.116999999999997</v>
      </c>
      <c r="AF1779">
        <v>-85.662000000000006</v>
      </c>
      <c r="AG1779">
        <v>-85.480999999999995</v>
      </c>
      <c r="AH1779">
        <v>-57.463000000000001</v>
      </c>
      <c r="AI1779">
        <v>-51.93</v>
      </c>
      <c r="AJ1779">
        <v>-49.465000000000003</v>
      </c>
      <c r="AK1779">
        <v>-43.204000000000001</v>
      </c>
      <c r="AL1779">
        <v>-39.034999999999997</v>
      </c>
      <c r="AM1779">
        <v>-40.145000000000003</v>
      </c>
      <c r="AN1779">
        <v>-27.888999999999999</v>
      </c>
      <c r="AO1779">
        <v>-17.538</v>
      </c>
      <c r="AP1779">
        <v>-14.625</v>
      </c>
      <c r="AQ1779">
        <v>-13.942</v>
      </c>
      <c r="AR1779">
        <v>-13.965999999999999</v>
      </c>
      <c r="AS1779">
        <v>-15.054</v>
      </c>
      <c r="AT1779">
        <v>-15.478999999999999</v>
      </c>
      <c r="AU1779">
        <v>-14.978999999999999</v>
      </c>
      <c r="AV1779">
        <v>-15.779</v>
      </c>
      <c r="AW1779">
        <v>-15.228999999999999</v>
      </c>
      <c r="AX1779">
        <v>-15.817</v>
      </c>
      <c r="AY1779">
        <v>-14.891999999999999</v>
      </c>
      <c r="AZ1779">
        <v>-12.279</v>
      </c>
      <c r="BA1779">
        <v>-14.129</v>
      </c>
      <c r="BB1779">
        <v>-13.179</v>
      </c>
      <c r="BC1779">
        <v>-13.129</v>
      </c>
      <c r="BD1779">
        <v>-13.353999999999999</v>
      </c>
    </row>
    <row r="1780" spans="1:56" x14ac:dyDescent="0.25">
      <c r="A1780" t="s">
        <v>323</v>
      </c>
      <c r="D1780" t="s">
        <v>2</v>
      </c>
      <c r="F1780" t="s">
        <v>156</v>
      </c>
      <c r="G1780" s="33">
        <v>43279</v>
      </c>
      <c r="H1780" s="41">
        <f t="shared" si="32"/>
        <v>25149.357000000011</v>
      </c>
      <c r="I1780">
        <v>-2.7639999999999998</v>
      </c>
      <c r="J1780">
        <v>-3.6739999999999999</v>
      </c>
      <c r="K1780">
        <v>-3.0830000000000002</v>
      </c>
      <c r="L1780">
        <v>-1.9570000000000001</v>
      </c>
      <c r="M1780">
        <v>-2.0609999999999999</v>
      </c>
      <c r="N1780">
        <v>-2.0680000000000001</v>
      </c>
      <c r="O1780">
        <v>-2.0670000000000002</v>
      </c>
      <c r="P1780">
        <v>-1.835</v>
      </c>
      <c r="Q1780">
        <v>-2.7879999999999998</v>
      </c>
      <c r="R1780">
        <v>-3.2309999999999999</v>
      </c>
      <c r="S1780">
        <v>-4.2880000000000003</v>
      </c>
      <c r="T1780">
        <v>-3.0579999999999998</v>
      </c>
      <c r="U1780">
        <v>-3.1019999999999999</v>
      </c>
      <c r="V1780">
        <v>-2.37</v>
      </c>
      <c r="W1780">
        <v>-4.0330000000000004</v>
      </c>
      <c r="X1780">
        <v>-5.5149999999999997</v>
      </c>
      <c r="Y1780">
        <v>-89.941999999999993</v>
      </c>
      <c r="Z1780">
        <v>-389.95800000000003</v>
      </c>
      <c r="AA1780">
        <v>-701.30100000000004</v>
      </c>
      <c r="AB1780">
        <v>-766.76700000000005</v>
      </c>
      <c r="AC1780">
        <v>-1271.19</v>
      </c>
      <c r="AD1780">
        <v>-1788.5119999999999</v>
      </c>
      <c r="AE1780">
        <v>-2298.5819999999999</v>
      </c>
      <c r="AF1780">
        <v>-3595.558</v>
      </c>
      <c r="AG1780">
        <v>-3759.7510000000002</v>
      </c>
      <c r="AH1780">
        <v>-2294.0720000000001</v>
      </c>
      <c r="AI1780">
        <v>-2155.3209999999999</v>
      </c>
      <c r="AJ1780">
        <v>-2160.6979999999999</v>
      </c>
      <c r="AK1780">
        <v>-1303.3699999999999</v>
      </c>
      <c r="AL1780">
        <v>-1064.7819999999999</v>
      </c>
      <c r="AM1780">
        <v>-968.87300000000005</v>
      </c>
      <c r="AN1780">
        <v>-335.93299999999999</v>
      </c>
      <c r="AO1780">
        <v>-57.283000000000001</v>
      </c>
      <c r="AP1780">
        <v>-10.762</v>
      </c>
      <c r="AQ1780">
        <v>-10.186</v>
      </c>
      <c r="AR1780">
        <v>-11.631</v>
      </c>
      <c r="AS1780">
        <v>-7.2050000000000001</v>
      </c>
      <c r="AT1780">
        <v>-6.859</v>
      </c>
      <c r="AU1780">
        <v>-6.74</v>
      </c>
      <c r="AV1780">
        <v>-5.468</v>
      </c>
      <c r="AW1780">
        <v>-6.2519999999999998</v>
      </c>
      <c r="AX1780">
        <v>-5.08</v>
      </c>
      <c r="AY1780">
        <v>-4.7889999999999997</v>
      </c>
      <c r="AZ1780">
        <v>-5.0570000000000004</v>
      </c>
      <c r="BA1780">
        <v>-4.8849999999999998</v>
      </c>
      <c r="BB1780">
        <v>-4.0789999999999997</v>
      </c>
      <c r="BC1780">
        <v>-5.3250000000000002</v>
      </c>
      <c r="BD1780">
        <v>-5.2519999999999998</v>
      </c>
    </row>
    <row r="1781" spans="1:56" x14ac:dyDescent="0.25">
      <c r="A1781" t="s">
        <v>323</v>
      </c>
      <c r="D1781" t="s">
        <v>2</v>
      </c>
      <c r="F1781" t="s">
        <v>155</v>
      </c>
      <c r="G1781" s="33">
        <v>43279</v>
      </c>
      <c r="H1781" s="41">
        <f t="shared" si="32"/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</row>
    <row r="1782" spans="1:56" x14ac:dyDescent="0.25">
      <c r="A1782" t="s">
        <v>323</v>
      </c>
      <c r="D1782" t="s">
        <v>2</v>
      </c>
      <c r="F1782" t="s">
        <v>156</v>
      </c>
      <c r="G1782" s="33">
        <v>43280</v>
      </c>
      <c r="H1782" s="41">
        <f t="shared" si="32"/>
        <v>30469.273000000005</v>
      </c>
      <c r="I1782">
        <v>-4.3410000000000002</v>
      </c>
      <c r="J1782">
        <v>-4.17</v>
      </c>
      <c r="K1782">
        <v>-3.8980000000000001</v>
      </c>
      <c r="L1782">
        <v>-4.2370000000000001</v>
      </c>
      <c r="M1782">
        <v>-3.5760000000000001</v>
      </c>
      <c r="N1782">
        <v>-3.6869999999999998</v>
      </c>
      <c r="O1782">
        <v>-2.2429999999999999</v>
      </c>
      <c r="P1782">
        <v>-2.0169999999999999</v>
      </c>
      <c r="Q1782">
        <v>-2.1520000000000001</v>
      </c>
      <c r="R1782">
        <v>-2.7170000000000001</v>
      </c>
      <c r="S1782">
        <v>-2.706</v>
      </c>
      <c r="T1782">
        <v>-4.0519999999999996</v>
      </c>
      <c r="U1782">
        <v>-3.1850000000000001</v>
      </c>
      <c r="V1782">
        <v>-4.1260000000000003</v>
      </c>
      <c r="W1782">
        <v>-4.5869999999999997</v>
      </c>
      <c r="X1782">
        <v>-4.8620000000000001</v>
      </c>
      <c r="Y1782">
        <v>-22.893000000000001</v>
      </c>
      <c r="Z1782">
        <v>-168.71899999999999</v>
      </c>
      <c r="AA1782">
        <v>-1073.1679999999999</v>
      </c>
      <c r="AB1782">
        <v>-3680.3980000000001</v>
      </c>
      <c r="AC1782">
        <v>-5305.1760000000004</v>
      </c>
      <c r="AD1782">
        <v>-5114.1379999999999</v>
      </c>
      <c r="AE1782">
        <v>-2671.0309999999999</v>
      </c>
      <c r="AF1782">
        <v>-1947.4190000000001</v>
      </c>
      <c r="AG1782">
        <v>-1704.818</v>
      </c>
      <c r="AH1782">
        <v>-1049.7339999999999</v>
      </c>
      <c r="AI1782">
        <v>-905.72500000000002</v>
      </c>
      <c r="AJ1782">
        <v>-1335.175</v>
      </c>
      <c r="AK1782">
        <v>-1686.6679999999999</v>
      </c>
      <c r="AL1782">
        <v>-1748.383</v>
      </c>
      <c r="AM1782">
        <v>-1013.499</v>
      </c>
      <c r="AN1782">
        <v>-427.72300000000001</v>
      </c>
      <c r="AO1782">
        <v>-387.73399999999998</v>
      </c>
      <c r="AP1782">
        <v>-71.335999999999999</v>
      </c>
      <c r="AQ1782">
        <v>-7.9770000000000003</v>
      </c>
      <c r="AR1782">
        <v>-8.86</v>
      </c>
      <c r="AS1782">
        <v>-8.2720000000000002</v>
      </c>
      <c r="AT1782">
        <v>-8.3490000000000002</v>
      </c>
      <c r="AU1782">
        <v>-7.7610000000000001</v>
      </c>
      <c r="AV1782">
        <v>-7.6310000000000002</v>
      </c>
      <c r="AW1782">
        <v>-7.1449999999999996</v>
      </c>
      <c r="AX1782">
        <v>-6.7859999999999996</v>
      </c>
      <c r="AY1782">
        <v>-6.4850000000000003</v>
      </c>
      <c r="AZ1782">
        <v>-5.2290000000000001</v>
      </c>
      <c r="BA1782">
        <v>-6.0019999999999998</v>
      </c>
      <c r="BB1782">
        <v>-6.6319999999999997</v>
      </c>
      <c r="BC1782">
        <v>-6.5259999999999998</v>
      </c>
      <c r="BD1782">
        <v>-5.3250000000000002</v>
      </c>
    </row>
    <row r="1783" spans="1:56" x14ac:dyDescent="0.25">
      <c r="A1783" t="s">
        <v>323</v>
      </c>
      <c r="D1783" t="s">
        <v>2</v>
      </c>
      <c r="F1783" t="s">
        <v>155</v>
      </c>
      <c r="G1783" s="33">
        <v>43280</v>
      </c>
      <c r="H1783" s="41">
        <f t="shared" si="32"/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</row>
    <row r="1784" spans="1:56" x14ac:dyDescent="0.25">
      <c r="A1784" t="s">
        <v>323</v>
      </c>
      <c r="D1784" t="s">
        <v>2</v>
      </c>
      <c r="F1784" t="s">
        <v>157</v>
      </c>
      <c r="G1784" s="33">
        <v>43280</v>
      </c>
      <c r="H1784" s="41">
        <f t="shared" si="32"/>
        <v>1508.453</v>
      </c>
      <c r="I1784">
        <v>-13.741</v>
      </c>
      <c r="J1784">
        <v>-13.241</v>
      </c>
      <c r="K1784">
        <v>-13.241</v>
      </c>
      <c r="L1784">
        <v>-13.292</v>
      </c>
      <c r="M1784">
        <v>-13.228999999999999</v>
      </c>
      <c r="N1784">
        <v>-13.329000000000001</v>
      </c>
      <c r="O1784">
        <v>-13.792</v>
      </c>
      <c r="P1784">
        <v>-13.129</v>
      </c>
      <c r="Q1784">
        <v>-13.117000000000001</v>
      </c>
      <c r="R1784">
        <v>-12.967000000000001</v>
      </c>
      <c r="S1784">
        <v>-12.766</v>
      </c>
      <c r="T1784">
        <v>-10.016999999999999</v>
      </c>
      <c r="U1784">
        <v>-12.179</v>
      </c>
      <c r="V1784">
        <v>-12.516999999999999</v>
      </c>
      <c r="W1784">
        <v>-13.116</v>
      </c>
      <c r="X1784">
        <v>-13.393000000000001</v>
      </c>
      <c r="Y1784">
        <v>-16.013000000000002</v>
      </c>
      <c r="Z1784">
        <v>-21.536000000000001</v>
      </c>
      <c r="AA1784">
        <v>-39.375999999999998</v>
      </c>
      <c r="AB1784">
        <v>-108.83</v>
      </c>
      <c r="AC1784">
        <v>-163.28200000000001</v>
      </c>
      <c r="AD1784">
        <v>-169.92</v>
      </c>
      <c r="AE1784">
        <v>-77.459000000000003</v>
      </c>
      <c r="AF1784">
        <v>-58.576999999999998</v>
      </c>
      <c r="AG1784">
        <v>-53.831000000000003</v>
      </c>
      <c r="AH1784">
        <v>-41.401000000000003</v>
      </c>
      <c r="AI1784">
        <v>-36.976999999999997</v>
      </c>
      <c r="AJ1784">
        <v>-45.697000000000003</v>
      </c>
      <c r="AK1784">
        <v>-58.154000000000003</v>
      </c>
      <c r="AL1784">
        <v>-68.2</v>
      </c>
      <c r="AM1784">
        <v>-53.718000000000004</v>
      </c>
      <c r="AN1784">
        <v>-31.061</v>
      </c>
      <c r="AO1784">
        <v>-31.268999999999998</v>
      </c>
      <c r="AP1784">
        <v>-20.390999999999998</v>
      </c>
      <c r="AQ1784">
        <v>-13.266</v>
      </c>
      <c r="AR1784">
        <v>-13.441000000000001</v>
      </c>
      <c r="AS1784">
        <v>-15.542</v>
      </c>
      <c r="AT1784">
        <v>-15.342000000000001</v>
      </c>
      <c r="AU1784">
        <v>-15.154</v>
      </c>
      <c r="AV1784">
        <v>-15.379</v>
      </c>
      <c r="AW1784">
        <v>-15.329000000000001</v>
      </c>
      <c r="AX1784">
        <v>-14.141999999999999</v>
      </c>
      <c r="AY1784">
        <v>-14.879</v>
      </c>
      <c r="AZ1784">
        <v>-13.554</v>
      </c>
      <c r="BA1784">
        <v>-15.266999999999999</v>
      </c>
      <c r="BB1784">
        <v>-15.367000000000001</v>
      </c>
      <c r="BC1784">
        <v>-15.154</v>
      </c>
      <c r="BD1784">
        <v>-13.879</v>
      </c>
    </row>
    <row r="1785" spans="1:56" x14ac:dyDescent="0.25">
      <c r="A1785" t="s">
        <v>323</v>
      </c>
      <c r="D1785" t="s">
        <v>2</v>
      </c>
      <c r="F1785" t="s">
        <v>157</v>
      </c>
      <c r="G1785" s="33">
        <v>43281</v>
      </c>
      <c r="H1785" s="41">
        <f t="shared" si="32"/>
        <v>5595.6960000000026</v>
      </c>
      <c r="I1785">
        <v>-13.516999999999999</v>
      </c>
      <c r="J1785">
        <v>-13.679</v>
      </c>
      <c r="K1785">
        <v>-13.342000000000001</v>
      </c>
      <c r="L1785">
        <v>-13.567</v>
      </c>
      <c r="M1785">
        <v>-13.454000000000001</v>
      </c>
      <c r="N1785">
        <v>-12.954000000000001</v>
      </c>
      <c r="O1785">
        <v>-13.554</v>
      </c>
      <c r="P1785">
        <v>-13.342000000000001</v>
      </c>
      <c r="Q1785">
        <v>-13.579000000000001</v>
      </c>
      <c r="R1785">
        <v>-13.242000000000001</v>
      </c>
      <c r="S1785">
        <v>-13.342000000000001</v>
      </c>
      <c r="T1785">
        <v>-10.167</v>
      </c>
      <c r="U1785">
        <v>-12.942</v>
      </c>
      <c r="V1785">
        <v>-13.304</v>
      </c>
      <c r="W1785">
        <v>-12.866</v>
      </c>
      <c r="X1785">
        <v>-13.629</v>
      </c>
      <c r="Y1785">
        <v>-17.524999999999999</v>
      </c>
      <c r="Z1785">
        <v>-28.062000000000001</v>
      </c>
      <c r="AA1785">
        <v>-39.362000000000002</v>
      </c>
      <c r="AB1785">
        <v>-62.9</v>
      </c>
      <c r="AC1785">
        <v>-140.87799999999999</v>
      </c>
      <c r="AD1785">
        <v>-89.900999999999996</v>
      </c>
      <c r="AE1785">
        <v>-197.17599999999999</v>
      </c>
      <c r="AF1785">
        <v>-400.37700000000001</v>
      </c>
      <c r="AG1785">
        <v>-605.64099999999996</v>
      </c>
      <c r="AH1785">
        <v>-651.37400000000002</v>
      </c>
      <c r="AI1785">
        <v>-858.65099999999995</v>
      </c>
      <c r="AJ1785">
        <v>-688.22299999999996</v>
      </c>
      <c r="AK1785">
        <v>-419.68200000000002</v>
      </c>
      <c r="AL1785">
        <v>-402.15800000000002</v>
      </c>
      <c r="AM1785">
        <v>-225.87700000000001</v>
      </c>
      <c r="AN1785">
        <v>-209.95599999999999</v>
      </c>
      <c r="AO1785">
        <v>-116.947</v>
      </c>
      <c r="AP1785">
        <v>-20.082000000000001</v>
      </c>
      <c r="AQ1785">
        <v>-14.965999999999999</v>
      </c>
      <c r="AR1785">
        <v>-15.603999999999999</v>
      </c>
      <c r="AS1785">
        <v>-15.853999999999999</v>
      </c>
      <c r="AT1785">
        <v>-15.691000000000001</v>
      </c>
      <c r="AU1785">
        <v>-15.016999999999999</v>
      </c>
      <c r="AV1785">
        <v>-15.728999999999999</v>
      </c>
      <c r="AW1785">
        <v>-15.179</v>
      </c>
      <c r="AX1785">
        <v>-14.917</v>
      </c>
      <c r="AY1785">
        <v>-15.529</v>
      </c>
      <c r="AZ1785">
        <v>-13.090999999999999</v>
      </c>
      <c r="BA1785">
        <v>-15.342000000000001</v>
      </c>
      <c r="BB1785">
        <v>-15.429</v>
      </c>
      <c r="BC1785">
        <v>-15.179</v>
      </c>
      <c r="BD1785">
        <v>-12.917</v>
      </c>
    </row>
    <row r="1786" spans="1:56" x14ac:dyDescent="0.25">
      <c r="A1786" t="s">
        <v>323</v>
      </c>
      <c r="D1786" t="s">
        <v>2</v>
      </c>
      <c r="F1786" t="s">
        <v>155</v>
      </c>
      <c r="G1786" s="33">
        <v>43281</v>
      </c>
      <c r="H1786" s="41">
        <f t="shared" si="32"/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</row>
    <row r="1787" spans="1:56" x14ac:dyDescent="0.25">
      <c r="A1787" t="s">
        <v>323</v>
      </c>
      <c r="D1787" t="s">
        <v>2</v>
      </c>
      <c r="F1787" t="s">
        <v>156</v>
      </c>
      <c r="G1787" s="33">
        <v>43281</v>
      </c>
      <c r="H1787" s="41">
        <f t="shared" si="32"/>
        <v>45403.147999999986</v>
      </c>
      <c r="I1787">
        <v>-5.5519999999999996</v>
      </c>
      <c r="J1787">
        <v>-5.6749999999999998</v>
      </c>
      <c r="K1787">
        <v>-3.407</v>
      </c>
      <c r="L1787">
        <v>-2.9060000000000001</v>
      </c>
      <c r="M1787">
        <v>-2.2000000000000002</v>
      </c>
      <c r="N1787">
        <v>-2.3879999999999999</v>
      </c>
      <c r="O1787">
        <v>-2.4649999999999999</v>
      </c>
      <c r="P1787">
        <v>-2.0419999999999998</v>
      </c>
      <c r="Q1787">
        <v>-2.5649999999999999</v>
      </c>
      <c r="R1787">
        <v>-2.738</v>
      </c>
      <c r="S1787">
        <v>-2.8450000000000002</v>
      </c>
      <c r="T1787">
        <v>-2.6619999999999999</v>
      </c>
      <c r="U1787">
        <v>-2.5009999999999999</v>
      </c>
      <c r="V1787">
        <v>-2.262</v>
      </c>
      <c r="W1787">
        <v>-2.6469999999999998</v>
      </c>
      <c r="X1787">
        <v>-2.7869999999999999</v>
      </c>
      <c r="Y1787">
        <v>-43.072000000000003</v>
      </c>
      <c r="Z1787">
        <v>-238.809</v>
      </c>
      <c r="AA1787">
        <v>-252.50899999999999</v>
      </c>
      <c r="AB1787">
        <v>-439.036</v>
      </c>
      <c r="AC1787">
        <v>-804.33299999999997</v>
      </c>
      <c r="AD1787">
        <v>-566.39700000000005</v>
      </c>
      <c r="AE1787">
        <v>-1371.171</v>
      </c>
      <c r="AF1787">
        <v>-3628.6170000000002</v>
      </c>
      <c r="AG1787">
        <v>-6271.9690000000001</v>
      </c>
      <c r="AH1787">
        <v>-6313.3059999999996</v>
      </c>
      <c r="AI1787">
        <v>-6752.5879999999997</v>
      </c>
      <c r="AJ1787">
        <v>-6099.8959999999997</v>
      </c>
      <c r="AK1787">
        <v>-4201.72</v>
      </c>
      <c r="AL1787">
        <v>-3576.6350000000002</v>
      </c>
      <c r="AM1787">
        <v>-2300.0419999999999</v>
      </c>
      <c r="AN1787">
        <v>-1650.7750000000001</v>
      </c>
      <c r="AO1787">
        <v>-698.04700000000003</v>
      </c>
      <c r="AP1787">
        <v>-46.4</v>
      </c>
      <c r="AQ1787">
        <v>-11.323</v>
      </c>
      <c r="AR1787">
        <v>-9.4939999999999998</v>
      </c>
      <c r="AS1787">
        <v>-10.073</v>
      </c>
      <c r="AT1787">
        <v>-9.3309999999999995</v>
      </c>
      <c r="AU1787">
        <v>-8.2360000000000007</v>
      </c>
      <c r="AV1787">
        <v>-8.5549999999999997</v>
      </c>
      <c r="AW1787">
        <v>-7.0309999999999997</v>
      </c>
      <c r="AX1787">
        <v>-5.68</v>
      </c>
      <c r="AY1787">
        <v>-5.6210000000000004</v>
      </c>
      <c r="AZ1787">
        <v>-5.6040000000000001</v>
      </c>
      <c r="BA1787">
        <v>-5.992</v>
      </c>
      <c r="BB1787">
        <v>-3.9540000000000002</v>
      </c>
      <c r="BC1787">
        <v>-4.609</v>
      </c>
      <c r="BD1787">
        <v>-4.681</v>
      </c>
    </row>
    <row r="1788" spans="1:56" x14ac:dyDescent="0.25">
      <c r="A1788" t="s">
        <v>323</v>
      </c>
      <c r="D1788" t="s">
        <v>4</v>
      </c>
      <c r="G1788" s="155">
        <v>42917</v>
      </c>
      <c r="H1788" s="41">
        <f t="shared" si="32"/>
        <v>233150.628</v>
      </c>
      <c r="I1788" s="26">
        <v>0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6">
        <v>0</v>
      </c>
      <c r="Q1788" s="26">
        <v>0</v>
      </c>
      <c r="R1788" s="26">
        <v>0</v>
      </c>
      <c r="S1788" s="26">
        <v>0</v>
      </c>
      <c r="T1788" s="26">
        <v>0</v>
      </c>
      <c r="U1788" s="26">
        <v>4.2880000000000003</v>
      </c>
      <c r="V1788" s="26">
        <v>6.5839999999999996</v>
      </c>
      <c r="W1788" s="26">
        <v>6.7430000000000003</v>
      </c>
      <c r="X1788" s="26">
        <v>7.2560000000000002</v>
      </c>
      <c r="Y1788" s="26">
        <v>18.733000000000001</v>
      </c>
      <c r="Z1788" s="26">
        <v>534.19100000000003</v>
      </c>
      <c r="AA1788" s="26">
        <v>2319.1849999999999</v>
      </c>
      <c r="AB1788" s="26">
        <v>4659.8519999999999</v>
      </c>
      <c r="AC1788" s="26">
        <v>8052.4120000000003</v>
      </c>
      <c r="AD1788" s="26">
        <v>12878.004999999999</v>
      </c>
      <c r="AE1788" s="26">
        <v>16868.668000000001</v>
      </c>
      <c r="AF1788" s="26">
        <v>20167.398000000001</v>
      </c>
      <c r="AG1788" s="26">
        <v>22707.566999999999</v>
      </c>
      <c r="AH1788" s="26">
        <v>24098.347000000002</v>
      </c>
      <c r="AI1788" s="26">
        <v>24405.076000000001</v>
      </c>
      <c r="AJ1788" s="26">
        <v>23707.161</v>
      </c>
      <c r="AK1788" s="26">
        <v>21645.844000000001</v>
      </c>
      <c r="AL1788" s="26">
        <v>17958.612000000001</v>
      </c>
      <c r="AM1788" s="26">
        <v>15030.981</v>
      </c>
      <c r="AN1788" s="26">
        <v>10110.205</v>
      </c>
      <c r="AO1788" s="26">
        <v>5721.46</v>
      </c>
      <c r="AP1788" s="26">
        <v>1945.184</v>
      </c>
      <c r="AQ1788" s="26">
        <v>211.66499999999999</v>
      </c>
      <c r="AR1788" s="26">
        <v>9.2140000000000004</v>
      </c>
      <c r="AS1788" s="26">
        <v>11.97</v>
      </c>
      <c r="AT1788" s="26">
        <v>15.122</v>
      </c>
      <c r="AU1788" s="26">
        <v>24.318999999999999</v>
      </c>
      <c r="AV1788" s="26">
        <v>24.585999999999999</v>
      </c>
      <c r="AW1788" s="26">
        <v>0</v>
      </c>
      <c r="AX1788" s="26">
        <v>0</v>
      </c>
      <c r="AY1788" s="26">
        <v>0</v>
      </c>
      <c r="AZ1788" s="26">
        <v>0</v>
      </c>
      <c r="BA1788" s="26">
        <v>0</v>
      </c>
      <c r="BB1788" s="26">
        <v>0</v>
      </c>
      <c r="BC1788" s="26">
        <v>0</v>
      </c>
      <c r="BD1788" s="26">
        <v>0</v>
      </c>
    </row>
    <row r="1789" spans="1:56" x14ac:dyDescent="0.25">
      <c r="A1789" t="s">
        <v>323</v>
      </c>
      <c r="D1789" t="s">
        <v>4</v>
      </c>
      <c r="G1789" s="155">
        <v>42918</v>
      </c>
      <c r="H1789" s="41">
        <f t="shared" si="32"/>
        <v>204508.14000000004</v>
      </c>
      <c r="I1789" s="26">
        <v>0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6">
        <v>0</v>
      </c>
      <c r="Q1789" s="26">
        <v>0</v>
      </c>
      <c r="R1789" s="26">
        <v>0</v>
      </c>
      <c r="S1789" s="26">
        <v>0</v>
      </c>
      <c r="T1789" s="26">
        <v>0</v>
      </c>
      <c r="U1789" s="26">
        <v>5.6630000000000003</v>
      </c>
      <c r="V1789" s="26">
        <v>6.94</v>
      </c>
      <c r="W1789" s="26">
        <v>6.508</v>
      </c>
      <c r="X1789" s="26">
        <v>6.827</v>
      </c>
      <c r="Y1789" s="26">
        <v>30.065000000000001</v>
      </c>
      <c r="Z1789" s="26">
        <v>561.255</v>
      </c>
      <c r="AA1789" s="26">
        <v>2292.8069999999998</v>
      </c>
      <c r="AB1789" s="26">
        <v>4061.8110000000001</v>
      </c>
      <c r="AC1789" s="26">
        <v>6858.2389999999996</v>
      </c>
      <c r="AD1789" s="26">
        <v>8727.2450000000008</v>
      </c>
      <c r="AE1789" s="26">
        <v>11683.022999999999</v>
      </c>
      <c r="AF1789" s="26">
        <v>14146.089</v>
      </c>
      <c r="AG1789" s="26">
        <v>16206.974</v>
      </c>
      <c r="AH1789" s="26">
        <v>18863.067999999999</v>
      </c>
      <c r="AI1789" s="26">
        <v>20758.965</v>
      </c>
      <c r="AJ1789" s="26">
        <v>23372.061000000002</v>
      </c>
      <c r="AK1789" s="26">
        <v>22436.813999999998</v>
      </c>
      <c r="AL1789" s="26">
        <v>19485.401000000002</v>
      </c>
      <c r="AM1789" s="26">
        <v>15568.222</v>
      </c>
      <c r="AN1789" s="26">
        <v>10907.781999999999</v>
      </c>
      <c r="AO1789" s="26">
        <v>6072.0460000000003</v>
      </c>
      <c r="AP1789" s="26">
        <v>2124.0079999999998</v>
      </c>
      <c r="AQ1789" s="26">
        <v>253.13300000000001</v>
      </c>
      <c r="AR1789" s="26">
        <v>8.0259999999999998</v>
      </c>
      <c r="AS1789" s="26">
        <v>8.2319999999999993</v>
      </c>
      <c r="AT1789" s="26">
        <v>11.689</v>
      </c>
      <c r="AU1789" s="26">
        <v>22.946000000000002</v>
      </c>
      <c r="AV1789" s="26">
        <v>22.300999999999998</v>
      </c>
      <c r="AW1789" s="26">
        <v>0</v>
      </c>
      <c r="AX1789" s="26">
        <v>0</v>
      </c>
      <c r="AY1789" s="26">
        <v>0</v>
      </c>
      <c r="AZ1789" s="26">
        <v>0</v>
      </c>
      <c r="BA1789" s="26">
        <v>0</v>
      </c>
      <c r="BB1789" s="26">
        <v>0</v>
      </c>
      <c r="BC1789" s="26">
        <v>0</v>
      </c>
      <c r="BD1789" s="26">
        <v>0</v>
      </c>
    </row>
    <row r="1790" spans="1:56" x14ac:dyDescent="0.25">
      <c r="A1790" t="s">
        <v>323</v>
      </c>
      <c r="D1790" t="s">
        <v>4</v>
      </c>
      <c r="G1790" s="155">
        <v>42919</v>
      </c>
      <c r="H1790" s="41">
        <f t="shared" si="32"/>
        <v>50184.858000000007</v>
      </c>
      <c r="I1790" s="26">
        <v>0</v>
      </c>
      <c r="J1790" s="26">
        <v>0</v>
      </c>
      <c r="K1790" s="26">
        <v>0</v>
      </c>
      <c r="L1790" s="26">
        <v>0</v>
      </c>
      <c r="M1790" s="26">
        <v>0</v>
      </c>
      <c r="N1790" s="26">
        <v>0</v>
      </c>
      <c r="O1790" s="26">
        <v>0</v>
      </c>
      <c r="P1790" s="26">
        <v>0</v>
      </c>
      <c r="Q1790" s="26">
        <v>0</v>
      </c>
      <c r="R1790" s="26">
        <v>0</v>
      </c>
      <c r="S1790" s="26">
        <v>0</v>
      </c>
      <c r="T1790" s="26">
        <v>0</v>
      </c>
      <c r="U1790" s="26">
        <v>3.863</v>
      </c>
      <c r="V1790" s="26">
        <v>3.5459999999999998</v>
      </c>
      <c r="W1790" s="26">
        <v>2.6030000000000002</v>
      </c>
      <c r="X1790" s="26">
        <v>4.8879999999999999</v>
      </c>
      <c r="Y1790" s="26">
        <v>19.006</v>
      </c>
      <c r="Z1790" s="26">
        <v>476.28100000000001</v>
      </c>
      <c r="AA1790" s="26">
        <v>2255.0859999999998</v>
      </c>
      <c r="AB1790" s="26">
        <v>5279.2579999999998</v>
      </c>
      <c r="AC1790" s="26">
        <v>8687.1479999999992</v>
      </c>
      <c r="AD1790" s="26">
        <v>10264.852000000001</v>
      </c>
      <c r="AE1790" s="26">
        <v>5380.6580000000004</v>
      </c>
      <c r="AF1790" s="26">
        <v>3278.424</v>
      </c>
      <c r="AG1790" s="26">
        <v>1733.0809999999999</v>
      </c>
      <c r="AH1790" s="26">
        <v>1055.826</v>
      </c>
      <c r="AI1790" s="26">
        <v>2140.2849999999999</v>
      </c>
      <c r="AJ1790" s="26">
        <v>1706.529</v>
      </c>
      <c r="AK1790" s="26">
        <v>126.557</v>
      </c>
      <c r="AL1790" s="26">
        <v>15.18</v>
      </c>
      <c r="AM1790" s="26">
        <v>40.448999999999998</v>
      </c>
      <c r="AN1790" s="26">
        <v>1131.019</v>
      </c>
      <c r="AO1790" s="26">
        <v>4805.6379999999999</v>
      </c>
      <c r="AP1790" s="26">
        <v>1535.4949999999999</v>
      </c>
      <c r="AQ1790" s="26">
        <v>167.578</v>
      </c>
      <c r="AR1790" s="26">
        <v>8.9459999999999997</v>
      </c>
      <c r="AS1790" s="26">
        <v>8.0709999999999997</v>
      </c>
      <c r="AT1790" s="26">
        <v>12.608000000000001</v>
      </c>
      <c r="AU1790" s="26">
        <v>22.959</v>
      </c>
      <c r="AV1790" s="26">
        <v>19.024000000000001</v>
      </c>
      <c r="AW1790" s="26">
        <v>0</v>
      </c>
      <c r="AX1790" s="26">
        <v>0</v>
      </c>
      <c r="AY1790" s="26">
        <v>0</v>
      </c>
      <c r="AZ1790" s="26">
        <v>0</v>
      </c>
      <c r="BA1790" s="26">
        <v>0</v>
      </c>
      <c r="BB1790" s="26">
        <v>0</v>
      </c>
      <c r="BC1790" s="26">
        <v>0</v>
      </c>
      <c r="BD1790" s="26">
        <v>0</v>
      </c>
    </row>
    <row r="1791" spans="1:56" x14ac:dyDescent="0.25">
      <c r="A1791" t="s">
        <v>323</v>
      </c>
      <c r="D1791" t="s">
        <v>4</v>
      </c>
      <c r="G1791" s="155">
        <v>42920</v>
      </c>
      <c r="H1791" s="41">
        <f t="shared" si="32"/>
        <v>153621.03999999998</v>
      </c>
      <c r="I1791" s="26">
        <v>0</v>
      </c>
      <c r="J1791" s="26">
        <v>0</v>
      </c>
      <c r="K1791" s="26">
        <v>0</v>
      </c>
      <c r="L1791" s="26">
        <v>0</v>
      </c>
      <c r="M1791" s="26">
        <v>0</v>
      </c>
      <c r="N1791" s="26">
        <v>0</v>
      </c>
      <c r="O1791" s="26">
        <v>0</v>
      </c>
      <c r="P1791" s="26">
        <v>0</v>
      </c>
      <c r="Q1791" s="26">
        <v>0</v>
      </c>
      <c r="R1791" s="26">
        <v>0</v>
      </c>
      <c r="S1791" s="26">
        <v>0</v>
      </c>
      <c r="T1791" s="26">
        <v>0</v>
      </c>
      <c r="U1791" s="26">
        <v>2.0209999999999999</v>
      </c>
      <c r="V1791" s="26">
        <v>3.6059999999999999</v>
      </c>
      <c r="W1791" s="26">
        <v>3.56</v>
      </c>
      <c r="X1791" s="26">
        <v>4.1890000000000001</v>
      </c>
      <c r="Y1791" s="26">
        <v>7.0759999999999996</v>
      </c>
      <c r="Z1791" s="26">
        <v>114.914</v>
      </c>
      <c r="AA1791" s="26">
        <v>1390.171</v>
      </c>
      <c r="AB1791" s="26">
        <v>4208.2479999999996</v>
      </c>
      <c r="AC1791" s="26">
        <v>8112.0010000000002</v>
      </c>
      <c r="AD1791" s="26">
        <v>13223.467000000001</v>
      </c>
      <c r="AE1791" s="26">
        <v>17018.749</v>
      </c>
      <c r="AF1791" s="26">
        <v>19644.34</v>
      </c>
      <c r="AG1791" s="26">
        <v>17781.738000000001</v>
      </c>
      <c r="AH1791" s="26">
        <v>15303.258</v>
      </c>
      <c r="AI1791" s="26">
        <v>13638.438</v>
      </c>
      <c r="AJ1791" s="26">
        <v>13275.653</v>
      </c>
      <c r="AK1791" s="26">
        <v>12096.186</v>
      </c>
      <c r="AL1791" s="26">
        <v>7271.9870000000001</v>
      </c>
      <c r="AM1791" s="26">
        <v>3865.759</v>
      </c>
      <c r="AN1791" s="26">
        <v>3690.085</v>
      </c>
      <c r="AO1791" s="26">
        <v>2400.8440000000001</v>
      </c>
      <c r="AP1791" s="26">
        <v>432.512</v>
      </c>
      <c r="AQ1791" s="26">
        <v>64.177000000000007</v>
      </c>
      <c r="AR1791" s="26">
        <v>8.2149999999999999</v>
      </c>
      <c r="AS1791" s="26">
        <v>21.713999999999999</v>
      </c>
      <c r="AT1791" s="26">
        <v>21</v>
      </c>
      <c r="AU1791" s="26">
        <v>8.9749999999999996</v>
      </c>
      <c r="AV1791" s="26">
        <v>8.157</v>
      </c>
      <c r="AW1791" s="26">
        <v>0</v>
      </c>
      <c r="AX1791" s="26">
        <v>0</v>
      </c>
      <c r="AY1791" s="26">
        <v>0</v>
      </c>
      <c r="AZ1791" s="26">
        <v>0</v>
      </c>
      <c r="BA1791" s="26">
        <v>0</v>
      </c>
      <c r="BB1791" s="26">
        <v>0</v>
      </c>
      <c r="BC1791" s="26">
        <v>0</v>
      </c>
      <c r="BD1791" s="26">
        <v>0</v>
      </c>
    </row>
    <row r="1792" spans="1:56" x14ac:dyDescent="0.25">
      <c r="A1792" t="s">
        <v>323</v>
      </c>
      <c r="D1792" t="s">
        <v>4</v>
      </c>
      <c r="G1792" s="155">
        <v>42921</v>
      </c>
      <c r="H1792" s="41">
        <f t="shared" si="32"/>
        <v>115053.59099999999</v>
      </c>
      <c r="I1792" s="26">
        <v>0</v>
      </c>
      <c r="J1792" s="26">
        <v>0</v>
      </c>
      <c r="K1792" s="26">
        <v>0</v>
      </c>
      <c r="L1792" s="26">
        <v>0</v>
      </c>
      <c r="M1792" s="26">
        <v>0</v>
      </c>
      <c r="N1792" s="26">
        <v>0</v>
      </c>
      <c r="O1792" s="26">
        <v>0</v>
      </c>
      <c r="P1792" s="26">
        <v>0</v>
      </c>
      <c r="Q1792" s="26">
        <v>0</v>
      </c>
      <c r="R1792" s="26">
        <v>0</v>
      </c>
      <c r="S1792" s="26">
        <v>0</v>
      </c>
      <c r="T1792" s="26">
        <v>0</v>
      </c>
      <c r="U1792" s="26">
        <v>3.137</v>
      </c>
      <c r="V1792" s="26">
        <v>3.629</v>
      </c>
      <c r="W1792" s="26">
        <v>2.1579999999999999</v>
      </c>
      <c r="X1792" s="26">
        <v>4.0970000000000004</v>
      </c>
      <c r="Y1792" s="26">
        <v>5.319</v>
      </c>
      <c r="Z1792" s="26">
        <v>64.346000000000004</v>
      </c>
      <c r="AA1792" s="26">
        <v>758.60900000000004</v>
      </c>
      <c r="AB1792" s="26">
        <v>2401.806</v>
      </c>
      <c r="AC1792" s="26">
        <v>4247.6589999999997</v>
      </c>
      <c r="AD1792" s="26">
        <v>6231.3249999999998</v>
      </c>
      <c r="AE1792" s="26">
        <v>8991.8330000000005</v>
      </c>
      <c r="AF1792" s="26">
        <v>12773.915000000001</v>
      </c>
      <c r="AG1792" s="26">
        <v>11394.52</v>
      </c>
      <c r="AH1792" s="26">
        <v>10487.186</v>
      </c>
      <c r="AI1792" s="26">
        <v>13477.789000000001</v>
      </c>
      <c r="AJ1792" s="26">
        <v>12711.319</v>
      </c>
      <c r="AK1792" s="26">
        <v>10425.934999999999</v>
      </c>
      <c r="AL1792" s="26">
        <v>9023.1319999999996</v>
      </c>
      <c r="AM1792" s="26">
        <v>6725.0940000000001</v>
      </c>
      <c r="AN1792" s="26">
        <v>3444.2179999999998</v>
      </c>
      <c r="AO1792" s="26">
        <v>1184.2159999999999</v>
      </c>
      <c r="AP1792" s="26">
        <v>570.41300000000001</v>
      </c>
      <c r="AQ1792" s="26">
        <v>84.381</v>
      </c>
      <c r="AR1792" s="26">
        <v>9.3369999999999997</v>
      </c>
      <c r="AS1792" s="26">
        <v>8.8829999999999991</v>
      </c>
      <c r="AT1792" s="26">
        <v>7.3620000000000001</v>
      </c>
      <c r="AU1792" s="26">
        <v>5.77</v>
      </c>
      <c r="AV1792" s="26">
        <v>6.2030000000000003</v>
      </c>
      <c r="AW1792" s="26">
        <v>0</v>
      </c>
      <c r="AX1792" s="26">
        <v>0</v>
      </c>
      <c r="AY1792" s="26">
        <v>0</v>
      </c>
      <c r="AZ1792" s="26">
        <v>0</v>
      </c>
      <c r="BA1792" s="26">
        <v>0</v>
      </c>
      <c r="BB1792" s="26">
        <v>0</v>
      </c>
      <c r="BC1792" s="26">
        <v>0</v>
      </c>
      <c r="BD1792" s="26">
        <v>0</v>
      </c>
    </row>
    <row r="1793" spans="1:56" x14ac:dyDescent="0.25">
      <c r="A1793" t="s">
        <v>323</v>
      </c>
      <c r="D1793" t="s">
        <v>4</v>
      </c>
      <c r="G1793" s="155">
        <v>42922</v>
      </c>
      <c r="H1793" s="41">
        <f t="shared" si="32"/>
        <v>215685.02900000007</v>
      </c>
      <c r="I1793" s="26">
        <v>0</v>
      </c>
      <c r="J1793" s="26">
        <v>0</v>
      </c>
      <c r="K1793" s="26">
        <v>0</v>
      </c>
      <c r="L1793" s="26">
        <v>0</v>
      </c>
      <c r="M1793" s="26">
        <v>0</v>
      </c>
      <c r="N1793" s="26">
        <v>0</v>
      </c>
      <c r="O1793" s="26">
        <v>0</v>
      </c>
      <c r="P1793" s="26">
        <v>0</v>
      </c>
      <c r="Q1793" s="26">
        <v>0</v>
      </c>
      <c r="R1793" s="26">
        <v>0</v>
      </c>
      <c r="S1793" s="26">
        <v>0</v>
      </c>
      <c r="T1793" s="26">
        <v>0</v>
      </c>
      <c r="U1793" s="26">
        <v>3.0550000000000002</v>
      </c>
      <c r="V1793" s="26">
        <v>4.8570000000000002</v>
      </c>
      <c r="W1793" s="26">
        <v>4.1639999999999997</v>
      </c>
      <c r="X1793" s="26">
        <v>4.1059999999999999</v>
      </c>
      <c r="Y1793" s="26">
        <v>12.093999999999999</v>
      </c>
      <c r="Z1793" s="26">
        <v>499.48200000000003</v>
      </c>
      <c r="AA1793" s="26">
        <v>2317.2269999999999</v>
      </c>
      <c r="AB1793" s="26">
        <v>4678.7550000000001</v>
      </c>
      <c r="AC1793" s="26">
        <v>9325.384</v>
      </c>
      <c r="AD1793" s="26">
        <v>13976.377</v>
      </c>
      <c r="AE1793" s="26">
        <v>18193.454000000002</v>
      </c>
      <c r="AF1793" s="26">
        <v>21506.968000000001</v>
      </c>
      <c r="AG1793" s="26">
        <v>23543.356</v>
      </c>
      <c r="AH1793" s="26">
        <v>22871.61</v>
      </c>
      <c r="AI1793" s="26">
        <v>21602.330999999998</v>
      </c>
      <c r="AJ1793" s="26">
        <v>19297.454000000002</v>
      </c>
      <c r="AK1793" s="26">
        <v>17767.54</v>
      </c>
      <c r="AL1793" s="26">
        <v>14685.933999999999</v>
      </c>
      <c r="AM1793" s="26">
        <v>11473.939</v>
      </c>
      <c r="AN1793" s="26">
        <v>7817.3419999999996</v>
      </c>
      <c r="AO1793" s="26">
        <v>4430.3419999999996</v>
      </c>
      <c r="AP1793" s="26">
        <v>1506.171</v>
      </c>
      <c r="AQ1793" s="26">
        <v>123.188</v>
      </c>
      <c r="AR1793" s="26">
        <v>8.3450000000000006</v>
      </c>
      <c r="AS1793" s="26">
        <v>8.0510000000000002</v>
      </c>
      <c r="AT1793" s="26">
        <v>8.3550000000000004</v>
      </c>
      <c r="AU1793" s="26">
        <v>7.0540000000000003</v>
      </c>
      <c r="AV1793" s="26">
        <v>8.0939999999999994</v>
      </c>
      <c r="AW1793" s="26">
        <v>0</v>
      </c>
      <c r="AX1793" s="26">
        <v>0</v>
      </c>
      <c r="AY1793" s="26">
        <v>0</v>
      </c>
      <c r="AZ1793" s="26">
        <v>0</v>
      </c>
      <c r="BA1793" s="26">
        <v>0</v>
      </c>
      <c r="BB1793" s="26">
        <v>0</v>
      </c>
      <c r="BC1793" s="26">
        <v>0</v>
      </c>
      <c r="BD1793" s="26">
        <v>0</v>
      </c>
    </row>
    <row r="1794" spans="1:56" x14ac:dyDescent="0.25">
      <c r="A1794" t="s">
        <v>323</v>
      </c>
      <c r="D1794" t="s">
        <v>4</v>
      </c>
      <c r="G1794" s="155">
        <v>42923</v>
      </c>
      <c r="H1794" s="41">
        <f t="shared" si="32"/>
        <v>212981.215</v>
      </c>
      <c r="I1794" s="26">
        <v>0</v>
      </c>
      <c r="J1794" s="26">
        <v>0</v>
      </c>
      <c r="K1794" s="26">
        <v>0</v>
      </c>
      <c r="L1794" s="26">
        <v>0</v>
      </c>
      <c r="M1794" s="26">
        <v>0</v>
      </c>
      <c r="N1794" s="26">
        <v>0</v>
      </c>
      <c r="O1794" s="26">
        <v>0</v>
      </c>
      <c r="P1794" s="26">
        <v>0</v>
      </c>
      <c r="Q1794" s="26">
        <v>0</v>
      </c>
      <c r="R1794" s="26">
        <v>0</v>
      </c>
      <c r="S1794" s="26">
        <v>0</v>
      </c>
      <c r="T1794" s="26">
        <v>0</v>
      </c>
      <c r="U1794" s="26">
        <v>4.1580000000000004</v>
      </c>
      <c r="V1794" s="26">
        <v>3.5409999999999999</v>
      </c>
      <c r="W1794" s="26">
        <v>4.7270000000000003</v>
      </c>
      <c r="X1794" s="26">
        <v>5.351</v>
      </c>
      <c r="Y1794" s="26">
        <v>7.968</v>
      </c>
      <c r="Z1794" s="26">
        <v>96.370999999999995</v>
      </c>
      <c r="AA1794" s="26">
        <v>337.36399999999998</v>
      </c>
      <c r="AB1794" s="26">
        <v>1618.6220000000001</v>
      </c>
      <c r="AC1794" s="26">
        <v>4832.5360000000001</v>
      </c>
      <c r="AD1794" s="26">
        <v>10710.208000000001</v>
      </c>
      <c r="AE1794" s="26">
        <v>14676.120999999999</v>
      </c>
      <c r="AF1794" s="26">
        <v>18487.063999999998</v>
      </c>
      <c r="AG1794" s="26">
        <v>21854.681</v>
      </c>
      <c r="AH1794" s="26">
        <v>23317.57</v>
      </c>
      <c r="AI1794" s="26">
        <v>24254.732</v>
      </c>
      <c r="AJ1794" s="26">
        <v>23425.547999999999</v>
      </c>
      <c r="AK1794" s="26">
        <v>21274.756000000001</v>
      </c>
      <c r="AL1794" s="26">
        <v>18243.025000000001</v>
      </c>
      <c r="AM1794" s="26">
        <v>13516.302</v>
      </c>
      <c r="AN1794" s="26">
        <v>9662.7049999999999</v>
      </c>
      <c r="AO1794" s="26">
        <v>5220.0420000000004</v>
      </c>
      <c r="AP1794" s="26">
        <v>1275.7739999999999</v>
      </c>
      <c r="AQ1794" s="26">
        <v>102.57</v>
      </c>
      <c r="AR1794" s="26">
        <v>9.07</v>
      </c>
      <c r="AS1794" s="26">
        <v>10.23</v>
      </c>
      <c r="AT1794" s="26">
        <v>11.244999999999999</v>
      </c>
      <c r="AU1794" s="26">
        <v>9.3149999999999995</v>
      </c>
      <c r="AV1794" s="26">
        <v>9.6189999999999998</v>
      </c>
      <c r="AW1794" s="26">
        <v>0</v>
      </c>
      <c r="AX1794" s="26">
        <v>0</v>
      </c>
      <c r="AY1794" s="26">
        <v>0</v>
      </c>
      <c r="AZ1794" s="26">
        <v>0</v>
      </c>
      <c r="BA1794" s="26">
        <v>0</v>
      </c>
      <c r="BB1794" s="26">
        <v>0</v>
      </c>
      <c r="BC1794" s="26">
        <v>0</v>
      </c>
      <c r="BD1794" s="26">
        <v>0</v>
      </c>
    </row>
    <row r="1795" spans="1:56" x14ac:dyDescent="0.25">
      <c r="A1795" t="s">
        <v>323</v>
      </c>
      <c r="D1795" t="s">
        <v>4</v>
      </c>
      <c r="G1795" s="155">
        <v>42924</v>
      </c>
      <c r="H1795" s="41">
        <f t="shared" si="32"/>
        <v>44471.505000000005</v>
      </c>
      <c r="I1795" s="26">
        <v>0</v>
      </c>
      <c r="J1795" s="26">
        <v>0</v>
      </c>
      <c r="K1795" s="26">
        <v>0</v>
      </c>
      <c r="L1795" s="26">
        <v>0</v>
      </c>
      <c r="M1795" s="26">
        <v>0</v>
      </c>
      <c r="N1795" s="26">
        <v>0</v>
      </c>
      <c r="O1795" s="26">
        <v>0</v>
      </c>
      <c r="P1795" s="26">
        <v>0</v>
      </c>
      <c r="Q1795" s="26">
        <v>0</v>
      </c>
      <c r="R1795" s="26">
        <v>0</v>
      </c>
      <c r="S1795" s="26">
        <v>0</v>
      </c>
      <c r="T1795" s="26">
        <v>0</v>
      </c>
      <c r="U1795" s="26">
        <v>3.5710000000000002</v>
      </c>
      <c r="V1795" s="26">
        <v>6.0880000000000001</v>
      </c>
      <c r="W1795" s="26">
        <v>7.0069999999999997</v>
      </c>
      <c r="X1795" s="26">
        <v>4.9130000000000003</v>
      </c>
      <c r="Y1795" s="26">
        <v>9.7750000000000004</v>
      </c>
      <c r="Z1795" s="26">
        <v>171.84200000000001</v>
      </c>
      <c r="AA1795" s="26">
        <v>775.57500000000005</v>
      </c>
      <c r="AB1795" s="26">
        <v>2456.2399999999998</v>
      </c>
      <c r="AC1795" s="26">
        <v>1549.32</v>
      </c>
      <c r="AD1795" s="26">
        <v>1940.56</v>
      </c>
      <c r="AE1795" s="26">
        <v>4844.5860000000002</v>
      </c>
      <c r="AF1795" s="26">
        <v>5968.8320000000003</v>
      </c>
      <c r="AG1795" s="26">
        <v>5611.3760000000002</v>
      </c>
      <c r="AH1795" s="26">
        <v>6627.2089999999998</v>
      </c>
      <c r="AI1795" s="26">
        <v>3686.9319999999998</v>
      </c>
      <c r="AJ1795" s="26">
        <v>2292.34</v>
      </c>
      <c r="AK1795" s="26">
        <v>2753.9189999999999</v>
      </c>
      <c r="AL1795" s="26">
        <v>2203.58</v>
      </c>
      <c r="AM1795" s="26">
        <v>1601.682</v>
      </c>
      <c r="AN1795" s="26">
        <v>718.351</v>
      </c>
      <c r="AO1795" s="26">
        <v>544.00099999999998</v>
      </c>
      <c r="AP1795" s="26">
        <v>507.32799999999997</v>
      </c>
      <c r="AQ1795" s="26">
        <v>147.78800000000001</v>
      </c>
      <c r="AR1795" s="26">
        <v>5.1449999999999996</v>
      </c>
      <c r="AS1795" s="26">
        <v>5.8789999999999996</v>
      </c>
      <c r="AT1795" s="26">
        <v>8.9849999999999994</v>
      </c>
      <c r="AU1795" s="26">
        <v>10.334</v>
      </c>
      <c r="AV1795" s="26">
        <v>8.3469999999999995</v>
      </c>
      <c r="AW1795" s="26">
        <v>0</v>
      </c>
      <c r="AX1795" s="26">
        <v>0</v>
      </c>
      <c r="AY1795" s="26">
        <v>0</v>
      </c>
      <c r="AZ1795" s="26">
        <v>0</v>
      </c>
      <c r="BA1795" s="26">
        <v>0</v>
      </c>
      <c r="BB1795" s="26">
        <v>0</v>
      </c>
      <c r="BC1795" s="26">
        <v>0</v>
      </c>
      <c r="BD1795" s="26">
        <v>0</v>
      </c>
    </row>
    <row r="1796" spans="1:56" x14ac:dyDescent="0.25">
      <c r="A1796" t="s">
        <v>323</v>
      </c>
      <c r="D1796" t="s">
        <v>4</v>
      </c>
      <c r="G1796" s="155">
        <v>42925</v>
      </c>
      <c r="H1796" s="41">
        <f t="shared" si="32"/>
        <v>82052.334000000017</v>
      </c>
      <c r="I1796" s="26">
        <v>0</v>
      </c>
      <c r="J1796" s="26">
        <v>0</v>
      </c>
      <c r="K1796" s="26">
        <v>0</v>
      </c>
      <c r="L1796" s="26">
        <v>0</v>
      </c>
      <c r="M1796" s="26">
        <v>0</v>
      </c>
      <c r="N1796" s="26">
        <v>0</v>
      </c>
      <c r="O1796" s="26">
        <v>0</v>
      </c>
      <c r="P1796" s="26">
        <v>0</v>
      </c>
      <c r="Q1796" s="26">
        <v>0</v>
      </c>
      <c r="R1796" s="26">
        <v>0</v>
      </c>
      <c r="S1796" s="26">
        <v>0</v>
      </c>
      <c r="T1796" s="26">
        <v>0</v>
      </c>
      <c r="U1796" s="26">
        <v>3.637</v>
      </c>
      <c r="V1796" s="26">
        <v>5.3650000000000002</v>
      </c>
      <c r="W1796" s="26">
        <v>5.1820000000000004</v>
      </c>
      <c r="X1796" s="26">
        <v>5.3869999999999996</v>
      </c>
      <c r="Y1796" s="26">
        <v>25.087</v>
      </c>
      <c r="Z1796" s="26">
        <v>519.20799999999997</v>
      </c>
      <c r="AA1796" s="26">
        <v>1529.0630000000001</v>
      </c>
      <c r="AB1796" s="26">
        <v>3919.22</v>
      </c>
      <c r="AC1796" s="26">
        <v>7449.3580000000002</v>
      </c>
      <c r="AD1796" s="26">
        <v>10980.072</v>
      </c>
      <c r="AE1796" s="26">
        <v>10979.441999999999</v>
      </c>
      <c r="AF1796" s="26">
        <v>9160.98</v>
      </c>
      <c r="AG1796" s="26">
        <v>9175.0669999999991</v>
      </c>
      <c r="AH1796" s="26">
        <v>8233.3240000000005</v>
      </c>
      <c r="AI1796" s="26">
        <v>5666.8940000000002</v>
      </c>
      <c r="AJ1796" s="26">
        <v>3661.098</v>
      </c>
      <c r="AK1796" s="26">
        <v>3124.221</v>
      </c>
      <c r="AL1796" s="26">
        <v>3337.0839999999998</v>
      </c>
      <c r="AM1796" s="26">
        <v>2456.1190000000001</v>
      </c>
      <c r="AN1796" s="26">
        <v>1118.1890000000001</v>
      </c>
      <c r="AO1796" s="26">
        <v>402.041</v>
      </c>
      <c r="AP1796" s="26">
        <v>183.44</v>
      </c>
      <c r="AQ1796" s="26">
        <v>75.278000000000006</v>
      </c>
      <c r="AR1796" s="26">
        <v>6.9139999999999997</v>
      </c>
      <c r="AS1796" s="26">
        <v>7.0739999999999998</v>
      </c>
      <c r="AT1796" s="26">
        <v>9.157</v>
      </c>
      <c r="AU1796" s="26">
        <v>7.7169999999999996</v>
      </c>
      <c r="AV1796" s="26">
        <v>6.7160000000000002</v>
      </c>
      <c r="AW1796" s="26">
        <v>0</v>
      </c>
      <c r="AX1796" s="26">
        <v>0</v>
      </c>
      <c r="AY1796" s="26">
        <v>0</v>
      </c>
      <c r="AZ1796" s="26">
        <v>0</v>
      </c>
      <c r="BA1796" s="26">
        <v>0</v>
      </c>
      <c r="BB1796" s="26">
        <v>0</v>
      </c>
      <c r="BC1796" s="26">
        <v>0</v>
      </c>
      <c r="BD1796" s="26">
        <v>0</v>
      </c>
    </row>
    <row r="1797" spans="1:56" x14ac:dyDescent="0.25">
      <c r="A1797" t="s">
        <v>323</v>
      </c>
      <c r="D1797" t="s">
        <v>4</v>
      </c>
      <c r="G1797" s="155">
        <v>42926</v>
      </c>
      <c r="H1797" s="41">
        <f t="shared" si="32"/>
        <v>156117.644</v>
      </c>
      <c r="I1797" s="26">
        <v>0</v>
      </c>
      <c r="J1797" s="26">
        <v>0</v>
      </c>
      <c r="K1797" s="26">
        <v>0</v>
      </c>
      <c r="L1797" s="26">
        <v>0</v>
      </c>
      <c r="M1797" s="26">
        <v>0</v>
      </c>
      <c r="N1797" s="26">
        <v>0</v>
      </c>
      <c r="O1797" s="26">
        <v>0</v>
      </c>
      <c r="P1797" s="26">
        <v>0</v>
      </c>
      <c r="Q1797" s="26">
        <v>0</v>
      </c>
      <c r="R1797" s="26">
        <v>0</v>
      </c>
      <c r="S1797" s="26">
        <v>0</v>
      </c>
      <c r="T1797" s="26">
        <v>0</v>
      </c>
      <c r="U1797" s="26">
        <v>7.0460000000000003</v>
      </c>
      <c r="V1797" s="26">
        <v>8.1219999999999999</v>
      </c>
      <c r="W1797" s="26">
        <v>7.4649999999999999</v>
      </c>
      <c r="X1797" s="26">
        <v>10.196999999999999</v>
      </c>
      <c r="Y1797" s="26">
        <v>9.452</v>
      </c>
      <c r="Z1797" s="26">
        <v>233.80099999999999</v>
      </c>
      <c r="AA1797" s="26">
        <v>1911.242</v>
      </c>
      <c r="AB1797" s="26">
        <v>5023.442</v>
      </c>
      <c r="AC1797" s="26">
        <v>9374.8739999999998</v>
      </c>
      <c r="AD1797" s="26">
        <v>13612.976000000001</v>
      </c>
      <c r="AE1797" s="26">
        <v>17764.084999999999</v>
      </c>
      <c r="AF1797" s="26">
        <v>20793.422999999999</v>
      </c>
      <c r="AG1797" s="26">
        <v>22982.138999999999</v>
      </c>
      <c r="AH1797" s="26">
        <v>20985.595000000001</v>
      </c>
      <c r="AI1797" s="26">
        <v>15044.514999999999</v>
      </c>
      <c r="AJ1797" s="26">
        <v>13234.297</v>
      </c>
      <c r="AK1797" s="26">
        <v>6741.2910000000002</v>
      </c>
      <c r="AL1797" s="26">
        <v>3215.8240000000001</v>
      </c>
      <c r="AM1797" s="26">
        <v>2331.2330000000002</v>
      </c>
      <c r="AN1797" s="26">
        <v>1888.12</v>
      </c>
      <c r="AO1797" s="26">
        <v>629.12699999999995</v>
      </c>
      <c r="AP1797" s="26">
        <v>225.82400000000001</v>
      </c>
      <c r="AQ1797" s="26">
        <v>38.244999999999997</v>
      </c>
      <c r="AR1797" s="26">
        <v>8.5030000000000001</v>
      </c>
      <c r="AS1797" s="26">
        <v>9.3949999999999996</v>
      </c>
      <c r="AT1797" s="26">
        <v>10.17</v>
      </c>
      <c r="AU1797" s="26">
        <v>9.85</v>
      </c>
      <c r="AV1797" s="26">
        <v>7.391</v>
      </c>
      <c r="AW1797" s="26">
        <v>0</v>
      </c>
      <c r="AX1797" s="26">
        <v>0</v>
      </c>
      <c r="AY1797" s="26">
        <v>0</v>
      </c>
      <c r="AZ1797" s="26">
        <v>0</v>
      </c>
      <c r="BA1797" s="26">
        <v>0</v>
      </c>
      <c r="BB1797" s="26">
        <v>0</v>
      </c>
      <c r="BC1797" s="26">
        <v>0</v>
      </c>
      <c r="BD1797" s="26">
        <v>0</v>
      </c>
    </row>
    <row r="1798" spans="1:56" x14ac:dyDescent="0.25">
      <c r="A1798" t="s">
        <v>323</v>
      </c>
      <c r="D1798" t="s">
        <v>4</v>
      </c>
      <c r="G1798" s="155">
        <v>42927</v>
      </c>
      <c r="H1798" s="41">
        <f t="shared" si="32"/>
        <v>220009.25199999998</v>
      </c>
      <c r="I1798" s="26">
        <v>0</v>
      </c>
      <c r="J1798" s="26">
        <v>0</v>
      </c>
      <c r="K1798" s="26">
        <v>0</v>
      </c>
      <c r="L1798" s="26">
        <v>0</v>
      </c>
      <c r="M1798" s="26">
        <v>0</v>
      </c>
      <c r="N1798" s="26">
        <v>0</v>
      </c>
      <c r="O1798" s="26">
        <v>0</v>
      </c>
      <c r="P1798" s="26">
        <v>0</v>
      </c>
      <c r="Q1798" s="26">
        <v>0</v>
      </c>
      <c r="R1798" s="26">
        <v>0</v>
      </c>
      <c r="S1798" s="26">
        <v>0</v>
      </c>
      <c r="T1798" s="26">
        <v>0</v>
      </c>
      <c r="U1798" s="26">
        <v>4.47</v>
      </c>
      <c r="V1798" s="26">
        <v>5.2960000000000003</v>
      </c>
      <c r="W1798" s="26">
        <v>4.84</v>
      </c>
      <c r="X1798" s="26">
        <v>3.6749999999999998</v>
      </c>
      <c r="Y1798" s="26">
        <v>9.827</v>
      </c>
      <c r="Z1798" s="26">
        <v>266.68400000000003</v>
      </c>
      <c r="AA1798" s="26">
        <v>1179.046</v>
      </c>
      <c r="AB1798" s="26">
        <v>3180.9589999999998</v>
      </c>
      <c r="AC1798" s="26">
        <v>6197.3450000000003</v>
      </c>
      <c r="AD1798" s="26">
        <v>10448.467000000001</v>
      </c>
      <c r="AE1798" s="26">
        <v>16440.292000000001</v>
      </c>
      <c r="AF1798" s="26">
        <v>21183.594000000001</v>
      </c>
      <c r="AG1798" s="26">
        <v>23024.823</v>
      </c>
      <c r="AH1798" s="26">
        <v>22915.627</v>
      </c>
      <c r="AI1798" s="26">
        <v>22129.504000000001</v>
      </c>
      <c r="AJ1798" s="26">
        <v>20649.300999999999</v>
      </c>
      <c r="AK1798" s="26">
        <v>18960.857</v>
      </c>
      <c r="AL1798" s="26">
        <v>17851.108</v>
      </c>
      <c r="AM1798" s="26">
        <v>14935.284</v>
      </c>
      <c r="AN1798" s="26">
        <v>11094.028</v>
      </c>
      <c r="AO1798" s="26">
        <v>6563.24</v>
      </c>
      <c r="AP1798" s="26">
        <v>2545.3409999999999</v>
      </c>
      <c r="AQ1798" s="26">
        <v>363.26600000000002</v>
      </c>
      <c r="AR1798" s="26">
        <v>12.414999999999999</v>
      </c>
      <c r="AS1798" s="26">
        <v>11.952</v>
      </c>
      <c r="AT1798" s="26">
        <v>11.455</v>
      </c>
      <c r="AU1798" s="26">
        <v>8.7279999999999998</v>
      </c>
      <c r="AV1798" s="26">
        <v>7.8280000000000003</v>
      </c>
      <c r="AW1798" s="26">
        <v>0</v>
      </c>
      <c r="AX1798" s="26">
        <v>0</v>
      </c>
      <c r="AY1798" s="26">
        <v>0</v>
      </c>
      <c r="AZ1798" s="26">
        <v>0</v>
      </c>
      <c r="BA1798" s="26">
        <v>0</v>
      </c>
      <c r="BB1798" s="26">
        <v>0</v>
      </c>
      <c r="BC1798" s="26">
        <v>0</v>
      </c>
      <c r="BD1798" s="26">
        <v>0</v>
      </c>
    </row>
    <row r="1799" spans="1:56" x14ac:dyDescent="0.25">
      <c r="A1799" t="s">
        <v>323</v>
      </c>
      <c r="D1799" t="s">
        <v>4</v>
      </c>
      <c r="G1799" s="155">
        <v>42928</v>
      </c>
      <c r="H1799" s="41">
        <f t="shared" si="32"/>
        <v>221538.77399999998</v>
      </c>
      <c r="I1799" s="26">
        <v>0</v>
      </c>
      <c r="J1799" s="26">
        <v>0</v>
      </c>
      <c r="K1799" s="26">
        <v>0</v>
      </c>
      <c r="L1799" s="26">
        <v>0</v>
      </c>
      <c r="M1799" s="26">
        <v>0</v>
      </c>
      <c r="N1799" s="26">
        <v>0</v>
      </c>
      <c r="O1799" s="26">
        <v>0</v>
      </c>
      <c r="P1799" s="26">
        <v>0</v>
      </c>
      <c r="Q1799" s="26">
        <v>0</v>
      </c>
      <c r="R1799" s="26">
        <v>0</v>
      </c>
      <c r="S1799" s="26">
        <v>0</v>
      </c>
      <c r="T1799" s="26">
        <v>0</v>
      </c>
      <c r="U1799" s="26">
        <v>3.573</v>
      </c>
      <c r="V1799" s="26">
        <v>5.3890000000000002</v>
      </c>
      <c r="W1799" s="26">
        <v>5.9009999999999998</v>
      </c>
      <c r="X1799" s="26">
        <v>7.65</v>
      </c>
      <c r="Y1799" s="26">
        <v>23.372</v>
      </c>
      <c r="Z1799" s="26">
        <v>461.61399999999998</v>
      </c>
      <c r="AA1799" s="26">
        <v>2088.9949999999999</v>
      </c>
      <c r="AB1799" s="26">
        <v>4737.2079999999996</v>
      </c>
      <c r="AC1799" s="26">
        <v>7803.2650000000003</v>
      </c>
      <c r="AD1799" s="26">
        <v>9374.0300000000007</v>
      </c>
      <c r="AE1799" s="26">
        <v>13978.516</v>
      </c>
      <c r="AF1799" s="26">
        <v>17306.351999999999</v>
      </c>
      <c r="AG1799" s="26">
        <v>20420.904999999999</v>
      </c>
      <c r="AH1799" s="26">
        <v>21028.516</v>
      </c>
      <c r="AI1799" s="26">
        <v>23703.48</v>
      </c>
      <c r="AJ1799" s="26">
        <v>22791.128000000001</v>
      </c>
      <c r="AK1799" s="26">
        <v>21426.813999999998</v>
      </c>
      <c r="AL1799" s="26">
        <v>19512.652999999998</v>
      </c>
      <c r="AM1799" s="26">
        <v>15693.887000000001</v>
      </c>
      <c r="AN1799" s="26">
        <v>11503.834999999999</v>
      </c>
      <c r="AO1799" s="26">
        <v>6722.268</v>
      </c>
      <c r="AP1799" s="26">
        <v>2535.4830000000002</v>
      </c>
      <c r="AQ1799" s="26">
        <v>355.755</v>
      </c>
      <c r="AR1799" s="26">
        <v>11.587999999999999</v>
      </c>
      <c r="AS1799" s="26">
        <v>8.8049999999999997</v>
      </c>
      <c r="AT1799" s="26">
        <v>9.7739999999999991</v>
      </c>
      <c r="AU1799" s="26">
        <v>8.9619999999999997</v>
      </c>
      <c r="AV1799" s="26">
        <v>9.0559999999999992</v>
      </c>
      <c r="AW1799" s="26">
        <v>0</v>
      </c>
      <c r="AX1799" s="26">
        <v>0</v>
      </c>
      <c r="AY1799" s="26">
        <v>0</v>
      </c>
      <c r="AZ1799" s="26">
        <v>0</v>
      </c>
      <c r="BA1799" s="26">
        <v>0</v>
      </c>
      <c r="BB1799" s="26">
        <v>0</v>
      </c>
      <c r="BC1799" s="26">
        <v>0</v>
      </c>
      <c r="BD1799" s="26">
        <v>0</v>
      </c>
    </row>
    <row r="1800" spans="1:56" x14ac:dyDescent="0.25">
      <c r="A1800" t="s">
        <v>323</v>
      </c>
      <c r="D1800" t="s">
        <v>4</v>
      </c>
      <c r="G1800" s="155">
        <v>42929</v>
      </c>
      <c r="H1800" s="41">
        <f t="shared" si="32"/>
        <v>78234.531000000017</v>
      </c>
      <c r="I1800" s="26">
        <v>0</v>
      </c>
      <c r="J1800" s="26">
        <v>0</v>
      </c>
      <c r="K1800" s="26">
        <v>0</v>
      </c>
      <c r="L1800" s="26">
        <v>0</v>
      </c>
      <c r="M1800" s="26">
        <v>0</v>
      </c>
      <c r="N1800" s="26">
        <v>0</v>
      </c>
      <c r="O1800" s="26">
        <v>0</v>
      </c>
      <c r="P1800" s="26">
        <v>0</v>
      </c>
      <c r="Q1800" s="26">
        <v>0</v>
      </c>
      <c r="R1800" s="26">
        <v>0</v>
      </c>
      <c r="S1800" s="26">
        <v>0</v>
      </c>
      <c r="T1800" s="26">
        <v>0</v>
      </c>
      <c r="U1800" s="26">
        <v>4.8159999999999998</v>
      </c>
      <c r="V1800" s="26">
        <v>5.87</v>
      </c>
      <c r="W1800" s="26">
        <v>9.0909999999999993</v>
      </c>
      <c r="X1800" s="26">
        <v>8.5589999999999993</v>
      </c>
      <c r="Y1800" s="26">
        <v>17.007000000000001</v>
      </c>
      <c r="Z1800" s="26">
        <v>403.38799999999998</v>
      </c>
      <c r="AA1800" s="26">
        <v>1011.5890000000001</v>
      </c>
      <c r="AB1800" s="26">
        <v>1686.5509999999999</v>
      </c>
      <c r="AC1800" s="26">
        <v>4737.7749999999996</v>
      </c>
      <c r="AD1800" s="26">
        <v>8756.4330000000009</v>
      </c>
      <c r="AE1800" s="26">
        <v>10776.272000000001</v>
      </c>
      <c r="AF1800" s="26">
        <v>14059.734</v>
      </c>
      <c r="AG1800" s="26">
        <v>10686.932000000001</v>
      </c>
      <c r="AH1800" s="26">
        <v>9897.4619999999995</v>
      </c>
      <c r="AI1800" s="26">
        <v>6757.0940000000001</v>
      </c>
      <c r="AJ1800" s="26">
        <v>4975.6629999999996</v>
      </c>
      <c r="AK1800" s="26">
        <v>1446.3140000000001</v>
      </c>
      <c r="AL1800" s="26">
        <v>520.45600000000002</v>
      </c>
      <c r="AM1800" s="26">
        <v>330.98</v>
      </c>
      <c r="AN1800" s="26">
        <v>215.678</v>
      </c>
      <c r="AO1800" s="26">
        <v>502.02699999999999</v>
      </c>
      <c r="AP1800" s="26">
        <v>1101.4359999999999</v>
      </c>
      <c r="AQ1800" s="26">
        <v>284.42899999999997</v>
      </c>
      <c r="AR1800" s="26">
        <v>8.2810000000000006</v>
      </c>
      <c r="AS1800" s="26">
        <v>9.0429999999999993</v>
      </c>
      <c r="AT1800" s="26">
        <v>8.6829999999999998</v>
      </c>
      <c r="AU1800" s="26">
        <v>6.1429999999999998</v>
      </c>
      <c r="AV1800" s="26">
        <v>6.8250000000000002</v>
      </c>
      <c r="AW1800" s="26">
        <v>0</v>
      </c>
      <c r="AX1800" s="26">
        <v>0</v>
      </c>
      <c r="AY1800" s="26">
        <v>0</v>
      </c>
      <c r="AZ1800" s="26">
        <v>0</v>
      </c>
      <c r="BA1800" s="26">
        <v>0</v>
      </c>
      <c r="BB1800" s="26">
        <v>0</v>
      </c>
      <c r="BC1800" s="26">
        <v>0</v>
      </c>
      <c r="BD1800" s="26">
        <v>0</v>
      </c>
    </row>
    <row r="1801" spans="1:56" x14ac:dyDescent="0.25">
      <c r="A1801" t="s">
        <v>323</v>
      </c>
      <c r="D1801" t="s">
        <v>4</v>
      </c>
      <c r="G1801" s="155">
        <v>42930</v>
      </c>
      <c r="H1801" s="41">
        <f t="shared" si="32"/>
        <v>152334.01200000002</v>
      </c>
      <c r="I1801" s="26">
        <v>0</v>
      </c>
      <c r="J1801" s="26">
        <v>0</v>
      </c>
      <c r="K1801" s="26">
        <v>0</v>
      </c>
      <c r="L1801" s="26">
        <v>0</v>
      </c>
      <c r="M1801" s="26">
        <v>0</v>
      </c>
      <c r="N1801" s="26">
        <v>0</v>
      </c>
      <c r="O1801" s="26">
        <v>0</v>
      </c>
      <c r="P1801" s="26">
        <v>0</v>
      </c>
      <c r="Q1801" s="26">
        <v>0</v>
      </c>
      <c r="R1801" s="26">
        <v>0</v>
      </c>
      <c r="S1801" s="26">
        <v>0</v>
      </c>
      <c r="T1801" s="26">
        <v>0</v>
      </c>
      <c r="U1801" s="26">
        <v>3.3849999999999998</v>
      </c>
      <c r="V1801" s="26">
        <v>4.423</v>
      </c>
      <c r="W1801" s="26">
        <v>4.1369999999999996</v>
      </c>
      <c r="X1801" s="26">
        <v>3.9689999999999999</v>
      </c>
      <c r="Y1801" s="26">
        <v>3.8279999999999998</v>
      </c>
      <c r="Z1801" s="26">
        <v>35.578000000000003</v>
      </c>
      <c r="AA1801" s="26">
        <v>385.76299999999998</v>
      </c>
      <c r="AB1801" s="26">
        <v>1287.7929999999999</v>
      </c>
      <c r="AC1801" s="26">
        <v>3148.7669999999998</v>
      </c>
      <c r="AD1801" s="26">
        <v>3916.6239999999998</v>
      </c>
      <c r="AE1801" s="26">
        <v>12805.716</v>
      </c>
      <c r="AF1801" s="26">
        <v>18262.612000000001</v>
      </c>
      <c r="AG1801" s="26">
        <v>15173.812</v>
      </c>
      <c r="AH1801" s="26">
        <v>13035.315000000001</v>
      </c>
      <c r="AI1801" s="26">
        <v>18834.329000000002</v>
      </c>
      <c r="AJ1801" s="26">
        <v>17713.986000000001</v>
      </c>
      <c r="AK1801" s="26">
        <v>16729.923999999999</v>
      </c>
      <c r="AL1801" s="26">
        <v>15171.614</v>
      </c>
      <c r="AM1801" s="26">
        <v>9427.8089999999993</v>
      </c>
      <c r="AN1801" s="26">
        <v>2069.915</v>
      </c>
      <c r="AO1801" s="26">
        <v>1832.683</v>
      </c>
      <c r="AP1801" s="26">
        <v>2281.973</v>
      </c>
      <c r="AQ1801" s="26">
        <v>151.08600000000001</v>
      </c>
      <c r="AR1801" s="26">
        <v>11.964</v>
      </c>
      <c r="AS1801" s="26">
        <v>9.673</v>
      </c>
      <c r="AT1801" s="26">
        <v>9.5389999999999997</v>
      </c>
      <c r="AU1801" s="26">
        <v>8.5950000000000006</v>
      </c>
      <c r="AV1801" s="26">
        <v>9.1999999999999993</v>
      </c>
      <c r="AW1801" s="26">
        <v>0</v>
      </c>
      <c r="AX1801" s="26">
        <v>0</v>
      </c>
      <c r="AY1801" s="26">
        <v>0</v>
      </c>
      <c r="AZ1801" s="26">
        <v>0</v>
      </c>
      <c r="BA1801" s="26">
        <v>0</v>
      </c>
      <c r="BB1801" s="26">
        <v>0</v>
      </c>
      <c r="BC1801" s="26">
        <v>0</v>
      </c>
      <c r="BD1801" s="26">
        <v>0</v>
      </c>
    </row>
    <row r="1802" spans="1:56" x14ac:dyDescent="0.25">
      <c r="A1802" t="s">
        <v>323</v>
      </c>
      <c r="D1802" t="s">
        <v>4</v>
      </c>
      <c r="G1802" s="155">
        <v>42931</v>
      </c>
      <c r="H1802" s="41">
        <f t="shared" si="32"/>
        <v>228029.31000000003</v>
      </c>
      <c r="I1802" s="26">
        <v>0</v>
      </c>
      <c r="J1802" s="26">
        <v>0</v>
      </c>
      <c r="K1802" s="26">
        <v>0</v>
      </c>
      <c r="L1802" s="26">
        <v>0</v>
      </c>
      <c r="M1802" s="26">
        <v>0</v>
      </c>
      <c r="N1802" s="26">
        <v>0</v>
      </c>
      <c r="O1802" s="26">
        <v>0</v>
      </c>
      <c r="P1802" s="26">
        <v>0</v>
      </c>
      <c r="Q1802" s="26">
        <v>0</v>
      </c>
      <c r="R1802" s="26">
        <v>0</v>
      </c>
      <c r="S1802" s="26">
        <v>0</v>
      </c>
      <c r="T1802" s="26">
        <v>0</v>
      </c>
      <c r="U1802" s="26">
        <v>3.1859999999999999</v>
      </c>
      <c r="V1802" s="26">
        <v>6.202</v>
      </c>
      <c r="W1802" s="26">
        <v>5.2649999999999997</v>
      </c>
      <c r="X1802" s="26">
        <v>6.2690000000000001</v>
      </c>
      <c r="Y1802" s="26">
        <v>17.524000000000001</v>
      </c>
      <c r="Z1802" s="26">
        <v>583.05200000000002</v>
      </c>
      <c r="AA1802" s="26">
        <v>2429.3209999999999</v>
      </c>
      <c r="AB1802" s="26">
        <v>5215.5230000000001</v>
      </c>
      <c r="AC1802" s="26">
        <v>9264.8719999999994</v>
      </c>
      <c r="AD1802" s="26">
        <v>12658.582</v>
      </c>
      <c r="AE1802" s="26">
        <v>16929.785</v>
      </c>
      <c r="AF1802" s="26">
        <v>20229.155999999999</v>
      </c>
      <c r="AG1802" s="26">
        <v>22962.527999999998</v>
      </c>
      <c r="AH1802" s="26">
        <v>24283.251</v>
      </c>
      <c r="AI1802" s="26">
        <v>22311.736000000001</v>
      </c>
      <c r="AJ1802" s="26">
        <v>20515.185000000001</v>
      </c>
      <c r="AK1802" s="26">
        <v>19396.633999999998</v>
      </c>
      <c r="AL1802" s="26">
        <v>17557.402999999998</v>
      </c>
      <c r="AM1802" s="26">
        <v>13604.307000000001</v>
      </c>
      <c r="AN1802" s="26">
        <v>10492.508</v>
      </c>
      <c r="AO1802" s="26">
        <v>6683.9750000000004</v>
      </c>
      <c r="AP1802" s="26">
        <v>2479.7600000000002</v>
      </c>
      <c r="AQ1802" s="26">
        <v>341.048</v>
      </c>
      <c r="AR1802" s="26">
        <v>10.667</v>
      </c>
      <c r="AS1802" s="26">
        <v>10.975</v>
      </c>
      <c r="AT1802" s="26">
        <v>9.6059999999999999</v>
      </c>
      <c r="AU1802" s="26">
        <v>9.0530000000000008</v>
      </c>
      <c r="AV1802" s="26">
        <v>11.936999999999999</v>
      </c>
      <c r="AW1802" s="26">
        <v>0</v>
      </c>
      <c r="AX1802" s="26">
        <v>0</v>
      </c>
      <c r="AY1802" s="26">
        <v>0</v>
      </c>
      <c r="AZ1802" s="26">
        <v>0</v>
      </c>
      <c r="BA1802" s="26">
        <v>0</v>
      </c>
      <c r="BB1802" s="26">
        <v>0</v>
      </c>
      <c r="BC1802" s="26">
        <v>0</v>
      </c>
      <c r="BD1802" s="26">
        <v>0</v>
      </c>
    </row>
    <row r="1803" spans="1:56" x14ac:dyDescent="0.25">
      <c r="A1803" t="s">
        <v>323</v>
      </c>
      <c r="D1803" t="s">
        <v>4</v>
      </c>
      <c r="G1803" s="155">
        <v>42932</v>
      </c>
      <c r="H1803" s="41">
        <f t="shared" si="32"/>
        <v>114975.15299999999</v>
      </c>
      <c r="I1803" s="26">
        <v>0</v>
      </c>
      <c r="J1803" s="26">
        <v>0</v>
      </c>
      <c r="K1803" s="26">
        <v>0</v>
      </c>
      <c r="L1803" s="26">
        <v>0</v>
      </c>
      <c r="M1803" s="26">
        <v>0</v>
      </c>
      <c r="N1803" s="26">
        <v>0</v>
      </c>
      <c r="O1803" s="26">
        <v>0</v>
      </c>
      <c r="P1803" s="26">
        <v>0</v>
      </c>
      <c r="Q1803" s="26">
        <v>0</v>
      </c>
      <c r="R1803" s="26">
        <v>0</v>
      </c>
      <c r="S1803" s="26">
        <v>0</v>
      </c>
      <c r="T1803" s="26">
        <v>0</v>
      </c>
      <c r="U1803" s="26">
        <v>4.3769999999999998</v>
      </c>
      <c r="V1803" s="26">
        <v>7.1390000000000002</v>
      </c>
      <c r="W1803" s="26">
        <v>7.1909999999999998</v>
      </c>
      <c r="X1803" s="26">
        <v>8.8529999999999998</v>
      </c>
      <c r="Y1803" s="26">
        <v>66.204999999999998</v>
      </c>
      <c r="Z1803" s="26">
        <v>292.45600000000002</v>
      </c>
      <c r="AA1803" s="26">
        <v>692.202</v>
      </c>
      <c r="AB1803" s="26">
        <v>1990.2280000000001</v>
      </c>
      <c r="AC1803" s="26">
        <v>5748.16</v>
      </c>
      <c r="AD1803" s="26">
        <v>11654.923000000001</v>
      </c>
      <c r="AE1803" s="26">
        <v>13498.323</v>
      </c>
      <c r="AF1803" s="26">
        <v>13853.718999999999</v>
      </c>
      <c r="AG1803" s="26">
        <v>9519.6980000000003</v>
      </c>
      <c r="AH1803" s="26">
        <v>7312.3819999999996</v>
      </c>
      <c r="AI1803" s="26">
        <v>6299.1850000000004</v>
      </c>
      <c r="AJ1803" s="26">
        <v>8971.6630000000005</v>
      </c>
      <c r="AK1803" s="26">
        <v>11208.888999999999</v>
      </c>
      <c r="AL1803" s="26">
        <v>9418.8539999999994</v>
      </c>
      <c r="AM1803" s="26">
        <v>6375.67</v>
      </c>
      <c r="AN1803" s="26">
        <v>3923.0279999999998</v>
      </c>
      <c r="AO1803" s="26">
        <v>2197.2359999999999</v>
      </c>
      <c r="AP1803" s="26">
        <v>1658.048</v>
      </c>
      <c r="AQ1803" s="26">
        <v>222.86099999999999</v>
      </c>
      <c r="AR1803" s="26">
        <v>11.012</v>
      </c>
      <c r="AS1803" s="26">
        <v>9.42</v>
      </c>
      <c r="AT1803" s="26">
        <v>8.9740000000000002</v>
      </c>
      <c r="AU1803" s="26">
        <v>7.6210000000000004</v>
      </c>
      <c r="AV1803" s="26">
        <v>6.8360000000000003</v>
      </c>
      <c r="AW1803" s="26">
        <v>0</v>
      </c>
      <c r="AX1803" s="26">
        <v>0</v>
      </c>
      <c r="AY1803" s="26">
        <v>0</v>
      </c>
      <c r="AZ1803" s="26">
        <v>0</v>
      </c>
      <c r="BA1803" s="26">
        <v>0</v>
      </c>
      <c r="BB1803" s="26">
        <v>0</v>
      </c>
      <c r="BC1803" s="26">
        <v>0</v>
      </c>
      <c r="BD1803" s="26">
        <v>0</v>
      </c>
    </row>
    <row r="1804" spans="1:56" x14ac:dyDescent="0.25">
      <c r="A1804" t="s">
        <v>323</v>
      </c>
      <c r="D1804" t="s">
        <v>4</v>
      </c>
      <c r="G1804" s="155">
        <v>42933</v>
      </c>
      <c r="H1804" s="41">
        <f t="shared" si="32"/>
        <v>107069.54299999998</v>
      </c>
      <c r="I1804" s="26">
        <v>0</v>
      </c>
      <c r="J1804" s="26">
        <v>0</v>
      </c>
      <c r="K1804" s="26">
        <v>0</v>
      </c>
      <c r="L1804" s="26">
        <v>0</v>
      </c>
      <c r="M1804" s="26">
        <v>0</v>
      </c>
      <c r="N1804" s="26">
        <v>0</v>
      </c>
      <c r="O1804" s="26">
        <v>0</v>
      </c>
      <c r="P1804" s="26">
        <v>0</v>
      </c>
      <c r="Q1804" s="26">
        <v>0</v>
      </c>
      <c r="R1804" s="26">
        <v>0</v>
      </c>
      <c r="S1804" s="26">
        <v>0</v>
      </c>
      <c r="T1804" s="26">
        <v>0</v>
      </c>
      <c r="U1804" s="26">
        <v>2.4249999999999998</v>
      </c>
      <c r="V1804" s="26">
        <v>4.25</v>
      </c>
      <c r="W1804" s="26">
        <v>4.2450000000000001</v>
      </c>
      <c r="X1804" s="26">
        <v>6.056</v>
      </c>
      <c r="Y1804" s="26">
        <v>9.7390000000000008</v>
      </c>
      <c r="Z1804" s="26">
        <v>467.06400000000002</v>
      </c>
      <c r="AA1804" s="26">
        <v>2460.4760000000001</v>
      </c>
      <c r="AB1804" s="26">
        <v>4470.2430000000004</v>
      </c>
      <c r="AC1804" s="26">
        <v>8230.9030000000002</v>
      </c>
      <c r="AD1804" s="26">
        <v>13418.194</v>
      </c>
      <c r="AE1804" s="26">
        <v>17408.11</v>
      </c>
      <c r="AF1804" s="26">
        <v>13985.648999999999</v>
      </c>
      <c r="AG1804" s="26">
        <v>12760.834999999999</v>
      </c>
      <c r="AH1804" s="26">
        <v>10016.674999999999</v>
      </c>
      <c r="AI1804" s="26">
        <v>6699.4340000000002</v>
      </c>
      <c r="AJ1804" s="26">
        <v>4315.5519999999997</v>
      </c>
      <c r="AK1804" s="26">
        <v>3600.395</v>
      </c>
      <c r="AL1804" s="26">
        <v>3899.4470000000001</v>
      </c>
      <c r="AM1804" s="26">
        <v>2663.49</v>
      </c>
      <c r="AN1804" s="26">
        <v>900.09299999999996</v>
      </c>
      <c r="AO1804" s="26">
        <v>691.73699999999997</v>
      </c>
      <c r="AP1804" s="26">
        <v>795.31</v>
      </c>
      <c r="AQ1804" s="26">
        <v>213.86600000000001</v>
      </c>
      <c r="AR1804" s="26">
        <v>15.137</v>
      </c>
      <c r="AS1804" s="26">
        <v>8.4169999999999998</v>
      </c>
      <c r="AT1804" s="26">
        <v>7.0289999999999999</v>
      </c>
      <c r="AU1804" s="26">
        <v>7.8029999999999999</v>
      </c>
      <c r="AV1804" s="26">
        <v>6.9690000000000003</v>
      </c>
      <c r="AW1804" s="26">
        <v>0</v>
      </c>
      <c r="AX1804" s="26">
        <v>0</v>
      </c>
      <c r="AY1804" s="26">
        <v>0</v>
      </c>
      <c r="AZ1804" s="26">
        <v>0</v>
      </c>
      <c r="BA1804" s="26">
        <v>0</v>
      </c>
      <c r="BB1804" s="26">
        <v>0</v>
      </c>
      <c r="BC1804" s="26">
        <v>0</v>
      </c>
      <c r="BD1804" s="26">
        <v>0</v>
      </c>
    </row>
    <row r="1805" spans="1:56" x14ac:dyDescent="0.25">
      <c r="A1805" t="s">
        <v>323</v>
      </c>
      <c r="D1805" t="s">
        <v>4</v>
      </c>
      <c r="G1805" s="155">
        <v>42934</v>
      </c>
      <c r="H1805" s="41">
        <f t="shared" si="32"/>
        <v>62541.901000000005</v>
      </c>
      <c r="I1805" s="26">
        <v>0</v>
      </c>
      <c r="J1805" s="26">
        <v>0</v>
      </c>
      <c r="K1805" s="26">
        <v>0</v>
      </c>
      <c r="L1805" s="26">
        <v>0</v>
      </c>
      <c r="M1805" s="26">
        <v>0</v>
      </c>
      <c r="N1805" s="26">
        <v>0</v>
      </c>
      <c r="O1805" s="26">
        <v>0</v>
      </c>
      <c r="P1805" s="26">
        <v>0</v>
      </c>
      <c r="Q1805" s="26">
        <v>0</v>
      </c>
      <c r="R1805" s="26">
        <v>0</v>
      </c>
      <c r="S1805" s="26">
        <v>0</v>
      </c>
      <c r="T1805" s="26">
        <v>0</v>
      </c>
      <c r="U1805" s="26">
        <v>3.536</v>
      </c>
      <c r="V1805" s="26">
        <v>6.077</v>
      </c>
      <c r="W1805" s="26">
        <v>3.6120000000000001</v>
      </c>
      <c r="X1805" s="26">
        <v>5.4480000000000004</v>
      </c>
      <c r="Y1805" s="26">
        <v>25.516999999999999</v>
      </c>
      <c r="Z1805" s="26">
        <v>126.66800000000001</v>
      </c>
      <c r="AA1805" s="26">
        <v>688.02099999999996</v>
      </c>
      <c r="AB1805" s="26">
        <v>1041.6320000000001</v>
      </c>
      <c r="AC1805" s="26">
        <v>4468.7529999999997</v>
      </c>
      <c r="AD1805" s="26">
        <v>4916.1170000000002</v>
      </c>
      <c r="AE1805" s="26">
        <v>5065.2950000000001</v>
      </c>
      <c r="AF1805" s="26">
        <v>7563.3720000000003</v>
      </c>
      <c r="AG1805" s="26">
        <v>6411.7110000000002</v>
      </c>
      <c r="AH1805" s="26">
        <v>6932.567</v>
      </c>
      <c r="AI1805" s="26">
        <v>3190.0059999999999</v>
      </c>
      <c r="AJ1805" s="26">
        <v>3375.3910000000001</v>
      </c>
      <c r="AK1805" s="26">
        <v>3953.788</v>
      </c>
      <c r="AL1805" s="26">
        <v>5362.2460000000001</v>
      </c>
      <c r="AM1805" s="26">
        <v>4020.0450000000001</v>
      </c>
      <c r="AN1805" s="26">
        <v>1697.3420000000001</v>
      </c>
      <c r="AO1805" s="26">
        <v>2293.652</v>
      </c>
      <c r="AP1805" s="26">
        <v>1048.059</v>
      </c>
      <c r="AQ1805" s="26">
        <v>300.55500000000001</v>
      </c>
      <c r="AR1805" s="26">
        <v>10.119999999999999</v>
      </c>
      <c r="AS1805" s="26">
        <v>10.709</v>
      </c>
      <c r="AT1805" s="26">
        <v>8.7550000000000008</v>
      </c>
      <c r="AU1805" s="26">
        <v>6.7119999999999997</v>
      </c>
      <c r="AV1805" s="26">
        <v>6.1950000000000003</v>
      </c>
      <c r="AW1805" s="26">
        <v>0</v>
      </c>
      <c r="AX1805" s="26">
        <v>0</v>
      </c>
      <c r="AY1805" s="26">
        <v>0</v>
      </c>
      <c r="AZ1805" s="26">
        <v>0</v>
      </c>
      <c r="BA1805" s="26">
        <v>0</v>
      </c>
      <c r="BB1805" s="26">
        <v>0</v>
      </c>
      <c r="BC1805" s="26">
        <v>0</v>
      </c>
      <c r="BD1805" s="26">
        <v>0</v>
      </c>
    </row>
    <row r="1806" spans="1:56" x14ac:dyDescent="0.25">
      <c r="A1806" t="s">
        <v>323</v>
      </c>
      <c r="D1806" t="s">
        <v>4</v>
      </c>
      <c r="G1806" s="155">
        <v>42935</v>
      </c>
      <c r="H1806" s="41">
        <f t="shared" si="32"/>
        <v>131968.79799999995</v>
      </c>
      <c r="I1806" s="26">
        <v>0</v>
      </c>
      <c r="J1806" s="26">
        <v>0</v>
      </c>
      <c r="K1806" s="26">
        <v>0</v>
      </c>
      <c r="L1806" s="26">
        <v>0</v>
      </c>
      <c r="M1806" s="26">
        <v>0</v>
      </c>
      <c r="N1806" s="26">
        <v>0</v>
      </c>
      <c r="O1806" s="26">
        <v>0</v>
      </c>
      <c r="P1806" s="26">
        <v>0</v>
      </c>
      <c r="Q1806" s="26">
        <v>0</v>
      </c>
      <c r="R1806" s="26">
        <v>0</v>
      </c>
      <c r="S1806" s="26">
        <v>0</v>
      </c>
      <c r="T1806" s="26">
        <v>0</v>
      </c>
      <c r="U1806" s="26">
        <v>2.4820000000000002</v>
      </c>
      <c r="V1806" s="26">
        <v>4.8650000000000002</v>
      </c>
      <c r="W1806" s="26">
        <v>4.5709999999999997</v>
      </c>
      <c r="X1806" s="26">
        <v>7.73</v>
      </c>
      <c r="Y1806" s="26">
        <v>12.859</v>
      </c>
      <c r="Z1806" s="26">
        <v>17.846</v>
      </c>
      <c r="AA1806" s="26">
        <v>198.86699999999999</v>
      </c>
      <c r="AB1806" s="26">
        <v>1024.453</v>
      </c>
      <c r="AC1806" s="26">
        <v>5283.9549999999999</v>
      </c>
      <c r="AD1806" s="26">
        <v>4179.9110000000001</v>
      </c>
      <c r="AE1806" s="26">
        <v>8548.9989999999998</v>
      </c>
      <c r="AF1806" s="26">
        <v>6849.549</v>
      </c>
      <c r="AG1806" s="26">
        <v>7541.0820000000003</v>
      </c>
      <c r="AH1806" s="26">
        <v>14506.002</v>
      </c>
      <c r="AI1806" s="26">
        <v>15830.775</v>
      </c>
      <c r="AJ1806" s="26">
        <v>17661.957999999999</v>
      </c>
      <c r="AK1806" s="26">
        <v>16901.772000000001</v>
      </c>
      <c r="AL1806" s="26">
        <v>11856.298000000001</v>
      </c>
      <c r="AM1806" s="26">
        <v>9574.2360000000008</v>
      </c>
      <c r="AN1806" s="26">
        <v>8722.5220000000008</v>
      </c>
      <c r="AO1806" s="26">
        <v>2892.4670000000001</v>
      </c>
      <c r="AP1806" s="26">
        <v>281.072</v>
      </c>
      <c r="AQ1806" s="26">
        <v>26.864999999999998</v>
      </c>
      <c r="AR1806" s="26">
        <v>10.907</v>
      </c>
      <c r="AS1806" s="26">
        <v>7.7510000000000003</v>
      </c>
      <c r="AT1806" s="26">
        <v>5.3559999999999999</v>
      </c>
      <c r="AU1806" s="26">
        <v>5.8570000000000002</v>
      </c>
      <c r="AV1806" s="26">
        <v>7.7910000000000004</v>
      </c>
      <c r="AW1806" s="26">
        <v>0</v>
      </c>
      <c r="AX1806" s="26">
        <v>0</v>
      </c>
      <c r="AY1806" s="26">
        <v>0</v>
      </c>
      <c r="AZ1806" s="26">
        <v>0</v>
      </c>
      <c r="BA1806" s="26">
        <v>0</v>
      </c>
      <c r="BB1806" s="26">
        <v>0</v>
      </c>
      <c r="BC1806" s="26">
        <v>0</v>
      </c>
      <c r="BD1806" s="26">
        <v>0</v>
      </c>
    </row>
    <row r="1807" spans="1:56" x14ac:dyDescent="0.25">
      <c r="A1807" t="s">
        <v>323</v>
      </c>
      <c r="D1807" t="s">
        <v>4</v>
      </c>
      <c r="G1807" s="155">
        <v>42936</v>
      </c>
      <c r="H1807" s="41">
        <f t="shared" ref="H1807:H1870" si="33">IF(D1807&lt;&gt;"Jemena",
IF(SUM(I1807:BD1807)&gt;0,SUM(I1807:BD1807),SUM(I1807:BD1807)*-1),
IF(AND(F1807&lt;&gt;"Jemena residential",F1807&lt;&gt;"Jemena small business"),0,IF(SUM(I1807:BD1807)&gt;0,SUM(I1807:BD1807),SUM(I1807:BD1807)*-1)))</f>
        <v>124483.65399999997</v>
      </c>
      <c r="I1807" s="26">
        <v>0</v>
      </c>
      <c r="J1807" s="26">
        <v>0</v>
      </c>
      <c r="K1807" s="26">
        <v>0</v>
      </c>
      <c r="L1807" s="26">
        <v>0</v>
      </c>
      <c r="M1807" s="26">
        <v>0</v>
      </c>
      <c r="N1807" s="26">
        <v>0</v>
      </c>
      <c r="O1807" s="26">
        <v>0</v>
      </c>
      <c r="P1807" s="26">
        <v>0</v>
      </c>
      <c r="Q1807" s="26">
        <v>0</v>
      </c>
      <c r="R1807" s="26">
        <v>0</v>
      </c>
      <c r="S1807" s="26">
        <v>0</v>
      </c>
      <c r="T1807" s="26">
        <v>0</v>
      </c>
      <c r="U1807" s="26">
        <v>4.63</v>
      </c>
      <c r="V1807" s="26">
        <v>5.0679999999999996</v>
      </c>
      <c r="W1807" s="26">
        <v>5.9320000000000004</v>
      </c>
      <c r="X1807" s="26">
        <v>5.9089999999999998</v>
      </c>
      <c r="Y1807" s="26">
        <v>11.654999999999999</v>
      </c>
      <c r="Z1807" s="26">
        <v>205.203</v>
      </c>
      <c r="AA1807" s="26">
        <v>477.71499999999997</v>
      </c>
      <c r="AB1807" s="26">
        <v>2239.5529999999999</v>
      </c>
      <c r="AC1807" s="26">
        <v>2321.308</v>
      </c>
      <c r="AD1807" s="26">
        <v>3545.66</v>
      </c>
      <c r="AE1807" s="26">
        <v>5871.7640000000001</v>
      </c>
      <c r="AF1807" s="26">
        <v>7897.5240000000003</v>
      </c>
      <c r="AG1807" s="26">
        <v>8986.1450000000004</v>
      </c>
      <c r="AH1807" s="26">
        <v>8455.3490000000002</v>
      </c>
      <c r="AI1807" s="26">
        <v>10369.223</v>
      </c>
      <c r="AJ1807" s="26">
        <v>10869.712</v>
      </c>
      <c r="AK1807" s="26">
        <v>14637.695</v>
      </c>
      <c r="AL1807" s="26">
        <v>14607.014999999999</v>
      </c>
      <c r="AM1807" s="26">
        <v>12901.986999999999</v>
      </c>
      <c r="AN1807" s="26">
        <v>11172.924000000001</v>
      </c>
      <c r="AO1807" s="26">
        <v>6638.61</v>
      </c>
      <c r="AP1807" s="26">
        <v>2684.145</v>
      </c>
      <c r="AQ1807" s="26">
        <v>518.30499999999995</v>
      </c>
      <c r="AR1807" s="26">
        <v>12.404999999999999</v>
      </c>
      <c r="AS1807" s="26">
        <v>9.9</v>
      </c>
      <c r="AT1807" s="26">
        <v>10.18</v>
      </c>
      <c r="AU1807" s="26">
        <v>8.7720000000000002</v>
      </c>
      <c r="AV1807" s="26">
        <v>9.3659999999999997</v>
      </c>
      <c r="AW1807" s="26">
        <v>0</v>
      </c>
      <c r="AX1807" s="26">
        <v>0</v>
      </c>
      <c r="AY1807" s="26">
        <v>0</v>
      </c>
      <c r="AZ1807" s="26">
        <v>0</v>
      </c>
      <c r="BA1807" s="26">
        <v>0</v>
      </c>
      <c r="BB1807" s="26">
        <v>0</v>
      </c>
      <c r="BC1807" s="26">
        <v>0</v>
      </c>
      <c r="BD1807" s="26">
        <v>0</v>
      </c>
    </row>
    <row r="1808" spans="1:56" x14ac:dyDescent="0.25">
      <c r="A1808" t="s">
        <v>323</v>
      </c>
      <c r="D1808" t="s">
        <v>4</v>
      </c>
      <c r="G1808" s="155">
        <v>42937</v>
      </c>
      <c r="H1808" s="41">
        <f t="shared" si="33"/>
        <v>254434.27000000002</v>
      </c>
      <c r="I1808" s="26">
        <v>0</v>
      </c>
      <c r="J1808" s="26">
        <v>0</v>
      </c>
      <c r="K1808" s="26">
        <v>0</v>
      </c>
      <c r="L1808" s="26">
        <v>0</v>
      </c>
      <c r="M1808" s="26">
        <v>0</v>
      </c>
      <c r="N1808" s="26">
        <v>0</v>
      </c>
      <c r="O1808" s="26">
        <v>0</v>
      </c>
      <c r="P1808" s="26">
        <v>0</v>
      </c>
      <c r="Q1808" s="26">
        <v>0</v>
      </c>
      <c r="R1808" s="26">
        <v>0</v>
      </c>
      <c r="S1808" s="26">
        <v>0</v>
      </c>
      <c r="T1808" s="26">
        <v>0</v>
      </c>
      <c r="U1808" s="26">
        <v>1.982</v>
      </c>
      <c r="V1808" s="26">
        <v>3.5329999999999999</v>
      </c>
      <c r="W1808" s="26">
        <v>3.5179999999999998</v>
      </c>
      <c r="X1808" s="26">
        <v>4.59</v>
      </c>
      <c r="Y1808" s="26">
        <v>11.276</v>
      </c>
      <c r="Z1808" s="26">
        <v>331.11200000000002</v>
      </c>
      <c r="AA1808" s="26">
        <v>2111.2689999999998</v>
      </c>
      <c r="AB1808" s="26">
        <v>5283.8270000000002</v>
      </c>
      <c r="AC1808" s="26">
        <v>9166.0249999999996</v>
      </c>
      <c r="AD1808" s="26">
        <v>12471.271000000001</v>
      </c>
      <c r="AE1808" s="26">
        <v>15445.558000000001</v>
      </c>
      <c r="AF1808" s="26">
        <v>19277.170999999998</v>
      </c>
      <c r="AG1808" s="26">
        <v>21467.812000000002</v>
      </c>
      <c r="AH1808" s="26">
        <v>25166.145</v>
      </c>
      <c r="AI1808" s="26">
        <v>26940.436000000002</v>
      </c>
      <c r="AJ1808" s="26">
        <v>26401.484</v>
      </c>
      <c r="AK1808" s="26">
        <v>24522.739000000001</v>
      </c>
      <c r="AL1808" s="26">
        <v>21625.548999999999</v>
      </c>
      <c r="AM1808" s="26">
        <v>18253.958999999999</v>
      </c>
      <c r="AN1808" s="26">
        <v>13519</v>
      </c>
      <c r="AO1808" s="26">
        <v>8208.0679999999993</v>
      </c>
      <c r="AP1808" s="26">
        <v>3485.9160000000002</v>
      </c>
      <c r="AQ1808" s="26">
        <v>667.58100000000002</v>
      </c>
      <c r="AR1808" s="26">
        <v>21.027999999999999</v>
      </c>
      <c r="AS1808" s="26">
        <v>8.9190000000000005</v>
      </c>
      <c r="AT1808" s="26">
        <v>10.023999999999999</v>
      </c>
      <c r="AU1808" s="26">
        <v>11.641999999999999</v>
      </c>
      <c r="AV1808" s="26">
        <v>12.836</v>
      </c>
      <c r="AW1808" s="26">
        <v>0</v>
      </c>
      <c r="AX1808" s="26">
        <v>0</v>
      </c>
      <c r="AY1808" s="26">
        <v>0</v>
      </c>
      <c r="AZ1808" s="26">
        <v>0</v>
      </c>
      <c r="BA1808" s="26">
        <v>0</v>
      </c>
      <c r="BB1808" s="26">
        <v>0</v>
      </c>
      <c r="BC1808" s="26">
        <v>0</v>
      </c>
      <c r="BD1808" s="26">
        <v>0</v>
      </c>
    </row>
    <row r="1809" spans="1:56" x14ac:dyDescent="0.25">
      <c r="A1809" t="s">
        <v>323</v>
      </c>
      <c r="D1809" t="s">
        <v>4</v>
      </c>
      <c r="G1809" s="155">
        <v>42938</v>
      </c>
      <c r="H1809" s="41">
        <f t="shared" si="33"/>
        <v>90566.264000000039</v>
      </c>
      <c r="I1809" s="26">
        <v>0</v>
      </c>
      <c r="J1809" s="26">
        <v>0</v>
      </c>
      <c r="K1809" s="26">
        <v>0</v>
      </c>
      <c r="L1809" s="26">
        <v>0</v>
      </c>
      <c r="M1809" s="26">
        <v>0</v>
      </c>
      <c r="N1809" s="26">
        <v>0</v>
      </c>
      <c r="O1809" s="26">
        <v>0</v>
      </c>
      <c r="P1809" s="26">
        <v>0</v>
      </c>
      <c r="Q1809" s="26">
        <v>0</v>
      </c>
      <c r="R1809" s="26">
        <v>0</v>
      </c>
      <c r="S1809" s="26">
        <v>0</v>
      </c>
      <c r="T1809" s="26">
        <v>0</v>
      </c>
      <c r="U1809" s="26">
        <v>5.9660000000000002</v>
      </c>
      <c r="V1809" s="26">
        <v>6.6639999999999997</v>
      </c>
      <c r="W1809" s="26">
        <v>6.3029999999999999</v>
      </c>
      <c r="X1809" s="26">
        <v>6.9580000000000002</v>
      </c>
      <c r="Y1809" s="26">
        <v>44.039000000000001</v>
      </c>
      <c r="Z1809" s="26">
        <v>669.58600000000001</v>
      </c>
      <c r="AA1809" s="26">
        <v>3567.203</v>
      </c>
      <c r="AB1809" s="26">
        <v>5874.04</v>
      </c>
      <c r="AC1809" s="26">
        <v>6976.0360000000001</v>
      </c>
      <c r="AD1809" s="26">
        <v>13328.331</v>
      </c>
      <c r="AE1809" s="26">
        <v>18222.589</v>
      </c>
      <c r="AF1809" s="26">
        <v>10939.055</v>
      </c>
      <c r="AG1809" s="26">
        <v>6604.3729999999996</v>
      </c>
      <c r="AH1809" s="26">
        <v>4497.0659999999998</v>
      </c>
      <c r="AI1809" s="26">
        <v>3356.9859999999999</v>
      </c>
      <c r="AJ1809" s="26">
        <v>3858.6390000000001</v>
      </c>
      <c r="AK1809" s="26">
        <v>4576.3329999999996</v>
      </c>
      <c r="AL1809" s="26">
        <v>1779.943</v>
      </c>
      <c r="AM1809" s="26">
        <v>3293.85</v>
      </c>
      <c r="AN1809" s="26">
        <v>1785.2380000000001</v>
      </c>
      <c r="AO1809" s="26">
        <v>613.05399999999997</v>
      </c>
      <c r="AP1809" s="26">
        <v>410.60300000000001</v>
      </c>
      <c r="AQ1809" s="26">
        <v>109.839</v>
      </c>
      <c r="AR1809" s="26">
        <v>8.2240000000000002</v>
      </c>
      <c r="AS1809" s="26">
        <v>6.0270000000000001</v>
      </c>
      <c r="AT1809" s="26">
        <v>7.3730000000000002</v>
      </c>
      <c r="AU1809" s="26">
        <v>6.3730000000000002</v>
      </c>
      <c r="AV1809" s="26">
        <v>5.5730000000000004</v>
      </c>
      <c r="AW1809" s="26">
        <v>0</v>
      </c>
      <c r="AX1809" s="26">
        <v>0</v>
      </c>
      <c r="AY1809" s="26">
        <v>0</v>
      </c>
      <c r="AZ1809" s="26">
        <v>0</v>
      </c>
      <c r="BA1809" s="26">
        <v>0</v>
      </c>
      <c r="BB1809" s="26">
        <v>0</v>
      </c>
      <c r="BC1809" s="26">
        <v>0</v>
      </c>
      <c r="BD1809" s="26">
        <v>0</v>
      </c>
    </row>
    <row r="1810" spans="1:56" x14ac:dyDescent="0.25">
      <c r="A1810" t="s">
        <v>323</v>
      </c>
      <c r="D1810" t="s">
        <v>4</v>
      </c>
      <c r="G1810" s="155">
        <v>42939</v>
      </c>
      <c r="H1810" s="41">
        <f t="shared" si="33"/>
        <v>65150.234000000011</v>
      </c>
      <c r="I1810" s="26">
        <v>0</v>
      </c>
      <c r="J1810" s="26">
        <v>0</v>
      </c>
      <c r="K1810" s="26">
        <v>0</v>
      </c>
      <c r="L1810" s="26">
        <v>0</v>
      </c>
      <c r="M1810" s="26">
        <v>0</v>
      </c>
      <c r="N1810" s="26">
        <v>0</v>
      </c>
      <c r="O1810" s="26">
        <v>0</v>
      </c>
      <c r="P1810" s="26">
        <v>0</v>
      </c>
      <c r="Q1810" s="26">
        <v>0</v>
      </c>
      <c r="R1810" s="26">
        <v>0</v>
      </c>
      <c r="S1810" s="26">
        <v>0</v>
      </c>
      <c r="T1810" s="26">
        <v>0</v>
      </c>
      <c r="U1810" s="26">
        <v>4.1680000000000001</v>
      </c>
      <c r="V1810" s="26">
        <v>6.5149999999999997</v>
      </c>
      <c r="W1810" s="26">
        <v>6.7169999999999996</v>
      </c>
      <c r="X1810" s="26">
        <v>7.39</v>
      </c>
      <c r="Y1810" s="26">
        <v>19.96</v>
      </c>
      <c r="Z1810" s="26">
        <v>244.166</v>
      </c>
      <c r="AA1810" s="26">
        <v>1696.8330000000001</v>
      </c>
      <c r="AB1810" s="26">
        <v>2924.9189999999999</v>
      </c>
      <c r="AC1810" s="26">
        <v>3165.8240000000001</v>
      </c>
      <c r="AD1810" s="26">
        <v>6684.65</v>
      </c>
      <c r="AE1810" s="26">
        <v>8854.2240000000002</v>
      </c>
      <c r="AF1810" s="26">
        <v>9640.2289999999994</v>
      </c>
      <c r="AG1810" s="26">
        <v>6967.4949999999999</v>
      </c>
      <c r="AH1810" s="26">
        <v>4344.393</v>
      </c>
      <c r="AI1810" s="26">
        <v>4900.0640000000003</v>
      </c>
      <c r="AJ1810" s="26">
        <v>3618.0329999999999</v>
      </c>
      <c r="AK1810" s="26">
        <v>3561.8969999999999</v>
      </c>
      <c r="AL1810" s="26">
        <v>1735.317</v>
      </c>
      <c r="AM1810" s="26">
        <v>2780.402</v>
      </c>
      <c r="AN1810" s="26">
        <v>1501.059</v>
      </c>
      <c r="AO1810" s="26">
        <v>1538.3150000000001</v>
      </c>
      <c r="AP1810" s="26">
        <v>684.35</v>
      </c>
      <c r="AQ1810" s="26">
        <v>215.666</v>
      </c>
      <c r="AR1810" s="26">
        <v>18.652000000000001</v>
      </c>
      <c r="AS1810" s="26">
        <v>7.601</v>
      </c>
      <c r="AT1810" s="26">
        <v>7.4210000000000003</v>
      </c>
      <c r="AU1810" s="26">
        <v>7.8650000000000002</v>
      </c>
      <c r="AV1810" s="26">
        <v>6.109</v>
      </c>
      <c r="AW1810" s="26">
        <v>0</v>
      </c>
      <c r="AX1810" s="26">
        <v>0</v>
      </c>
      <c r="AY1810" s="26">
        <v>0</v>
      </c>
      <c r="AZ1810" s="26">
        <v>0</v>
      </c>
      <c r="BA1810" s="26">
        <v>0</v>
      </c>
      <c r="BB1810" s="26">
        <v>0</v>
      </c>
      <c r="BC1810" s="26">
        <v>0</v>
      </c>
      <c r="BD1810" s="26">
        <v>0</v>
      </c>
    </row>
    <row r="1811" spans="1:56" x14ac:dyDescent="0.25">
      <c r="A1811" t="s">
        <v>323</v>
      </c>
      <c r="D1811" t="s">
        <v>4</v>
      </c>
      <c r="G1811" s="155">
        <v>42940</v>
      </c>
      <c r="H1811" s="41">
        <f t="shared" si="33"/>
        <v>161199.76399999997</v>
      </c>
      <c r="I1811" s="26">
        <v>0</v>
      </c>
      <c r="J1811" s="26">
        <v>0</v>
      </c>
      <c r="K1811" s="26">
        <v>0</v>
      </c>
      <c r="L1811" s="26">
        <v>0</v>
      </c>
      <c r="M1811" s="26">
        <v>0</v>
      </c>
      <c r="N1811" s="26">
        <v>0</v>
      </c>
      <c r="O1811" s="26">
        <v>0</v>
      </c>
      <c r="P1811" s="26">
        <v>0</v>
      </c>
      <c r="Q1811" s="26">
        <v>0</v>
      </c>
      <c r="R1811" s="26">
        <v>0</v>
      </c>
      <c r="S1811" s="26">
        <v>0</v>
      </c>
      <c r="T1811" s="26">
        <v>0</v>
      </c>
      <c r="U1811" s="26">
        <v>3.887</v>
      </c>
      <c r="V1811" s="26">
        <v>5.8330000000000002</v>
      </c>
      <c r="W1811" s="26">
        <v>4.6829999999999998</v>
      </c>
      <c r="X1811" s="26">
        <v>3.331</v>
      </c>
      <c r="Y1811" s="26">
        <v>31.861999999999998</v>
      </c>
      <c r="Z1811" s="26">
        <v>860.11599999999999</v>
      </c>
      <c r="AA1811" s="26">
        <v>3295.752</v>
      </c>
      <c r="AB1811" s="26">
        <v>6978.973</v>
      </c>
      <c r="AC1811" s="26">
        <v>10470.948</v>
      </c>
      <c r="AD1811" s="26">
        <v>12068.066999999999</v>
      </c>
      <c r="AE1811" s="26">
        <v>16320.701999999999</v>
      </c>
      <c r="AF1811" s="26">
        <v>20960.565999999999</v>
      </c>
      <c r="AG1811" s="26">
        <v>20040.027999999998</v>
      </c>
      <c r="AH1811" s="26">
        <v>16502.600999999999</v>
      </c>
      <c r="AI1811" s="26">
        <v>12609.183000000001</v>
      </c>
      <c r="AJ1811" s="26">
        <v>7882.1540000000005</v>
      </c>
      <c r="AK1811" s="26">
        <v>8149.4089999999997</v>
      </c>
      <c r="AL1811" s="26">
        <v>6670.7120000000004</v>
      </c>
      <c r="AM1811" s="26">
        <v>8005.2139999999999</v>
      </c>
      <c r="AN1811" s="26">
        <v>4707.9679999999998</v>
      </c>
      <c r="AO1811" s="26">
        <v>3848.77</v>
      </c>
      <c r="AP1811" s="26">
        <v>1438.2349999999999</v>
      </c>
      <c r="AQ1811" s="26">
        <v>295.75099999999998</v>
      </c>
      <c r="AR1811" s="26">
        <v>17.411999999999999</v>
      </c>
      <c r="AS1811" s="26">
        <v>5.45</v>
      </c>
      <c r="AT1811" s="26">
        <v>6.1280000000000001</v>
      </c>
      <c r="AU1811" s="26">
        <v>7.5890000000000004</v>
      </c>
      <c r="AV1811" s="26">
        <v>8.44</v>
      </c>
      <c r="AW1811" s="26">
        <v>0</v>
      </c>
      <c r="AX1811" s="26">
        <v>0</v>
      </c>
      <c r="AY1811" s="26">
        <v>0</v>
      </c>
      <c r="AZ1811" s="26">
        <v>0</v>
      </c>
      <c r="BA1811" s="26">
        <v>0</v>
      </c>
      <c r="BB1811" s="26">
        <v>0</v>
      </c>
      <c r="BC1811" s="26">
        <v>0</v>
      </c>
      <c r="BD1811" s="26">
        <v>0</v>
      </c>
    </row>
    <row r="1812" spans="1:56" x14ac:dyDescent="0.25">
      <c r="A1812" t="s">
        <v>323</v>
      </c>
      <c r="D1812" t="s">
        <v>4</v>
      </c>
      <c r="G1812" s="155">
        <v>42941</v>
      </c>
      <c r="H1812" s="41">
        <f t="shared" si="33"/>
        <v>169204.41099999999</v>
      </c>
      <c r="I1812" s="26">
        <v>0</v>
      </c>
      <c r="J1812" s="26">
        <v>0</v>
      </c>
      <c r="K1812" s="26">
        <v>0</v>
      </c>
      <c r="L1812" s="26">
        <v>0</v>
      </c>
      <c r="M1812" s="26">
        <v>0</v>
      </c>
      <c r="N1812" s="26">
        <v>0</v>
      </c>
      <c r="O1812" s="26">
        <v>0</v>
      </c>
      <c r="P1812" s="26">
        <v>0</v>
      </c>
      <c r="Q1812" s="26">
        <v>0</v>
      </c>
      <c r="R1812" s="26">
        <v>0</v>
      </c>
      <c r="S1812" s="26">
        <v>0</v>
      </c>
      <c r="T1812" s="26">
        <v>0</v>
      </c>
      <c r="U1812" s="26">
        <v>4.8339999999999996</v>
      </c>
      <c r="V1812" s="26">
        <v>6.1970000000000001</v>
      </c>
      <c r="W1812" s="26">
        <v>5.9119999999999999</v>
      </c>
      <c r="X1812" s="26">
        <v>4.7439999999999998</v>
      </c>
      <c r="Y1812" s="26">
        <v>54.32</v>
      </c>
      <c r="Z1812" s="26">
        <v>962.95</v>
      </c>
      <c r="AA1812" s="26">
        <v>4230.6260000000002</v>
      </c>
      <c r="AB1812" s="26">
        <v>2769.8710000000001</v>
      </c>
      <c r="AC1812" s="26">
        <v>2148.0859999999998</v>
      </c>
      <c r="AD1812" s="26">
        <v>3852.9279999999999</v>
      </c>
      <c r="AE1812" s="26">
        <v>6736.4589999999998</v>
      </c>
      <c r="AF1812" s="26">
        <v>10415.388000000001</v>
      </c>
      <c r="AG1812" s="26">
        <v>11514.284</v>
      </c>
      <c r="AH1812" s="26">
        <v>10520.088</v>
      </c>
      <c r="AI1812" s="26">
        <v>11557.368</v>
      </c>
      <c r="AJ1812" s="26">
        <v>24200.415000000001</v>
      </c>
      <c r="AK1812" s="26">
        <v>25171.682000000001</v>
      </c>
      <c r="AL1812" s="26">
        <v>22551.222000000002</v>
      </c>
      <c r="AM1812" s="26">
        <v>16929.546999999999</v>
      </c>
      <c r="AN1812" s="26">
        <v>8000.5349999999999</v>
      </c>
      <c r="AO1812" s="26">
        <v>5664.1930000000002</v>
      </c>
      <c r="AP1812" s="26">
        <v>1595.8530000000001</v>
      </c>
      <c r="AQ1812" s="26">
        <v>255.32400000000001</v>
      </c>
      <c r="AR1812" s="26">
        <v>12.654</v>
      </c>
      <c r="AS1812" s="26">
        <v>9.4740000000000002</v>
      </c>
      <c r="AT1812" s="26">
        <v>10.617000000000001</v>
      </c>
      <c r="AU1812" s="26">
        <v>9.4269999999999996</v>
      </c>
      <c r="AV1812" s="26">
        <v>9.4130000000000003</v>
      </c>
      <c r="AW1812" s="26">
        <v>0</v>
      </c>
      <c r="AX1812" s="26">
        <v>0</v>
      </c>
      <c r="AY1812" s="26">
        <v>0</v>
      </c>
      <c r="AZ1812" s="26">
        <v>0</v>
      </c>
      <c r="BA1812" s="26">
        <v>0</v>
      </c>
      <c r="BB1812" s="26">
        <v>0</v>
      </c>
      <c r="BC1812" s="26">
        <v>0</v>
      </c>
      <c r="BD1812" s="26">
        <v>0</v>
      </c>
    </row>
    <row r="1813" spans="1:56" x14ac:dyDescent="0.25">
      <c r="A1813" t="s">
        <v>323</v>
      </c>
      <c r="D1813" t="s">
        <v>4</v>
      </c>
      <c r="G1813" s="155">
        <v>42942</v>
      </c>
      <c r="H1813" s="41">
        <f t="shared" si="33"/>
        <v>212535.72700000001</v>
      </c>
      <c r="I1813" s="26">
        <v>0</v>
      </c>
      <c r="J1813" s="26">
        <v>0</v>
      </c>
      <c r="K1813" s="26">
        <v>0</v>
      </c>
      <c r="L1813" s="26">
        <v>0</v>
      </c>
      <c r="M1813" s="26">
        <v>0</v>
      </c>
      <c r="N1813" s="26">
        <v>0</v>
      </c>
      <c r="O1813" s="26">
        <v>0</v>
      </c>
      <c r="P1813" s="26">
        <v>0</v>
      </c>
      <c r="Q1813" s="26">
        <v>0</v>
      </c>
      <c r="R1813" s="26">
        <v>0</v>
      </c>
      <c r="S1813" s="26">
        <v>0</v>
      </c>
      <c r="T1813" s="26">
        <v>0</v>
      </c>
      <c r="U1813" s="26">
        <v>6.6340000000000003</v>
      </c>
      <c r="V1813" s="26">
        <v>7.6319999999999997</v>
      </c>
      <c r="W1813" s="26">
        <v>6.1130000000000004</v>
      </c>
      <c r="X1813" s="26">
        <v>6.3630000000000004</v>
      </c>
      <c r="Y1813" s="26">
        <v>18.794</v>
      </c>
      <c r="Z1813" s="26">
        <v>314.762</v>
      </c>
      <c r="AA1813" s="26">
        <v>1417.598</v>
      </c>
      <c r="AB1813" s="26">
        <v>2596.9470000000001</v>
      </c>
      <c r="AC1813" s="26">
        <v>6964.0029999999997</v>
      </c>
      <c r="AD1813" s="26">
        <v>11187.01</v>
      </c>
      <c r="AE1813" s="26">
        <v>18422.370999999999</v>
      </c>
      <c r="AF1813" s="26">
        <v>18403.053</v>
      </c>
      <c r="AG1813" s="26">
        <v>20573.838</v>
      </c>
      <c r="AH1813" s="26">
        <v>20870.197</v>
      </c>
      <c r="AI1813" s="26">
        <v>14595.981</v>
      </c>
      <c r="AJ1813" s="26">
        <v>20413.042000000001</v>
      </c>
      <c r="AK1813" s="26">
        <v>20631.425999999999</v>
      </c>
      <c r="AL1813" s="26">
        <v>19658.373</v>
      </c>
      <c r="AM1813" s="26">
        <v>15973.312</v>
      </c>
      <c r="AN1813" s="26">
        <v>12075.806</v>
      </c>
      <c r="AO1813" s="26">
        <v>5329.1779999999999</v>
      </c>
      <c r="AP1813" s="26">
        <v>2574.672</v>
      </c>
      <c r="AQ1813" s="26">
        <v>432.53399999999999</v>
      </c>
      <c r="AR1813" s="26">
        <v>13.244</v>
      </c>
      <c r="AS1813" s="26">
        <v>9.5500000000000007</v>
      </c>
      <c r="AT1813" s="26">
        <v>10.997999999999999</v>
      </c>
      <c r="AU1813" s="26">
        <v>11.587</v>
      </c>
      <c r="AV1813" s="26">
        <v>10.709</v>
      </c>
      <c r="AW1813" s="26">
        <v>0</v>
      </c>
      <c r="AX1813" s="26">
        <v>0</v>
      </c>
      <c r="AY1813" s="26">
        <v>0</v>
      </c>
      <c r="AZ1813" s="26">
        <v>0</v>
      </c>
      <c r="BA1813" s="26">
        <v>0</v>
      </c>
      <c r="BB1813" s="26">
        <v>0</v>
      </c>
      <c r="BC1813" s="26">
        <v>0</v>
      </c>
      <c r="BD1813" s="26">
        <v>0</v>
      </c>
    </row>
    <row r="1814" spans="1:56" x14ac:dyDescent="0.25">
      <c r="A1814" t="s">
        <v>323</v>
      </c>
      <c r="D1814" t="s">
        <v>4</v>
      </c>
      <c r="G1814" s="155">
        <v>42943</v>
      </c>
      <c r="H1814" s="41">
        <f t="shared" si="33"/>
        <v>163127.674</v>
      </c>
      <c r="I1814" s="26">
        <v>0</v>
      </c>
      <c r="J1814" s="26">
        <v>0</v>
      </c>
      <c r="K1814" s="26">
        <v>0</v>
      </c>
      <c r="L1814" s="26">
        <v>0</v>
      </c>
      <c r="M1814" s="26">
        <v>0</v>
      </c>
      <c r="N1814" s="26">
        <v>0</v>
      </c>
      <c r="O1814" s="26">
        <v>0</v>
      </c>
      <c r="P1814" s="26">
        <v>0</v>
      </c>
      <c r="Q1814" s="26">
        <v>0</v>
      </c>
      <c r="R1814" s="26">
        <v>0</v>
      </c>
      <c r="S1814" s="26">
        <v>0</v>
      </c>
      <c r="T1814" s="26">
        <v>0</v>
      </c>
      <c r="U1814" s="26">
        <v>4.9409999999999998</v>
      </c>
      <c r="V1814" s="26">
        <v>5.782</v>
      </c>
      <c r="W1814" s="26">
        <v>5.1639999999999997</v>
      </c>
      <c r="X1814" s="26">
        <v>6.7249999999999996</v>
      </c>
      <c r="Y1814" s="26">
        <v>171.209</v>
      </c>
      <c r="Z1814" s="26">
        <v>1028.0350000000001</v>
      </c>
      <c r="AA1814" s="26">
        <v>1283.828</v>
      </c>
      <c r="AB1814" s="26">
        <v>1810.39</v>
      </c>
      <c r="AC1814" s="26">
        <v>6804.5889999999999</v>
      </c>
      <c r="AD1814" s="26">
        <v>12434.598</v>
      </c>
      <c r="AE1814" s="26">
        <v>9571.3490000000002</v>
      </c>
      <c r="AF1814" s="26">
        <v>18044.609</v>
      </c>
      <c r="AG1814" s="26">
        <v>23726.39</v>
      </c>
      <c r="AH1814" s="26">
        <v>15730.48</v>
      </c>
      <c r="AI1814" s="26">
        <v>13661.407999999999</v>
      </c>
      <c r="AJ1814" s="26">
        <v>15982.335999999999</v>
      </c>
      <c r="AK1814" s="26">
        <v>15377.364</v>
      </c>
      <c r="AL1814" s="26">
        <v>10741.972</v>
      </c>
      <c r="AM1814" s="26">
        <v>6998.4480000000003</v>
      </c>
      <c r="AN1814" s="26">
        <v>7141.0280000000002</v>
      </c>
      <c r="AO1814" s="26">
        <v>1820.3140000000001</v>
      </c>
      <c r="AP1814" s="26">
        <v>621.54600000000005</v>
      </c>
      <c r="AQ1814" s="26">
        <v>103.774</v>
      </c>
      <c r="AR1814" s="26">
        <v>12.172000000000001</v>
      </c>
      <c r="AS1814" s="26">
        <v>12.304</v>
      </c>
      <c r="AT1814" s="26">
        <v>10.605</v>
      </c>
      <c r="AU1814" s="26">
        <v>7.8209999999999997</v>
      </c>
      <c r="AV1814" s="26">
        <v>8.4930000000000003</v>
      </c>
      <c r="AW1814" s="26">
        <v>0</v>
      </c>
      <c r="AX1814" s="26">
        <v>0</v>
      </c>
      <c r="AY1814" s="26">
        <v>0</v>
      </c>
      <c r="AZ1814" s="26">
        <v>0</v>
      </c>
      <c r="BA1814" s="26">
        <v>0</v>
      </c>
      <c r="BB1814" s="26">
        <v>0</v>
      </c>
      <c r="BC1814" s="26">
        <v>0</v>
      </c>
      <c r="BD1814" s="26">
        <v>0</v>
      </c>
    </row>
    <row r="1815" spans="1:56" x14ac:dyDescent="0.25">
      <c r="A1815" t="s">
        <v>323</v>
      </c>
      <c r="D1815" t="s">
        <v>4</v>
      </c>
      <c r="G1815" s="155">
        <v>42944</v>
      </c>
      <c r="H1815" s="41">
        <f t="shared" si="33"/>
        <v>244550.65100000004</v>
      </c>
      <c r="I1815" s="26">
        <v>0</v>
      </c>
      <c r="J1815" s="26">
        <v>0</v>
      </c>
      <c r="K1815" s="26">
        <v>0</v>
      </c>
      <c r="L1815" s="26">
        <v>0</v>
      </c>
      <c r="M1815" s="26">
        <v>0</v>
      </c>
      <c r="N1815" s="26">
        <v>0</v>
      </c>
      <c r="O1815" s="26">
        <v>0</v>
      </c>
      <c r="P1815" s="26">
        <v>0</v>
      </c>
      <c r="Q1815" s="26">
        <v>0</v>
      </c>
      <c r="R1815" s="26">
        <v>0</v>
      </c>
      <c r="S1815" s="26">
        <v>0</v>
      </c>
      <c r="T1815" s="26">
        <v>0</v>
      </c>
      <c r="U1815" s="26">
        <v>3.7530000000000001</v>
      </c>
      <c r="V1815" s="26">
        <v>6.0730000000000004</v>
      </c>
      <c r="W1815" s="26">
        <v>5.1980000000000004</v>
      </c>
      <c r="X1815" s="26">
        <v>5.4269999999999996</v>
      </c>
      <c r="Y1815" s="26">
        <v>25.736000000000001</v>
      </c>
      <c r="Z1815" s="26">
        <v>536.54100000000005</v>
      </c>
      <c r="AA1815" s="26">
        <v>2402.837</v>
      </c>
      <c r="AB1815" s="26">
        <v>4752.6850000000004</v>
      </c>
      <c r="AC1815" s="26">
        <v>5326.5320000000002</v>
      </c>
      <c r="AD1815" s="26">
        <v>12804.405000000001</v>
      </c>
      <c r="AE1815" s="26">
        <v>18485.337</v>
      </c>
      <c r="AF1815" s="26">
        <v>22846.473000000002</v>
      </c>
      <c r="AG1815" s="26">
        <v>25722.17</v>
      </c>
      <c r="AH1815" s="26">
        <v>27006.952000000001</v>
      </c>
      <c r="AI1815" s="26">
        <v>26088.403999999999</v>
      </c>
      <c r="AJ1815" s="26">
        <v>24099.56</v>
      </c>
      <c r="AK1815" s="26">
        <v>24611.088</v>
      </c>
      <c r="AL1815" s="26">
        <v>19177.478999999999</v>
      </c>
      <c r="AM1815" s="26">
        <v>13346.665000000001</v>
      </c>
      <c r="AN1815" s="26">
        <v>10811.754000000001</v>
      </c>
      <c r="AO1815" s="26">
        <v>5762.2479999999996</v>
      </c>
      <c r="AP1815" s="26">
        <v>551.83299999999997</v>
      </c>
      <c r="AQ1815" s="26">
        <v>117.96</v>
      </c>
      <c r="AR1815" s="26">
        <v>13.589</v>
      </c>
      <c r="AS1815" s="26">
        <v>11.467000000000001</v>
      </c>
      <c r="AT1815" s="26">
        <v>10.519</v>
      </c>
      <c r="AU1815" s="26">
        <v>8.5589999999999993</v>
      </c>
      <c r="AV1815" s="26">
        <v>9.407</v>
      </c>
      <c r="AW1815" s="26">
        <v>0</v>
      </c>
      <c r="AX1815" s="26">
        <v>0</v>
      </c>
      <c r="AY1815" s="26">
        <v>0</v>
      </c>
      <c r="AZ1815" s="26">
        <v>0</v>
      </c>
      <c r="BA1815" s="26">
        <v>0</v>
      </c>
      <c r="BB1815" s="26">
        <v>0</v>
      </c>
      <c r="BC1815" s="26">
        <v>0</v>
      </c>
      <c r="BD1815" s="26">
        <v>0</v>
      </c>
    </row>
    <row r="1816" spans="1:56" x14ac:dyDescent="0.25">
      <c r="A1816" t="s">
        <v>323</v>
      </c>
      <c r="D1816" t="s">
        <v>4</v>
      </c>
      <c r="G1816" s="155">
        <v>42945</v>
      </c>
      <c r="H1816" s="41">
        <f t="shared" si="33"/>
        <v>222140.954</v>
      </c>
      <c r="I1816" s="26">
        <v>0</v>
      </c>
      <c r="J1816" s="26">
        <v>0</v>
      </c>
      <c r="K1816" s="26">
        <v>0</v>
      </c>
      <c r="L1816" s="26">
        <v>0</v>
      </c>
      <c r="M1816" s="26">
        <v>0</v>
      </c>
      <c r="N1816" s="26">
        <v>0</v>
      </c>
      <c r="O1816" s="26">
        <v>0</v>
      </c>
      <c r="P1816" s="26">
        <v>0</v>
      </c>
      <c r="Q1816" s="26">
        <v>0</v>
      </c>
      <c r="R1816" s="26">
        <v>0</v>
      </c>
      <c r="S1816" s="26">
        <v>0</v>
      </c>
      <c r="T1816" s="26">
        <v>0</v>
      </c>
      <c r="U1816" s="26">
        <v>3.1819999999999999</v>
      </c>
      <c r="V1816" s="26">
        <v>4.1500000000000004</v>
      </c>
      <c r="W1816" s="26">
        <v>3.82</v>
      </c>
      <c r="X1816" s="26">
        <v>4.1120000000000001</v>
      </c>
      <c r="Y1816" s="26">
        <v>24.195</v>
      </c>
      <c r="Z1816" s="26">
        <v>207.459</v>
      </c>
      <c r="AA1816" s="26">
        <v>474.47899999999998</v>
      </c>
      <c r="AB1816" s="26">
        <v>2808.692</v>
      </c>
      <c r="AC1816" s="26">
        <v>8670.3089999999993</v>
      </c>
      <c r="AD1816" s="26">
        <v>14880.126</v>
      </c>
      <c r="AE1816" s="26">
        <v>20929.138999999999</v>
      </c>
      <c r="AF1816" s="26">
        <v>25197.294000000002</v>
      </c>
      <c r="AG1816" s="26">
        <v>27491.567999999999</v>
      </c>
      <c r="AH1816" s="26">
        <v>28911.929</v>
      </c>
      <c r="AI1816" s="26">
        <v>30279.058000000001</v>
      </c>
      <c r="AJ1816" s="26">
        <v>26790.397000000001</v>
      </c>
      <c r="AK1816" s="26">
        <v>19618.71</v>
      </c>
      <c r="AL1816" s="26">
        <v>8686.8709999999992</v>
      </c>
      <c r="AM1816" s="26">
        <v>1352.396</v>
      </c>
      <c r="AN1816" s="26">
        <v>797.34</v>
      </c>
      <c r="AO1816" s="26">
        <v>1936.1790000000001</v>
      </c>
      <c r="AP1816" s="26">
        <v>2893.3829999999998</v>
      </c>
      <c r="AQ1816" s="26">
        <v>135.48699999999999</v>
      </c>
      <c r="AR1816" s="26">
        <v>12.622999999999999</v>
      </c>
      <c r="AS1816" s="26">
        <v>8.5749999999999993</v>
      </c>
      <c r="AT1816" s="26">
        <v>7.5220000000000002</v>
      </c>
      <c r="AU1816" s="26">
        <v>6.2359999999999998</v>
      </c>
      <c r="AV1816" s="26">
        <v>5.7229999999999999</v>
      </c>
      <c r="AW1816" s="26">
        <v>0</v>
      </c>
      <c r="AX1816" s="26">
        <v>0</v>
      </c>
      <c r="AY1816" s="26">
        <v>0</v>
      </c>
      <c r="AZ1816" s="26">
        <v>0</v>
      </c>
      <c r="BA1816" s="26">
        <v>0</v>
      </c>
      <c r="BB1816" s="26">
        <v>0</v>
      </c>
      <c r="BC1816" s="26">
        <v>0</v>
      </c>
      <c r="BD1816" s="26">
        <v>0</v>
      </c>
    </row>
    <row r="1817" spans="1:56" x14ac:dyDescent="0.25">
      <c r="A1817" t="s">
        <v>323</v>
      </c>
      <c r="D1817" t="s">
        <v>4</v>
      </c>
      <c r="G1817" s="155">
        <v>42946</v>
      </c>
      <c r="H1817" s="41">
        <f t="shared" si="33"/>
        <v>216153.07199999999</v>
      </c>
      <c r="I1817" s="26">
        <v>0</v>
      </c>
      <c r="J1817" s="26">
        <v>0</v>
      </c>
      <c r="K1817" s="26">
        <v>0</v>
      </c>
      <c r="L1817" s="26">
        <v>0</v>
      </c>
      <c r="M1817" s="26">
        <v>0</v>
      </c>
      <c r="N1817" s="26">
        <v>0</v>
      </c>
      <c r="O1817" s="26">
        <v>0</v>
      </c>
      <c r="P1817" s="26">
        <v>0</v>
      </c>
      <c r="Q1817" s="26">
        <v>0</v>
      </c>
      <c r="R1817" s="26">
        <v>0</v>
      </c>
      <c r="S1817" s="26">
        <v>0</v>
      </c>
      <c r="T1817" s="26">
        <v>0</v>
      </c>
      <c r="U1817" s="26">
        <v>2.1709999999999998</v>
      </c>
      <c r="V1817" s="26">
        <v>3.9089999999999998</v>
      </c>
      <c r="W1817" s="26">
        <v>4.202</v>
      </c>
      <c r="X1817" s="26">
        <v>3.0939999999999999</v>
      </c>
      <c r="Y1817" s="26">
        <v>68.295000000000002</v>
      </c>
      <c r="Z1817" s="26">
        <v>618.41499999999996</v>
      </c>
      <c r="AA1817" s="26">
        <v>2641.8119999999999</v>
      </c>
      <c r="AB1817" s="26">
        <v>5959.2969999999996</v>
      </c>
      <c r="AC1817" s="26">
        <v>7052.415</v>
      </c>
      <c r="AD1817" s="26">
        <v>7320.0370000000003</v>
      </c>
      <c r="AE1817" s="26">
        <v>14457.257</v>
      </c>
      <c r="AF1817" s="26">
        <v>18386.852999999999</v>
      </c>
      <c r="AG1817" s="26">
        <v>19186.238000000001</v>
      </c>
      <c r="AH1817" s="26">
        <v>21443.775000000001</v>
      </c>
      <c r="AI1817" s="26">
        <v>23856.057000000001</v>
      </c>
      <c r="AJ1817" s="26">
        <v>23005.696</v>
      </c>
      <c r="AK1817" s="26">
        <v>18674.013999999999</v>
      </c>
      <c r="AL1817" s="26">
        <v>17815.777999999998</v>
      </c>
      <c r="AM1817" s="26">
        <v>13948.486000000001</v>
      </c>
      <c r="AN1817" s="26">
        <v>10812.623</v>
      </c>
      <c r="AO1817" s="26">
        <v>6740.2039999999997</v>
      </c>
      <c r="AP1817" s="26">
        <v>3277.9720000000002</v>
      </c>
      <c r="AQ1817" s="26">
        <v>796.95699999999999</v>
      </c>
      <c r="AR1817" s="26">
        <v>39.673000000000002</v>
      </c>
      <c r="AS1817" s="26">
        <v>10.095000000000001</v>
      </c>
      <c r="AT1817" s="26">
        <v>10.204000000000001</v>
      </c>
      <c r="AU1817" s="26">
        <v>7.7270000000000003</v>
      </c>
      <c r="AV1817" s="26">
        <v>9.8160000000000007</v>
      </c>
      <c r="AW1817" s="26">
        <v>0</v>
      </c>
      <c r="AX1817" s="26">
        <v>0</v>
      </c>
      <c r="AY1817" s="26">
        <v>0</v>
      </c>
      <c r="AZ1817" s="26">
        <v>0</v>
      </c>
      <c r="BA1817" s="26">
        <v>0</v>
      </c>
      <c r="BB1817" s="26">
        <v>0</v>
      </c>
      <c r="BC1817" s="26">
        <v>0</v>
      </c>
      <c r="BD1817" s="26">
        <v>0</v>
      </c>
    </row>
    <row r="1818" spans="1:56" x14ac:dyDescent="0.25">
      <c r="A1818" t="s">
        <v>323</v>
      </c>
      <c r="D1818" t="s">
        <v>4</v>
      </c>
      <c r="G1818" s="155">
        <v>42947</v>
      </c>
      <c r="H1818" s="41">
        <f t="shared" si="33"/>
        <v>294416.53300000005</v>
      </c>
      <c r="I1818" s="26">
        <v>0</v>
      </c>
      <c r="J1818" s="26">
        <v>0</v>
      </c>
      <c r="K1818" s="26">
        <v>0</v>
      </c>
      <c r="L1818" s="26">
        <v>0</v>
      </c>
      <c r="M1818" s="26">
        <v>0</v>
      </c>
      <c r="N1818" s="26">
        <v>0</v>
      </c>
      <c r="O1818" s="26">
        <v>0</v>
      </c>
      <c r="P1818" s="26">
        <v>0</v>
      </c>
      <c r="Q1818" s="26">
        <v>0</v>
      </c>
      <c r="R1818" s="26">
        <v>0</v>
      </c>
      <c r="S1818" s="26">
        <v>0</v>
      </c>
      <c r="T1818" s="26">
        <v>0</v>
      </c>
      <c r="U1818" s="26">
        <v>4.8280000000000003</v>
      </c>
      <c r="V1818" s="26">
        <v>4.5620000000000003</v>
      </c>
      <c r="W1818" s="26">
        <v>4.4480000000000004</v>
      </c>
      <c r="X1818" s="26">
        <v>4.3390000000000004</v>
      </c>
      <c r="Y1818" s="26">
        <v>34.340000000000003</v>
      </c>
      <c r="Z1818" s="26">
        <v>851.15300000000002</v>
      </c>
      <c r="AA1818" s="26">
        <v>4251.2420000000002</v>
      </c>
      <c r="AB1818" s="26">
        <v>8591.5859999999993</v>
      </c>
      <c r="AC1818" s="26">
        <v>13223.013999999999</v>
      </c>
      <c r="AD1818" s="26">
        <v>17739.148000000001</v>
      </c>
      <c r="AE1818" s="26">
        <v>21873.703000000001</v>
      </c>
      <c r="AF1818" s="26">
        <v>25083.455999999998</v>
      </c>
      <c r="AG1818" s="26">
        <v>27160.49</v>
      </c>
      <c r="AH1818" s="26">
        <v>27466.135999999999</v>
      </c>
      <c r="AI1818" s="26">
        <v>26307.437000000002</v>
      </c>
      <c r="AJ1818" s="26">
        <v>25058.907999999999</v>
      </c>
      <c r="AK1818" s="26">
        <v>23839.754000000001</v>
      </c>
      <c r="AL1818" s="26">
        <v>22531.572</v>
      </c>
      <c r="AM1818" s="26">
        <v>19456.361000000001</v>
      </c>
      <c r="AN1818" s="26">
        <v>15157.825999999999</v>
      </c>
      <c r="AO1818" s="26">
        <v>9951.9770000000008</v>
      </c>
      <c r="AP1818" s="26">
        <v>4637.59</v>
      </c>
      <c r="AQ1818" s="26">
        <v>1097.701</v>
      </c>
      <c r="AR1818" s="26">
        <v>47.905999999999999</v>
      </c>
      <c r="AS1818" s="26">
        <v>6.6040000000000001</v>
      </c>
      <c r="AT1818" s="26">
        <v>9.7539999999999996</v>
      </c>
      <c r="AU1818" s="26">
        <v>11.090999999999999</v>
      </c>
      <c r="AV1818" s="26">
        <v>9.6069999999999993</v>
      </c>
      <c r="AW1818" s="26">
        <v>0</v>
      </c>
      <c r="AX1818" s="26">
        <v>0</v>
      </c>
      <c r="AY1818" s="26">
        <v>0</v>
      </c>
      <c r="AZ1818" s="26">
        <v>0</v>
      </c>
      <c r="BA1818" s="26">
        <v>0</v>
      </c>
      <c r="BB1818" s="26">
        <v>0</v>
      </c>
      <c r="BC1818" s="26">
        <v>0</v>
      </c>
      <c r="BD1818" s="26">
        <v>0</v>
      </c>
    </row>
    <row r="1819" spans="1:56" x14ac:dyDescent="0.25">
      <c r="A1819" t="s">
        <v>323</v>
      </c>
      <c r="D1819" t="s">
        <v>4</v>
      </c>
      <c r="G1819" s="155">
        <v>42948</v>
      </c>
      <c r="H1819" s="41">
        <f t="shared" si="33"/>
        <v>287613.93900000001</v>
      </c>
      <c r="I1819" s="26">
        <v>0</v>
      </c>
      <c r="J1819" s="26">
        <v>0</v>
      </c>
      <c r="K1819" s="26">
        <v>0</v>
      </c>
      <c r="L1819" s="26">
        <v>0</v>
      </c>
      <c r="M1819" s="26">
        <v>0</v>
      </c>
      <c r="N1819" s="26">
        <v>0</v>
      </c>
      <c r="O1819" s="26">
        <v>0</v>
      </c>
      <c r="P1819" s="26">
        <v>0</v>
      </c>
      <c r="Q1819" s="26">
        <v>0</v>
      </c>
      <c r="R1819" s="26">
        <v>0</v>
      </c>
      <c r="S1819" s="26">
        <v>0</v>
      </c>
      <c r="T1819" s="26">
        <v>0</v>
      </c>
      <c r="U1819" s="26">
        <v>4.3470000000000004</v>
      </c>
      <c r="V1819" s="26">
        <v>3.5680000000000001</v>
      </c>
      <c r="W1819" s="26">
        <v>4.8289999999999997</v>
      </c>
      <c r="X1819" s="26">
        <v>8.2550000000000008</v>
      </c>
      <c r="Y1819" s="26">
        <v>86.472999999999999</v>
      </c>
      <c r="Z1819" s="26">
        <v>1095.3800000000001</v>
      </c>
      <c r="AA1819" s="26">
        <v>3969.5940000000001</v>
      </c>
      <c r="AB1819" s="26">
        <v>8073.3029999999999</v>
      </c>
      <c r="AC1819" s="26">
        <v>12708.936</v>
      </c>
      <c r="AD1819" s="26">
        <v>17560.95</v>
      </c>
      <c r="AE1819" s="26">
        <v>21920.083999999999</v>
      </c>
      <c r="AF1819" s="26">
        <v>25179.627</v>
      </c>
      <c r="AG1819" s="26">
        <v>27170.228999999999</v>
      </c>
      <c r="AH1819" s="26">
        <v>28163.547999999999</v>
      </c>
      <c r="AI1819" s="26">
        <v>27674.332999999999</v>
      </c>
      <c r="AJ1819" s="26">
        <v>26473.828000000001</v>
      </c>
      <c r="AK1819" s="26">
        <v>23819.476999999999</v>
      </c>
      <c r="AL1819" s="26">
        <v>20927.231</v>
      </c>
      <c r="AM1819" s="26">
        <v>16598.735000000001</v>
      </c>
      <c r="AN1819" s="26">
        <v>12581.383</v>
      </c>
      <c r="AO1819" s="26">
        <v>8426.1370000000006</v>
      </c>
      <c r="AP1819" s="26">
        <v>4053.2950000000001</v>
      </c>
      <c r="AQ1819" s="26">
        <v>1023.607</v>
      </c>
      <c r="AR1819" s="26">
        <v>43.61</v>
      </c>
      <c r="AS1819" s="26">
        <v>10.097</v>
      </c>
      <c r="AT1819" s="26">
        <v>10.015000000000001</v>
      </c>
      <c r="AU1819" s="26">
        <v>11.237</v>
      </c>
      <c r="AV1819" s="26">
        <v>11.831</v>
      </c>
      <c r="AW1819" s="26">
        <v>0</v>
      </c>
      <c r="AX1819" s="26">
        <v>0</v>
      </c>
      <c r="AY1819" s="26">
        <v>0</v>
      </c>
      <c r="AZ1819" s="26">
        <v>0</v>
      </c>
      <c r="BA1819" s="26">
        <v>0</v>
      </c>
      <c r="BB1819" s="26">
        <v>0</v>
      </c>
      <c r="BC1819" s="26">
        <v>0</v>
      </c>
      <c r="BD1819" s="26">
        <v>0</v>
      </c>
    </row>
    <row r="1820" spans="1:56" x14ac:dyDescent="0.25">
      <c r="A1820" t="s">
        <v>323</v>
      </c>
      <c r="D1820" t="s">
        <v>4</v>
      </c>
      <c r="G1820" s="155">
        <v>42949</v>
      </c>
      <c r="H1820" s="41">
        <f t="shared" si="33"/>
        <v>195476.61699999997</v>
      </c>
      <c r="I1820" s="26">
        <v>0</v>
      </c>
      <c r="J1820" s="26">
        <v>0</v>
      </c>
      <c r="K1820" s="26">
        <v>0</v>
      </c>
      <c r="L1820" s="26">
        <v>0</v>
      </c>
      <c r="M1820" s="26">
        <v>0</v>
      </c>
      <c r="N1820" s="26">
        <v>0</v>
      </c>
      <c r="O1820" s="26">
        <v>0</v>
      </c>
      <c r="P1820" s="26">
        <v>0</v>
      </c>
      <c r="Q1820" s="26">
        <v>0</v>
      </c>
      <c r="R1820" s="26">
        <v>0</v>
      </c>
      <c r="S1820" s="26">
        <v>0</v>
      </c>
      <c r="T1820" s="26">
        <v>0</v>
      </c>
      <c r="U1820" s="26">
        <v>5.0209999999999999</v>
      </c>
      <c r="V1820" s="26">
        <v>5.3890000000000002</v>
      </c>
      <c r="W1820" s="26">
        <v>7.6630000000000003</v>
      </c>
      <c r="X1820" s="26">
        <v>6.9119999999999999</v>
      </c>
      <c r="Y1820" s="26">
        <v>63.57</v>
      </c>
      <c r="Z1820" s="26">
        <v>554.46500000000003</v>
      </c>
      <c r="AA1820" s="26">
        <v>1455.4839999999999</v>
      </c>
      <c r="AB1820" s="26">
        <v>3180.1590000000001</v>
      </c>
      <c r="AC1820" s="26">
        <v>4629.6480000000001</v>
      </c>
      <c r="AD1820" s="26">
        <v>6790.14</v>
      </c>
      <c r="AE1820" s="26">
        <v>8380.0020000000004</v>
      </c>
      <c r="AF1820" s="26">
        <v>10415.662</v>
      </c>
      <c r="AG1820" s="26">
        <v>15245.245999999999</v>
      </c>
      <c r="AH1820" s="26">
        <v>18582.829000000002</v>
      </c>
      <c r="AI1820" s="26">
        <v>22112.800999999999</v>
      </c>
      <c r="AJ1820" s="26">
        <v>24385.362000000001</v>
      </c>
      <c r="AK1820" s="26">
        <v>21415.397000000001</v>
      </c>
      <c r="AL1820" s="26">
        <v>19927.688999999998</v>
      </c>
      <c r="AM1820" s="26">
        <v>16877.2</v>
      </c>
      <c r="AN1820" s="26">
        <v>11914.067999999999</v>
      </c>
      <c r="AO1820" s="26">
        <v>5571.6880000000001</v>
      </c>
      <c r="AP1820" s="26">
        <v>2887.0219999999999</v>
      </c>
      <c r="AQ1820" s="26">
        <v>964.23500000000001</v>
      </c>
      <c r="AR1820" s="26">
        <v>58.164000000000001</v>
      </c>
      <c r="AS1820" s="26">
        <v>11.523</v>
      </c>
      <c r="AT1820" s="26">
        <v>11.667</v>
      </c>
      <c r="AU1820" s="26">
        <v>8.3079999999999998</v>
      </c>
      <c r="AV1820" s="26">
        <v>9.3030000000000008</v>
      </c>
      <c r="AW1820" s="26">
        <v>0</v>
      </c>
      <c r="AX1820" s="26">
        <v>0</v>
      </c>
      <c r="AY1820" s="26">
        <v>0</v>
      </c>
      <c r="AZ1820" s="26">
        <v>0</v>
      </c>
      <c r="BA1820" s="26">
        <v>0</v>
      </c>
      <c r="BB1820" s="26">
        <v>0</v>
      </c>
      <c r="BC1820" s="26">
        <v>0</v>
      </c>
      <c r="BD1820" s="26">
        <v>0</v>
      </c>
    </row>
    <row r="1821" spans="1:56" x14ac:dyDescent="0.25">
      <c r="A1821" t="s">
        <v>323</v>
      </c>
      <c r="D1821" t="s">
        <v>4</v>
      </c>
      <c r="G1821" s="155">
        <v>42950</v>
      </c>
      <c r="H1821" s="41">
        <f t="shared" si="33"/>
        <v>22356.962999999992</v>
      </c>
      <c r="I1821" s="26">
        <v>0</v>
      </c>
      <c r="J1821" s="26">
        <v>0</v>
      </c>
      <c r="K1821" s="26">
        <v>0</v>
      </c>
      <c r="L1821" s="26">
        <v>0</v>
      </c>
      <c r="M1821" s="26">
        <v>0</v>
      </c>
      <c r="N1821" s="26">
        <v>0</v>
      </c>
      <c r="O1821" s="26">
        <v>0</v>
      </c>
      <c r="P1821" s="26">
        <v>0</v>
      </c>
      <c r="Q1821" s="26">
        <v>0</v>
      </c>
      <c r="R1821" s="26">
        <v>0</v>
      </c>
      <c r="S1821" s="26">
        <v>0</v>
      </c>
      <c r="T1821" s="26">
        <v>0</v>
      </c>
      <c r="U1821" s="26">
        <v>6.6310000000000002</v>
      </c>
      <c r="V1821" s="26">
        <v>6.1139999999999999</v>
      </c>
      <c r="W1821" s="26">
        <v>6.3540000000000001</v>
      </c>
      <c r="X1821" s="26">
        <v>7.1440000000000001</v>
      </c>
      <c r="Y1821" s="26">
        <v>10.304</v>
      </c>
      <c r="Z1821" s="26">
        <v>87.953000000000003</v>
      </c>
      <c r="AA1821" s="26">
        <v>550.76499999999999</v>
      </c>
      <c r="AB1821" s="26">
        <v>930.952</v>
      </c>
      <c r="AC1821" s="26">
        <v>1569.4760000000001</v>
      </c>
      <c r="AD1821" s="26">
        <v>2692.0279999999998</v>
      </c>
      <c r="AE1821" s="26">
        <v>2789.5770000000002</v>
      </c>
      <c r="AF1821" s="26">
        <v>2942.2809999999999</v>
      </c>
      <c r="AG1821" s="26">
        <v>2243.4949999999999</v>
      </c>
      <c r="AH1821" s="26">
        <v>1617.9069999999999</v>
      </c>
      <c r="AI1821" s="26">
        <v>2058.2660000000001</v>
      </c>
      <c r="AJ1821" s="26">
        <v>1498.479</v>
      </c>
      <c r="AK1821" s="26">
        <v>1109.348</v>
      </c>
      <c r="AL1821" s="26">
        <v>772.65</v>
      </c>
      <c r="AM1821" s="26">
        <v>620.48099999999999</v>
      </c>
      <c r="AN1821" s="26">
        <v>474.00799999999998</v>
      </c>
      <c r="AO1821" s="26">
        <v>250.47499999999999</v>
      </c>
      <c r="AP1821" s="26">
        <v>68.760999999999996</v>
      </c>
      <c r="AQ1821" s="26">
        <v>15.177</v>
      </c>
      <c r="AR1821" s="26">
        <v>5.657</v>
      </c>
      <c r="AS1821" s="26">
        <v>4.7919999999999998</v>
      </c>
      <c r="AT1821" s="26">
        <v>6.4450000000000003</v>
      </c>
      <c r="AU1821" s="26">
        <v>5.1369999999999996</v>
      </c>
      <c r="AV1821" s="26">
        <v>6.306</v>
      </c>
      <c r="AW1821" s="26">
        <v>0</v>
      </c>
      <c r="AX1821" s="26">
        <v>0</v>
      </c>
      <c r="AY1821" s="26">
        <v>0</v>
      </c>
      <c r="AZ1821" s="26">
        <v>0</v>
      </c>
      <c r="BA1821" s="26">
        <v>0</v>
      </c>
      <c r="BB1821" s="26">
        <v>0</v>
      </c>
      <c r="BC1821" s="26">
        <v>0</v>
      </c>
      <c r="BD1821" s="26">
        <v>0</v>
      </c>
    </row>
    <row r="1822" spans="1:56" x14ac:dyDescent="0.25">
      <c r="A1822" t="s">
        <v>323</v>
      </c>
      <c r="D1822" t="s">
        <v>4</v>
      </c>
      <c r="G1822" s="155">
        <v>42951</v>
      </c>
      <c r="H1822" s="41">
        <f t="shared" si="33"/>
        <v>61789.384999999995</v>
      </c>
      <c r="I1822" s="26">
        <v>0</v>
      </c>
      <c r="J1822" s="26">
        <v>0</v>
      </c>
      <c r="K1822" s="26">
        <v>0</v>
      </c>
      <c r="L1822" s="26">
        <v>0</v>
      </c>
      <c r="M1822" s="26">
        <v>0</v>
      </c>
      <c r="N1822" s="26">
        <v>0</v>
      </c>
      <c r="O1822" s="26">
        <v>0</v>
      </c>
      <c r="P1822" s="26">
        <v>0</v>
      </c>
      <c r="Q1822" s="26">
        <v>0</v>
      </c>
      <c r="R1822" s="26">
        <v>0</v>
      </c>
      <c r="S1822" s="26">
        <v>0</v>
      </c>
      <c r="T1822" s="26">
        <v>0</v>
      </c>
      <c r="U1822" s="26">
        <v>2.8450000000000002</v>
      </c>
      <c r="V1822" s="26">
        <v>4.5860000000000003</v>
      </c>
      <c r="W1822" s="26">
        <v>3.9889999999999999</v>
      </c>
      <c r="X1822" s="26">
        <v>7.33</v>
      </c>
      <c r="Y1822" s="26">
        <v>33.835999999999999</v>
      </c>
      <c r="Z1822" s="26">
        <v>611.54700000000003</v>
      </c>
      <c r="AA1822" s="26">
        <v>2985.9450000000002</v>
      </c>
      <c r="AB1822" s="26">
        <v>4758.5060000000003</v>
      </c>
      <c r="AC1822" s="26">
        <v>3492.4569999999999</v>
      </c>
      <c r="AD1822" s="26">
        <v>4673.2139999999999</v>
      </c>
      <c r="AE1822" s="26">
        <v>4334.1220000000003</v>
      </c>
      <c r="AF1822" s="26">
        <v>3391.2460000000001</v>
      </c>
      <c r="AG1822" s="26">
        <v>3896.741</v>
      </c>
      <c r="AH1822" s="26">
        <v>3055.5540000000001</v>
      </c>
      <c r="AI1822" s="26">
        <v>3317.7260000000001</v>
      </c>
      <c r="AJ1822" s="26">
        <v>4154.1000000000004</v>
      </c>
      <c r="AK1822" s="26">
        <v>5756.2809999999999</v>
      </c>
      <c r="AL1822" s="26">
        <v>4958.598</v>
      </c>
      <c r="AM1822" s="26">
        <v>3738.136</v>
      </c>
      <c r="AN1822" s="26">
        <v>1915.4760000000001</v>
      </c>
      <c r="AO1822" s="26">
        <v>2944.3420000000001</v>
      </c>
      <c r="AP1822" s="26">
        <v>2505.7820000000002</v>
      </c>
      <c r="AQ1822" s="26">
        <v>1175.1479999999999</v>
      </c>
      <c r="AR1822" s="26">
        <v>39.106000000000002</v>
      </c>
      <c r="AS1822" s="26">
        <v>10.65</v>
      </c>
      <c r="AT1822" s="26">
        <v>8.0760000000000005</v>
      </c>
      <c r="AU1822" s="26">
        <v>6.8780000000000001</v>
      </c>
      <c r="AV1822" s="26">
        <v>7.1680000000000001</v>
      </c>
      <c r="AW1822" s="26">
        <v>0</v>
      </c>
      <c r="AX1822" s="26">
        <v>0</v>
      </c>
      <c r="AY1822" s="26">
        <v>0</v>
      </c>
      <c r="AZ1822" s="26">
        <v>0</v>
      </c>
      <c r="BA1822" s="26">
        <v>0</v>
      </c>
      <c r="BB1822" s="26">
        <v>0</v>
      </c>
      <c r="BC1822" s="26">
        <v>0</v>
      </c>
      <c r="BD1822" s="26">
        <v>0</v>
      </c>
    </row>
    <row r="1823" spans="1:56" x14ac:dyDescent="0.25">
      <c r="A1823" t="s">
        <v>323</v>
      </c>
      <c r="D1823" t="s">
        <v>4</v>
      </c>
      <c r="G1823" s="155">
        <v>42952</v>
      </c>
      <c r="H1823" s="41">
        <f t="shared" si="33"/>
        <v>260556.80500000002</v>
      </c>
      <c r="I1823" s="26">
        <v>0</v>
      </c>
      <c r="J1823" s="26">
        <v>0</v>
      </c>
      <c r="K1823" s="26">
        <v>0</v>
      </c>
      <c r="L1823" s="26">
        <v>0</v>
      </c>
      <c r="M1823" s="26">
        <v>0</v>
      </c>
      <c r="N1823" s="26">
        <v>0</v>
      </c>
      <c r="O1823" s="26">
        <v>0</v>
      </c>
      <c r="P1823" s="26">
        <v>0</v>
      </c>
      <c r="Q1823" s="26">
        <v>0</v>
      </c>
      <c r="R1823" s="26">
        <v>0</v>
      </c>
      <c r="S1823" s="26">
        <v>0</v>
      </c>
      <c r="T1823" s="26">
        <v>0</v>
      </c>
      <c r="U1823" s="26">
        <v>2.42</v>
      </c>
      <c r="V1823" s="26">
        <v>4.2140000000000004</v>
      </c>
      <c r="W1823" s="26">
        <v>4.5579999999999998</v>
      </c>
      <c r="X1823" s="26">
        <v>3.2570000000000001</v>
      </c>
      <c r="Y1823" s="26">
        <v>73.186000000000007</v>
      </c>
      <c r="Z1823" s="26">
        <v>1077.4649999999999</v>
      </c>
      <c r="AA1823" s="26">
        <v>4257.3509999999997</v>
      </c>
      <c r="AB1823" s="26">
        <v>9305.5609999999997</v>
      </c>
      <c r="AC1823" s="26">
        <v>14051.449000000001</v>
      </c>
      <c r="AD1823" s="26">
        <v>18091.166000000001</v>
      </c>
      <c r="AE1823" s="26">
        <v>21581.302</v>
      </c>
      <c r="AF1823" s="26">
        <v>25639.528999999999</v>
      </c>
      <c r="AG1823" s="26">
        <v>26383.928</v>
      </c>
      <c r="AH1823" s="26">
        <v>23243.305</v>
      </c>
      <c r="AI1823" s="26">
        <v>25015.258999999998</v>
      </c>
      <c r="AJ1823" s="26">
        <v>22745.832999999999</v>
      </c>
      <c r="AK1823" s="26">
        <v>20417.183000000001</v>
      </c>
      <c r="AL1823" s="26">
        <v>15144.816000000001</v>
      </c>
      <c r="AM1823" s="26">
        <v>11439.38</v>
      </c>
      <c r="AN1823" s="26">
        <v>9979.5259999999998</v>
      </c>
      <c r="AO1823" s="26">
        <v>7242.6220000000003</v>
      </c>
      <c r="AP1823" s="26">
        <v>3440.674</v>
      </c>
      <c r="AQ1823" s="26">
        <v>1278.2270000000001</v>
      </c>
      <c r="AR1823" s="26">
        <v>96.442999999999998</v>
      </c>
      <c r="AS1823" s="26">
        <v>12.452999999999999</v>
      </c>
      <c r="AT1823" s="26">
        <v>10.029</v>
      </c>
      <c r="AU1823" s="26">
        <v>8.1679999999999993</v>
      </c>
      <c r="AV1823" s="26">
        <v>7.5010000000000003</v>
      </c>
      <c r="AW1823" s="26">
        <v>0</v>
      </c>
      <c r="AX1823" s="26">
        <v>0</v>
      </c>
      <c r="AY1823" s="26">
        <v>0</v>
      </c>
      <c r="AZ1823" s="26">
        <v>0</v>
      </c>
      <c r="BA1823" s="26">
        <v>0</v>
      </c>
      <c r="BB1823" s="26">
        <v>0</v>
      </c>
      <c r="BC1823" s="26">
        <v>0</v>
      </c>
      <c r="BD1823" s="26">
        <v>0</v>
      </c>
    </row>
    <row r="1824" spans="1:56" x14ac:dyDescent="0.25">
      <c r="A1824" t="s">
        <v>323</v>
      </c>
      <c r="D1824" t="s">
        <v>4</v>
      </c>
      <c r="G1824" s="155">
        <v>42953</v>
      </c>
      <c r="H1824" s="41">
        <f t="shared" si="33"/>
        <v>94624.383999999991</v>
      </c>
      <c r="I1824" s="26">
        <v>0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6">
        <v>0</v>
      </c>
      <c r="Q1824" s="26">
        <v>0</v>
      </c>
      <c r="R1824" s="26">
        <v>0</v>
      </c>
      <c r="S1824" s="26">
        <v>0</v>
      </c>
      <c r="T1824" s="26">
        <v>0</v>
      </c>
      <c r="U1824" s="26">
        <v>3.1659999999999999</v>
      </c>
      <c r="V1824" s="26">
        <v>5.1239999999999997</v>
      </c>
      <c r="W1824" s="26">
        <v>5.3639999999999999</v>
      </c>
      <c r="X1824" s="26">
        <v>5.1740000000000004</v>
      </c>
      <c r="Y1824" s="26">
        <v>11.058</v>
      </c>
      <c r="Z1824" s="26">
        <v>51.819000000000003</v>
      </c>
      <c r="AA1824" s="26">
        <v>276.59100000000001</v>
      </c>
      <c r="AB1824" s="26">
        <v>1445.6859999999999</v>
      </c>
      <c r="AC1824" s="26">
        <v>2489.15</v>
      </c>
      <c r="AD1824" s="26">
        <v>5559.5889999999999</v>
      </c>
      <c r="AE1824" s="26">
        <v>5944.8280000000004</v>
      </c>
      <c r="AF1824" s="26">
        <v>4216.0209999999997</v>
      </c>
      <c r="AG1824" s="26">
        <v>838.11699999999996</v>
      </c>
      <c r="AH1824" s="26">
        <v>1123.731</v>
      </c>
      <c r="AI1824" s="26">
        <v>908.99900000000002</v>
      </c>
      <c r="AJ1824" s="26">
        <v>1624.3</v>
      </c>
      <c r="AK1824" s="26">
        <v>11422.347</v>
      </c>
      <c r="AL1824" s="26">
        <v>19980.485000000001</v>
      </c>
      <c r="AM1824" s="26">
        <v>14134.146000000001</v>
      </c>
      <c r="AN1824" s="26">
        <v>10400.907999999999</v>
      </c>
      <c r="AO1824" s="26">
        <v>9300.5869999999995</v>
      </c>
      <c r="AP1824" s="26">
        <v>4087.6280000000002</v>
      </c>
      <c r="AQ1824" s="26">
        <v>752.15099999999995</v>
      </c>
      <c r="AR1824" s="26">
        <v>11.673</v>
      </c>
      <c r="AS1824" s="26">
        <v>7.008</v>
      </c>
      <c r="AT1824" s="26">
        <v>6.4610000000000003</v>
      </c>
      <c r="AU1824" s="26">
        <v>6.5970000000000004</v>
      </c>
      <c r="AV1824" s="26">
        <v>5.6760000000000002</v>
      </c>
      <c r="AW1824" s="26">
        <v>0</v>
      </c>
      <c r="AX1824" s="26">
        <v>0</v>
      </c>
      <c r="AY1824" s="26">
        <v>0</v>
      </c>
      <c r="AZ1824" s="26">
        <v>0</v>
      </c>
      <c r="BA1824" s="26">
        <v>0</v>
      </c>
      <c r="BB1824" s="26">
        <v>0</v>
      </c>
      <c r="BC1824" s="26">
        <v>0</v>
      </c>
      <c r="BD1824" s="26">
        <v>0</v>
      </c>
    </row>
    <row r="1825" spans="1:56" x14ac:dyDescent="0.25">
      <c r="A1825" t="s">
        <v>323</v>
      </c>
      <c r="D1825" t="s">
        <v>4</v>
      </c>
      <c r="G1825" s="155">
        <v>42954</v>
      </c>
      <c r="H1825" s="41">
        <f t="shared" si="33"/>
        <v>82368.225999999981</v>
      </c>
      <c r="I1825" s="26">
        <v>0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6">
        <v>0</v>
      </c>
      <c r="Q1825" s="26">
        <v>0</v>
      </c>
      <c r="R1825" s="26">
        <v>0</v>
      </c>
      <c r="S1825" s="26">
        <v>0</v>
      </c>
      <c r="T1825" s="26">
        <v>0</v>
      </c>
      <c r="U1825" s="26">
        <v>4.032</v>
      </c>
      <c r="V1825" s="26">
        <v>6.2210000000000001</v>
      </c>
      <c r="W1825" s="26">
        <v>7.4119999999999999</v>
      </c>
      <c r="X1825" s="26">
        <v>13.541</v>
      </c>
      <c r="Y1825" s="26">
        <v>21.501000000000001</v>
      </c>
      <c r="Z1825" s="26">
        <v>107.22799999999999</v>
      </c>
      <c r="AA1825" s="26">
        <v>640.88199999999995</v>
      </c>
      <c r="AB1825" s="26">
        <v>2309.3319999999999</v>
      </c>
      <c r="AC1825" s="26">
        <v>812.577</v>
      </c>
      <c r="AD1825" s="26">
        <v>2514.3330000000001</v>
      </c>
      <c r="AE1825" s="26">
        <v>3596.8330000000001</v>
      </c>
      <c r="AF1825" s="26">
        <v>4210.0209999999997</v>
      </c>
      <c r="AG1825" s="26">
        <v>5323.3789999999999</v>
      </c>
      <c r="AH1825" s="26">
        <v>9463.0689999999995</v>
      </c>
      <c r="AI1825" s="26">
        <v>9129.4560000000001</v>
      </c>
      <c r="AJ1825" s="26">
        <v>12527.076999999999</v>
      </c>
      <c r="AK1825" s="26">
        <v>6418.4750000000004</v>
      </c>
      <c r="AL1825" s="26">
        <v>10006.808000000001</v>
      </c>
      <c r="AM1825" s="26">
        <v>4779.1660000000002</v>
      </c>
      <c r="AN1825" s="26">
        <v>4052.5949999999998</v>
      </c>
      <c r="AO1825" s="26">
        <v>4900.9380000000001</v>
      </c>
      <c r="AP1825" s="26">
        <v>1351.56</v>
      </c>
      <c r="AQ1825" s="26">
        <v>128.899</v>
      </c>
      <c r="AR1825" s="26">
        <v>14.135</v>
      </c>
      <c r="AS1825" s="26">
        <v>9.5609999999999999</v>
      </c>
      <c r="AT1825" s="26">
        <v>6.423</v>
      </c>
      <c r="AU1825" s="26">
        <v>6.7359999999999998</v>
      </c>
      <c r="AV1825" s="26">
        <v>6.0359999999999996</v>
      </c>
      <c r="AW1825" s="26">
        <v>0</v>
      </c>
      <c r="AX1825" s="26">
        <v>0</v>
      </c>
      <c r="AY1825" s="26">
        <v>0</v>
      </c>
      <c r="AZ1825" s="26">
        <v>0</v>
      </c>
      <c r="BA1825" s="26">
        <v>0</v>
      </c>
      <c r="BB1825" s="26">
        <v>0</v>
      </c>
      <c r="BC1825" s="26">
        <v>0</v>
      </c>
      <c r="BD1825" s="26">
        <v>0</v>
      </c>
    </row>
    <row r="1826" spans="1:56" x14ac:dyDescent="0.25">
      <c r="A1826" t="s">
        <v>323</v>
      </c>
      <c r="D1826" t="s">
        <v>4</v>
      </c>
      <c r="G1826" s="155">
        <v>42955</v>
      </c>
      <c r="H1826" s="41">
        <f t="shared" si="33"/>
        <v>96839.991999999969</v>
      </c>
      <c r="I1826" s="26">
        <v>0</v>
      </c>
      <c r="J1826" s="26">
        <v>0</v>
      </c>
      <c r="K1826" s="26">
        <v>0</v>
      </c>
      <c r="L1826" s="26">
        <v>0</v>
      </c>
      <c r="M1826" s="26">
        <v>0</v>
      </c>
      <c r="N1826" s="26">
        <v>0</v>
      </c>
      <c r="O1826" s="26">
        <v>0</v>
      </c>
      <c r="P1826" s="26">
        <v>0</v>
      </c>
      <c r="Q1826" s="26">
        <v>0</v>
      </c>
      <c r="R1826" s="26">
        <v>0</v>
      </c>
      <c r="S1826" s="26">
        <v>0</v>
      </c>
      <c r="T1826" s="26">
        <v>0</v>
      </c>
      <c r="U1826" s="26">
        <v>2.843</v>
      </c>
      <c r="V1826" s="26">
        <v>3.0129999999999999</v>
      </c>
      <c r="W1826" s="26">
        <v>4.5579999999999998</v>
      </c>
      <c r="X1826" s="26">
        <v>11.161</v>
      </c>
      <c r="Y1826" s="26">
        <v>98.837999999999994</v>
      </c>
      <c r="Z1826" s="26">
        <v>1154.4369999999999</v>
      </c>
      <c r="AA1826" s="26">
        <v>3859.41</v>
      </c>
      <c r="AB1826" s="26">
        <v>8241.509</v>
      </c>
      <c r="AC1826" s="26">
        <v>9080.8819999999996</v>
      </c>
      <c r="AD1826" s="26">
        <v>8559.0069999999996</v>
      </c>
      <c r="AE1826" s="26">
        <v>6986.0360000000001</v>
      </c>
      <c r="AF1826" s="26">
        <v>7895.2309999999998</v>
      </c>
      <c r="AG1826" s="26">
        <v>11479.290999999999</v>
      </c>
      <c r="AH1826" s="26">
        <v>10426.626</v>
      </c>
      <c r="AI1826" s="26">
        <v>12511.019</v>
      </c>
      <c r="AJ1826" s="26">
        <v>7658.5309999999999</v>
      </c>
      <c r="AK1826" s="26">
        <v>3511.703</v>
      </c>
      <c r="AL1826" s="26">
        <v>2363.029</v>
      </c>
      <c r="AM1826" s="26">
        <v>1624.4649999999999</v>
      </c>
      <c r="AN1826" s="26">
        <v>829.35699999999997</v>
      </c>
      <c r="AO1826" s="26">
        <v>381.28399999999999</v>
      </c>
      <c r="AP1826" s="26">
        <v>92.116</v>
      </c>
      <c r="AQ1826" s="26">
        <v>24.728999999999999</v>
      </c>
      <c r="AR1826" s="26">
        <v>9.15</v>
      </c>
      <c r="AS1826" s="26">
        <v>7.77</v>
      </c>
      <c r="AT1826" s="26">
        <v>8.8960000000000008</v>
      </c>
      <c r="AU1826" s="26">
        <v>7.8890000000000002</v>
      </c>
      <c r="AV1826" s="26">
        <v>7.2119999999999997</v>
      </c>
      <c r="AW1826" s="26">
        <v>0</v>
      </c>
      <c r="AX1826" s="26">
        <v>0</v>
      </c>
      <c r="AY1826" s="26">
        <v>0</v>
      </c>
      <c r="AZ1826" s="26">
        <v>0</v>
      </c>
      <c r="BA1826" s="26">
        <v>0</v>
      </c>
      <c r="BB1826" s="26">
        <v>0</v>
      </c>
      <c r="BC1826" s="26">
        <v>0</v>
      </c>
      <c r="BD1826" s="26">
        <v>0</v>
      </c>
    </row>
    <row r="1827" spans="1:56" x14ac:dyDescent="0.25">
      <c r="A1827" t="s">
        <v>323</v>
      </c>
      <c r="D1827" t="s">
        <v>4</v>
      </c>
      <c r="G1827" s="155">
        <v>42956</v>
      </c>
      <c r="H1827" s="41">
        <f t="shared" si="33"/>
        <v>293969.75700000004</v>
      </c>
      <c r="I1827" s="26">
        <v>0</v>
      </c>
      <c r="J1827" s="26">
        <v>0</v>
      </c>
      <c r="K1827" s="26">
        <v>0</v>
      </c>
      <c r="L1827" s="26">
        <v>0</v>
      </c>
      <c r="M1827" s="26">
        <v>0</v>
      </c>
      <c r="N1827" s="26">
        <v>0</v>
      </c>
      <c r="O1827" s="26">
        <v>0</v>
      </c>
      <c r="P1827" s="26">
        <v>0</v>
      </c>
      <c r="Q1827" s="26">
        <v>0</v>
      </c>
      <c r="R1827" s="26">
        <v>0</v>
      </c>
      <c r="S1827" s="26">
        <v>0</v>
      </c>
      <c r="T1827" s="26">
        <v>0</v>
      </c>
      <c r="U1827" s="26">
        <v>2.3580000000000001</v>
      </c>
      <c r="V1827" s="26">
        <v>2.6589999999999998</v>
      </c>
      <c r="W1827" s="26">
        <v>3.13</v>
      </c>
      <c r="X1827" s="26">
        <v>4.7949999999999999</v>
      </c>
      <c r="Y1827" s="26">
        <v>306.94299999999998</v>
      </c>
      <c r="Z1827" s="26">
        <v>2251.2939999999999</v>
      </c>
      <c r="AA1827" s="26">
        <v>6211.6940000000004</v>
      </c>
      <c r="AB1827" s="26">
        <v>11149.584999999999</v>
      </c>
      <c r="AC1827" s="26">
        <v>16454.958999999999</v>
      </c>
      <c r="AD1827" s="26">
        <v>21438.005000000001</v>
      </c>
      <c r="AE1827" s="26">
        <v>25834.933000000001</v>
      </c>
      <c r="AF1827" s="26">
        <v>29208.781999999999</v>
      </c>
      <c r="AG1827" s="26">
        <v>29230.153999999999</v>
      </c>
      <c r="AH1827" s="26">
        <v>30628.657999999999</v>
      </c>
      <c r="AI1827" s="26">
        <v>30285.771000000001</v>
      </c>
      <c r="AJ1827" s="26">
        <v>26451.118999999999</v>
      </c>
      <c r="AK1827" s="26">
        <v>26658.769</v>
      </c>
      <c r="AL1827" s="26">
        <v>24412.728999999999</v>
      </c>
      <c r="AM1827" s="26">
        <v>9708.1039999999994</v>
      </c>
      <c r="AN1827" s="26">
        <v>1895.2629999999999</v>
      </c>
      <c r="AO1827" s="26">
        <v>1136.4570000000001</v>
      </c>
      <c r="AP1827" s="26">
        <v>483.98200000000003</v>
      </c>
      <c r="AQ1827" s="26">
        <v>153.83500000000001</v>
      </c>
      <c r="AR1827" s="26">
        <v>23.585000000000001</v>
      </c>
      <c r="AS1827" s="26">
        <v>7.1020000000000003</v>
      </c>
      <c r="AT1827" s="26">
        <v>7.359</v>
      </c>
      <c r="AU1827" s="26">
        <v>7.0839999999999996</v>
      </c>
      <c r="AV1827" s="26">
        <v>10.648999999999999</v>
      </c>
      <c r="AW1827" s="26">
        <v>0</v>
      </c>
      <c r="AX1827" s="26">
        <v>0</v>
      </c>
      <c r="AY1827" s="26">
        <v>0</v>
      </c>
      <c r="AZ1827" s="26">
        <v>0</v>
      </c>
      <c r="BA1827" s="26">
        <v>0</v>
      </c>
      <c r="BB1827" s="26">
        <v>0</v>
      </c>
      <c r="BC1827" s="26">
        <v>0</v>
      </c>
      <c r="BD1827" s="26">
        <v>0</v>
      </c>
    </row>
    <row r="1828" spans="1:56" x14ac:dyDescent="0.25">
      <c r="A1828" t="s">
        <v>323</v>
      </c>
      <c r="D1828" t="s">
        <v>4</v>
      </c>
      <c r="G1828" s="155">
        <v>42957</v>
      </c>
      <c r="H1828" s="41">
        <f t="shared" si="33"/>
        <v>255231.76900000003</v>
      </c>
      <c r="I1828" s="26">
        <v>0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6">
        <v>0</v>
      </c>
      <c r="Q1828" s="26">
        <v>0</v>
      </c>
      <c r="R1828" s="26">
        <v>0</v>
      </c>
      <c r="S1828" s="26">
        <v>0</v>
      </c>
      <c r="T1828" s="26">
        <v>0</v>
      </c>
      <c r="U1828" s="26">
        <v>3.1150000000000002</v>
      </c>
      <c r="V1828" s="26">
        <v>2.6829999999999998</v>
      </c>
      <c r="W1828" s="26">
        <v>2.8210000000000002</v>
      </c>
      <c r="X1828" s="26">
        <v>4.0270000000000001</v>
      </c>
      <c r="Y1828" s="26">
        <v>112.381</v>
      </c>
      <c r="Z1828" s="26">
        <v>1566.5450000000001</v>
      </c>
      <c r="AA1828" s="26">
        <v>5427.8130000000001</v>
      </c>
      <c r="AB1828" s="26">
        <v>11564.437</v>
      </c>
      <c r="AC1828" s="26">
        <v>17805.036</v>
      </c>
      <c r="AD1828" s="26">
        <v>23186.835999999999</v>
      </c>
      <c r="AE1828" s="26">
        <v>27812.785</v>
      </c>
      <c r="AF1828" s="26">
        <v>31306.41</v>
      </c>
      <c r="AG1828" s="26">
        <v>33531.775000000001</v>
      </c>
      <c r="AH1828" s="26">
        <v>34415.146999999997</v>
      </c>
      <c r="AI1828" s="26">
        <v>22216.365000000002</v>
      </c>
      <c r="AJ1828" s="26">
        <v>13441.98</v>
      </c>
      <c r="AK1828" s="26">
        <v>12437.864</v>
      </c>
      <c r="AL1828" s="26">
        <v>7995.7240000000002</v>
      </c>
      <c r="AM1828" s="26">
        <v>3250.3710000000001</v>
      </c>
      <c r="AN1828" s="26">
        <v>4308.4210000000003</v>
      </c>
      <c r="AO1828" s="26">
        <v>3140.6840000000002</v>
      </c>
      <c r="AP1828" s="26">
        <v>1012.497</v>
      </c>
      <c r="AQ1828" s="26">
        <v>503.666</v>
      </c>
      <c r="AR1828" s="26">
        <v>134.86500000000001</v>
      </c>
      <c r="AS1828" s="26">
        <v>11.613</v>
      </c>
      <c r="AT1828" s="26">
        <v>14.499000000000001</v>
      </c>
      <c r="AU1828" s="26">
        <v>11.885999999999999</v>
      </c>
      <c r="AV1828" s="26">
        <v>9.5229999999999997</v>
      </c>
      <c r="AW1828" s="26">
        <v>0</v>
      </c>
      <c r="AX1828" s="26">
        <v>0</v>
      </c>
      <c r="AY1828" s="26">
        <v>0</v>
      </c>
      <c r="AZ1828" s="26">
        <v>0</v>
      </c>
      <c r="BA1828" s="26">
        <v>0</v>
      </c>
      <c r="BB1828" s="26">
        <v>0</v>
      </c>
      <c r="BC1828" s="26">
        <v>0</v>
      </c>
      <c r="BD1828" s="26">
        <v>0</v>
      </c>
    </row>
    <row r="1829" spans="1:56" x14ac:dyDescent="0.25">
      <c r="A1829" t="s">
        <v>323</v>
      </c>
      <c r="D1829" t="s">
        <v>4</v>
      </c>
      <c r="G1829" s="155">
        <v>42958</v>
      </c>
      <c r="H1829" s="41">
        <f t="shared" si="33"/>
        <v>199852.899</v>
      </c>
      <c r="I1829" s="26">
        <v>0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6">
        <v>0</v>
      </c>
      <c r="Q1829" s="26">
        <v>0</v>
      </c>
      <c r="R1829" s="26">
        <v>0</v>
      </c>
      <c r="S1829" s="26">
        <v>0</v>
      </c>
      <c r="T1829" s="26">
        <v>0</v>
      </c>
      <c r="U1829" s="26">
        <v>3.5329999999999999</v>
      </c>
      <c r="V1829" s="26">
        <v>4.8550000000000004</v>
      </c>
      <c r="W1829" s="26">
        <v>3.7189999999999999</v>
      </c>
      <c r="X1829" s="26">
        <v>6.3609999999999998</v>
      </c>
      <c r="Y1829" s="26">
        <v>368.83600000000001</v>
      </c>
      <c r="Z1829" s="26">
        <v>2512.076</v>
      </c>
      <c r="AA1829" s="26">
        <v>6633.0529999999999</v>
      </c>
      <c r="AB1829" s="26">
        <v>11803.78</v>
      </c>
      <c r="AC1829" s="26">
        <v>17400.102999999999</v>
      </c>
      <c r="AD1829" s="26">
        <v>22619.919000000002</v>
      </c>
      <c r="AE1829" s="26">
        <v>25901.944</v>
      </c>
      <c r="AF1829" s="26">
        <v>27913.473999999998</v>
      </c>
      <c r="AG1829" s="26">
        <v>27487.781999999999</v>
      </c>
      <c r="AH1829" s="26">
        <v>14389.803</v>
      </c>
      <c r="AI1829" s="26">
        <v>6244.9459999999999</v>
      </c>
      <c r="AJ1829" s="26">
        <v>3595.4050000000002</v>
      </c>
      <c r="AK1829" s="26">
        <v>8957.5400000000009</v>
      </c>
      <c r="AL1829" s="26">
        <v>3961.3310000000001</v>
      </c>
      <c r="AM1829" s="26">
        <v>5349.8329999999996</v>
      </c>
      <c r="AN1829" s="26">
        <v>5846.8990000000003</v>
      </c>
      <c r="AO1829" s="26">
        <v>5434.6180000000004</v>
      </c>
      <c r="AP1829" s="26">
        <v>2331.9720000000002</v>
      </c>
      <c r="AQ1829" s="26">
        <v>922.99</v>
      </c>
      <c r="AR1829" s="26">
        <v>127.813</v>
      </c>
      <c r="AS1829" s="26">
        <v>7.9630000000000001</v>
      </c>
      <c r="AT1829" s="26">
        <v>8.1470000000000002</v>
      </c>
      <c r="AU1829" s="26">
        <v>7.0419999999999998</v>
      </c>
      <c r="AV1829" s="26">
        <v>7.1619999999999999</v>
      </c>
      <c r="AW1829" s="26">
        <v>0</v>
      </c>
      <c r="AX1829" s="26">
        <v>0</v>
      </c>
      <c r="AY1829" s="26">
        <v>0</v>
      </c>
      <c r="AZ1829" s="26">
        <v>0</v>
      </c>
      <c r="BA1829" s="26">
        <v>0</v>
      </c>
      <c r="BB1829" s="26">
        <v>0</v>
      </c>
      <c r="BC1829" s="26">
        <v>0</v>
      </c>
      <c r="BD1829" s="26">
        <v>0</v>
      </c>
    </row>
    <row r="1830" spans="1:56" x14ac:dyDescent="0.25">
      <c r="A1830" t="s">
        <v>323</v>
      </c>
      <c r="D1830" t="s">
        <v>4</v>
      </c>
      <c r="G1830" s="155">
        <v>42959</v>
      </c>
      <c r="H1830" s="41">
        <f t="shared" si="33"/>
        <v>190180.40000000002</v>
      </c>
      <c r="I1830" s="26">
        <v>0</v>
      </c>
      <c r="J1830" s="26">
        <v>0</v>
      </c>
      <c r="K1830" s="26">
        <v>0</v>
      </c>
      <c r="L1830" s="26">
        <v>0</v>
      </c>
      <c r="M1830" s="26">
        <v>0</v>
      </c>
      <c r="N1830" s="26">
        <v>0</v>
      </c>
      <c r="O1830" s="26">
        <v>0</v>
      </c>
      <c r="P1830" s="26">
        <v>0</v>
      </c>
      <c r="Q1830" s="26">
        <v>0</v>
      </c>
      <c r="R1830" s="26">
        <v>0</v>
      </c>
      <c r="S1830" s="26">
        <v>0</v>
      </c>
      <c r="T1830" s="26">
        <v>0</v>
      </c>
      <c r="U1830" s="26">
        <v>2.7090000000000001</v>
      </c>
      <c r="V1830" s="26">
        <v>3.4289999999999998</v>
      </c>
      <c r="W1830" s="26">
        <v>2.9689999999999999</v>
      </c>
      <c r="X1830" s="26">
        <v>4.29</v>
      </c>
      <c r="Y1830" s="26">
        <v>162.501</v>
      </c>
      <c r="Z1830" s="26">
        <v>1231.867</v>
      </c>
      <c r="AA1830" s="26">
        <v>2353.5390000000002</v>
      </c>
      <c r="AB1830" s="26">
        <v>3770.4989999999998</v>
      </c>
      <c r="AC1830" s="26">
        <v>12045.378000000001</v>
      </c>
      <c r="AD1830" s="26">
        <v>16988.845000000001</v>
      </c>
      <c r="AE1830" s="26">
        <v>20969.38</v>
      </c>
      <c r="AF1830" s="26">
        <v>19519.413</v>
      </c>
      <c r="AG1830" s="26">
        <v>19463.05</v>
      </c>
      <c r="AH1830" s="26">
        <v>16833.911</v>
      </c>
      <c r="AI1830" s="26">
        <v>16746.806</v>
      </c>
      <c r="AJ1830" s="26">
        <v>16956.416000000001</v>
      </c>
      <c r="AK1830" s="26">
        <v>15399.474</v>
      </c>
      <c r="AL1830" s="26">
        <v>11304.155000000001</v>
      </c>
      <c r="AM1830" s="26">
        <v>6870.7049999999999</v>
      </c>
      <c r="AN1830" s="26">
        <v>4873.6970000000001</v>
      </c>
      <c r="AO1830" s="26">
        <v>3049.78</v>
      </c>
      <c r="AP1830" s="26">
        <v>1185.0409999999999</v>
      </c>
      <c r="AQ1830" s="26">
        <v>392.68</v>
      </c>
      <c r="AR1830" s="26">
        <v>20.428000000000001</v>
      </c>
      <c r="AS1830" s="26">
        <v>5.3360000000000003</v>
      </c>
      <c r="AT1830" s="26">
        <v>7.2080000000000002</v>
      </c>
      <c r="AU1830" s="26">
        <v>8.782</v>
      </c>
      <c r="AV1830" s="26">
        <v>8.1120000000000001</v>
      </c>
      <c r="AW1830" s="26">
        <v>0</v>
      </c>
      <c r="AX1830" s="26">
        <v>0</v>
      </c>
      <c r="AY1830" s="26">
        <v>0</v>
      </c>
      <c r="AZ1830" s="26">
        <v>0</v>
      </c>
      <c r="BA1830" s="26">
        <v>0</v>
      </c>
      <c r="BB1830" s="26">
        <v>0</v>
      </c>
      <c r="BC1830" s="26">
        <v>0</v>
      </c>
      <c r="BD1830" s="26">
        <v>0</v>
      </c>
    </row>
    <row r="1831" spans="1:56" x14ac:dyDescent="0.25">
      <c r="A1831" t="s">
        <v>323</v>
      </c>
      <c r="D1831" t="s">
        <v>4</v>
      </c>
      <c r="G1831" s="155">
        <v>42960</v>
      </c>
      <c r="H1831" s="41">
        <f t="shared" si="33"/>
        <v>265845.55</v>
      </c>
      <c r="I1831" s="26">
        <v>0</v>
      </c>
      <c r="J1831" s="26">
        <v>0</v>
      </c>
      <c r="K1831" s="26">
        <v>0</v>
      </c>
      <c r="L1831" s="26">
        <v>0</v>
      </c>
      <c r="M1831" s="26">
        <v>0</v>
      </c>
      <c r="N1831" s="26">
        <v>0</v>
      </c>
      <c r="O1831" s="26">
        <v>0</v>
      </c>
      <c r="P1831" s="26">
        <v>0</v>
      </c>
      <c r="Q1831" s="26">
        <v>0</v>
      </c>
      <c r="R1831" s="26">
        <v>0</v>
      </c>
      <c r="S1831" s="26">
        <v>0</v>
      </c>
      <c r="T1831" s="26">
        <v>0</v>
      </c>
      <c r="U1831" s="26">
        <v>1.577</v>
      </c>
      <c r="V1831" s="26">
        <v>1.9279999999999999</v>
      </c>
      <c r="W1831" s="26">
        <v>2.1949999999999998</v>
      </c>
      <c r="X1831" s="26">
        <v>22.384</v>
      </c>
      <c r="Y1831" s="26">
        <v>675.06</v>
      </c>
      <c r="Z1831" s="26">
        <v>973.12099999999998</v>
      </c>
      <c r="AA1831" s="26">
        <v>2892.3040000000001</v>
      </c>
      <c r="AB1831" s="26">
        <v>8554.6029999999992</v>
      </c>
      <c r="AC1831" s="26">
        <v>13434.201999999999</v>
      </c>
      <c r="AD1831" s="26">
        <v>15604.282999999999</v>
      </c>
      <c r="AE1831" s="26">
        <v>20060.884999999998</v>
      </c>
      <c r="AF1831" s="26">
        <v>23560.080000000002</v>
      </c>
      <c r="AG1831" s="26">
        <v>28907.8</v>
      </c>
      <c r="AH1831" s="26">
        <v>22679.003000000001</v>
      </c>
      <c r="AI1831" s="26">
        <v>20355.766</v>
      </c>
      <c r="AJ1831" s="26">
        <v>23579.007000000001</v>
      </c>
      <c r="AK1831" s="26">
        <v>27805.856</v>
      </c>
      <c r="AL1831" s="26">
        <v>16573.918000000001</v>
      </c>
      <c r="AM1831" s="26">
        <v>12785.684999999999</v>
      </c>
      <c r="AN1831" s="26">
        <v>11931.574000000001</v>
      </c>
      <c r="AO1831" s="26">
        <v>7746.7849999999999</v>
      </c>
      <c r="AP1831" s="26">
        <v>5083.9920000000002</v>
      </c>
      <c r="AQ1831" s="26">
        <v>2339.8829999999998</v>
      </c>
      <c r="AR1831" s="26">
        <v>234.292</v>
      </c>
      <c r="AS1831" s="26">
        <v>8.06</v>
      </c>
      <c r="AT1831" s="26">
        <v>8.9589999999999996</v>
      </c>
      <c r="AU1831" s="26">
        <v>10.728</v>
      </c>
      <c r="AV1831" s="26">
        <v>11.62</v>
      </c>
      <c r="AW1831" s="26">
        <v>0</v>
      </c>
      <c r="AX1831" s="26">
        <v>0</v>
      </c>
      <c r="AY1831" s="26">
        <v>0</v>
      </c>
      <c r="AZ1831" s="26">
        <v>0</v>
      </c>
      <c r="BA1831" s="26">
        <v>0</v>
      </c>
      <c r="BB1831" s="26">
        <v>0</v>
      </c>
      <c r="BC1831" s="26">
        <v>0</v>
      </c>
      <c r="BD1831" s="26">
        <v>0</v>
      </c>
    </row>
    <row r="1832" spans="1:56" x14ac:dyDescent="0.25">
      <c r="A1832" t="s">
        <v>323</v>
      </c>
      <c r="D1832" t="s">
        <v>4</v>
      </c>
      <c r="G1832" s="155">
        <v>42961</v>
      </c>
      <c r="H1832" s="41">
        <f t="shared" si="33"/>
        <v>352930.76799999998</v>
      </c>
      <c r="I1832" s="26">
        <v>0</v>
      </c>
      <c r="J1832" s="26">
        <v>0</v>
      </c>
      <c r="K1832" s="26">
        <v>0</v>
      </c>
      <c r="L1832" s="26">
        <v>0</v>
      </c>
      <c r="M1832" s="26">
        <v>0</v>
      </c>
      <c r="N1832" s="26">
        <v>0</v>
      </c>
      <c r="O1832" s="26">
        <v>0</v>
      </c>
      <c r="P1832" s="26">
        <v>0</v>
      </c>
      <c r="Q1832" s="26">
        <v>0</v>
      </c>
      <c r="R1832" s="26">
        <v>0</v>
      </c>
      <c r="S1832" s="26">
        <v>0</v>
      </c>
      <c r="T1832" s="26">
        <v>0</v>
      </c>
      <c r="U1832" s="26">
        <v>3.0259999999999998</v>
      </c>
      <c r="V1832" s="26">
        <v>2.9510000000000001</v>
      </c>
      <c r="W1832" s="26">
        <v>3.81</v>
      </c>
      <c r="X1832" s="26">
        <v>7.2910000000000004</v>
      </c>
      <c r="Y1832" s="26">
        <v>279.67899999999997</v>
      </c>
      <c r="Z1832" s="26">
        <v>967.08799999999997</v>
      </c>
      <c r="AA1832" s="26">
        <v>1346.605</v>
      </c>
      <c r="AB1832" s="26">
        <v>1807.45</v>
      </c>
      <c r="AC1832" s="26">
        <v>10181.115</v>
      </c>
      <c r="AD1832" s="26">
        <v>18673.971000000001</v>
      </c>
      <c r="AE1832" s="26">
        <v>26644.601999999999</v>
      </c>
      <c r="AF1832" s="26">
        <v>30808.44</v>
      </c>
      <c r="AG1832" s="26">
        <v>33498.141000000003</v>
      </c>
      <c r="AH1832" s="26">
        <v>34492.084999999999</v>
      </c>
      <c r="AI1832" s="26">
        <v>34724.226000000002</v>
      </c>
      <c r="AJ1832" s="26">
        <v>33776.161999999997</v>
      </c>
      <c r="AK1832" s="26">
        <v>31771.087</v>
      </c>
      <c r="AL1832" s="26">
        <v>28702.842000000001</v>
      </c>
      <c r="AM1832" s="26">
        <v>24364.361000000001</v>
      </c>
      <c r="AN1832" s="26">
        <v>19183.108</v>
      </c>
      <c r="AO1832" s="26">
        <v>12883.554</v>
      </c>
      <c r="AP1832" s="26">
        <v>6579.3159999999998</v>
      </c>
      <c r="AQ1832" s="26">
        <v>2019.095</v>
      </c>
      <c r="AR1832" s="26">
        <v>173.56899999999999</v>
      </c>
      <c r="AS1832" s="26">
        <v>10.571</v>
      </c>
      <c r="AT1832" s="26">
        <v>10.593999999999999</v>
      </c>
      <c r="AU1832" s="26">
        <v>8.8140000000000001</v>
      </c>
      <c r="AV1832" s="26">
        <v>7.2149999999999999</v>
      </c>
      <c r="AW1832" s="26">
        <v>0</v>
      </c>
      <c r="AX1832" s="26">
        <v>0</v>
      </c>
      <c r="AY1832" s="26">
        <v>0</v>
      </c>
      <c r="AZ1832" s="26">
        <v>0</v>
      </c>
      <c r="BA1832" s="26">
        <v>0</v>
      </c>
      <c r="BB1832" s="26">
        <v>0</v>
      </c>
      <c r="BC1832" s="26">
        <v>0</v>
      </c>
      <c r="BD1832" s="26">
        <v>0</v>
      </c>
    </row>
    <row r="1833" spans="1:56" x14ac:dyDescent="0.25">
      <c r="A1833" t="s">
        <v>323</v>
      </c>
      <c r="D1833" t="s">
        <v>4</v>
      </c>
      <c r="G1833" s="155">
        <v>42962</v>
      </c>
      <c r="H1833" s="41">
        <f t="shared" si="33"/>
        <v>12435.487000000005</v>
      </c>
      <c r="I1833" s="26">
        <v>0</v>
      </c>
      <c r="J1833" s="26">
        <v>0</v>
      </c>
      <c r="K1833" s="26">
        <v>0</v>
      </c>
      <c r="L1833" s="26">
        <v>0</v>
      </c>
      <c r="M1833" s="26">
        <v>0</v>
      </c>
      <c r="N1833" s="26">
        <v>0</v>
      </c>
      <c r="O1833" s="26">
        <v>0</v>
      </c>
      <c r="P1833" s="26">
        <v>0</v>
      </c>
      <c r="Q1833" s="26">
        <v>0</v>
      </c>
      <c r="R1833" s="26">
        <v>0</v>
      </c>
      <c r="S1833" s="26">
        <v>0</v>
      </c>
      <c r="T1833" s="26">
        <v>0</v>
      </c>
      <c r="U1833" s="26">
        <v>3.2690000000000001</v>
      </c>
      <c r="V1833" s="26">
        <v>5.0510000000000002</v>
      </c>
      <c r="W1833" s="26">
        <v>6.0979999999999999</v>
      </c>
      <c r="X1833" s="26">
        <v>6.4580000000000002</v>
      </c>
      <c r="Y1833" s="26">
        <v>9.18</v>
      </c>
      <c r="Z1833" s="26">
        <v>18.327000000000002</v>
      </c>
      <c r="AA1833" s="26">
        <v>67.534999999999997</v>
      </c>
      <c r="AB1833" s="26">
        <v>242.589</v>
      </c>
      <c r="AC1833" s="26">
        <v>336.31799999999998</v>
      </c>
      <c r="AD1833" s="26">
        <v>997.65700000000004</v>
      </c>
      <c r="AE1833" s="26">
        <v>1818.337</v>
      </c>
      <c r="AF1833" s="26">
        <v>3679.3229999999999</v>
      </c>
      <c r="AG1833" s="26">
        <v>1365.915</v>
      </c>
      <c r="AH1833" s="26">
        <v>836.69799999999998</v>
      </c>
      <c r="AI1833" s="26">
        <v>1505.548</v>
      </c>
      <c r="AJ1833" s="26">
        <v>862.59299999999996</v>
      </c>
      <c r="AK1833" s="26">
        <v>287.66800000000001</v>
      </c>
      <c r="AL1833" s="26">
        <v>95.647000000000006</v>
      </c>
      <c r="AM1833" s="26">
        <v>75.914000000000001</v>
      </c>
      <c r="AN1833" s="26">
        <v>60.348999999999997</v>
      </c>
      <c r="AO1833" s="26">
        <v>97.546999999999997</v>
      </c>
      <c r="AP1833" s="26">
        <v>28.786999999999999</v>
      </c>
      <c r="AQ1833" s="26">
        <v>8.2769999999999992</v>
      </c>
      <c r="AR1833" s="26">
        <v>3.823</v>
      </c>
      <c r="AS1833" s="26">
        <v>2.762</v>
      </c>
      <c r="AT1833" s="26">
        <v>4.6849999999999996</v>
      </c>
      <c r="AU1833" s="26">
        <v>4.7649999999999997</v>
      </c>
      <c r="AV1833" s="26">
        <v>4.367</v>
      </c>
      <c r="AW1833" s="26">
        <v>0</v>
      </c>
      <c r="AX1833" s="26">
        <v>0</v>
      </c>
      <c r="AY1833" s="26">
        <v>0</v>
      </c>
      <c r="AZ1833" s="26">
        <v>0</v>
      </c>
      <c r="BA1833" s="26">
        <v>0</v>
      </c>
      <c r="BB1833" s="26">
        <v>0</v>
      </c>
      <c r="BC1833" s="26">
        <v>0</v>
      </c>
      <c r="BD1833" s="26">
        <v>0</v>
      </c>
    </row>
    <row r="1834" spans="1:56" x14ac:dyDescent="0.25">
      <c r="A1834" t="s">
        <v>323</v>
      </c>
      <c r="D1834" t="s">
        <v>4</v>
      </c>
      <c r="G1834" s="155">
        <v>42963</v>
      </c>
      <c r="H1834" s="41">
        <f t="shared" si="33"/>
        <v>222475.86100000003</v>
      </c>
      <c r="I1834" s="26">
        <v>0</v>
      </c>
      <c r="J1834" s="26">
        <v>0</v>
      </c>
      <c r="K1834" s="26">
        <v>0</v>
      </c>
      <c r="L1834" s="26">
        <v>0</v>
      </c>
      <c r="M1834" s="26">
        <v>0</v>
      </c>
      <c r="N1834" s="26">
        <v>0</v>
      </c>
      <c r="O1834" s="26">
        <v>0</v>
      </c>
      <c r="P1834" s="26">
        <v>0</v>
      </c>
      <c r="Q1834" s="26">
        <v>0</v>
      </c>
      <c r="R1834" s="26">
        <v>0</v>
      </c>
      <c r="S1834" s="26">
        <v>0</v>
      </c>
      <c r="T1834" s="26">
        <v>0</v>
      </c>
      <c r="U1834" s="26">
        <v>4.5060000000000002</v>
      </c>
      <c r="V1834" s="26">
        <v>5.399</v>
      </c>
      <c r="W1834" s="26">
        <v>4.3869999999999996</v>
      </c>
      <c r="X1834" s="26">
        <v>5.5810000000000004</v>
      </c>
      <c r="Y1834" s="26">
        <v>145.89099999999999</v>
      </c>
      <c r="Z1834" s="26">
        <v>1186.6389999999999</v>
      </c>
      <c r="AA1834" s="26">
        <v>5938.1660000000002</v>
      </c>
      <c r="AB1834" s="26">
        <v>10742.242</v>
      </c>
      <c r="AC1834" s="26">
        <v>12584.739</v>
      </c>
      <c r="AD1834" s="26">
        <v>14061.79</v>
      </c>
      <c r="AE1834" s="26">
        <v>19987.541000000001</v>
      </c>
      <c r="AF1834" s="26">
        <v>14842.305</v>
      </c>
      <c r="AG1834" s="26">
        <v>15295.501</v>
      </c>
      <c r="AH1834" s="26">
        <v>16527.79</v>
      </c>
      <c r="AI1834" s="26">
        <v>16016.089</v>
      </c>
      <c r="AJ1834" s="26">
        <v>11951.754000000001</v>
      </c>
      <c r="AK1834" s="26">
        <v>9941.2950000000001</v>
      </c>
      <c r="AL1834" s="26">
        <v>21553.615000000002</v>
      </c>
      <c r="AM1834" s="26">
        <v>12541.374</v>
      </c>
      <c r="AN1834" s="26">
        <v>16549.321</v>
      </c>
      <c r="AO1834" s="26">
        <v>12595.451999999999</v>
      </c>
      <c r="AP1834" s="26">
        <v>7291.5029999999997</v>
      </c>
      <c r="AQ1834" s="26">
        <v>2420.9450000000002</v>
      </c>
      <c r="AR1834" s="26">
        <v>258.39699999999999</v>
      </c>
      <c r="AS1834" s="26">
        <v>6.5119999999999996</v>
      </c>
      <c r="AT1834" s="26">
        <v>6.0069999999999997</v>
      </c>
      <c r="AU1834" s="26">
        <v>4.9690000000000003</v>
      </c>
      <c r="AV1834" s="26">
        <v>6.1509999999999998</v>
      </c>
      <c r="AW1834" s="26">
        <v>0</v>
      </c>
      <c r="AX1834" s="26">
        <v>0</v>
      </c>
      <c r="AY1834" s="26">
        <v>0</v>
      </c>
      <c r="AZ1834" s="26">
        <v>0</v>
      </c>
      <c r="BA1834" s="26">
        <v>0</v>
      </c>
      <c r="BB1834" s="26">
        <v>0</v>
      </c>
      <c r="BC1834" s="26">
        <v>0</v>
      </c>
      <c r="BD1834" s="26">
        <v>0</v>
      </c>
    </row>
    <row r="1835" spans="1:56" x14ac:dyDescent="0.25">
      <c r="A1835" t="s">
        <v>323</v>
      </c>
      <c r="D1835" t="s">
        <v>4</v>
      </c>
      <c r="G1835" s="155">
        <v>42964</v>
      </c>
      <c r="H1835" s="41">
        <f t="shared" si="33"/>
        <v>183374.25199999998</v>
      </c>
      <c r="I1835" s="26">
        <v>0</v>
      </c>
      <c r="J1835" s="26">
        <v>0</v>
      </c>
      <c r="K1835" s="26">
        <v>0</v>
      </c>
      <c r="L1835" s="26">
        <v>0</v>
      </c>
      <c r="M1835" s="26">
        <v>0</v>
      </c>
      <c r="N1835" s="26">
        <v>0</v>
      </c>
      <c r="O1835" s="26">
        <v>0</v>
      </c>
      <c r="P1835" s="26">
        <v>0</v>
      </c>
      <c r="Q1835" s="26">
        <v>0</v>
      </c>
      <c r="R1835" s="26">
        <v>0</v>
      </c>
      <c r="S1835" s="26">
        <v>0</v>
      </c>
      <c r="T1835" s="26">
        <v>0</v>
      </c>
      <c r="U1835" s="26">
        <v>5.0709999999999997</v>
      </c>
      <c r="V1835" s="26">
        <v>3.43</v>
      </c>
      <c r="W1835" s="26">
        <v>3.3530000000000002</v>
      </c>
      <c r="X1835" s="26">
        <v>4.3860000000000001</v>
      </c>
      <c r="Y1835" s="26">
        <v>7.3719999999999999</v>
      </c>
      <c r="Z1835" s="26">
        <v>13.369</v>
      </c>
      <c r="AA1835" s="26">
        <v>49.329000000000001</v>
      </c>
      <c r="AB1835" s="26">
        <v>793.00300000000004</v>
      </c>
      <c r="AC1835" s="26">
        <v>1255.6849999999999</v>
      </c>
      <c r="AD1835" s="26">
        <v>1768.578</v>
      </c>
      <c r="AE1835" s="26">
        <v>6020.2790000000005</v>
      </c>
      <c r="AF1835" s="26">
        <v>21247.725999999999</v>
      </c>
      <c r="AG1835" s="26">
        <v>27677.071</v>
      </c>
      <c r="AH1835" s="26">
        <v>24913.8</v>
      </c>
      <c r="AI1835" s="26">
        <v>23843.206999999999</v>
      </c>
      <c r="AJ1835" s="26">
        <v>21573.361000000001</v>
      </c>
      <c r="AK1835" s="26">
        <v>20062.89</v>
      </c>
      <c r="AL1835" s="26">
        <v>12972.541999999999</v>
      </c>
      <c r="AM1835" s="26">
        <v>7769.5349999999999</v>
      </c>
      <c r="AN1835" s="26">
        <v>8173.9740000000002</v>
      </c>
      <c r="AO1835" s="26">
        <v>4750.8</v>
      </c>
      <c r="AP1835" s="26">
        <v>377.90100000000001</v>
      </c>
      <c r="AQ1835" s="26">
        <v>46.207999999999998</v>
      </c>
      <c r="AR1835" s="26">
        <v>11.933</v>
      </c>
      <c r="AS1835" s="26">
        <v>6.8689999999999998</v>
      </c>
      <c r="AT1835" s="26">
        <v>6.61</v>
      </c>
      <c r="AU1835" s="26">
        <v>7.048</v>
      </c>
      <c r="AV1835" s="26">
        <v>8.9220000000000006</v>
      </c>
      <c r="AW1835" s="26">
        <v>0</v>
      </c>
      <c r="AX1835" s="26">
        <v>0</v>
      </c>
      <c r="AY1835" s="26">
        <v>0</v>
      </c>
      <c r="AZ1835" s="26">
        <v>0</v>
      </c>
      <c r="BA1835" s="26">
        <v>0</v>
      </c>
      <c r="BB1835" s="26">
        <v>0</v>
      </c>
      <c r="BC1835" s="26">
        <v>0</v>
      </c>
      <c r="BD1835" s="26">
        <v>0</v>
      </c>
    </row>
    <row r="1836" spans="1:56" x14ac:dyDescent="0.25">
      <c r="A1836" t="s">
        <v>323</v>
      </c>
      <c r="D1836" t="s">
        <v>4</v>
      </c>
      <c r="G1836" s="155">
        <v>42965</v>
      </c>
      <c r="H1836" s="41">
        <f t="shared" si="33"/>
        <v>181971.389</v>
      </c>
      <c r="I1836" s="26">
        <v>0</v>
      </c>
      <c r="J1836" s="26">
        <v>0</v>
      </c>
      <c r="K1836" s="26">
        <v>0</v>
      </c>
      <c r="L1836" s="26">
        <v>0</v>
      </c>
      <c r="M1836" s="26">
        <v>0</v>
      </c>
      <c r="N1836" s="26">
        <v>0</v>
      </c>
      <c r="O1836" s="26">
        <v>0</v>
      </c>
      <c r="P1836" s="26">
        <v>0</v>
      </c>
      <c r="Q1836" s="26">
        <v>0</v>
      </c>
      <c r="R1836" s="26">
        <v>0</v>
      </c>
      <c r="S1836" s="26">
        <v>0</v>
      </c>
      <c r="T1836" s="26">
        <v>0</v>
      </c>
      <c r="U1836" s="26">
        <v>4.1820000000000004</v>
      </c>
      <c r="V1836" s="26">
        <v>4.4720000000000004</v>
      </c>
      <c r="W1836" s="26">
        <v>5.0830000000000002</v>
      </c>
      <c r="X1836" s="26">
        <v>12.202999999999999</v>
      </c>
      <c r="Y1836" s="26">
        <v>532.30899999999997</v>
      </c>
      <c r="Z1836" s="26">
        <v>2954.665</v>
      </c>
      <c r="AA1836" s="26">
        <v>7101.36</v>
      </c>
      <c r="AB1836" s="26">
        <v>9624.0419999999995</v>
      </c>
      <c r="AC1836" s="26">
        <v>15952.998</v>
      </c>
      <c r="AD1836" s="26">
        <v>9217.1790000000001</v>
      </c>
      <c r="AE1836" s="26">
        <v>16982.741000000002</v>
      </c>
      <c r="AF1836" s="26">
        <v>18878.727999999999</v>
      </c>
      <c r="AG1836" s="26">
        <v>21956.149000000001</v>
      </c>
      <c r="AH1836" s="26">
        <v>9302.8940000000002</v>
      </c>
      <c r="AI1836" s="26">
        <v>5951.7749999999996</v>
      </c>
      <c r="AJ1836" s="26">
        <v>9340.1569999999992</v>
      </c>
      <c r="AK1836" s="26">
        <v>16218.42</v>
      </c>
      <c r="AL1836" s="26">
        <v>15052.725</v>
      </c>
      <c r="AM1836" s="26">
        <v>5181.4549999999999</v>
      </c>
      <c r="AN1836" s="26">
        <v>10485.726000000001</v>
      </c>
      <c r="AO1836" s="26">
        <v>5664.7870000000003</v>
      </c>
      <c r="AP1836" s="26">
        <v>1238.3889999999999</v>
      </c>
      <c r="AQ1836" s="26">
        <v>211.268</v>
      </c>
      <c r="AR1836" s="26">
        <v>66.745000000000005</v>
      </c>
      <c r="AS1836" s="26">
        <v>8.7560000000000002</v>
      </c>
      <c r="AT1836" s="26">
        <v>8.6289999999999996</v>
      </c>
      <c r="AU1836" s="26">
        <v>6.2119999999999997</v>
      </c>
      <c r="AV1836" s="26">
        <v>7.34</v>
      </c>
      <c r="AW1836" s="26">
        <v>0</v>
      </c>
      <c r="AX1836" s="26">
        <v>0</v>
      </c>
      <c r="AY1836" s="26">
        <v>0</v>
      </c>
      <c r="AZ1836" s="26">
        <v>0</v>
      </c>
      <c r="BA1836" s="26">
        <v>0</v>
      </c>
      <c r="BB1836" s="26">
        <v>0</v>
      </c>
      <c r="BC1836" s="26">
        <v>0</v>
      </c>
      <c r="BD1836" s="26">
        <v>0</v>
      </c>
    </row>
    <row r="1837" spans="1:56" x14ac:dyDescent="0.25">
      <c r="A1837" t="s">
        <v>323</v>
      </c>
      <c r="D1837" t="s">
        <v>4</v>
      </c>
      <c r="G1837" s="155">
        <v>42966</v>
      </c>
      <c r="H1837" s="41">
        <f t="shared" si="33"/>
        <v>227738.80600000001</v>
      </c>
      <c r="I1837" s="26">
        <v>0</v>
      </c>
      <c r="J1837" s="26">
        <v>0</v>
      </c>
      <c r="K1837" s="26">
        <v>0</v>
      </c>
      <c r="L1837" s="26">
        <v>0</v>
      </c>
      <c r="M1837" s="26">
        <v>0</v>
      </c>
      <c r="N1837" s="26">
        <v>0</v>
      </c>
      <c r="O1837" s="26">
        <v>0</v>
      </c>
      <c r="P1837" s="26">
        <v>0</v>
      </c>
      <c r="Q1837" s="26">
        <v>0</v>
      </c>
      <c r="R1837" s="26">
        <v>0</v>
      </c>
      <c r="S1837" s="26">
        <v>0</v>
      </c>
      <c r="T1837" s="26">
        <v>0</v>
      </c>
      <c r="U1837" s="26">
        <v>1.8380000000000001</v>
      </c>
      <c r="V1837" s="26">
        <v>4.0810000000000004</v>
      </c>
      <c r="W1837" s="26">
        <v>5.0449999999999999</v>
      </c>
      <c r="X1837" s="26">
        <v>24.399000000000001</v>
      </c>
      <c r="Y1837" s="26">
        <v>431.375</v>
      </c>
      <c r="Z1837" s="26">
        <v>967.05600000000004</v>
      </c>
      <c r="AA1837" s="26">
        <v>1780.0229999999999</v>
      </c>
      <c r="AB1837" s="26">
        <v>3515.9479999999999</v>
      </c>
      <c r="AC1837" s="26">
        <v>7001.384</v>
      </c>
      <c r="AD1837" s="26">
        <v>10752.492</v>
      </c>
      <c r="AE1837" s="26">
        <v>10799.098</v>
      </c>
      <c r="AF1837" s="26">
        <v>8771.7109999999993</v>
      </c>
      <c r="AG1837" s="26">
        <v>20158.917000000001</v>
      </c>
      <c r="AH1837" s="26">
        <v>21552.773000000001</v>
      </c>
      <c r="AI1837" s="26">
        <v>16296.073</v>
      </c>
      <c r="AJ1837" s="26">
        <v>21238.723999999998</v>
      </c>
      <c r="AK1837" s="26">
        <v>24032.605</v>
      </c>
      <c r="AL1837" s="26">
        <v>22023.274000000001</v>
      </c>
      <c r="AM1837" s="26">
        <v>19062.123</v>
      </c>
      <c r="AN1837" s="26">
        <v>15701.572</v>
      </c>
      <c r="AO1837" s="26">
        <v>12292.098</v>
      </c>
      <c r="AP1837" s="26">
        <v>7491.6570000000002</v>
      </c>
      <c r="AQ1837" s="26">
        <v>3269.127</v>
      </c>
      <c r="AR1837" s="26">
        <v>538.76700000000005</v>
      </c>
      <c r="AS1837" s="26">
        <v>7.5270000000000001</v>
      </c>
      <c r="AT1837" s="26">
        <v>6.3520000000000003</v>
      </c>
      <c r="AU1837" s="26">
        <v>6.28</v>
      </c>
      <c r="AV1837" s="26">
        <v>6.4870000000000001</v>
      </c>
      <c r="AW1837" s="26">
        <v>0</v>
      </c>
      <c r="AX1837" s="26">
        <v>0</v>
      </c>
      <c r="AY1837" s="26">
        <v>0</v>
      </c>
      <c r="AZ1837" s="26">
        <v>0</v>
      </c>
      <c r="BA1837" s="26">
        <v>0</v>
      </c>
      <c r="BB1837" s="26">
        <v>0</v>
      </c>
      <c r="BC1837" s="26">
        <v>0</v>
      </c>
      <c r="BD1837" s="26">
        <v>0</v>
      </c>
    </row>
    <row r="1838" spans="1:56" x14ac:dyDescent="0.25">
      <c r="A1838" t="s">
        <v>323</v>
      </c>
      <c r="D1838" t="s">
        <v>4</v>
      </c>
      <c r="G1838" s="155">
        <v>42967</v>
      </c>
      <c r="H1838" s="41">
        <f t="shared" si="33"/>
        <v>364015.24099999998</v>
      </c>
      <c r="I1838" s="26">
        <v>0</v>
      </c>
      <c r="J1838" s="26">
        <v>0</v>
      </c>
      <c r="K1838" s="26">
        <v>0</v>
      </c>
      <c r="L1838" s="26">
        <v>0</v>
      </c>
      <c r="M1838" s="26">
        <v>0</v>
      </c>
      <c r="N1838" s="26">
        <v>0</v>
      </c>
      <c r="O1838" s="26">
        <v>0</v>
      </c>
      <c r="P1838" s="26">
        <v>0</v>
      </c>
      <c r="Q1838" s="26">
        <v>0</v>
      </c>
      <c r="R1838" s="26">
        <v>0</v>
      </c>
      <c r="S1838" s="26">
        <v>0</v>
      </c>
      <c r="T1838" s="26">
        <v>0</v>
      </c>
      <c r="U1838" s="26">
        <v>3.069</v>
      </c>
      <c r="V1838" s="26">
        <v>3.5030000000000001</v>
      </c>
      <c r="W1838" s="26">
        <v>2.8170000000000002</v>
      </c>
      <c r="X1838" s="26">
        <v>35.155000000000001</v>
      </c>
      <c r="Y1838" s="26">
        <v>562.16899999999998</v>
      </c>
      <c r="Z1838" s="26">
        <v>2972.422</v>
      </c>
      <c r="AA1838" s="26">
        <v>7920.317</v>
      </c>
      <c r="AB1838" s="26">
        <v>13266.102999999999</v>
      </c>
      <c r="AC1838" s="26">
        <v>18553.648000000001</v>
      </c>
      <c r="AD1838" s="26">
        <v>23802.718000000001</v>
      </c>
      <c r="AE1838" s="26">
        <v>27715.205000000002</v>
      </c>
      <c r="AF1838" s="26">
        <v>31076.136999999999</v>
      </c>
      <c r="AG1838" s="26">
        <v>31091.845000000001</v>
      </c>
      <c r="AH1838" s="26">
        <v>28908.056</v>
      </c>
      <c r="AI1838" s="26">
        <v>32145.989000000001</v>
      </c>
      <c r="AJ1838" s="26">
        <v>30257.277999999998</v>
      </c>
      <c r="AK1838" s="26">
        <v>31963.34</v>
      </c>
      <c r="AL1838" s="26">
        <v>28758.17</v>
      </c>
      <c r="AM1838" s="26">
        <v>22043.601999999999</v>
      </c>
      <c r="AN1838" s="26">
        <v>13125.957</v>
      </c>
      <c r="AO1838" s="26">
        <v>9812.6119999999992</v>
      </c>
      <c r="AP1838" s="26">
        <v>7838.5720000000001</v>
      </c>
      <c r="AQ1838" s="26">
        <v>1915.152</v>
      </c>
      <c r="AR1838" s="26">
        <v>213.774</v>
      </c>
      <c r="AS1838" s="26">
        <v>6.6970000000000001</v>
      </c>
      <c r="AT1838" s="26">
        <v>6.8609999999999998</v>
      </c>
      <c r="AU1838" s="26">
        <v>7.2309999999999999</v>
      </c>
      <c r="AV1838" s="26">
        <v>6.8419999999999996</v>
      </c>
      <c r="AW1838" s="26">
        <v>0</v>
      </c>
      <c r="AX1838" s="26">
        <v>0</v>
      </c>
      <c r="AY1838" s="26">
        <v>0</v>
      </c>
      <c r="AZ1838" s="26">
        <v>0</v>
      </c>
      <c r="BA1838" s="26">
        <v>0</v>
      </c>
      <c r="BB1838" s="26">
        <v>0</v>
      </c>
      <c r="BC1838" s="26">
        <v>0</v>
      </c>
      <c r="BD1838" s="26">
        <v>0</v>
      </c>
    </row>
    <row r="1839" spans="1:56" x14ac:dyDescent="0.25">
      <c r="A1839" t="s">
        <v>323</v>
      </c>
      <c r="D1839" t="s">
        <v>4</v>
      </c>
      <c r="G1839" s="155">
        <v>42968</v>
      </c>
      <c r="H1839" s="41">
        <f t="shared" si="33"/>
        <v>72684.249000000011</v>
      </c>
      <c r="I1839" s="26">
        <v>0</v>
      </c>
      <c r="J1839" s="26">
        <v>0</v>
      </c>
      <c r="K1839" s="26">
        <v>0</v>
      </c>
      <c r="L1839" s="26">
        <v>0</v>
      </c>
      <c r="M1839" s="26">
        <v>0</v>
      </c>
      <c r="N1839" s="26">
        <v>0</v>
      </c>
      <c r="O1839" s="26">
        <v>0</v>
      </c>
      <c r="P1839" s="26">
        <v>0</v>
      </c>
      <c r="Q1839" s="26">
        <v>0</v>
      </c>
      <c r="R1839" s="26">
        <v>0</v>
      </c>
      <c r="S1839" s="26">
        <v>0</v>
      </c>
      <c r="T1839" s="26">
        <v>0</v>
      </c>
      <c r="U1839" s="26">
        <v>4.9059999999999997</v>
      </c>
      <c r="V1839" s="26">
        <v>7.8</v>
      </c>
      <c r="W1839" s="26">
        <v>7.0780000000000003</v>
      </c>
      <c r="X1839" s="26">
        <v>6.4050000000000002</v>
      </c>
      <c r="Y1839" s="26">
        <v>16.350000000000001</v>
      </c>
      <c r="Z1839" s="26">
        <v>63.786000000000001</v>
      </c>
      <c r="AA1839" s="26">
        <v>288.02199999999999</v>
      </c>
      <c r="AB1839" s="26">
        <v>612.72699999999998</v>
      </c>
      <c r="AC1839" s="26">
        <v>931.82500000000005</v>
      </c>
      <c r="AD1839" s="26">
        <v>1497.614</v>
      </c>
      <c r="AE1839" s="26">
        <v>2638.902</v>
      </c>
      <c r="AF1839" s="26">
        <v>3266.2310000000002</v>
      </c>
      <c r="AG1839" s="26">
        <v>3697.9630000000002</v>
      </c>
      <c r="AH1839" s="26">
        <v>3428.7440000000001</v>
      </c>
      <c r="AI1839" s="26">
        <v>3091.165</v>
      </c>
      <c r="AJ1839" s="26">
        <v>3799.721</v>
      </c>
      <c r="AK1839" s="26">
        <v>5653.0410000000002</v>
      </c>
      <c r="AL1839" s="26">
        <v>8854.6910000000007</v>
      </c>
      <c r="AM1839" s="26">
        <v>11898.416999999999</v>
      </c>
      <c r="AN1839" s="26">
        <v>9173.0380000000005</v>
      </c>
      <c r="AO1839" s="26">
        <v>5984.6750000000002</v>
      </c>
      <c r="AP1839" s="26">
        <v>5364.9849999999997</v>
      </c>
      <c r="AQ1839" s="26">
        <v>2244.4899999999998</v>
      </c>
      <c r="AR1839" s="26">
        <v>128.227</v>
      </c>
      <c r="AS1839" s="26">
        <v>6.64</v>
      </c>
      <c r="AT1839" s="26">
        <v>6.0039999999999996</v>
      </c>
      <c r="AU1839" s="26">
        <v>4.9000000000000004</v>
      </c>
      <c r="AV1839" s="26">
        <v>5.9020000000000001</v>
      </c>
      <c r="AW1839" s="26">
        <v>0</v>
      </c>
      <c r="AX1839" s="26">
        <v>0</v>
      </c>
      <c r="AY1839" s="26">
        <v>0</v>
      </c>
      <c r="AZ1839" s="26">
        <v>0</v>
      </c>
      <c r="BA1839" s="26">
        <v>0</v>
      </c>
      <c r="BB1839" s="26">
        <v>0</v>
      </c>
      <c r="BC1839" s="26">
        <v>0</v>
      </c>
      <c r="BD1839" s="26">
        <v>0</v>
      </c>
    </row>
    <row r="1840" spans="1:56" x14ac:dyDescent="0.25">
      <c r="A1840" t="s">
        <v>323</v>
      </c>
      <c r="D1840" t="s">
        <v>4</v>
      </c>
      <c r="G1840" s="155">
        <v>42969</v>
      </c>
      <c r="H1840" s="41">
        <f t="shared" si="33"/>
        <v>321686.71500000003</v>
      </c>
      <c r="I1840" s="26">
        <v>0</v>
      </c>
      <c r="J1840" s="26">
        <v>0</v>
      </c>
      <c r="K1840" s="26">
        <v>0</v>
      </c>
      <c r="L1840" s="26">
        <v>0</v>
      </c>
      <c r="M1840" s="26">
        <v>0</v>
      </c>
      <c r="N1840" s="26">
        <v>0</v>
      </c>
      <c r="O1840" s="26">
        <v>0</v>
      </c>
      <c r="P1840" s="26">
        <v>0</v>
      </c>
      <c r="Q1840" s="26">
        <v>0</v>
      </c>
      <c r="R1840" s="26">
        <v>0</v>
      </c>
      <c r="S1840" s="26">
        <v>0</v>
      </c>
      <c r="T1840" s="26">
        <v>0</v>
      </c>
      <c r="U1840" s="26">
        <v>2.6869999999999998</v>
      </c>
      <c r="V1840" s="26">
        <v>3.3639999999999999</v>
      </c>
      <c r="W1840" s="26">
        <v>3.3660000000000001</v>
      </c>
      <c r="X1840" s="26">
        <v>49.414999999999999</v>
      </c>
      <c r="Y1840" s="26">
        <v>946.47699999999998</v>
      </c>
      <c r="Z1840" s="26">
        <v>4045.576</v>
      </c>
      <c r="AA1840" s="26">
        <v>8871.9699999999993</v>
      </c>
      <c r="AB1840" s="26">
        <v>14014.066000000001</v>
      </c>
      <c r="AC1840" s="26">
        <v>19640.813999999998</v>
      </c>
      <c r="AD1840" s="26">
        <v>24704.400000000001</v>
      </c>
      <c r="AE1840" s="26">
        <v>28781.54</v>
      </c>
      <c r="AF1840" s="26">
        <v>32399.573</v>
      </c>
      <c r="AG1840" s="26">
        <v>33799.508999999998</v>
      </c>
      <c r="AH1840" s="26">
        <v>31306.401999999998</v>
      </c>
      <c r="AI1840" s="26">
        <v>25589.684000000001</v>
      </c>
      <c r="AJ1840" s="26">
        <v>26609.089</v>
      </c>
      <c r="AK1840" s="26">
        <v>20998.798999999999</v>
      </c>
      <c r="AL1840" s="26">
        <v>10733.326999999999</v>
      </c>
      <c r="AM1840" s="26">
        <v>12811.055</v>
      </c>
      <c r="AN1840" s="26">
        <v>12401.014999999999</v>
      </c>
      <c r="AO1840" s="26">
        <v>8646.7289999999994</v>
      </c>
      <c r="AP1840" s="26">
        <v>3707.835</v>
      </c>
      <c r="AQ1840" s="26">
        <v>1454.2570000000001</v>
      </c>
      <c r="AR1840" s="26">
        <v>138.554</v>
      </c>
      <c r="AS1840" s="26">
        <v>6.4649999999999999</v>
      </c>
      <c r="AT1840" s="26">
        <v>6.2690000000000001</v>
      </c>
      <c r="AU1840" s="26">
        <v>5.9960000000000004</v>
      </c>
      <c r="AV1840" s="26">
        <v>8.4819999999999993</v>
      </c>
      <c r="AW1840" s="26">
        <v>0</v>
      </c>
      <c r="AX1840" s="26">
        <v>0</v>
      </c>
      <c r="AY1840" s="26">
        <v>0</v>
      </c>
      <c r="AZ1840" s="26">
        <v>0</v>
      </c>
      <c r="BA1840" s="26">
        <v>0</v>
      </c>
      <c r="BB1840" s="26">
        <v>0</v>
      </c>
      <c r="BC1840" s="26">
        <v>0</v>
      </c>
      <c r="BD1840" s="26">
        <v>0</v>
      </c>
    </row>
    <row r="1841" spans="1:56" x14ac:dyDescent="0.25">
      <c r="A1841" t="s">
        <v>323</v>
      </c>
      <c r="D1841" t="s">
        <v>4</v>
      </c>
      <c r="G1841" s="155">
        <v>42970</v>
      </c>
      <c r="H1841" s="41">
        <f t="shared" si="33"/>
        <v>190499.55000000002</v>
      </c>
      <c r="I1841" s="26">
        <v>0</v>
      </c>
      <c r="J1841" s="26">
        <v>0</v>
      </c>
      <c r="K1841" s="26">
        <v>0</v>
      </c>
      <c r="L1841" s="26">
        <v>0</v>
      </c>
      <c r="M1841" s="26">
        <v>0</v>
      </c>
      <c r="N1841" s="26">
        <v>0</v>
      </c>
      <c r="O1841" s="26">
        <v>0</v>
      </c>
      <c r="P1841" s="26">
        <v>0</v>
      </c>
      <c r="Q1841" s="26">
        <v>0</v>
      </c>
      <c r="R1841" s="26">
        <v>0</v>
      </c>
      <c r="S1841" s="26">
        <v>0</v>
      </c>
      <c r="T1841" s="26">
        <v>0</v>
      </c>
      <c r="U1841" s="26">
        <v>3.4569999999999999</v>
      </c>
      <c r="V1841" s="26">
        <v>2.4420000000000002</v>
      </c>
      <c r="W1841" s="26">
        <v>3.3780000000000001</v>
      </c>
      <c r="X1841" s="26">
        <v>15.577999999999999</v>
      </c>
      <c r="Y1841" s="26">
        <v>743.976</v>
      </c>
      <c r="Z1841" s="26">
        <v>3943.7489999999998</v>
      </c>
      <c r="AA1841" s="26">
        <v>7680.6270000000004</v>
      </c>
      <c r="AB1841" s="26">
        <v>11539.885</v>
      </c>
      <c r="AC1841" s="26">
        <v>12022.401</v>
      </c>
      <c r="AD1841" s="26">
        <v>12251.673000000001</v>
      </c>
      <c r="AE1841" s="26">
        <v>17744.575000000001</v>
      </c>
      <c r="AF1841" s="26">
        <v>22656.805</v>
      </c>
      <c r="AG1841" s="26">
        <v>18924.896000000001</v>
      </c>
      <c r="AH1841" s="26">
        <v>20894.678</v>
      </c>
      <c r="AI1841" s="26">
        <v>19162.692999999999</v>
      </c>
      <c r="AJ1841" s="26">
        <v>18946.832999999999</v>
      </c>
      <c r="AK1841" s="26">
        <v>12279.315000000001</v>
      </c>
      <c r="AL1841" s="26">
        <v>7597.8410000000003</v>
      </c>
      <c r="AM1841" s="26">
        <v>2748.837</v>
      </c>
      <c r="AN1841" s="26">
        <v>1126.43</v>
      </c>
      <c r="AO1841" s="26">
        <v>140.60599999999999</v>
      </c>
      <c r="AP1841" s="26">
        <v>22.097000000000001</v>
      </c>
      <c r="AQ1841" s="26">
        <v>13.746</v>
      </c>
      <c r="AR1841" s="26">
        <v>7.8250000000000002</v>
      </c>
      <c r="AS1841" s="26">
        <v>6.8869999999999996</v>
      </c>
      <c r="AT1841" s="26">
        <v>6.11</v>
      </c>
      <c r="AU1841" s="26">
        <v>6.1929999999999996</v>
      </c>
      <c r="AV1841" s="26">
        <v>6.0170000000000003</v>
      </c>
      <c r="AW1841" s="26">
        <v>0</v>
      </c>
      <c r="AX1841" s="26">
        <v>0</v>
      </c>
      <c r="AY1841" s="26">
        <v>0</v>
      </c>
      <c r="AZ1841" s="26">
        <v>0</v>
      </c>
      <c r="BA1841" s="26">
        <v>0</v>
      </c>
      <c r="BB1841" s="26">
        <v>0</v>
      </c>
      <c r="BC1841" s="26">
        <v>0</v>
      </c>
      <c r="BD1841" s="26">
        <v>0</v>
      </c>
    </row>
    <row r="1842" spans="1:56" x14ac:dyDescent="0.25">
      <c r="A1842" t="s">
        <v>323</v>
      </c>
      <c r="D1842" t="s">
        <v>4</v>
      </c>
      <c r="G1842" s="155">
        <v>42971</v>
      </c>
      <c r="H1842" s="41">
        <f t="shared" si="33"/>
        <v>306381.0309999999</v>
      </c>
      <c r="I1842" s="26">
        <v>0</v>
      </c>
      <c r="J1842" s="26">
        <v>0</v>
      </c>
      <c r="K1842" s="26">
        <v>0</v>
      </c>
      <c r="L1842" s="26">
        <v>0</v>
      </c>
      <c r="M1842" s="26">
        <v>0</v>
      </c>
      <c r="N1842" s="26">
        <v>0</v>
      </c>
      <c r="O1842" s="26">
        <v>0</v>
      </c>
      <c r="P1842" s="26">
        <v>0</v>
      </c>
      <c r="Q1842" s="26">
        <v>0</v>
      </c>
      <c r="R1842" s="26">
        <v>0</v>
      </c>
      <c r="S1842" s="26">
        <v>0</v>
      </c>
      <c r="T1842" s="26">
        <v>0</v>
      </c>
      <c r="U1842" s="26">
        <v>3.3969999999999998</v>
      </c>
      <c r="V1842" s="26">
        <v>4.1130000000000004</v>
      </c>
      <c r="W1842" s="26">
        <v>2.8690000000000002</v>
      </c>
      <c r="X1842" s="26">
        <v>58.487000000000002</v>
      </c>
      <c r="Y1842" s="26">
        <v>1050.758</v>
      </c>
      <c r="Z1842" s="26">
        <v>4287.8620000000001</v>
      </c>
      <c r="AA1842" s="26">
        <v>6147.2740000000003</v>
      </c>
      <c r="AB1842" s="26">
        <v>8009.0550000000003</v>
      </c>
      <c r="AC1842" s="26">
        <v>12852.513999999999</v>
      </c>
      <c r="AD1842" s="26">
        <v>18807.834999999999</v>
      </c>
      <c r="AE1842" s="26">
        <v>20670.187000000002</v>
      </c>
      <c r="AF1842" s="26">
        <v>22779.844000000001</v>
      </c>
      <c r="AG1842" s="26">
        <v>23914.831999999999</v>
      </c>
      <c r="AH1842" s="26">
        <v>24331.225999999999</v>
      </c>
      <c r="AI1842" s="26">
        <v>25891.421999999999</v>
      </c>
      <c r="AJ1842" s="26">
        <v>25263.363000000001</v>
      </c>
      <c r="AK1842" s="26">
        <v>25456.895</v>
      </c>
      <c r="AL1842" s="26">
        <v>25249.805</v>
      </c>
      <c r="AM1842" s="26">
        <v>20898.925999999999</v>
      </c>
      <c r="AN1842" s="26">
        <v>16350.474</v>
      </c>
      <c r="AO1842" s="26">
        <v>12772.191999999999</v>
      </c>
      <c r="AP1842" s="26">
        <v>7593.6809999999996</v>
      </c>
      <c r="AQ1842" s="26">
        <v>3429.1329999999998</v>
      </c>
      <c r="AR1842" s="26">
        <v>514.98599999999999</v>
      </c>
      <c r="AS1842" s="26">
        <v>14.897</v>
      </c>
      <c r="AT1842" s="26">
        <v>10.714</v>
      </c>
      <c r="AU1842" s="26">
        <v>6.7640000000000002</v>
      </c>
      <c r="AV1842" s="26">
        <v>7.5259999999999998</v>
      </c>
      <c r="AW1842" s="26">
        <v>0</v>
      </c>
      <c r="AX1842" s="26">
        <v>0</v>
      </c>
      <c r="AY1842" s="26">
        <v>0</v>
      </c>
      <c r="AZ1842" s="26">
        <v>0</v>
      </c>
      <c r="BA1842" s="26">
        <v>0</v>
      </c>
      <c r="BB1842" s="26">
        <v>0</v>
      </c>
      <c r="BC1842" s="26">
        <v>0</v>
      </c>
      <c r="BD1842" s="26">
        <v>0</v>
      </c>
    </row>
    <row r="1843" spans="1:56" x14ac:dyDescent="0.25">
      <c r="A1843" t="s">
        <v>323</v>
      </c>
      <c r="D1843" t="s">
        <v>4</v>
      </c>
      <c r="G1843" s="155">
        <v>42972</v>
      </c>
      <c r="H1843" s="41">
        <f t="shared" si="33"/>
        <v>328071.75999999995</v>
      </c>
      <c r="I1843" s="26">
        <v>0</v>
      </c>
      <c r="J1843" s="26">
        <v>0</v>
      </c>
      <c r="K1843" s="26">
        <v>0</v>
      </c>
      <c r="L1843" s="26">
        <v>0</v>
      </c>
      <c r="M1843" s="26">
        <v>0</v>
      </c>
      <c r="N1843" s="26">
        <v>0</v>
      </c>
      <c r="O1843" s="26">
        <v>0</v>
      </c>
      <c r="P1843" s="26">
        <v>0</v>
      </c>
      <c r="Q1843" s="26">
        <v>0</v>
      </c>
      <c r="R1843" s="26">
        <v>0</v>
      </c>
      <c r="S1843" s="26">
        <v>0</v>
      </c>
      <c r="T1843" s="26">
        <v>0</v>
      </c>
      <c r="U1843" s="26">
        <v>5.1859999999999999</v>
      </c>
      <c r="V1843" s="26">
        <v>6.7709999999999999</v>
      </c>
      <c r="W1843" s="26">
        <v>6.0540000000000003</v>
      </c>
      <c r="X1843" s="26">
        <v>45.378</v>
      </c>
      <c r="Y1843" s="26">
        <v>1138.1679999999999</v>
      </c>
      <c r="Z1843" s="26">
        <v>4394.2370000000001</v>
      </c>
      <c r="AA1843" s="26">
        <v>9489.4549999999999</v>
      </c>
      <c r="AB1843" s="26">
        <v>14700.977999999999</v>
      </c>
      <c r="AC1843" s="26">
        <v>20000.227999999999</v>
      </c>
      <c r="AD1843" s="26">
        <v>24347.167000000001</v>
      </c>
      <c r="AE1843" s="26">
        <v>27091.966</v>
      </c>
      <c r="AF1843" s="26">
        <v>27915.156999999999</v>
      </c>
      <c r="AG1843" s="26">
        <v>27960.309000000001</v>
      </c>
      <c r="AH1843" s="26">
        <v>26268.847000000002</v>
      </c>
      <c r="AI1843" s="26">
        <v>30040.857</v>
      </c>
      <c r="AJ1843" s="26">
        <v>28389.862000000001</v>
      </c>
      <c r="AK1843" s="26">
        <v>25116.41</v>
      </c>
      <c r="AL1843" s="26">
        <v>22478.897000000001</v>
      </c>
      <c r="AM1843" s="26">
        <v>16843.675999999999</v>
      </c>
      <c r="AN1843" s="26">
        <v>11854.924000000001</v>
      </c>
      <c r="AO1843" s="26">
        <v>7356.8190000000004</v>
      </c>
      <c r="AP1843" s="26">
        <v>2049.2739999999999</v>
      </c>
      <c r="AQ1843" s="26">
        <v>480.96</v>
      </c>
      <c r="AR1843" s="26">
        <v>46.728999999999999</v>
      </c>
      <c r="AS1843" s="26">
        <v>10.454000000000001</v>
      </c>
      <c r="AT1843" s="26">
        <v>11.816000000000001</v>
      </c>
      <c r="AU1843" s="26">
        <v>11.898999999999999</v>
      </c>
      <c r="AV1843" s="26">
        <v>9.282</v>
      </c>
      <c r="AW1843" s="26">
        <v>0</v>
      </c>
      <c r="AX1843" s="26">
        <v>0</v>
      </c>
      <c r="AY1843" s="26">
        <v>0</v>
      </c>
      <c r="AZ1843" s="26">
        <v>0</v>
      </c>
      <c r="BA1843" s="26">
        <v>0</v>
      </c>
      <c r="BB1843" s="26">
        <v>0</v>
      </c>
      <c r="BC1843" s="26">
        <v>0</v>
      </c>
      <c r="BD1843" s="26">
        <v>0</v>
      </c>
    </row>
    <row r="1844" spans="1:56" x14ac:dyDescent="0.25">
      <c r="A1844" t="s">
        <v>323</v>
      </c>
      <c r="D1844" t="s">
        <v>4</v>
      </c>
      <c r="G1844" s="155">
        <v>42973</v>
      </c>
      <c r="H1844" s="41">
        <f t="shared" si="33"/>
        <v>144757.99700000006</v>
      </c>
      <c r="I1844" s="26">
        <v>0</v>
      </c>
      <c r="J1844" s="26">
        <v>0</v>
      </c>
      <c r="K1844" s="26">
        <v>0</v>
      </c>
      <c r="L1844" s="26">
        <v>0</v>
      </c>
      <c r="M1844" s="26">
        <v>0</v>
      </c>
      <c r="N1844" s="26">
        <v>0</v>
      </c>
      <c r="O1844" s="26">
        <v>0</v>
      </c>
      <c r="P1844" s="26">
        <v>0</v>
      </c>
      <c r="Q1844" s="26">
        <v>0</v>
      </c>
      <c r="R1844" s="26">
        <v>0</v>
      </c>
      <c r="S1844" s="26">
        <v>0</v>
      </c>
      <c r="T1844" s="26">
        <v>0</v>
      </c>
      <c r="U1844" s="26">
        <v>4.2949999999999999</v>
      </c>
      <c r="V1844" s="26">
        <v>4.7510000000000003</v>
      </c>
      <c r="W1844" s="26">
        <v>5.9569999999999999</v>
      </c>
      <c r="X1844" s="26">
        <v>13.808</v>
      </c>
      <c r="Y1844" s="26">
        <v>231.50800000000001</v>
      </c>
      <c r="Z1844" s="26">
        <v>856.06500000000005</v>
      </c>
      <c r="AA1844" s="26">
        <v>2235.3530000000001</v>
      </c>
      <c r="AB1844" s="26">
        <v>4542.442</v>
      </c>
      <c r="AC1844" s="26">
        <v>7406.8490000000002</v>
      </c>
      <c r="AD1844" s="26">
        <v>10120.35</v>
      </c>
      <c r="AE1844" s="26">
        <v>13420.739</v>
      </c>
      <c r="AF1844" s="26">
        <v>14551.370999999999</v>
      </c>
      <c r="AG1844" s="26">
        <v>13268.199000000001</v>
      </c>
      <c r="AH1844" s="26">
        <v>11930.364</v>
      </c>
      <c r="AI1844" s="26">
        <v>12748.589</v>
      </c>
      <c r="AJ1844" s="26">
        <v>12261.700999999999</v>
      </c>
      <c r="AK1844" s="26">
        <v>9071.2219999999998</v>
      </c>
      <c r="AL1844" s="26">
        <v>9429.6110000000008</v>
      </c>
      <c r="AM1844" s="26">
        <v>7138.5630000000001</v>
      </c>
      <c r="AN1844" s="26">
        <v>7841.085</v>
      </c>
      <c r="AO1844" s="26">
        <v>4766.4859999999999</v>
      </c>
      <c r="AP1844" s="26">
        <v>2261.9349999999999</v>
      </c>
      <c r="AQ1844" s="26">
        <v>544.79700000000003</v>
      </c>
      <c r="AR1844" s="26">
        <v>62.17</v>
      </c>
      <c r="AS1844" s="26">
        <v>12.483000000000001</v>
      </c>
      <c r="AT1844" s="26">
        <v>10.534000000000001</v>
      </c>
      <c r="AU1844" s="26">
        <v>9.57</v>
      </c>
      <c r="AV1844" s="26">
        <v>7.2</v>
      </c>
      <c r="AW1844" s="26">
        <v>0</v>
      </c>
      <c r="AX1844" s="26">
        <v>0</v>
      </c>
      <c r="AY1844" s="26">
        <v>0</v>
      </c>
      <c r="AZ1844" s="26">
        <v>0</v>
      </c>
      <c r="BA1844" s="26">
        <v>0</v>
      </c>
      <c r="BB1844" s="26">
        <v>0</v>
      </c>
      <c r="BC1844" s="26">
        <v>0</v>
      </c>
      <c r="BD1844" s="26">
        <v>0</v>
      </c>
    </row>
    <row r="1845" spans="1:56" x14ac:dyDescent="0.25">
      <c r="A1845" t="s">
        <v>323</v>
      </c>
      <c r="D1845" t="s">
        <v>4</v>
      </c>
      <c r="G1845" s="155">
        <v>42974</v>
      </c>
      <c r="H1845" s="41">
        <f t="shared" si="33"/>
        <v>270983.32399999991</v>
      </c>
      <c r="I1845" s="26">
        <v>0</v>
      </c>
      <c r="J1845" s="26">
        <v>0</v>
      </c>
      <c r="K1845" s="26">
        <v>0</v>
      </c>
      <c r="L1845" s="26">
        <v>0</v>
      </c>
      <c r="M1845" s="26">
        <v>0</v>
      </c>
      <c r="N1845" s="26">
        <v>0</v>
      </c>
      <c r="O1845" s="26">
        <v>0</v>
      </c>
      <c r="P1845" s="26">
        <v>0</v>
      </c>
      <c r="Q1845" s="26">
        <v>0</v>
      </c>
      <c r="R1845" s="26">
        <v>0</v>
      </c>
      <c r="S1845" s="26">
        <v>0</v>
      </c>
      <c r="T1845" s="26">
        <v>0</v>
      </c>
      <c r="U1845" s="26">
        <v>4.5830000000000002</v>
      </c>
      <c r="V1845" s="26">
        <v>6.4039999999999999</v>
      </c>
      <c r="W1845" s="26">
        <v>4.8769999999999998</v>
      </c>
      <c r="X1845" s="26">
        <v>60.259</v>
      </c>
      <c r="Y1845" s="26">
        <v>1077.231</v>
      </c>
      <c r="Z1845" s="26">
        <v>2791.95</v>
      </c>
      <c r="AA1845" s="26">
        <v>8579.1059999999998</v>
      </c>
      <c r="AB1845" s="26">
        <v>10410.901</v>
      </c>
      <c r="AC1845" s="26">
        <v>13066.861999999999</v>
      </c>
      <c r="AD1845" s="26">
        <v>15062.618</v>
      </c>
      <c r="AE1845" s="26">
        <v>17722.451000000001</v>
      </c>
      <c r="AF1845" s="26">
        <v>23773.164000000001</v>
      </c>
      <c r="AG1845" s="26">
        <v>19514.098000000002</v>
      </c>
      <c r="AH1845" s="26">
        <v>16217.281999999999</v>
      </c>
      <c r="AI1845" s="26">
        <v>23841.510999999999</v>
      </c>
      <c r="AJ1845" s="26">
        <v>23088.583999999999</v>
      </c>
      <c r="AK1845" s="26">
        <v>22321.109</v>
      </c>
      <c r="AL1845" s="26">
        <v>22466.633999999998</v>
      </c>
      <c r="AM1845" s="26">
        <v>17825.704000000002</v>
      </c>
      <c r="AN1845" s="26">
        <v>15592.986999999999</v>
      </c>
      <c r="AO1845" s="26">
        <v>9828.4060000000009</v>
      </c>
      <c r="AP1845" s="26">
        <v>5094.9859999999999</v>
      </c>
      <c r="AQ1845" s="26">
        <v>2090.3719999999998</v>
      </c>
      <c r="AR1845" s="26">
        <v>500.267</v>
      </c>
      <c r="AS1845" s="26">
        <v>14.722</v>
      </c>
      <c r="AT1845" s="26">
        <v>7.6210000000000004</v>
      </c>
      <c r="AU1845" s="26">
        <v>9.1180000000000003</v>
      </c>
      <c r="AV1845" s="26">
        <v>9.5169999999999995</v>
      </c>
      <c r="AW1845" s="26">
        <v>0</v>
      </c>
      <c r="AX1845" s="26">
        <v>0</v>
      </c>
      <c r="AY1845" s="26">
        <v>0</v>
      </c>
      <c r="AZ1845" s="26">
        <v>0</v>
      </c>
      <c r="BA1845" s="26">
        <v>0</v>
      </c>
      <c r="BB1845" s="26">
        <v>0</v>
      </c>
      <c r="BC1845" s="26">
        <v>0</v>
      </c>
      <c r="BD1845" s="26">
        <v>0</v>
      </c>
    </row>
    <row r="1846" spans="1:56" x14ac:dyDescent="0.25">
      <c r="A1846" t="s">
        <v>323</v>
      </c>
      <c r="D1846" t="s">
        <v>4</v>
      </c>
      <c r="G1846" s="155">
        <v>42975</v>
      </c>
      <c r="H1846" s="41">
        <f t="shared" si="33"/>
        <v>247236.58799999996</v>
      </c>
      <c r="I1846" s="26">
        <v>0</v>
      </c>
      <c r="J1846" s="26">
        <v>0</v>
      </c>
      <c r="K1846" s="26">
        <v>0</v>
      </c>
      <c r="L1846" s="26">
        <v>0</v>
      </c>
      <c r="M1846" s="26">
        <v>0</v>
      </c>
      <c r="N1846" s="26">
        <v>0</v>
      </c>
      <c r="O1846" s="26">
        <v>0</v>
      </c>
      <c r="P1846" s="26">
        <v>0</v>
      </c>
      <c r="Q1846" s="26">
        <v>0</v>
      </c>
      <c r="R1846" s="26">
        <v>0</v>
      </c>
      <c r="S1846" s="26">
        <v>0</v>
      </c>
      <c r="T1846" s="26">
        <v>0</v>
      </c>
      <c r="U1846" s="26">
        <v>2.903</v>
      </c>
      <c r="V1846" s="26">
        <v>4.6500000000000004</v>
      </c>
      <c r="W1846" s="26">
        <v>5.9509999999999996</v>
      </c>
      <c r="X1846" s="26">
        <v>209.708</v>
      </c>
      <c r="Y1846" s="26">
        <v>1278.51</v>
      </c>
      <c r="Z1846" s="26">
        <v>3782.9650000000001</v>
      </c>
      <c r="AA1846" s="26">
        <v>6815.4260000000004</v>
      </c>
      <c r="AB1846" s="26">
        <v>8933.1630000000005</v>
      </c>
      <c r="AC1846" s="26">
        <v>9165.5480000000007</v>
      </c>
      <c r="AD1846" s="26">
        <v>10208.790000000001</v>
      </c>
      <c r="AE1846" s="26">
        <v>15226.439</v>
      </c>
      <c r="AF1846" s="26">
        <v>18204.322</v>
      </c>
      <c r="AG1846" s="26">
        <v>17733.077000000001</v>
      </c>
      <c r="AH1846" s="26">
        <v>18743.18</v>
      </c>
      <c r="AI1846" s="26">
        <v>18223.419000000002</v>
      </c>
      <c r="AJ1846" s="26">
        <v>17664.46</v>
      </c>
      <c r="AK1846" s="26">
        <v>19247.133000000002</v>
      </c>
      <c r="AL1846" s="26">
        <v>17833.325000000001</v>
      </c>
      <c r="AM1846" s="26">
        <v>19303.317999999999</v>
      </c>
      <c r="AN1846" s="26">
        <v>18037.544000000002</v>
      </c>
      <c r="AO1846" s="26">
        <v>13682.59</v>
      </c>
      <c r="AP1846" s="26">
        <v>8384.4490000000005</v>
      </c>
      <c r="AQ1846" s="26">
        <v>3749.3679999999999</v>
      </c>
      <c r="AR1846" s="26">
        <v>747.17499999999995</v>
      </c>
      <c r="AS1846" s="26">
        <v>23.140999999999998</v>
      </c>
      <c r="AT1846" s="26">
        <v>7.117</v>
      </c>
      <c r="AU1846" s="26">
        <v>8.3490000000000002</v>
      </c>
      <c r="AV1846" s="26">
        <v>10.568</v>
      </c>
      <c r="AW1846" s="26">
        <v>0</v>
      </c>
      <c r="AX1846" s="26">
        <v>0</v>
      </c>
      <c r="AY1846" s="26">
        <v>0</v>
      </c>
      <c r="AZ1846" s="26">
        <v>0</v>
      </c>
      <c r="BA1846" s="26">
        <v>0</v>
      </c>
      <c r="BB1846" s="26">
        <v>0</v>
      </c>
      <c r="BC1846" s="26">
        <v>0</v>
      </c>
      <c r="BD1846" s="26">
        <v>0</v>
      </c>
    </row>
    <row r="1847" spans="1:56" x14ac:dyDescent="0.25">
      <c r="A1847" t="s">
        <v>323</v>
      </c>
      <c r="D1847" t="s">
        <v>4</v>
      </c>
      <c r="G1847" s="155">
        <v>42976</v>
      </c>
      <c r="H1847" s="41">
        <f t="shared" si="33"/>
        <v>273304.94800000003</v>
      </c>
      <c r="I1847" s="26">
        <v>0</v>
      </c>
      <c r="J1847" s="26">
        <v>0</v>
      </c>
      <c r="K1847" s="26">
        <v>0</v>
      </c>
      <c r="L1847" s="26">
        <v>0</v>
      </c>
      <c r="M1847" s="26">
        <v>0</v>
      </c>
      <c r="N1847" s="26">
        <v>0</v>
      </c>
      <c r="O1847" s="26">
        <v>0</v>
      </c>
      <c r="P1847" s="26">
        <v>0</v>
      </c>
      <c r="Q1847" s="26">
        <v>0</v>
      </c>
      <c r="R1847" s="26">
        <v>0</v>
      </c>
      <c r="S1847" s="26">
        <v>0</v>
      </c>
      <c r="T1847" s="26">
        <v>0</v>
      </c>
      <c r="U1847" s="26">
        <v>2.4500000000000002</v>
      </c>
      <c r="V1847" s="26">
        <v>5.0049999999999999</v>
      </c>
      <c r="W1847" s="26">
        <v>4.1970000000000001</v>
      </c>
      <c r="X1847" s="26">
        <v>49.084000000000003</v>
      </c>
      <c r="Y1847" s="26">
        <v>753.97199999999998</v>
      </c>
      <c r="Z1847" s="26">
        <v>3774.7820000000002</v>
      </c>
      <c r="AA1847" s="26">
        <v>8833.0949999999993</v>
      </c>
      <c r="AB1847" s="26">
        <v>13585.155000000001</v>
      </c>
      <c r="AC1847" s="26">
        <v>16215.466</v>
      </c>
      <c r="AD1847" s="26">
        <v>17888.828000000001</v>
      </c>
      <c r="AE1847" s="26">
        <v>20401.585999999999</v>
      </c>
      <c r="AF1847" s="26">
        <v>22612.41</v>
      </c>
      <c r="AG1847" s="26">
        <v>21804.832999999999</v>
      </c>
      <c r="AH1847" s="26">
        <v>21113.295999999998</v>
      </c>
      <c r="AI1847" s="26">
        <v>20447.989000000001</v>
      </c>
      <c r="AJ1847" s="26">
        <v>22006.298999999999</v>
      </c>
      <c r="AK1847" s="26">
        <v>23115.275000000001</v>
      </c>
      <c r="AL1847" s="26">
        <v>23414.346000000001</v>
      </c>
      <c r="AM1847" s="26">
        <v>20166.374</v>
      </c>
      <c r="AN1847" s="26">
        <v>10359.998</v>
      </c>
      <c r="AO1847" s="26">
        <v>4859.067</v>
      </c>
      <c r="AP1847" s="26">
        <v>1221.45</v>
      </c>
      <c r="AQ1847" s="26">
        <v>542.73800000000006</v>
      </c>
      <c r="AR1847" s="26">
        <v>86.009</v>
      </c>
      <c r="AS1847" s="26">
        <v>8.82</v>
      </c>
      <c r="AT1847" s="26">
        <v>8.3889999999999993</v>
      </c>
      <c r="AU1847" s="26">
        <v>10.337999999999999</v>
      </c>
      <c r="AV1847" s="26">
        <v>13.696999999999999</v>
      </c>
      <c r="AW1847" s="26">
        <v>0</v>
      </c>
      <c r="AX1847" s="26">
        <v>0</v>
      </c>
      <c r="AY1847" s="26">
        <v>0</v>
      </c>
      <c r="AZ1847" s="26">
        <v>0</v>
      </c>
      <c r="BA1847" s="26">
        <v>0</v>
      </c>
      <c r="BB1847" s="26">
        <v>0</v>
      </c>
      <c r="BC1847" s="26">
        <v>0</v>
      </c>
      <c r="BD1847" s="26">
        <v>0</v>
      </c>
    </row>
    <row r="1848" spans="1:56" x14ac:dyDescent="0.25">
      <c r="A1848" t="s">
        <v>323</v>
      </c>
      <c r="D1848" t="s">
        <v>4</v>
      </c>
      <c r="G1848" s="155">
        <v>42977</v>
      </c>
      <c r="H1848" s="41">
        <f t="shared" si="33"/>
        <v>254070.74300000002</v>
      </c>
      <c r="I1848" s="26">
        <v>0</v>
      </c>
      <c r="J1848" s="26">
        <v>0</v>
      </c>
      <c r="K1848" s="26">
        <v>0</v>
      </c>
      <c r="L1848" s="26">
        <v>0</v>
      </c>
      <c r="M1848" s="26">
        <v>0</v>
      </c>
      <c r="N1848" s="26">
        <v>0</v>
      </c>
      <c r="O1848" s="26">
        <v>0</v>
      </c>
      <c r="P1848" s="26">
        <v>0</v>
      </c>
      <c r="Q1848" s="26">
        <v>0</v>
      </c>
      <c r="R1848" s="26">
        <v>0</v>
      </c>
      <c r="S1848" s="26">
        <v>0</v>
      </c>
      <c r="T1848" s="26">
        <v>0</v>
      </c>
      <c r="U1848" s="26">
        <v>4.4379999999999997</v>
      </c>
      <c r="V1848" s="26">
        <v>5.1529999999999996</v>
      </c>
      <c r="W1848" s="26">
        <v>6.5549999999999997</v>
      </c>
      <c r="X1848" s="26">
        <v>27.452000000000002</v>
      </c>
      <c r="Y1848" s="26">
        <v>185.101</v>
      </c>
      <c r="Z1848" s="26">
        <v>441.04899999999998</v>
      </c>
      <c r="AA1848" s="26">
        <v>1358.325</v>
      </c>
      <c r="AB1848" s="26">
        <v>3197.4270000000001</v>
      </c>
      <c r="AC1848" s="26">
        <v>6120.1980000000003</v>
      </c>
      <c r="AD1848" s="26">
        <v>6705.9279999999999</v>
      </c>
      <c r="AE1848" s="26">
        <v>11418.88</v>
      </c>
      <c r="AF1848" s="26">
        <v>19386.289000000001</v>
      </c>
      <c r="AG1848" s="26">
        <v>24427.69</v>
      </c>
      <c r="AH1848" s="26">
        <v>24284.185000000001</v>
      </c>
      <c r="AI1848" s="26">
        <v>27771.153999999999</v>
      </c>
      <c r="AJ1848" s="26">
        <v>28214.696</v>
      </c>
      <c r="AK1848" s="26">
        <v>27235.064999999999</v>
      </c>
      <c r="AL1848" s="26">
        <v>22522.949000000001</v>
      </c>
      <c r="AM1848" s="26">
        <v>17979.063999999998</v>
      </c>
      <c r="AN1848" s="26">
        <v>12908.787</v>
      </c>
      <c r="AO1848" s="26">
        <v>9860.6790000000001</v>
      </c>
      <c r="AP1848" s="26">
        <v>6269.8190000000004</v>
      </c>
      <c r="AQ1848" s="26">
        <v>2997.7979999999998</v>
      </c>
      <c r="AR1848" s="26">
        <v>680.18700000000001</v>
      </c>
      <c r="AS1848" s="26">
        <v>34.188000000000002</v>
      </c>
      <c r="AT1848" s="26">
        <v>10.348000000000001</v>
      </c>
      <c r="AU1848" s="26">
        <v>8.2420000000000009</v>
      </c>
      <c r="AV1848" s="26">
        <v>9.0969999999999995</v>
      </c>
      <c r="AW1848" s="26">
        <v>0</v>
      </c>
      <c r="AX1848" s="26">
        <v>0</v>
      </c>
      <c r="AY1848" s="26">
        <v>0</v>
      </c>
      <c r="AZ1848" s="26">
        <v>0</v>
      </c>
      <c r="BA1848" s="26">
        <v>0</v>
      </c>
      <c r="BB1848" s="26">
        <v>0</v>
      </c>
      <c r="BC1848" s="26">
        <v>0</v>
      </c>
      <c r="BD1848" s="26">
        <v>0</v>
      </c>
    </row>
    <row r="1849" spans="1:56" x14ac:dyDescent="0.25">
      <c r="A1849" t="s">
        <v>323</v>
      </c>
      <c r="D1849" t="s">
        <v>4</v>
      </c>
      <c r="G1849" s="155">
        <v>42978</v>
      </c>
      <c r="H1849" s="41">
        <f t="shared" si="33"/>
        <v>480372.6650000001</v>
      </c>
      <c r="I1849" s="26">
        <v>0</v>
      </c>
      <c r="J1849" s="26">
        <v>0</v>
      </c>
      <c r="K1849" s="26">
        <v>0</v>
      </c>
      <c r="L1849" s="26">
        <v>0</v>
      </c>
      <c r="M1849" s="26">
        <v>0</v>
      </c>
      <c r="N1849" s="26">
        <v>0</v>
      </c>
      <c r="O1849" s="26">
        <v>0</v>
      </c>
      <c r="P1849" s="26">
        <v>0</v>
      </c>
      <c r="Q1849" s="26">
        <v>0</v>
      </c>
      <c r="R1849" s="26">
        <v>0</v>
      </c>
      <c r="S1849" s="26">
        <v>0</v>
      </c>
      <c r="T1849" s="26">
        <v>0</v>
      </c>
      <c r="U1849" s="26">
        <v>4.7910000000000004</v>
      </c>
      <c r="V1849" s="26">
        <v>7.4539999999999997</v>
      </c>
      <c r="W1849" s="26">
        <v>9.0549999999999997</v>
      </c>
      <c r="X1849" s="26">
        <v>349.16300000000001</v>
      </c>
      <c r="Y1849" s="26">
        <v>2286.2179999999998</v>
      </c>
      <c r="Z1849" s="26">
        <v>6201.9889999999996</v>
      </c>
      <c r="AA1849" s="26">
        <v>11624.848</v>
      </c>
      <c r="AB1849" s="26">
        <v>17333.817999999999</v>
      </c>
      <c r="AC1849" s="26">
        <v>23143.821</v>
      </c>
      <c r="AD1849" s="26">
        <v>28604.282999999999</v>
      </c>
      <c r="AE1849" s="26">
        <v>33327.762000000002</v>
      </c>
      <c r="AF1849" s="26">
        <v>36863.868999999999</v>
      </c>
      <c r="AG1849" s="26">
        <v>39312.839999999997</v>
      </c>
      <c r="AH1849" s="26">
        <v>40345.392</v>
      </c>
      <c r="AI1849" s="26">
        <v>40438.718999999997</v>
      </c>
      <c r="AJ1849" s="26">
        <v>39723.78</v>
      </c>
      <c r="AK1849" s="26">
        <v>37519.493000000002</v>
      </c>
      <c r="AL1849" s="26">
        <v>34168.89</v>
      </c>
      <c r="AM1849" s="26">
        <v>29684.975999999999</v>
      </c>
      <c r="AN1849" s="26">
        <v>24390.133999999998</v>
      </c>
      <c r="AO1849" s="26">
        <v>17985.377</v>
      </c>
      <c r="AP1849" s="26">
        <v>11010.441999999999</v>
      </c>
      <c r="AQ1849" s="26">
        <v>4919.5479999999998</v>
      </c>
      <c r="AR1849" s="26">
        <v>1041.8779999999999</v>
      </c>
      <c r="AS1849" s="26">
        <v>46.918999999999997</v>
      </c>
      <c r="AT1849" s="26">
        <v>9.9890000000000008</v>
      </c>
      <c r="AU1849" s="26">
        <v>9.5009999999999994</v>
      </c>
      <c r="AV1849" s="26">
        <v>7.7160000000000002</v>
      </c>
      <c r="AW1849" s="26">
        <v>0</v>
      </c>
      <c r="AX1849" s="26">
        <v>0</v>
      </c>
      <c r="AY1849" s="26">
        <v>0</v>
      </c>
      <c r="AZ1849" s="26">
        <v>0</v>
      </c>
      <c r="BA1849" s="26">
        <v>0</v>
      </c>
      <c r="BB1849" s="26">
        <v>0</v>
      </c>
      <c r="BC1849" s="26">
        <v>0</v>
      </c>
      <c r="BD1849" s="26">
        <v>0</v>
      </c>
    </row>
    <row r="1850" spans="1:56" x14ac:dyDescent="0.25">
      <c r="A1850" t="s">
        <v>323</v>
      </c>
      <c r="D1850" t="s">
        <v>4</v>
      </c>
      <c r="G1850" s="155">
        <v>42979</v>
      </c>
      <c r="H1850" s="41">
        <f t="shared" si="33"/>
        <v>286187.94699999999</v>
      </c>
      <c r="I1850" s="26">
        <v>0</v>
      </c>
      <c r="J1850" s="26">
        <v>0</v>
      </c>
      <c r="K1850" s="26">
        <v>0</v>
      </c>
      <c r="L1850" s="26">
        <v>0</v>
      </c>
      <c r="M1850" s="26">
        <v>0</v>
      </c>
      <c r="N1850" s="26">
        <v>0</v>
      </c>
      <c r="O1850" s="26">
        <v>0</v>
      </c>
      <c r="P1850" s="26">
        <v>0</v>
      </c>
      <c r="Q1850" s="26">
        <v>0</v>
      </c>
      <c r="R1850" s="26">
        <v>0</v>
      </c>
      <c r="S1850" s="26">
        <v>0</v>
      </c>
      <c r="T1850" s="26">
        <v>0</v>
      </c>
      <c r="U1850" s="26">
        <v>5.1260000000000003</v>
      </c>
      <c r="V1850" s="26">
        <v>5.6529999999999996</v>
      </c>
      <c r="W1850" s="26">
        <v>9.6590000000000007</v>
      </c>
      <c r="X1850" s="26">
        <v>373.72300000000001</v>
      </c>
      <c r="Y1850" s="26">
        <v>2304.6210000000001</v>
      </c>
      <c r="Z1850" s="26">
        <v>5145.1329999999998</v>
      </c>
      <c r="AA1850" s="26">
        <v>4796.6809999999996</v>
      </c>
      <c r="AB1850" s="26">
        <v>9578.2279999999992</v>
      </c>
      <c r="AC1850" s="26">
        <v>17334.741999999998</v>
      </c>
      <c r="AD1850" s="26">
        <v>21256.466</v>
      </c>
      <c r="AE1850" s="26">
        <v>20544.357</v>
      </c>
      <c r="AF1850" s="26">
        <v>27573.653999999999</v>
      </c>
      <c r="AG1850" s="26">
        <v>32897.908000000003</v>
      </c>
      <c r="AH1850" s="26">
        <v>35813.023000000001</v>
      </c>
      <c r="AI1850" s="26">
        <v>28301.84</v>
      </c>
      <c r="AJ1850" s="26">
        <v>16079.449000000001</v>
      </c>
      <c r="AK1850" s="26">
        <v>12722.601000000001</v>
      </c>
      <c r="AL1850" s="26">
        <v>14050.974</v>
      </c>
      <c r="AM1850" s="26">
        <v>15240.175999999999</v>
      </c>
      <c r="AN1850" s="26">
        <v>9499.0229999999992</v>
      </c>
      <c r="AO1850" s="26">
        <v>3820.5039999999999</v>
      </c>
      <c r="AP1850" s="26">
        <v>3627.98</v>
      </c>
      <c r="AQ1850" s="26">
        <v>3769.5059999999999</v>
      </c>
      <c r="AR1850" s="26">
        <v>1358.6890000000001</v>
      </c>
      <c r="AS1850" s="26">
        <v>46.267000000000003</v>
      </c>
      <c r="AT1850" s="26">
        <v>10.68</v>
      </c>
      <c r="AU1850" s="26">
        <v>9.9380000000000006</v>
      </c>
      <c r="AV1850" s="26">
        <v>11.346</v>
      </c>
      <c r="AW1850" s="26">
        <v>0</v>
      </c>
      <c r="AX1850" s="26">
        <v>0</v>
      </c>
      <c r="AY1850" s="26">
        <v>0</v>
      </c>
      <c r="AZ1850" s="26">
        <v>0</v>
      </c>
      <c r="BA1850" s="26">
        <v>0</v>
      </c>
      <c r="BB1850" s="26">
        <v>0</v>
      </c>
      <c r="BC1850" s="26">
        <v>0</v>
      </c>
      <c r="BD1850" s="26">
        <v>0</v>
      </c>
    </row>
    <row r="1851" spans="1:56" x14ac:dyDescent="0.25">
      <c r="A1851" t="s">
        <v>323</v>
      </c>
      <c r="D1851" t="s">
        <v>4</v>
      </c>
      <c r="G1851" s="155">
        <v>42980</v>
      </c>
      <c r="H1851" s="41">
        <f t="shared" si="33"/>
        <v>146436.76299999998</v>
      </c>
      <c r="I1851" s="26">
        <v>0</v>
      </c>
      <c r="J1851" s="26">
        <v>0</v>
      </c>
      <c r="K1851" s="26">
        <v>0</v>
      </c>
      <c r="L1851" s="26">
        <v>0</v>
      </c>
      <c r="M1851" s="26">
        <v>0</v>
      </c>
      <c r="N1851" s="26">
        <v>0</v>
      </c>
      <c r="O1851" s="26">
        <v>0</v>
      </c>
      <c r="P1851" s="26">
        <v>0</v>
      </c>
      <c r="Q1851" s="26">
        <v>0</v>
      </c>
      <c r="R1851" s="26">
        <v>0</v>
      </c>
      <c r="S1851" s="26">
        <v>0</v>
      </c>
      <c r="T1851" s="26">
        <v>0</v>
      </c>
      <c r="U1851" s="26">
        <v>1.8839999999999999</v>
      </c>
      <c r="V1851" s="26">
        <v>4.6399999999999997</v>
      </c>
      <c r="W1851" s="26">
        <v>3.1219999999999999</v>
      </c>
      <c r="X1851" s="26">
        <v>7.8659999999999997</v>
      </c>
      <c r="Y1851" s="26">
        <v>40.168999999999997</v>
      </c>
      <c r="Z1851" s="26">
        <v>452.73599999999999</v>
      </c>
      <c r="AA1851" s="26">
        <v>1719.74</v>
      </c>
      <c r="AB1851" s="26">
        <v>4906.1660000000002</v>
      </c>
      <c r="AC1851" s="26">
        <v>5076.4989999999998</v>
      </c>
      <c r="AD1851" s="26">
        <v>10201.454</v>
      </c>
      <c r="AE1851" s="26">
        <v>16436.078000000001</v>
      </c>
      <c r="AF1851" s="26">
        <v>24094.767</v>
      </c>
      <c r="AG1851" s="26">
        <v>30006.089</v>
      </c>
      <c r="AH1851" s="26">
        <v>18442.495999999999</v>
      </c>
      <c r="AI1851" s="26">
        <v>14752.912</v>
      </c>
      <c r="AJ1851" s="26">
        <v>7395.0339999999997</v>
      </c>
      <c r="AK1851" s="26">
        <v>4632.482</v>
      </c>
      <c r="AL1851" s="26">
        <v>3318.8130000000001</v>
      </c>
      <c r="AM1851" s="26">
        <v>1252.9970000000001</v>
      </c>
      <c r="AN1851" s="26">
        <v>1092.8109999999999</v>
      </c>
      <c r="AO1851" s="26">
        <v>1603.845</v>
      </c>
      <c r="AP1851" s="26">
        <v>849.78800000000001</v>
      </c>
      <c r="AQ1851" s="26">
        <v>108.196</v>
      </c>
      <c r="AR1851" s="26">
        <v>13.734</v>
      </c>
      <c r="AS1851" s="26">
        <v>5.7750000000000004</v>
      </c>
      <c r="AT1851" s="26">
        <v>6.0670000000000002</v>
      </c>
      <c r="AU1851" s="26">
        <v>4.7300000000000004</v>
      </c>
      <c r="AV1851" s="26">
        <v>5.8730000000000002</v>
      </c>
      <c r="AW1851" s="26">
        <v>0</v>
      </c>
      <c r="AX1851" s="26">
        <v>0</v>
      </c>
      <c r="AY1851" s="26">
        <v>0</v>
      </c>
      <c r="AZ1851" s="26">
        <v>0</v>
      </c>
      <c r="BA1851" s="26">
        <v>0</v>
      </c>
      <c r="BB1851" s="26">
        <v>0</v>
      </c>
      <c r="BC1851" s="26">
        <v>0</v>
      </c>
      <c r="BD1851" s="26">
        <v>0</v>
      </c>
    </row>
    <row r="1852" spans="1:56" x14ac:dyDescent="0.25">
      <c r="A1852" t="s">
        <v>323</v>
      </c>
      <c r="D1852" t="s">
        <v>4</v>
      </c>
      <c r="G1852" s="155">
        <v>42981</v>
      </c>
      <c r="H1852" s="41">
        <f t="shared" si="33"/>
        <v>137330.82199999999</v>
      </c>
      <c r="I1852" s="26">
        <v>0</v>
      </c>
      <c r="J1852" s="26">
        <v>0</v>
      </c>
      <c r="K1852" s="26">
        <v>0</v>
      </c>
      <c r="L1852" s="26">
        <v>0</v>
      </c>
      <c r="M1852" s="26">
        <v>0</v>
      </c>
      <c r="N1852" s="26">
        <v>0</v>
      </c>
      <c r="O1852" s="26">
        <v>0</v>
      </c>
      <c r="P1852" s="26">
        <v>0</v>
      </c>
      <c r="Q1852" s="26">
        <v>0</v>
      </c>
      <c r="R1852" s="26">
        <v>0</v>
      </c>
      <c r="S1852" s="26">
        <v>0</v>
      </c>
      <c r="T1852" s="26">
        <v>0</v>
      </c>
      <c r="U1852" s="26">
        <v>1.7070000000000001</v>
      </c>
      <c r="V1852" s="26">
        <v>2.7370000000000001</v>
      </c>
      <c r="W1852" s="26">
        <v>3.6259999999999999</v>
      </c>
      <c r="X1852" s="26">
        <v>7.9980000000000002</v>
      </c>
      <c r="Y1852" s="26">
        <v>13.154</v>
      </c>
      <c r="Z1852" s="26">
        <v>86.004000000000005</v>
      </c>
      <c r="AA1852" s="26">
        <v>50.115000000000002</v>
      </c>
      <c r="AB1852" s="26">
        <v>21.687000000000001</v>
      </c>
      <c r="AC1852" s="26">
        <v>27.375</v>
      </c>
      <c r="AD1852" s="26">
        <v>50.033000000000001</v>
      </c>
      <c r="AE1852" s="26">
        <v>132.63800000000001</v>
      </c>
      <c r="AF1852" s="26">
        <v>303.899</v>
      </c>
      <c r="AG1852" s="26">
        <v>7378.0079999999998</v>
      </c>
      <c r="AH1852" s="26">
        <v>9911.1239999999998</v>
      </c>
      <c r="AI1852" s="26">
        <v>13672.191000000001</v>
      </c>
      <c r="AJ1852" s="26">
        <v>16039.538</v>
      </c>
      <c r="AK1852" s="26">
        <v>30280.198</v>
      </c>
      <c r="AL1852" s="26">
        <v>21419.442999999999</v>
      </c>
      <c r="AM1852" s="26">
        <v>9725.6689999999999</v>
      </c>
      <c r="AN1852" s="26">
        <v>11632.679</v>
      </c>
      <c r="AO1852" s="26">
        <v>11886.816999999999</v>
      </c>
      <c r="AP1852" s="26">
        <v>3223.63</v>
      </c>
      <c r="AQ1852" s="26">
        <v>746.13699999999994</v>
      </c>
      <c r="AR1852" s="26">
        <v>668.11099999999999</v>
      </c>
      <c r="AS1852" s="26">
        <v>18.332000000000001</v>
      </c>
      <c r="AT1852" s="26">
        <v>5.9669999999999996</v>
      </c>
      <c r="AU1852" s="26">
        <v>10.645</v>
      </c>
      <c r="AV1852" s="26">
        <v>11.36</v>
      </c>
      <c r="AW1852" s="26">
        <v>0</v>
      </c>
      <c r="AX1852" s="26">
        <v>0</v>
      </c>
      <c r="AY1852" s="26">
        <v>0</v>
      </c>
      <c r="AZ1852" s="26">
        <v>0</v>
      </c>
      <c r="BA1852" s="26">
        <v>0</v>
      </c>
      <c r="BB1852" s="26">
        <v>0</v>
      </c>
      <c r="BC1852" s="26">
        <v>0</v>
      </c>
      <c r="BD1852" s="26">
        <v>0</v>
      </c>
    </row>
    <row r="1853" spans="1:56" x14ac:dyDescent="0.25">
      <c r="A1853" t="s">
        <v>323</v>
      </c>
      <c r="D1853" t="s">
        <v>4</v>
      </c>
      <c r="G1853" s="155">
        <v>42982</v>
      </c>
      <c r="H1853" s="41">
        <f t="shared" si="33"/>
        <v>300286.17000000004</v>
      </c>
      <c r="I1853" s="26">
        <v>0</v>
      </c>
      <c r="J1853" s="26">
        <v>0</v>
      </c>
      <c r="K1853" s="26">
        <v>0</v>
      </c>
      <c r="L1853" s="26">
        <v>0</v>
      </c>
      <c r="M1853" s="26">
        <v>0</v>
      </c>
      <c r="N1853" s="26">
        <v>0</v>
      </c>
      <c r="O1853" s="26">
        <v>0</v>
      </c>
      <c r="P1853" s="26">
        <v>0</v>
      </c>
      <c r="Q1853" s="26">
        <v>0</v>
      </c>
      <c r="R1853" s="26">
        <v>0</v>
      </c>
      <c r="S1853" s="26">
        <v>0</v>
      </c>
      <c r="T1853" s="26">
        <v>0</v>
      </c>
      <c r="U1853" s="26">
        <v>5.8460000000000001</v>
      </c>
      <c r="V1853" s="26">
        <v>7.7880000000000003</v>
      </c>
      <c r="W1853" s="26">
        <v>6.9279999999999999</v>
      </c>
      <c r="X1853" s="26">
        <v>148.81200000000001</v>
      </c>
      <c r="Y1853" s="26">
        <v>2296.1680000000001</v>
      </c>
      <c r="Z1853" s="26">
        <v>6690.89</v>
      </c>
      <c r="AA1853" s="26">
        <v>11363.513000000001</v>
      </c>
      <c r="AB1853" s="26">
        <v>13303.736999999999</v>
      </c>
      <c r="AC1853" s="26">
        <v>11586.108</v>
      </c>
      <c r="AD1853" s="26">
        <v>14386.04</v>
      </c>
      <c r="AE1853" s="26">
        <v>15984.468999999999</v>
      </c>
      <c r="AF1853" s="26">
        <v>28336.768</v>
      </c>
      <c r="AG1853" s="26">
        <v>34846.542000000001</v>
      </c>
      <c r="AH1853" s="26">
        <v>28699.491999999998</v>
      </c>
      <c r="AI1853" s="26">
        <v>29726.766</v>
      </c>
      <c r="AJ1853" s="26">
        <v>30185.846000000001</v>
      </c>
      <c r="AK1853" s="26">
        <v>26058.297999999999</v>
      </c>
      <c r="AL1853" s="26">
        <v>13820.608</v>
      </c>
      <c r="AM1853" s="26">
        <v>14689.189</v>
      </c>
      <c r="AN1853" s="26">
        <v>7554.8680000000004</v>
      </c>
      <c r="AO1853" s="26">
        <v>5057.8630000000003</v>
      </c>
      <c r="AP1853" s="26">
        <v>2721.2049999999999</v>
      </c>
      <c r="AQ1853" s="26">
        <v>2325.8209999999999</v>
      </c>
      <c r="AR1853" s="26">
        <v>395.601</v>
      </c>
      <c r="AS1853" s="26">
        <v>48.307000000000002</v>
      </c>
      <c r="AT1853" s="26">
        <v>13.782</v>
      </c>
      <c r="AU1853" s="26">
        <v>13.054</v>
      </c>
      <c r="AV1853" s="26">
        <v>11.861000000000001</v>
      </c>
      <c r="AW1853" s="26">
        <v>0</v>
      </c>
      <c r="AX1853" s="26">
        <v>0</v>
      </c>
      <c r="AY1853" s="26">
        <v>0</v>
      </c>
      <c r="AZ1853" s="26">
        <v>0</v>
      </c>
      <c r="BA1853" s="26">
        <v>0</v>
      </c>
      <c r="BB1853" s="26">
        <v>0</v>
      </c>
      <c r="BC1853" s="26">
        <v>0</v>
      </c>
      <c r="BD1853" s="26">
        <v>0</v>
      </c>
    </row>
    <row r="1854" spans="1:56" x14ac:dyDescent="0.25">
      <c r="A1854" t="s">
        <v>323</v>
      </c>
      <c r="D1854" t="s">
        <v>4</v>
      </c>
      <c r="G1854" s="155">
        <v>42983</v>
      </c>
      <c r="H1854" s="41">
        <f t="shared" si="33"/>
        <v>150465.72299999997</v>
      </c>
      <c r="I1854" s="26">
        <v>0</v>
      </c>
      <c r="J1854" s="26">
        <v>0</v>
      </c>
      <c r="K1854" s="26">
        <v>0</v>
      </c>
      <c r="L1854" s="26">
        <v>0</v>
      </c>
      <c r="M1854" s="26">
        <v>0</v>
      </c>
      <c r="N1854" s="26">
        <v>0</v>
      </c>
      <c r="O1854" s="26">
        <v>0</v>
      </c>
      <c r="P1854" s="26">
        <v>0</v>
      </c>
      <c r="Q1854" s="26">
        <v>0</v>
      </c>
      <c r="R1854" s="26">
        <v>0</v>
      </c>
      <c r="S1854" s="26">
        <v>0</v>
      </c>
      <c r="T1854" s="26">
        <v>0</v>
      </c>
      <c r="U1854" s="26">
        <v>6.3220000000000001</v>
      </c>
      <c r="V1854" s="26">
        <v>8.4359999999999999</v>
      </c>
      <c r="W1854" s="26">
        <v>9.7929999999999993</v>
      </c>
      <c r="X1854" s="26">
        <v>55.798000000000002</v>
      </c>
      <c r="Y1854" s="26">
        <v>854.33600000000001</v>
      </c>
      <c r="Z1854" s="26">
        <v>3241.203</v>
      </c>
      <c r="AA1854" s="26">
        <v>7204.482</v>
      </c>
      <c r="AB1854" s="26">
        <v>9413.77</v>
      </c>
      <c r="AC1854" s="26">
        <v>10829.835999999999</v>
      </c>
      <c r="AD1854" s="26">
        <v>9541.4179999999997</v>
      </c>
      <c r="AE1854" s="26">
        <v>13862.439</v>
      </c>
      <c r="AF1854" s="26">
        <v>10056.359</v>
      </c>
      <c r="AG1854" s="26">
        <v>13631.415999999999</v>
      </c>
      <c r="AH1854" s="26">
        <v>10745.264999999999</v>
      </c>
      <c r="AI1854" s="26">
        <v>8816.2790000000005</v>
      </c>
      <c r="AJ1854" s="26">
        <v>8309.509</v>
      </c>
      <c r="AK1854" s="26">
        <v>15936.849</v>
      </c>
      <c r="AL1854" s="26">
        <v>17268.387999999999</v>
      </c>
      <c r="AM1854" s="26">
        <v>5437.5559999999996</v>
      </c>
      <c r="AN1854" s="26">
        <v>1896.6959999999999</v>
      </c>
      <c r="AO1854" s="26">
        <v>1938.6389999999999</v>
      </c>
      <c r="AP1854" s="26">
        <v>1103.8889999999999</v>
      </c>
      <c r="AQ1854" s="26">
        <v>227.52799999999999</v>
      </c>
      <c r="AR1854" s="26">
        <v>20.431999999999999</v>
      </c>
      <c r="AS1854" s="26">
        <v>13.926</v>
      </c>
      <c r="AT1854" s="26">
        <v>12.381</v>
      </c>
      <c r="AU1854" s="26">
        <v>10.916</v>
      </c>
      <c r="AV1854" s="26">
        <v>11.862</v>
      </c>
      <c r="AW1854" s="26">
        <v>0</v>
      </c>
      <c r="AX1854" s="26">
        <v>0</v>
      </c>
      <c r="AY1854" s="26">
        <v>0</v>
      </c>
      <c r="AZ1854" s="26">
        <v>0</v>
      </c>
      <c r="BA1854" s="26">
        <v>0</v>
      </c>
      <c r="BB1854" s="26">
        <v>0</v>
      </c>
      <c r="BC1854" s="26">
        <v>0</v>
      </c>
      <c r="BD1854" s="26">
        <v>0</v>
      </c>
    </row>
    <row r="1855" spans="1:56" x14ac:dyDescent="0.25">
      <c r="A1855" t="s">
        <v>323</v>
      </c>
      <c r="D1855" t="s">
        <v>4</v>
      </c>
      <c r="G1855" s="155">
        <v>42984</v>
      </c>
      <c r="H1855" s="41">
        <f t="shared" si="33"/>
        <v>170381.64099999997</v>
      </c>
      <c r="I1855" s="26">
        <v>0</v>
      </c>
      <c r="J1855" s="26">
        <v>0</v>
      </c>
      <c r="K1855" s="26">
        <v>0</v>
      </c>
      <c r="L1855" s="26">
        <v>0</v>
      </c>
      <c r="M1855" s="26">
        <v>0</v>
      </c>
      <c r="N1855" s="26">
        <v>0</v>
      </c>
      <c r="O1855" s="26">
        <v>0</v>
      </c>
      <c r="P1855" s="26">
        <v>0</v>
      </c>
      <c r="Q1855" s="26">
        <v>0</v>
      </c>
      <c r="R1855" s="26">
        <v>0</v>
      </c>
      <c r="S1855" s="26">
        <v>0</v>
      </c>
      <c r="T1855" s="26">
        <v>0</v>
      </c>
      <c r="U1855" s="26">
        <v>4.8419999999999996</v>
      </c>
      <c r="V1855" s="26">
        <v>7.6760000000000002</v>
      </c>
      <c r="W1855" s="26">
        <v>7.7750000000000004</v>
      </c>
      <c r="X1855" s="26">
        <v>123.748</v>
      </c>
      <c r="Y1855" s="26">
        <v>1108.0450000000001</v>
      </c>
      <c r="Z1855" s="26">
        <v>1192.5219999999999</v>
      </c>
      <c r="AA1855" s="26">
        <v>2381.7370000000001</v>
      </c>
      <c r="AB1855" s="26">
        <v>7737.05</v>
      </c>
      <c r="AC1855" s="26">
        <v>9437.82</v>
      </c>
      <c r="AD1855" s="26">
        <v>8476.9560000000001</v>
      </c>
      <c r="AE1855" s="26">
        <v>11864.992</v>
      </c>
      <c r="AF1855" s="26">
        <v>10233.120999999999</v>
      </c>
      <c r="AG1855" s="26">
        <v>10330.42</v>
      </c>
      <c r="AH1855" s="26">
        <v>13473.68</v>
      </c>
      <c r="AI1855" s="26">
        <v>12790.672</v>
      </c>
      <c r="AJ1855" s="26">
        <v>16353.656000000001</v>
      </c>
      <c r="AK1855" s="26">
        <v>20160.916000000001</v>
      </c>
      <c r="AL1855" s="26">
        <v>8883.6200000000008</v>
      </c>
      <c r="AM1855" s="26">
        <v>14379.674999999999</v>
      </c>
      <c r="AN1855" s="26">
        <v>7883.6210000000001</v>
      </c>
      <c r="AO1855" s="26">
        <v>9141.0859999999993</v>
      </c>
      <c r="AP1855" s="26">
        <v>3217.058</v>
      </c>
      <c r="AQ1855" s="26">
        <v>930.01199999999994</v>
      </c>
      <c r="AR1855" s="26">
        <v>185.816</v>
      </c>
      <c r="AS1855" s="26">
        <v>38.715000000000003</v>
      </c>
      <c r="AT1855" s="26">
        <v>12.571999999999999</v>
      </c>
      <c r="AU1855" s="26">
        <v>13.162000000000001</v>
      </c>
      <c r="AV1855" s="26">
        <v>10.676</v>
      </c>
      <c r="AW1855" s="26">
        <v>0</v>
      </c>
      <c r="AX1855" s="26">
        <v>0</v>
      </c>
      <c r="AY1855" s="26">
        <v>0</v>
      </c>
      <c r="AZ1855" s="26">
        <v>0</v>
      </c>
      <c r="BA1855" s="26">
        <v>0</v>
      </c>
      <c r="BB1855" s="26">
        <v>0</v>
      </c>
      <c r="BC1855" s="26">
        <v>0</v>
      </c>
      <c r="BD1855" s="26">
        <v>0</v>
      </c>
    </row>
    <row r="1856" spans="1:56" x14ac:dyDescent="0.25">
      <c r="A1856" t="s">
        <v>323</v>
      </c>
      <c r="D1856" t="s">
        <v>4</v>
      </c>
      <c r="G1856" s="155">
        <v>42985</v>
      </c>
      <c r="H1856" s="41">
        <f t="shared" si="33"/>
        <v>203693.77600000001</v>
      </c>
      <c r="I1856" s="26">
        <v>0</v>
      </c>
      <c r="J1856" s="26">
        <v>0</v>
      </c>
      <c r="K1856" s="26">
        <v>0</v>
      </c>
      <c r="L1856" s="26">
        <v>0</v>
      </c>
      <c r="M1856" s="26">
        <v>0</v>
      </c>
      <c r="N1856" s="26">
        <v>0</v>
      </c>
      <c r="O1856" s="26">
        <v>0</v>
      </c>
      <c r="P1856" s="26">
        <v>0</v>
      </c>
      <c r="Q1856" s="26">
        <v>0</v>
      </c>
      <c r="R1856" s="26">
        <v>0</v>
      </c>
      <c r="S1856" s="26">
        <v>0</v>
      </c>
      <c r="T1856" s="26">
        <v>0</v>
      </c>
      <c r="U1856" s="26">
        <v>4.4450000000000003</v>
      </c>
      <c r="V1856" s="26">
        <v>3.3889999999999998</v>
      </c>
      <c r="W1856" s="26">
        <v>9.0709999999999997</v>
      </c>
      <c r="X1856" s="26">
        <v>352.75599999999997</v>
      </c>
      <c r="Y1856" s="26">
        <v>1561.461</v>
      </c>
      <c r="Z1856" s="26">
        <v>4704.5029999999997</v>
      </c>
      <c r="AA1856" s="26">
        <v>9372.6010000000006</v>
      </c>
      <c r="AB1856" s="26">
        <v>11143.947</v>
      </c>
      <c r="AC1856" s="26">
        <v>6995.799</v>
      </c>
      <c r="AD1856" s="26">
        <v>8700.652</v>
      </c>
      <c r="AE1856" s="26">
        <v>9168.7630000000008</v>
      </c>
      <c r="AF1856" s="26">
        <v>10364.545</v>
      </c>
      <c r="AG1856" s="26">
        <v>16542.999</v>
      </c>
      <c r="AH1856" s="26">
        <v>26604.691999999999</v>
      </c>
      <c r="AI1856" s="26">
        <v>24635.435000000001</v>
      </c>
      <c r="AJ1856" s="26">
        <v>17645.073</v>
      </c>
      <c r="AK1856" s="26">
        <v>16773.326000000001</v>
      </c>
      <c r="AL1856" s="26">
        <v>10422.375</v>
      </c>
      <c r="AM1856" s="26">
        <v>5202.8909999999996</v>
      </c>
      <c r="AN1856" s="26">
        <v>9103.8320000000003</v>
      </c>
      <c r="AO1856" s="26">
        <v>7092.5690000000004</v>
      </c>
      <c r="AP1856" s="26">
        <v>4594.0940000000001</v>
      </c>
      <c r="AQ1856" s="26">
        <v>1992.2070000000001</v>
      </c>
      <c r="AR1856" s="26">
        <v>632.26499999999999</v>
      </c>
      <c r="AS1856" s="26">
        <v>42.793999999999997</v>
      </c>
      <c r="AT1856" s="26">
        <v>9.234</v>
      </c>
      <c r="AU1856" s="26">
        <v>8.9039999999999999</v>
      </c>
      <c r="AV1856" s="26">
        <v>9.1539999999999999</v>
      </c>
      <c r="AW1856" s="26">
        <v>0</v>
      </c>
      <c r="AX1856" s="26">
        <v>0</v>
      </c>
      <c r="AY1856" s="26">
        <v>0</v>
      </c>
      <c r="AZ1856" s="26">
        <v>0</v>
      </c>
      <c r="BA1856" s="26">
        <v>0</v>
      </c>
      <c r="BB1856" s="26">
        <v>0</v>
      </c>
      <c r="BC1856" s="26">
        <v>0</v>
      </c>
      <c r="BD1856" s="26">
        <v>0</v>
      </c>
    </row>
    <row r="1857" spans="1:56" x14ac:dyDescent="0.25">
      <c r="A1857" t="s">
        <v>323</v>
      </c>
      <c r="D1857" t="s">
        <v>4</v>
      </c>
      <c r="G1857" s="155">
        <v>42986</v>
      </c>
      <c r="H1857" s="41">
        <f t="shared" si="33"/>
        <v>320708.74099999986</v>
      </c>
      <c r="I1857" s="26">
        <v>0</v>
      </c>
      <c r="J1857" s="26">
        <v>0</v>
      </c>
      <c r="K1857" s="26">
        <v>0</v>
      </c>
      <c r="L1857" s="26">
        <v>0</v>
      </c>
      <c r="M1857" s="26">
        <v>0</v>
      </c>
      <c r="N1857" s="26">
        <v>0</v>
      </c>
      <c r="O1857" s="26">
        <v>0</v>
      </c>
      <c r="P1857" s="26">
        <v>0</v>
      </c>
      <c r="Q1857" s="26">
        <v>0</v>
      </c>
      <c r="R1857" s="26">
        <v>0</v>
      </c>
      <c r="S1857" s="26">
        <v>0</v>
      </c>
      <c r="T1857" s="26">
        <v>0</v>
      </c>
      <c r="U1857" s="26">
        <v>2.67</v>
      </c>
      <c r="V1857" s="26">
        <v>2.7559999999999998</v>
      </c>
      <c r="W1857" s="26">
        <v>11.282999999999999</v>
      </c>
      <c r="X1857" s="26">
        <v>429.31400000000002</v>
      </c>
      <c r="Y1857" s="26">
        <v>871.42399999999998</v>
      </c>
      <c r="Z1857" s="26">
        <v>3242.7159999999999</v>
      </c>
      <c r="AA1857" s="26">
        <v>9650.6659999999993</v>
      </c>
      <c r="AB1857" s="26">
        <v>15831.704</v>
      </c>
      <c r="AC1857" s="26">
        <v>21016.821</v>
      </c>
      <c r="AD1857" s="26">
        <v>28613.819</v>
      </c>
      <c r="AE1857" s="26">
        <v>30124.044999999998</v>
      </c>
      <c r="AF1857" s="26">
        <v>33356.648000000001</v>
      </c>
      <c r="AG1857" s="26">
        <v>34823.724000000002</v>
      </c>
      <c r="AH1857" s="26">
        <v>35522.192000000003</v>
      </c>
      <c r="AI1857" s="26">
        <v>29649.846000000001</v>
      </c>
      <c r="AJ1857" s="26">
        <v>18187.756000000001</v>
      </c>
      <c r="AK1857" s="26">
        <v>10749.441000000001</v>
      </c>
      <c r="AL1857" s="26">
        <v>20996.837</v>
      </c>
      <c r="AM1857" s="26">
        <v>9009.5229999999992</v>
      </c>
      <c r="AN1857" s="26">
        <v>7066.9480000000003</v>
      </c>
      <c r="AO1857" s="26">
        <v>4969.0950000000003</v>
      </c>
      <c r="AP1857" s="26">
        <v>3356.672</v>
      </c>
      <c r="AQ1857" s="26">
        <v>2630.663</v>
      </c>
      <c r="AR1857" s="26">
        <v>498.18200000000002</v>
      </c>
      <c r="AS1857" s="26">
        <v>57.542999999999999</v>
      </c>
      <c r="AT1857" s="26">
        <v>14.504</v>
      </c>
      <c r="AU1857" s="26">
        <v>12.734999999999999</v>
      </c>
      <c r="AV1857" s="26">
        <v>9.2140000000000004</v>
      </c>
      <c r="AW1857" s="26">
        <v>0</v>
      </c>
      <c r="AX1857" s="26">
        <v>0</v>
      </c>
      <c r="AY1857" s="26">
        <v>0</v>
      </c>
      <c r="AZ1857" s="26">
        <v>0</v>
      </c>
      <c r="BA1857" s="26">
        <v>0</v>
      </c>
      <c r="BB1857" s="26">
        <v>0</v>
      </c>
      <c r="BC1857" s="26">
        <v>0</v>
      </c>
      <c r="BD1857" s="26">
        <v>0</v>
      </c>
    </row>
    <row r="1858" spans="1:56" x14ac:dyDescent="0.25">
      <c r="A1858" t="s">
        <v>323</v>
      </c>
      <c r="D1858" t="s">
        <v>4</v>
      </c>
      <c r="G1858" s="155">
        <v>42987</v>
      </c>
      <c r="H1858" s="41">
        <f t="shared" si="33"/>
        <v>313307.25499999995</v>
      </c>
      <c r="I1858" s="26">
        <v>0</v>
      </c>
      <c r="J1858" s="26">
        <v>0</v>
      </c>
      <c r="K1858" s="26">
        <v>0</v>
      </c>
      <c r="L1858" s="26">
        <v>0</v>
      </c>
      <c r="M1858" s="26">
        <v>0</v>
      </c>
      <c r="N1858" s="26">
        <v>0</v>
      </c>
      <c r="O1858" s="26">
        <v>0</v>
      </c>
      <c r="P1858" s="26">
        <v>0</v>
      </c>
      <c r="Q1858" s="26">
        <v>0</v>
      </c>
      <c r="R1858" s="26">
        <v>0</v>
      </c>
      <c r="S1858" s="26">
        <v>0</v>
      </c>
      <c r="T1858" s="26">
        <v>0</v>
      </c>
      <c r="U1858" s="26">
        <v>4.1449999999999996</v>
      </c>
      <c r="V1858" s="26">
        <v>7.2309999999999999</v>
      </c>
      <c r="W1858" s="26">
        <v>9.6790000000000003</v>
      </c>
      <c r="X1858" s="26">
        <v>93.903999999999996</v>
      </c>
      <c r="Y1858" s="26">
        <v>669.47799999999995</v>
      </c>
      <c r="Z1858" s="26">
        <v>2111.19</v>
      </c>
      <c r="AA1858" s="26">
        <v>4275.6959999999999</v>
      </c>
      <c r="AB1858" s="26">
        <v>5442.3310000000001</v>
      </c>
      <c r="AC1858" s="26">
        <v>9015.8889999999992</v>
      </c>
      <c r="AD1858" s="26">
        <v>11190.450999999999</v>
      </c>
      <c r="AE1858" s="26">
        <v>11766.958000000001</v>
      </c>
      <c r="AF1858" s="26">
        <v>18058.97</v>
      </c>
      <c r="AG1858" s="26">
        <v>25843.118999999999</v>
      </c>
      <c r="AH1858" s="26">
        <v>27068.562999999998</v>
      </c>
      <c r="AI1858" s="26">
        <v>30285.279999999999</v>
      </c>
      <c r="AJ1858" s="26">
        <v>30168.398000000001</v>
      </c>
      <c r="AK1858" s="26">
        <v>30467.218000000001</v>
      </c>
      <c r="AL1858" s="26">
        <v>30421.503000000001</v>
      </c>
      <c r="AM1858" s="26">
        <v>27762.705000000002</v>
      </c>
      <c r="AN1858" s="26">
        <v>20965.144</v>
      </c>
      <c r="AO1858" s="26">
        <v>14377.717000000001</v>
      </c>
      <c r="AP1858" s="26">
        <v>8294.5159999999996</v>
      </c>
      <c r="AQ1858" s="26">
        <v>3920.203</v>
      </c>
      <c r="AR1858" s="26">
        <v>1008.937</v>
      </c>
      <c r="AS1858" s="26">
        <v>44.662999999999997</v>
      </c>
      <c r="AT1858" s="26">
        <v>13.2</v>
      </c>
      <c r="AU1858" s="26">
        <v>9.923</v>
      </c>
      <c r="AV1858" s="26">
        <v>10.244</v>
      </c>
      <c r="AW1858" s="26">
        <v>0</v>
      </c>
      <c r="AX1858" s="26">
        <v>0</v>
      </c>
      <c r="AY1858" s="26">
        <v>0</v>
      </c>
      <c r="AZ1858" s="26">
        <v>0</v>
      </c>
      <c r="BA1858" s="26">
        <v>0</v>
      </c>
      <c r="BB1858" s="26">
        <v>0</v>
      </c>
      <c r="BC1858" s="26">
        <v>0</v>
      </c>
      <c r="BD1858" s="26">
        <v>0</v>
      </c>
    </row>
    <row r="1859" spans="1:56" x14ac:dyDescent="0.25">
      <c r="A1859" t="s">
        <v>323</v>
      </c>
      <c r="D1859" t="s">
        <v>4</v>
      </c>
      <c r="G1859" s="155">
        <v>42988</v>
      </c>
      <c r="H1859" s="41">
        <f t="shared" si="33"/>
        <v>310989.41500000004</v>
      </c>
      <c r="I1859" s="26">
        <v>0</v>
      </c>
      <c r="J1859" s="26">
        <v>0</v>
      </c>
      <c r="K1859" s="26">
        <v>0</v>
      </c>
      <c r="L1859" s="26">
        <v>0</v>
      </c>
      <c r="M1859" s="26">
        <v>0</v>
      </c>
      <c r="N1859" s="26">
        <v>0</v>
      </c>
      <c r="O1859" s="26">
        <v>0</v>
      </c>
      <c r="P1859" s="26">
        <v>0</v>
      </c>
      <c r="Q1859" s="26">
        <v>0</v>
      </c>
      <c r="R1859" s="26">
        <v>0</v>
      </c>
      <c r="S1859" s="26">
        <v>0</v>
      </c>
      <c r="T1859" s="26">
        <v>0</v>
      </c>
      <c r="U1859" s="26">
        <v>2.52</v>
      </c>
      <c r="V1859" s="26">
        <v>4.3979999999999997</v>
      </c>
      <c r="W1859" s="26">
        <v>57.107999999999997</v>
      </c>
      <c r="X1859" s="26">
        <v>1070.9349999999999</v>
      </c>
      <c r="Y1859" s="26">
        <v>3350.3719999999998</v>
      </c>
      <c r="Z1859" s="26">
        <v>5352.5789999999997</v>
      </c>
      <c r="AA1859" s="26">
        <v>7029.7280000000001</v>
      </c>
      <c r="AB1859" s="26">
        <v>9169.0400000000009</v>
      </c>
      <c r="AC1859" s="26">
        <v>13604.069</v>
      </c>
      <c r="AD1859" s="26">
        <v>18365.813999999998</v>
      </c>
      <c r="AE1859" s="26">
        <v>15194.873</v>
      </c>
      <c r="AF1859" s="26">
        <v>14700.541999999999</v>
      </c>
      <c r="AG1859" s="26">
        <v>15663.083000000001</v>
      </c>
      <c r="AH1859" s="26">
        <v>16691.002</v>
      </c>
      <c r="AI1859" s="26">
        <v>19721.471000000001</v>
      </c>
      <c r="AJ1859" s="26">
        <v>22603.548999999999</v>
      </c>
      <c r="AK1859" s="26">
        <v>29527.595000000001</v>
      </c>
      <c r="AL1859" s="26">
        <v>30023.34</v>
      </c>
      <c r="AM1859" s="26">
        <v>27322.221000000001</v>
      </c>
      <c r="AN1859" s="26">
        <v>23646.879000000001</v>
      </c>
      <c r="AO1859" s="26">
        <v>18670.080999999998</v>
      </c>
      <c r="AP1859" s="26">
        <v>11909.493</v>
      </c>
      <c r="AQ1859" s="26">
        <v>5656.4340000000002</v>
      </c>
      <c r="AR1859" s="26">
        <v>1523.0029999999999</v>
      </c>
      <c r="AS1859" s="26">
        <v>105.023</v>
      </c>
      <c r="AT1859" s="26">
        <v>8.343</v>
      </c>
      <c r="AU1859" s="26">
        <v>8.1780000000000008</v>
      </c>
      <c r="AV1859" s="26">
        <v>7.742</v>
      </c>
      <c r="AW1859" s="26">
        <v>0</v>
      </c>
      <c r="AX1859" s="26">
        <v>0</v>
      </c>
      <c r="AY1859" s="26">
        <v>0</v>
      </c>
      <c r="AZ1859" s="26">
        <v>0</v>
      </c>
      <c r="BA1859" s="26">
        <v>0</v>
      </c>
      <c r="BB1859" s="26">
        <v>0</v>
      </c>
      <c r="BC1859" s="26">
        <v>0</v>
      </c>
      <c r="BD1859" s="26">
        <v>0</v>
      </c>
    </row>
    <row r="1860" spans="1:56" x14ac:dyDescent="0.25">
      <c r="A1860" t="s">
        <v>323</v>
      </c>
      <c r="D1860" t="s">
        <v>4</v>
      </c>
      <c r="G1860" s="155">
        <v>42989</v>
      </c>
      <c r="H1860" s="41">
        <f t="shared" si="33"/>
        <v>75700.687000000034</v>
      </c>
      <c r="I1860" s="26">
        <v>0</v>
      </c>
      <c r="J1860" s="26">
        <v>0</v>
      </c>
      <c r="K1860" s="26">
        <v>0</v>
      </c>
      <c r="L1860" s="26">
        <v>0</v>
      </c>
      <c r="M1860" s="26">
        <v>0</v>
      </c>
      <c r="N1860" s="26">
        <v>0</v>
      </c>
      <c r="O1860" s="26">
        <v>0</v>
      </c>
      <c r="P1860" s="26">
        <v>0</v>
      </c>
      <c r="Q1860" s="26">
        <v>0</v>
      </c>
      <c r="R1860" s="26">
        <v>0</v>
      </c>
      <c r="S1860" s="26">
        <v>0</v>
      </c>
      <c r="T1860" s="26">
        <v>0</v>
      </c>
      <c r="U1860" s="26">
        <v>5.0869999999999997</v>
      </c>
      <c r="V1860" s="26">
        <v>5.4720000000000004</v>
      </c>
      <c r="W1860" s="26">
        <v>5.8410000000000002</v>
      </c>
      <c r="X1860" s="26">
        <v>10.010999999999999</v>
      </c>
      <c r="Y1860" s="26">
        <v>77.087000000000003</v>
      </c>
      <c r="Z1860" s="26">
        <v>934.97900000000004</v>
      </c>
      <c r="AA1860" s="26">
        <v>5661.0150000000003</v>
      </c>
      <c r="AB1860" s="26">
        <v>8573.5720000000001</v>
      </c>
      <c r="AC1860" s="26">
        <v>7971.1490000000003</v>
      </c>
      <c r="AD1860" s="26">
        <v>8583.8089999999993</v>
      </c>
      <c r="AE1860" s="26">
        <v>8285.0879999999997</v>
      </c>
      <c r="AF1860" s="26">
        <v>4421.6499999999996</v>
      </c>
      <c r="AG1860" s="26">
        <v>2088.4540000000002</v>
      </c>
      <c r="AH1860" s="26">
        <v>4602.3549999999996</v>
      </c>
      <c r="AI1860" s="26">
        <v>3236.2559999999999</v>
      </c>
      <c r="AJ1860" s="26">
        <v>6465.0649999999996</v>
      </c>
      <c r="AK1860" s="26">
        <v>2486.0720000000001</v>
      </c>
      <c r="AL1860" s="26">
        <v>2972.4009999999998</v>
      </c>
      <c r="AM1860" s="26">
        <v>3031.9929999999999</v>
      </c>
      <c r="AN1860" s="26">
        <v>2511.8409999999999</v>
      </c>
      <c r="AO1860" s="26">
        <v>2417.1970000000001</v>
      </c>
      <c r="AP1860" s="26">
        <v>828.50300000000004</v>
      </c>
      <c r="AQ1860" s="26">
        <v>381.98200000000003</v>
      </c>
      <c r="AR1860" s="26">
        <v>98.228999999999999</v>
      </c>
      <c r="AS1860" s="26">
        <v>19.462</v>
      </c>
      <c r="AT1860" s="26">
        <v>10.319000000000001</v>
      </c>
      <c r="AU1860" s="26">
        <v>9.3040000000000003</v>
      </c>
      <c r="AV1860" s="26">
        <v>6.4939999999999998</v>
      </c>
      <c r="AW1860" s="26">
        <v>0</v>
      </c>
      <c r="AX1860" s="26">
        <v>0</v>
      </c>
      <c r="AY1860" s="26">
        <v>0</v>
      </c>
      <c r="AZ1860" s="26">
        <v>0</v>
      </c>
      <c r="BA1860" s="26">
        <v>0</v>
      </c>
      <c r="BB1860" s="26">
        <v>0</v>
      </c>
      <c r="BC1860" s="26">
        <v>0</v>
      </c>
      <c r="BD1860" s="26">
        <v>0</v>
      </c>
    </row>
    <row r="1861" spans="1:56" x14ac:dyDescent="0.25">
      <c r="A1861" t="s">
        <v>323</v>
      </c>
      <c r="D1861" t="s">
        <v>4</v>
      </c>
      <c r="G1861" s="155">
        <v>42990</v>
      </c>
      <c r="H1861" s="41">
        <f t="shared" si="33"/>
        <v>38460.367999999995</v>
      </c>
      <c r="I1861" s="26">
        <v>0</v>
      </c>
      <c r="J1861" s="26">
        <v>0</v>
      </c>
      <c r="K1861" s="26">
        <v>0</v>
      </c>
      <c r="L1861" s="26">
        <v>0</v>
      </c>
      <c r="M1861" s="26">
        <v>0</v>
      </c>
      <c r="N1861" s="26">
        <v>0</v>
      </c>
      <c r="O1861" s="26">
        <v>0</v>
      </c>
      <c r="P1861" s="26">
        <v>0</v>
      </c>
      <c r="Q1861" s="26">
        <v>0</v>
      </c>
      <c r="R1861" s="26">
        <v>0</v>
      </c>
      <c r="S1861" s="26">
        <v>0</v>
      </c>
      <c r="T1861" s="26">
        <v>0</v>
      </c>
      <c r="U1861" s="26">
        <v>2.5590000000000002</v>
      </c>
      <c r="V1861" s="26">
        <v>3.0760000000000001</v>
      </c>
      <c r="W1861" s="26">
        <v>4.8819999999999997</v>
      </c>
      <c r="X1861" s="26">
        <v>19.981000000000002</v>
      </c>
      <c r="Y1861" s="26">
        <v>52.506</v>
      </c>
      <c r="Z1861" s="26">
        <v>83.765000000000001</v>
      </c>
      <c r="AA1861" s="26">
        <v>88.731999999999999</v>
      </c>
      <c r="AB1861" s="26">
        <v>107.53100000000001</v>
      </c>
      <c r="AC1861" s="26">
        <v>390.41199999999998</v>
      </c>
      <c r="AD1861" s="26">
        <v>365.57499999999999</v>
      </c>
      <c r="AE1861" s="26">
        <v>387.79599999999999</v>
      </c>
      <c r="AF1861" s="26">
        <v>1116.3989999999999</v>
      </c>
      <c r="AG1861" s="26">
        <v>644.67999999999995</v>
      </c>
      <c r="AH1861" s="26">
        <v>9895.6929999999993</v>
      </c>
      <c r="AI1861" s="26">
        <v>6265.2879999999996</v>
      </c>
      <c r="AJ1861" s="26">
        <v>5734.5770000000002</v>
      </c>
      <c r="AK1861" s="26">
        <v>8526.7139999999999</v>
      </c>
      <c r="AL1861" s="26">
        <v>1355.771</v>
      </c>
      <c r="AM1861" s="26">
        <v>473.04399999999998</v>
      </c>
      <c r="AN1861" s="26">
        <v>654.67700000000002</v>
      </c>
      <c r="AO1861" s="26">
        <v>570.68499999999995</v>
      </c>
      <c r="AP1861" s="26">
        <v>449.51100000000002</v>
      </c>
      <c r="AQ1861" s="26">
        <v>810.90499999999997</v>
      </c>
      <c r="AR1861" s="26">
        <v>393.60599999999999</v>
      </c>
      <c r="AS1861" s="26">
        <v>40.805999999999997</v>
      </c>
      <c r="AT1861" s="26">
        <v>6.2930000000000001</v>
      </c>
      <c r="AU1861" s="26">
        <v>7.508</v>
      </c>
      <c r="AV1861" s="26">
        <v>7.3959999999999999</v>
      </c>
      <c r="AW1861" s="26">
        <v>0</v>
      </c>
      <c r="AX1861" s="26">
        <v>0</v>
      </c>
      <c r="AY1861" s="26">
        <v>0</v>
      </c>
      <c r="AZ1861" s="26">
        <v>0</v>
      </c>
      <c r="BA1861" s="26">
        <v>0</v>
      </c>
      <c r="BB1861" s="26">
        <v>0</v>
      </c>
      <c r="BC1861" s="26">
        <v>0</v>
      </c>
      <c r="BD1861" s="26">
        <v>0</v>
      </c>
    </row>
    <row r="1862" spans="1:56" x14ac:dyDescent="0.25">
      <c r="A1862" t="s">
        <v>323</v>
      </c>
      <c r="D1862" t="s">
        <v>4</v>
      </c>
      <c r="G1862" s="155">
        <v>42991</v>
      </c>
      <c r="H1862" s="41">
        <f t="shared" si="33"/>
        <v>163756.77200000003</v>
      </c>
      <c r="I1862" s="26">
        <v>0</v>
      </c>
      <c r="J1862" s="26">
        <v>0</v>
      </c>
      <c r="K1862" s="26">
        <v>0</v>
      </c>
      <c r="L1862" s="26">
        <v>0</v>
      </c>
      <c r="M1862" s="26">
        <v>0</v>
      </c>
      <c r="N1862" s="26">
        <v>0</v>
      </c>
      <c r="O1862" s="26">
        <v>0</v>
      </c>
      <c r="P1862" s="26">
        <v>0</v>
      </c>
      <c r="Q1862" s="26">
        <v>0</v>
      </c>
      <c r="R1862" s="26">
        <v>0</v>
      </c>
      <c r="S1862" s="26">
        <v>0</v>
      </c>
      <c r="T1862" s="26">
        <v>0</v>
      </c>
      <c r="U1862" s="26">
        <v>1.736</v>
      </c>
      <c r="V1862" s="26">
        <v>2.0870000000000002</v>
      </c>
      <c r="W1862" s="26">
        <v>19.344000000000001</v>
      </c>
      <c r="X1862" s="26">
        <v>78.433999999999997</v>
      </c>
      <c r="Y1862" s="26">
        <v>459.20699999999999</v>
      </c>
      <c r="Z1862" s="26">
        <v>1458.6790000000001</v>
      </c>
      <c r="AA1862" s="26">
        <v>2095.489</v>
      </c>
      <c r="AB1862" s="26">
        <v>2208.0079999999998</v>
      </c>
      <c r="AC1862" s="26">
        <v>3452.6329999999998</v>
      </c>
      <c r="AD1862" s="26">
        <v>4007.8049999999998</v>
      </c>
      <c r="AE1862" s="26">
        <v>9839.5759999999991</v>
      </c>
      <c r="AF1862" s="26">
        <v>10983.333000000001</v>
      </c>
      <c r="AG1862" s="26">
        <v>22560.008999999998</v>
      </c>
      <c r="AH1862" s="26">
        <v>20899.019</v>
      </c>
      <c r="AI1862" s="26">
        <v>14380.688</v>
      </c>
      <c r="AJ1862" s="26">
        <v>18900.274000000001</v>
      </c>
      <c r="AK1862" s="26">
        <v>11696.062</v>
      </c>
      <c r="AL1862" s="26">
        <v>13641.623</v>
      </c>
      <c r="AM1862" s="26">
        <v>6328.8490000000002</v>
      </c>
      <c r="AN1862" s="26">
        <v>8625.1839999999993</v>
      </c>
      <c r="AO1862" s="26">
        <v>7258.4539999999997</v>
      </c>
      <c r="AP1862" s="26">
        <v>4152.5730000000003</v>
      </c>
      <c r="AQ1862" s="26">
        <v>555.95600000000002</v>
      </c>
      <c r="AR1862" s="26">
        <v>112.208</v>
      </c>
      <c r="AS1862" s="26">
        <v>12.263999999999999</v>
      </c>
      <c r="AT1862" s="26">
        <v>10.169</v>
      </c>
      <c r="AU1862" s="26">
        <v>9.1809999999999992</v>
      </c>
      <c r="AV1862" s="26">
        <v>7.9279999999999999</v>
      </c>
      <c r="AW1862" s="26">
        <v>0</v>
      </c>
      <c r="AX1862" s="26">
        <v>0</v>
      </c>
      <c r="AY1862" s="26">
        <v>0</v>
      </c>
      <c r="AZ1862" s="26">
        <v>0</v>
      </c>
      <c r="BA1862" s="26">
        <v>0</v>
      </c>
      <c r="BB1862" s="26">
        <v>0</v>
      </c>
      <c r="BC1862" s="26">
        <v>0</v>
      </c>
      <c r="BD1862" s="26">
        <v>0</v>
      </c>
    </row>
    <row r="1863" spans="1:56" x14ac:dyDescent="0.25">
      <c r="A1863" t="s">
        <v>323</v>
      </c>
      <c r="D1863" t="s">
        <v>4</v>
      </c>
      <c r="G1863" s="155">
        <v>42992</v>
      </c>
      <c r="H1863" s="41">
        <f t="shared" si="33"/>
        <v>183708.402</v>
      </c>
      <c r="I1863" s="26">
        <v>0</v>
      </c>
      <c r="J1863" s="26">
        <v>0</v>
      </c>
      <c r="K1863" s="26">
        <v>0</v>
      </c>
      <c r="L1863" s="26">
        <v>0</v>
      </c>
      <c r="M1863" s="26">
        <v>0</v>
      </c>
      <c r="N1863" s="26">
        <v>0</v>
      </c>
      <c r="O1863" s="26">
        <v>0</v>
      </c>
      <c r="P1863" s="26">
        <v>0</v>
      </c>
      <c r="Q1863" s="26">
        <v>0</v>
      </c>
      <c r="R1863" s="26">
        <v>0</v>
      </c>
      <c r="S1863" s="26">
        <v>0</v>
      </c>
      <c r="T1863" s="26">
        <v>0</v>
      </c>
      <c r="U1863" s="26">
        <v>4.4790000000000001</v>
      </c>
      <c r="V1863" s="26">
        <v>5.0970000000000004</v>
      </c>
      <c r="W1863" s="26">
        <v>10.768000000000001</v>
      </c>
      <c r="X1863" s="26">
        <v>409.09500000000003</v>
      </c>
      <c r="Y1863" s="26">
        <v>2038.492</v>
      </c>
      <c r="Z1863" s="26">
        <v>4989.8270000000002</v>
      </c>
      <c r="AA1863" s="26">
        <v>11185.222</v>
      </c>
      <c r="AB1863" s="26">
        <v>14941.541999999999</v>
      </c>
      <c r="AC1863" s="26">
        <v>24414.731</v>
      </c>
      <c r="AD1863" s="26">
        <v>27432.278999999999</v>
      </c>
      <c r="AE1863" s="26">
        <v>24960.256000000001</v>
      </c>
      <c r="AF1863" s="26">
        <v>13747.254000000001</v>
      </c>
      <c r="AG1863" s="26">
        <v>14464.411</v>
      </c>
      <c r="AH1863" s="26">
        <v>14897.313</v>
      </c>
      <c r="AI1863" s="26">
        <v>10802.432000000001</v>
      </c>
      <c r="AJ1863" s="26">
        <v>3679.3960000000002</v>
      </c>
      <c r="AK1863" s="26">
        <v>3802.125</v>
      </c>
      <c r="AL1863" s="26">
        <v>2970.4110000000001</v>
      </c>
      <c r="AM1863" s="26">
        <v>2081.2820000000002</v>
      </c>
      <c r="AN1863" s="26">
        <v>2644.47</v>
      </c>
      <c r="AO1863" s="26">
        <v>953.13099999999997</v>
      </c>
      <c r="AP1863" s="26">
        <v>1301.9000000000001</v>
      </c>
      <c r="AQ1863" s="26">
        <v>1246.67</v>
      </c>
      <c r="AR1863" s="26">
        <v>641.80499999999995</v>
      </c>
      <c r="AS1863" s="26">
        <v>48.475999999999999</v>
      </c>
      <c r="AT1863" s="26">
        <v>13.638</v>
      </c>
      <c r="AU1863" s="26">
        <v>11.465999999999999</v>
      </c>
      <c r="AV1863" s="26">
        <v>10.433999999999999</v>
      </c>
      <c r="AW1863" s="26">
        <v>0</v>
      </c>
      <c r="AX1863" s="26">
        <v>0</v>
      </c>
      <c r="AY1863" s="26">
        <v>0</v>
      </c>
      <c r="AZ1863" s="26">
        <v>0</v>
      </c>
      <c r="BA1863" s="26">
        <v>0</v>
      </c>
      <c r="BB1863" s="26">
        <v>0</v>
      </c>
      <c r="BC1863" s="26">
        <v>0</v>
      </c>
      <c r="BD1863" s="26">
        <v>0</v>
      </c>
    </row>
    <row r="1864" spans="1:56" x14ac:dyDescent="0.25">
      <c r="A1864" t="s">
        <v>323</v>
      </c>
      <c r="D1864" t="s">
        <v>4</v>
      </c>
      <c r="G1864" s="155">
        <v>42993</v>
      </c>
      <c r="H1864" s="41">
        <f t="shared" si="33"/>
        <v>97190.895000000019</v>
      </c>
      <c r="I1864" s="26">
        <v>0</v>
      </c>
      <c r="J1864" s="26">
        <v>0</v>
      </c>
      <c r="K1864" s="26">
        <v>0</v>
      </c>
      <c r="L1864" s="26">
        <v>0</v>
      </c>
      <c r="M1864" s="26">
        <v>0</v>
      </c>
      <c r="N1864" s="26">
        <v>0</v>
      </c>
      <c r="O1864" s="26">
        <v>0</v>
      </c>
      <c r="P1864" s="26">
        <v>0</v>
      </c>
      <c r="Q1864" s="26">
        <v>0</v>
      </c>
      <c r="R1864" s="26">
        <v>0</v>
      </c>
      <c r="S1864" s="26">
        <v>0</v>
      </c>
      <c r="T1864" s="26">
        <v>0</v>
      </c>
      <c r="U1864" s="26">
        <v>3.508</v>
      </c>
      <c r="V1864" s="26">
        <v>4.0359999999999996</v>
      </c>
      <c r="W1864" s="26">
        <v>7.4569999999999999</v>
      </c>
      <c r="X1864" s="26">
        <v>120.125</v>
      </c>
      <c r="Y1864" s="26">
        <v>1718.5170000000001</v>
      </c>
      <c r="Z1864" s="26">
        <v>4726.3389999999999</v>
      </c>
      <c r="AA1864" s="26">
        <v>7517.5389999999998</v>
      </c>
      <c r="AB1864" s="26">
        <v>4982.4210000000003</v>
      </c>
      <c r="AC1864" s="26">
        <v>3223.607</v>
      </c>
      <c r="AD1864" s="26">
        <v>5041.4089999999997</v>
      </c>
      <c r="AE1864" s="26">
        <v>3788.576</v>
      </c>
      <c r="AF1864" s="26">
        <v>4856.2790000000005</v>
      </c>
      <c r="AG1864" s="26">
        <v>4389.2780000000002</v>
      </c>
      <c r="AH1864" s="26">
        <v>4533.8999999999996</v>
      </c>
      <c r="AI1864" s="26">
        <v>7486.9740000000002</v>
      </c>
      <c r="AJ1864" s="26">
        <v>5917.3090000000002</v>
      </c>
      <c r="AK1864" s="26">
        <v>7432.9930000000004</v>
      </c>
      <c r="AL1864" s="26">
        <v>9458.2019999999993</v>
      </c>
      <c r="AM1864" s="26">
        <v>13216.111000000001</v>
      </c>
      <c r="AN1864" s="26">
        <v>4121.16</v>
      </c>
      <c r="AO1864" s="26">
        <v>3308.4430000000002</v>
      </c>
      <c r="AP1864" s="26">
        <v>869.46900000000005</v>
      </c>
      <c r="AQ1864" s="26">
        <v>369.16300000000001</v>
      </c>
      <c r="AR1864" s="26">
        <v>50.343000000000004</v>
      </c>
      <c r="AS1864" s="26">
        <v>20.521999999999998</v>
      </c>
      <c r="AT1864" s="26">
        <v>10.137</v>
      </c>
      <c r="AU1864" s="26">
        <v>8.8800000000000008</v>
      </c>
      <c r="AV1864" s="26">
        <v>8.1980000000000004</v>
      </c>
      <c r="AW1864" s="26">
        <v>0</v>
      </c>
      <c r="AX1864" s="26">
        <v>0</v>
      </c>
      <c r="AY1864" s="26">
        <v>0</v>
      </c>
      <c r="AZ1864" s="26">
        <v>0</v>
      </c>
      <c r="BA1864" s="26">
        <v>0</v>
      </c>
      <c r="BB1864" s="26">
        <v>0</v>
      </c>
      <c r="BC1864" s="26">
        <v>0</v>
      </c>
      <c r="BD1864" s="26">
        <v>0</v>
      </c>
    </row>
    <row r="1865" spans="1:56" x14ac:dyDescent="0.25">
      <c r="A1865" t="s">
        <v>323</v>
      </c>
      <c r="D1865" t="s">
        <v>4</v>
      </c>
      <c r="G1865" s="155">
        <v>42994</v>
      </c>
      <c r="H1865" s="41">
        <f t="shared" si="33"/>
        <v>477653.93599999993</v>
      </c>
      <c r="I1865" s="26">
        <v>0</v>
      </c>
      <c r="J1865" s="26">
        <v>0</v>
      </c>
      <c r="K1865" s="26">
        <v>0</v>
      </c>
      <c r="L1865" s="26">
        <v>0</v>
      </c>
      <c r="M1865" s="26">
        <v>0</v>
      </c>
      <c r="N1865" s="26">
        <v>0</v>
      </c>
      <c r="O1865" s="26">
        <v>0</v>
      </c>
      <c r="P1865" s="26">
        <v>0</v>
      </c>
      <c r="Q1865" s="26">
        <v>0</v>
      </c>
      <c r="R1865" s="26">
        <v>0</v>
      </c>
      <c r="S1865" s="26">
        <v>0</v>
      </c>
      <c r="T1865" s="26">
        <v>0</v>
      </c>
      <c r="U1865" s="26">
        <v>1.47</v>
      </c>
      <c r="V1865" s="26">
        <v>3.8170000000000002</v>
      </c>
      <c r="W1865" s="26">
        <v>81.468000000000004</v>
      </c>
      <c r="X1865" s="26">
        <v>756.322</v>
      </c>
      <c r="Y1865" s="26">
        <v>4011.7550000000001</v>
      </c>
      <c r="Z1865" s="26">
        <v>9707.9060000000009</v>
      </c>
      <c r="AA1865" s="26">
        <v>15657.888999999999</v>
      </c>
      <c r="AB1865" s="26">
        <v>20796.569</v>
      </c>
      <c r="AC1865" s="26">
        <v>26007.875</v>
      </c>
      <c r="AD1865" s="26">
        <v>28724.631000000001</v>
      </c>
      <c r="AE1865" s="26">
        <v>30469.343000000001</v>
      </c>
      <c r="AF1865" s="26">
        <v>29483.912</v>
      </c>
      <c r="AG1865" s="26">
        <v>36040.906999999999</v>
      </c>
      <c r="AH1865" s="26">
        <v>36918.578000000001</v>
      </c>
      <c r="AI1865" s="26">
        <v>38275.084000000003</v>
      </c>
      <c r="AJ1865" s="26">
        <v>37012.603000000003</v>
      </c>
      <c r="AK1865" s="26">
        <v>37104.262999999999</v>
      </c>
      <c r="AL1865" s="26">
        <v>34930.468999999997</v>
      </c>
      <c r="AM1865" s="26">
        <v>31806.134999999998</v>
      </c>
      <c r="AN1865" s="26">
        <v>26645.32</v>
      </c>
      <c r="AO1865" s="26">
        <v>17264.577000000001</v>
      </c>
      <c r="AP1865" s="26">
        <v>8587.3420000000006</v>
      </c>
      <c r="AQ1865" s="26">
        <v>5492.0889999999999</v>
      </c>
      <c r="AR1865" s="26">
        <v>1711.7260000000001</v>
      </c>
      <c r="AS1865" s="26">
        <v>126.122</v>
      </c>
      <c r="AT1865" s="26">
        <v>10.757999999999999</v>
      </c>
      <c r="AU1865" s="26">
        <v>11.999000000000001</v>
      </c>
      <c r="AV1865" s="26">
        <v>13.007</v>
      </c>
      <c r="AW1865" s="26">
        <v>0</v>
      </c>
      <c r="AX1865" s="26">
        <v>0</v>
      </c>
      <c r="AY1865" s="26">
        <v>0</v>
      </c>
      <c r="AZ1865" s="26">
        <v>0</v>
      </c>
      <c r="BA1865" s="26">
        <v>0</v>
      </c>
      <c r="BB1865" s="26">
        <v>0</v>
      </c>
      <c r="BC1865" s="26">
        <v>0</v>
      </c>
      <c r="BD1865" s="26">
        <v>0</v>
      </c>
    </row>
    <row r="1866" spans="1:56" x14ac:dyDescent="0.25">
      <c r="A1866" t="s">
        <v>323</v>
      </c>
      <c r="D1866" t="s">
        <v>4</v>
      </c>
      <c r="G1866" s="155">
        <v>42995</v>
      </c>
      <c r="H1866" s="41">
        <f t="shared" si="33"/>
        <v>550571.37</v>
      </c>
      <c r="I1866" s="26">
        <v>0</v>
      </c>
      <c r="J1866" s="26">
        <v>0</v>
      </c>
      <c r="K1866" s="26">
        <v>0</v>
      </c>
      <c r="L1866" s="26">
        <v>0</v>
      </c>
      <c r="M1866" s="26">
        <v>0</v>
      </c>
      <c r="N1866" s="26">
        <v>0</v>
      </c>
      <c r="O1866" s="26">
        <v>0</v>
      </c>
      <c r="P1866" s="26">
        <v>0</v>
      </c>
      <c r="Q1866" s="26">
        <v>0</v>
      </c>
      <c r="R1866" s="26">
        <v>0</v>
      </c>
      <c r="S1866" s="26">
        <v>0</v>
      </c>
      <c r="T1866" s="26">
        <v>0</v>
      </c>
      <c r="U1866" s="26">
        <v>1.97</v>
      </c>
      <c r="V1866" s="26">
        <v>4.0289999999999999</v>
      </c>
      <c r="W1866" s="26">
        <v>335.37799999999999</v>
      </c>
      <c r="X1866" s="26">
        <v>2627.8910000000001</v>
      </c>
      <c r="Y1866" s="26">
        <v>5117.0169999999998</v>
      </c>
      <c r="Z1866" s="26">
        <v>10520.191000000001</v>
      </c>
      <c r="AA1866" s="26">
        <v>16653.580999999998</v>
      </c>
      <c r="AB1866" s="26">
        <v>22647.358</v>
      </c>
      <c r="AC1866" s="26">
        <v>28389.592000000001</v>
      </c>
      <c r="AD1866" s="26">
        <v>33747.881999999998</v>
      </c>
      <c r="AE1866" s="26">
        <v>38323.506000000001</v>
      </c>
      <c r="AF1866" s="26">
        <v>41430.163</v>
      </c>
      <c r="AG1866" s="26">
        <v>43691.67</v>
      </c>
      <c r="AH1866" s="26">
        <v>43214.771999999997</v>
      </c>
      <c r="AI1866" s="26">
        <v>44224.661999999997</v>
      </c>
      <c r="AJ1866" s="26">
        <v>42570.375</v>
      </c>
      <c r="AK1866" s="26">
        <v>38004.044999999998</v>
      </c>
      <c r="AL1866" s="26">
        <v>37038.495000000003</v>
      </c>
      <c r="AM1866" s="26">
        <v>32719.842000000001</v>
      </c>
      <c r="AN1866" s="26">
        <v>27602.924999999999</v>
      </c>
      <c r="AO1866" s="26">
        <v>20472.09</v>
      </c>
      <c r="AP1866" s="26">
        <v>12724.713</v>
      </c>
      <c r="AQ1866" s="26">
        <v>6303.9120000000003</v>
      </c>
      <c r="AR1866" s="26">
        <v>1974.68</v>
      </c>
      <c r="AS1866" s="26">
        <v>199.24199999999999</v>
      </c>
      <c r="AT1866" s="26">
        <v>8.4990000000000006</v>
      </c>
      <c r="AU1866" s="26">
        <v>10.805999999999999</v>
      </c>
      <c r="AV1866" s="26">
        <v>12.084</v>
      </c>
      <c r="AW1866" s="26">
        <v>0</v>
      </c>
      <c r="AX1866" s="26">
        <v>0</v>
      </c>
      <c r="AY1866" s="26">
        <v>0</v>
      </c>
      <c r="AZ1866" s="26">
        <v>0</v>
      </c>
      <c r="BA1866" s="26">
        <v>0</v>
      </c>
      <c r="BB1866" s="26">
        <v>0</v>
      </c>
      <c r="BC1866" s="26">
        <v>0</v>
      </c>
      <c r="BD1866" s="26">
        <v>0</v>
      </c>
    </row>
    <row r="1867" spans="1:56" x14ac:dyDescent="0.25">
      <c r="A1867" t="s">
        <v>323</v>
      </c>
      <c r="D1867" t="s">
        <v>4</v>
      </c>
      <c r="G1867" s="155">
        <v>42996</v>
      </c>
      <c r="H1867" s="41">
        <f t="shared" si="33"/>
        <v>336021.68099999987</v>
      </c>
      <c r="I1867" s="26">
        <v>0</v>
      </c>
      <c r="J1867" s="26">
        <v>0</v>
      </c>
      <c r="K1867" s="26">
        <v>0</v>
      </c>
      <c r="L1867" s="26">
        <v>0</v>
      </c>
      <c r="M1867" s="26">
        <v>0</v>
      </c>
      <c r="N1867" s="26">
        <v>0</v>
      </c>
      <c r="O1867" s="26">
        <v>0</v>
      </c>
      <c r="P1867" s="26">
        <v>0</v>
      </c>
      <c r="Q1867" s="26">
        <v>0</v>
      </c>
      <c r="R1867" s="26">
        <v>0</v>
      </c>
      <c r="S1867" s="26">
        <v>0</v>
      </c>
      <c r="T1867" s="26">
        <v>0</v>
      </c>
      <c r="U1867" s="26">
        <v>3.13</v>
      </c>
      <c r="V1867" s="26">
        <v>3.2829999999999999</v>
      </c>
      <c r="W1867" s="26">
        <v>74.366</v>
      </c>
      <c r="X1867" s="26">
        <v>906.423</v>
      </c>
      <c r="Y1867" s="26">
        <v>4283.009</v>
      </c>
      <c r="Z1867" s="26">
        <v>7955.7430000000004</v>
      </c>
      <c r="AA1867" s="26">
        <v>10744</v>
      </c>
      <c r="AB1867" s="26">
        <v>12293.394</v>
      </c>
      <c r="AC1867" s="26">
        <v>11627.865</v>
      </c>
      <c r="AD1867" s="26">
        <v>14936.264999999999</v>
      </c>
      <c r="AE1867" s="26">
        <v>20983.271000000001</v>
      </c>
      <c r="AF1867" s="26">
        <v>23476.284</v>
      </c>
      <c r="AG1867" s="26">
        <v>32456.36</v>
      </c>
      <c r="AH1867" s="26">
        <v>27041.618999999999</v>
      </c>
      <c r="AI1867" s="26">
        <v>29650.105</v>
      </c>
      <c r="AJ1867" s="26">
        <v>30985.103999999999</v>
      </c>
      <c r="AK1867" s="26">
        <v>25591.677</v>
      </c>
      <c r="AL1867" s="26">
        <v>21949.593000000001</v>
      </c>
      <c r="AM1867" s="26">
        <v>23940.464</v>
      </c>
      <c r="AN1867" s="26">
        <v>22921.937000000002</v>
      </c>
      <c r="AO1867" s="26">
        <v>9599.2980000000007</v>
      </c>
      <c r="AP1867" s="26">
        <v>4238.7139999999999</v>
      </c>
      <c r="AQ1867" s="26">
        <v>272.245</v>
      </c>
      <c r="AR1867" s="26">
        <v>43.338000000000001</v>
      </c>
      <c r="AS1867" s="26">
        <v>14.403</v>
      </c>
      <c r="AT1867" s="26">
        <v>13.35</v>
      </c>
      <c r="AU1867" s="26">
        <v>9.2200000000000006</v>
      </c>
      <c r="AV1867" s="26">
        <v>7.2210000000000001</v>
      </c>
      <c r="AW1867" s="26">
        <v>0</v>
      </c>
      <c r="AX1867" s="26">
        <v>0</v>
      </c>
      <c r="AY1867" s="26">
        <v>0</v>
      </c>
      <c r="AZ1867" s="26">
        <v>0</v>
      </c>
      <c r="BA1867" s="26">
        <v>0</v>
      </c>
      <c r="BB1867" s="26">
        <v>0</v>
      </c>
      <c r="BC1867" s="26">
        <v>0</v>
      </c>
      <c r="BD1867" s="26">
        <v>0</v>
      </c>
    </row>
    <row r="1868" spans="1:56" x14ac:dyDescent="0.25">
      <c r="A1868" t="s">
        <v>323</v>
      </c>
      <c r="D1868" t="s">
        <v>4</v>
      </c>
      <c r="G1868" s="155">
        <v>42997</v>
      </c>
      <c r="H1868" s="41">
        <f t="shared" si="33"/>
        <v>415292.42600000004</v>
      </c>
      <c r="I1868" s="26">
        <v>0</v>
      </c>
      <c r="J1868" s="26">
        <v>0</v>
      </c>
      <c r="K1868" s="26">
        <v>0</v>
      </c>
      <c r="L1868" s="26">
        <v>0</v>
      </c>
      <c r="M1868" s="26">
        <v>0</v>
      </c>
      <c r="N1868" s="26">
        <v>0</v>
      </c>
      <c r="O1868" s="26">
        <v>0</v>
      </c>
      <c r="P1868" s="26">
        <v>0</v>
      </c>
      <c r="Q1868" s="26">
        <v>0</v>
      </c>
      <c r="R1868" s="26">
        <v>0</v>
      </c>
      <c r="S1868" s="26">
        <v>0</v>
      </c>
      <c r="T1868" s="26">
        <v>0</v>
      </c>
      <c r="U1868" s="26">
        <v>3.9780000000000002</v>
      </c>
      <c r="V1868" s="26">
        <v>4.9539999999999997</v>
      </c>
      <c r="W1868" s="26">
        <v>134.09800000000001</v>
      </c>
      <c r="X1868" s="26">
        <v>1408.8150000000001</v>
      </c>
      <c r="Y1868" s="26">
        <v>4441.692</v>
      </c>
      <c r="Z1868" s="26">
        <v>8405.9740000000002</v>
      </c>
      <c r="AA1868" s="26">
        <v>13251.817999999999</v>
      </c>
      <c r="AB1868" s="26">
        <v>18076.615000000002</v>
      </c>
      <c r="AC1868" s="26">
        <v>21343.232</v>
      </c>
      <c r="AD1868" s="26">
        <v>26769.071</v>
      </c>
      <c r="AE1868" s="26">
        <v>31187.083999999999</v>
      </c>
      <c r="AF1868" s="26">
        <v>28580.762999999999</v>
      </c>
      <c r="AG1868" s="26">
        <v>28963.675999999999</v>
      </c>
      <c r="AH1868" s="26">
        <v>32207.642</v>
      </c>
      <c r="AI1868" s="26">
        <v>34153.472999999998</v>
      </c>
      <c r="AJ1868" s="26">
        <v>37455.43</v>
      </c>
      <c r="AK1868" s="26">
        <v>32744.493999999999</v>
      </c>
      <c r="AL1868" s="26">
        <v>26868.837</v>
      </c>
      <c r="AM1868" s="26">
        <v>22375.065999999999</v>
      </c>
      <c r="AN1868" s="26">
        <v>15715.098</v>
      </c>
      <c r="AO1868" s="26">
        <v>15047.375</v>
      </c>
      <c r="AP1868" s="26">
        <v>9843.0490000000009</v>
      </c>
      <c r="AQ1868" s="26">
        <v>5016.1149999999998</v>
      </c>
      <c r="AR1868" s="26">
        <v>1201.3320000000001</v>
      </c>
      <c r="AS1868" s="26">
        <v>66.162000000000006</v>
      </c>
      <c r="AT1868" s="26">
        <v>8.7219999999999995</v>
      </c>
      <c r="AU1868" s="26">
        <v>8.6509999999999998</v>
      </c>
      <c r="AV1868" s="26">
        <v>9.2100000000000009</v>
      </c>
      <c r="AW1868" s="26">
        <v>0</v>
      </c>
      <c r="AX1868" s="26">
        <v>0</v>
      </c>
      <c r="AY1868" s="26">
        <v>0</v>
      </c>
      <c r="AZ1868" s="26">
        <v>0</v>
      </c>
      <c r="BA1868" s="26">
        <v>0</v>
      </c>
      <c r="BB1868" s="26">
        <v>0</v>
      </c>
      <c r="BC1868" s="26">
        <v>0</v>
      </c>
      <c r="BD1868" s="26">
        <v>0</v>
      </c>
    </row>
    <row r="1869" spans="1:56" x14ac:dyDescent="0.25">
      <c r="A1869" t="s">
        <v>323</v>
      </c>
      <c r="D1869" t="s">
        <v>4</v>
      </c>
      <c r="G1869" s="155">
        <v>42998</v>
      </c>
      <c r="H1869" s="41">
        <f t="shared" si="33"/>
        <v>443872.03500000003</v>
      </c>
      <c r="I1869" s="26">
        <v>0</v>
      </c>
      <c r="J1869" s="26">
        <v>0</v>
      </c>
      <c r="K1869" s="26">
        <v>0</v>
      </c>
      <c r="L1869" s="26">
        <v>0</v>
      </c>
      <c r="M1869" s="26">
        <v>0</v>
      </c>
      <c r="N1869" s="26">
        <v>0</v>
      </c>
      <c r="O1869" s="26">
        <v>0</v>
      </c>
      <c r="P1869" s="26">
        <v>0</v>
      </c>
      <c r="Q1869" s="26">
        <v>0</v>
      </c>
      <c r="R1869" s="26">
        <v>0</v>
      </c>
      <c r="S1869" s="26">
        <v>0</v>
      </c>
      <c r="T1869" s="26">
        <v>0</v>
      </c>
      <c r="U1869" s="26">
        <v>4.7690000000000001</v>
      </c>
      <c r="V1869" s="26">
        <v>7.4130000000000003</v>
      </c>
      <c r="W1869" s="26">
        <v>192.94</v>
      </c>
      <c r="X1869" s="26">
        <v>1598.6389999999999</v>
      </c>
      <c r="Y1869" s="26">
        <v>4533.4740000000002</v>
      </c>
      <c r="Z1869" s="26">
        <v>8975.7309999999998</v>
      </c>
      <c r="AA1869" s="26">
        <v>14896.9</v>
      </c>
      <c r="AB1869" s="26">
        <v>20419.252</v>
      </c>
      <c r="AC1869" s="26">
        <v>18486.793000000001</v>
      </c>
      <c r="AD1869" s="26">
        <v>17288.052</v>
      </c>
      <c r="AE1869" s="26">
        <v>22428.384999999998</v>
      </c>
      <c r="AF1869" s="26">
        <v>29529.23</v>
      </c>
      <c r="AG1869" s="26">
        <v>39557.067999999999</v>
      </c>
      <c r="AH1869" s="26">
        <v>39848.781000000003</v>
      </c>
      <c r="AI1869" s="26">
        <v>39970.998</v>
      </c>
      <c r="AJ1869" s="26">
        <v>38940.004999999997</v>
      </c>
      <c r="AK1869" s="26">
        <v>37334.542999999998</v>
      </c>
      <c r="AL1869" s="26">
        <v>33314.987999999998</v>
      </c>
      <c r="AM1869" s="26">
        <v>27488.165000000001</v>
      </c>
      <c r="AN1869" s="26">
        <v>22928.617999999999</v>
      </c>
      <c r="AO1869" s="26">
        <v>14019.802</v>
      </c>
      <c r="AP1869" s="26">
        <v>7341.7280000000001</v>
      </c>
      <c r="AQ1869" s="26">
        <v>3778.9969999999998</v>
      </c>
      <c r="AR1869" s="26">
        <v>887.91</v>
      </c>
      <c r="AS1869" s="26">
        <v>68.665999999999997</v>
      </c>
      <c r="AT1869" s="26">
        <v>10.999000000000001</v>
      </c>
      <c r="AU1869" s="26">
        <v>9.9879999999999995</v>
      </c>
      <c r="AV1869" s="26">
        <v>9.2010000000000005</v>
      </c>
      <c r="AW1869" s="26">
        <v>0</v>
      </c>
      <c r="AX1869" s="26">
        <v>0</v>
      </c>
      <c r="AY1869" s="26">
        <v>0</v>
      </c>
      <c r="AZ1869" s="26">
        <v>0</v>
      </c>
      <c r="BA1869" s="26">
        <v>0</v>
      </c>
      <c r="BB1869" s="26">
        <v>0</v>
      </c>
      <c r="BC1869" s="26">
        <v>0</v>
      </c>
      <c r="BD1869" s="26">
        <v>0</v>
      </c>
    </row>
    <row r="1870" spans="1:56" x14ac:dyDescent="0.25">
      <c r="A1870" t="s">
        <v>323</v>
      </c>
      <c r="D1870" t="s">
        <v>4</v>
      </c>
      <c r="G1870" s="155">
        <v>42999</v>
      </c>
      <c r="H1870" s="41">
        <f t="shared" si="33"/>
        <v>283560.27299999999</v>
      </c>
      <c r="I1870" s="26">
        <v>0</v>
      </c>
      <c r="J1870" s="26">
        <v>0</v>
      </c>
      <c r="K1870" s="26">
        <v>0</v>
      </c>
      <c r="L1870" s="26">
        <v>0</v>
      </c>
      <c r="M1870" s="26">
        <v>0</v>
      </c>
      <c r="N1870" s="26">
        <v>0</v>
      </c>
      <c r="O1870" s="26">
        <v>0</v>
      </c>
      <c r="P1870" s="26">
        <v>0</v>
      </c>
      <c r="Q1870" s="26">
        <v>0</v>
      </c>
      <c r="R1870" s="26">
        <v>0</v>
      </c>
      <c r="S1870" s="26">
        <v>0</v>
      </c>
      <c r="T1870" s="26">
        <v>0</v>
      </c>
      <c r="U1870" s="26">
        <v>3.9740000000000002</v>
      </c>
      <c r="V1870" s="26">
        <v>4.3410000000000002</v>
      </c>
      <c r="W1870" s="26">
        <v>16.981000000000002</v>
      </c>
      <c r="X1870" s="26">
        <v>54.683</v>
      </c>
      <c r="Y1870" s="26">
        <v>126.997</v>
      </c>
      <c r="Z1870" s="26">
        <v>472.84500000000003</v>
      </c>
      <c r="AA1870" s="26">
        <v>1136.424</v>
      </c>
      <c r="AB1870" s="26">
        <v>815.97699999999998</v>
      </c>
      <c r="AC1870" s="26">
        <v>2665.1729999999998</v>
      </c>
      <c r="AD1870" s="26">
        <v>9760.8510000000006</v>
      </c>
      <c r="AE1870" s="26">
        <v>15608.549000000001</v>
      </c>
      <c r="AF1870" s="26">
        <v>19730.428</v>
      </c>
      <c r="AG1870" s="26">
        <v>30086.757000000001</v>
      </c>
      <c r="AH1870" s="26">
        <v>33527.07</v>
      </c>
      <c r="AI1870" s="26">
        <v>22046.388999999999</v>
      </c>
      <c r="AJ1870" s="26">
        <v>27222.197</v>
      </c>
      <c r="AK1870" s="26">
        <v>29035.737000000001</v>
      </c>
      <c r="AL1870" s="26">
        <v>20413.357</v>
      </c>
      <c r="AM1870" s="26">
        <v>18116.083999999999</v>
      </c>
      <c r="AN1870" s="26">
        <v>20352.134999999998</v>
      </c>
      <c r="AO1870" s="26">
        <v>17074.868999999999</v>
      </c>
      <c r="AP1870" s="26">
        <v>11479.013999999999</v>
      </c>
      <c r="AQ1870" s="26">
        <v>3387.518</v>
      </c>
      <c r="AR1870" s="26">
        <v>369.94799999999998</v>
      </c>
      <c r="AS1870" s="26">
        <v>20.536000000000001</v>
      </c>
      <c r="AT1870" s="26">
        <v>11.163</v>
      </c>
      <c r="AU1870" s="26">
        <v>9.8580000000000005</v>
      </c>
      <c r="AV1870" s="26">
        <v>10.417999999999999</v>
      </c>
      <c r="AW1870" s="26">
        <v>0</v>
      </c>
      <c r="AX1870" s="26">
        <v>0</v>
      </c>
      <c r="AY1870" s="26">
        <v>0</v>
      </c>
      <c r="AZ1870" s="26">
        <v>0</v>
      </c>
      <c r="BA1870" s="26">
        <v>0</v>
      </c>
      <c r="BB1870" s="26">
        <v>0</v>
      </c>
      <c r="BC1870" s="26">
        <v>0</v>
      </c>
      <c r="BD1870" s="26">
        <v>0</v>
      </c>
    </row>
    <row r="1871" spans="1:56" x14ac:dyDescent="0.25">
      <c r="A1871" t="s">
        <v>323</v>
      </c>
      <c r="D1871" t="s">
        <v>4</v>
      </c>
      <c r="G1871" s="155">
        <v>43000</v>
      </c>
      <c r="H1871" s="41">
        <f t="shared" ref="H1871:H1934" si="34">IF(D1871&lt;&gt;"Jemena",
IF(SUM(I1871:BD1871)&gt;0,SUM(I1871:BD1871),SUM(I1871:BD1871)*-1),
IF(AND(F1871&lt;&gt;"Jemena residential",F1871&lt;&gt;"Jemena small business"),0,IF(SUM(I1871:BD1871)&gt;0,SUM(I1871:BD1871),SUM(I1871:BD1871)*-1)))</f>
        <v>405917.18099999998</v>
      </c>
      <c r="I1871" s="26">
        <v>0</v>
      </c>
      <c r="J1871" s="26">
        <v>0</v>
      </c>
      <c r="K1871" s="26">
        <v>0</v>
      </c>
      <c r="L1871" s="26">
        <v>0</v>
      </c>
      <c r="M1871" s="26">
        <v>0</v>
      </c>
      <c r="N1871" s="26">
        <v>0</v>
      </c>
      <c r="O1871" s="26">
        <v>0</v>
      </c>
      <c r="P1871" s="26">
        <v>0</v>
      </c>
      <c r="Q1871" s="26">
        <v>0</v>
      </c>
      <c r="R1871" s="26">
        <v>0</v>
      </c>
      <c r="S1871" s="26">
        <v>0</v>
      </c>
      <c r="T1871" s="26">
        <v>0</v>
      </c>
      <c r="U1871" s="26">
        <v>3.0569999999999999</v>
      </c>
      <c r="V1871" s="26">
        <v>8.7309999999999999</v>
      </c>
      <c r="W1871" s="26">
        <v>625.27300000000002</v>
      </c>
      <c r="X1871" s="26">
        <v>1687.71</v>
      </c>
      <c r="Y1871" s="26">
        <v>3990.16</v>
      </c>
      <c r="Z1871" s="26">
        <v>9073.4709999999995</v>
      </c>
      <c r="AA1871" s="26">
        <v>15557.277</v>
      </c>
      <c r="AB1871" s="26">
        <v>19826.583999999999</v>
      </c>
      <c r="AC1871" s="26">
        <v>24438.857</v>
      </c>
      <c r="AD1871" s="26">
        <v>30433.797999999999</v>
      </c>
      <c r="AE1871" s="26">
        <v>31444.71</v>
      </c>
      <c r="AF1871" s="26">
        <v>36246.226000000002</v>
      </c>
      <c r="AG1871" s="26">
        <v>35566.692000000003</v>
      </c>
      <c r="AH1871" s="26">
        <v>37024.406999999999</v>
      </c>
      <c r="AI1871" s="26">
        <v>35457.728000000003</v>
      </c>
      <c r="AJ1871" s="26">
        <v>29269.255000000001</v>
      </c>
      <c r="AK1871" s="26">
        <v>23942.155999999999</v>
      </c>
      <c r="AL1871" s="26">
        <v>21958.885999999999</v>
      </c>
      <c r="AM1871" s="26">
        <v>19006.557000000001</v>
      </c>
      <c r="AN1871" s="26">
        <v>12669.121999999999</v>
      </c>
      <c r="AO1871" s="26">
        <v>6757.0940000000001</v>
      </c>
      <c r="AP1871" s="26">
        <v>6752.7910000000002</v>
      </c>
      <c r="AQ1871" s="26">
        <v>3238.4789999999998</v>
      </c>
      <c r="AR1871" s="26">
        <v>817.76300000000003</v>
      </c>
      <c r="AS1871" s="26">
        <v>91.341999999999999</v>
      </c>
      <c r="AT1871" s="26">
        <v>9.69</v>
      </c>
      <c r="AU1871" s="26">
        <v>10.420999999999999</v>
      </c>
      <c r="AV1871" s="26">
        <v>8.9440000000000008</v>
      </c>
      <c r="AW1871" s="26">
        <v>0</v>
      </c>
      <c r="AX1871" s="26">
        <v>0</v>
      </c>
      <c r="AY1871" s="26">
        <v>0</v>
      </c>
      <c r="AZ1871" s="26">
        <v>0</v>
      </c>
      <c r="BA1871" s="26">
        <v>0</v>
      </c>
      <c r="BB1871" s="26">
        <v>0</v>
      </c>
      <c r="BC1871" s="26">
        <v>0</v>
      </c>
      <c r="BD1871" s="26">
        <v>0</v>
      </c>
    </row>
    <row r="1872" spans="1:56" x14ac:dyDescent="0.25">
      <c r="A1872" t="s">
        <v>323</v>
      </c>
      <c r="D1872" t="s">
        <v>4</v>
      </c>
      <c r="G1872" s="155">
        <v>43001</v>
      </c>
      <c r="H1872" s="41">
        <f t="shared" si="34"/>
        <v>397378.19099999999</v>
      </c>
      <c r="I1872" s="26">
        <v>0</v>
      </c>
      <c r="J1872" s="26">
        <v>0</v>
      </c>
      <c r="K1872" s="26">
        <v>0</v>
      </c>
      <c r="L1872" s="26">
        <v>0</v>
      </c>
      <c r="M1872" s="26">
        <v>0</v>
      </c>
      <c r="N1872" s="26">
        <v>0</v>
      </c>
      <c r="O1872" s="26">
        <v>0</v>
      </c>
      <c r="P1872" s="26">
        <v>0</v>
      </c>
      <c r="Q1872" s="26">
        <v>0</v>
      </c>
      <c r="R1872" s="26">
        <v>0</v>
      </c>
      <c r="S1872" s="26">
        <v>0</v>
      </c>
      <c r="T1872" s="26">
        <v>0</v>
      </c>
      <c r="U1872" s="26">
        <v>3.1520000000000001</v>
      </c>
      <c r="V1872" s="26">
        <v>3.4550000000000001</v>
      </c>
      <c r="W1872" s="26">
        <v>22.818000000000001</v>
      </c>
      <c r="X1872" s="26">
        <v>310.892</v>
      </c>
      <c r="Y1872" s="26">
        <v>1401.1510000000001</v>
      </c>
      <c r="Z1872" s="26">
        <v>1110.5260000000001</v>
      </c>
      <c r="AA1872" s="26">
        <v>4065.7550000000001</v>
      </c>
      <c r="AB1872" s="26">
        <v>14339.977999999999</v>
      </c>
      <c r="AC1872" s="26">
        <v>26216.963</v>
      </c>
      <c r="AD1872" s="26">
        <v>32458.47</v>
      </c>
      <c r="AE1872" s="26">
        <v>36533.650999999998</v>
      </c>
      <c r="AF1872" s="26">
        <v>39295.131000000001</v>
      </c>
      <c r="AG1872" s="26">
        <v>40856.631999999998</v>
      </c>
      <c r="AH1872" s="26">
        <v>35412.184999999998</v>
      </c>
      <c r="AI1872" s="26">
        <v>29269.983</v>
      </c>
      <c r="AJ1872" s="26">
        <v>32830.92</v>
      </c>
      <c r="AK1872" s="26">
        <v>27376.805</v>
      </c>
      <c r="AL1872" s="26">
        <v>27377.563999999998</v>
      </c>
      <c r="AM1872" s="26">
        <v>13533.464</v>
      </c>
      <c r="AN1872" s="26">
        <v>15415.457</v>
      </c>
      <c r="AO1872" s="26">
        <v>9388.16</v>
      </c>
      <c r="AP1872" s="26">
        <v>3930.0410000000002</v>
      </c>
      <c r="AQ1872" s="26">
        <v>4998.5010000000002</v>
      </c>
      <c r="AR1872" s="26">
        <v>1153.6320000000001</v>
      </c>
      <c r="AS1872" s="26">
        <v>44.231000000000002</v>
      </c>
      <c r="AT1872" s="26">
        <v>11.922000000000001</v>
      </c>
      <c r="AU1872" s="26">
        <v>10.163</v>
      </c>
      <c r="AV1872" s="26">
        <v>6.5890000000000004</v>
      </c>
      <c r="AW1872" s="26">
        <v>0</v>
      </c>
      <c r="AX1872" s="26">
        <v>0</v>
      </c>
      <c r="AY1872" s="26">
        <v>0</v>
      </c>
      <c r="AZ1872" s="26">
        <v>0</v>
      </c>
      <c r="BA1872" s="26">
        <v>0</v>
      </c>
      <c r="BB1872" s="26">
        <v>0</v>
      </c>
      <c r="BC1872" s="26">
        <v>0</v>
      </c>
      <c r="BD1872" s="26">
        <v>0</v>
      </c>
    </row>
    <row r="1873" spans="1:56" x14ac:dyDescent="0.25">
      <c r="A1873" t="s">
        <v>323</v>
      </c>
      <c r="D1873" t="s">
        <v>4</v>
      </c>
      <c r="G1873" s="155">
        <v>43002</v>
      </c>
      <c r="H1873" s="41">
        <f t="shared" si="34"/>
        <v>335850.98999999987</v>
      </c>
      <c r="I1873" s="26">
        <v>0</v>
      </c>
      <c r="J1873" s="26">
        <v>0</v>
      </c>
      <c r="K1873" s="26">
        <v>0</v>
      </c>
      <c r="L1873" s="26">
        <v>0</v>
      </c>
      <c r="M1873" s="26">
        <v>0</v>
      </c>
      <c r="N1873" s="26">
        <v>0</v>
      </c>
      <c r="O1873" s="26">
        <v>0</v>
      </c>
      <c r="P1873" s="26">
        <v>0</v>
      </c>
      <c r="Q1873" s="26">
        <v>0</v>
      </c>
      <c r="R1873" s="26">
        <v>0</v>
      </c>
      <c r="S1873" s="26">
        <v>0</v>
      </c>
      <c r="T1873" s="26">
        <v>0</v>
      </c>
      <c r="U1873" s="26">
        <v>3.823</v>
      </c>
      <c r="V1873" s="26">
        <v>3.831</v>
      </c>
      <c r="W1873" s="26">
        <v>29.106000000000002</v>
      </c>
      <c r="X1873" s="26">
        <v>2304.6819999999998</v>
      </c>
      <c r="Y1873" s="26">
        <v>1816.491</v>
      </c>
      <c r="Z1873" s="26">
        <v>7558.13</v>
      </c>
      <c r="AA1873" s="26">
        <v>19237.694</v>
      </c>
      <c r="AB1873" s="26">
        <v>24954.726999999999</v>
      </c>
      <c r="AC1873" s="26">
        <v>25239.594000000001</v>
      </c>
      <c r="AD1873" s="26">
        <v>22629.149000000001</v>
      </c>
      <c r="AE1873" s="26">
        <v>27695.824000000001</v>
      </c>
      <c r="AF1873" s="26">
        <v>31937.187000000002</v>
      </c>
      <c r="AG1873" s="26">
        <v>21794.405999999999</v>
      </c>
      <c r="AH1873" s="26">
        <v>24346.195</v>
      </c>
      <c r="AI1873" s="26">
        <v>26632.955000000002</v>
      </c>
      <c r="AJ1873" s="26">
        <v>15673.103999999999</v>
      </c>
      <c r="AK1873" s="26">
        <v>12339.032999999999</v>
      </c>
      <c r="AL1873" s="26">
        <v>16453.085999999999</v>
      </c>
      <c r="AM1873" s="26">
        <v>20921.153999999999</v>
      </c>
      <c r="AN1873" s="26">
        <v>12358.343000000001</v>
      </c>
      <c r="AO1873" s="26">
        <v>9332.5259999999998</v>
      </c>
      <c r="AP1873" s="26">
        <v>9952.9519999999993</v>
      </c>
      <c r="AQ1873" s="26">
        <v>2117.9699999999998</v>
      </c>
      <c r="AR1873" s="26">
        <v>400.83699999999999</v>
      </c>
      <c r="AS1873" s="26">
        <v>88.947999999999993</v>
      </c>
      <c r="AT1873" s="26">
        <v>11.632999999999999</v>
      </c>
      <c r="AU1873" s="26">
        <v>9.3629999999999995</v>
      </c>
      <c r="AV1873" s="26">
        <v>8.2469999999999999</v>
      </c>
      <c r="AW1873" s="26">
        <v>0</v>
      </c>
      <c r="AX1873" s="26">
        <v>0</v>
      </c>
      <c r="AY1873" s="26">
        <v>0</v>
      </c>
      <c r="AZ1873" s="26">
        <v>0</v>
      </c>
      <c r="BA1873" s="26">
        <v>0</v>
      </c>
      <c r="BB1873" s="26">
        <v>0</v>
      </c>
      <c r="BC1873" s="26">
        <v>0</v>
      </c>
      <c r="BD1873" s="26">
        <v>0</v>
      </c>
    </row>
    <row r="1874" spans="1:56" x14ac:dyDescent="0.25">
      <c r="A1874" t="s">
        <v>323</v>
      </c>
      <c r="D1874" t="s">
        <v>4</v>
      </c>
      <c r="G1874" s="155">
        <v>43003</v>
      </c>
      <c r="H1874" s="41">
        <f t="shared" si="34"/>
        <v>263348.41699999996</v>
      </c>
      <c r="I1874" s="26">
        <v>0</v>
      </c>
      <c r="J1874" s="26">
        <v>0</v>
      </c>
      <c r="K1874" s="26">
        <v>0</v>
      </c>
      <c r="L1874" s="26">
        <v>0</v>
      </c>
      <c r="M1874" s="26">
        <v>0</v>
      </c>
      <c r="N1874" s="26">
        <v>0</v>
      </c>
      <c r="O1874" s="26">
        <v>0</v>
      </c>
      <c r="P1874" s="26">
        <v>0</v>
      </c>
      <c r="Q1874" s="26">
        <v>0</v>
      </c>
      <c r="R1874" s="26">
        <v>0</v>
      </c>
      <c r="S1874" s="26">
        <v>0</v>
      </c>
      <c r="T1874" s="26">
        <v>0</v>
      </c>
      <c r="U1874" s="26">
        <v>4.7249999999999996</v>
      </c>
      <c r="V1874" s="26">
        <v>5.5149999999999997</v>
      </c>
      <c r="W1874" s="26">
        <v>99.378</v>
      </c>
      <c r="X1874" s="26">
        <v>579.55799999999999</v>
      </c>
      <c r="Y1874" s="26">
        <v>2216.61</v>
      </c>
      <c r="Z1874" s="26">
        <v>5922.97</v>
      </c>
      <c r="AA1874" s="26">
        <v>11446.27</v>
      </c>
      <c r="AB1874" s="26">
        <v>15018.558000000001</v>
      </c>
      <c r="AC1874" s="26">
        <v>19650.625</v>
      </c>
      <c r="AD1874" s="26">
        <v>15813.627</v>
      </c>
      <c r="AE1874" s="26">
        <v>17370.237000000001</v>
      </c>
      <c r="AF1874" s="26">
        <v>14977.302</v>
      </c>
      <c r="AG1874" s="26">
        <v>19933.304</v>
      </c>
      <c r="AH1874" s="26">
        <v>24255.534</v>
      </c>
      <c r="AI1874" s="26">
        <v>14805.287</v>
      </c>
      <c r="AJ1874" s="26">
        <v>16223.627</v>
      </c>
      <c r="AK1874" s="26">
        <v>16693.798999999999</v>
      </c>
      <c r="AL1874" s="26">
        <v>16349.584999999999</v>
      </c>
      <c r="AM1874" s="26">
        <v>14119.985000000001</v>
      </c>
      <c r="AN1874" s="26">
        <v>17690.146000000001</v>
      </c>
      <c r="AO1874" s="26">
        <v>7984.6750000000002</v>
      </c>
      <c r="AP1874" s="26">
        <v>6333.7209999999995</v>
      </c>
      <c r="AQ1874" s="26">
        <v>4555.01</v>
      </c>
      <c r="AR1874" s="26">
        <v>1094.53</v>
      </c>
      <c r="AS1874" s="26">
        <v>173.917</v>
      </c>
      <c r="AT1874" s="26">
        <v>12.095000000000001</v>
      </c>
      <c r="AU1874" s="26">
        <v>9.1809999999999992</v>
      </c>
      <c r="AV1874" s="26">
        <v>8.6460000000000008</v>
      </c>
      <c r="AW1874" s="26">
        <v>0</v>
      </c>
      <c r="AX1874" s="26">
        <v>0</v>
      </c>
      <c r="AY1874" s="26">
        <v>0</v>
      </c>
      <c r="AZ1874" s="26">
        <v>0</v>
      </c>
      <c r="BA1874" s="26">
        <v>0</v>
      </c>
      <c r="BB1874" s="26">
        <v>0</v>
      </c>
      <c r="BC1874" s="26">
        <v>0</v>
      </c>
      <c r="BD1874" s="26">
        <v>0</v>
      </c>
    </row>
    <row r="1875" spans="1:56" x14ac:dyDescent="0.25">
      <c r="A1875" t="s">
        <v>323</v>
      </c>
      <c r="D1875" t="s">
        <v>4</v>
      </c>
      <c r="G1875" s="155">
        <v>43004</v>
      </c>
      <c r="H1875" s="41">
        <f t="shared" si="34"/>
        <v>491228.13500000001</v>
      </c>
      <c r="I1875" s="26">
        <v>0</v>
      </c>
      <c r="J1875" s="26">
        <v>0</v>
      </c>
      <c r="K1875" s="26">
        <v>0</v>
      </c>
      <c r="L1875" s="26">
        <v>0</v>
      </c>
      <c r="M1875" s="26">
        <v>0</v>
      </c>
      <c r="N1875" s="26">
        <v>0</v>
      </c>
      <c r="O1875" s="26">
        <v>0</v>
      </c>
      <c r="P1875" s="26">
        <v>0</v>
      </c>
      <c r="Q1875" s="26">
        <v>0</v>
      </c>
      <c r="R1875" s="26">
        <v>0</v>
      </c>
      <c r="S1875" s="26">
        <v>0</v>
      </c>
      <c r="T1875" s="26">
        <v>0</v>
      </c>
      <c r="U1875" s="26">
        <v>4.9429999999999996</v>
      </c>
      <c r="V1875" s="26">
        <v>11.426</v>
      </c>
      <c r="W1875" s="26">
        <v>323.86</v>
      </c>
      <c r="X1875" s="26">
        <v>1670.567</v>
      </c>
      <c r="Y1875" s="26">
        <v>3867.6790000000001</v>
      </c>
      <c r="Z1875" s="26">
        <v>7856.5050000000001</v>
      </c>
      <c r="AA1875" s="26">
        <v>13591.855</v>
      </c>
      <c r="AB1875" s="26">
        <v>20488.687000000002</v>
      </c>
      <c r="AC1875" s="26">
        <v>26295.34</v>
      </c>
      <c r="AD1875" s="26">
        <v>25247.649000000001</v>
      </c>
      <c r="AE1875" s="26">
        <v>22200.058000000001</v>
      </c>
      <c r="AF1875" s="26">
        <v>30745.412</v>
      </c>
      <c r="AG1875" s="26">
        <v>34990.665999999997</v>
      </c>
      <c r="AH1875" s="26">
        <v>35530.995999999999</v>
      </c>
      <c r="AI1875" s="26">
        <v>38788.224999999999</v>
      </c>
      <c r="AJ1875" s="26">
        <v>40107.889000000003</v>
      </c>
      <c r="AK1875" s="26">
        <v>39743.900999999998</v>
      </c>
      <c r="AL1875" s="26">
        <v>37766.237000000001</v>
      </c>
      <c r="AM1875" s="26">
        <v>34164.925999999999</v>
      </c>
      <c r="AN1875" s="26">
        <v>28856.343000000001</v>
      </c>
      <c r="AO1875" s="26">
        <v>22251.768</v>
      </c>
      <c r="AP1875" s="26">
        <v>15148.384</v>
      </c>
      <c r="AQ1875" s="26">
        <v>8320.75</v>
      </c>
      <c r="AR1875" s="26">
        <v>2895.1010000000001</v>
      </c>
      <c r="AS1875" s="26">
        <v>320.07</v>
      </c>
      <c r="AT1875" s="26">
        <v>16.175000000000001</v>
      </c>
      <c r="AU1875" s="26">
        <v>12.145</v>
      </c>
      <c r="AV1875" s="26">
        <v>10.577999999999999</v>
      </c>
      <c r="AW1875" s="26">
        <v>0</v>
      </c>
      <c r="AX1875" s="26">
        <v>0</v>
      </c>
      <c r="AY1875" s="26">
        <v>0</v>
      </c>
      <c r="AZ1875" s="26">
        <v>0</v>
      </c>
      <c r="BA1875" s="26">
        <v>0</v>
      </c>
      <c r="BB1875" s="26">
        <v>0</v>
      </c>
      <c r="BC1875" s="26">
        <v>0</v>
      </c>
      <c r="BD1875" s="26">
        <v>0</v>
      </c>
    </row>
    <row r="1876" spans="1:56" x14ac:dyDescent="0.25">
      <c r="A1876" t="s">
        <v>323</v>
      </c>
      <c r="D1876" t="s">
        <v>4</v>
      </c>
      <c r="G1876" s="155">
        <v>43005</v>
      </c>
      <c r="H1876" s="41">
        <f t="shared" si="34"/>
        <v>249044.02999999997</v>
      </c>
      <c r="I1876" s="26">
        <v>0</v>
      </c>
      <c r="J1876" s="26">
        <v>0</v>
      </c>
      <c r="K1876" s="26">
        <v>0</v>
      </c>
      <c r="L1876" s="26">
        <v>0</v>
      </c>
      <c r="M1876" s="26">
        <v>0</v>
      </c>
      <c r="N1876" s="26">
        <v>0</v>
      </c>
      <c r="O1876" s="26">
        <v>0</v>
      </c>
      <c r="P1876" s="26">
        <v>0</v>
      </c>
      <c r="Q1876" s="26">
        <v>0</v>
      </c>
      <c r="R1876" s="26">
        <v>0</v>
      </c>
      <c r="S1876" s="26">
        <v>0</v>
      </c>
      <c r="T1876" s="26">
        <v>0</v>
      </c>
      <c r="U1876" s="26">
        <v>3.7709999999999999</v>
      </c>
      <c r="V1876" s="26">
        <v>13.164999999999999</v>
      </c>
      <c r="W1876" s="26">
        <v>573.65300000000002</v>
      </c>
      <c r="X1876" s="26">
        <v>1013.944</v>
      </c>
      <c r="Y1876" s="26">
        <v>1339.046</v>
      </c>
      <c r="Z1876" s="26">
        <v>824.51300000000003</v>
      </c>
      <c r="AA1876" s="26">
        <v>801.53399999999999</v>
      </c>
      <c r="AB1876" s="26">
        <v>1335.73</v>
      </c>
      <c r="AC1876" s="26">
        <v>2499.4789999999998</v>
      </c>
      <c r="AD1876" s="26">
        <v>10486.439</v>
      </c>
      <c r="AE1876" s="26">
        <v>17424.55</v>
      </c>
      <c r="AF1876" s="26">
        <v>11696.796</v>
      </c>
      <c r="AG1876" s="26">
        <v>7452.1509999999998</v>
      </c>
      <c r="AH1876" s="26">
        <v>9386.8109999999997</v>
      </c>
      <c r="AI1876" s="26">
        <v>9965.5290000000005</v>
      </c>
      <c r="AJ1876" s="26">
        <v>27459.412</v>
      </c>
      <c r="AK1876" s="26">
        <v>34413.131999999998</v>
      </c>
      <c r="AL1876" s="26">
        <v>37027.093000000001</v>
      </c>
      <c r="AM1876" s="26">
        <v>31351.616999999998</v>
      </c>
      <c r="AN1876" s="26">
        <v>21683.866999999998</v>
      </c>
      <c r="AO1876" s="26">
        <v>15659.061</v>
      </c>
      <c r="AP1876" s="26">
        <v>3898.9830000000002</v>
      </c>
      <c r="AQ1876" s="26">
        <v>964.02499999999998</v>
      </c>
      <c r="AR1876" s="26">
        <v>1129.184</v>
      </c>
      <c r="AS1876" s="26">
        <v>596.66200000000003</v>
      </c>
      <c r="AT1876" s="26">
        <v>17.635999999999999</v>
      </c>
      <c r="AU1876" s="26">
        <v>13.273999999999999</v>
      </c>
      <c r="AV1876" s="26">
        <v>12.973000000000001</v>
      </c>
      <c r="AW1876" s="26">
        <v>0</v>
      </c>
      <c r="AX1876" s="26">
        <v>0</v>
      </c>
      <c r="AY1876" s="26">
        <v>0</v>
      </c>
      <c r="AZ1876" s="26">
        <v>0</v>
      </c>
      <c r="BA1876" s="26">
        <v>0</v>
      </c>
      <c r="BB1876" s="26">
        <v>0</v>
      </c>
      <c r="BC1876" s="26">
        <v>0</v>
      </c>
      <c r="BD1876" s="26">
        <v>0</v>
      </c>
    </row>
    <row r="1877" spans="1:56" x14ac:dyDescent="0.25">
      <c r="A1877" t="s">
        <v>323</v>
      </c>
      <c r="D1877" t="s">
        <v>4</v>
      </c>
      <c r="G1877" s="155">
        <v>43006</v>
      </c>
      <c r="H1877" s="41">
        <f t="shared" si="34"/>
        <v>388692.57099999994</v>
      </c>
      <c r="I1877" s="26">
        <v>0</v>
      </c>
      <c r="J1877" s="26">
        <v>0</v>
      </c>
      <c r="K1877" s="26">
        <v>0</v>
      </c>
      <c r="L1877" s="26">
        <v>0</v>
      </c>
      <c r="M1877" s="26">
        <v>0</v>
      </c>
      <c r="N1877" s="26">
        <v>0</v>
      </c>
      <c r="O1877" s="26">
        <v>0</v>
      </c>
      <c r="P1877" s="26">
        <v>0</v>
      </c>
      <c r="Q1877" s="26">
        <v>0</v>
      </c>
      <c r="R1877" s="26">
        <v>0</v>
      </c>
      <c r="S1877" s="26">
        <v>0</v>
      </c>
      <c r="T1877" s="26">
        <v>0</v>
      </c>
      <c r="U1877" s="26">
        <v>3.1760000000000002</v>
      </c>
      <c r="V1877" s="26">
        <v>5.7060000000000004</v>
      </c>
      <c r="W1877" s="26">
        <v>209.494</v>
      </c>
      <c r="X1877" s="26">
        <v>1202.2909999999999</v>
      </c>
      <c r="Y1877" s="26">
        <v>4010.7779999999998</v>
      </c>
      <c r="Z1877" s="26">
        <v>8149.2539999999999</v>
      </c>
      <c r="AA1877" s="26">
        <v>10372.291999999999</v>
      </c>
      <c r="AB1877" s="26">
        <v>16168.99</v>
      </c>
      <c r="AC1877" s="26">
        <v>22257.956999999999</v>
      </c>
      <c r="AD1877" s="26">
        <v>27637.415000000001</v>
      </c>
      <c r="AE1877" s="26">
        <v>29015.506000000001</v>
      </c>
      <c r="AF1877" s="26">
        <v>27276.192999999999</v>
      </c>
      <c r="AG1877" s="26">
        <v>25117.045999999998</v>
      </c>
      <c r="AH1877" s="26">
        <v>27251.913</v>
      </c>
      <c r="AI1877" s="26">
        <v>26639.523000000001</v>
      </c>
      <c r="AJ1877" s="26">
        <v>29150.874</v>
      </c>
      <c r="AK1877" s="26">
        <v>33749.152999999998</v>
      </c>
      <c r="AL1877" s="26">
        <v>31955.191999999999</v>
      </c>
      <c r="AM1877" s="26">
        <v>26811.62</v>
      </c>
      <c r="AN1877" s="26">
        <v>19584.465</v>
      </c>
      <c r="AO1877" s="26">
        <v>11040.019</v>
      </c>
      <c r="AP1877" s="26">
        <v>6056.5649999999996</v>
      </c>
      <c r="AQ1877" s="26">
        <v>3178.13</v>
      </c>
      <c r="AR1877" s="26">
        <v>1589.0909999999999</v>
      </c>
      <c r="AS1877" s="26">
        <v>226.529</v>
      </c>
      <c r="AT1877" s="26">
        <v>12.489000000000001</v>
      </c>
      <c r="AU1877" s="26">
        <v>10.98</v>
      </c>
      <c r="AV1877" s="26">
        <v>9.93</v>
      </c>
      <c r="AW1877" s="26">
        <v>0</v>
      </c>
      <c r="AX1877" s="26">
        <v>0</v>
      </c>
      <c r="AY1877" s="26">
        <v>0</v>
      </c>
      <c r="AZ1877" s="26">
        <v>0</v>
      </c>
      <c r="BA1877" s="26">
        <v>0</v>
      </c>
      <c r="BB1877" s="26">
        <v>0</v>
      </c>
      <c r="BC1877" s="26">
        <v>0</v>
      </c>
      <c r="BD1877" s="26">
        <v>0</v>
      </c>
    </row>
    <row r="1878" spans="1:56" x14ac:dyDescent="0.25">
      <c r="A1878" t="s">
        <v>323</v>
      </c>
      <c r="D1878" t="s">
        <v>4</v>
      </c>
      <c r="G1878" s="155">
        <v>43007</v>
      </c>
      <c r="H1878" s="41">
        <f t="shared" si="34"/>
        <v>399047.55200000003</v>
      </c>
      <c r="I1878" s="26">
        <v>0</v>
      </c>
      <c r="J1878" s="26">
        <v>0</v>
      </c>
      <c r="K1878" s="26">
        <v>0</v>
      </c>
      <c r="L1878" s="26">
        <v>0</v>
      </c>
      <c r="M1878" s="26">
        <v>0</v>
      </c>
      <c r="N1878" s="26">
        <v>0</v>
      </c>
      <c r="O1878" s="26">
        <v>0</v>
      </c>
      <c r="P1878" s="26">
        <v>0</v>
      </c>
      <c r="Q1878" s="26">
        <v>0</v>
      </c>
      <c r="R1878" s="26">
        <v>0</v>
      </c>
      <c r="S1878" s="26">
        <v>0</v>
      </c>
      <c r="T1878" s="26">
        <v>0</v>
      </c>
      <c r="U1878" s="26">
        <v>4.165</v>
      </c>
      <c r="V1878" s="26">
        <v>29.812000000000001</v>
      </c>
      <c r="W1878" s="26">
        <v>995.46400000000006</v>
      </c>
      <c r="X1878" s="26">
        <v>4261.7259999999997</v>
      </c>
      <c r="Y1878" s="26">
        <v>8820.5490000000009</v>
      </c>
      <c r="Z1878" s="26">
        <v>13931.161</v>
      </c>
      <c r="AA1878" s="26">
        <v>17678.614000000001</v>
      </c>
      <c r="AB1878" s="26">
        <v>22295.83</v>
      </c>
      <c r="AC1878" s="26">
        <v>30303.196</v>
      </c>
      <c r="AD1878" s="26">
        <v>31984.69</v>
      </c>
      <c r="AE1878" s="26">
        <v>30251.365000000002</v>
      </c>
      <c r="AF1878" s="26">
        <v>29141.827000000001</v>
      </c>
      <c r="AG1878" s="26">
        <v>34977.442999999999</v>
      </c>
      <c r="AH1878" s="26">
        <v>29883.159</v>
      </c>
      <c r="AI1878" s="26">
        <v>25978.894</v>
      </c>
      <c r="AJ1878" s="26">
        <v>23128.102999999999</v>
      </c>
      <c r="AK1878" s="26">
        <v>21753.23</v>
      </c>
      <c r="AL1878" s="26">
        <v>19038.437000000002</v>
      </c>
      <c r="AM1878" s="26">
        <v>17339.723000000002</v>
      </c>
      <c r="AN1878" s="26">
        <v>15578.54</v>
      </c>
      <c r="AO1878" s="26">
        <v>12041.395</v>
      </c>
      <c r="AP1878" s="26">
        <v>6887.8249999999998</v>
      </c>
      <c r="AQ1878" s="26">
        <v>2490.0709999999999</v>
      </c>
      <c r="AR1878" s="26">
        <v>151.84</v>
      </c>
      <c r="AS1878" s="26">
        <v>62.045999999999999</v>
      </c>
      <c r="AT1878" s="26">
        <v>19.609000000000002</v>
      </c>
      <c r="AU1878" s="26">
        <v>8.5470000000000006</v>
      </c>
      <c r="AV1878" s="26">
        <v>10.291</v>
      </c>
      <c r="AW1878" s="26">
        <v>0</v>
      </c>
      <c r="AX1878" s="26">
        <v>0</v>
      </c>
      <c r="AY1878" s="26">
        <v>0</v>
      </c>
      <c r="AZ1878" s="26">
        <v>0</v>
      </c>
      <c r="BA1878" s="26">
        <v>0</v>
      </c>
      <c r="BB1878" s="26">
        <v>0</v>
      </c>
      <c r="BC1878" s="26">
        <v>0</v>
      </c>
      <c r="BD1878" s="26">
        <v>0</v>
      </c>
    </row>
    <row r="1879" spans="1:56" x14ac:dyDescent="0.25">
      <c r="A1879" t="s">
        <v>323</v>
      </c>
      <c r="D1879" t="s">
        <v>4</v>
      </c>
      <c r="G1879" s="155">
        <v>43008</v>
      </c>
      <c r="H1879" s="41">
        <f t="shared" si="34"/>
        <v>434891.35200000007</v>
      </c>
      <c r="I1879" s="26">
        <v>0</v>
      </c>
      <c r="J1879" s="26">
        <v>0</v>
      </c>
      <c r="K1879" s="26">
        <v>0</v>
      </c>
      <c r="L1879" s="26">
        <v>0</v>
      </c>
      <c r="M1879" s="26">
        <v>0</v>
      </c>
      <c r="N1879" s="26">
        <v>0</v>
      </c>
      <c r="O1879" s="26">
        <v>0</v>
      </c>
      <c r="P1879" s="26">
        <v>0</v>
      </c>
      <c r="Q1879" s="26">
        <v>0</v>
      </c>
      <c r="R1879" s="26">
        <v>0</v>
      </c>
      <c r="S1879" s="26">
        <v>0</v>
      </c>
      <c r="T1879" s="26">
        <v>0</v>
      </c>
      <c r="U1879" s="26">
        <v>3.8239999999999998</v>
      </c>
      <c r="V1879" s="26">
        <v>27.1</v>
      </c>
      <c r="W1879" s="26">
        <v>750.39499999999998</v>
      </c>
      <c r="X1879" s="26">
        <v>2770.3380000000002</v>
      </c>
      <c r="Y1879" s="26">
        <v>4392.4859999999999</v>
      </c>
      <c r="Z1879" s="26">
        <v>11891.638000000001</v>
      </c>
      <c r="AA1879" s="26">
        <v>15008.249</v>
      </c>
      <c r="AB1879" s="26">
        <v>15594.763000000001</v>
      </c>
      <c r="AC1879" s="26">
        <v>20209.555</v>
      </c>
      <c r="AD1879" s="26">
        <v>21063.047999999999</v>
      </c>
      <c r="AE1879" s="26">
        <v>21814.716</v>
      </c>
      <c r="AF1879" s="26">
        <v>34436.451999999997</v>
      </c>
      <c r="AG1879" s="26">
        <v>39554.44</v>
      </c>
      <c r="AH1879" s="26">
        <v>42510.423000000003</v>
      </c>
      <c r="AI1879" s="26">
        <v>35688.565999999999</v>
      </c>
      <c r="AJ1879" s="26">
        <v>36131.012999999999</v>
      </c>
      <c r="AK1879" s="26">
        <v>34755.233</v>
      </c>
      <c r="AL1879" s="26">
        <v>29518.151999999998</v>
      </c>
      <c r="AM1879" s="26">
        <v>24884.057000000001</v>
      </c>
      <c r="AN1879" s="26">
        <v>13064.194</v>
      </c>
      <c r="AO1879" s="26">
        <v>9368.6209999999992</v>
      </c>
      <c r="AP1879" s="26">
        <v>11418.108</v>
      </c>
      <c r="AQ1879" s="26">
        <v>7175.2860000000001</v>
      </c>
      <c r="AR1879" s="26">
        <v>2407.8150000000001</v>
      </c>
      <c r="AS1879" s="26">
        <v>414.15499999999997</v>
      </c>
      <c r="AT1879" s="26">
        <v>13.819000000000001</v>
      </c>
      <c r="AU1879" s="26">
        <v>13.010999999999999</v>
      </c>
      <c r="AV1879" s="26">
        <v>11.895</v>
      </c>
      <c r="AW1879" s="26">
        <v>0</v>
      </c>
      <c r="AX1879" s="26">
        <v>0</v>
      </c>
      <c r="AY1879" s="26">
        <v>0</v>
      </c>
      <c r="AZ1879" s="26">
        <v>0</v>
      </c>
      <c r="BA1879" s="26">
        <v>0</v>
      </c>
      <c r="BB1879" s="26">
        <v>0</v>
      </c>
      <c r="BC1879" s="26">
        <v>0</v>
      </c>
      <c r="BD1879" s="26">
        <v>0</v>
      </c>
    </row>
    <row r="1880" spans="1:56" x14ac:dyDescent="0.25">
      <c r="A1880" t="s">
        <v>323</v>
      </c>
      <c r="D1880" t="s">
        <v>4</v>
      </c>
      <c r="G1880" s="155">
        <v>43009</v>
      </c>
      <c r="H1880" s="41">
        <f t="shared" si="34"/>
        <v>283995.24300000002</v>
      </c>
      <c r="I1880" s="26">
        <v>0</v>
      </c>
      <c r="J1880" s="26">
        <v>0</v>
      </c>
      <c r="K1880" s="26">
        <v>0</v>
      </c>
      <c r="L1880" s="26">
        <v>0</v>
      </c>
      <c r="M1880" s="26">
        <v>0</v>
      </c>
      <c r="N1880" s="26">
        <v>0</v>
      </c>
      <c r="O1880" s="26">
        <v>0</v>
      </c>
      <c r="P1880" s="26">
        <v>0</v>
      </c>
      <c r="Q1880" s="26">
        <v>0</v>
      </c>
      <c r="R1880" s="26">
        <v>0</v>
      </c>
      <c r="S1880" s="26">
        <v>0</v>
      </c>
      <c r="T1880" s="26">
        <v>0</v>
      </c>
      <c r="U1880" s="26">
        <v>4.6870000000000003</v>
      </c>
      <c r="V1880" s="26">
        <v>16.295999999999999</v>
      </c>
      <c r="W1880" s="26">
        <v>179.96700000000001</v>
      </c>
      <c r="X1880" s="26">
        <v>1076.7629999999999</v>
      </c>
      <c r="Y1880" s="26">
        <v>3123.529</v>
      </c>
      <c r="Z1880" s="26">
        <v>5407.3670000000002</v>
      </c>
      <c r="AA1880" s="26">
        <v>8606.0210000000006</v>
      </c>
      <c r="AB1880" s="26">
        <v>13784.173000000001</v>
      </c>
      <c r="AC1880" s="26">
        <v>17813.620999999999</v>
      </c>
      <c r="AD1880" s="26">
        <v>19849.3</v>
      </c>
      <c r="AE1880" s="26">
        <v>25722.921999999999</v>
      </c>
      <c r="AF1880" s="26">
        <v>21944.758999999998</v>
      </c>
      <c r="AG1880" s="26">
        <v>24989.053</v>
      </c>
      <c r="AH1880" s="26">
        <v>24229.675999999999</v>
      </c>
      <c r="AI1880" s="26">
        <v>23933.672999999999</v>
      </c>
      <c r="AJ1880" s="26">
        <v>20845.146000000001</v>
      </c>
      <c r="AK1880" s="26">
        <v>21434.744999999999</v>
      </c>
      <c r="AL1880" s="26">
        <v>15407.63</v>
      </c>
      <c r="AM1880" s="26">
        <v>11215.727000000001</v>
      </c>
      <c r="AN1880" s="26">
        <v>11459.567999999999</v>
      </c>
      <c r="AO1880" s="26">
        <v>6294.9160000000002</v>
      </c>
      <c r="AP1880" s="26">
        <v>3805.9780000000001</v>
      </c>
      <c r="AQ1880" s="26">
        <v>1536.3109999999999</v>
      </c>
      <c r="AR1880" s="26">
        <v>776.96799999999996</v>
      </c>
      <c r="AS1880" s="26">
        <v>502.49200000000002</v>
      </c>
      <c r="AT1880" s="26">
        <v>15.47</v>
      </c>
      <c r="AU1880" s="26">
        <v>9.2620000000000005</v>
      </c>
      <c r="AV1880" s="26">
        <v>9.2230000000000008</v>
      </c>
      <c r="AW1880" s="26">
        <v>0</v>
      </c>
      <c r="AX1880" s="26">
        <v>0</v>
      </c>
      <c r="AY1880" s="26">
        <v>0</v>
      </c>
      <c r="AZ1880" s="26">
        <v>0</v>
      </c>
      <c r="BA1880" s="26">
        <v>0</v>
      </c>
      <c r="BB1880" s="26">
        <v>0</v>
      </c>
      <c r="BC1880" s="26">
        <v>0</v>
      </c>
      <c r="BD1880" s="26">
        <v>0</v>
      </c>
    </row>
    <row r="1881" spans="1:56" x14ac:dyDescent="0.25">
      <c r="A1881" t="s">
        <v>323</v>
      </c>
      <c r="D1881" t="s">
        <v>4</v>
      </c>
      <c r="G1881" s="155">
        <v>43010</v>
      </c>
      <c r="H1881" s="41">
        <f t="shared" si="34"/>
        <v>389823.39799999999</v>
      </c>
      <c r="I1881" s="26">
        <v>0</v>
      </c>
      <c r="J1881" s="26">
        <v>0</v>
      </c>
      <c r="K1881" s="26">
        <v>0</v>
      </c>
      <c r="L1881" s="26">
        <v>0</v>
      </c>
      <c r="M1881" s="26">
        <v>0</v>
      </c>
      <c r="N1881" s="26">
        <v>0</v>
      </c>
      <c r="O1881" s="26">
        <v>0</v>
      </c>
      <c r="P1881" s="26">
        <v>0</v>
      </c>
      <c r="Q1881" s="26">
        <v>0</v>
      </c>
      <c r="R1881" s="26">
        <v>0</v>
      </c>
      <c r="S1881" s="26">
        <v>0</v>
      </c>
      <c r="T1881" s="26">
        <v>0</v>
      </c>
      <c r="U1881" s="26">
        <v>3.5979999999999999</v>
      </c>
      <c r="V1881" s="26">
        <v>15.177</v>
      </c>
      <c r="W1881" s="26">
        <v>253.298</v>
      </c>
      <c r="X1881" s="26">
        <v>1092.587</v>
      </c>
      <c r="Y1881" s="26">
        <v>2674.85</v>
      </c>
      <c r="Z1881" s="26">
        <v>4517.5110000000004</v>
      </c>
      <c r="AA1881" s="26">
        <v>5942.9679999999998</v>
      </c>
      <c r="AB1881" s="26">
        <v>7057.4530000000004</v>
      </c>
      <c r="AC1881" s="26">
        <v>8299.7639999999992</v>
      </c>
      <c r="AD1881" s="26">
        <v>9694.4509999999991</v>
      </c>
      <c r="AE1881" s="26">
        <v>13988.2</v>
      </c>
      <c r="AF1881" s="26">
        <v>18306.724999999999</v>
      </c>
      <c r="AG1881" s="26">
        <v>23964.952000000001</v>
      </c>
      <c r="AH1881" s="26">
        <v>30500.593000000001</v>
      </c>
      <c r="AI1881" s="26">
        <v>37185.983999999997</v>
      </c>
      <c r="AJ1881" s="26">
        <v>40546.232000000004</v>
      </c>
      <c r="AK1881" s="26">
        <v>39632.347999999998</v>
      </c>
      <c r="AL1881" s="26">
        <v>37293.438000000002</v>
      </c>
      <c r="AM1881" s="26">
        <v>33087.915000000001</v>
      </c>
      <c r="AN1881" s="26">
        <v>27563.68</v>
      </c>
      <c r="AO1881" s="26">
        <v>21423.668000000001</v>
      </c>
      <c r="AP1881" s="26">
        <v>14726.237999999999</v>
      </c>
      <c r="AQ1881" s="26">
        <v>8211.7000000000007</v>
      </c>
      <c r="AR1881" s="26">
        <v>3203.3789999999999</v>
      </c>
      <c r="AS1881" s="26">
        <v>595.03499999999997</v>
      </c>
      <c r="AT1881" s="26">
        <v>22.390999999999998</v>
      </c>
      <c r="AU1881" s="26">
        <v>9.093</v>
      </c>
      <c r="AV1881" s="26">
        <v>10.17</v>
      </c>
      <c r="AW1881" s="26">
        <v>0</v>
      </c>
      <c r="AX1881" s="26">
        <v>0</v>
      </c>
      <c r="AY1881" s="26">
        <v>0</v>
      </c>
      <c r="AZ1881" s="26">
        <v>0</v>
      </c>
      <c r="BA1881" s="26">
        <v>0</v>
      </c>
      <c r="BB1881" s="26">
        <v>0</v>
      </c>
      <c r="BC1881" s="26">
        <v>0</v>
      </c>
      <c r="BD1881" s="26">
        <v>0</v>
      </c>
    </row>
    <row r="1882" spans="1:56" x14ac:dyDescent="0.25">
      <c r="A1882" t="s">
        <v>323</v>
      </c>
      <c r="D1882" t="s">
        <v>4</v>
      </c>
      <c r="G1882" s="155">
        <v>43011</v>
      </c>
      <c r="H1882" s="41">
        <f t="shared" si="34"/>
        <v>581252.79399999999</v>
      </c>
      <c r="I1882" s="26">
        <v>0</v>
      </c>
      <c r="J1882" s="26">
        <v>0</v>
      </c>
      <c r="K1882" s="26">
        <v>0</v>
      </c>
      <c r="L1882" s="26">
        <v>0</v>
      </c>
      <c r="M1882" s="26">
        <v>0</v>
      </c>
      <c r="N1882" s="26">
        <v>0</v>
      </c>
      <c r="O1882" s="26">
        <v>0</v>
      </c>
      <c r="P1882" s="26">
        <v>0</v>
      </c>
      <c r="Q1882" s="26">
        <v>0</v>
      </c>
      <c r="R1882" s="26">
        <v>0</v>
      </c>
      <c r="S1882" s="26">
        <v>0</v>
      </c>
      <c r="T1882" s="26">
        <v>0</v>
      </c>
      <c r="U1882" s="26">
        <v>6.6079999999999997</v>
      </c>
      <c r="V1882" s="26">
        <v>93.563000000000002</v>
      </c>
      <c r="W1882" s="26">
        <v>1306.6379999999999</v>
      </c>
      <c r="X1882" s="26">
        <v>3991.6759999999999</v>
      </c>
      <c r="Y1882" s="26">
        <v>9400.6360000000004</v>
      </c>
      <c r="Z1882" s="26">
        <v>15186.688</v>
      </c>
      <c r="AA1882" s="26">
        <v>22011.919000000002</v>
      </c>
      <c r="AB1882" s="26">
        <v>26993.53</v>
      </c>
      <c r="AC1882" s="26">
        <v>32930.1</v>
      </c>
      <c r="AD1882" s="26">
        <v>34923.432000000001</v>
      </c>
      <c r="AE1882" s="26">
        <v>39381.462</v>
      </c>
      <c r="AF1882" s="26">
        <v>43549.082000000002</v>
      </c>
      <c r="AG1882" s="26">
        <v>42564.858</v>
      </c>
      <c r="AH1882" s="26">
        <v>45896.428999999996</v>
      </c>
      <c r="AI1882" s="26">
        <v>44368.938999999998</v>
      </c>
      <c r="AJ1882" s="26">
        <v>39666.724000000002</v>
      </c>
      <c r="AK1882" s="26">
        <v>39837.182000000001</v>
      </c>
      <c r="AL1882" s="26">
        <v>37649.517999999996</v>
      </c>
      <c r="AM1882" s="26">
        <v>26669.359</v>
      </c>
      <c r="AN1882" s="26">
        <v>28381.743999999999</v>
      </c>
      <c r="AO1882" s="26">
        <v>19473.999</v>
      </c>
      <c r="AP1882" s="26">
        <v>14612.525</v>
      </c>
      <c r="AQ1882" s="26">
        <v>8643.018</v>
      </c>
      <c r="AR1882" s="26">
        <v>2954.5219999999999</v>
      </c>
      <c r="AS1882" s="26">
        <v>706.46100000000001</v>
      </c>
      <c r="AT1882" s="26">
        <v>27.635999999999999</v>
      </c>
      <c r="AU1882" s="26">
        <v>12.96</v>
      </c>
      <c r="AV1882" s="26">
        <v>11.586</v>
      </c>
      <c r="AW1882" s="26">
        <v>0</v>
      </c>
      <c r="AX1882" s="26">
        <v>0</v>
      </c>
      <c r="AY1882" s="26">
        <v>0</v>
      </c>
      <c r="AZ1882" s="26">
        <v>0</v>
      </c>
      <c r="BA1882" s="26">
        <v>0</v>
      </c>
      <c r="BB1882" s="26">
        <v>0</v>
      </c>
      <c r="BC1882" s="26">
        <v>0</v>
      </c>
      <c r="BD1882" s="26">
        <v>0</v>
      </c>
    </row>
    <row r="1883" spans="1:56" x14ac:dyDescent="0.25">
      <c r="A1883" t="s">
        <v>323</v>
      </c>
      <c r="D1883" t="s">
        <v>4</v>
      </c>
      <c r="G1883" s="155">
        <v>43012</v>
      </c>
      <c r="H1883" s="41">
        <f t="shared" si="34"/>
        <v>550032.50900000008</v>
      </c>
      <c r="I1883" s="26">
        <v>0</v>
      </c>
      <c r="J1883" s="26">
        <v>0</v>
      </c>
      <c r="K1883" s="26">
        <v>0</v>
      </c>
      <c r="L1883" s="26">
        <v>0</v>
      </c>
      <c r="M1883" s="26">
        <v>0</v>
      </c>
      <c r="N1883" s="26">
        <v>0</v>
      </c>
      <c r="O1883" s="26">
        <v>0</v>
      </c>
      <c r="P1883" s="26">
        <v>0</v>
      </c>
      <c r="Q1883" s="26">
        <v>0</v>
      </c>
      <c r="R1883" s="26">
        <v>0</v>
      </c>
      <c r="S1883" s="26">
        <v>0</v>
      </c>
      <c r="T1883" s="26">
        <v>0</v>
      </c>
      <c r="U1883" s="26">
        <v>5.859</v>
      </c>
      <c r="V1883" s="26">
        <v>108.849</v>
      </c>
      <c r="W1883" s="26">
        <v>1157.509</v>
      </c>
      <c r="X1883" s="26">
        <v>4108.7780000000002</v>
      </c>
      <c r="Y1883" s="26">
        <v>8001.9560000000001</v>
      </c>
      <c r="Z1883" s="26">
        <v>14584.776</v>
      </c>
      <c r="AA1883" s="26">
        <v>20549.557000000001</v>
      </c>
      <c r="AB1883" s="26">
        <v>25262.352999999999</v>
      </c>
      <c r="AC1883" s="26">
        <v>29270.315999999999</v>
      </c>
      <c r="AD1883" s="26">
        <v>31163.377</v>
      </c>
      <c r="AE1883" s="26">
        <v>33063.421999999999</v>
      </c>
      <c r="AF1883" s="26">
        <v>41532.896999999997</v>
      </c>
      <c r="AG1883" s="26">
        <v>44480.294999999998</v>
      </c>
      <c r="AH1883" s="26">
        <v>45508.561000000002</v>
      </c>
      <c r="AI1883" s="26">
        <v>44712.497000000003</v>
      </c>
      <c r="AJ1883" s="26">
        <v>43095.514000000003</v>
      </c>
      <c r="AK1883" s="26">
        <v>40519.307999999997</v>
      </c>
      <c r="AL1883" s="26">
        <v>36536.714</v>
      </c>
      <c r="AM1883" s="26">
        <v>32204.758999999998</v>
      </c>
      <c r="AN1883" s="26">
        <v>20737.678</v>
      </c>
      <c r="AO1883" s="26">
        <v>18800.973000000002</v>
      </c>
      <c r="AP1883" s="26">
        <v>8154.7380000000003</v>
      </c>
      <c r="AQ1883" s="26">
        <v>4132.0249999999996</v>
      </c>
      <c r="AR1883" s="26">
        <v>1972.223</v>
      </c>
      <c r="AS1883" s="26">
        <v>330.541</v>
      </c>
      <c r="AT1883" s="26">
        <v>14.622</v>
      </c>
      <c r="AU1883" s="26">
        <v>11.016999999999999</v>
      </c>
      <c r="AV1883" s="26">
        <v>11.395</v>
      </c>
      <c r="AW1883" s="26">
        <v>0</v>
      </c>
      <c r="AX1883" s="26">
        <v>0</v>
      </c>
      <c r="AY1883" s="26">
        <v>0</v>
      </c>
      <c r="AZ1883" s="26">
        <v>0</v>
      </c>
      <c r="BA1883" s="26">
        <v>0</v>
      </c>
      <c r="BB1883" s="26">
        <v>0</v>
      </c>
      <c r="BC1883" s="26">
        <v>0</v>
      </c>
      <c r="BD1883" s="26">
        <v>0</v>
      </c>
    </row>
    <row r="1884" spans="1:56" x14ac:dyDescent="0.25">
      <c r="A1884" t="s">
        <v>323</v>
      </c>
      <c r="D1884" t="s">
        <v>4</v>
      </c>
      <c r="G1884" s="155">
        <v>43013</v>
      </c>
      <c r="H1884" s="41">
        <f t="shared" si="34"/>
        <v>269184.24099999998</v>
      </c>
      <c r="I1884" s="26">
        <v>0</v>
      </c>
      <c r="J1884" s="26">
        <v>0</v>
      </c>
      <c r="K1884" s="26">
        <v>0</v>
      </c>
      <c r="L1884" s="26">
        <v>0</v>
      </c>
      <c r="M1884" s="26">
        <v>0</v>
      </c>
      <c r="N1884" s="26">
        <v>0</v>
      </c>
      <c r="O1884" s="26">
        <v>0</v>
      </c>
      <c r="P1884" s="26">
        <v>0</v>
      </c>
      <c r="Q1884" s="26">
        <v>0</v>
      </c>
      <c r="R1884" s="26">
        <v>0</v>
      </c>
      <c r="S1884" s="26">
        <v>0</v>
      </c>
      <c r="T1884" s="26">
        <v>0</v>
      </c>
      <c r="U1884" s="26">
        <v>3.996</v>
      </c>
      <c r="V1884" s="26">
        <v>5.0629999999999997</v>
      </c>
      <c r="W1884" s="26">
        <v>12.007999999999999</v>
      </c>
      <c r="X1884" s="26">
        <v>66.662000000000006</v>
      </c>
      <c r="Y1884" s="26">
        <v>249.75</v>
      </c>
      <c r="Z1884" s="26">
        <v>271.173</v>
      </c>
      <c r="AA1884" s="26">
        <v>613.34799999999996</v>
      </c>
      <c r="AB1884" s="26">
        <v>901.66</v>
      </c>
      <c r="AC1884" s="26">
        <v>5254.6760000000004</v>
      </c>
      <c r="AD1884" s="26">
        <v>16586.096000000001</v>
      </c>
      <c r="AE1884" s="26">
        <v>32621.485000000001</v>
      </c>
      <c r="AF1884" s="26">
        <v>26664.863000000001</v>
      </c>
      <c r="AG1884" s="26">
        <v>22039.61</v>
      </c>
      <c r="AH1884" s="26">
        <v>10212.02</v>
      </c>
      <c r="AI1884" s="26">
        <v>9560.0030000000006</v>
      </c>
      <c r="AJ1884" s="26">
        <v>14208.065000000001</v>
      </c>
      <c r="AK1884" s="26">
        <v>24055.971000000001</v>
      </c>
      <c r="AL1884" s="26">
        <v>22750.742999999999</v>
      </c>
      <c r="AM1884" s="26">
        <v>21916.575000000001</v>
      </c>
      <c r="AN1884" s="26">
        <v>23242.03</v>
      </c>
      <c r="AO1884" s="26">
        <v>20163.668000000001</v>
      </c>
      <c r="AP1884" s="26">
        <v>11957.668</v>
      </c>
      <c r="AQ1884" s="26">
        <v>4138.2849999999999</v>
      </c>
      <c r="AR1884" s="26">
        <v>1517.941</v>
      </c>
      <c r="AS1884" s="26">
        <v>139.55000000000001</v>
      </c>
      <c r="AT1884" s="26">
        <v>12.242000000000001</v>
      </c>
      <c r="AU1884" s="26">
        <v>8.3520000000000003</v>
      </c>
      <c r="AV1884" s="26">
        <v>10.738</v>
      </c>
      <c r="AW1884" s="26">
        <v>0</v>
      </c>
      <c r="AX1884" s="26">
        <v>0</v>
      </c>
      <c r="AY1884" s="26">
        <v>0</v>
      </c>
      <c r="AZ1884" s="26">
        <v>0</v>
      </c>
      <c r="BA1884" s="26">
        <v>0</v>
      </c>
      <c r="BB1884" s="26">
        <v>0</v>
      </c>
      <c r="BC1884" s="26">
        <v>0</v>
      </c>
      <c r="BD1884" s="26">
        <v>0</v>
      </c>
    </row>
    <row r="1885" spans="1:56" x14ac:dyDescent="0.25">
      <c r="A1885" t="s">
        <v>323</v>
      </c>
      <c r="D1885" t="s">
        <v>4</v>
      </c>
      <c r="G1885" s="155">
        <v>43014</v>
      </c>
      <c r="H1885" s="41">
        <f t="shared" si="34"/>
        <v>292232.64600000012</v>
      </c>
      <c r="I1885" s="26">
        <v>0</v>
      </c>
      <c r="J1885" s="26">
        <v>0</v>
      </c>
      <c r="K1885" s="26">
        <v>0</v>
      </c>
      <c r="L1885" s="26">
        <v>0</v>
      </c>
      <c r="M1885" s="26">
        <v>0</v>
      </c>
      <c r="N1885" s="26">
        <v>0</v>
      </c>
      <c r="O1885" s="26">
        <v>0</v>
      </c>
      <c r="P1885" s="26">
        <v>0</v>
      </c>
      <c r="Q1885" s="26">
        <v>0</v>
      </c>
      <c r="R1885" s="26">
        <v>0</v>
      </c>
      <c r="S1885" s="26">
        <v>0</v>
      </c>
      <c r="T1885" s="26">
        <v>0</v>
      </c>
      <c r="U1885" s="26">
        <v>3.843</v>
      </c>
      <c r="V1885" s="26">
        <v>5.2830000000000004</v>
      </c>
      <c r="W1885" s="26">
        <v>51.927999999999997</v>
      </c>
      <c r="X1885" s="26">
        <v>239.19300000000001</v>
      </c>
      <c r="Y1885" s="26">
        <v>1037.83</v>
      </c>
      <c r="Z1885" s="26">
        <v>3177.9090000000001</v>
      </c>
      <c r="AA1885" s="26">
        <v>5386.6729999999998</v>
      </c>
      <c r="AB1885" s="26">
        <v>6404.0169999999998</v>
      </c>
      <c r="AC1885" s="26">
        <v>10102.959000000001</v>
      </c>
      <c r="AD1885" s="26">
        <v>18289.643</v>
      </c>
      <c r="AE1885" s="26">
        <v>21341.054</v>
      </c>
      <c r="AF1885" s="26">
        <v>22254.987000000001</v>
      </c>
      <c r="AG1885" s="26">
        <v>24194.587</v>
      </c>
      <c r="AH1885" s="26">
        <v>23822.106</v>
      </c>
      <c r="AI1885" s="26">
        <v>26903.143</v>
      </c>
      <c r="AJ1885" s="26">
        <v>26552.688999999998</v>
      </c>
      <c r="AK1885" s="26">
        <v>25350.105</v>
      </c>
      <c r="AL1885" s="26">
        <v>22663.071</v>
      </c>
      <c r="AM1885" s="26">
        <v>19264.312000000002</v>
      </c>
      <c r="AN1885" s="26">
        <v>15171.366</v>
      </c>
      <c r="AO1885" s="26">
        <v>10474.165999999999</v>
      </c>
      <c r="AP1885" s="26">
        <v>5952.2420000000002</v>
      </c>
      <c r="AQ1885" s="26">
        <v>2679.2489999999998</v>
      </c>
      <c r="AR1885" s="26">
        <v>798.87599999999998</v>
      </c>
      <c r="AS1885" s="26">
        <v>75.286000000000001</v>
      </c>
      <c r="AT1885" s="26">
        <v>12.91</v>
      </c>
      <c r="AU1885" s="26">
        <v>11.856999999999999</v>
      </c>
      <c r="AV1885" s="26">
        <v>11.362</v>
      </c>
      <c r="AW1885" s="26">
        <v>0</v>
      </c>
      <c r="AX1885" s="26">
        <v>0</v>
      </c>
      <c r="AY1885" s="26">
        <v>0</v>
      </c>
      <c r="AZ1885" s="26">
        <v>0</v>
      </c>
      <c r="BA1885" s="26">
        <v>0</v>
      </c>
      <c r="BB1885" s="26">
        <v>0</v>
      </c>
      <c r="BC1885" s="26">
        <v>0</v>
      </c>
      <c r="BD1885" s="26">
        <v>0</v>
      </c>
    </row>
    <row r="1886" spans="1:56" x14ac:dyDescent="0.25">
      <c r="A1886" t="s">
        <v>323</v>
      </c>
      <c r="D1886" t="s">
        <v>4</v>
      </c>
      <c r="G1886" s="155">
        <v>43015</v>
      </c>
      <c r="H1886" s="41">
        <f t="shared" si="34"/>
        <v>440450.72200000001</v>
      </c>
      <c r="I1886" s="26">
        <v>0</v>
      </c>
      <c r="J1886" s="26">
        <v>0</v>
      </c>
      <c r="K1886" s="26">
        <v>0</v>
      </c>
      <c r="L1886" s="26">
        <v>0</v>
      </c>
      <c r="M1886" s="26">
        <v>0</v>
      </c>
      <c r="N1886" s="26">
        <v>0</v>
      </c>
      <c r="O1886" s="26">
        <v>0</v>
      </c>
      <c r="P1886" s="26">
        <v>0</v>
      </c>
      <c r="Q1886" s="26">
        <v>0</v>
      </c>
      <c r="R1886" s="26">
        <v>0</v>
      </c>
      <c r="S1886" s="26">
        <v>0</v>
      </c>
      <c r="T1886" s="26">
        <v>0</v>
      </c>
      <c r="U1886" s="26">
        <v>3.7730000000000001</v>
      </c>
      <c r="V1886" s="26">
        <v>183.32900000000001</v>
      </c>
      <c r="W1886" s="26">
        <v>1271.5509999999999</v>
      </c>
      <c r="X1886" s="26">
        <v>4392.0600000000004</v>
      </c>
      <c r="Y1886" s="26">
        <v>9803.3639999999996</v>
      </c>
      <c r="Z1886" s="26">
        <v>16474.655999999999</v>
      </c>
      <c r="AA1886" s="26">
        <v>23070.547999999999</v>
      </c>
      <c r="AB1886" s="26">
        <v>27958.777999999998</v>
      </c>
      <c r="AC1886" s="26">
        <v>30596.226999999999</v>
      </c>
      <c r="AD1886" s="26">
        <v>28427.24</v>
      </c>
      <c r="AE1886" s="26">
        <v>26547.925999999999</v>
      </c>
      <c r="AF1886" s="26">
        <v>26339.361000000001</v>
      </c>
      <c r="AG1886" s="26">
        <v>25335.71</v>
      </c>
      <c r="AH1886" s="26">
        <v>18504.784</v>
      </c>
      <c r="AI1886" s="26">
        <v>19835.686000000002</v>
      </c>
      <c r="AJ1886" s="26">
        <v>25353.089</v>
      </c>
      <c r="AK1886" s="26">
        <v>33262.192000000003</v>
      </c>
      <c r="AL1886" s="26">
        <v>39388.171000000002</v>
      </c>
      <c r="AM1886" s="26">
        <v>33534.260999999999</v>
      </c>
      <c r="AN1886" s="26">
        <v>23108.762999999999</v>
      </c>
      <c r="AO1886" s="26">
        <v>14050.837</v>
      </c>
      <c r="AP1886" s="26">
        <v>8107.0379999999996</v>
      </c>
      <c r="AQ1886" s="26">
        <v>3671.9070000000002</v>
      </c>
      <c r="AR1886" s="26">
        <v>769.94899999999996</v>
      </c>
      <c r="AS1886" s="26">
        <v>420.71600000000001</v>
      </c>
      <c r="AT1886" s="26">
        <v>17.329000000000001</v>
      </c>
      <c r="AU1886" s="26">
        <v>10.891</v>
      </c>
      <c r="AV1886" s="26">
        <v>10.586</v>
      </c>
      <c r="AW1886" s="26">
        <v>0</v>
      </c>
      <c r="AX1886" s="26">
        <v>0</v>
      </c>
      <c r="AY1886" s="26">
        <v>0</v>
      </c>
      <c r="AZ1886" s="26">
        <v>0</v>
      </c>
      <c r="BA1886" s="26">
        <v>0</v>
      </c>
      <c r="BB1886" s="26">
        <v>0</v>
      </c>
      <c r="BC1886" s="26">
        <v>0</v>
      </c>
      <c r="BD1886" s="26">
        <v>0</v>
      </c>
    </row>
    <row r="1887" spans="1:56" x14ac:dyDescent="0.25">
      <c r="A1887" t="s">
        <v>323</v>
      </c>
      <c r="D1887" t="s">
        <v>4</v>
      </c>
      <c r="G1887" s="155">
        <v>43016</v>
      </c>
      <c r="H1887" s="41">
        <f t="shared" si="34"/>
        <v>465959.65499999991</v>
      </c>
      <c r="I1887" s="26">
        <v>0</v>
      </c>
      <c r="J1887" s="26">
        <v>0</v>
      </c>
      <c r="K1887" s="26">
        <v>0</v>
      </c>
      <c r="L1887" s="26">
        <v>0</v>
      </c>
      <c r="M1887" s="26">
        <v>0</v>
      </c>
      <c r="N1887" s="26">
        <v>0</v>
      </c>
      <c r="O1887" s="26">
        <v>0</v>
      </c>
      <c r="P1887" s="26">
        <v>0</v>
      </c>
      <c r="Q1887" s="26">
        <v>0</v>
      </c>
      <c r="R1887" s="26">
        <v>0</v>
      </c>
      <c r="S1887" s="26">
        <v>0</v>
      </c>
      <c r="T1887" s="26">
        <v>0</v>
      </c>
      <c r="U1887" s="26">
        <v>3.8170000000000002</v>
      </c>
      <c r="V1887" s="26">
        <v>15.055999999999999</v>
      </c>
      <c r="W1887" s="26">
        <v>54.917000000000002</v>
      </c>
      <c r="X1887" s="26">
        <v>1545.463</v>
      </c>
      <c r="Y1887" s="26">
        <v>3962.9879999999998</v>
      </c>
      <c r="Z1887" s="26">
        <v>8175.5429999999997</v>
      </c>
      <c r="AA1887" s="26">
        <v>9954.5630000000001</v>
      </c>
      <c r="AB1887" s="26">
        <v>20937.571</v>
      </c>
      <c r="AC1887" s="26">
        <v>30292.98</v>
      </c>
      <c r="AD1887" s="26">
        <v>36374.046999999999</v>
      </c>
      <c r="AE1887" s="26">
        <v>38375.629999999997</v>
      </c>
      <c r="AF1887" s="26">
        <v>41508.6</v>
      </c>
      <c r="AG1887" s="26">
        <v>35774.349000000002</v>
      </c>
      <c r="AH1887" s="26">
        <v>24871.629000000001</v>
      </c>
      <c r="AI1887" s="26">
        <v>20200.55</v>
      </c>
      <c r="AJ1887" s="26">
        <v>35104.383000000002</v>
      </c>
      <c r="AK1887" s="26">
        <v>35191.142999999996</v>
      </c>
      <c r="AL1887" s="26">
        <v>34505.286999999997</v>
      </c>
      <c r="AM1887" s="26">
        <v>32318.991999999998</v>
      </c>
      <c r="AN1887" s="26">
        <v>18451.36</v>
      </c>
      <c r="AO1887" s="26">
        <v>14821.826999999999</v>
      </c>
      <c r="AP1887" s="26">
        <v>13361.6</v>
      </c>
      <c r="AQ1887" s="26">
        <v>6921.36</v>
      </c>
      <c r="AR1887" s="26">
        <v>2827.0770000000002</v>
      </c>
      <c r="AS1887" s="26">
        <v>357.87700000000001</v>
      </c>
      <c r="AT1887" s="26">
        <v>30.835000000000001</v>
      </c>
      <c r="AU1887" s="26">
        <v>11.301</v>
      </c>
      <c r="AV1887" s="26">
        <v>8.91</v>
      </c>
      <c r="AW1887" s="26">
        <v>0</v>
      </c>
      <c r="AX1887" s="26">
        <v>0</v>
      </c>
      <c r="AY1887" s="26">
        <v>0</v>
      </c>
      <c r="AZ1887" s="26">
        <v>0</v>
      </c>
      <c r="BA1887" s="26">
        <v>0</v>
      </c>
      <c r="BB1887" s="26">
        <v>0</v>
      </c>
      <c r="BC1887" s="26">
        <v>0</v>
      </c>
      <c r="BD1887" s="26">
        <v>0</v>
      </c>
    </row>
    <row r="1888" spans="1:56" x14ac:dyDescent="0.25">
      <c r="A1888" t="s">
        <v>323</v>
      </c>
      <c r="D1888" t="s">
        <v>4</v>
      </c>
      <c r="G1888" s="155">
        <v>43017</v>
      </c>
      <c r="H1888" s="41">
        <f t="shared" si="34"/>
        <v>529546.15</v>
      </c>
      <c r="I1888" s="26">
        <v>0</v>
      </c>
      <c r="J1888" s="26">
        <v>0</v>
      </c>
      <c r="K1888" s="26">
        <v>0</v>
      </c>
      <c r="L1888" s="26">
        <v>0</v>
      </c>
      <c r="M1888" s="26">
        <v>0</v>
      </c>
      <c r="N1888" s="26">
        <v>0</v>
      </c>
      <c r="O1888" s="26">
        <v>0</v>
      </c>
      <c r="P1888" s="26">
        <v>0</v>
      </c>
      <c r="Q1888" s="26">
        <v>0</v>
      </c>
      <c r="R1888" s="26">
        <v>0</v>
      </c>
      <c r="S1888" s="26">
        <v>0</v>
      </c>
      <c r="T1888" s="26">
        <v>0</v>
      </c>
      <c r="U1888" s="26">
        <v>5.9409999999999998</v>
      </c>
      <c r="V1888" s="26">
        <v>40.451999999999998</v>
      </c>
      <c r="W1888" s="26">
        <v>118.95399999999999</v>
      </c>
      <c r="X1888" s="26">
        <v>420.79599999999999</v>
      </c>
      <c r="Y1888" s="26">
        <v>1850.221</v>
      </c>
      <c r="Z1888" s="26">
        <v>10708.717000000001</v>
      </c>
      <c r="AA1888" s="26">
        <v>23351.050999999999</v>
      </c>
      <c r="AB1888" s="26">
        <v>30948.223999999998</v>
      </c>
      <c r="AC1888" s="26">
        <v>32644.675999999999</v>
      </c>
      <c r="AD1888" s="26">
        <v>32838.866999999998</v>
      </c>
      <c r="AE1888" s="26">
        <v>31341.418000000001</v>
      </c>
      <c r="AF1888" s="26">
        <v>34210.826999999997</v>
      </c>
      <c r="AG1888" s="26">
        <v>40014.339</v>
      </c>
      <c r="AH1888" s="26">
        <v>37058.947</v>
      </c>
      <c r="AI1888" s="26">
        <v>37719.334000000003</v>
      </c>
      <c r="AJ1888" s="26">
        <v>36028.500999999997</v>
      </c>
      <c r="AK1888" s="26">
        <v>35898.964</v>
      </c>
      <c r="AL1888" s="26">
        <v>34647.118000000002</v>
      </c>
      <c r="AM1888" s="26">
        <v>31615.088</v>
      </c>
      <c r="AN1888" s="26">
        <v>29278.388999999999</v>
      </c>
      <c r="AO1888" s="26">
        <v>21039.052</v>
      </c>
      <c r="AP1888" s="26">
        <v>14676.489</v>
      </c>
      <c r="AQ1888" s="26">
        <v>8671.393</v>
      </c>
      <c r="AR1888" s="26">
        <v>3589.06</v>
      </c>
      <c r="AS1888" s="26">
        <v>762.78099999999995</v>
      </c>
      <c r="AT1888" s="26">
        <v>36.866999999999997</v>
      </c>
      <c r="AU1888" s="26">
        <v>15.997999999999999</v>
      </c>
      <c r="AV1888" s="26">
        <v>13.686</v>
      </c>
      <c r="AW1888" s="26">
        <v>0</v>
      </c>
      <c r="AX1888" s="26">
        <v>0</v>
      </c>
      <c r="AY1888" s="26">
        <v>0</v>
      </c>
      <c r="AZ1888" s="26">
        <v>0</v>
      </c>
      <c r="BA1888" s="26">
        <v>0</v>
      </c>
      <c r="BB1888" s="26">
        <v>0</v>
      </c>
      <c r="BC1888" s="26">
        <v>0</v>
      </c>
      <c r="BD1888" s="26">
        <v>0</v>
      </c>
    </row>
    <row r="1889" spans="1:56" x14ac:dyDescent="0.25">
      <c r="A1889" t="s">
        <v>323</v>
      </c>
      <c r="D1889" t="s">
        <v>4</v>
      </c>
      <c r="G1889" s="155">
        <v>43018</v>
      </c>
      <c r="H1889" s="41">
        <f t="shared" si="34"/>
        <v>657296.31499999971</v>
      </c>
      <c r="I1889" s="26">
        <v>0</v>
      </c>
      <c r="J1889" s="26">
        <v>0</v>
      </c>
      <c r="K1889" s="26">
        <v>0</v>
      </c>
      <c r="L1889" s="26">
        <v>0</v>
      </c>
      <c r="M1889" s="26">
        <v>0</v>
      </c>
      <c r="N1889" s="26">
        <v>0</v>
      </c>
      <c r="O1889" s="26">
        <v>0</v>
      </c>
      <c r="P1889" s="26">
        <v>0</v>
      </c>
      <c r="Q1889" s="26">
        <v>0</v>
      </c>
      <c r="R1889" s="26">
        <v>0</v>
      </c>
      <c r="S1889" s="26">
        <v>0</v>
      </c>
      <c r="T1889" s="26">
        <v>0</v>
      </c>
      <c r="U1889" s="26">
        <v>8.75</v>
      </c>
      <c r="V1889" s="26">
        <v>233.001</v>
      </c>
      <c r="W1889" s="26">
        <v>1835.1179999999999</v>
      </c>
      <c r="X1889" s="26">
        <v>5641.4570000000003</v>
      </c>
      <c r="Y1889" s="26">
        <v>11342.78</v>
      </c>
      <c r="Z1889" s="26">
        <v>17760.723999999998</v>
      </c>
      <c r="AA1889" s="26">
        <v>24592.906999999999</v>
      </c>
      <c r="AB1889" s="26">
        <v>30987.216</v>
      </c>
      <c r="AC1889" s="26">
        <v>36556.976999999999</v>
      </c>
      <c r="AD1889" s="26">
        <v>41084.29</v>
      </c>
      <c r="AE1889" s="26">
        <v>44239.735000000001</v>
      </c>
      <c r="AF1889" s="26">
        <v>46488.43</v>
      </c>
      <c r="AG1889" s="26">
        <v>47974.296000000002</v>
      </c>
      <c r="AH1889" s="26">
        <v>48601.057000000001</v>
      </c>
      <c r="AI1889" s="26">
        <v>48262.48</v>
      </c>
      <c r="AJ1889" s="26">
        <v>46983.546000000002</v>
      </c>
      <c r="AK1889" s="26">
        <v>44540.044999999998</v>
      </c>
      <c r="AL1889" s="26">
        <v>40933.427000000003</v>
      </c>
      <c r="AM1889" s="26">
        <v>36089.258999999998</v>
      </c>
      <c r="AN1889" s="26">
        <v>30062.891</v>
      </c>
      <c r="AO1889" s="26">
        <v>23211.947</v>
      </c>
      <c r="AP1889" s="26">
        <v>15978.12</v>
      </c>
      <c r="AQ1889" s="26">
        <v>9101.8909999999996</v>
      </c>
      <c r="AR1889" s="26">
        <v>3832.3910000000001</v>
      </c>
      <c r="AS1889" s="26">
        <v>891.50699999999995</v>
      </c>
      <c r="AT1889" s="26">
        <v>41.923000000000002</v>
      </c>
      <c r="AU1889" s="26">
        <v>10.048999999999999</v>
      </c>
      <c r="AV1889" s="26">
        <v>10.101000000000001</v>
      </c>
      <c r="AW1889" s="26">
        <v>0</v>
      </c>
      <c r="AX1889" s="26">
        <v>0</v>
      </c>
      <c r="AY1889" s="26">
        <v>0</v>
      </c>
      <c r="AZ1889" s="26">
        <v>0</v>
      </c>
      <c r="BA1889" s="26">
        <v>0</v>
      </c>
      <c r="BB1889" s="26">
        <v>0</v>
      </c>
      <c r="BC1889" s="26">
        <v>0</v>
      </c>
      <c r="BD1889" s="26">
        <v>0</v>
      </c>
    </row>
    <row r="1890" spans="1:56" x14ac:dyDescent="0.25">
      <c r="A1890" t="s">
        <v>323</v>
      </c>
      <c r="D1890" t="s">
        <v>4</v>
      </c>
      <c r="G1890" s="155">
        <v>43019</v>
      </c>
      <c r="H1890" s="41">
        <f t="shared" si="34"/>
        <v>132502.12400000004</v>
      </c>
      <c r="I1890" s="26">
        <v>0</v>
      </c>
      <c r="J1890" s="26">
        <v>0</v>
      </c>
      <c r="K1890" s="26">
        <v>0</v>
      </c>
      <c r="L1890" s="26">
        <v>0</v>
      </c>
      <c r="M1890" s="26">
        <v>0</v>
      </c>
      <c r="N1890" s="26">
        <v>0</v>
      </c>
      <c r="O1890" s="26">
        <v>0</v>
      </c>
      <c r="P1890" s="26">
        <v>0</v>
      </c>
      <c r="Q1890" s="26">
        <v>0</v>
      </c>
      <c r="R1890" s="26">
        <v>0</v>
      </c>
      <c r="S1890" s="26">
        <v>0</v>
      </c>
      <c r="T1890" s="26">
        <v>0</v>
      </c>
      <c r="U1890" s="26">
        <v>27.361999999999998</v>
      </c>
      <c r="V1890" s="26">
        <v>226.82</v>
      </c>
      <c r="W1890" s="26">
        <v>1995.0519999999999</v>
      </c>
      <c r="X1890" s="26">
        <v>5833.1350000000002</v>
      </c>
      <c r="Y1890" s="26">
        <v>9727.4709999999995</v>
      </c>
      <c r="Z1890" s="26">
        <v>16186.495000000001</v>
      </c>
      <c r="AA1890" s="26">
        <v>10560.513999999999</v>
      </c>
      <c r="AB1890" s="26">
        <v>9857.9429999999993</v>
      </c>
      <c r="AC1890" s="26">
        <v>9712.6839999999993</v>
      </c>
      <c r="AD1890" s="26">
        <v>10238.617</v>
      </c>
      <c r="AE1890" s="26">
        <v>4413.3519999999999</v>
      </c>
      <c r="AF1890" s="26">
        <v>2052.8870000000002</v>
      </c>
      <c r="AG1890" s="26">
        <v>8056.9250000000002</v>
      </c>
      <c r="AH1890" s="26">
        <v>14792.749</v>
      </c>
      <c r="AI1890" s="26">
        <v>6118.8819999999996</v>
      </c>
      <c r="AJ1890" s="26">
        <v>4585.2049999999999</v>
      </c>
      <c r="AK1890" s="26">
        <v>4219.5079999999998</v>
      </c>
      <c r="AL1890" s="26">
        <v>5320.375</v>
      </c>
      <c r="AM1890" s="26">
        <v>5382.3609999999999</v>
      </c>
      <c r="AN1890" s="26">
        <v>1584.6590000000001</v>
      </c>
      <c r="AO1890" s="26">
        <v>842.19100000000003</v>
      </c>
      <c r="AP1890" s="26">
        <v>502.41</v>
      </c>
      <c r="AQ1890" s="26">
        <v>134.494</v>
      </c>
      <c r="AR1890" s="26">
        <v>42.511000000000003</v>
      </c>
      <c r="AS1890" s="26">
        <v>21.297999999999998</v>
      </c>
      <c r="AT1890" s="26">
        <v>27.577999999999999</v>
      </c>
      <c r="AU1890" s="26">
        <v>24.38</v>
      </c>
      <c r="AV1890" s="26">
        <v>14.266</v>
      </c>
      <c r="AW1890" s="26">
        <v>0</v>
      </c>
      <c r="AX1890" s="26">
        <v>0</v>
      </c>
      <c r="AY1890" s="26">
        <v>0</v>
      </c>
      <c r="AZ1890" s="26">
        <v>0</v>
      </c>
      <c r="BA1890" s="26">
        <v>0</v>
      </c>
      <c r="BB1890" s="26">
        <v>0</v>
      </c>
      <c r="BC1890" s="26">
        <v>0</v>
      </c>
      <c r="BD1890" s="26">
        <v>0</v>
      </c>
    </row>
    <row r="1891" spans="1:56" x14ac:dyDescent="0.25">
      <c r="A1891" t="s">
        <v>323</v>
      </c>
      <c r="D1891" t="s">
        <v>4</v>
      </c>
      <c r="G1891" s="155">
        <v>43020</v>
      </c>
      <c r="H1891" s="41">
        <f t="shared" si="34"/>
        <v>396320.12</v>
      </c>
      <c r="I1891" s="26">
        <v>0</v>
      </c>
      <c r="J1891" s="26">
        <v>0</v>
      </c>
      <c r="K1891" s="26">
        <v>0</v>
      </c>
      <c r="L1891" s="26">
        <v>0</v>
      </c>
      <c r="M1891" s="26">
        <v>0</v>
      </c>
      <c r="N1891" s="26">
        <v>0</v>
      </c>
      <c r="O1891" s="26">
        <v>0</v>
      </c>
      <c r="P1891" s="26">
        <v>0</v>
      </c>
      <c r="Q1891" s="26">
        <v>0</v>
      </c>
      <c r="R1891" s="26">
        <v>0</v>
      </c>
      <c r="S1891" s="26">
        <v>0</v>
      </c>
      <c r="T1891" s="26">
        <v>0</v>
      </c>
      <c r="U1891" s="26">
        <v>11.125999999999999</v>
      </c>
      <c r="V1891" s="26">
        <v>129.72300000000001</v>
      </c>
      <c r="W1891" s="26">
        <v>456.00900000000001</v>
      </c>
      <c r="X1891" s="26">
        <v>2457.3890000000001</v>
      </c>
      <c r="Y1891" s="26">
        <v>6385.2889999999998</v>
      </c>
      <c r="Z1891" s="26">
        <v>14165.311</v>
      </c>
      <c r="AA1891" s="26">
        <v>23406.225999999999</v>
      </c>
      <c r="AB1891" s="26">
        <v>24946.208999999999</v>
      </c>
      <c r="AC1891" s="26">
        <v>27554.897000000001</v>
      </c>
      <c r="AD1891" s="26">
        <v>27212.883000000002</v>
      </c>
      <c r="AE1891" s="26">
        <v>32365.596000000001</v>
      </c>
      <c r="AF1891" s="26">
        <v>31091.021000000001</v>
      </c>
      <c r="AG1891" s="26">
        <v>29904.321</v>
      </c>
      <c r="AH1891" s="26">
        <v>33008.269999999997</v>
      </c>
      <c r="AI1891" s="26">
        <v>34478.665999999997</v>
      </c>
      <c r="AJ1891" s="26">
        <v>27169.882000000001</v>
      </c>
      <c r="AK1891" s="26">
        <v>19794.433000000001</v>
      </c>
      <c r="AL1891" s="26">
        <v>17290.875</v>
      </c>
      <c r="AM1891" s="26">
        <v>14609.017</v>
      </c>
      <c r="AN1891" s="26">
        <v>13514.254000000001</v>
      </c>
      <c r="AO1891" s="26">
        <v>9205.2420000000002</v>
      </c>
      <c r="AP1891" s="26">
        <v>4972.3280000000004</v>
      </c>
      <c r="AQ1891" s="26">
        <v>1607.9010000000001</v>
      </c>
      <c r="AR1891" s="26">
        <v>458.19499999999999</v>
      </c>
      <c r="AS1891" s="26">
        <v>65.768000000000001</v>
      </c>
      <c r="AT1891" s="26">
        <v>16.963000000000001</v>
      </c>
      <c r="AU1891" s="26">
        <v>21.463000000000001</v>
      </c>
      <c r="AV1891" s="26">
        <v>20.863</v>
      </c>
      <c r="AW1891" s="26">
        <v>0</v>
      </c>
      <c r="AX1891" s="26">
        <v>0</v>
      </c>
      <c r="AY1891" s="26">
        <v>0</v>
      </c>
      <c r="AZ1891" s="26">
        <v>0</v>
      </c>
      <c r="BA1891" s="26">
        <v>0</v>
      </c>
      <c r="BB1891" s="26">
        <v>0</v>
      </c>
      <c r="BC1891" s="26">
        <v>0</v>
      </c>
      <c r="BD1891" s="26">
        <v>0</v>
      </c>
    </row>
    <row r="1892" spans="1:56" x14ac:dyDescent="0.25">
      <c r="A1892" t="s">
        <v>323</v>
      </c>
      <c r="D1892" t="s">
        <v>4</v>
      </c>
      <c r="G1892" s="155">
        <v>43021</v>
      </c>
      <c r="H1892" s="41">
        <f t="shared" si="34"/>
        <v>333551.48</v>
      </c>
      <c r="I1892" s="26">
        <v>0</v>
      </c>
      <c r="J1892" s="26">
        <v>0</v>
      </c>
      <c r="K1892" s="26">
        <v>0</v>
      </c>
      <c r="L1892" s="26">
        <v>0</v>
      </c>
      <c r="M1892" s="26">
        <v>0</v>
      </c>
      <c r="N1892" s="26">
        <v>0</v>
      </c>
      <c r="O1892" s="26">
        <v>0</v>
      </c>
      <c r="P1892" s="26">
        <v>0</v>
      </c>
      <c r="Q1892" s="26">
        <v>0</v>
      </c>
      <c r="R1892" s="26">
        <v>0</v>
      </c>
      <c r="S1892" s="26">
        <v>0</v>
      </c>
      <c r="T1892" s="26">
        <v>0</v>
      </c>
      <c r="U1892" s="26">
        <v>9.0749999999999993</v>
      </c>
      <c r="V1892" s="26">
        <v>25.347000000000001</v>
      </c>
      <c r="W1892" s="26">
        <v>392.32600000000002</v>
      </c>
      <c r="X1892" s="26">
        <v>3355.2759999999998</v>
      </c>
      <c r="Y1892" s="26">
        <v>8268.7099999999991</v>
      </c>
      <c r="Z1892" s="26">
        <v>12207.871999999999</v>
      </c>
      <c r="AA1892" s="26">
        <v>19240.267</v>
      </c>
      <c r="AB1892" s="26">
        <v>25155.007000000001</v>
      </c>
      <c r="AC1892" s="26">
        <v>23586.272000000001</v>
      </c>
      <c r="AD1892" s="26">
        <v>16426.152999999998</v>
      </c>
      <c r="AE1892" s="26">
        <v>12516.189</v>
      </c>
      <c r="AF1892" s="26">
        <v>16152.611000000001</v>
      </c>
      <c r="AG1892" s="26">
        <v>18199.345000000001</v>
      </c>
      <c r="AH1892" s="26">
        <v>15155.995999999999</v>
      </c>
      <c r="AI1892" s="26">
        <v>15015.727000000001</v>
      </c>
      <c r="AJ1892" s="26">
        <v>18267.991000000002</v>
      </c>
      <c r="AK1892" s="26">
        <v>17097.251</v>
      </c>
      <c r="AL1892" s="26">
        <v>23887.392</v>
      </c>
      <c r="AM1892" s="26">
        <v>26881.996999999999</v>
      </c>
      <c r="AN1892" s="26">
        <v>26005.097000000002</v>
      </c>
      <c r="AO1892" s="26">
        <v>18551.923999999999</v>
      </c>
      <c r="AP1892" s="26">
        <v>11020.907999999999</v>
      </c>
      <c r="AQ1892" s="26">
        <v>4699.9070000000002</v>
      </c>
      <c r="AR1892" s="26">
        <v>1184.7850000000001</v>
      </c>
      <c r="AS1892" s="26">
        <v>207.953</v>
      </c>
      <c r="AT1892" s="26">
        <v>18.658000000000001</v>
      </c>
      <c r="AU1892" s="26">
        <v>10.041</v>
      </c>
      <c r="AV1892" s="26">
        <v>11.403</v>
      </c>
      <c r="AW1892" s="26">
        <v>0</v>
      </c>
      <c r="AX1892" s="26">
        <v>0</v>
      </c>
      <c r="AY1892" s="26">
        <v>0</v>
      </c>
      <c r="AZ1892" s="26">
        <v>0</v>
      </c>
      <c r="BA1892" s="26">
        <v>0</v>
      </c>
      <c r="BB1892" s="26">
        <v>0</v>
      </c>
      <c r="BC1892" s="26">
        <v>0</v>
      </c>
      <c r="BD1892" s="26">
        <v>0</v>
      </c>
    </row>
    <row r="1893" spans="1:56" x14ac:dyDescent="0.25">
      <c r="A1893" t="s">
        <v>323</v>
      </c>
      <c r="D1893" t="s">
        <v>4</v>
      </c>
      <c r="G1893" s="155">
        <v>43022</v>
      </c>
      <c r="H1893" s="41">
        <f t="shared" si="34"/>
        <v>630405.51599999995</v>
      </c>
      <c r="I1893" s="26">
        <v>0</v>
      </c>
      <c r="J1893" s="26">
        <v>0</v>
      </c>
      <c r="K1893" s="26">
        <v>0</v>
      </c>
      <c r="L1893" s="26">
        <v>0</v>
      </c>
      <c r="M1893" s="26">
        <v>0</v>
      </c>
      <c r="N1893" s="26">
        <v>0</v>
      </c>
      <c r="O1893" s="26">
        <v>0</v>
      </c>
      <c r="P1893" s="26">
        <v>0</v>
      </c>
      <c r="Q1893" s="26">
        <v>0</v>
      </c>
      <c r="R1893" s="26">
        <v>0</v>
      </c>
      <c r="S1893" s="26">
        <v>0</v>
      </c>
      <c r="T1893" s="26">
        <v>0</v>
      </c>
      <c r="U1893" s="26">
        <v>7.5789999999999997</v>
      </c>
      <c r="V1893" s="26">
        <v>140.827</v>
      </c>
      <c r="W1893" s="26">
        <v>1064.989</v>
      </c>
      <c r="X1893" s="26">
        <v>4467.1629999999996</v>
      </c>
      <c r="Y1893" s="26">
        <v>10514.194</v>
      </c>
      <c r="Z1893" s="26">
        <v>16319.284</v>
      </c>
      <c r="AA1893" s="26">
        <v>19528.812999999998</v>
      </c>
      <c r="AB1893" s="26">
        <v>22817.993999999999</v>
      </c>
      <c r="AC1893" s="26">
        <v>29085.007000000001</v>
      </c>
      <c r="AD1893" s="26">
        <v>35840.531000000003</v>
      </c>
      <c r="AE1893" s="26">
        <v>41251.517999999996</v>
      </c>
      <c r="AF1893" s="26">
        <v>44615.851999999999</v>
      </c>
      <c r="AG1893" s="26">
        <v>45959.552000000003</v>
      </c>
      <c r="AH1893" s="26">
        <v>46290.92</v>
      </c>
      <c r="AI1893" s="26">
        <v>47722.006999999998</v>
      </c>
      <c r="AJ1893" s="26">
        <v>47378.332999999999</v>
      </c>
      <c r="AK1893" s="26">
        <v>45562.536999999997</v>
      </c>
      <c r="AL1893" s="26">
        <v>42119.398000000001</v>
      </c>
      <c r="AM1893" s="26">
        <v>37651.601000000002</v>
      </c>
      <c r="AN1893" s="26">
        <v>31836.574000000001</v>
      </c>
      <c r="AO1893" s="26">
        <v>25269.59</v>
      </c>
      <c r="AP1893" s="26">
        <v>17789.875</v>
      </c>
      <c r="AQ1893" s="26">
        <v>10729.058000000001</v>
      </c>
      <c r="AR1893" s="26">
        <v>4926.4560000000001</v>
      </c>
      <c r="AS1893" s="26">
        <v>1394.92</v>
      </c>
      <c r="AT1893" s="26">
        <v>100.297</v>
      </c>
      <c r="AU1893" s="26">
        <v>11.478</v>
      </c>
      <c r="AV1893" s="26">
        <v>9.1690000000000005</v>
      </c>
      <c r="AW1893" s="26">
        <v>0</v>
      </c>
      <c r="AX1893" s="26">
        <v>0</v>
      </c>
      <c r="AY1893" s="26">
        <v>0</v>
      </c>
      <c r="AZ1893" s="26">
        <v>0</v>
      </c>
      <c r="BA1893" s="26">
        <v>0</v>
      </c>
      <c r="BB1893" s="26">
        <v>0</v>
      </c>
      <c r="BC1893" s="26">
        <v>0</v>
      </c>
      <c r="BD1893" s="26">
        <v>0</v>
      </c>
    </row>
    <row r="1894" spans="1:56" x14ac:dyDescent="0.25">
      <c r="A1894" t="s">
        <v>323</v>
      </c>
      <c r="D1894" t="s">
        <v>4</v>
      </c>
      <c r="G1894" s="155">
        <v>43023</v>
      </c>
      <c r="H1894" s="41">
        <f t="shared" si="34"/>
        <v>666132.2379999999</v>
      </c>
      <c r="I1894" s="26">
        <v>0</v>
      </c>
      <c r="J1894" s="26">
        <v>0</v>
      </c>
      <c r="K1894" s="26">
        <v>0</v>
      </c>
      <c r="L1894" s="26">
        <v>0</v>
      </c>
      <c r="M1894" s="26">
        <v>0</v>
      </c>
      <c r="N1894" s="26">
        <v>0</v>
      </c>
      <c r="O1894" s="26">
        <v>0</v>
      </c>
      <c r="P1894" s="26">
        <v>0</v>
      </c>
      <c r="Q1894" s="26">
        <v>0</v>
      </c>
      <c r="R1894" s="26">
        <v>0</v>
      </c>
      <c r="S1894" s="26">
        <v>0</v>
      </c>
      <c r="T1894" s="26">
        <v>0</v>
      </c>
      <c r="U1894" s="26">
        <v>16.451000000000001</v>
      </c>
      <c r="V1894" s="26">
        <v>559.97900000000004</v>
      </c>
      <c r="W1894" s="26">
        <v>2941.384</v>
      </c>
      <c r="X1894" s="26">
        <v>7169.0119999999997</v>
      </c>
      <c r="Y1894" s="26">
        <v>12527.107</v>
      </c>
      <c r="Z1894" s="26">
        <v>18173.550999999999</v>
      </c>
      <c r="AA1894" s="26">
        <v>24364.013999999999</v>
      </c>
      <c r="AB1894" s="26">
        <v>30567.598999999998</v>
      </c>
      <c r="AC1894" s="26">
        <v>36237.868999999999</v>
      </c>
      <c r="AD1894" s="26">
        <v>40690.699999999997</v>
      </c>
      <c r="AE1894" s="26">
        <v>43976.006999999998</v>
      </c>
      <c r="AF1894" s="26">
        <v>46054.194000000003</v>
      </c>
      <c r="AG1894" s="26">
        <v>47668.633000000002</v>
      </c>
      <c r="AH1894" s="26">
        <v>48202.618999999999</v>
      </c>
      <c r="AI1894" s="26">
        <v>47848.108999999997</v>
      </c>
      <c r="AJ1894" s="26">
        <v>46880.741000000002</v>
      </c>
      <c r="AK1894" s="26">
        <v>44673.898999999998</v>
      </c>
      <c r="AL1894" s="26">
        <v>41280.92</v>
      </c>
      <c r="AM1894" s="26">
        <v>37024.025000000001</v>
      </c>
      <c r="AN1894" s="26">
        <v>31257.257000000001</v>
      </c>
      <c r="AO1894" s="26">
        <v>24500.605</v>
      </c>
      <c r="AP1894" s="26">
        <v>17222.133999999998</v>
      </c>
      <c r="AQ1894" s="26">
        <v>10207.218999999999</v>
      </c>
      <c r="AR1894" s="26">
        <v>4650.2659999999996</v>
      </c>
      <c r="AS1894" s="26">
        <v>1313.241</v>
      </c>
      <c r="AT1894" s="26">
        <v>106.45099999999999</v>
      </c>
      <c r="AU1894" s="26">
        <v>9.1349999999999998</v>
      </c>
      <c r="AV1894" s="26">
        <v>9.1170000000000009</v>
      </c>
      <c r="AW1894" s="26">
        <v>0</v>
      </c>
      <c r="AX1894" s="26">
        <v>0</v>
      </c>
      <c r="AY1894" s="26">
        <v>0</v>
      </c>
      <c r="AZ1894" s="26">
        <v>0</v>
      </c>
      <c r="BA1894" s="26">
        <v>0</v>
      </c>
      <c r="BB1894" s="26">
        <v>0</v>
      </c>
      <c r="BC1894" s="26">
        <v>0</v>
      </c>
      <c r="BD1894" s="26">
        <v>0</v>
      </c>
    </row>
    <row r="1895" spans="1:56" x14ac:dyDescent="0.25">
      <c r="A1895" t="s">
        <v>323</v>
      </c>
      <c r="D1895" t="s">
        <v>4</v>
      </c>
      <c r="G1895" s="155">
        <v>43024</v>
      </c>
      <c r="H1895" s="41">
        <f t="shared" si="34"/>
        <v>588697.152</v>
      </c>
      <c r="I1895" s="26">
        <v>0</v>
      </c>
      <c r="J1895" s="26">
        <v>0</v>
      </c>
      <c r="K1895" s="26">
        <v>0</v>
      </c>
      <c r="L1895" s="26">
        <v>0</v>
      </c>
      <c r="M1895" s="26">
        <v>0</v>
      </c>
      <c r="N1895" s="26">
        <v>0</v>
      </c>
      <c r="O1895" s="26">
        <v>0</v>
      </c>
      <c r="P1895" s="26">
        <v>0</v>
      </c>
      <c r="Q1895" s="26">
        <v>0</v>
      </c>
      <c r="R1895" s="26">
        <v>0</v>
      </c>
      <c r="S1895" s="26">
        <v>0</v>
      </c>
      <c r="T1895" s="26">
        <v>0</v>
      </c>
      <c r="U1895" s="26">
        <v>4.7300000000000004</v>
      </c>
      <c r="V1895" s="26">
        <v>15.792999999999999</v>
      </c>
      <c r="W1895" s="26">
        <v>118.765</v>
      </c>
      <c r="X1895" s="26">
        <v>586.173</v>
      </c>
      <c r="Y1895" s="26">
        <v>2355.777</v>
      </c>
      <c r="Z1895" s="26">
        <v>8061.3580000000002</v>
      </c>
      <c r="AA1895" s="26">
        <v>18504.482</v>
      </c>
      <c r="AB1895" s="26">
        <v>27330.602999999999</v>
      </c>
      <c r="AC1895" s="26">
        <v>34875.050999999999</v>
      </c>
      <c r="AD1895" s="26">
        <v>39561.33</v>
      </c>
      <c r="AE1895" s="26">
        <v>42956.141000000003</v>
      </c>
      <c r="AF1895" s="26">
        <v>45151.464999999997</v>
      </c>
      <c r="AG1895" s="26">
        <v>46118.186999999998</v>
      </c>
      <c r="AH1895" s="26">
        <v>45342.2</v>
      </c>
      <c r="AI1895" s="26">
        <v>44792.889000000003</v>
      </c>
      <c r="AJ1895" s="26">
        <v>43931.366000000002</v>
      </c>
      <c r="AK1895" s="26">
        <v>41430.171999999999</v>
      </c>
      <c r="AL1895" s="26">
        <v>37688.925999999999</v>
      </c>
      <c r="AM1895" s="26">
        <v>33091.404000000002</v>
      </c>
      <c r="AN1895" s="26">
        <v>27439.844000000001</v>
      </c>
      <c r="AO1895" s="26">
        <v>21274.089</v>
      </c>
      <c r="AP1895" s="26">
        <v>14683.296</v>
      </c>
      <c r="AQ1895" s="26">
        <v>8533.1620000000003</v>
      </c>
      <c r="AR1895" s="26">
        <v>3772.384</v>
      </c>
      <c r="AS1895" s="26">
        <v>995.64800000000002</v>
      </c>
      <c r="AT1895" s="26">
        <v>65.111000000000004</v>
      </c>
      <c r="AU1895" s="26">
        <v>9.6180000000000003</v>
      </c>
      <c r="AV1895" s="26">
        <v>7.1879999999999997</v>
      </c>
      <c r="AW1895" s="26">
        <v>0</v>
      </c>
      <c r="AX1895" s="26">
        <v>0</v>
      </c>
      <c r="AY1895" s="26">
        <v>0</v>
      </c>
      <c r="AZ1895" s="26">
        <v>0</v>
      </c>
      <c r="BA1895" s="26">
        <v>0</v>
      </c>
      <c r="BB1895" s="26">
        <v>0</v>
      </c>
      <c r="BC1895" s="26">
        <v>0</v>
      </c>
      <c r="BD1895" s="26">
        <v>0</v>
      </c>
    </row>
    <row r="1896" spans="1:56" x14ac:dyDescent="0.25">
      <c r="A1896" t="s">
        <v>323</v>
      </c>
      <c r="D1896" t="s">
        <v>4</v>
      </c>
      <c r="G1896" s="155">
        <v>43025</v>
      </c>
      <c r="H1896" s="41">
        <f t="shared" si="34"/>
        <v>636624.98400000005</v>
      </c>
      <c r="I1896" s="26">
        <v>0</v>
      </c>
      <c r="J1896" s="26">
        <v>0</v>
      </c>
      <c r="K1896" s="26">
        <v>0</v>
      </c>
      <c r="L1896" s="26">
        <v>0</v>
      </c>
      <c r="M1896" s="26">
        <v>0</v>
      </c>
      <c r="N1896" s="26">
        <v>0</v>
      </c>
      <c r="O1896" s="26">
        <v>0</v>
      </c>
      <c r="P1896" s="26">
        <v>0</v>
      </c>
      <c r="Q1896" s="26">
        <v>0</v>
      </c>
      <c r="R1896" s="26">
        <v>0</v>
      </c>
      <c r="S1896" s="26">
        <v>0</v>
      </c>
      <c r="T1896" s="26">
        <v>0</v>
      </c>
      <c r="U1896" s="26">
        <v>22.315999999999999</v>
      </c>
      <c r="V1896" s="26">
        <v>533.77</v>
      </c>
      <c r="W1896" s="26">
        <v>2736.63</v>
      </c>
      <c r="X1896" s="26">
        <v>7091.0649999999996</v>
      </c>
      <c r="Y1896" s="26">
        <v>12952.56</v>
      </c>
      <c r="Z1896" s="26">
        <v>19320.009999999998</v>
      </c>
      <c r="AA1896" s="26">
        <v>25874.636999999999</v>
      </c>
      <c r="AB1896" s="26">
        <v>31832.563999999998</v>
      </c>
      <c r="AC1896" s="26">
        <v>37010.472999999998</v>
      </c>
      <c r="AD1896" s="26">
        <v>40999.493000000002</v>
      </c>
      <c r="AE1896" s="26">
        <v>43850.559999999998</v>
      </c>
      <c r="AF1896" s="26">
        <v>45692.544999999998</v>
      </c>
      <c r="AG1896" s="26">
        <v>46650.985000000001</v>
      </c>
      <c r="AH1896" s="26">
        <v>46707.89</v>
      </c>
      <c r="AI1896" s="26">
        <v>45654.194000000003</v>
      </c>
      <c r="AJ1896" s="26">
        <v>43907.972999999998</v>
      </c>
      <c r="AK1896" s="26">
        <v>41164.491000000002</v>
      </c>
      <c r="AL1896" s="26">
        <v>37558.481</v>
      </c>
      <c r="AM1896" s="26">
        <v>32620.087</v>
      </c>
      <c r="AN1896" s="26">
        <v>26771.43</v>
      </c>
      <c r="AO1896" s="26">
        <v>20542.506000000001</v>
      </c>
      <c r="AP1896" s="26">
        <v>14129.200999999999</v>
      </c>
      <c r="AQ1896" s="26">
        <v>8172.5860000000002</v>
      </c>
      <c r="AR1896" s="26">
        <v>3651.634</v>
      </c>
      <c r="AS1896" s="26">
        <v>1064.432</v>
      </c>
      <c r="AT1896" s="26">
        <v>94.325999999999993</v>
      </c>
      <c r="AU1896" s="26">
        <v>10.012</v>
      </c>
      <c r="AV1896" s="26">
        <v>8.1329999999999991</v>
      </c>
      <c r="AW1896" s="26">
        <v>0</v>
      </c>
      <c r="AX1896" s="26">
        <v>0</v>
      </c>
      <c r="AY1896" s="26">
        <v>0</v>
      </c>
      <c r="AZ1896" s="26">
        <v>0</v>
      </c>
      <c r="BA1896" s="26">
        <v>0</v>
      </c>
      <c r="BB1896" s="26">
        <v>0</v>
      </c>
      <c r="BC1896" s="26">
        <v>0</v>
      </c>
      <c r="BD1896" s="26">
        <v>0</v>
      </c>
    </row>
    <row r="1897" spans="1:56" x14ac:dyDescent="0.25">
      <c r="A1897" t="s">
        <v>323</v>
      </c>
      <c r="D1897" t="s">
        <v>4</v>
      </c>
      <c r="G1897" s="155">
        <v>43026</v>
      </c>
      <c r="H1897" s="41">
        <f t="shared" si="34"/>
        <v>613216.16600000008</v>
      </c>
      <c r="I1897" s="26">
        <v>0</v>
      </c>
      <c r="J1897" s="26">
        <v>0</v>
      </c>
      <c r="K1897" s="26">
        <v>0</v>
      </c>
      <c r="L1897" s="26">
        <v>0</v>
      </c>
      <c r="M1897" s="26">
        <v>0</v>
      </c>
      <c r="N1897" s="26">
        <v>0</v>
      </c>
      <c r="O1897" s="26">
        <v>0</v>
      </c>
      <c r="P1897" s="26">
        <v>0</v>
      </c>
      <c r="Q1897" s="26">
        <v>0</v>
      </c>
      <c r="R1897" s="26">
        <v>0</v>
      </c>
      <c r="S1897" s="26">
        <v>0</v>
      </c>
      <c r="T1897" s="26">
        <v>0</v>
      </c>
      <c r="U1897" s="26">
        <v>25.78</v>
      </c>
      <c r="V1897" s="26">
        <v>538.74699999999996</v>
      </c>
      <c r="W1897" s="26">
        <v>2710.808</v>
      </c>
      <c r="X1897" s="26">
        <v>7024.1549999999997</v>
      </c>
      <c r="Y1897" s="26">
        <v>12814.605</v>
      </c>
      <c r="Z1897" s="26">
        <v>19146.938999999998</v>
      </c>
      <c r="AA1897" s="26">
        <v>25603.058000000001</v>
      </c>
      <c r="AB1897" s="26">
        <v>31412.987000000001</v>
      </c>
      <c r="AC1897" s="26">
        <v>36389.067999999999</v>
      </c>
      <c r="AD1897" s="26">
        <v>40090.355000000003</v>
      </c>
      <c r="AE1897" s="26">
        <v>42588.262000000002</v>
      </c>
      <c r="AF1897" s="26">
        <v>44296.671999999999</v>
      </c>
      <c r="AG1897" s="26">
        <v>45173.283000000003</v>
      </c>
      <c r="AH1897" s="26">
        <v>45124.671000000002</v>
      </c>
      <c r="AI1897" s="26">
        <v>43995.495000000003</v>
      </c>
      <c r="AJ1897" s="26">
        <v>42095.847999999998</v>
      </c>
      <c r="AK1897" s="26">
        <v>39361.178999999996</v>
      </c>
      <c r="AL1897" s="26">
        <v>35708.142</v>
      </c>
      <c r="AM1897" s="26">
        <v>30830.554</v>
      </c>
      <c r="AN1897" s="26">
        <v>24926.088</v>
      </c>
      <c r="AO1897" s="26">
        <v>18855.824000000001</v>
      </c>
      <c r="AP1897" s="26">
        <v>12852.082</v>
      </c>
      <c r="AQ1897" s="26">
        <v>7351.3370000000004</v>
      </c>
      <c r="AR1897" s="26">
        <v>3278.3939999999998</v>
      </c>
      <c r="AS1897" s="26">
        <v>927.07799999999997</v>
      </c>
      <c r="AT1897" s="26">
        <v>75.974999999999994</v>
      </c>
      <c r="AU1897" s="26">
        <v>9.6620000000000008</v>
      </c>
      <c r="AV1897" s="26">
        <v>9.1180000000000003</v>
      </c>
      <c r="AW1897" s="26">
        <v>0</v>
      </c>
      <c r="AX1897" s="26">
        <v>0</v>
      </c>
      <c r="AY1897" s="26">
        <v>0</v>
      </c>
      <c r="AZ1897" s="26">
        <v>0</v>
      </c>
      <c r="BA1897" s="26">
        <v>0</v>
      </c>
      <c r="BB1897" s="26">
        <v>0</v>
      </c>
      <c r="BC1897" s="26">
        <v>0</v>
      </c>
      <c r="BD1897" s="26">
        <v>0</v>
      </c>
    </row>
    <row r="1898" spans="1:56" x14ac:dyDescent="0.25">
      <c r="A1898" t="s">
        <v>323</v>
      </c>
      <c r="D1898" t="s">
        <v>4</v>
      </c>
      <c r="G1898" s="155">
        <v>43027</v>
      </c>
      <c r="H1898" s="41">
        <f t="shared" si="34"/>
        <v>158439.41499999995</v>
      </c>
      <c r="I1898" s="26">
        <v>0</v>
      </c>
      <c r="J1898" s="26">
        <v>0</v>
      </c>
      <c r="K1898" s="26">
        <v>0</v>
      </c>
      <c r="L1898" s="26">
        <v>0</v>
      </c>
      <c r="M1898" s="26">
        <v>0</v>
      </c>
      <c r="N1898" s="26">
        <v>0</v>
      </c>
      <c r="O1898" s="26">
        <v>0</v>
      </c>
      <c r="P1898" s="26">
        <v>0</v>
      </c>
      <c r="Q1898" s="26">
        <v>0</v>
      </c>
      <c r="R1898" s="26">
        <v>0</v>
      </c>
      <c r="S1898" s="26">
        <v>0</v>
      </c>
      <c r="T1898" s="26">
        <v>0</v>
      </c>
      <c r="U1898" s="26">
        <v>6.6260000000000003</v>
      </c>
      <c r="V1898" s="26">
        <v>90.94</v>
      </c>
      <c r="W1898" s="26">
        <v>253.28899999999999</v>
      </c>
      <c r="X1898" s="26">
        <v>507.77300000000002</v>
      </c>
      <c r="Y1898" s="26">
        <v>871.43399999999997</v>
      </c>
      <c r="Z1898" s="26">
        <v>1461.03</v>
      </c>
      <c r="AA1898" s="26">
        <v>1693.241</v>
      </c>
      <c r="AB1898" s="26">
        <v>7610.2430000000004</v>
      </c>
      <c r="AC1898" s="26">
        <v>4932.6400000000003</v>
      </c>
      <c r="AD1898" s="26">
        <v>3417.163</v>
      </c>
      <c r="AE1898" s="26">
        <v>5126.1469999999999</v>
      </c>
      <c r="AF1898" s="26">
        <v>13415.233</v>
      </c>
      <c r="AG1898" s="26">
        <v>20958.218000000001</v>
      </c>
      <c r="AH1898" s="26">
        <v>38883.076999999997</v>
      </c>
      <c r="AI1898" s="26">
        <v>17822.442999999999</v>
      </c>
      <c r="AJ1898" s="26">
        <v>5177.0249999999996</v>
      </c>
      <c r="AK1898" s="26">
        <v>5201.7749999999996</v>
      </c>
      <c r="AL1898" s="26">
        <v>11473.679</v>
      </c>
      <c r="AM1898" s="26">
        <v>9085.5110000000004</v>
      </c>
      <c r="AN1898" s="26">
        <v>5794.2889999999998</v>
      </c>
      <c r="AO1898" s="26">
        <v>2643.4839999999999</v>
      </c>
      <c r="AP1898" s="26">
        <v>1484.556</v>
      </c>
      <c r="AQ1898" s="26">
        <v>365.34100000000001</v>
      </c>
      <c r="AR1898" s="26">
        <v>96.165999999999997</v>
      </c>
      <c r="AS1898" s="26">
        <v>45.378</v>
      </c>
      <c r="AT1898" s="26">
        <v>12.212999999999999</v>
      </c>
      <c r="AU1898" s="26">
        <v>5.8719999999999999</v>
      </c>
      <c r="AV1898" s="26">
        <v>4.6289999999999996</v>
      </c>
      <c r="AW1898" s="26">
        <v>0</v>
      </c>
      <c r="AX1898" s="26">
        <v>0</v>
      </c>
      <c r="AY1898" s="26">
        <v>0</v>
      </c>
      <c r="AZ1898" s="26">
        <v>0</v>
      </c>
      <c r="BA1898" s="26">
        <v>0</v>
      </c>
      <c r="BB1898" s="26">
        <v>0</v>
      </c>
      <c r="BC1898" s="26">
        <v>0</v>
      </c>
      <c r="BD1898" s="26">
        <v>0</v>
      </c>
    </row>
    <row r="1899" spans="1:56" x14ac:dyDescent="0.25">
      <c r="A1899" t="s">
        <v>323</v>
      </c>
      <c r="D1899" t="s">
        <v>4</v>
      </c>
      <c r="G1899" s="155">
        <v>43028</v>
      </c>
      <c r="H1899" s="41">
        <f t="shared" si="34"/>
        <v>555610.77299999993</v>
      </c>
      <c r="I1899" s="26">
        <v>0</v>
      </c>
      <c r="J1899" s="26">
        <v>0</v>
      </c>
      <c r="K1899" s="26">
        <v>0</v>
      </c>
      <c r="L1899" s="26">
        <v>0</v>
      </c>
      <c r="M1899" s="26">
        <v>0</v>
      </c>
      <c r="N1899" s="26">
        <v>0</v>
      </c>
      <c r="O1899" s="26">
        <v>0</v>
      </c>
      <c r="P1899" s="26">
        <v>0</v>
      </c>
      <c r="Q1899" s="26">
        <v>0</v>
      </c>
      <c r="R1899" s="26">
        <v>0</v>
      </c>
      <c r="S1899" s="26">
        <v>0</v>
      </c>
      <c r="T1899" s="26">
        <v>0</v>
      </c>
      <c r="U1899" s="26">
        <v>27.285</v>
      </c>
      <c r="V1899" s="26">
        <v>749.32399999999996</v>
      </c>
      <c r="W1899" s="26">
        <v>2808.0050000000001</v>
      </c>
      <c r="X1899" s="26">
        <v>7014.5510000000004</v>
      </c>
      <c r="Y1899" s="26">
        <v>13073.491</v>
      </c>
      <c r="Z1899" s="26">
        <v>18888.879000000001</v>
      </c>
      <c r="AA1899" s="26">
        <v>19781.377</v>
      </c>
      <c r="AB1899" s="26">
        <v>24068.587</v>
      </c>
      <c r="AC1899" s="26">
        <v>26145.028999999999</v>
      </c>
      <c r="AD1899" s="26">
        <v>32244.588</v>
      </c>
      <c r="AE1899" s="26">
        <v>32841.069000000003</v>
      </c>
      <c r="AF1899" s="26">
        <v>32189.648000000001</v>
      </c>
      <c r="AG1899" s="26">
        <v>32697.228999999999</v>
      </c>
      <c r="AH1899" s="26">
        <v>34942.648999999998</v>
      </c>
      <c r="AI1899" s="26">
        <v>39052.718000000001</v>
      </c>
      <c r="AJ1899" s="26">
        <v>41319.722000000002</v>
      </c>
      <c r="AK1899" s="26">
        <v>39792.834999999999</v>
      </c>
      <c r="AL1899" s="26">
        <v>36311.205999999998</v>
      </c>
      <c r="AM1899" s="26">
        <v>33161.802000000003</v>
      </c>
      <c r="AN1899" s="26">
        <v>30475.49</v>
      </c>
      <c r="AO1899" s="26">
        <v>25709.753000000001</v>
      </c>
      <c r="AP1899" s="26">
        <v>17781.163</v>
      </c>
      <c r="AQ1899" s="26">
        <v>9862.0509999999995</v>
      </c>
      <c r="AR1899" s="26">
        <v>3928.0169999999998</v>
      </c>
      <c r="AS1899" s="26">
        <v>699.55399999999997</v>
      </c>
      <c r="AT1899" s="26">
        <v>31.004000000000001</v>
      </c>
      <c r="AU1899" s="26">
        <v>5.7160000000000002</v>
      </c>
      <c r="AV1899" s="26">
        <v>8.0310000000000006</v>
      </c>
      <c r="AW1899" s="26">
        <v>0</v>
      </c>
      <c r="AX1899" s="26">
        <v>0</v>
      </c>
      <c r="AY1899" s="26">
        <v>0</v>
      </c>
      <c r="AZ1899" s="26">
        <v>0</v>
      </c>
      <c r="BA1899" s="26">
        <v>0</v>
      </c>
      <c r="BB1899" s="26">
        <v>0</v>
      </c>
      <c r="BC1899" s="26">
        <v>0</v>
      </c>
      <c r="BD1899" s="26">
        <v>0</v>
      </c>
    </row>
    <row r="1900" spans="1:56" x14ac:dyDescent="0.25">
      <c r="A1900" t="s">
        <v>323</v>
      </c>
      <c r="D1900" t="s">
        <v>4</v>
      </c>
      <c r="G1900" s="155">
        <v>43029</v>
      </c>
      <c r="H1900" s="41">
        <f t="shared" si="34"/>
        <v>270313.77599999995</v>
      </c>
      <c r="I1900" s="26">
        <v>0</v>
      </c>
      <c r="J1900" s="26">
        <v>0</v>
      </c>
      <c r="K1900" s="26">
        <v>0</v>
      </c>
      <c r="L1900" s="26">
        <v>0</v>
      </c>
      <c r="M1900" s="26">
        <v>0</v>
      </c>
      <c r="N1900" s="26">
        <v>0</v>
      </c>
      <c r="O1900" s="26">
        <v>0</v>
      </c>
      <c r="P1900" s="26">
        <v>0</v>
      </c>
      <c r="Q1900" s="26">
        <v>0</v>
      </c>
      <c r="R1900" s="26">
        <v>0</v>
      </c>
      <c r="S1900" s="26">
        <v>0</v>
      </c>
      <c r="T1900" s="26">
        <v>0</v>
      </c>
      <c r="U1900" s="26">
        <v>3.234</v>
      </c>
      <c r="V1900" s="26">
        <v>14.37</v>
      </c>
      <c r="W1900" s="26">
        <v>174.21799999999999</v>
      </c>
      <c r="X1900" s="26">
        <v>645.17999999999995</v>
      </c>
      <c r="Y1900" s="26">
        <v>1431.6849999999999</v>
      </c>
      <c r="Z1900" s="26">
        <v>2501.0349999999999</v>
      </c>
      <c r="AA1900" s="26">
        <v>4458.7470000000003</v>
      </c>
      <c r="AB1900" s="26">
        <v>6903.7780000000002</v>
      </c>
      <c r="AC1900" s="26">
        <v>11200.502</v>
      </c>
      <c r="AD1900" s="26">
        <v>12596.512000000001</v>
      </c>
      <c r="AE1900" s="26">
        <v>14889.281999999999</v>
      </c>
      <c r="AF1900" s="26">
        <v>15767.291999999999</v>
      </c>
      <c r="AG1900" s="26">
        <v>20625.684000000001</v>
      </c>
      <c r="AH1900" s="26">
        <v>26953.387999999999</v>
      </c>
      <c r="AI1900" s="26">
        <v>25898.853999999999</v>
      </c>
      <c r="AJ1900" s="26">
        <v>21880.837</v>
      </c>
      <c r="AK1900" s="26">
        <v>21327.06</v>
      </c>
      <c r="AL1900" s="26">
        <v>19723.098000000002</v>
      </c>
      <c r="AM1900" s="26">
        <v>18418.496999999999</v>
      </c>
      <c r="AN1900" s="26">
        <v>15548.991</v>
      </c>
      <c r="AO1900" s="26">
        <v>13499.549000000001</v>
      </c>
      <c r="AP1900" s="26">
        <v>9834.866</v>
      </c>
      <c r="AQ1900" s="26">
        <v>4534.5069999999996</v>
      </c>
      <c r="AR1900" s="26">
        <v>1165.4159999999999</v>
      </c>
      <c r="AS1900" s="26">
        <v>281.22300000000001</v>
      </c>
      <c r="AT1900" s="26">
        <v>23.805</v>
      </c>
      <c r="AU1900" s="26">
        <v>6.1319999999999997</v>
      </c>
      <c r="AV1900" s="26">
        <v>6.0339999999999998</v>
      </c>
      <c r="AW1900" s="26">
        <v>0</v>
      </c>
      <c r="AX1900" s="26">
        <v>0</v>
      </c>
      <c r="AY1900" s="26">
        <v>0</v>
      </c>
      <c r="AZ1900" s="26">
        <v>0</v>
      </c>
      <c r="BA1900" s="26">
        <v>0</v>
      </c>
      <c r="BB1900" s="26">
        <v>0</v>
      </c>
      <c r="BC1900" s="26">
        <v>0</v>
      </c>
      <c r="BD1900" s="26">
        <v>0</v>
      </c>
    </row>
    <row r="1901" spans="1:56" x14ac:dyDescent="0.25">
      <c r="A1901" t="s">
        <v>323</v>
      </c>
      <c r="D1901" t="s">
        <v>4</v>
      </c>
      <c r="G1901" s="155">
        <v>43030</v>
      </c>
      <c r="H1901" s="41">
        <f t="shared" si="34"/>
        <v>313514.60099999991</v>
      </c>
      <c r="I1901" s="26">
        <v>0</v>
      </c>
      <c r="J1901" s="26">
        <v>0</v>
      </c>
      <c r="K1901" s="26">
        <v>0</v>
      </c>
      <c r="L1901" s="26">
        <v>0</v>
      </c>
      <c r="M1901" s="26">
        <v>0</v>
      </c>
      <c r="N1901" s="26">
        <v>0</v>
      </c>
      <c r="O1901" s="26">
        <v>0</v>
      </c>
      <c r="P1901" s="26">
        <v>0</v>
      </c>
      <c r="Q1901" s="26">
        <v>0</v>
      </c>
      <c r="R1901" s="26">
        <v>0</v>
      </c>
      <c r="S1901" s="26">
        <v>0</v>
      </c>
      <c r="T1901" s="26">
        <v>0</v>
      </c>
      <c r="U1901" s="26">
        <v>5.86</v>
      </c>
      <c r="V1901" s="26">
        <v>89.013999999999996</v>
      </c>
      <c r="W1901" s="26">
        <v>567.46500000000003</v>
      </c>
      <c r="X1901" s="26">
        <v>1661.145</v>
      </c>
      <c r="Y1901" s="26">
        <v>2633.23</v>
      </c>
      <c r="Z1901" s="26">
        <v>3479.8420000000001</v>
      </c>
      <c r="AA1901" s="26">
        <v>5430.317</v>
      </c>
      <c r="AB1901" s="26">
        <v>6341.3090000000002</v>
      </c>
      <c r="AC1901" s="26">
        <v>7903.6750000000002</v>
      </c>
      <c r="AD1901" s="26">
        <v>6778.2460000000001</v>
      </c>
      <c r="AE1901" s="26">
        <v>7485.482</v>
      </c>
      <c r="AF1901" s="26">
        <v>11941.886</v>
      </c>
      <c r="AG1901" s="26">
        <v>18066.531999999999</v>
      </c>
      <c r="AH1901" s="26">
        <v>22092.955999999998</v>
      </c>
      <c r="AI1901" s="26">
        <v>31307.289000000001</v>
      </c>
      <c r="AJ1901" s="26">
        <v>33022.478999999999</v>
      </c>
      <c r="AK1901" s="26">
        <v>33427.555999999997</v>
      </c>
      <c r="AL1901" s="26">
        <v>32622.785</v>
      </c>
      <c r="AM1901" s="26">
        <v>29105.091</v>
      </c>
      <c r="AN1901" s="26">
        <v>23650.485000000001</v>
      </c>
      <c r="AO1901" s="26">
        <v>17833.991999999998</v>
      </c>
      <c r="AP1901" s="26">
        <v>9379.2919999999995</v>
      </c>
      <c r="AQ1901" s="26">
        <v>5123.2179999999998</v>
      </c>
      <c r="AR1901" s="26">
        <v>2754.299</v>
      </c>
      <c r="AS1901" s="26">
        <v>722.11</v>
      </c>
      <c r="AT1901" s="26">
        <v>72.739999999999995</v>
      </c>
      <c r="AU1901" s="26">
        <v>7.4080000000000004</v>
      </c>
      <c r="AV1901" s="26">
        <v>8.8979999999999997</v>
      </c>
      <c r="AW1901" s="26">
        <v>0</v>
      </c>
      <c r="AX1901" s="26">
        <v>0</v>
      </c>
      <c r="AY1901" s="26">
        <v>0</v>
      </c>
      <c r="AZ1901" s="26">
        <v>0</v>
      </c>
      <c r="BA1901" s="26">
        <v>0</v>
      </c>
      <c r="BB1901" s="26">
        <v>0</v>
      </c>
      <c r="BC1901" s="26">
        <v>0</v>
      </c>
      <c r="BD1901" s="26">
        <v>0</v>
      </c>
    </row>
    <row r="1902" spans="1:56" x14ac:dyDescent="0.25">
      <c r="A1902" t="s">
        <v>323</v>
      </c>
      <c r="D1902" t="s">
        <v>4</v>
      </c>
      <c r="G1902" s="155">
        <v>43031</v>
      </c>
      <c r="H1902" s="41">
        <f t="shared" si="34"/>
        <v>473035.73600000009</v>
      </c>
      <c r="I1902" s="26">
        <v>0</v>
      </c>
      <c r="J1902" s="26">
        <v>0</v>
      </c>
      <c r="K1902" s="26">
        <v>0</v>
      </c>
      <c r="L1902" s="26">
        <v>0</v>
      </c>
      <c r="M1902" s="26">
        <v>0</v>
      </c>
      <c r="N1902" s="26">
        <v>0</v>
      </c>
      <c r="O1902" s="26">
        <v>0</v>
      </c>
      <c r="P1902" s="26">
        <v>0</v>
      </c>
      <c r="Q1902" s="26">
        <v>0</v>
      </c>
      <c r="R1902" s="26">
        <v>0</v>
      </c>
      <c r="S1902" s="26">
        <v>0</v>
      </c>
      <c r="T1902" s="26">
        <v>0</v>
      </c>
      <c r="U1902" s="26">
        <v>6.2119999999999997</v>
      </c>
      <c r="V1902" s="26">
        <v>135.02099999999999</v>
      </c>
      <c r="W1902" s="26">
        <v>788.05</v>
      </c>
      <c r="X1902" s="26">
        <v>1987.549</v>
      </c>
      <c r="Y1902" s="26">
        <v>3358.027</v>
      </c>
      <c r="Z1902" s="26">
        <v>4333.1610000000001</v>
      </c>
      <c r="AA1902" s="26">
        <v>5516.4809999999998</v>
      </c>
      <c r="AB1902" s="26">
        <v>7584.5919999999996</v>
      </c>
      <c r="AC1902" s="26">
        <v>11618.981</v>
      </c>
      <c r="AD1902" s="26">
        <v>18646.365000000002</v>
      </c>
      <c r="AE1902" s="26">
        <v>28503.987000000001</v>
      </c>
      <c r="AF1902" s="26">
        <v>34122.752</v>
      </c>
      <c r="AG1902" s="26">
        <v>39172.069000000003</v>
      </c>
      <c r="AH1902" s="26">
        <v>40937.476999999999</v>
      </c>
      <c r="AI1902" s="26">
        <v>43264.300999999999</v>
      </c>
      <c r="AJ1902" s="26">
        <v>43454.315000000002</v>
      </c>
      <c r="AK1902" s="26">
        <v>41983.983999999997</v>
      </c>
      <c r="AL1902" s="26">
        <v>39069.930999999997</v>
      </c>
      <c r="AM1902" s="26">
        <v>35464.057999999997</v>
      </c>
      <c r="AN1902" s="26">
        <v>27382.421999999999</v>
      </c>
      <c r="AO1902" s="26">
        <v>19046.656999999999</v>
      </c>
      <c r="AP1902" s="26">
        <v>15683.857</v>
      </c>
      <c r="AQ1902" s="26">
        <v>6837.6360000000004</v>
      </c>
      <c r="AR1902" s="26">
        <v>3347.0430000000001</v>
      </c>
      <c r="AS1902" s="26">
        <v>719.73500000000001</v>
      </c>
      <c r="AT1902" s="26">
        <v>55.338999999999999</v>
      </c>
      <c r="AU1902" s="26">
        <v>8.0869999999999997</v>
      </c>
      <c r="AV1902" s="26">
        <v>7.6470000000000002</v>
      </c>
      <c r="AW1902" s="26">
        <v>0</v>
      </c>
      <c r="AX1902" s="26">
        <v>0</v>
      </c>
      <c r="AY1902" s="26">
        <v>0</v>
      </c>
      <c r="AZ1902" s="26">
        <v>0</v>
      </c>
      <c r="BA1902" s="26">
        <v>0</v>
      </c>
      <c r="BB1902" s="26">
        <v>0</v>
      </c>
      <c r="BC1902" s="26">
        <v>0</v>
      </c>
      <c r="BD1902" s="26">
        <v>0</v>
      </c>
    </row>
    <row r="1903" spans="1:56" x14ac:dyDescent="0.25">
      <c r="A1903" t="s">
        <v>323</v>
      </c>
      <c r="D1903" t="s">
        <v>4</v>
      </c>
      <c r="G1903" s="155">
        <v>43032</v>
      </c>
      <c r="H1903" s="41">
        <f t="shared" si="34"/>
        <v>415855.31200000015</v>
      </c>
      <c r="I1903" s="26">
        <v>0</v>
      </c>
      <c r="J1903" s="26">
        <v>0</v>
      </c>
      <c r="K1903" s="26">
        <v>0</v>
      </c>
      <c r="L1903" s="26">
        <v>0</v>
      </c>
      <c r="M1903" s="26">
        <v>0</v>
      </c>
      <c r="N1903" s="26">
        <v>0</v>
      </c>
      <c r="O1903" s="26">
        <v>0</v>
      </c>
      <c r="P1903" s="26">
        <v>0</v>
      </c>
      <c r="Q1903" s="26">
        <v>0</v>
      </c>
      <c r="R1903" s="26">
        <v>0</v>
      </c>
      <c r="S1903" s="26">
        <v>0</v>
      </c>
      <c r="T1903" s="26">
        <v>0</v>
      </c>
      <c r="U1903" s="26">
        <v>10.7</v>
      </c>
      <c r="V1903" s="26">
        <v>156.208</v>
      </c>
      <c r="W1903" s="26">
        <v>1736.2629999999999</v>
      </c>
      <c r="X1903" s="26">
        <v>3450.7779999999998</v>
      </c>
      <c r="Y1903" s="26">
        <v>9552.259</v>
      </c>
      <c r="Z1903" s="26">
        <v>15450.213</v>
      </c>
      <c r="AA1903" s="26">
        <v>16397.303</v>
      </c>
      <c r="AB1903" s="26">
        <v>20935.674999999999</v>
      </c>
      <c r="AC1903" s="26">
        <v>28002.235000000001</v>
      </c>
      <c r="AD1903" s="26">
        <v>28974.423999999999</v>
      </c>
      <c r="AE1903" s="26">
        <v>34405.565000000002</v>
      </c>
      <c r="AF1903" s="26">
        <v>41351.050000000003</v>
      </c>
      <c r="AG1903" s="26">
        <v>44677.194000000003</v>
      </c>
      <c r="AH1903" s="26">
        <v>36637.705999999998</v>
      </c>
      <c r="AI1903" s="26">
        <v>33817.269</v>
      </c>
      <c r="AJ1903" s="26">
        <v>33060.122000000003</v>
      </c>
      <c r="AK1903" s="26">
        <v>20659.352999999999</v>
      </c>
      <c r="AL1903" s="26">
        <v>10540.424000000001</v>
      </c>
      <c r="AM1903" s="26">
        <v>10761.601000000001</v>
      </c>
      <c r="AN1903" s="26">
        <v>16160.08</v>
      </c>
      <c r="AO1903" s="26">
        <v>6071.4679999999998</v>
      </c>
      <c r="AP1903" s="26">
        <v>2057.672</v>
      </c>
      <c r="AQ1903" s="26">
        <v>740.98900000000003</v>
      </c>
      <c r="AR1903" s="26">
        <v>203.928</v>
      </c>
      <c r="AS1903" s="26">
        <v>21.812999999999999</v>
      </c>
      <c r="AT1903" s="26">
        <v>8.2970000000000006</v>
      </c>
      <c r="AU1903" s="26">
        <v>7.391</v>
      </c>
      <c r="AV1903" s="26">
        <v>7.3319999999999999</v>
      </c>
      <c r="AW1903" s="26">
        <v>0</v>
      </c>
      <c r="AX1903" s="26">
        <v>0</v>
      </c>
      <c r="AY1903" s="26">
        <v>0</v>
      </c>
      <c r="AZ1903" s="26">
        <v>0</v>
      </c>
      <c r="BA1903" s="26">
        <v>0</v>
      </c>
      <c r="BB1903" s="26">
        <v>0</v>
      </c>
      <c r="BC1903" s="26">
        <v>0</v>
      </c>
      <c r="BD1903" s="26">
        <v>0</v>
      </c>
    </row>
    <row r="1904" spans="1:56" x14ac:dyDescent="0.25">
      <c r="A1904" t="s">
        <v>323</v>
      </c>
      <c r="D1904" t="s">
        <v>4</v>
      </c>
      <c r="G1904" s="155">
        <v>43033</v>
      </c>
      <c r="H1904" s="41">
        <f t="shared" si="34"/>
        <v>258318.4500000001</v>
      </c>
      <c r="I1904" s="26">
        <v>0</v>
      </c>
      <c r="J1904" s="26">
        <v>0</v>
      </c>
      <c r="K1904" s="26">
        <v>0</v>
      </c>
      <c r="L1904" s="26">
        <v>0</v>
      </c>
      <c r="M1904" s="26">
        <v>0</v>
      </c>
      <c r="N1904" s="26">
        <v>0</v>
      </c>
      <c r="O1904" s="26">
        <v>0</v>
      </c>
      <c r="P1904" s="26">
        <v>0</v>
      </c>
      <c r="Q1904" s="26">
        <v>0</v>
      </c>
      <c r="R1904" s="26">
        <v>0</v>
      </c>
      <c r="S1904" s="26">
        <v>0</v>
      </c>
      <c r="T1904" s="26">
        <v>0</v>
      </c>
      <c r="U1904" s="26">
        <v>30.98</v>
      </c>
      <c r="V1904" s="26">
        <v>571.428</v>
      </c>
      <c r="W1904" s="26">
        <v>628.25300000000004</v>
      </c>
      <c r="X1904" s="26">
        <v>835.40099999999995</v>
      </c>
      <c r="Y1904" s="26">
        <v>2561.9920000000002</v>
      </c>
      <c r="Z1904" s="26">
        <v>5544.9459999999999</v>
      </c>
      <c r="AA1904" s="26">
        <v>9061.5020000000004</v>
      </c>
      <c r="AB1904" s="26">
        <v>10696.007</v>
      </c>
      <c r="AC1904" s="26">
        <v>12572.489</v>
      </c>
      <c r="AD1904" s="26">
        <v>12238.306</v>
      </c>
      <c r="AE1904" s="26">
        <v>12757.251</v>
      </c>
      <c r="AF1904" s="26">
        <v>18354.165000000001</v>
      </c>
      <c r="AG1904" s="26">
        <v>27744.913</v>
      </c>
      <c r="AH1904" s="26">
        <v>26995.23</v>
      </c>
      <c r="AI1904" s="26">
        <v>23276.167000000001</v>
      </c>
      <c r="AJ1904" s="26">
        <v>22827.233</v>
      </c>
      <c r="AK1904" s="26">
        <v>16934.365000000002</v>
      </c>
      <c r="AL1904" s="26">
        <v>11632.2</v>
      </c>
      <c r="AM1904" s="26">
        <v>9203.7000000000007</v>
      </c>
      <c r="AN1904" s="26">
        <v>12744.483</v>
      </c>
      <c r="AO1904" s="26">
        <v>7558.777</v>
      </c>
      <c r="AP1904" s="26">
        <v>3674.5639999999999</v>
      </c>
      <c r="AQ1904" s="26">
        <v>3400.3829999999998</v>
      </c>
      <c r="AR1904" s="26">
        <v>3881.7460000000001</v>
      </c>
      <c r="AS1904" s="26">
        <v>2287.5239999999999</v>
      </c>
      <c r="AT1904" s="26">
        <v>291.67599999999999</v>
      </c>
      <c r="AU1904" s="26">
        <v>7.0170000000000003</v>
      </c>
      <c r="AV1904" s="26">
        <v>5.7519999999999998</v>
      </c>
      <c r="AW1904" s="26">
        <v>0</v>
      </c>
      <c r="AX1904" s="26">
        <v>0</v>
      </c>
      <c r="AY1904" s="26">
        <v>0</v>
      </c>
      <c r="AZ1904" s="26">
        <v>0</v>
      </c>
      <c r="BA1904" s="26">
        <v>0</v>
      </c>
      <c r="BB1904" s="26">
        <v>0</v>
      </c>
      <c r="BC1904" s="26">
        <v>0</v>
      </c>
      <c r="BD1904" s="26">
        <v>0</v>
      </c>
    </row>
    <row r="1905" spans="1:56" x14ac:dyDescent="0.25">
      <c r="A1905" t="s">
        <v>323</v>
      </c>
      <c r="D1905" t="s">
        <v>4</v>
      </c>
      <c r="G1905" s="155">
        <v>43034</v>
      </c>
      <c r="H1905" s="41">
        <f t="shared" si="34"/>
        <v>234769.48799999998</v>
      </c>
      <c r="I1905" s="26">
        <v>0</v>
      </c>
      <c r="J1905" s="26">
        <v>0</v>
      </c>
      <c r="K1905" s="26">
        <v>0</v>
      </c>
      <c r="L1905" s="26">
        <v>0</v>
      </c>
      <c r="M1905" s="26">
        <v>0</v>
      </c>
      <c r="N1905" s="26">
        <v>0</v>
      </c>
      <c r="O1905" s="26">
        <v>0</v>
      </c>
      <c r="P1905" s="26">
        <v>0</v>
      </c>
      <c r="Q1905" s="26">
        <v>0</v>
      </c>
      <c r="R1905" s="26">
        <v>0</v>
      </c>
      <c r="S1905" s="26">
        <v>0</v>
      </c>
      <c r="T1905" s="26">
        <v>0</v>
      </c>
      <c r="U1905" s="26">
        <v>3.9550000000000001</v>
      </c>
      <c r="V1905" s="26">
        <v>22.803000000000001</v>
      </c>
      <c r="W1905" s="26">
        <v>102.504</v>
      </c>
      <c r="X1905" s="26">
        <v>484.173</v>
      </c>
      <c r="Y1905" s="26">
        <v>889.86699999999996</v>
      </c>
      <c r="Z1905" s="26">
        <v>1154.9280000000001</v>
      </c>
      <c r="AA1905" s="26">
        <v>2270.0419999999999</v>
      </c>
      <c r="AB1905" s="26">
        <v>4946.7690000000002</v>
      </c>
      <c r="AC1905" s="26">
        <v>8968.0609999999997</v>
      </c>
      <c r="AD1905" s="26">
        <v>11521.161</v>
      </c>
      <c r="AE1905" s="26">
        <v>18319.400000000001</v>
      </c>
      <c r="AF1905" s="26">
        <v>20500.985000000001</v>
      </c>
      <c r="AG1905" s="26">
        <v>25318.267</v>
      </c>
      <c r="AH1905" s="26">
        <v>31920.850999999999</v>
      </c>
      <c r="AI1905" s="26">
        <v>26038.437000000002</v>
      </c>
      <c r="AJ1905" s="26">
        <v>18382.191999999999</v>
      </c>
      <c r="AK1905" s="26">
        <v>15464.023999999999</v>
      </c>
      <c r="AL1905" s="26">
        <v>15650.683000000001</v>
      </c>
      <c r="AM1905" s="26">
        <v>12092.127</v>
      </c>
      <c r="AN1905" s="26">
        <v>7256.5529999999999</v>
      </c>
      <c r="AO1905" s="26">
        <v>4795.55</v>
      </c>
      <c r="AP1905" s="26">
        <v>3310.2579999999998</v>
      </c>
      <c r="AQ1905" s="26">
        <v>2669.1219999999998</v>
      </c>
      <c r="AR1905" s="26">
        <v>1929.27</v>
      </c>
      <c r="AS1905" s="26">
        <v>668.38</v>
      </c>
      <c r="AT1905" s="26">
        <v>76.965999999999994</v>
      </c>
      <c r="AU1905" s="26">
        <v>6.673</v>
      </c>
      <c r="AV1905" s="26">
        <v>5.4870000000000001</v>
      </c>
      <c r="AW1905" s="26">
        <v>0</v>
      </c>
      <c r="AX1905" s="26">
        <v>0</v>
      </c>
      <c r="AY1905" s="26">
        <v>0</v>
      </c>
      <c r="AZ1905" s="26">
        <v>0</v>
      </c>
      <c r="BA1905" s="26">
        <v>0</v>
      </c>
      <c r="BB1905" s="26">
        <v>0</v>
      </c>
      <c r="BC1905" s="26">
        <v>0</v>
      </c>
      <c r="BD1905" s="26">
        <v>0</v>
      </c>
    </row>
    <row r="1906" spans="1:56" x14ac:dyDescent="0.25">
      <c r="A1906" t="s">
        <v>323</v>
      </c>
      <c r="D1906" t="s">
        <v>4</v>
      </c>
      <c r="G1906" s="155">
        <v>43035</v>
      </c>
      <c r="H1906" s="41">
        <f t="shared" si="34"/>
        <v>662936.05700000003</v>
      </c>
      <c r="I1906" s="26">
        <v>0</v>
      </c>
      <c r="J1906" s="26">
        <v>0</v>
      </c>
      <c r="K1906" s="26">
        <v>0</v>
      </c>
      <c r="L1906" s="26">
        <v>0</v>
      </c>
      <c r="M1906" s="26">
        <v>0</v>
      </c>
      <c r="N1906" s="26">
        <v>0</v>
      </c>
      <c r="O1906" s="26">
        <v>0</v>
      </c>
      <c r="P1906" s="26">
        <v>0</v>
      </c>
      <c r="Q1906" s="26">
        <v>0</v>
      </c>
      <c r="R1906" s="26">
        <v>0</v>
      </c>
      <c r="S1906" s="26">
        <v>0</v>
      </c>
      <c r="T1906" s="26">
        <v>0</v>
      </c>
      <c r="U1906" s="26">
        <v>28.074000000000002</v>
      </c>
      <c r="V1906" s="26">
        <v>294.99</v>
      </c>
      <c r="W1906" s="26">
        <v>1286.1559999999999</v>
      </c>
      <c r="X1906" s="26">
        <v>3445.1149999999998</v>
      </c>
      <c r="Y1906" s="26">
        <v>9780.7119999999995</v>
      </c>
      <c r="Z1906" s="26">
        <v>18077.438999999998</v>
      </c>
      <c r="AA1906" s="26">
        <v>25674.184000000001</v>
      </c>
      <c r="AB1906" s="26">
        <v>32706.797999999999</v>
      </c>
      <c r="AC1906" s="26">
        <v>38213.114999999998</v>
      </c>
      <c r="AD1906" s="26">
        <v>42339.7</v>
      </c>
      <c r="AE1906" s="26">
        <v>46115.142999999996</v>
      </c>
      <c r="AF1906" s="26">
        <v>46525.141000000003</v>
      </c>
      <c r="AG1906" s="26">
        <v>48086.152000000002</v>
      </c>
      <c r="AH1906" s="26">
        <v>48036.707000000002</v>
      </c>
      <c r="AI1906" s="26">
        <v>47194.745000000003</v>
      </c>
      <c r="AJ1906" s="26">
        <v>46494.995999999999</v>
      </c>
      <c r="AK1906" s="26">
        <v>44252.832999999999</v>
      </c>
      <c r="AL1906" s="26">
        <v>40282.574999999997</v>
      </c>
      <c r="AM1906" s="26">
        <v>36387.084000000003</v>
      </c>
      <c r="AN1906" s="26">
        <v>30522.105</v>
      </c>
      <c r="AO1906" s="26">
        <v>23808.457999999999</v>
      </c>
      <c r="AP1906" s="26">
        <v>17229.235000000001</v>
      </c>
      <c r="AQ1906" s="26">
        <v>10273.976000000001</v>
      </c>
      <c r="AR1906" s="26">
        <v>4568.7449999999999</v>
      </c>
      <c r="AS1906" s="26">
        <v>1188.0940000000001</v>
      </c>
      <c r="AT1906" s="26">
        <v>110.486</v>
      </c>
      <c r="AU1906" s="26">
        <v>6.7140000000000004</v>
      </c>
      <c r="AV1906" s="26">
        <v>6.585</v>
      </c>
      <c r="AW1906" s="26">
        <v>0</v>
      </c>
      <c r="AX1906" s="26">
        <v>0</v>
      </c>
      <c r="AY1906" s="26">
        <v>0</v>
      </c>
      <c r="AZ1906" s="26">
        <v>0</v>
      </c>
      <c r="BA1906" s="26">
        <v>0</v>
      </c>
      <c r="BB1906" s="26">
        <v>0</v>
      </c>
      <c r="BC1906" s="26">
        <v>0</v>
      </c>
      <c r="BD1906" s="26">
        <v>0</v>
      </c>
    </row>
    <row r="1907" spans="1:56" x14ac:dyDescent="0.25">
      <c r="A1907" t="s">
        <v>323</v>
      </c>
      <c r="D1907" t="s">
        <v>4</v>
      </c>
      <c r="G1907" s="155">
        <v>43036</v>
      </c>
      <c r="H1907" s="41">
        <f t="shared" si="34"/>
        <v>373972.06900000008</v>
      </c>
      <c r="I1907" s="26">
        <v>0</v>
      </c>
      <c r="J1907" s="26">
        <v>0</v>
      </c>
      <c r="K1907" s="26">
        <v>0</v>
      </c>
      <c r="L1907" s="26">
        <v>0</v>
      </c>
      <c r="M1907" s="26">
        <v>0</v>
      </c>
      <c r="N1907" s="26">
        <v>0</v>
      </c>
      <c r="O1907" s="26">
        <v>0</v>
      </c>
      <c r="P1907" s="26">
        <v>0</v>
      </c>
      <c r="Q1907" s="26">
        <v>0</v>
      </c>
      <c r="R1907" s="26">
        <v>0</v>
      </c>
      <c r="S1907" s="26">
        <v>0</v>
      </c>
      <c r="T1907" s="26">
        <v>0</v>
      </c>
      <c r="U1907" s="26">
        <v>3.8889999999999998</v>
      </c>
      <c r="V1907" s="26">
        <v>15.141</v>
      </c>
      <c r="W1907" s="26">
        <v>342.86</v>
      </c>
      <c r="X1907" s="26">
        <v>2338.413</v>
      </c>
      <c r="Y1907" s="26">
        <v>4919.0870000000004</v>
      </c>
      <c r="Z1907" s="26">
        <v>8435.9009999999998</v>
      </c>
      <c r="AA1907" s="26">
        <v>9455.6029999999992</v>
      </c>
      <c r="AB1907" s="26">
        <v>16464.001</v>
      </c>
      <c r="AC1907" s="26">
        <v>23704.808000000001</v>
      </c>
      <c r="AD1907" s="26">
        <v>22659.017</v>
      </c>
      <c r="AE1907" s="26">
        <v>23046.948</v>
      </c>
      <c r="AF1907" s="26">
        <v>31815.637999999999</v>
      </c>
      <c r="AG1907" s="26">
        <v>27409.1</v>
      </c>
      <c r="AH1907" s="26">
        <v>23614.825000000001</v>
      </c>
      <c r="AI1907" s="26">
        <v>17596.152999999998</v>
      </c>
      <c r="AJ1907" s="26">
        <v>14523.191999999999</v>
      </c>
      <c r="AK1907" s="26">
        <v>20313.148000000001</v>
      </c>
      <c r="AL1907" s="26">
        <v>25364.527999999998</v>
      </c>
      <c r="AM1907" s="26">
        <v>26981.346000000001</v>
      </c>
      <c r="AN1907" s="26">
        <v>24245.986000000001</v>
      </c>
      <c r="AO1907" s="26">
        <v>21892.880000000001</v>
      </c>
      <c r="AP1907" s="26">
        <v>14804.482</v>
      </c>
      <c r="AQ1907" s="26">
        <v>5521.5780000000004</v>
      </c>
      <c r="AR1907" s="26">
        <v>6707.5110000000004</v>
      </c>
      <c r="AS1907" s="26">
        <v>1623.2919999999999</v>
      </c>
      <c r="AT1907" s="26">
        <v>158.67699999999999</v>
      </c>
      <c r="AU1907" s="26">
        <v>8.6620000000000008</v>
      </c>
      <c r="AV1907" s="26">
        <v>5.4029999999999996</v>
      </c>
      <c r="AW1907" s="26">
        <v>0</v>
      </c>
      <c r="AX1907" s="26">
        <v>0</v>
      </c>
      <c r="AY1907" s="26">
        <v>0</v>
      </c>
      <c r="AZ1907" s="26">
        <v>0</v>
      </c>
      <c r="BA1907" s="26">
        <v>0</v>
      </c>
      <c r="BB1907" s="26">
        <v>0</v>
      </c>
      <c r="BC1907" s="26">
        <v>0</v>
      </c>
      <c r="BD1907" s="26">
        <v>0</v>
      </c>
    </row>
    <row r="1908" spans="1:56" x14ac:dyDescent="0.25">
      <c r="A1908" t="s">
        <v>323</v>
      </c>
      <c r="D1908" t="s">
        <v>4</v>
      </c>
      <c r="G1908" s="155">
        <v>43037</v>
      </c>
      <c r="H1908" s="41">
        <f t="shared" si="34"/>
        <v>696283.70199999982</v>
      </c>
      <c r="I1908" s="26">
        <v>0</v>
      </c>
      <c r="J1908" s="26">
        <v>0</v>
      </c>
      <c r="K1908" s="26">
        <v>0</v>
      </c>
      <c r="L1908" s="26">
        <v>0</v>
      </c>
      <c r="M1908" s="26">
        <v>0</v>
      </c>
      <c r="N1908" s="26">
        <v>0</v>
      </c>
      <c r="O1908" s="26">
        <v>0</v>
      </c>
      <c r="P1908" s="26">
        <v>0</v>
      </c>
      <c r="Q1908" s="26">
        <v>0</v>
      </c>
      <c r="R1908" s="26">
        <v>0</v>
      </c>
      <c r="S1908" s="26">
        <v>0</v>
      </c>
      <c r="T1908" s="26">
        <v>0</v>
      </c>
      <c r="U1908" s="26">
        <v>130.17599999999999</v>
      </c>
      <c r="V1908" s="26">
        <v>1344.2470000000001</v>
      </c>
      <c r="W1908" s="26">
        <v>4649.3329999999996</v>
      </c>
      <c r="X1908" s="26">
        <v>9608.8230000000003</v>
      </c>
      <c r="Y1908" s="26">
        <v>15522.16</v>
      </c>
      <c r="Z1908" s="26">
        <v>21885.175999999999</v>
      </c>
      <c r="AA1908" s="26">
        <v>28406.172999999999</v>
      </c>
      <c r="AB1908" s="26">
        <v>34384.546999999999</v>
      </c>
      <c r="AC1908" s="26">
        <v>39668.148000000001</v>
      </c>
      <c r="AD1908" s="26">
        <v>43714.781000000003</v>
      </c>
      <c r="AE1908" s="26">
        <v>46431.533000000003</v>
      </c>
      <c r="AF1908" s="26">
        <v>48096.267999999996</v>
      </c>
      <c r="AG1908" s="26">
        <v>49167.165999999997</v>
      </c>
      <c r="AH1908" s="26">
        <v>49776.29</v>
      </c>
      <c r="AI1908" s="26">
        <v>49370.78</v>
      </c>
      <c r="AJ1908" s="26">
        <v>47886.091</v>
      </c>
      <c r="AK1908" s="26">
        <v>45245.232000000004</v>
      </c>
      <c r="AL1908" s="26">
        <v>41384.06</v>
      </c>
      <c r="AM1908" s="26">
        <v>35699.082999999999</v>
      </c>
      <c r="AN1908" s="26">
        <v>29679.347000000002</v>
      </c>
      <c r="AO1908" s="26">
        <v>23269.144</v>
      </c>
      <c r="AP1908" s="26">
        <v>16056.248</v>
      </c>
      <c r="AQ1908" s="26">
        <v>9416.4930000000004</v>
      </c>
      <c r="AR1908" s="26">
        <v>4285.2979999999998</v>
      </c>
      <c r="AS1908" s="26">
        <v>1132.1400000000001</v>
      </c>
      <c r="AT1908" s="26">
        <v>58.929000000000002</v>
      </c>
      <c r="AU1908" s="26">
        <v>8.5690000000000008</v>
      </c>
      <c r="AV1908" s="26">
        <v>7.4669999999999996</v>
      </c>
      <c r="AW1908" s="26">
        <v>0</v>
      </c>
      <c r="AX1908" s="26">
        <v>0</v>
      </c>
      <c r="AY1908" s="26">
        <v>0</v>
      </c>
      <c r="AZ1908" s="26">
        <v>0</v>
      </c>
      <c r="BA1908" s="26">
        <v>0</v>
      </c>
      <c r="BB1908" s="26">
        <v>0</v>
      </c>
      <c r="BC1908" s="26">
        <v>0</v>
      </c>
      <c r="BD1908" s="26">
        <v>0</v>
      </c>
    </row>
    <row r="1909" spans="1:56" x14ac:dyDescent="0.25">
      <c r="A1909" t="s">
        <v>323</v>
      </c>
      <c r="D1909" t="s">
        <v>4</v>
      </c>
      <c r="G1909" s="155">
        <v>43038</v>
      </c>
      <c r="H1909" s="41">
        <f t="shared" si="34"/>
        <v>384064.42000000004</v>
      </c>
      <c r="I1909" s="26">
        <v>0</v>
      </c>
      <c r="J1909" s="26">
        <v>0</v>
      </c>
      <c r="K1909" s="26">
        <v>0</v>
      </c>
      <c r="L1909" s="26">
        <v>0</v>
      </c>
      <c r="M1909" s="26">
        <v>0</v>
      </c>
      <c r="N1909" s="26">
        <v>0</v>
      </c>
      <c r="O1909" s="26">
        <v>0</v>
      </c>
      <c r="P1909" s="26">
        <v>0</v>
      </c>
      <c r="Q1909" s="26">
        <v>0</v>
      </c>
      <c r="R1909" s="26">
        <v>0</v>
      </c>
      <c r="S1909" s="26">
        <v>0</v>
      </c>
      <c r="T1909" s="26">
        <v>0</v>
      </c>
      <c r="U1909" s="26">
        <v>90.662999999999997</v>
      </c>
      <c r="V1909" s="26">
        <v>865.15599999999995</v>
      </c>
      <c r="W1909" s="26">
        <v>3626.3879999999999</v>
      </c>
      <c r="X1909" s="26">
        <v>8270.0259999999998</v>
      </c>
      <c r="Y1909" s="26">
        <v>14255.951999999999</v>
      </c>
      <c r="Z1909" s="26">
        <v>21135.348000000002</v>
      </c>
      <c r="AA1909" s="26">
        <v>26671.753000000001</v>
      </c>
      <c r="AB1909" s="26">
        <v>28220.912</v>
      </c>
      <c r="AC1909" s="26">
        <v>28557.776000000002</v>
      </c>
      <c r="AD1909" s="26">
        <v>27974.472000000002</v>
      </c>
      <c r="AE1909" s="26">
        <v>34129.877999999997</v>
      </c>
      <c r="AF1909" s="26">
        <v>24874.288</v>
      </c>
      <c r="AG1909" s="26">
        <v>16365.41</v>
      </c>
      <c r="AH1909" s="26">
        <v>14065.011</v>
      </c>
      <c r="AI1909" s="26">
        <v>17477.452000000001</v>
      </c>
      <c r="AJ1909" s="26">
        <v>17344.077000000001</v>
      </c>
      <c r="AK1909" s="26">
        <v>21650.317999999999</v>
      </c>
      <c r="AL1909" s="26">
        <v>19626.163</v>
      </c>
      <c r="AM1909" s="26">
        <v>9963.6170000000002</v>
      </c>
      <c r="AN1909" s="26">
        <v>9595.7749999999996</v>
      </c>
      <c r="AO1909" s="26">
        <v>13421.745000000001</v>
      </c>
      <c r="AP1909" s="26">
        <v>13703.298000000001</v>
      </c>
      <c r="AQ1909" s="26">
        <v>8669.1949999999997</v>
      </c>
      <c r="AR1909" s="26">
        <v>2057.1080000000002</v>
      </c>
      <c r="AS1909" s="26">
        <v>1258.73</v>
      </c>
      <c r="AT1909" s="26">
        <v>177.28100000000001</v>
      </c>
      <c r="AU1909" s="26">
        <v>10.246</v>
      </c>
      <c r="AV1909" s="26">
        <v>6.3819999999999997</v>
      </c>
      <c r="AW1909" s="26">
        <v>0</v>
      </c>
      <c r="AX1909" s="26">
        <v>0</v>
      </c>
      <c r="AY1909" s="26">
        <v>0</v>
      </c>
      <c r="AZ1909" s="26">
        <v>0</v>
      </c>
      <c r="BA1909" s="26">
        <v>0</v>
      </c>
      <c r="BB1909" s="26">
        <v>0</v>
      </c>
      <c r="BC1909" s="26">
        <v>0</v>
      </c>
      <c r="BD1909" s="26">
        <v>0</v>
      </c>
    </row>
    <row r="1910" spans="1:56" x14ac:dyDescent="0.25">
      <c r="A1910" t="s">
        <v>323</v>
      </c>
      <c r="D1910" t="s">
        <v>4</v>
      </c>
      <c r="G1910" s="155">
        <v>43039</v>
      </c>
      <c r="H1910" s="41">
        <f t="shared" si="34"/>
        <v>543214.87699999998</v>
      </c>
      <c r="I1910" s="26">
        <v>0</v>
      </c>
      <c r="J1910" s="26">
        <v>0</v>
      </c>
      <c r="K1910" s="26">
        <v>0</v>
      </c>
      <c r="L1910" s="26">
        <v>0</v>
      </c>
      <c r="M1910" s="26">
        <v>0</v>
      </c>
      <c r="N1910" s="26">
        <v>0</v>
      </c>
      <c r="O1910" s="26">
        <v>0</v>
      </c>
      <c r="P1910" s="26">
        <v>0</v>
      </c>
      <c r="Q1910" s="26">
        <v>0</v>
      </c>
      <c r="R1910" s="26">
        <v>0</v>
      </c>
      <c r="S1910" s="26">
        <v>0</v>
      </c>
      <c r="T1910" s="26">
        <v>0</v>
      </c>
      <c r="U1910" s="26">
        <v>88.843000000000004</v>
      </c>
      <c r="V1910" s="26">
        <v>649.64800000000002</v>
      </c>
      <c r="W1910" s="26">
        <v>2621.7840000000001</v>
      </c>
      <c r="X1910" s="26">
        <v>6716.12</v>
      </c>
      <c r="Y1910" s="26">
        <v>11012.48</v>
      </c>
      <c r="Z1910" s="26">
        <v>13376.989</v>
      </c>
      <c r="AA1910" s="26">
        <v>16705.003000000001</v>
      </c>
      <c r="AB1910" s="26">
        <v>19034.349999999999</v>
      </c>
      <c r="AC1910" s="26">
        <v>17864.058000000001</v>
      </c>
      <c r="AD1910" s="26">
        <v>23827.387999999999</v>
      </c>
      <c r="AE1910" s="26">
        <v>32554.942999999999</v>
      </c>
      <c r="AF1910" s="26">
        <v>38937.241999999998</v>
      </c>
      <c r="AG1910" s="26">
        <v>41116.271000000001</v>
      </c>
      <c r="AH1910" s="26">
        <v>45007.120999999999</v>
      </c>
      <c r="AI1910" s="26">
        <v>47410.177000000003</v>
      </c>
      <c r="AJ1910" s="26">
        <v>46949.741000000002</v>
      </c>
      <c r="AK1910" s="26">
        <v>45454.146000000001</v>
      </c>
      <c r="AL1910" s="26">
        <v>41232.516000000003</v>
      </c>
      <c r="AM1910" s="26">
        <v>37867.233</v>
      </c>
      <c r="AN1910" s="26">
        <v>29720.598999999998</v>
      </c>
      <c r="AO1910" s="26">
        <v>15230.339</v>
      </c>
      <c r="AP1910" s="26">
        <v>6411.82</v>
      </c>
      <c r="AQ1910" s="26">
        <v>2461.4290000000001</v>
      </c>
      <c r="AR1910" s="26">
        <v>799.17100000000005</v>
      </c>
      <c r="AS1910" s="26">
        <v>135.83500000000001</v>
      </c>
      <c r="AT1910" s="26">
        <v>15.988</v>
      </c>
      <c r="AU1910" s="26">
        <v>6.8920000000000003</v>
      </c>
      <c r="AV1910" s="26">
        <v>6.7510000000000003</v>
      </c>
      <c r="AW1910" s="26">
        <v>0</v>
      </c>
      <c r="AX1910" s="26">
        <v>0</v>
      </c>
      <c r="AY1910" s="26">
        <v>0</v>
      </c>
      <c r="AZ1910" s="26">
        <v>0</v>
      </c>
      <c r="BA1910" s="26">
        <v>0</v>
      </c>
      <c r="BB1910" s="26">
        <v>0</v>
      </c>
      <c r="BC1910" s="26">
        <v>0</v>
      </c>
      <c r="BD1910" s="26">
        <v>0</v>
      </c>
    </row>
    <row r="1911" spans="1:56" x14ac:dyDescent="0.25">
      <c r="A1911" t="s">
        <v>323</v>
      </c>
      <c r="D1911" t="s">
        <v>4</v>
      </c>
      <c r="G1911" s="155">
        <v>43040</v>
      </c>
      <c r="H1911" s="41">
        <f t="shared" si="34"/>
        <v>259215.25599999999</v>
      </c>
      <c r="I1911" s="26">
        <v>0</v>
      </c>
      <c r="J1911" s="26">
        <v>0</v>
      </c>
      <c r="K1911" s="26">
        <v>0</v>
      </c>
      <c r="L1911" s="26">
        <v>0</v>
      </c>
      <c r="M1911" s="26">
        <v>0</v>
      </c>
      <c r="N1911" s="26">
        <v>0</v>
      </c>
      <c r="O1911" s="26">
        <v>0</v>
      </c>
      <c r="P1911" s="26">
        <v>0</v>
      </c>
      <c r="Q1911" s="26">
        <v>0</v>
      </c>
      <c r="R1911" s="26">
        <v>0</v>
      </c>
      <c r="S1911" s="26">
        <v>0</v>
      </c>
      <c r="T1911" s="26">
        <v>0</v>
      </c>
      <c r="U1911" s="26">
        <v>36.36</v>
      </c>
      <c r="V1911" s="26">
        <v>246.011</v>
      </c>
      <c r="W1911" s="26">
        <v>642.05100000000004</v>
      </c>
      <c r="X1911" s="26">
        <v>1975.241</v>
      </c>
      <c r="Y1911" s="26">
        <v>3708.1219999999998</v>
      </c>
      <c r="Z1911" s="26">
        <v>5892.6809999999996</v>
      </c>
      <c r="AA1911" s="26">
        <v>6924.9560000000001</v>
      </c>
      <c r="AB1911" s="26">
        <v>9062.2690000000002</v>
      </c>
      <c r="AC1911" s="26">
        <v>17573.909</v>
      </c>
      <c r="AD1911" s="26">
        <v>20283.143</v>
      </c>
      <c r="AE1911" s="26">
        <v>21198.109</v>
      </c>
      <c r="AF1911" s="26">
        <v>25230.485000000001</v>
      </c>
      <c r="AG1911" s="26">
        <v>22231.188999999998</v>
      </c>
      <c r="AH1911" s="26">
        <v>18445.151999999998</v>
      </c>
      <c r="AI1911" s="26">
        <v>17159.242999999999</v>
      </c>
      <c r="AJ1911" s="26">
        <v>19659.578000000001</v>
      </c>
      <c r="AK1911" s="26">
        <v>21254.639999999999</v>
      </c>
      <c r="AL1911" s="26">
        <v>15850.258</v>
      </c>
      <c r="AM1911" s="26">
        <v>12877.522999999999</v>
      </c>
      <c r="AN1911" s="26">
        <v>7724.6809999999996</v>
      </c>
      <c r="AO1911" s="26">
        <v>4261.1589999999997</v>
      </c>
      <c r="AP1911" s="26">
        <v>3365.085</v>
      </c>
      <c r="AQ1911" s="26">
        <v>1808.04</v>
      </c>
      <c r="AR1911" s="26">
        <v>1317.251</v>
      </c>
      <c r="AS1911" s="26">
        <v>421.62200000000001</v>
      </c>
      <c r="AT1911" s="26">
        <v>45.927</v>
      </c>
      <c r="AU1911" s="26">
        <v>10.952999999999999</v>
      </c>
      <c r="AV1911" s="26">
        <v>9.6180000000000003</v>
      </c>
      <c r="AW1911" s="26">
        <v>0</v>
      </c>
      <c r="AX1911" s="26">
        <v>0</v>
      </c>
      <c r="AY1911" s="26">
        <v>0</v>
      </c>
      <c r="AZ1911" s="26">
        <v>0</v>
      </c>
      <c r="BA1911" s="26">
        <v>0</v>
      </c>
      <c r="BB1911" s="26">
        <v>0</v>
      </c>
      <c r="BC1911" s="26">
        <v>0</v>
      </c>
      <c r="BD1911" s="26">
        <v>0</v>
      </c>
    </row>
    <row r="1912" spans="1:56" x14ac:dyDescent="0.25">
      <c r="A1912" t="s">
        <v>323</v>
      </c>
      <c r="D1912" t="s">
        <v>4</v>
      </c>
      <c r="G1912" s="155">
        <v>43041</v>
      </c>
      <c r="H1912" s="41">
        <f t="shared" si="34"/>
        <v>313132.97099999996</v>
      </c>
      <c r="I1912" s="26">
        <v>0</v>
      </c>
      <c r="J1912" s="26">
        <v>0</v>
      </c>
      <c r="K1912" s="26">
        <v>0</v>
      </c>
      <c r="L1912" s="26">
        <v>0</v>
      </c>
      <c r="M1912" s="26">
        <v>0</v>
      </c>
      <c r="N1912" s="26">
        <v>0</v>
      </c>
      <c r="O1912" s="26">
        <v>0</v>
      </c>
      <c r="P1912" s="26">
        <v>0</v>
      </c>
      <c r="Q1912" s="26">
        <v>0</v>
      </c>
      <c r="R1912" s="26">
        <v>0</v>
      </c>
      <c r="S1912" s="26">
        <v>0</v>
      </c>
      <c r="T1912" s="26">
        <v>0</v>
      </c>
      <c r="U1912" s="26">
        <v>86.328999999999994</v>
      </c>
      <c r="V1912" s="26">
        <v>451.32299999999998</v>
      </c>
      <c r="W1912" s="26">
        <v>1058.6510000000001</v>
      </c>
      <c r="X1912" s="26">
        <v>3102.2139999999999</v>
      </c>
      <c r="Y1912" s="26">
        <v>5158.43</v>
      </c>
      <c r="Z1912" s="26">
        <v>8553.0859999999993</v>
      </c>
      <c r="AA1912" s="26">
        <v>18206.322</v>
      </c>
      <c r="AB1912" s="26">
        <v>17253.691999999999</v>
      </c>
      <c r="AC1912" s="26">
        <v>17539.731</v>
      </c>
      <c r="AD1912" s="26">
        <v>20957.161</v>
      </c>
      <c r="AE1912" s="26">
        <v>23670.261999999999</v>
      </c>
      <c r="AF1912" s="26">
        <v>26971.046999999999</v>
      </c>
      <c r="AG1912" s="26">
        <v>26338.041000000001</v>
      </c>
      <c r="AH1912" s="26">
        <v>24566.706999999999</v>
      </c>
      <c r="AI1912" s="26">
        <v>23811.165000000001</v>
      </c>
      <c r="AJ1912" s="26">
        <v>24595.601999999999</v>
      </c>
      <c r="AK1912" s="26">
        <v>16419.835999999999</v>
      </c>
      <c r="AL1912" s="26">
        <v>19729.723000000002</v>
      </c>
      <c r="AM1912" s="26">
        <v>20044.830000000002</v>
      </c>
      <c r="AN1912" s="26">
        <v>7292.3969999999999</v>
      </c>
      <c r="AO1912" s="26">
        <v>4207.8440000000001</v>
      </c>
      <c r="AP1912" s="26">
        <v>1555.605</v>
      </c>
      <c r="AQ1912" s="26">
        <v>973.10500000000002</v>
      </c>
      <c r="AR1912" s="26">
        <v>517.56299999999999</v>
      </c>
      <c r="AS1912" s="26">
        <v>41.475999999999999</v>
      </c>
      <c r="AT1912" s="26">
        <v>15.722</v>
      </c>
      <c r="AU1912" s="26">
        <v>8.3930000000000007</v>
      </c>
      <c r="AV1912" s="26">
        <v>6.7140000000000004</v>
      </c>
      <c r="AW1912" s="26">
        <v>0</v>
      </c>
      <c r="AX1912" s="26">
        <v>0</v>
      </c>
      <c r="AY1912" s="26">
        <v>0</v>
      </c>
      <c r="AZ1912" s="26">
        <v>0</v>
      </c>
      <c r="BA1912" s="26">
        <v>0</v>
      </c>
      <c r="BB1912" s="26">
        <v>0</v>
      </c>
      <c r="BC1912" s="26">
        <v>0</v>
      </c>
      <c r="BD1912" s="26">
        <v>0</v>
      </c>
    </row>
    <row r="1913" spans="1:56" x14ac:dyDescent="0.25">
      <c r="A1913" t="s">
        <v>323</v>
      </c>
      <c r="D1913" t="s">
        <v>4</v>
      </c>
      <c r="G1913" s="155">
        <v>43042</v>
      </c>
      <c r="H1913" s="41">
        <f t="shared" si="34"/>
        <v>496451.69299999991</v>
      </c>
      <c r="I1913" s="26">
        <v>0</v>
      </c>
      <c r="J1913" s="26">
        <v>0</v>
      </c>
      <c r="K1913" s="26">
        <v>0</v>
      </c>
      <c r="L1913" s="26">
        <v>0</v>
      </c>
      <c r="M1913" s="26">
        <v>0</v>
      </c>
      <c r="N1913" s="26">
        <v>0</v>
      </c>
      <c r="O1913" s="26">
        <v>0</v>
      </c>
      <c r="P1913" s="26">
        <v>0</v>
      </c>
      <c r="Q1913" s="26">
        <v>0</v>
      </c>
      <c r="R1913" s="26">
        <v>0</v>
      </c>
      <c r="S1913" s="26">
        <v>0</v>
      </c>
      <c r="T1913" s="26">
        <v>0</v>
      </c>
      <c r="U1913" s="26">
        <v>9.4429999999999996</v>
      </c>
      <c r="V1913" s="26">
        <v>130.23500000000001</v>
      </c>
      <c r="W1913" s="26">
        <v>921.65499999999997</v>
      </c>
      <c r="X1913" s="26">
        <v>3716.4560000000001</v>
      </c>
      <c r="Y1913" s="26">
        <v>11364.234</v>
      </c>
      <c r="Z1913" s="26">
        <v>19948.154999999999</v>
      </c>
      <c r="AA1913" s="26">
        <v>24765.696</v>
      </c>
      <c r="AB1913" s="26">
        <v>33274.455000000002</v>
      </c>
      <c r="AC1913" s="26">
        <v>34880.641000000003</v>
      </c>
      <c r="AD1913" s="26">
        <v>35842.987999999998</v>
      </c>
      <c r="AE1913" s="26">
        <v>31430.717000000001</v>
      </c>
      <c r="AF1913" s="26">
        <v>41451.392999999996</v>
      </c>
      <c r="AG1913" s="26">
        <v>39348.33</v>
      </c>
      <c r="AH1913" s="26">
        <v>24482.761999999999</v>
      </c>
      <c r="AI1913" s="26">
        <v>34649.478999999999</v>
      </c>
      <c r="AJ1913" s="26">
        <v>23952.582999999999</v>
      </c>
      <c r="AK1913" s="26">
        <v>33272.258000000002</v>
      </c>
      <c r="AL1913" s="26">
        <v>26672.192999999999</v>
      </c>
      <c r="AM1913" s="26">
        <v>25607.615000000002</v>
      </c>
      <c r="AN1913" s="26">
        <v>16502.8</v>
      </c>
      <c r="AO1913" s="26">
        <v>9030.3700000000008</v>
      </c>
      <c r="AP1913" s="26">
        <v>8775.991</v>
      </c>
      <c r="AQ1913" s="26">
        <v>7887.7470000000003</v>
      </c>
      <c r="AR1913" s="26">
        <v>5618.5590000000002</v>
      </c>
      <c r="AS1913" s="26">
        <v>2623.808</v>
      </c>
      <c r="AT1913" s="26">
        <v>269.33699999999999</v>
      </c>
      <c r="AU1913" s="26">
        <v>13.613</v>
      </c>
      <c r="AV1913" s="26">
        <v>8.18</v>
      </c>
      <c r="AW1913" s="26">
        <v>0</v>
      </c>
      <c r="AX1913" s="26">
        <v>0</v>
      </c>
      <c r="AY1913" s="26">
        <v>0</v>
      </c>
      <c r="AZ1913" s="26">
        <v>0</v>
      </c>
      <c r="BA1913" s="26">
        <v>0</v>
      </c>
      <c r="BB1913" s="26">
        <v>0</v>
      </c>
      <c r="BC1913" s="26">
        <v>0</v>
      </c>
      <c r="BD1913" s="26">
        <v>0</v>
      </c>
    </row>
    <row r="1914" spans="1:56" x14ac:dyDescent="0.25">
      <c r="A1914" t="s">
        <v>323</v>
      </c>
      <c r="D1914" t="s">
        <v>4</v>
      </c>
      <c r="G1914" s="155">
        <v>43043</v>
      </c>
      <c r="H1914" s="41">
        <f t="shared" si="34"/>
        <v>547303.95299999998</v>
      </c>
      <c r="I1914" s="26">
        <v>0</v>
      </c>
      <c r="J1914" s="26">
        <v>0</v>
      </c>
      <c r="K1914" s="26">
        <v>0</v>
      </c>
      <c r="L1914" s="26">
        <v>0</v>
      </c>
      <c r="M1914" s="26">
        <v>0</v>
      </c>
      <c r="N1914" s="26">
        <v>0</v>
      </c>
      <c r="O1914" s="26">
        <v>0</v>
      </c>
      <c r="P1914" s="26">
        <v>0</v>
      </c>
      <c r="Q1914" s="26">
        <v>0</v>
      </c>
      <c r="R1914" s="26">
        <v>0</v>
      </c>
      <c r="S1914" s="26">
        <v>0</v>
      </c>
      <c r="T1914" s="26">
        <v>0</v>
      </c>
      <c r="U1914" s="26">
        <v>231.654</v>
      </c>
      <c r="V1914" s="26">
        <v>974.15300000000002</v>
      </c>
      <c r="W1914" s="26">
        <v>3029.6060000000002</v>
      </c>
      <c r="X1914" s="26">
        <v>7004.835</v>
      </c>
      <c r="Y1914" s="26">
        <v>10778.206</v>
      </c>
      <c r="Z1914" s="26">
        <v>13468.708000000001</v>
      </c>
      <c r="AA1914" s="26">
        <v>15074.412</v>
      </c>
      <c r="AB1914" s="26">
        <v>19354.148000000001</v>
      </c>
      <c r="AC1914" s="26">
        <v>19514.933000000001</v>
      </c>
      <c r="AD1914" s="26">
        <v>22750.385999999999</v>
      </c>
      <c r="AE1914" s="26">
        <v>24224.962</v>
      </c>
      <c r="AF1914" s="26">
        <v>27430.14</v>
      </c>
      <c r="AG1914" s="26">
        <v>33882.349000000002</v>
      </c>
      <c r="AH1914" s="26">
        <v>36696.144</v>
      </c>
      <c r="AI1914" s="26">
        <v>41111.661999999997</v>
      </c>
      <c r="AJ1914" s="26">
        <v>42851.845999999998</v>
      </c>
      <c r="AK1914" s="26">
        <v>42816.56</v>
      </c>
      <c r="AL1914" s="26">
        <v>41639.665999999997</v>
      </c>
      <c r="AM1914" s="26">
        <v>38613.216</v>
      </c>
      <c r="AN1914" s="26">
        <v>33154.387999999999</v>
      </c>
      <c r="AO1914" s="26">
        <v>27277.499</v>
      </c>
      <c r="AP1914" s="26">
        <v>20601.038</v>
      </c>
      <c r="AQ1914" s="26">
        <v>13586.578</v>
      </c>
      <c r="AR1914" s="26">
        <v>7456.5150000000003</v>
      </c>
      <c r="AS1914" s="26">
        <v>3054.07</v>
      </c>
      <c r="AT1914" s="26">
        <v>692.76099999999997</v>
      </c>
      <c r="AU1914" s="26">
        <v>27.497</v>
      </c>
      <c r="AV1914" s="26">
        <v>6.0209999999999999</v>
      </c>
      <c r="AW1914" s="26">
        <v>0</v>
      </c>
      <c r="AX1914" s="26">
        <v>0</v>
      </c>
      <c r="AY1914" s="26">
        <v>0</v>
      </c>
      <c r="AZ1914" s="26">
        <v>0</v>
      </c>
      <c r="BA1914" s="26">
        <v>0</v>
      </c>
      <c r="BB1914" s="26">
        <v>0</v>
      </c>
      <c r="BC1914" s="26">
        <v>0</v>
      </c>
      <c r="BD1914" s="26">
        <v>0</v>
      </c>
    </row>
    <row r="1915" spans="1:56" x14ac:dyDescent="0.25">
      <c r="A1915" t="s">
        <v>323</v>
      </c>
      <c r="D1915" t="s">
        <v>4</v>
      </c>
      <c r="G1915" s="155">
        <v>43044</v>
      </c>
      <c r="H1915" s="41">
        <f t="shared" si="34"/>
        <v>579928.57299999997</v>
      </c>
      <c r="I1915" s="26">
        <v>0</v>
      </c>
      <c r="J1915" s="26">
        <v>0</v>
      </c>
      <c r="K1915" s="26">
        <v>0</v>
      </c>
      <c r="L1915" s="26">
        <v>0</v>
      </c>
      <c r="M1915" s="26">
        <v>0</v>
      </c>
      <c r="N1915" s="26">
        <v>0</v>
      </c>
      <c r="O1915" s="26">
        <v>0</v>
      </c>
      <c r="P1915" s="26">
        <v>0</v>
      </c>
      <c r="Q1915" s="26">
        <v>0</v>
      </c>
      <c r="R1915" s="26">
        <v>0</v>
      </c>
      <c r="S1915" s="26">
        <v>0</v>
      </c>
      <c r="T1915" s="26">
        <v>0</v>
      </c>
      <c r="U1915" s="26">
        <v>194.178</v>
      </c>
      <c r="V1915" s="26">
        <v>1427.47</v>
      </c>
      <c r="W1915" s="26">
        <v>4801.1530000000002</v>
      </c>
      <c r="X1915" s="26">
        <v>9346.6659999999993</v>
      </c>
      <c r="Y1915" s="26">
        <v>15372.623</v>
      </c>
      <c r="Z1915" s="26">
        <v>21421.489000000001</v>
      </c>
      <c r="AA1915" s="26">
        <v>22071.025000000001</v>
      </c>
      <c r="AB1915" s="26">
        <v>20572.767</v>
      </c>
      <c r="AC1915" s="26">
        <v>24564.734</v>
      </c>
      <c r="AD1915" s="26">
        <v>32738.138999999999</v>
      </c>
      <c r="AE1915" s="26">
        <v>31432.634999999998</v>
      </c>
      <c r="AF1915" s="26">
        <v>29033.808000000001</v>
      </c>
      <c r="AG1915" s="26">
        <v>33726.705000000002</v>
      </c>
      <c r="AH1915" s="26">
        <v>42893.642</v>
      </c>
      <c r="AI1915" s="26">
        <v>41368.264999999999</v>
      </c>
      <c r="AJ1915" s="26">
        <v>39314.281999999999</v>
      </c>
      <c r="AK1915" s="26">
        <v>38460.355000000003</v>
      </c>
      <c r="AL1915" s="26">
        <v>38675.762000000002</v>
      </c>
      <c r="AM1915" s="26">
        <v>38529.165999999997</v>
      </c>
      <c r="AN1915" s="26">
        <v>33395.730000000003</v>
      </c>
      <c r="AO1915" s="26">
        <v>26927.103999999999</v>
      </c>
      <c r="AP1915" s="26">
        <v>19134.934000000001</v>
      </c>
      <c r="AQ1915" s="26">
        <v>10470.513999999999</v>
      </c>
      <c r="AR1915" s="26">
        <v>3202.8809999999999</v>
      </c>
      <c r="AS1915" s="26">
        <v>760.15200000000004</v>
      </c>
      <c r="AT1915" s="26">
        <v>76.84</v>
      </c>
      <c r="AU1915" s="26">
        <v>8.2910000000000004</v>
      </c>
      <c r="AV1915" s="26">
        <v>7.2629999999999999</v>
      </c>
      <c r="AW1915" s="26">
        <v>0</v>
      </c>
      <c r="AX1915" s="26">
        <v>0</v>
      </c>
      <c r="AY1915" s="26">
        <v>0</v>
      </c>
      <c r="AZ1915" s="26">
        <v>0</v>
      </c>
      <c r="BA1915" s="26">
        <v>0</v>
      </c>
      <c r="BB1915" s="26">
        <v>0</v>
      </c>
      <c r="BC1915" s="26">
        <v>0</v>
      </c>
      <c r="BD1915" s="26">
        <v>0</v>
      </c>
    </row>
    <row r="1916" spans="1:56" x14ac:dyDescent="0.25">
      <c r="A1916" t="s">
        <v>323</v>
      </c>
      <c r="D1916" t="s">
        <v>4</v>
      </c>
      <c r="G1916" s="155">
        <v>43045</v>
      </c>
      <c r="H1916" s="41">
        <f t="shared" si="34"/>
        <v>419341.73799999995</v>
      </c>
      <c r="I1916" s="26">
        <v>0</v>
      </c>
      <c r="J1916" s="26">
        <v>0</v>
      </c>
      <c r="K1916" s="26">
        <v>0</v>
      </c>
      <c r="L1916" s="26">
        <v>0</v>
      </c>
      <c r="M1916" s="26">
        <v>0</v>
      </c>
      <c r="N1916" s="26">
        <v>0</v>
      </c>
      <c r="O1916" s="26">
        <v>0</v>
      </c>
      <c r="P1916" s="26">
        <v>0</v>
      </c>
      <c r="Q1916" s="26">
        <v>0</v>
      </c>
      <c r="R1916" s="26">
        <v>0</v>
      </c>
      <c r="S1916" s="26">
        <v>0</v>
      </c>
      <c r="T1916" s="26">
        <v>0</v>
      </c>
      <c r="U1916" s="26">
        <v>35.009</v>
      </c>
      <c r="V1916" s="26">
        <v>451.85199999999998</v>
      </c>
      <c r="W1916" s="26">
        <v>1542.183</v>
      </c>
      <c r="X1916" s="26">
        <v>3674.1889999999999</v>
      </c>
      <c r="Y1916" s="26">
        <v>6396.9269999999997</v>
      </c>
      <c r="Z1916" s="26">
        <v>11096.632</v>
      </c>
      <c r="AA1916" s="26">
        <v>12425.021000000001</v>
      </c>
      <c r="AB1916" s="26">
        <v>15158.317999999999</v>
      </c>
      <c r="AC1916" s="26">
        <v>18039.922999999999</v>
      </c>
      <c r="AD1916" s="26">
        <v>16600.484</v>
      </c>
      <c r="AE1916" s="26">
        <v>14751.093999999999</v>
      </c>
      <c r="AF1916" s="26">
        <v>15313.991</v>
      </c>
      <c r="AG1916" s="26">
        <v>19094.183000000001</v>
      </c>
      <c r="AH1916" s="26">
        <v>24541.106</v>
      </c>
      <c r="AI1916" s="26">
        <v>29030.261999999999</v>
      </c>
      <c r="AJ1916" s="26">
        <v>37414.288</v>
      </c>
      <c r="AK1916" s="26">
        <v>41499.542000000001</v>
      </c>
      <c r="AL1916" s="26">
        <v>37042.248</v>
      </c>
      <c r="AM1916" s="26">
        <v>31066.92</v>
      </c>
      <c r="AN1916" s="26">
        <v>28343.522000000001</v>
      </c>
      <c r="AO1916" s="26">
        <v>23246.585999999999</v>
      </c>
      <c r="AP1916" s="26">
        <v>15125.236999999999</v>
      </c>
      <c r="AQ1916" s="26">
        <v>10106.181</v>
      </c>
      <c r="AR1916" s="26">
        <v>5118.2920000000004</v>
      </c>
      <c r="AS1916" s="26">
        <v>1926.577</v>
      </c>
      <c r="AT1916" s="26">
        <v>282.024</v>
      </c>
      <c r="AU1916" s="26">
        <v>11.913</v>
      </c>
      <c r="AV1916" s="26">
        <v>7.234</v>
      </c>
      <c r="AW1916" s="26">
        <v>0</v>
      </c>
      <c r="AX1916" s="26">
        <v>0</v>
      </c>
      <c r="AY1916" s="26">
        <v>0</v>
      </c>
      <c r="AZ1916" s="26">
        <v>0</v>
      </c>
      <c r="BA1916" s="26">
        <v>0</v>
      </c>
      <c r="BB1916" s="26">
        <v>0</v>
      </c>
      <c r="BC1916" s="26">
        <v>0</v>
      </c>
      <c r="BD1916" s="26">
        <v>0</v>
      </c>
    </row>
    <row r="1917" spans="1:56" x14ac:dyDescent="0.25">
      <c r="A1917" t="s">
        <v>323</v>
      </c>
      <c r="D1917" t="s">
        <v>4</v>
      </c>
      <c r="G1917" s="155">
        <v>43046</v>
      </c>
      <c r="H1917" s="41">
        <f t="shared" si="34"/>
        <v>352229.39199999999</v>
      </c>
      <c r="I1917" s="26">
        <v>0</v>
      </c>
      <c r="J1917" s="26">
        <v>0</v>
      </c>
      <c r="K1917" s="26">
        <v>0</v>
      </c>
      <c r="L1917" s="26">
        <v>0</v>
      </c>
      <c r="M1917" s="26">
        <v>0</v>
      </c>
      <c r="N1917" s="26">
        <v>0</v>
      </c>
      <c r="O1917" s="26">
        <v>0</v>
      </c>
      <c r="P1917" s="26">
        <v>0</v>
      </c>
      <c r="Q1917" s="26">
        <v>0</v>
      </c>
      <c r="R1917" s="26">
        <v>0</v>
      </c>
      <c r="S1917" s="26">
        <v>0</v>
      </c>
      <c r="T1917" s="26">
        <v>0</v>
      </c>
      <c r="U1917" s="26">
        <v>75.022000000000006</v>
      </c>
      <c r="V1917" s="26">
        <v>576.18700000000001</v>
      </c>
      <c r="W1917" s="26">
        <v>2197.9169999999999</v>
      </c>
      <c r="X1917" s="26">
        <v>4952.1239999999998</v>
      </c>
      <c r="Y1917" s="26">
        <v>7540.64</v>
      </c>
      <c r="Z1917" s="26">
        <v>12879.965</v>
      </c>
      <c r="AA1917" s="26">
        <v>16864.120999999999</v>
      </c>
      <c r="AB1917" s="26">
        <v>21836.592000000001</v>
      </c>
      <c r="AC1917" s="26">
        <v>19582.503000000001</v>
      </c>
      <c r="AD1917" s="26">
        <v>15159.51</v>
      </c>
      <c r="AE1917" s="26">
        <v>11745.242</v>
      </c>
      <c r="AF1917" s="26">
        <v>15869.554</v>
      </c>
      <c r="AG1917" s="26">
        <v>22340.505000000001</v>
      </c>
      <c r="AH1917" s="26">
        <v>23859.370999999999</v>
      </c>
      <c r="AI1917" s="26">
        <v>20562.785</v>
      </c>
      <c r="AJ1917" s="26">
        <v>20505.701000000001</v>
      </c>
      <c r="AK1917" s="26">
        <v>21560.697</v>
      </c>
      <c r="AL1917" s="26">
        <v>25705.989000000001</v>
      </c>
      <c r="AM1917" s="26">
        <v>23886.039000000001</v>
      </c>
      <c r="AN1917" s="26">
        <v>22346.775000000001</v>
      </c>
      <c r="AO1917" s="26">
        <v>18246.791000000001</v>
      </c>
      <c r="AP1917" s="26">
        <v>12271.156000000001</v>
      </c>
      <c r="AQ1917" s="26">
        <v>6391.0230000000001</v>
      </c>
      <c r="AR1917" s="26">
        <v>3732.098</v>
      </c>
      <c r="AS1917" s="26">
        <v>1325.8910000000001</v>
      </c>
      <c r="AT1917" s="26">
        <v>197.72499999999999</v>
      </c>
      <c r="AU1917" s="26">
        <v>11.234999999999999</v>
      </c>
      <c r="AV1917" s="26">
        <v>6.234</v>
      </c>
      <c r="AW1917" s="26">
        <v>0</v>
      </c>
      <c r="AX1917" s="26">
        <v>0</v>
      </c>
      <c r="AY1917" s="26">
        <v>0</v>
      </c>
      <c r="AZ1917" s="26">
        <v>0</v>
      </c>
      <c r="BA1917" s="26">
        <v>0</v>
      </c>
      <c r="BB1917" s="26">
        <v>0</v>
      </c>
      <c r="BC1917" s="26">
        <v>0</v>
      </c>
      <c r="BD1917" s="26">
        <v>0</v>
      </c>
    </row>
    <row r="1918" spans="1:56" x14ac:dyDescent="0.25">
      <c r="A1918" t="s">
        <v>323</v>
      </c>
      <c r="D1918" t="s">
        <v>4</v>
      </c>
      <c r="G1918" s="155">
        <v>43047</v>
      </c>
      <c r="H1918" s="41">
        <f t="shared" si="34"/>
        <v>558137.37600000005</v>
      </c>
      <c r="I1918" s="26">
        <v>0</v>
      </c>
      <c r="J1918" s="26">
        <v>0</v>
      </c>
      <c r="K1918" s="26">
        <v>0</v>
      </c>
      <c r="L1918" s="26">
        <v>0</v>
      </c>
      <c r="M1918" s="26">
        <v>0</v>
      </c>
      <c r="N1918" s="26">
        <v>0</v>
      </c>
      <c r="O1918" s="26">
        <v>0</v>
      </c>
      <c r="P1918" s="26">
        <v>0</v>
      </c>
      <c r="Q1918" s="26">
        <v>0</v>
      </c>
      <c r="R1918" s="26">
        <v>0</v>
      </c>
      <c r="S1918" s="26">
        <v>0</v>
      </c>
      <c r="T1918" s="26">
        <v>0</v>
      </c>
      <c r="U1918" s="26">
        <v>69.015000000000001</v>
      </c>
      <c r="V1918" s="26">
        <v>624.44299999999998</v>
      </c>
      <c r="W1918" s="26">
        <v>1911.0150000000001</v>
      </c>
      <c r="X1918" s="26">
        <v>3840.7249999999999</v>
      </c>
      <c r="Y1918" s="26">
        <v>6494.5379999999996</v>
      </c>
      <c r="Z1918" s="26">
        <v>11189.513000000001</v>
      </c>
      <c r="AA1918" s="26">
        <v>18773.571</v>
      </c>
      <c r="AB1918" s="26">
        <v>21618.675999999999</v>
      </c>
      <c r="AC1918" s="26">
        <v>22873.763999999999</v>
      </c>
      <c r="AD1918" s="26">
        <v>26105.81</v>
      </c>
      <c r="AE1918" s="26">
        <v>27460.618999999999</v>
      </c>
      <c r="AF1918" s="26">
        <v>31180.43</v>
      </c>
      <c r="AG1918" s="26">
        <v>35394.985999999997</v>
      </c>
      <c r="AH1918" s="26">
        <v>37779.843999999997</v>
      </c>
      <c r="AI1918" s="26">
        <v>41303.137999999999</v>
      </c>
      <c r="AJ1918" s="26">
        <v>42970.591</v>
      </c>
      <c r="AK1918" s="26">
        <v>42382.82</v>
      </c>
      <c r="AL1918" s="26">
        <v>40844.205999999998</v>
      </c>
      <c r="AM1918" s="26">
        <v>38498.851999999999</v>
      </c>
      <c r="AN1918" s="26">
        <v>34126.093000000001</v>
      </c>
      <c r="AO1918" s="26">
        <v>27840.440999999999</v>
      </c>
      <c r="AP1918" s="26">
        <v>20507.808000000001</v>
      </c>
      <c r="AQ1918" s="26">
        <v>13254.573</v>
      </c>
      <c r="AR1918" s="26">
        <v>7199.723</v>
      </c>
      <c r="AS1918" s="26">
        <v>3082.4760000000001</v>
      </c>
      <c r="AT1918" s="26">
        <v>759.79100000000005</v>
      </c>
      <c r="AU1918" s="26">
        <v>42.036999999999999</v>
      </c>
      <c r="AV1918" s="26">
        <v>7.8780000000000001</v>
      </c>
      <c r="AW1918" s="26">
        <v>0</v>
      </c>
      <c r="AX1918" s="26">
        <v>0</v>
      </c>
      <c r="AY1918" s="26">
        <v>0</v>
      </c>
      <c r="AZ1918" s="26">
        <v>0</v>
      </c>
      <c r="BA1918" s="26">
        <v>0</v>
      </c>
      <c r="BB1918" s="26">
        <v>0</v>
      </c>
      <c r="BC1918" s="26">
        <v>0</v>
      </c>
      <c r="BD1918" s="26">
        <v>0</v>
      </c>
    </row>
    <row r="1919" spans="1:56" x14ac:dyDescent="0.25">
      <c r="A1919" t="s">
        <v>323</v>
      </c>
      <c r="D1919" t="s">
        <v>4</v>
      </c>
      <c r="G1919" s="155">
        <v>43048</v>
      </c>
      <c r="H1919" s="41">
        <f t="shared" si="34"/>
        <v>724388.72400000005</v>
      </c>
      <c r="I1919" s="26">
        <v>0</v>
      </c>
      <c r="J1919" s="26">
        <v>0</v>
      </c>
      <c r="K1919" s="26">
        <v>0</v>
      </c>
      <c r="L1919" s="26">
        <v>0</v>
      </c>
      <c r="M1919" s="26">
        <v>0</v>
      </c>
      <c r="N1919" s="26">
        <v>0</v>
      </c>
      <c r="O1919" s="26">
        <v>0</v>
      </c>
      <c r="P1919" s="26">
        <v>0</v>
      </c>
      <c r="Q1919" s="26">
        <v>0</v>
      </c>
      <c r="R1919" s="26">
        <v>0</v>
      </c>
      <c r="S1919" s="26">
        <v>0</v>
      </c>
      <c r="T1919" s="26">
        <v>0</v>
      </c>
      <c r="U1919" s="26">
        <v>306.505</v>
      </c>
      <c r="V1919" s="26">
        <v>1728.5409999999999</v>
      </c>
      <c r="W1919" s="26">
        <v>4879.1109999999999</v>
      </c>
      <c r="X1919" s="26">
        <v>9730.4570000000003</v>
      </c>
      <c r="Y1919" s="26">
        <v>15449.64</v>
      </c>
      <c r="Z1919" s="26">
        <v>21901.124</v>
      </c>
      <c r="AA1919" s="26">
        <v>28501.761999999999</v>
      </c>
      <c r="AB1919" s="26">
        <v>35213.972999999998</v>
      </c>
      <c r="AC1919" s="26">
        <v>40808.18</v>
      </c>
      <c r="AD1919" s="26">
        <v>44657.052000000003</v>
      </c>
      <c r="AE1919" s="26">
        <v>47628.46</v>
      </c>
      <c r="AF1919" s="26">
        <v>49512.154000000002</v>
      </c>
      <c r="AG1919" s="26">
        <v>50507.019</v>
      </c>
      <c r="AH1919" s="26">
        <v>50842.245999999999</v>
      </c>
      <c r="AI1919" s="26">
        <v>50232.048000000003</v>
      </c>
      <c r="AJ1919" s="26">
        <v>48637.472999999998</v>
      </c>
      <c r="AK1919" s="26">
        <v>45499.309000000001</v>
      </c>
      <c r="AL1919" s="26">
        <v>42124.62</v>
      </c>
      <c r="AM1919" s="26">
        <v>38375.74</v>
      </c>
      <c r="AN1919" s="26">
        <v>32365.978999999999</v>
      </c>
      <c r="AO1919" s="26">
        <v>25300.295999999998</v>
      </c>
      <c r="AP1919" s="26">
        <v>19063.819</v>
      </c>
      <c r="AQ1919" s="26">
        <v>11865.994000000001</v>
      </c>
      <c r="AR1919" s="26">
        <v>6130.9679999999998</v>
      </c>
      <c r="AS1919" s="26">
        <v>2580.3980000000001</v>
      </c>
      <c r="AT1919" s="26">
        <v>516.50599999999997</v>
      </c>
      <c r="AU1919" s="26">
        <v>20.199000000000002</v>
      </c>
      <c r="AV1919" s="26">
        <v>9.1509999999999998</v>
      </c>
      <c r="AW1919" s="26">
        <v>0</v>
      </c>
      <c r="AX1919" s="26">
        <v>0</v>
      </c>
      <c r="AY1919" s="26">
        <v>0</v>
      </c>
      <c r="AZ1919" s="26">
        <v>0</v>
      </c>
      <c r="BA1919" s="26">
        <v>0</v>
      </c>
      <c r="BB1919" s="26">
        <v>0</v>
      </c>
      <c r="BC1919" s="26">
        <v>0</v>
      </c>
      <c r="BD1919" s="26">
        <v>0</v>
      </c>
    </row>
    <row r="1920" spans="1:56" x14ac:dyDescent="0.25">
      <c r="A1920" t="s">
        <v>323</v>
      </c>
      <c r="D1920" t="s">
        <v>4</v>
      </c>
      <c r="G1920" s="155">
        <v>43049</v>
      </c>
      <c r="H1920" s="41">
        <f t="shared" si="34"/>
        <v>513593.40299999999</v>
      </c>
      <c r="I1920" s="26">
        <v>0</v>
      </c>
      <c r="J1920" s="26">
        <v>0</v>
      </c>
      <c r="K1920" s="26">
        <v>0</v>
      </c>
      <c r="L1920" s="26">
        <v>0</v>
      </c>
      <c r="M1920" s="26">
        <v>0</v>
      </c>
      <c r="N1920" s="26">
        <v>0</v>
      </c>
      <c r="O1920" s="26">
        <v>0</v>
      </c>
      <c r="P1920" s="26">
        <v>0</v>
      </c>
      <c r="Q1920" s="26">
        <v>0</v>
      </c>
      <c r="R1920" s="26">
        <v>0</v>
      </c>
      <c r="S1920" s="26">
        <v>0</v>
      </c>
      <c r="T1920" s="26">
        <v>0</v>
      </c>
      <c r="U1920" s="26">
        <v>122.07899999999999</v>
      </c>
      <c r="V1920" s="26">
        <v>573.846</v>
      </c>
      <c r="W1920" s="26">
        <v>1894.394</v>
      </c>
      <c r="X1920" s="26">
        <v>4970.8950000000004</v>
      </c>
      <c r="Y1920" s="26">
        <v>11234.911</v>
      </c>
      <c r="Z1920" s="26">
        <v>15162.268</v>
      </c>
      <c r="AA1920" s="26">
        <v>20075.219000000001</v>
      </c>
      <c r="AB1920" s="26">
        <v>25370.378000000001</v>
      </c>
      <c r="AC1920" s="26">
        <v>30397.716</v>
      </c>
      <c r="AD1920" s="26">
        <v>38427.298000000003</v>
      </c>
      <c r="AE1920" s="26">
        <v>38882.987000000001</v>
      </c>
      <c r="AF1920" s="26">
        <v>36858.360999999997</v>
      </c>
      <c r="AG1920" s="26">
        <v>41030.017999999996</v>
      </c>
      <c r="AH1920" s="26">
        <v>38969.567000000003</v>
      </c>
      <c r="AI1920" s="26">
        <v>35575.154000000002</v>
      </c>
      <c r="AJ1920" s="26">
        <v>33755.553</v>
      </c>
      <c r="AK1920" s="26">
        <v>31032.228999999999</v>
      </c>
      <c r="AL1920" s="26">
        <v>20400.093000000001</v>
      </c>
      <c r="AM1920" s="26">
        <v>16787.710999999999</v>
      </c>
      <c r="AN1920" s="26">
        <v>16628.417000000001</v>
      </c>
      <c r="AO1920" s="26">
        <v>20625.271000000001</v>
      </c>
      <c r="AP1920" s="26">
        <v>18753.325000000001</v>
      </c>
      <c r="AQ1920" s="26">
        <v>11177.134</v>
      </c>
      <c r="AR1920" s="26">
        <v>3869.2849999999999</v>
      </c>
      <c r="AS1920" s="26">
        <v>878.93799999999999</v>
      </c>
      <c r="AT1920" s="26">
        <v>122.788</v>
      </c>
      <c r="AU1920" s="26">
        <v>10.321999999999999</v>
      </c>
      <c r="AV1920" s="26">
        <v>7.2460000000000004</v>
      </c>
      <c r="AW1920" s="26">
        <v>0</v>
      </c>
      <c r="AX1920" s="26">
        <v>0</v>
      </c>
      <c r="AY1920" s="26">
        <v>0</v>
      </c>
      <c r="AZ1920" s="26">
        <v>0</v>
      </c>
      <c r="BA1920" s="26">
        <v>0</v>
      </c>
      <c r="BB1920" s="26">
        <v>0</v>
      </c>
      <c r="BC1920" s="26">
        <v>0</v>
      </c>
      <c r="BD1920" s="26">
        <v>0</v>
      </c>
    </row>
    <row r="1921" spans="1:56" x14ac:dyDescent="0.25">
      <c r="A1921" t="s">
        <v>323</v>
      </c>
      <c r="D1921" t="s">
        <v>4</v>
      </c>
      <c r="G1921" s="155">
        <v>43050</v>
      </c>
      <c r="H1921" s="41">
        <f t="shared" si="34"/>
        <v>681500.21300000022</v>
      </c>
      <c r="I1921" s="26">
        <v>0</v>
      </c>
      <c r="J1921" s="26">
        <v>0</v>
      </c>
      <c r="K1921" s="26">
        <v>0</v>
      </c>
      <c r="L1921" s="26">
        <v>0</v>
      </c>
      <c r="M1921" s="26">
        <v>0</v>
      </c>
      <c r="N1921" s="26">
        <v>0</v>
      </c>
      <c r="O1921" s="26">
        <v>0</v>
      </c>
      <c r="P1921" s="26">
        <v>0</v>
      </c>
      <c r="Q1921" s="26">
        <v>0</v>
      </c>
      <c r="R1921" s="26">
        <v>0</v>
      </c>
      <c r="S1921" s="26">
        <v>0</v>
      </c>
      <c r="T1921" s="26">
        <v>0</v>
      </c>
      <c r="U1921" s="26">
        <v>142.52000000000001</v>
      </c>
      <c r="V1921" s="26">
        <v>1031.5509999999999</v>
      </c>
      <c r="W1921" s="26">
        <v>4222.5029999999997</v>
      </c>
      <c r="X1921" s="26">
        <v>10951.438</v>
      </c>
      <c r="Y1921" s="26">
        <v>15843.487999999999</v>
      </c>
      <c r="Z1921" s="26">
        <v>18888.437000000002</v>
      </c>
      <c r="AA1921" s="26">
        <v>26939.31</v>
      </c>
      <c r="AB1921" s="26">
        <v>33257.826000000001</v>
      </c>
      <c r="AC1921" s="26">
        <v>37934.777000000002</v>
      </c>
      <c r="AD1921" s="26">
        <v>41784.557999999997</v>
      </c>
      <c r="AE1921" s="26">
        <v>44622.262999999999</v>
      </c>
      <c r="AF1921" s="26">
        <v>46336.078000000001</v>
      </c>
      <c r="AG1921" s="26">
        <v>47299.938999999998</v>
      </c>
      <c r="AH1921" s="26">
        <v>47384.998</v>
      </c>
      <c r="AI1921" s="26">
        <v>46932.4</v>
      </c>
      <c r="AJ1921" s="26">
        <v>45440.019</v>
      </c>
      <c r="AK1921" s="26">
        <v>43115.428</v>
      </c>
      <c r="AL1921" s="26">
        <v>39919.241000000002</v>
      </c>
      <c r="AM1921" s="26">
        <v>35686.966</v>
      </c>
      <c r="AN1921" s="26">
        <v>30517.13</v>
      </c>
      <c r="AO1921" s="26">
        <v>24334.657999999999</v>
      </c>
      <c r="AP1921" s="26">
        <v>17777.535</v>
      </c>
      <c r="AQ1921" s="26">
        <v>11474.245000000001</v>
      </c>
      <c r="AR1921" s="26">
        <v>6269.3720000000003</v>
      </c>
      <c r="AS1921" s="26">
        <v>2667.5839999999998</v>
      </c>
      <c r="AT1921" s="26">
        <v>676.98800000000006</v>
      </c>
      <c r="AU1921" s="26">
        <v>40.561999999999998</v>
      </c>
      <c r="AV1921" s="26">
        <v>8.3989999999999991</v>
      </c>
      <c r="AW1921" s="26">
        <v>0</v>
      </c>
      <c r="AX1921" s="26">
        <v>0</v>
      </c>
      <c r="AY1921" s="26">
        <v>0</v>
      </c>
      <c r="AZ1921" s="26">
        <v>0</v>
      </c>
      <c r="BA1921" s="26">
        <v>0</v>
      </c>
      <c r="BB1921" s="26">
        <v>0</v>
      </c>
      <c r="BC1921" s="26">
        <v>0</v>
      </c>
      <c r="BD1921" s="26">
        <v>0</v>
      </c>
    </row>
    <row r="1922" spans="1:56" x14ac:dyDescent="0.25">
      <c r="A1922" t="s">
        <v>323</v>
      </c>
      <c r="D1922" t="s">
        <v>4</v>
      </c>
      <c r="G1922" s="155">
        <v>43051</v>
      </c>
      <c r="H1922" s="41">
        <f t="shared" si="34"/>
        <v>637121.07000000007</v>
      </c>
      <c r="I1922" s="26">
        <v>0</v>
      </c>
      <c r="J1922" s="26">
        <v>0</v>
      </c>
      <c r="K1922" s="26">
        <v>0</v>
      </c>
      <c r="L1922" s="26">
        <v>0</v>
      </c>
      <c r="M1922" s="26">
        <v>0</v>
      </c>
      <c r="N1922" s="26">
        <v>0</v>
      </c>
      <c r="O1922" s="26">
        <v>0</v>
      </c>
      <c r="P1922" s="26">
        <v>0</v>
      </c>
      <c r="Q1922" s="26">
        <v>0</v>
      </c>
      <c r="R1922" s="26">
        <v>0</v>
      </c>
      <c r="S1922" s="26">
        <v>0</v>
      </c>
      <c r="T1922" s="26">
        <v>0</v>
      </c>
      <c r="U1922" s="26">
        <v>149.148</v>
      </c>
      <c r="V1922" s="26">
        <v>805.76599999999996</v>
      </c>
      <c r="W1922" s="26">
        <v>2122.2510000000002</v>
      </c>
      <c r="X1922" s="26">
        <v>3996.89</v>
      </c>
      <c r="Y1922" s="26">
        <v>6806.8419999999996</v>
      </c>
      <c r="Z1922" s="26">
        <v>10288.566999999999</v>
      </c>
      <c r="AA1922" s="26">
        <v>15032.799000000001</v>
      </c>
      <c r="AB1922" s="26">
        <v>21279.548999999999</v>
      </c>
      <c r="AC1922" s="26">
        <v>31029.52</v>
      </c>
      <c r="AD1922" s="26">
        <v>41312.534</v>
      </c>
      <c r="AE1922" s="26">
        <v>46116.019</v>
      </c>
      <c r="AF1922" s="26">
        <v>47547.387000000002</v>
      </c>
      <c r="AG1922" s="26">
        <v>48518.103999999999</v>
      </c>
      <c r="AH1922" s="26">
        <v>48838.874000000003</v>
      </c>
      <c r="AI1922" s="26">
        <v>48056.667000000001</v>
      </c>
      <c r="AJ1922" s="26">
        <v>46750.033000000003</v>
      </c>
      <c r="AK1922" s="26">
        <v>44558.137000000002</v>
      </c>
      <c r="AL1922" s="26">
        <v>41029.745999999999</v>
      </c>
      <c r="AM1922" s="26">
        <v>36596.468000000001</v>
      </c>
      <c r="AN1922" s="26">
        <v>31230.863000000001</v>
      </c>
      <c r="AO1922" s="26">
        <v>25051.13</v>
      </c>
      <c r="AP1922" s="26">
        <v>18302.234</v>
      </c>
      <c r="AQ1922" s="26">
        <v>11745.72</v>
      </c>
      <c r="AR1922" s="26">
        <v>6416.2039999999997</v>
      </c>
      <c r="AS1922" s="26">
        <v>2774.375</v>
      </c>
      <c r="AT1922" s="26">
        <v>712.72</v>
      </c>
      <c r="AU1922" s="26">
        <v>44.527999999999999</v>
      </c>
      <c r="AV1922" s="26">
        <v>7.9950000000000001</v>
      </c>
      <c r="AW1922" s="26">
        <v>0</v>
      </c>
      <c r="AX1922" s="26">
        <v>0</v>
      </c>
      <c r="AY1922" s="26">
        <v>0</v>
      </c>
      <c r="AZ1922" s="26">
        <v>0</v>
      </c>
      <c r="BA1922" s="26">
        <v>0</v>
      </c>
      <c r="BB1922" s="26">
        <v>0</v>
      </c>
      <c r="BC1922" s="26">
        <v>0</v>
      </c>
      <c r="BD1922" s="26">
        <v>0</v>
      </c>
    </row>
    <row r="1923" spans="1:56" x14ac:dyDescent="0.25">
      <c r="A1923" t="s">
        <v>323</v>
      </c>
      <c r="D1923" t="s">
        <v>4</v>
      </c>
      <c r="G1923" s="155">
        <v>43052</v>
      </c>
      <c r="H1923" s="41">
        <f t="shared" si="34"/>
        <v>637506.76799999981</v>
      </c>
      <c r="I1923" s="26">
        <v>0</v>
      </c>
      <c r="J1923" s="26">
        <v>0</v>
      </c>
      <c r="K1923" s="26">
        <v>0</v>
      </c>
      <c r="L1923" s="26">
        <v>0</v>
      </c>
      <c r="M1923" s="26">
        <v>0</v>
      </c>
      <c r="N1923" s="26">
        <v>0</v>
      </c>
      <c r="O1923" s="26">
        <v>0</v>
      </c>
      <c r="P1923" s="26">
        <v>0</v>
      </c>
      <c r="Q1923" s="26">
        <v>0</v>
      </c>
      <c r="R1923" s="26">
        <v>0</v>
      </c>
      <c r="S1923" s="26">
        <v>0</v>
      </c>
      <c r="T1923" s="26">
        <v>0</v>
      </c>
      <c r="U1923" s="26">
        <v>345.13299999999998</v>
      </c>
      <c r="V1923" s="26">
        <v>1808.1479999999999</v>
      </c>
      <c r="W1923" s="26">
        <v>5039.6719999999996</v>
      </c>
      <c r="X1923" s="26">
        <v>9930.7860000000001</v>
      </c>
      <c r="Y1923" s="26">
        <v>15933.858</v>
      </c>
      <c r="Z1923" s="26">
        <v>22108.173999999999</v>
      </c>
      <c r="AA1923" s="26">
        <v>28082.641</v>
      </c>
      <c r="AB1923" s="26">
        <v>33264.898000000001</v>
      </c>
      <c r="AC1923" s="26">
        <v>37647.398000000001</v>
      </c>
      <c r="AD1923" s="26">
        <v>40952.411999999997</v>
      </c>
      <c r="AE1923" s="26">
        <v>43276.784</v>
      </c>
      <c r="AF1923" s="26">
        <v>44478.860999999997</v>
      </c>
      <c r="AG1923" s="26">
        <v>44861.14</v>
      </c>
      <c r="AH1923" s="26">
        <v>44683.985999999997</v>
      </c>
      <c r="AI1923" s="26">
        <v>43521.146000000001</v>
      </c>
      <c r="AJ1923" s="26">
        <v>41430.434999999998</v>
      </c>
      <c r="AK1923" s="26">
        <v>38880.75</v>
      </c>
      <c r="AL1923" s="26">
        <v>35285.152999999998</v>
      </c>
      <c r="AM1923" s="26">
        <v>30806.607</v>
      </c>
      <c r="AN1923" s="26">
        <v>25291.543000000001</v>
      </c>
      <c r="AO1923" s="26">
        <v>19809.37</v>
      </c>
      <c r="AP1923" s="26">
        <v>14081.815000000001</v>
      </c>
      <c r="AQ1923" s="26">
        <v>8801.7029999999995</v>
      </c>
      <c r="AR1923" s="26">
        <v>4692.0209999999997</v>
      </c>
      <c r="AS1923" s="26">
        <v>1955.326</v>
      </c>
      <c r="AT1923" s="26">
        <v>491.12299999999999</v>
      </c>
      <c r="AU1923" s="26">
        <v>36.47</v>
      </c>
      <c r="AV1923" s="26">
        <v>9.4149999999999991</v>
      </c>
      <c r="AW1923" s="26">
        <v>0</v>
      </c>
      <c r="AX1923" s="26">
        <v>0</v>
      </c>
      <c r="AY1923" s="26">
        <v>0</v>
      </c>
      <c r="AZ1923" s="26">
        <v>0</v>
      </c>
      <c r="BA1923" s="26">
        <v>0</v>
      </c>
      <c r="BB1923" s="26">
        <v>0</v>
      </c>
      <c r="BC1923" s="26">
        <v>0</v>
      </c>
      <c r="BD1923" s="26">
        <v>0</v>
      </c>
    </row>
    <row r="1924" spans="1:56" x14ac:dyDescent="0.25">
      <c r="A1924" t="s">
        <v>323</v>
      </c>
      <c r="D1924" t="s">
        <v>4</v>
      </c>
      <c r="G1924" s="155">
        <v>43053</v>
      </c>
      <c r="H1924" s="41">
        <f t="shared" si="34"/>
        <v>589020.43900000001</v>
      </c>
      <c r="I1924" s="26">
        <v>0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6">
        <v>0</v>
      </c>
      <c r="Q1924" s="26">
        <v>0</v>
      </c>
      <c r="R1924" s="26">
        <v>0</v>
      </c>
      <c r="S1924" s="26">
        <v>0</v>
      </c>
      <c r="T1924" s="26">
        <v>0</v>
      </c>
      <c r="U1924" s="26">
        <v>314.00700000000001</v>
      </c>
      <c r="V1924" s="26">
        <v>1611.3019999999999</v>
      </c>
      <c r="W1924" s="26">
        <v>4657.9549999999999</v>
      </c>
      <c r="X1924" s="26">
        <v>9347.1</v>
      </c>
      <c r="Y1924" s="26">
        <v>15275.447</v>
      </c>
      <c r="Z1924" s="26">
        <v>21157.152999999998</v>
      </c>
      <c r="AA1924" s="26">
        <v>26903.572</v>
      </c>
      <c r="AB1924" s="26">
        <v>31965.971000000001</v>
      </c>
      <c r="AC1924" s="26">
        <v>36297.538</v>
      </c>
      <c r="AD1924" s="26">
        <v>39439.099000000002</v>
      </c>
      <c r="AE1924" s="26">
        <v>41631.103999999999</v>
      </c>
      <c r="AF1924" s="26">
        <v>42628.714</v>
      </c>
      <c r="AG1924" s="26">
        <v>42834.822</v>
      </c>
      <c r="AH1924" s="26">
        <v>42099.714999999997</v>
      </c>
      <c r="AI1924" s="26">
        <v>40561.902000000002</v>
      </c>
      <c r="AJ1924" s="26">
        <v>38100.862999999998</v>
      </c>
      <c r="AK1924" s="26">
        <v>34872.125999999997</v>
      </c>
      <c r="AL1924" s="26">
        <v>31529.331999999999</v>
      </c>
      <c r="AM1924" s="26">
        <v>26895.526000000002</v>
      </c>
      <c r="AN1924" s="26">
        <v>21427.428</v>
      </c>
      <c r="AO1924" s="26">
        <v>15951.341</v>
      </c>
      <c r="AP1924" s="26">
        <v>11401.74</v>
      </c>
      <c r="AQ1924" s="26">
        <v>7031.2330000000002</v>
      </c>
      <c r="AR1924" s="26">
        <v>3598.0790000000002</v>
      </c>
      <c r="AS1924" s="26">
        <v>1296.442</v>
      </c>
      <c r="AT1924" s="26">
        <v>159.66499999999999</v>
      </c>
      <c r="AU1924" s="26">
        <v>24.844000000000001</v>
      </c>
      <c r="AV1924" s="26">
        <v>6.4189999999999996</v>
      </c>
      <c r="AW1924" s="26">
        <v>0</v>
      </c>
      <c r="AX1924" s="26">
        <v>0</v>
      </c>
      <c r="AY1924" s="26">
        <v>0</v>
      </c>
      <c r="AZ1924" s="26">
        <v>0</v>
      </c>
      <c r="BA1924" s="26">
        <v>0</v>
      </c>
      <c r="BB1924" s="26">
        <v>0</v>
      </c>
      <c r="BC1924" s="26">
        <v>0</v>
      </c>
      <c r="BD1924" s="26">
        <v>0</v>
      </c>
    </row>
    <row r="1925" spans="1:56" x14ac:dyDescent="0.25">
      <c r="A1925" t="s">
        <v>323</v>
      </c>
      <c r="D1925" t="s">
        <v>4</v>
      </c>
      <c r="G1925" s="155">
        <v>43054</v>
      </c>
      <c r="H1925" s="41">
        <f t="shared" si="34"/>
        <v>323447.12399999995</v>
      </c>
      <c r="I1925" s="26">
        <v>0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6">
        <v>0</v>
      </c>
      <c r="Q1925" s="26">
        <v>0</v>
      </c>
      <c r="R1925" s="26">
        <v>0</v>
      </c>
      <c r="S1925" s="26">
        <v>0</v>
      </c>
      <c r="T1925" s="26">
        <v>0</v>
      </c>
      <c r="U1925" s="26">
        <v>290.78500000000003</v>
      </c>
      <c r="V1925" s="26">
        <v>723.07500000000005</v>
      </c>
      <c r="W1925" s="26">
        <v>3952.0990000000002</v>
      </c>
      <c r="X1925" s="26">
        <v>10409.844999999999</v>
      </c>
      <c r="Y1925" s="26">
        <v>12551.763999999999</v>
      </c>
      <c r="Z1925" s="26">
        <v>13661.894</v>
      </c>
      <c r="AA1925" s="26">
        <v>21549.16</v>
      </c>
      <c r="AB1925" s="26">
        <v>29225.338</v>
      </c>
      <c r="AC1925" s="26">
        <v>31950.462</v>
      </c>
      <c r="AD1925" s="26">
        <v>29754.504000000001</v>
      </c>
      <c r="AE1925" s="26">
        <v>29043.998</v>
      </c>
      <c r="AF1925" s="26">
        <v>22275.33</v>
      </c>
      <c r="AG1925" s="26">
        <v>21937.56</v>
      </c>
      <c r="AH1925" s="26">
        <v>17511.098999999998</v>
      </c>
      <c r="AI1925" s="26">
        <v>20640.398000000001</v>
      </c>
      <c r="AJ1925" s="26">
        <v>15195.423000000001</v>
      </c>
      <c r="AK1925" s="26">
        <v>10475.89</v>
      </c>
      <c r="AL1925" s="26">
        <v>6167.8230000000003</v>
      </c>
      <c r="AM1925" s="26">
        <v>3691.8620000000001</v>
      </c>
      <c r="AN1925" s="26">
        <v>7380.0320000000002</v>
      </c>
      <c r="AO1925" s="26">
        <v>10896.957</v>
      </c>
      <c r="AP1925" s="26">
        <v>3517.692</v>
      </c>
      <c r="AQ1925" s="26">
        <v>520.07100000000003</v>
      </c>
      <c r="AR1925" s="26">
        <v>56.823</v>
      </c>
      <c r="AS1925" s="26">
        <v>32.575000000000003</v>
      </c>
      <c r="AT1925" s="26">
        <v>23.404</v>
      </c>
      <c r="AU1925" s="26">
        <v>5.7759999999999998</v>
      </c>
      <c r="AV1925" s="26">
        <v>5.4850000000000003</v>
      </c>
      <c r="AW1925" s="26">
        <v>0</v>
      </c>
      <c r="AX1925" s="26">
        <v>0</v>
      </c>
      <c r="AY1925" s="26">
        <v>0</v>
      </c>
      <c r="AZ1925" s="26">
        <v>0</v>
      </c>
      <c r="BA1925" s="26">
        <v>0</v>
      </c>
      <c r="BB1925" s="26">
        <v>0</v>
      </c>
      <c r="BC1925" s="26">
        <v>0</v>
      </c>
      <c r="BD1925" s="26">
        <v>0</v>
      </c>
    </row>
    <row r="1926" spans="1:56" x14ac:dyDescent="0.25">
      <c r="A1926" t="s">
        <v>323</v>
      </c>
      <c r="D1926" t="s">
        <v>4</v>
      </c>
      <c r="G1926" s="155">
        <v>43055</v>
      </c>
      <c r="H1926" s="41">
        <f t="shared" si="34"/>
        <v>70774.684999999998</v>
      </c>
      <c r="I1926" s="26">
        <v>0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6">
        <v>0</v>
      </c>
      <c r="Q1926" s="26">
        <v>0</v>
      </c>
      <c r="R1926" s="26">
        <v>0</v>
      </c>
      <c r="S1926" s="26">
        <v>0</v>
      </c>
      <c r="T1926" s="26">
        <v>0</v>
      </c>
      <c r="U1926" s="26">
        <v>30.757999999999999</v>
      </c>
      <c r="V1926" s="26">
        <v>410.233</v>
      </c>
      <c r="W1926" s="26">
        <v>732.49599999999998</v>
      </c>
      <c r="X1926" s="26">
        <v>1069.895</v>
      </c>
      <c r="Y1926" s="26">
        <v>884.43799999999999</v>
      </c>
      <c r="Z1926" s="26">
        <v>1380.2550000000001</v>
      </c>
      <c r="AA1926" s="26">
        <v>974.64200000000005</v>
      </c>
      <c r="AB1926" s="26">
        <v>2102.4229999999998</v>
      </c>
      <c r="AC1926" s="26">
        <v>2223.3470000000002</v>
      </c>
      <c r="AD1926" s="26">
        <v>1517.4280000000001</v>
      </c>
      <c r="AE1926" s="26">
        <v>3641.5419999999999</v>
      </c>
      <c r="AF1926" s="26">
        <v>4701.174</v>
      </c>
      <c r="AG1926" s="26">
        <v>4888.9650000000001</v>
      </c>
      <c r="AH1926" s="26">
        <v>4526.7529999999997</v>
      </c>
      <c r="AI1926" s="26">
        <v>2625.2429999999999</v>
      </c>
      <c r="AJ1926" s="26">
        <v>2737.319</v>
      </c>
      <c r="AK1926" s="26">
        <v>5042.6149999999998</v>
      </c>
      <c r="AL1926" s="26">
        <v>7708.4089999999997</v>
      </c>
      <c r="AM1926" s="26">
        <v>6061.2839999999997</v>
      </c>
      <c r="AN1926" s="26">
        <v>6811.643</v>
      </c>
      <c r="AO1926" s="26">
        <v>3450.2739999999999</v>
      </c>
      <c r="AP1926" s="26">
        <v>2675.3180000000002</v>
      </c>
      <c r="AQ1926" s="26">
        <v>2623.7260000000001</v>
      </c>
      <c r="AR1926" s="26">
        <v>1102.8109999999999</v>
      </c>
      <c r="AS1926" s="26">
        <v>690.50300000000004</v>
      </c>
      <c r="AT1926" s="26">
        <v>142.19999999999999</v>
      </c>
      <c r="AU1926" s="26">
        <v>15.195</v>
      </c>
      <c r="AV1926" s="26">
        <v>3.7959999999999998</v>
      </c>
      <c r="AW1926" s="26">
        <v>0</v>
      </c>
      <c r="AX1926" s="26">
        <v>0</v>
      </c>
      <c r="AY1926" s="26">
        <v>0</v>
      </c>
      <c r="AZ1926" s="26">
        <v>0</v>
      </c>
      <c r="BA1926" s="26">
        <v>0</v>
      </c>
      <c r="BB1926" s="26">
        <v>0</v>
      </c>
      <c r="BC1926" s="26">
        <v>0</v>
      </c>
      <c r="BD1926" s="26">
        <v>0</v>
      </c>
    </row>
    <row r="1927" spans="1:56" x14ac:dyDescent="0.25">
      <c r="A1927" t="s">
        <v>323</v>
      </c>
      <c r="D1927" t="s">
        <v>4</v>
      </c>
      <c r="G1927" s="155">
        <v>43056</v>
      </c>
      <c r="H1927" s="41">
        <f t="shared" si="34"/>
        <v>434588.44500000001</v>
      </c>
      <c r="I1927" s="26">
        <v>0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6">
        <v>0</v>
      </c>
      <c r="Q1927" s="26">
        <v>0</v>
      </c>
      <c r="R1927" s="26">
        <v>0</v>
      </c>
      <c r="S1927" s="26">
        <v>0</v>
      </c>
      <c r="T1927" s="26">
        <v>0</v>
      </c>
      <c r="U1927" s="26">
        <v>395.15300000000002</v>
      </c>
      <c r="V1927" s="26">
        <v>1813.3409999999999</v>
      </c>
      <c r="W1927" s="26">
        <v>4948.1509999999998</v>
      </c>
      <c r="X1927" s="26">
        <v>8624.2729999999992</v>
      </c>
      <c r="Y1927" s="26">
        <v>12830.297</v>
      </c>
      <c r="Z1927" s="26">
        <v>21039.988000000001</v>
      </c>
      <c r="AA1927" s="26">
        <v>25428.633000000002</v>
      </c>
      <c r="AB1927" s="26">
        <v>29139.966</v>
      </c>
      <c r="AC1927" s="26">
        <v>29694.698</v>
      </c>
      <c r="AD1927" s="26">
        <v>31814.322</v>
      </c>
      <c r="AE1927" s="26">
        <v>32783.955000000002</v>
      </c>
      <c r="AF1927" s="26">
        <v>31638.635999999999</v>
      </c>
      <c r="AG1927" s="26">
        <v>23976.634999999998</v>
      </c>
      <c r="AH1927" s="26">
        <v>25888.102999999999</v>
      </c>
      <c r="AI1927" s="26">
        <v>32017.276999999998</v>
      </c>
      <c r="AJ1927" s="26">
        <v>25378.956999999999</v>
      </c>
      <c r="AK1927" s="26">
        <v>19588.611000000001</v>
      </c>
      <c r="AL1927" s="26">
        <v>20580.754000000001</v>
      </c>
      <c r="AM1927" s="26">
        <v>15177.848</v>
      </c>
      <c r="AN1927" s="26">
        <v>10820.663</v>
      </c>
      <c r="AO1927" s="26">
        <v>10036.824000000001</v>
      </c>
      <c r="AP1927" s="26">
        <v>6304.8940000000002</v>
      </c>
      <c r="AQ1927" s="26">
        <v>7596.9939999999997</v>
      </c>
      <c r="AR1927" s="26">
        <v>3889.761</v>
      </c>
      <c r="AS1927" s="26">
        <v>2429.616</v>
      </c>
      <c r="AT1927" s="26">
        <v>715.00199999999995</v>
      </c>
      <c r="AU1927" s="26">
        <v>28.760999999999999</v>
      </c>
      <c r="AV1927" s="26">
        <v>6.3319999999999999</v>
      </c>
      <c r="AW1927" s="26">
        <v>0</v>
      </c>
      <c r="AX1927" s="26">
        <v>0</v>
      </c>
      <c r="AY1927" s="26">
        <v>0</v>
      </c>
      <c r="AZ1927" s="26">
        <v>0</v>
      </c>
      <c r="BA1927" s="26">
        <v>0</v>
      </c>
      <c r="BB1927" s="26">
        <v>0</v>
      </c>
      <c r="BC1927" s="26">
        <v>0</v>
      </c>
      <c r="BD1927" s="26">
        <v>0</v>
      </c>
    </row>
    <row r="1928" spans="1:56" x14ac:dyDescent="0.25">
      <c r="A1928" t="s">
        <v>323</v>
      </c>
      <c r="D1928" t="s">
        <v>4</v>
      </c>
      <c r="G1928" s="155">
        <v>43057</v>
      </c>
      <c r="H1928" s="41">
        <f t="shared" si="34"/>
        <v>458474.71000000008</v>
      </c>
      <c r="I1928" s="26">
        <v>0</v>
      </c>
      <c r="J1928" s="26">
        <v>0</v>
      </c>
      <c r="K1928" s="26">
        <v>0</v>
      </c>
      <c r="L1928" s="26">
        <v>0</v>
      </c>
      <c r="M1928" s="26">
        <v>0</v>
      </c>
      <c r="N1928" s="26">
        <v>0</v>
      </c>
      <c r="O1928" s="26">
        <v>0</v>
      </c>
      <c r="P1928" s="26">
        <v>0</v>
      </c>
      <c r="Q1928" s="26">
        <v>0</v>
      </c>
      <c r="R1928" s="26">
        <v>0</v>
      </c>
      <c r="S1928" s="26">
        <v>0</v>
      </c>
      <c r="T1928" s="26">
        <v>0</v>
      </c>
      <c r="U1928" s="26">
        <v>410.27600000000001</v>
      </c>
      <c r="V1928" s="26">
        <v>2046.683</v>
      </c>
      <c r="W1928" s="26">
        <v>5440.8739999999998</v>
      </c>
      <c r="X1928" s="26">
        <v>10250.263000000001</v>
      </c>
      <c r="Y1928" s="26">
        <v>15902.634</v>
      </c>
      <c r="Z1928" s="26">
        <v>21903.411</v>
      </c>
      <c r="AA1928" s="26">
        <v>27848.670999999998</v>
      </c>
      <c r="AB1928" s="26">
        <v>33043.237999999998</v>
      </c>
      <c r="AC1928" s="26">
        <v>37221.586000000003</v>
      </c>
      <c r="AD1928" s="26">
        <v>39931.430999999997</v>
      </c>
      <c r="AE1928" s="26">
        <v>38920.716999999997</v>
      </c>
      <c r="AF1928" s="26">
        <v>36485.4</v>
      </c>
      <c r="AG1928" s="26">
        <v>35021.756999999998</v>
      </c>
      <c r="AH1928" s="26">
        <v>32447.433000000001</v>
      </c>
      <c r="AI1928" s="26">
        <v>25334.085999999999</v>
      </c>
      <c r="AJ1928" s="26">
        <v>21988.69</v>
      </c>
      <c r="AK1928" s="26">
        <v>22617.973999999998</v>
      </c>
      <c r="AL1928" s="26">
        <v>20327.448</v>
      </c>
      <c r="AM1928" s="26">
        <v>14778.909</v>
      </c>
      <c r="AN1928" s="26">
        <v>8389.6039999999994</v>
      </c>
      <c r="AO1928" s="26">
        <v>3631.2170000000001</v>
      </c>
      <c r="AP1928" s="26">
        <v>1869.422</v>
      </c>
      <c r="AQ1928" s="26">
        <v>1300.0530000000001</v>
      </c>
      <c r="AR1928" s="26">
        <v>769.63400000000001</v>
      </c>
      <c r="AS1928" s="26">
        <v>282.23500000000001</v>
      </c>
      <c r="AT1928" s="26">
        <v>241.96600000000001</v>
      </c>
      <c r="AU1928" s="26">
        <v>64.317999999999998</v>
      </c>
      <c r="AV1928" s="26">
        <v>4.78</v>
      </c>
      <c r="AW1928" s="26">
        <v>0</v>
      </c>
      <c r="AX1928" s="26">
        <v>0</v>
      </c>
      <c r="AY1928" s="26">
        <v>0</v>
      </c>
      <c r="AZ1928" s="26">
        <v>0</v>
      </c>
      <c r="BA1928" s="26">
        <v>0</v>
      </c>
      <c r="BB1928" s="26">
        <v>0</v>
      </c>
      <c r="BC1928" s="26">
        <v>0</v>
      </c>
      <c r="BD1928" s="26">
        <v>0</v>
      </c>
    </row>
    <row r="1929" spans="1:56" x14ac:dyDescent="0.25">
      <c r="A1929" t="s">
        <v>323</v>
      </c>
      <c r="D1929" t="s">
        <v>4</v>
      </c>
      <c r="G1929" s="155">
        <v>43058</v>
      </c>
      <c r="H1929" s="41">
        <f t="shared" si="34"/>
        <v>581423.179</v>
      </c>
      <c r="I1929" s="26">
        <v>0</v>
      </c>
      <c r="J1929" s="26">
        <v>0</v>
      </c>
      <c r="K1929" s="26">
        <v>0</v>
      </c>
      <c r="L1929" s="26">
        <v>0</v>
      </c>
      <c r="M1929" s="26">
        <v>0</v>
      </c>
      <c r="N1929" s="26">
        <v>0</v>
      </c>
      <c r="O1929" s="26">
        <v>0</v>
      </c>
      <c r="P1929" s="26">
        <v>0</v>
      </c>
      <c r="Q1929" s="26">
        <v>0</v>
      </c>
      <c r="R1929" s="26">
        <v>0</v>
      </c>
      <c r="S1929" s="26">
        <v>0</v>
      </c>
      <c r="T1929" s="26">
        <v>0</v>
      </c>
      <c r="U1929" s="26">
        <v>333.37099999999998</v>
      </c>
      <c r="V1929" s="26">
        <v>1441.694</v>
      </c>
      <c r="W1929" s="26">
        <v>3510.9540000000002</v>
      </c>
      <c r="X1929" s="26">
        <v>7648.1350000000002</v>
      </c>
      <c r="Y1929" s="26">
        <v>13028.252</v>
      </c>
      <c r="Z1929" s="26">
        <v>20426.823</v>
      </c>
      <c r="AA1929" s="26">
        <v>27473.687999999998</v>
      </c>
      <c r="AB1929" s="26">
        <v>31455.829000000002</v>
      </c>
      <c r="AC1929" s="26">
        <v>36165.663999999997</v>
      </c>
      <c r="AD1929" s="26">
        <v>41651.512999999999</v>
      </c>
      <c r="AE1929" s="26">
        <v>43833.567000000003</v>
      </c>
      <c r="AF1929" s="26">
        <v>44717.748</v>
      </c>
      <c r="AG1929" s="26">
        <v>43029.523999999998</v>
      </c>
      <c r="AH1929" s="26">
        <v>40302.945</v>
      </c>
      <c r="AI1929" s="26">
        <v>36609.417999999998</v>
      </c>
      <c r="AJ1929" s="26">
        <v>33713.720999999998</v>
      </c>
      <c r="AK1929" s="26">
        <v>30007.260999999999</v>
      </c>
      <c r="AL1929" s="26">
        <v>25740.713</v>
      </c>
      <c r="AM1929" s="26">
        <v>23015.055</v>
      </c>
      <c r="AN1929" s="26">
        <v>21359.187999999998</v>
      </c>
      <c r="AO1929" s="26">
        <v>20526.428</v>
      </c>
      <c r="AP1929" s="26">
        <v>15948.927</v>
      </c>
      <c r="AQ1929" s="26">
        <v>9900.5370000000003</v>
      </c>
      <c r="AR1929" s="26">
        <v>5901.4690000000001</v>
      </c>
      <c r="AS1929" s="26">
        <v>2763.6289999999999</v>
      </c>
      <c r="AT1929" s="26">
        <v>827.93700000000001</v>
      </c>
      <c r="AU1929" s="26">
        <v>82.876000000000005</v>
      </c>
      <c r="AV1929" s="26">
        <v>6.3129999999999997</v>
      </c>
      <c r="AW1929" s="26">
        <v>0</v>
      </c>
      <c r="AX1929" s="26">
        <v>0</v>
      </c>
      <c r="AY1929" s="26">
        <v>0</v>
      </c>
      <c r="AZ1929" s="26">
        <v>0</v>
      </c>
      <c r="BA1929" s="26">
        <v>0</v>
      </c>
      <c r="BB1929" s="26">
        <v>0</v>
      </c>
      <c r="BC1929" s="26">
        <v>0</v>
      </c>
      <c r="BD1929" s="26">
        <v>0</v>
      </c>
    </row>
    <row r="1930" spans="1:56" x14ac:dyDescent="0.25">
      <c r="A1930" t="s">
        <v>323</v>
      </c>
      <c r="D1930" t="s">
        <v>4</v>
      </c>
      <c r="G1930" s="155">
        <v>43059</v>
      </c>
      <c r="H1930" s="41">
        <f t="shared" si="34"/>
        <v>596300.93900000013</v>
      </c>
      <c r="I1930" s="26">
        <v>0</v>
      </c>
      <c r="J1930" s="26">
        <v>0</v>
      </c>
      <c r="K1930" s="26">
        <v>0</v>
      </c>
      <c r="L1930" s="26">
        <v>0</v>
      </c>
      <c r="M1930" s="26">
        <v>0</v>
      </c>
      <c r="N1930" s="26">
        <v>0</v>
      </c>
      <c r="O1930" s="26">
        <v>0</v>
      </c>
      <c r="P1930" s="26">
        <v>0</v>
      </c>
      <c r="Q1930" s="26">
        <v>0</v>
      </c>
      <c r="R1930" s="26">
        <v>0</v>
      </c>
      <c r="S1930" s="26">
        <v>0</v>
      </c>
      <c r="T1930" s="26">
        <v>0</v>
      </c>
      <c r="U1930" s="26">
        <v>343.202</v>
      </c>
      <c r="V1930" s="26">
        <v>1730.213</v>
      </c>
      <c r="W1930" s="26">
        <v>4653.8580000000002</v>
      </c>
      <c r="X1930" s="26">
        <v>9527.8060000000005</v>
      </c>
      <c r="Y1930" s="26">
        <v>15547.069</v>
      </c>
      <c r="Z1930" s="26">
        <v>21648.845000000001</v>
      </c>
      <c r="AA1930" s="26">
        <v>27622.224999999999</v>
      </c>
      <c r="AB1930" s="26">
        <v>32805.671000000002</v>
      </c>
      <c r="AC1930" s="26">
        <v>37187.517</v>
      </c>
      <c r="AD1930" s="26">
        <v>40442.207000000002</v>
      </c>
      <c r="AE1930" s="26">
        <v>42521.571000000004</v>
      </c>
      <c r="AF1930" s="26">
        <v>43406.336000000003</v>
      </c>
      <c r="AG1930" s="26">
        <v>43494.01</v>
      </c>
      <c r="AH1930" s="26">
        <v>42579.01</v>
      </c>
      <c r="AI1930" s="26">
        <v>40314.495999999999</v>
      </c>
      <c r="AJ1930" s="26">
        <v>35785.044000000002</v>
      </c>
      <c r="AK1930" s="26">
        <v>33374.074000000001</v>
      </c>
      <c r="AL1930" s="26">
        <v>30350.478999999999</v>
      </c>
      <c r="AM1930" s="26">
        <v>26546.31</v>
      </c>
      <c r="AN1930" s="26">
        <v>21467.796999999999</v>
      </c>
      <c r="AO1930" s="26">
        <v>17298.574000000001</v>
      </c>
      <c r="AP1930" s="26">
        <v>12478.337</v>
      </c>
      <c r="AQ1930" s="26">
        <v>7792.4790000000003</v>
      </c>
      <c r="AR1930" s="26">
        <v>4624.2790000000005</v>
      </c>
      <c r="AS1930" s="26">
        <v>2068.127</v>
      </c>
      <c r="AT1930" s="26">
        <v>618.62800000000004</v>
      </c>
      <c r="AU1930" s="26">
        <v>64.456999999999994</v>
      </c>
      <c r="AV1930" s="26">
        <v>8.3179999999999996</v>
      </c>
      <c r="AW1930" s="26">
        <v>0</v>
      </c>
      <c r="AX1930" s="26">
        <v>0</v>
      </c>
      <c r="AY1930" s="26">
        <v>0</v>
      </c>
      <c r="AZ1930" s="26">
        <v>0</v>
      </c>
      <c r="BA1930" s="26">
        <v>0</v>
      </c>
      <c r="BB1930" s="26">
        <v>0</v>
      </c>
      <c r="BC1930" s="26">
        <v>0</v>
      </c>
      <c r="BD1930" s="26">
        <v>0</v>
      </c>
    </row>
    <row r="1931" spans="1:56" x14ac:dyDescent="0.25">
      <c r="A1931" t="s">
        <v>323</v>
      </c>
      <c r="D1931" t="s">
        <v>4</v>
      </c>
      <c r="G1931" s="155">
        <v>43060</v>
      </c>
      <c r="H1931" s="41">
        <f t="shared" si="34"/>
        <v>538433.71500000008</v>
      </c>
      <c r="I1931" s="26">
        <v>0</v>
      </c>
      <c r="J1931" s="26">
        <v>0</v>
      </c>
      <c r="K1931" s="26">
        <v>0</v>
      </c>
      <c r="L1931" s="26">
        <v>0</v>
      </c>
      <c r="M1931" s="26">
        <v>0</v>
      </c>
      <c r="N1931" s="26">
        <v>0</v>
      </c>
      <c r="O1931" s="26">
        <v>0</v>
      </c>
      <c r="P1931" s="26">
        <v>0</v>
      </c>
      <c r="Q1931" s="26">
        <v>0</v>
      </c>
      <c r="R1931" s="26">
        <v>0</v>
      </c>
      <c r="S1931" s="26">
        <v>0</v>
      </c>
      <c r="T1931" s="26">
        <v>0</v>
      </c>
      <c r="U1931" s="26">
        <v>326.62700000000001</v>
      </c>
      <c r="V1931" s="26">
        <v>1401.066</v>
      </c>
      <c r="W1931" s="26">
        <v>4186.8639999999996</v>
      </c>
      <c r="X1931" s="26">
        <v>9287.5409999999993</v>
      </c>
      <c r="Y1931" s="26">
        <v>14291.794</v>
      </c>
      <c r="Z1931" s="26">
        <v>18361.032999999999</v>
      </c>
      <c r="AA1931" s="26">
        <v>22999.458999999999</v>
      </c>
      <c r="AB1931" s="26">
        <v>29074.081999999999</v>
      </c>
      <c r="AC1931" s="26">
        <v>33360.879000000001</v>
      </c>
      <c r="AD1931" s="26">
        <v>34586.184000000001</v>
      </c>
      <c r="AE1931" s="26">
        <v>34740.417000000001</v>
      </c>
      <c r="AF1931" s="26">
        <v>37121.273999999998</v>
      </c>
      <c r="AG1931" s="26">
        <v>38797.447999999997</v>
      </c>
      <c r="AH1931" s="26">
        <v>40412.538</v>
      </c>
      <c r="AI1931" s="26">
        <v>39694.514999999999</v>
      </c>
      <c r="AJ1931" s="26">
        <v>37155.313999999998</v>
      </c>
      <c r="AK1931" s="26">
        <v>33482.82</v>
      </c>
      <c r="AL1931" s="26">
        <v>28859.859</v>
      </c>
      <c r="AM1931" s="26">
        <v>23846.560000000001</v>
      </c>
      <c r="AN1931" s="26">
        <v>19270.755000000001</v>
      </c>
      <c r="AO1931" s="26">
        <v>14587.458000000001</v>
      </c>
      <c r="AP1931" s="26">
        <v>9746.4</v>
      </c>
      <c r="AQ1931" s="26">
        <v>6692.9620000000004</v>
      </c>
      <c r="AR1931" s="26">
        <v>3971.8180000000002</v>
      </c>
      <c r="AS1931" s="26">
        <v>1674.7349999999999</v>
      </c>
      <c r="AT1931" s="26">
        <v>451.06</v>
      </c>
      <c r="AU1931" s="26">
        <v>46.415999999999997</v>
      </c>
      <c r="AV1931" s="26">
        <v>5.8369999999999997</v>
      </c>
      <c r="AW1931" s="26">
        <v>0</v>
      </c>
      <c r="AX1931" s="26">
        <v>0</v>
      </c>
      <c r="AY1931" s="26">
        <v>0</v>
      </c>
      <c r="AZ1931" s="26">
        <v>0</v>
      </c>
      <c r="BA1931" s="26">
        <v>0</v>
      </c>
      <c r="BB1931" s="26">
        <v>0</v>
      </c>
      <c r="BC1931" s="26">
        <v>0</v>
      </c>
      <c r="BD1931" s="26">
        <v>0</v>
      </c>
    </row>
    <row r="1932" spans="1:56" x14ac:dyDescent="0.25">
      <c r="A1932" t="s">
        <v>323</v>
      </c>
      <c r="D1932" t="s">
        <v>4</v>
      </c>
      <c r="G1932" s="155">
        <v>43061</v>
      </c>
      <c r="H1932" s="41">
        <f t="shared" si="34"/>
        <v>584180.98100000003</v>
      </c>
      <c r="I1932" s="26">
        <v>0</v>
      </c>
      <c r="J1932" s="26">
        <v>0</v>
      </c>
      <c r="K1932" s="26">
        <v>0</v>
      </c>
      <c r="L1932" s="26">
        <v>0</v>
      </c>
      <c r="M1932" s="26">
        <v>0</v>
      </c>
      <c r="N1932" s="26">
        <v>0</v>
      </c>
      <c r="O1932" s="26">
        <v>0</v>
      </c>
      <c r="P1932" s="26">
        <v>0</v>
      </c>
      <c r="Q1932" s="26">
        <v>0</v>
      </c>
      <c r="R1932" s="26">
        <v>0</v>
      </c>
      <c r="S1932" s="26">
        <v>0</v>
      </c>
      <c r="T1932" s="26">
        <v>0</v>
      </c>
      <c r="U1932" s="26">
        <v>448.108</v>
      </c>
      <c r="V1932" s="26">
        <v>1893.7950000000001</v>
      </c>
      <c r="W1932" s="26">
        <v>5069.5240000000003</v>
      </c>
      <c r="X1932" s="26">
        <v>9720.6190000000006</v>
      </c>
      <c r="Y1932" s="26">
        <v>15457.045</v>
      </c>
      <c r="Z1932" s="26">
        <v>21440.585999999999</v>
      </c>
      <c r="AA1932" s="26">
        <v>27118.723000000002</v>
      </c>
      <c r="AB1932" s="26">
        <v>31866.623</v>
      </c>
      <c r="AC1932" s="26">
        <v>35651.432999999997</v>
      </c>
      <c r="AD1932" s="26">
        <v>38133.805999999997</v>
      </c>
      <c r="AE1932" s="26">
        <v>39545.188999999998</v>
      </c>
      <c r="AF1932" s="26">
        <v>40401.216</v>
      </c>
      <c r="AG1932" s="26">
        <v>40602.025999999998</v>
      </c>
      <c r="AH1932" s="26">
        <v>39683.762999999999</v>
      </c>
      <c r="AI1932" s="26">
        <v>38729.042000000001</v>
      </c>
      <c r="AJ1932" s="26">
        <v>36852.260999999999</v>
      </c>
      <c r="AK1932" s="26">
        <v>34494.54</v>
      </c>
      <c r="AL1932" s="26">
        <v>31370.375</v>
      </c>
      <c r="AM1932" s="26">
        <v>27209.946</v>
      </c>
      <c r="AN1932" s="26">
        <v>22235.044999999998</v>
      </c>
      <c r="AO1932" s="26">
        <v>17445.224999999999</v>
      </c>
      <c r="AP1932" s="26">
        <v>12673.569</v>
      </c>
      <c r="AQ1932" s="26">
        <v>8211.4609999999993</v>
      </c>
      <c r="AR1932" s="26">
        <v>4736.7280000000001</v>
      </c>
      <c r="AS1932" s="26">
        <v>2272.2330000000002</v>
      </c>
      <c r="AT1932" s="26">
        <v>791.39400000000001</v>
      </c>
      <c r="AU1932" s="26">
        <v>118.70399999999999</v>
      </c>
      <c r="AV1932" s="26">
        <v>8.0020000000000007</v>
      </c>
      <c r="AW1932" s="26">
        <v>0</v>
      </c>
      <c r="AX1932" s="26">
        <v>0</v>
      </c>
      <c r="AY1932" s="26">
        <v>0</v>
      </c>
      <c r="AZ1932" s="26">
        <v>0</v>
      </c>
      <c r="BA1932" s="26">
        <v>0</v>
      </c>
      <c r="BB1932" s="26">
        <v>0</v>
      </c>
      <c r="BC1932" s="26">
        <v>0</v>
      </c>
      <c r="BD1932" s="26">
        <v>0</v>
      </c>
    </row>
    <row r="1933" spans="1:56" x14ac:dyDescent="0.25">
      <c r="A1933" t="s">
        <v>323</v>
      </c>
      <c r="D1933" t="s">
        <v>4</v>
      </c>
      <c r="G1933" s="155">
        <v>43062</v>
      </c>
      <c r="H1933" s="41">
        <f t="shared" si="34"/>
        <v>469571.00299999997</v>
      </c>
      <c r="I1933" s="26">
        <v>0</v>
      </c>
      <c r="J1933" s="26">
        <v>0</v>
      </c>
      <c r="K1933" s="26">
        <v>0</v>
      </c>
      <c r="L1933" s="26">
        <v>0</v>
      </c>
      <c r="M1933" s="26">
        <v>0</v>
      </c>
      <c r="N1933" s="26">
        <v>0</v>
      </c>
      <c r="O1933" s="26">
        <v>0</v>
      </c>
      <c r="P1933" s="26">
        <v>0</v>
      </c>
      <c r="Q1933" s="26">
        <v>0</v>
      </c>
      <c r="R1933" s="26">
        <v>0</v>
      </c>
      <c r="S1933" s="26">
        <v>0</v>
      </c>
      <c r="T1933" s="26">
        <v>0</v>
      </c>
      <c r="U1933" s="26">
        <v>410.435</v>
      </c>
      <c r="V1933" s="26">
        <v>1805.2940000000001</v>
      </c>
      <c r="W1933" s="26">
        <v>4922.13</v>
      </c>
      <c r="X1933" s="26">
        <v>9550.7579999999998</v>
      </c>
      <c r="Y1933" s="26">
        <v>15308.706</v>
      </c>
      <c r="Z1933" s="26">
        <v>21110.347000000002</v>
      </c>
      <c r="AA1933" s="26">
        <v>26829.817999999999</v>
      </c>
      <c r="AB1933" s="26">
        <v>31651.864000000001</v>
      </c>
      <c r="AC1933" s="26">
        <v>35757.357000000004</v>
      </c>
      <c r="AD1933" s="26">
        <v>38621.383999999998</v>
      </c>
      <c r="AE1933" s="26">
        <v>40492.51</v>
      </c>
      <c r="AF1933" s="26">
        <v>41618.584000000003</v>
      </c>
      <c r="AG1933" s="26">
        <v>41664.197</v>
      </c>
      <c r="AH1933" s="26">
        <v>37280.89</v>
      </c>
      <c r="AI1933" s="26">
        <v>28443.538</v>
      </c>
      <c r="AJ1933" s="26">
        <v>18033.855</v>
      </c>
      <c r="AK1933" s="26">
        <v>14510.125</v>
      </c>
      <c r="AL1933" s="26">
        <v>12100.894</v>
      </c>
      <c r="AM1933" s="26">
        <v>11338.793</v>
      </c>
      <c r="AN1933" s="26">
        <v>11537.843000000001</v>
      </c>
      <c r="AO1933" s="26">
        <v>7895.9719999999998</v>
      </c>
      <c r="AP1933" s="26">
        <v>6052.2820000000002</v>
      </c>
      <c r="AQ1933" s="26">
        <v>6872.2920000000004</v>
      </c>
      <c r="AR1933" s="26">
        <v>4109.3919999999998</v>
      </c>
      <c r="AS1933" s="26">
        <v>1368.37</v>
      </c>
      <c r="AT1933" s="26">
        <v>250.92</v>
      </c>
      <c r="AU1933" s="26">
        <v>24.669</v>
      </c>
      <c r="AV1933" s="26">
        <v>7.7839999999999998</v>
      </c>
      <c r="AW1933" s="26">
        <v>0</v>
      </c>
      <c r="AX1933" s="26">
        <v>0</v>
      </c>
      <c r="AY1933" s="26">
        <v>0</v>
      </c>
      <c r="AZ1933" s="26">
        <v>0</v>
      </c>
      <c r="BA1933" s="26">
        <v>0</v>
      </c>
      <c r="BB1933" s="26">
        <v>0</v>
      </c>
      <c r="BC1933" s="26">
        <v>0</v>
      </c>
      <c r="BD1933" s="26">
        <v>0</v>
      </c>
    </row>
    <row r="1934" spans="1:56" x14ac:dyDescent="0.25">
      <c r="A1934" t="s">
        <v>323</v>
      </c>
      <c r="D1934" t="s">
        <v>4</v>
      </c>
      <c r="G1934" s="155">
        <v>43063</v>
      </c>
      <c r="H1934" s="41">
        <f t="shared" si="34"/>
        <v>302033.29600000003</v>
      </c>
      <c r="I1934" s="26">
        <v>0</v>
      </c>
      <c r="J1934" s="26">
        <v>0</v>
      </c>
      <c r="K1934" s="26">
        <v>0</v>
      </c>
      <c r="L1934" s="26">
        <v>0</v>
      </c>
      <c r="M1934" s="26">
        <v>0</v>
      </c>
      <c r="N1934" s="26">
        <v>0</v>
      </c>
      <c r="O1934" s="26">
        <v>0</v>
      </c>
      <c r="P1934" s="26">
        <v>0</v>
      </c>
      <c r="Q1934" s="26">
        <v>0</v>
      </c>
      <c r="R1934" s="26">
        <v>0</v>
      </c>
      <c r="S1934" s="26">
        <v>0</v>
      </c>
      <c r="T1934" s="26">
        <v>0</v>
      </c>
      <c r="U1934" s="26">
        <v>801.55200000000002</v>
      </c>
      <c r="V1934" s="26">
        <v>1850.6310000000001</v>
      </c>
      <c r="W1934" s="26">
        <v>1195.2260000000001</v>
      </c>
      <c r="X1934" s="26">
        <v>2195.0070000000001</v>
      </c>
      <c r="Y1934" s="26">
        <v>5519.7309999999998</v>
      </c>
      <c r="Z1934" s="26">
        <v>6527.2349999999997</v>
      </c>
      <c r="AA1934" s="26">
        <v>5755.0360000000001</v>
      </c>
      <c r="AB1934" s="26">
        <v>4743.7939999999999</v>
      </c>
      <c r="AC1934" s="26">
        <v>6361.7359999999999</v>
      </c>
      <c r="AD1934" s="26">
        <v>7164.8630000000003</v>
      </c>
      <c r="AE1934" s="26">
        <v>8967.09</v>
      </c>
      <c r="AF1934" s="26">
        <v>21414.095000000001</v>
      </c>
      <c r="AG1934" s="26">
        <v>24616.156999999999</v>
      </c>
      <c r="AH1934" s="26">
        <v>19653.057000000001</v>
      </c>
      <c r="AI1934" s="26">
        <v>28658.31</v>
      </c>
      <c r="AJ1934" s="26">
        <v>36232.951000000001</v>
      </c>
      <c r="AK1934" s="26">
        <v>26028.371999999999</v>
      </c>
      <c r="AL1934" s="26">
        <v>20915.083999999999</v>
      </c>
      <c r="AM1934" s="26">
        <v>20612.915000000001</v>
      </c>
      <c r="AN1934" s="26">
        <v>17729.006000000001</v>
      </c>
      <c r="AO1934" s="26">
        <v>14099.138999999999</v>
      </c>
      <c r="AP1934" s="26">
        <v>11639.876</v>
      </c>
      <c r="AQ1934" s="26">
        <v>5952.1260000000002</v>
      </c>
      <c r="AR1934" s="26">
        <v>1790.8510000000001</v>
      </c>
      <c r="AS1934" s="26">
        <v>1153.7370000000001</v>
      </c>
      <c r="AT1934" s="26">
        <v>401.69799999999998</v>
      </c>
      <c r="AU1934" s="26">
        <v>47.414999999999999</v>
      </c>
      <c r="AV1934" s="26">
        <v>6.6059999999999999</v>
      </c>
      <c r="AW1934" s="26">
        <v>0</v>
      </c>
      <c r="AX1934" s="26">
        <v>0</v>
      </c>
      <c r="AY1934" s="26">
        <v>0</v>
      </c>
      <c r="AZ1934" s="26">
        <v>0</v>
      </c>
      <c r="BA1934" s="26">
        <v>0</v>
      </c>
      <c r="BB1934" s="26">
        <v>0</v>
      </c>
      <c r="BC1934" s="26">
        <v>0</v>
      </c>
      <c r="BD1934" s="26">
        <v>0</v>
      </c>
    </row>
    <row r="1935" spans="1:56" x14ac:dyDescent="0.25">
      <c r="A1935" t="s">
        <v>323</v>
      </c>
      <c r="D1935" t="s">
        <v>4</v>
      </c>
      <c r="G1935" s="155">
        <v>43064</v>
      </c>
      <c r="H1935" s="41">
        <f t="shared" ref="H1935:H1998" si="35">IF(D1935&lt;&gt;"Jemena",
IF(SUM(I1935:BD1935)&gt;0,SUM(I1935:BD1935),SUM(I1935:BD1935)*-1),
IF(AND(F1935&lt;&gt;"Jemena residential",F1935&lt;&gt;"Jemena small business"),0,IF(SUM(I1935:BD1935)&gt;0,SUM(I1935:BD1935),SUM(I1935:BD1935)*-1)))</f>
        <v>319123.21700000006</v>
      </c>
      <c r="I1935" s="26">
        <v>0</v>
      </c>
      <c r="J1935" s="26">
        <v>0</v>
      </c>
      <c r="K1935" s="26">
        <v>0</v>
      </c>
      <c r="L1935" s="26">
        <v>0</v>
      </c>
      <c r="M1935" s="26">
        <v>0</v>
      </c>
      <c r="N1935" s="26">
        <v>0</v>
      </c>
      <c r="O1935" s="26">
        <v>0</v>
      </c>
      <c r="P1935" s="26">
        <v>0</v>
      </c>
      <c r="Q1935" s="26">
        <v>0</v>
      </c>
      <c r="R1935" s="26">
        <v>0</v>
      </c>
      <c r="S1935" s="26">
        <v>0</v>
      </c>
      <c r="T1935" s="26">
        <v>0</v>
      </c>
      <c r="U1935" s="26">
        <v>90.658000000000001</v>
      </c>
      <c r="V1935" s="26">
        <v>532.96500000000003</v>
      </c>
      <c r="W1935" s="26">
        <v>3614.221</v>
      </c>
      <c r="X1935" s="26">
        <v>7524.8239999999996</v>
      </c>
      <c r="Y1935" s="26">
        <v>13682.744000000001</v>
      </c>
      <c r="Z1935" s="26">
        <v>15247.654</v>
      </c>
      <c r="AA1935" s="26">
        <v>21629.722000000002</v>
      </c>
      <c r="AB1935" s="26">
        <v>23283.952000000001</v>
      </c>
      <c r="AC1935" s="26">
        <v>26250.062999999998</v>
      </c>
      <c r="AD1935" s="26">
        <v>24249.516</v>
      </c>
      <c r="AE1935" s="26">
        <v>22429.404999999999</v>
      </c>
      <c r="AF1935" s="26">
        <v>19101.384999999998</v>
      </c>
      <c r="AG1935" s="26">
        <v>14218.762000000001</v>
      </c>
      <c r="AH1935" s="26">
        <v>14262.557000000001</v>
      </c>
      <c r="AI1935" s="26">
        <v>14099.174000000001</v>
      </c>
      <c r="AJ1935" s="26">
        <v>24929.481</v>
      </c>
      <c r="AK1935" s="26">
        <v>26602.212</v>
      </c>
      <c r="AL1935" s="26">
        <v>16863.841</v>
      </c>
      <c r="AM1935" s="26">
        <v>14099.092000000001</v>
      </c>
      <c r="AN1935" s="26">
        <v>8820.7749999999996</v>
      </c>
      <c r="AO1935" s="26">
        <v>1921.4010000000001</v>
      </c>
      <c r="AP1935" s="26">
        <v>3294.1109999999999</v>
      </c>
      <c r="AQ1935" s="26">
        <v>1506.9280000000001</v>
      </c>
      <c r="AR1935" s="26">
        <v>465.72300000000001</v>
      </c>
      <c r="AS1935" s="26">
        <v>276.77</v>
      </c>
      <c r="AT1935" s="26">
        <v>102.101</v>
      </c>
      <c r="AU1935" s="26">
        <v>14.266</v>
      </c>
      <c r="AV1935" s="26">
        <v>8.9139999999999997</v>
      </c>
      <c r="AW1935" s="26">
        <v>0</v>
      </c>
      <c r="AX1935" s="26">
        <v>0</v>
      </c>
      <c r="AY1935" s="26">
        <v>0</v>
      </c>
      <c r="AZ1935" s="26">
        <v>0</v>
      </c>
      <c r="BA1935" s="26">
        <v>0</v>
      </c>
      <c r="BB1935" s="26">
        <v>0</v>
      </c>
      <c r="BC1935" s="26">
        <v>0</v>
      </c>
      <c r="BD1935" s="26">
        <v>0</v>
      </c>
    </row>
    <row r="1936" spans="1:56" x14ac:dyDescent="0.25">
      <c r="A1936" t="s">
        <v>323</v>
      </c>
      <c r="D1936" t="s">
        <v>4</v>
      </c>
      <c r="G1936" s="155">
        <v>43065</v>
      </c>
      <c r="H1936" s="41">
        <f t="shared" si="35"/>
        <v>186443.52799999999</v>
      </c>
      <c r="I1936" s="26">
        <v>0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6">
        <v>0</v>
      </c>
      <c r="Q1936" s="26">
        <v>0</v>
      </c>
      <c r="R1936" s="26">
        <v>0</v>
      </c>
      <c r="S1936" s="26">
        <v>0</v>
      </c>
      <c r="T1936" s="26">
        <v>0</v>
      </c>
      <c r="U1936" s="26">
        <v>5.9139999999999997</v>
      </c>
      <c r="V1936" s="26">
        <v>9.5410000000000004</v>
      </c>
      <c r="W1936" s="26">
        <v>37.762</v>
      </c>
      <c r="X1936" s="26">
        <v>621.87099999999998</v>
      </c>
      <c r="Y1936" s="26">
        <v>1515.7370000000001</v>
      </c>
      <c r="Z1936" s="26">
        <v>820.82</v>
      </c>
      <c r="AA1936" s="26">
        <v>831.55600000000004</v>
      </c>
      <c r="AB1936" s="26">
        <v>3365.1120000000001</v>
      </c>
      <c r="AC1936" s="26">
        <v>4218.3239999999996</v>
      </c>
      <c r="AD1936" s="26">
        <v>3481.0410000000002</v>
      </c>
      <c r="AE1936" s="26">
        <v>8897.5079999999998</v>
      </c>
      <c r="AF1936" s="26">
        <v>6601.7449999999999</v>
      </c>
      <c r="AG1936" s="26">
        <v>4522.4589999999998</v>
      </c>
      <c r="AH1936" s="26">
        <v>3016.9929999999999</v>
      </c>
      <c r="AI1936" s="26">
        <v>4834.8249999999998</v>
      </c>
      <c r="AJ1936" s="26">
        <v>10891.379000000001</v>
      </c>
      <c r="AK1936" s="26">
        <v>4143.5079999999998</v>
      </c>
      <c r="AL1936" s="26">
        <v>9200.4320000000007</v>
      </c>
      <c r="AM1936" s="26">
        <v>32332.657999999999</v>
      </c>
      <c r="AN1936" s="26">
        <v>32463.399000000001</v>
      </c>
      <c r="AO1936" s="26">
        <v>24052.565999999999</v>
      </c>
      <c r="AP1936" s="26">
        <v>14301.16</v>
      </c>
      <c r="AQ1936" s="26">
        <v>10073.002</v>
      </c>
      <c r="AR1936" s="26">
        <v>3311.4580000000001</v>
      </c>
      <c r="AS1936" s="26">
        <v>2397.1179999999999</v>
      </c>
      <c r="AT1936" s="26">
        <v>344.589</v>
      </c>
      <c r="AU1936" s="26">
        <v>140.68600000000001</v>
      </c>
      <c r="AV1936" s="26">
        <v>10.365</v>
      </c>
      <c r="AW1936" s="26">
        <v>0</v>
      </c>
      <c r="AX1936" s="26">
        <v>0</v>
      </c>
      <c r="AY1936" s="26">
        <v>0</v>
      </c>
      <c r="AZ1936" s="26">
        <v>0</v>
      </c>
      <c r="BA1936" s="26">
        <v>0</v>
      </c>
      <c r="BB1936" s="26">
        <v>0</v>
      </c>
      <c r="BC1936" s="26">
        <v>0</v>
      </c>
      <c r="BD1936" s="26">
        <v>0</v>
      </c>
    </row>
    <row r="1937" spans="1:56" x14ac:dyDescent="0.25">
      <c r="A1937" t="s">
        <v>323</v>
      </c>
      <c r="D1937" t="s">
        <v>4</v>
      </c>
      <c r="G1937" s="155">
        <v>43066</v>
      </c>
      <c r="H1937" s="41">
        <f t="shared" si="35"/>
        <v>533119.65099999995</v>
      </c>
      <c r="I1937" s="26">
        <v>0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6">
        <v>0</v>
      </c>
      <c r="Q1937" s="26">
        <v>0</v>
      </c>
      <c r="R1937" s="26">
        <v>0</v>
      </c>
      <c r="S1937" s="26">
        <v>0</v>
      </c>
      <c r="T1937" s="26">
        <v>0</v>
      </c>
      <c r="U1937" s="26">
        <v>12.481999999999999</v>
      </c>
      <c r="V1937" s="26">
        <v>92.72</v>
      </c>
      <c r="W1937" s="26">
        <v>318.411</v>
      </c>
      <c r="X1937" s="26">
        <v>1126.9090000000001</v>
      </c>
      <c r="Y1937" s="26">
        <v>2675.248</v>
      </c>
      <c r="Z1937" s="26">
        <v>5147.6940000000004</v>
      </c>
      <c r="AA1937" s="26">
        <v>6916.7030000000004</v>
      </c>
      <c r="AB1937" s="26">
        <v>9785.634</v>
      </c>
      <c r="AC1937" s="26">
        <v>14134.982</v>
      </c>
      <c r="AD1937" s="26">
        <v>18493.398000000001</v>
      </c>
      <c r="AE1937" s="26">
        <v>24346.288</v>
      </c>
      <c r="AF1937" s="26">
        <v>32600.032999999999</v>
      </c>
      <c r="AG1937" s="26">
        <v>40201.370999999999</v>
      </c>
      <c r="AH1937" s="26">
        <v>43610.277000000002</v>
      </c>
      <c r="AI1937" s="26">
        <v>47746.976999999999</v>
      </c>
      <c r="AJ1937" s="26">
        <v>47407.661</v>
      </c>
      <c r="AK1937" s="26">
        <v>46162.487999999998</v>
      </c>
      <c r="AL1937" s="26">
        <v>43228.856</v>
      </c>
      <c r="AM1937" s="26">
        <v>38975.921999999999</v>
      </c>
      <c r="AN1937" s="26">
        <v>33538.680999999997</v>
      </c>
      <c r="AO1937" s="26">
        <v>27405.565999999999</v>
      </c>
      <c r="AP1937" s="26">
        <v>20821.171999999999</v>
      </c>
      <c r="AQ1937" s="26">
        <v>14107.493</v>
      </c>
      <c r="AR1937" s="26">
        <v>8395.8349999999991</v>
      </c>
      <c r="AS1937" s="26">
        <v>4156.357</v>
      </c>
      <c r="AT1937" s="26">
        <v>1473.92</v>
      </c>
      <c r="AU1937" s="26">
        <v>222.07499999999999</v>
      </c>
      <c r="AV1937" s="26">
        <v>14.497999999999999</v>
      </c>
      <c r="AW1937" s="26">
        <v>0</v>
      </c>
      <c r="AX1937" s="26">
        <v>0</v>
      </c>
      <c r="AY1937" s="26">
        <v>0</v>
      </c>
      <c r="AZ1937" s="26">
        <v>0</v>
      </c>
      <c r="BA1937" s="26">
        <v>0</v>
      </c>
      <c r="BB1937" s="26">
        <v>0</v>
      </c>
      <c r="BC1937" s="26">
        <v>0</v>
      </c>
      <c r="BD1937" s="26">
        <v>0</v>
      </c>
    </row>
    <row r="1938" spans="1:56" x14ac:dyDescent="0.25">
      <c r="A1938" t="s">
        <v>323</v>
      </c>
      <c r="D1938" t="s">
        <v>4</v>
      </c>
      <c r="G1938" s="155">
        <v>43067</v>
      </c>
      <c r="H1938" s="41">
        <f t="shared" si="35"/>
        <v>663565.51500000001</v>
      </c>
      <c r="I1938" s="26">
        <v>0</v>
      </c>
      <c r="J1938" s="26">
        <v>0</v>
      </c>
      <c r="K1938" s="26">
        <v>0</v>
      </c>
      <c r="L1938" s="26">
        <v>0</v>
      </c>
      <c r="M1938" s="26">
        <v>0</v>
      </c>
      <c r="N1938" s="26">
        <v>0</v>
      </c>
      <c r="O1938" s="26">
        <v>0</v>
      </c>
      <c r="P1938" s="26">
        <v>0</v>
      </c>
      <c r="Q1938" s="26">
        <v>0</v>
      </c>
      <c r="R1938" s="26">
        <v>0</v>
      </c>
      <c r="S1938" s="26">
        <v>0</v>
      </c>
      <c r="T1938" s="26">
        <v>0</v>
      </c>
      <c r="U1938" s="26">
        <v>363.88</v>
      </c>
      <c r="V1938" s="26">
        <v>1611.1479999999999</v>
      </c>
      <c r="W1938" s="26">
        <v>4329.5230000000001</v>
      </c>
      <c r="X1938" s="26">
        <v>9352.5789999999997</v>
      </c>
      <c r="Y1938" s="26">
        <v>15689.762000000001</v>
      </c>
      <c r="Z1938" s="26">
        <v>22568.677</v>
      </c>
      <c r="AA1938" s="26">
        <v>28764.780999999999</v>
      </c>
      <c r="AB1938" s="26">
        <v>33896.839</v>
      </c>
      <c r="AC1938" s="26">
        <v>38351.375</v>
      </c>
      <c r="AD1938" s="26">
        <v>41913.775999999998</v>
      </c>
      <c r="AE1938" s="26">
        <v>44306.438999999998</v>
      </c>
      <c r="AF1938" s="26">
        <v>45970.764999999999</v>
      </c>
      <c r="AG1938" s="26">
        <v>46784.023999999998</v>
      </c>
      <c r="AH1938" s="26">
        <v>46794.053999999996</v>
      </c>
      <c r="AI1938" s="26">
        <v>45833.247000000003</v>
      </c>
      <c r="AJ1938" s="26">
        <v>43833.476000000002</v>
      </c>
      <c r="AK1938" s="26">
        <v>40982.029000000002</v>
      </c>
      <c r="AL1938" s="26">
        <v>37485.01</v>
      </c>
      <c r="AM1938" s="26">
        <v>32767.976999999999</v>
      </c>
      <c r="AN1938" s="26">
        <v>26973.911</v>
      </c>
      <c r="AO1938" s="26">
        <v>21005.858</v>
      </c>
      <c r="AP1938" s="26">
        <v>15184.407999999999</v>
      </c>
      <c r="AQ1938" s="26">
        <v>9677.3009999999995</v>
      </c>
      <c r="AR1938" s="26">
        <v>5482.0510000000004</v>
      </c>
      <c r="AS1938" s="26">
        <v>2587.7739999999999</v>
      </c>
      <c r="AT1938" s="26">
        <v>902.28899999999999</v>
      </c>
      <c r="AU1938" s="26">
        <v>142.32400000000001</v>
      </c>
      <c r="AV1938" s="26">
        <v>10.238</v>
      </c>
      <c r="AW1938" s="26">
        <v>0</v>
      </c>
      <c r="AX1938" s="26">
        <v>0</v>
      </c>
      <c r="AY1938" s="26">
        <v>0</v>
      </c>
      <c r="AZ1938" s="26">
        <v>0</v>
      </c>
      <c r="BA1938" s="26">
        <v>0</v>
      </c>
      <c r="BB1938" s="26">
        <v>0</v>
      </c>
      <c r="BC1938" s="26">
        <v>0</v>
      </c>
      <c r="BD1938" s="26">
        <v>0</v>
      </c>
    </row>
    <row r="1939" spans="1:56" x14ac:dyDescent="0.25">
      <c r="A1939" t="s">
        <v>323</v>
      </c>
      <c r="D1939" t="s">
        <v>4</v>
      </c>
      <c r="G1939" s="155">
        <v>43068</v>
      </c>
      <c r="H1939" s="41">
        <f t="shared" si="35"/>
        <v>499215.5199999999</v>
      </c>
      <c r="I1939" s="26">
        <v>0</v>
      </c>
      <c r="J1939" s="26">
        <v>0</v>
      </c>
      <c r="K1939" s="26">
        <v>0</v>
      </c>
      <c r="L1939" s="26">
        <v>0</v>
      </c>
      <c r="M1939" s="26">
        <v>0</v>
      </c>
      <c r="N1939" s="26">
        <v>0</v>
      </c>
      <c r="O1939" s="26">
        <v>0</v>
      </c>
      <c r="P1939" s="26">
        <v>0</v>
      </c>
      <c r="Q1939" s="26">
        <v>0</v>
      </c>
      <c r="R1939" s="26">
        <v>0</v>
      </c>
      <c r="S1939" s="26">
        <v>0</v>
      </c>
      <c r="T1939" s="26">
        <v>0</v>
      </c>
      <c r="U1939" s="26">
        <v>399.93299999999999</v>
      </c>
      <c r="V1939" s="26">
        <v>1732.4849999999999</v>
      </c>
      <c r="W1939" s="26">
        <v>4657.3249999999998</v>
      </c>
      <c r="X1939" s="26">
        <v>9055.9760000000006</v>
      </c>
      <c r="Y1939" s="26">
        <v>14535.984</v>
      </c>
      <c r="Z1939" s="26">
        <v>20076.031999999999</v>
      </c>
      <c r="AA1939" s="26">
        <v>25347.543000000001</v>
      </c>
      <c r="AB1939" s="26">
        <v>29742.986000000001</v>
      </c>
      <c r="AC1939" s="26">
        <v>33424.180999999997</v>
      </c>
      <c r="AD1939" s="26">
        <v>35897.902000000002</v>
      </c>
      <c r="AE1939" s="26">
        <v>37453.072</v>
      </c>
      <c r="AF1939" s="26">
        <v>37971.635000000002</v>
      </c>
      <c r="AG1939" s="26">
        <v>37158.463000000003</v>
      </c>
      <c r="AH1939" s="26">
        <v>34157.894</v>
      </c>
      <c r="AI1939" s="26">
        <v>31093.391</v>
      </c>
      <c r="AJ1939" s="26">
        <v>28468.041000000001</v>
      </c>
      <c r="AK1939" s="26">
        <v>25399.094000000001</v>
      </c>
      <c r="AL1939" s="26">
        <v>23419.985000000001</v>
      </c>
      <c r="AM1939" s="26">
        <v>19781.120999999999</v>
      </c>
      <c r="AN1939" s="26">
        <v>16099.538</v>
      </c>
      <c r="AO1939" s="26">
        <v>12433.084999999999</v>
      </c>
      <c r="AP1939" s="26">
        <v>9288.6650000000009</v>
      </c>
      <c r="AQ1939" s="26">
        <v>6283.2420000000002</v>
      </c>
      <c r="AR1939" s="26">
        <v>3550.8989999999999</v>
      </c>
      <c r="AS1939" s="26">
        <v>1508.077</v>
      </c>
      <c r="AT1939" s="26">
        <v>254.762</v>
      </c>
      <c r="AU1939" s="26">
        <v>19.632000000000001</v>
      </c>
      <c r="AV1939" s="26">
        <v>4.577</v>
      </c>
      <c r="AW1939" s="26">
        <v>0</v>
      </c>
      <c r="AX1939" s="26">
        <v>0</v>
      </c>
      <c r="AY1939" s="26">
        <v>0</v>
      </c>
      <c r="AZ1939" s="26">
        <v>0</v>
      </c>
      <c r="BA1939" s="26">
        <v>0</v>
      </c>
      <c r="BB1939" s="26">
        <v>0</v>
      </c>
      <c r="BC1939" s="26">
        <v>0</v>
      </c>
      <c r="BD1939" s="26">
        <v>0</v>
      </c>
    </row>
    <row r="1940" spans="1:56" x14ac:dyDescent="0.25">
      <c r="A1940" t="s">
        <v>323</v>
      </c>
      <c r="D1940" t="s">
        <v>4</v>
      </c>
      <c r="G1940" s="155">
        <v>43069</v>
      </c>
      <c r="H1940" s="41">
        <f t="shared" si="35"/>
        <v>381341.88000000006</v>
      </c>
      <c r="I1940" s="26">
        <v>0</v>
      </c>
      <c r="J1940" s="26">
        <v>0</v>
      </c>
      <c r="K1940" s="26">
        <v>0</v>
      </c>
      <c r="L1940" s="26">
        <v>0</v>
      </c>
      <c r="M1940" s="26">
        <v>0</v>
      </c>
      <c r="N1940" s="26">
        <v>0</v>
      </c>
      <c r="O1940" s="26">
        <v>0</v>
      </c>
      <c r="P1940" s="26">
        <v>0</v>
      </c>
      <c r="Q1940" s="26">
        <v>0</v>
      </c>
      <c r="R1940" s="26">
        <v>0</v>
      </c>
      <c r="S1940" s="26">
        <v>0</v>
      </c>
      <c r="T1940" s="26">
        <v>0</v>
      </c>
      <c r="U1940" s="26">
        <v>427.56799999999998</v>
      </c>
      <c r="V1940" s="26">
        <v>1532.499</v>
      </c>
      <c r="W1940" s="26">
        <v>4173.902</v>
      </c>
      <c r="X1940" s="26">
        <v>8545.8410000000003</v>
      </c>
      <c r="Y1940" s="26">
        <v>14364.375</v>
      </c>
      <c r="Z1940" s="26">
        <v>17101.199000000001</v>
      </c>
      <c r="AA1940" s="26">
        <v>15646.573</v>
      </c>
      <c r="AB1940" s="26">
        <v>23808.929</v>
      </c>
      <c r="AC1940" s="26">
        <v>30669.631000000001</v>
      </c>
      <c r="AD1940" s="26">
        <v>32669.404999999999</v>
      </c>
      <c r="AE1940" s="26">
        <v>33264.472000000002</v>
      </c>
      <c r="AF1940" s="26">
        <v>32716.98</v>
      </c>
      <c r="AG1940" s="26">
        <v>29413.826000000001</v>
      </c>
      <c r="AH1940" s="26">
        <v>22986.199000000001</v>
      </c>
      <c r="AI1940" s="26">
        <v>23220.629000000001</v>
      </c>
      <c r="AJ1940" s="26">
        <v>20686.356</v>
      </c>
      <c r="AK1940" s="26">
        <v>19395.572</v>
      </c>
      <c r="AL1940" s="26">
        <v>14695.677</v>
      </c>
      <c r="AM1940" s="26">
        <v>5832.87</v>
      </c>
      <c r="AN1940" s="26">
        <v>7873.5169999999998</v>
      </c>
      <c r="AO1940" s="26">
        <v>10214.736000000001</v>
      </c>
      <c r="AP1940" s="26">
        <v>6661.5860000000002</v>
      </c>
      <c r="AQ1940" s="26">
        <v>3123.2460000000001</v>
      </c>
      <c r="AR1940" s="26">
        <v>1507.41</v>
      </c>
      <c r="AS1940" s="26">
        <v>618.98800000000006</v>
      </c>
      <c r="AT1940" s="26">
        <v>170.02699999999999</v>
      </c>
      <c r="AU1940" s="26">
        <v>12.521000000000001</v>
      </c>
      <c r="AV1940" s="26">
        <v>7.3460000000000001</v>
      </c>
      <c r="AW1940" s="26">
        <v>0</v>
      </c>
      <c r="AX1940" s="26">
        <v>0</v>
      </c>
      <c r="AY1940" s="26">
        <v>0</v>
      </c>
      <c r="AZ1940" s="26">
        <v>0</v>
      </c>
      <c r="BA1940" s="26">
        <v>0</v>
      </c>
      <c r="BB1940" s="26">
        <v>0</v>
      </c>
      <c r="BC1940" s="26">
        <v>0</v>
      </c>
      <c r="BD1940" s="26">
        <v>0</v>
      </c>
    </row>
    <row r="1941" spans="1:56" x14ac:dyDescent="0.25">
      <c r="A1941" t="s">
        <v>323</v>
      </c>
      <c r="D1941" t="s">
        <v>4</v>
      </c>
      <c r="G1941" s="155">
        <v>43070</v>
      </c>
      <c r="H1941" s="41">
        <f t="shared" si="35"/>
        <v>33457.913999999997</v>
      </c>
      <c r="I1941" s="26">
        <v>0</v>
      </c>
      <c r="J1941" s="26">
        <v>0</v>
      </c>
      <c r="K1941" s="26">
        <v>0</v>
      </c>
      <c r="L1941" s="26">
        <v>0</v>
      </c>
      <c r="M1941" s="26">
        <v>0</v>
      </c>
      <c r="N1941" s="26">
        <v>0</v>
      </c>
      <c r="O1941" s="26">
        <v>0</v>
      </c>
      <c r="P1941" s="26">
        <v>0</v>
      </c>
      <c r="Q1941" s="26">
        <v>0</v>
      </c>
      <c r="R1941" s="26">
        <v>0</v>
      </c>
      <c r="S1941" s="26">
        <v>0</v>
      </c>
      <c r="T1941" s="26">
        <v>0</v>
      </c>
      <c r="U1941" s="26">
        <v>7.8570000000000002</v>
      </c>
      <c r="V1941" s="26">
        <v>8.2270000000000003</v>
      </c>
      <c r="W1941" s="26">
        <v>28.895</v>
      </c>
      <c r="X1941" s="26">
        <v>84.292000000000002</v>
      </c>
      <c r="Y1941" s="26">
        <v>29.581</v>
      </c>
      <c r="Z1941" s="26">
        <v>312.80500000000001</v>
      </c>
      <c r="AA1941" s="26">
        <v>578.45699999999999</v>
      </c>
      <c r="AB1941" s="26">
        <v>684.94899999999996</v>
      </c>
      <c r="AC1941" s="26">
        <v>945.60599999999999</v>
      </c>
      <c r="AD1941" s="26">
        <v>1058.491</v>
      </c>
      <c r="AE1941" s="26">
        <v>1935.4590000000001</v>
      </c>
      <c r="AF1941" s="26">
        <v>3361.7869999999998</v>
      </c>
      <c r="AG1941" s="26">
        <v>2811.8020000000001</v>
      </c>
      <c r="AH1941" s="26">
        <v>2138.56</v>
      </c>
      <c r="AI1941" s="26">
        <v>3544.616</v>
      </c>
      <c r="AJ1941" s="26">
        <v>1123.0619999999999</v>
      </c>
      <c r="AK1941" s="26">
        <v>994.09900000000005</v>
      </c>
      <c r="AL1941" s="26">
        <v>1236.298</v>
      </c>
      <c r="AM1941" s="26">
        <v>2669.1350000000002</v>
      </c>
      <c r="AN1941" s="26">
        <v>2392.2310000000002</v>
      </c>
      <c r="AO1941" s="26">
        <v>3208.797</v>
      </c>
      <c r="AP1941" s="26">
        <v>1849.07</v>
      </c>
      <c r="AQ1941" s="26">
        <v>1465.57</v>
      </c>
      <c r="AR1941" s="26">
        <v>708.52099999999996</v>
      </c>
      <c r="AS1941" s="26">
        <v>213.33500000000001</v>
      </c>
      <c r="AT1941" s="26">
        <v>53.725000000000001</v>
      </c>
      <c r="AU1941" s="26">
        <v>9.1920000000000002</v>
      </c>
      <c r="AV1941" s="26">
        <v>3.4950000000000001</v>
      </c>
      <c r="AW1941" s="26">
        <v>0</v>
      </c>
      <c r="AX1941" s="26">
        <v>0</v>
      </c>
      <c r="AY1941" s="26">
        <v>0</v>
      </c>
      <c r="AZ1941" s="26">
        <v>0</v>
      </c>
      <c r="BA1941" s="26">
        <v>0</v>
      </c>
      <c r="BB1941" s="26">
        <v>0</v>
      </c>
      <c r="BC1941" s="26">
        <v>0</v>
      </c>
      <c r="BD1941" s="26">
        <v>0</v>
      </c>
    </row>
    <row r="1942" spans="1:56" x14ac:dyDescent="0.25">
      <c r="A1942" t="s">
        <v>323</v>
      </c>
      <c r="D1942" t="s">
        <v>4</v>
      </c>
      <c r="G1942" s="155">
        <v>43071</v>
      </c>
      <c r="H1942" s="41">
        <f t="shared" si="35"/>
        <v>23887.002000000004</v>
      </c>
      <c r="I1942" s="26">
        <v>0</v>
      </c>
      <c r="J1942" s="26">
        <v>0</v>
      </c>
      <c r="K1942" s="26">
        <v>0</v>
      </c>
      <c r="L1942" s="26">
        <v>0</v>
      </c>
      <c r="M1942" s="26">
        <v>0</v>
      </c>
      <c r="N1942" s="26">
        <v>0</v>
      </c>
      <c r="O1942" s="26">
        <v>0</v>
      </c>
      <c r="P1942" s="26">
        <v>0</v>
      </c>
      <c r="Q1942" s="26">
        <v>0</v>
      </c>
      <c r="R1942" s="26">
        <v>0</v>
      </c>
      <c r="S1942" s="26">
        <v>0</v>
      </c>
      <c r="T1942" s="26">
        <v>0</v>
      </c>
      <c r="U1942" s="26">
        <v>3.0950000000000002</v>
      </c>
      <c r="V1942" s="26">
        <v>11.103</v>
      </c>
      <c r="W1942" s="26">
        <v>37.673000000000002</v>
      </c>
      <c r="X1942" s="26">
        <v>134.41</v>
      </c>
      <c r="Y1942" s="26">
        <v>463.27300000000002</v>
      </c>
      <c r="Z1942" s="26">
        <v>1465.0509999999999</v>
      </c>
      <c r="AA1942" s="26">
        <v>1499.337</v>
      </c>
      <c r="AB1942" s="26">
        <v>620.26199999999994</v>
      </c>
      <c r="AC1942" s="26">
        <v>752.98500000000001</v>
      </c>
      <c r="AD1942" s="26">
        <v>1265.845</v>
      </c>
      <c r="AE1942" s="26">
        <v>2109.518</v>
      </c>
      <c r="AF1942" s="26">
        <v>1017.545</v>
      </c>
      <c r="AG1942" s="26">
        <v>1413.164</v>
      </c>
      <c r="AH1942" s="26">
        <v>2601.5830000000001</v>
      </c>
      <c r="AI1942" s="26">
        <v>3425.9929999999999</v>
      </c>
      <c r="AJ1942" s="26">
        <v>3507.7719999999999</v>
      </c>
      <c r="AK1942" s="26">
        <v>2068.0540000000001</v>
      </c>
      <c r="AL1942" s="26">
        <v>646.85500000000002</v>
      </c>
      <c r="AM1942" s="26">
        <v>282.44400000000002</v>
      </c>
      <c r="AN1942" s="26">
        <v>253.36199999999999</v>
      </c>
      <c r="AO1942" s="26">
        <v>122.789</v>
      </c>
      <c r="AP1942" s="26">
        <v>79.241</v>
      </c>
      <c r="AQ1942" s="26">
        <v>33.893000000000001</v>
      </c>
      <c r="AR1942" s="26">
        <v>39.441000000000003</v>
      </c>
      <c r="AS1942" s="26">
        <v>22.443000000000001</v>
      </c>
      <c r="AT1942" s="26">
        <v>6.3559999999999999</v>
      </c>
      <c r="AU1942" s="26">
        <v>2.008</v>
      </c>
      <c r="AV1942" s="26">
        <v>1.5069999999999999</v>
      </c>
      <c r="AW1942" s="26">
        <v>0</v>
      </c>
      <c r="AX1942" s="26">
        <v>0</v>
      </c>
      <c r="AY1942" s="26">
        <v>0</v>
      </c>
      <c r="AZ1942" s="26">
        <v>0</v>
      </c>
      <c r="BA1942" s="26">
        <v>0</v>
      </c>
      <c r="BB1942" s="26">
        <v>0</v>
      </c>
      <c r="BC1942" s="26">
        <v>0</v>
      </c>
      <c r="BD1942" s="26">
        <v>0</v>
      </c>
    </row>
    <row r="1943" spans="1:56" x14ac:dyDescent="0.25">
      <c r="A1943" t="s">
        <v>323</v>
      </c>
      <c r="D1943" t="s">
        <v>4</v>
      </c>
      <c r="G1943" s="155">
        <v>43072</v>
      </c>
      <c r="H1943" s="41">
        <f t="shared" si="35"/>
        <v>351461.54299999995</v>
      </c>
      <c r="I1943" s="26">
        <v>0</v>
      </c>
      <c r="J1943" s="26">
        <v>0</v>
      </c>
      <c r="K1943" s="26">
        <v>0</v>
      </c>
      <c r="L1943" s="26">
        <v>0</v>
      </c>
      <c r="M1943" s="26">
        <v>0</v>
      </c>
      <c r="N1943" s="26">
        <v>0</v>
      </c>
      <c r="O1943" s="26">
        <v>0</v>
      </c>
      <c r="P1943" s="26">
        <v>0</v>
      </c>
      <c r="Q1943" s="26">
        <v>0</v>
      </c>
      <c r="R1943" s="26">
        <v>0</v>
      </c>
      <c r="S1943" s="26">
        <v>0</v>
      </c>
      <c r="T1943" s="26">
        <v>0</v>
      </c>
      <c r="U1943" s="26">
        <v>7.4809999999999999</v>
      </c>
      <c r="V1943" s="26">
        <v>212.44</v>
      </c>
      <c r="W1943" s="26">
        <v>891.65200000000004</v>
      </c>
      <c r="X1943" s="26">
        <v>2186.4459999999999</v>
      </c>
      <c r="Y1943" s="26">
        <v>4749.6809999999996</v>
      </c>
      <c r="Z1943" s="26">
        <v>9085.1119999999992</v>
      </c>
      <c r="AA1943" s="26">
        <v>15807.621999999999</v>
      </c>
      <c r="AB1943" s="26">
        <v>16685.963</v>
      </c>
      <c r="AC1943" s="26">
        <v>18867.232</v>
      </c>
      <c r="AD1943" s="26">
        <v>24899.159</v>
      </c>
      <c r="AE1943" s="26">
        <v>26660.773000000001</v>
      </c>
      <c r="AF1943" s="26">
        <v>29032.289000000001</v>
      </c>
      <c r="AG1943" s="26">
        <v>29173.106</v>
      </c>
      <c r="AH1943" s="26">
        <v>26585.863000000001</v>
      </c>
      <c r="AI1943" s="26">
        <v>22785.848999999998</v>
      </c>
      <c r="AJ1943" s="26">
        <v>22756.096000000001</v>
      </c>
      <c r="AK1943" s="26">
        <v>23548.008000000002</v>
      </c>
      <c r="AL1943" s="26">
        <v>20942.244999999999</v>
      </c>
      <c r="AM1943" s="26">
        <v>15170.509</v>
      </c>
      <c r="AN1943" s="26">
        <v>14754.366</v>
      </c>
      <c r="AO1943" s="26">
        <v>11221.19</v>
      </c>
      <c r="AP1943" s="26">
        <v>8267.6380000000008</v>
      </c>
      <c r="AQ1943" s="26">
        <v>3467.6190000000001</v>
      </c>
      <c r="AR1943" s="26">
        <v>2437.509</v>
      </c>
      <c r="AS1943" s="26">
        <v>1004.417</v>
      </c>
      <c r="AT1943" s="26">
        <v>221.39400000000001</v>
      </c>
      <c r="AU1943" s="26">
        <v>31.067</v>
      </c>
      <c r="AV1943" s="26">
        <v>8.8170000000000002</v>
      </c>
      <c r="AW1943" s="26">
        <v>0</v>
      </c>
      <c r="AX1943" s="26">
        <v>0</v>
      </c>
      <c r="AY1943" s="26">
        <v>0</v>
      </c>
      <c r="AZ1943" s="26">
        <v>0</v>
      </c>
      <c r="BA1943" s="26">
        <v>0</v>
      </c>
      <c r="BB1943" s="26">
        <v>0</v>
      </c>
      <c r="BC1943" s="26">
        <v>0</v>
      </c>
      <c r="BD1943" s="26">
        <v>0</v>
      </c>
    </row>
    <row r="1944" spans="1:56" x14ac:dyDescent="0.25">
      <c r="A1944" t="s">
        <v>323</v>
      </c>
      <c r="D1944" t="s">
        <v>4</v>
      </c>
      <c r="G1944" s="155">
        <v>43073</v>
      </c>
      <c r="H1944" s="41">
        <f t="shared" si="35"/>
        <v>276056.14399999997</v>
      </c>
      <c r="I1944" s="26">
        <v>0</v>
      </c>
      <c r="J1944" s="26">
        <v>0</v>
      </c>
      <c r="K1944" s="26">
        <v>0</v>
      </c>
      <c r="L1944" s="26">
        <v>0</v>
      </c>
      <c r="M1944" s="26">
        <v>0</v>
      </c>
      <c r="N1944" s="26">
        <v>0</v>
      </c>
      <c r="O1944" s="26">
        <v>0</v>
      </c>
      <c r="P1944" s="26">
        <v>0</v>
      </c>
      <c r="Q1944" s="26">
        <v>0</v>
      </c>
      <c r="R1944" s="26">
        <v>0</v>
      </c>
      <c r="S1944" s="26">
        <v>0</v>
      </c>
      <c r="T1944" s="26">
        <v>0</v>
      </c>
      <c r="U1944" s="26">
        <v>515.21199999999999</v>
      </c>
      <c r="V1944" s="26">
        <v>1118.9580000000001</v>
      </c>
      <c r="W1944" s="26">
        <v>3062.3910000000001</v>
      </c>
      <c r="X1944" s="26">
        <v>5209.6809999999996</v>
      </c>
      <c r="Y1944" s="26">
        <v>9683.0280000000002</v>
      </c>
      <c r="Z1944" s="26">
        <v>10441.279</v>
      </c>
      <c r="AA1944" s="26">
        <v>10206.620999999999</v>
      </c>
      <c r="AB1944" s="26">
        <v>11475.491</v>
      </c>
      <c r="AC1944" s="26">
        <v>10310.913</v>
      </c>
      <c r="AD1944" s="26">
        <v>11115.344999999999</v>
      </c>
      <c r="AE1944" s="26">
        <v>14434.503000000001</v>
      </c>
      <c r="AF1944" s="26">
        <v>16192.548000000001</v>
      </c>
      <c r="AG1944" s="26">
        <v>16793.762999999999</v>
      </c>
      <c r="AH1944" s="26">
        <v>19402.532999999999</v>
      </c>
      <c r="AI1944" s="26">
        <v>17138.554</v>
      </c>
      <c r="AJ1944" s="26">
        <v>16155.797</v>
      </c>
      <c r="AK1944" s="26">
        <v>13578.084000000001</v>
      </c>
      <c r="AL1944" s="26">
        <v>13336.957</v>
      </c>
      <c r="AM1944" s="26">
        <v>16676.62</v>
      </c>
      <c r="AN1944" s="26">
        <v>15126.065000000001</v>
      </c>
      <c r="AO1944" s="26">
        <v>11676.119000000001</v>
      </c>
      <c r="AP1944" s="26">
        <v>10676.793</v>
      </c>
      <c r="AQ1944" s="26">
        <v>10156.097</v>
      </c>
      <c r="AR1944" s="26">
        <v>6736.3289999999997</v>
      </c>
      <c r="AS1944" s="26">
        <v>3118.5650000000001</v>
      </c>
      <c r="AT1944" s="26">
        <v>1356.223</v>
      </c>
      <c r="AU1944" s="26">
        <v>352.20600000000002</v>
      </c>
      <c r="AV1944" s="26">
        <v>9.4689999999999994</v>
      </c>
      <c r="AW1944" s="26">
        <v>0</v>
      </c>
      <c r="AX1944" s="26">
        <v>0</v>
      </c>
      <c r="AY1944" s="26">
        <v>0</v>
      </c>
      <c r="AZ1944" s="26">
        <v>0</v>
      </c>
      <c r="BA1944" s="26">
        <v>0</v>
      </c>
      <c r="BB1944" s="26">
        <v>0</v>
      </c>
      <c r="BC1944" s="26">
        <v>0</v>
      </c>
      <c r="BD1944" s="26">
        <v>0</v>
      </c>
    </row>
    <row r="1945" spans="1:56" x14ac:dyDescent="0.25">
      <c r="A1945" t="s">
        <v>323</v>
      </c>
      <c r="D1945" t="s">
        <v>4</v>
      </c>
      <c r="G1945" s="155">
        <v>43074</v>
      </c>
      <c r="H1945" s="41">
        <f t="shared" si="35"/>
        <v>408225.76800000004</v>
      </c>
      <c r="I1945" s="26">
        <v>0</v>
      </c>
      <c r="J1945" s="26">
        <v>0</v>
      </c>
      <c r="K1945" s="26">
        <v>0</v>
      </c>
      <c r="L1945" s="26">
        <v>0</v>
      </c>
      <c r="M1945" s="26">
        <v>0</v>
      </c>
      <c r="N1945" s="26">
        <v>0</v>
      </c>
      <c r="O1945" s="26">
        <v>0</v>
      </c>
      <c r="P1945" s="26">
        <v>0</v>
      </c>
      <c r="Q1945" s="26">
        <v>0</v>
      </c>
      <c r="R1945" s="26">
        <v>0</v>
      </c>
      <c r="S1945" s="26">
        <v>0</v>
      </c>
      <c r="T1945" s="26">
        <v>0</v>
      </c>
      <c r="U1945" s="26">
        <v>55.362000000000002</v>
      </c>
      <c r="V1945" s="26">
        <v>478.23700000000002</v>
      </c>
      <c r="W1945" s="26">
        <v>3597.98</v>
      </c>
      <c r="X1945" s="26">
        <v>5725.2359999999999</v>
      </c>
      <c r="Y1945" s="26">
        <v>10728.717000000001</v>
      </c>
      <c r="Z1945" s="26">
        <v>17702.793000000001</v>
      </c>
      <c r="AA1945" s="26">
        <v>24122.329000000002</v>
      </c>
      <c r="AB1945" s="26">
        <v>26007.257000000001</v>
      </c>
      <c r="AC1945" s="26">
        <v>24055.894</v>
      </c>
      <c r="AD1945" s="26">
        <v>19696.319</v>
      </c>
      <c r="AE1945" s="26">
        <v>14214.44</v>
      </c>
      <c r="AF1945" s="26">
        <v>17466.536</v>
      </c>
      <c r="AG1945" s="26">
        <v>15803.915000000001</v>
      </c>
      <c r="AH1945" s="26">
        <v>17431.54</v>
      </c>
      <c r="AI1945" s="26">
        <v>21722.093000000001</v>
      </c>
      <c r="AJ1945" s="26">
        <v>23298.091</v>
      </c>
      <c r="AK1945" s="26">
        <v>22967.629000000001</v>
      </c>
      <c r="AL1945" s="26">
        <v>27198.441999999999</v>
      </c>
      <c r="AM1945" s="26">
        <v>28459.637999999999</v>
      </c>
      <c r="AN1945" s="26">
        <v>24096.275000000001</v>
      </c>
      <c r="AO1945" s="26">
        <v>23083.914000000001</v>
      </c>
      <c r="AP1945" s="26">
        <v>18114.253000000001</v>
      </c>
      <c r="AQ1945" s="26">
        <v>10965.391</v>
      </c>
      <c r="AR1945" s="26">
        <v>6862.3490000000002</v>
      </c>
      <c r="AS1945" s="26">
        <v>2973.45</v>
      </c>
      <c r="AT1945" s="26">
        <v>1140.184</v>
      </c>
      <c r="AU1945" s="26">
        <v>246.99</v>
      </c>
      <c r="AV1945" s="26">
        <v>10.513999999999999</v>
      </c>
      <c r="AW1945" s="26">
        <v>0</v>
      </c>
      <c r="AX1945" s="26">
        <v>0</v>
      </c>
      <c r="AY1945" s="26">
        <v>0</v>
      </c>
      <c r="AZ1945" s="26">
        <v>0</v>
      </c>
      <c r="BA1945" s="26">
        <v>0</v>
      </c>
      <c r="BB1945" s="26">
        <v>0</v>
      </c>
      <c r="BC1945" s="26">
        <v>0</v>
      </c>
      <c r="BD1945" s="26">
        <v>0</v>
      </c>
    </row>
    <row r="1946" spans="1:56" x14ac:dyDescent="0.25">
      <c r="A1946" t="s">
        <v>323</v>
      </c>
      <c r="D1946" t="s">
        <v>4</v>
      </c>
      <c r="G1946" s="155">
        <v>43075</v>
      </c>
      <c r="H1946" s="41">
        <f t="shared" si="35"/>
        <v>560162.70299999998</v>
      </c>
      <c r="I1946" s="26">
        <v>0</v>
      </c>
      <c r="J1946" s="26">
        <v>0</v>
      </c>
      <c r="K1946" s="26">
        <v>0</v>
      </c>
      <c r="L1946" s="26">
        <v>0</v>
      </c>
      <c r="M1946" s="26">
        <v>0</v>
      </c>
      <c r="N1946" s="26">
        <v>0</v>
      </c>
      <c r="O1946" s="26">
        <v>0</v>
      </c>
      <c r="P1946" s="26">
        <v>0</v>
      </c>
      <c r="Q1946" s="26">
        <v>0</v>
      </c>
      <c r="R1946" s="26">
        <v>0</v>
      </c>
      <c r="S1946" s="26">
        <v>0</v>
      </c>
      <c r="T1946" s="26">
        <v>0</v>
      </c>
      <c r="U1946" s="26">
        <v>436.35599999999999</v>
      </c>
      <c r="V1946" s="26">
        <v>1819.7950000000001</v>
      </c>
      <c r="W1946" s="26">
        <v>4481.433</v>
      </c>
      <c r="X1946" s="26">
        <v>8493.4699999999993</v>
      </c>
      <c r="Y1946" s="26">
        <v>12594.785</v>
      </c>
      <c r="Z1946" s="26">
        <v>15535.06</v>
      </c>
      <c r="AA1946" s="26">
        <v>18732.973000000002</v>
      </c>
      <c r="AB1946" s="26">
        <v>21800.278999999999</v>
      </c>
      <c r="AC1946" s="26">
        <v>22377.53</v>
      </c>
      <c r="AD1946" s="26">
        <v>22559.969000000001</v>
      </c>
      <c r="AE1946" s="26">
        <v>23860.46</v>
      </c>
      <c r="AF1946" s="26">
        <v>28086.146000000001</v>
      </c>
      <c r="AG1946" s="26">
        <v>34823.800000000003</v>
      </c>
      <c r="AH1946" s="26">
        <v>40170.688000000002</v>
      </c>
      <c r="AI1946" s="26">
        <v>34669.932000000001</v>
      </c>
      <c r="AJ1946" s="26">
        <v>36286.156999999999</v>
      </c>
      <c r="AK1946" s="26">
        <v>38991.889000000003</v>
      </c>
      <c r="AL1946" s="26">
        <v>38154.703999999998</v>
      </c>
      <c r="AM1946" s="26">
        <v>36664.603999999999</v>
      </c>
      <c r="AN1946" s="26">
        <v>33489.01</v>
      </c>
      <c r="AO1946" s="26">
        <v>29103.063999999998</v>
      </c>
      <c r="AP1946" s="26">
        <v>22684.988000000001</v>
      </c>
      <c r="AQ1946" s="26">
        <v>16166.311</v>
      </c>
      <c r="AR1946" s="26">
        <v>10117.736000000001</v>
      </c>
      <c r="AS1946" s="26">
        <v>5342.3630000000003</v>
      </c>
      <c r="AT1946" s="26">
        <v>2219.2310000000002</v>
      </c>
      <c r="AU1946" s="26">
        <v>477.80099999999999</v>
      </c>
      <c r="AV1946" s="26">
        <v>22.169</v>
      </c>
      <c r="AW1946" s="26">
        <v>0</v>
      </c>
      <c r="AX1946" s="26">
        <v>0</v>
      </c>
      <c r="AY1946" s="26">
        <v>0</v>
      </c>
      <c r="AZ1946" s="26">
        <v>0</v>
      </c>
      <c r="BA1946" s="26">
        <v>0</v>
      </c>
      <c r="BB1946" s="26">
        <v>0</v>
      </c>
      <c r="BC1946" s="26">
        <v>0</v>
      </c>
      <c r="BD1946" s="26">
        <v>0</v>
      </c>
    </row>
    <row r="1947" spans="1:56" x14ac:dyDescent="0.25">
      <c r="A1947" t="s">
        <v>323</v>
      </c>
      <c r="D1947" t="s">
        <v>4</v>
      </c>
      <c r="G1947" s="155">
        <v>43076</v>
      </c>
      <c r="H1947" s="41">
        <f t="shared" si="35"/>
        <v>425971.04100000008</v>
      </c>
      <c r="I1947" s="26">
        <v>0</v>
      </c>
      <c r="J1947" s="26">
        <v>0</v>
      </c>
      <c r="K1947" s="26">
        <v>0</v>
      </c>
      <c r="L1947" s="26">
        <v>0</v>
      </c>
      <c r="M1947" s="26">
        <v>0</v>
      </c>
      <c r="N1947" s="26">
        <v>0</v>
      </c>
      <c r="O1947" s="26">
        <v>0</v>
      </c>
      <c r="P1947" s="26">
        <v>0</v>
      </c>
      <c r="Q1947" s="26">
        <v>0</v>
      </c>
      <c r="R1947" s="26">
        <v>0</v>
      </c>
      <c r="S1947" s="26">
        <v>0</v>
      </c>
      <c r="T1947" s="26">
        <v>0</v>
      </c>
      <c r="U1947" s="26">
        <v>619.86699999999996</v>
      </c>
      <c r="V1947" s="26">
        <v>2189.7040000000002</v>
      </c>
      <c r="W1947" s="26">
        <v>5157.4949999999999</v>
      </c>
      <c r="X1947" s="26">
        <v>9991.1560000000009</v>
      </c>
      <c r="Y1947" s="26">
        <v>14629.071</v>
      </c>
      <c r="Z1947" s="26">
        <v>17680.134999999998</v>
      </c>
      <c r="AA1947" s="26">
        <v>23703.701000000001</v>
      </c>
      <c r="AB1947" s="26">
        <v>27102.547999999999</v>
      </c>
      <c r="AC1947" s="26">
        <v>33265.483</v>
      </c>
      <c r="AD1947" s="26">
        <v>30371.424999999999</v>
      </c>
      <c r="AE1947" s="26">
        <v>31212.118999999999</v>
      </c>
      <c r="AF1947" s="26">
        <v>42635.311000000002</v>
      </c>
      <c r="AG1947" s="26">
        <v>48726.529000000002</v>
      </c>
      <c r="AH1947" s="26">
        <v>45121.084999999999</v>
      </c>
      <c r="AI1947" s="26">
        <v>27942.955999999998</v>
      </c>
      <c r="AJ1947" s="26">
        <v>17531.271000000001</v>
      </c>
      <c r="AK1947" s="26">
        <v>18409.726999999999</v>
      </c>
      <c r="AL1947" s="26">
        <v>12025.28</v>
      </c>
      <c r="AM1947" s="26">
        <v>9464.4660000000003</v>
      </c>
      <c r="AN1947" s="26">
        <v>4903.8630000000003</v>
      </c>
      <c r="AO1947" s="26">
        <v>1887.711</v>
      </c>
      <c r="AP1947" s="26">
        <v>881.67600000000004</v>
      </c>
      <c r="AQ1947" s="26">
        <v>232.31100000000001</v>
      </c>
      <c r="AR1947" s="26">
        <v>200.56200000000001</v>
      </c>
      <c r="AS1947" s="26">
        <v>60.503</v>
      </c>
      <c r="AT1947" s="26">
        <v>10.069000000000001</v>
      </c>
      <c r="AU1947" s="26">
        <v>8.4250000000000007</v>
      </c>
      <c r="AV1947" s="26">
        <v>6.5919999999999996</v>
      </c>
      <c r="AW1947" s="26">
        <v>0</v>
      </c>
      <c r="AX1947" s="26">
        <v>0</v>
      </c>
      <c r="AY1947" s="26">
        <v>0</v>
      </c>
      <c r="AZ1947" s="26">
        <v>0</v>
      </c>
      <c r="BA1947" s="26">
        <v>0</v>
      </c>
      <c r="BB1947" s="26">
        <v>0</v>
      </c>
      <c r="BC1947" s="26">
        <v>0</v>
      </c>
      <c r="BD1947" s="26">
        <v>0</v>
      </c>
    </row>
    <row r="1948" spans="1:56" x14ac:dyDescent="0.25">
      <c r="A1948" t="s">
        <v>323</v>
      </c>
      <c r="D1948" t="s">
        <v>4</v>
      </c>
      <c r="G1948" s="155">
        <v>43077</v>
      </c>
      <c r="H1948" s="41">
        <f t="shared" si="35"/>
        <v>680796.22100000014</v>
      </c>
      <c r="I1948" s="26">
        <v>0</v>
      </c>
      <c r="J1948" s="26">
        <v>0</v>
      </c>
      <c r="K1948" s="26">
        <v>0</v>
      </c>
      <c r="L1948" s="26">
        <v>0</v>
      </c>
      <c r="M1948" s="26">
        <v>0</v>
      </c>
      <c r="N1948" s="26">
        <v>0</v>
      </c>
      <c r="O1948" s="26">
        <v>0</v>
      </c>
      <c r="P1948" s="26">
        <v>0</v>
      </c>
      <c r="Q1948" s="26">
        <v>0</v>
      </c>
      <c r="R1948" s="26">
        <v>0</v>
      </c>
      <c r="S1948" s="26">
        <v>0</v>
      </c>
      <c r="T1948" s="26">
        <v>0</v>
      </c>
      <c r="U1948" s="26">
        <v>328.38499999999999</v>
      </c>
      <c r="V1948" s="26">
        <v>1567.556</v>
      </c>
      <c r="W1948" s="26">
        <v>3354.5839999999998</v>
      </c>
      <c r="X1948" s="26">
        <v>6146.5720000000001</v>
      </c>
      <c r="Y1948" s="26">
        <v>10273.244000000001</v>
      </c>
      <c r="Z1948" s="26">
        <v>16543.475999999999</v>
      </c>
      <c r="AA1948" s="26">
        <v>21711.440999999999</v>
      </c>
      <c r="AB1948" s="26">
        <v>26410.442999999999</v>
      </c>
      <c r="AC1948" s="26">
        <v>33015.847000000002</v>
      </c>
      <c r="AD1948" s="26">
        <v>35109.571000000004</v>
      </c>
      <c r="AE1948" s="26">
        <v>38378.874000000003</v>
      </c>
      <c r="AF1948" s="26">
        <v>38215.508000000002</v>
      </c>
      <c r="AG1948" s="26">
        <v>44080.394</v>
      </c>
      <c r="AH1948" s="26">
        <v>49436.11</v>
      </c>
      <c r="AI1948" s="26">
        <v>48896.591</v>
      </c>
      <c r="AJ1948" s="26">
        <v>48168.146999999997</v>
      </c>
      <c r="AK1948" s="26">
        <v>43154.885000000002</v>
      </c>
      <c r="AL1948" s="26">
        <v>44857.309000000001</v>
      </c>
      <c r="AM1948" s="26">
        <v>40588.813999999998</v>
      </c>
      <c r="AN1948" s="26">
        <v>36035.951000000001</v>
      </c>
      <c r="AO1948" s="26">
        <v>31319.181</v>
      </c>
      <c r="AP1948" s="26">
        <v>24892.102999999999</v>
      </c>
      <c r="AQ1948" s="26">
        <v>17860.728999999999</v>
      </c>
      <c r="AR1948" s="26">
        <v>11143.733</v>
      </c>
      <c r="AS1948" s="26">
        <v>6045.6909999999998</v>
      </c>
      <c r="AT1948" s="26">
        <v>2616.4569999999999</v>
      </c>
      <c r="AU1948" s="26">
        <v>612.29200000000003</v>
      </c>
      <c r="AV1948" s="26">
        <v>32.332999999999998</v>
      </c>
      <c r="AW1948" s="26">
        <v>0</v>
      </c>
      <c r="AX1948" s="26">
        <v>0</v>
      </c>
      <c r="AY1948" s="26">
        <v>0</v>
      </c>
      <c r="AZ1948" s="26">
        <v>0</v>
      </c>
      <c r="BA1948" s="26">
        <v>0</v>
      </c>
      <c r="BB1948" s="26">
        <v>0</v>
      </c>
      <c r="BC1948" s="26">
        <v>0</v>
      </c>
      <c r="BD1948" s="26">
        <v>0</v>
      </c>
    </row>
    <row r="1949" spans="1:56" x14ac:dyDescent="0.25">
      <c r="A1949" t="s">
        <v>323</v>
      </c>
      <c r="D1949" t="s">
        <v>4</v>
      </c>
      <c r="G1949" s="155">
        <v>43078</v>
      </c>
      <c r="H1949" s="41">
        <f t="shared" si="35"/>
        <v>496108.07500000001</v>
      </c>
      <c r="I1949" s="26">
        <v>0</v>
      </c>
      <c r="J1949" s="26">
        <v>0</v>
      </c>
      <c r="K1949" s="26">
        <v>0</v>
      </c>
      <c r="L1949" s="26">
        <v>0</v>
      </c>
      <c r="M1949" s="26">
        <v>0</v>
      </c>
      <c r="N1949" s="26">
        <v>0</v>
      </c>
      <c r="O1949" s="26">
        <v>0</v>
      </c>
      <c r="P1949" s="26">
        <v>0</v>
      </c>
      <c r="Q1949" s="26">
        <v>0</v>
      </c>
      <c r="R1949" s="26">
        <v>0</v>
      </c>
      <c r="S1949" s="26">
        <v>0</v>
      </c>
      <c r="T1949" s="26">
        <v>0</v>
      </c>
      <c r="U1949" s="26">
        <v>248.24799999999999</v>
      </c>
      <c r="V1949" s="26">
        <v>2068.5709999999999</v>
      </c>
      <c r="W1949" s="26">
        <v>2806.0819999999999</v>
      </c>
      <c r="X1949" s="26">
        <v>4202.53</v>
      </c>
      <c r="Y1949" s="26">
        <v>10543.950999999999</v>
      </c>
      <c r="Z1949" s="26">
        <v>9063.3050000000003</v>
      </c>
      <c r="AA1949" s="26">
        <v>5287.9750000000004</v>
      </c>
      <c r="AB1949" s="26">
        <v>9212.1039999999994</v>
      </c>
      <c r="AC1949" s="26">
        <v>9966.1970000000001</v>
      </c>
      <c r="AD1949" s="26">
        <v>18318.201000000001</v>
      </c>
      <c r="AE1949" s="26">
        <v>26099.65</v>
      </c>
      <c r="AF1949" s="26">
        <v>29058.312000000002</v>
      </c>
      <c r="AG1949" s="26">
        <v>29118.938999999998</v>
      </c>
      <c r="AH1949" s="26">
        <v>28986.706999999999</v>
      </c>
      <c r="AI1949" s="26">
        <v>32850.158000000003</v>
      </c>
      <c r="AJ1949" s="26">
        <v>37418.675999999999</v>
      </c>
      <c r="AK1949" s="26">
        <v>38395.014999999999</v>
      </c>
      <c r="AL1949" s="26">
        <v>39301.853999999999</v>
      </c>
      <c r="AM1949" s="26">
        <v>38993.807000000001</v>
      </c>
      <c r="AN1949" s="26">
        <v>33284.233999999997</v>
      </c>
      <c r="AO1949" s="26">
        <v>29958.517</v>
      </c>
      <c r="AP1949" s="26">
        <v>24811.595000000001</v>
      </c>
      <c r="AQ1949" s="26">
        <v>16889.708999999999</v>
      </c>
      <c r="AR1949" s="26">
        <v>10619.213</v>
      </c>
      <c r="AS1949" s="26">
        <v>5688.3950000000004</v>
      </c>
      <c r="AT1949" s="26">
        <v>2363.3629999999998</v>
      </c>
      <c r="AU1949" s="26">
        <v>526.02</v>
      </c>
      <c r="AV1949" s="26">
        <v>26.747</v>
      </c>
      <c r="AW1949" s="26">
        <v>0</v>
      </c>
      <c r="AX1949" s="26">
        <v>0</v>
      </c>
      <c r="AY1949" s="26">
        <v>0</v>
      </c>
      <c r="AZ1949" s="26">
        <v>0</v>
      </c>
      <c r="BA1949" s="26">
        <v>0</v>
      </c>
      <c r="BB1949" s="26">
        <v>0</v>
      </c>
      <c r="BC1949" s="26">
        <v>0</v>
      </c>
      <c r="BD1949" s="26">
        <v>0</v>
      </c>
    </row>
    <row r="1950" spans="1:56" x14ac:dyDescent="0.25">
      <c r="A1950" t="s">
        <v>323</v>
      </c>
      <c r="D1950" t="s">
        <v>4</v>
      </c>
      <c r="G1950" s="155">
        <v>43079</v>
      </c>
      <c r="H1950" s="41">
        <f t="shared" si="35"/>
        <v>652093.59</v>
      </c>
      <c r="I1950" s="26">
        <v>0</v>
      </c>
      <c r="J1950" s="26">
        <v>0</v>
      </c>
      <c r="K1950" s="26">
        <v>0</v>
      </c>
      <c r="L1950" s="26">
        <v>0</v>
      </c>
      <c r="M1950" s="26">
        <v>0</v>
      </c>
      <c r="N1950" s="26">
        <v>0</v>
      </c>
      <c r="O1950" s="26">
        <v>0</v>
      </c>
      <c r="P1950" s="26">
        <v>0</v>
      </c>
      <c r="Q1950" s="26">
        <v>0</v>
      </c>
      <c r="R1950" s="26">
        <v>0</v>
      </c>
      <c r="S1950" s="26">
        <v>0</v>
      </c>
      <c r="T1950" s="26">
        <v>0</v>
      </c>
      <c r="U1950" s="26">
        <v>406.53800000000001</v>
      </c>
      <c r="V1950" s="26">
        <v>1669.3789999999999</v>
      </c>
      <c r="W1950" s="26">
        <v>4475.4960000000001</v>
      </c>
      <c r="X1950" s="26">
        <v>7418.1409999999996</v>
      </c>
      <c r="Y1950" s="26">
        <v>8820.1170000000002</v>
      </c>
      <c r="Z1950" s="26">
        <v>9540.0519999999997</v>
      </c>
      <c r="AA1950" s="26">
        <v>13774.061</v>
      </c>
      <c r="AB1950" s="26">
        <v>18740.8</v>
      </c>
      <c r="AC1950" s="26">
        <v>25601.362000000001</v>
      </c>
      <c r="AD1950" s="26">
        <v>33171.731</v>
      </c>
      <c r="AE1950" s="26">
        <v>39260.930999999997</v>
      </c>
      <c r="AF1950" s="26">
        <v>43732.158000000003</v>
      </c>
      <c r="AG1950" s="26">
        <v>46251.923000000003</v>
      </c>
      <c r="AH1950" s="26">
        <v>47926.197</v>
      </c>
      <c r="AI1950" s="26">
        <v>48738.105000000003</v>
      </c>
      <c r="AJ1950" s="26">
        <v>48191.925999999999</v>
      </c>
      <c r="AK1950" s="26">
        <v>46075.336000000003</v>
      </c>
      <c r="AL1950" s="26">
        <v>42881.093999999997</v>
      </c>
      <c r="AM1950" s="26">
        <v>39693.629000000001</v>
      </c>
      <c r="AN1950" s="26">
        <v>36341.728999999999</v>
      </c>
      <c r="AO1950" s="26">
        <v>30245.338</v>
      </c>
      <c r="AP1950" s="26">
        <v>23649.876</v>
      </c>
      <c r="AQ1950" s="26">
        <v>16665.125</v>
      </c>
      <c r="AR1950" s="26">
        <v>10406.165000000001</v>
      </c>
      <c r="AS1950" s="26">
        <v>5615.6170000000002</v>
      </c>
      <c r="AT1950" s="26">
        <v>2254.2620000000002</v>
      </c>
      <c r="AU1950" s="26">
        <v>513.76</v>
      </c>
      <c r="AV1950" s="26">
        <v>32.741999999999997</v>
      </c>
      <c r="AW1950" s="26">
        <v>0</v>
      </c>
      <c r="AX1950" s="26">
        <v>0</v>
      </c>
      <c r="AY1950" s="26">
        <v>0</v>
      </c>
      <c r="AZ1950" s="26">
        <v>0</v>
      </c>
      <c r="BA1950" s="26">
        <v>0</v>
      </c>
      <c r="BB1950" s="26">
        <v>0</v>
      </c>
      <c r="BC1950" s="26">
        <v>0</v>
      </c>
      <c r="BD1950" s="26">
        <v>0</v>
      </c>
    </row>
    <row r="1951" spans="1:56" x14ac:dyDescent="0.25">
      <c r="A1951" t="s">
        <v>323</v>
      </c>
      <c r="D1951" t="s">
        <v>4</v>
      </c>
      <c r="G1951" s="155">
        <v>43080</v>
      </c>
      <c r="H1951" s="41">
        <f t="shared" si="35"/>
        <v>642806.16399999999</v>
      </c>
      <c r="I1951" s="26">
        <v>0</v>
      </c>
      <c r="J1951" s="26">
        <v>0</v>
      </c>
      <c r="K1951" s="26">
        <v>0</v>
      </c>
      <c r="L1951" s="26">
        <v>0</v>
      </c>
      <c r="M1951" s="26">
        <v>0</v>
      </c>
      <c r="N1951" s="26">
        <v>0</v>
      </c>
      <c r="O1951" s="26">
        <v>0</v>
      </c>
      <c r="P1951" s="26">
        <v>0</v>
      </c>
      <c r="Q1951" s="26">
        <v>0</v>
      </c>
      <c r="R1951" s="26">
        <v>0</v>
      </c>
      <c r="S1951" s="26">
        <v>0</v>
      </c>
      <c r="T1951" s="26">
        <v>0</v>
      </c>
      <c r="U1951" s="26">
        <v>47.076000000000001</v>
      </c>
      <c r="V1951" s="26">
        <v>280.93099999999998</v>
      </c>
      <c r="W1951" s="26">
        <v>970.34500000000003</v>
      </c>
      <c r="X1951" s="26">
        <v>2056.529</v>
      </c>
      <c r="Y1951" s="26">
        <v>4898.0919999999996</v>
      </c>
      <c r="Z1951" s="26">
        <v>8859.0949999999993</v>
      </c>
      <c r="AA1951" s="26">
        <v>12432.134</v>
      </c>
      <c r="AB1951" s="26">
        <v>16652.003000000001</v>
      </c>
      <c r="AC1951" s="26">
        <v>22838.215</v>
      </c>
      <c r="AD1951" s="26">
        <v>31203.228999999999</v>
      </c>
      <c r="AE1951" s="26">
        <v>39278.464999999997</v>
      </c>
      <c r="AF1951" s="26">
        <v>45225.353999999999</v>
      </c>
      <c r="AG1951" s="26">
        <v>48560.593999999997</v>
      </c>
      <c r="AH1951" s="26">
        <v>50467.000999999997</v>
      </c>
      <c r="AI1951" s="26">
        <v>50653.411999999997</v>
      </c>
      <c r="AJ1951" s="26">
        <v>48776.998</v>
      </c>
      <c r="AK1951" s="26">
        <v>46746.696000000004</v>
      </c>
      <c r="AL1951" s="26">
        <v>45415.569000000003</v>
      </c>
      <c r="AM1951" s="26">
        <v>42046.836000000003</v>
      </c>
      <c r="AN1951" s="26">
        <v>36751.156000000003</v>
      </c>
      <c r="AO1951" s="26">
        <v>30445.382000000001</v>
      </c>
      <c r="AP1951" s="26">
        <v>23655.347000000002</v>
      </c>
      <c r="AQ1951" s="26">
        <v>16059.210999999999</v>
      </c>
      <c r="AR1951" s="26">
        <v>9618.7849999999999</v>
      </c>
      <c r="AS1951" s="26">
        <v>5987.0290000000005</v>
      </c>
      <c r="AT1951" s="26">
        <v>2357.5390000000002</v>
      </c>
      <c r="AU1951" s="26">
        <v>503.74799999999999</v>
      </c>
      <c r="AV1951" s="26">
        <v>19.393000000000001</v>
      </c>
      <c r="AW1951" s="26">
        <v>0</v>
      </c>
      <c r="AX1951" s="26">
        <v>0</v>
      </c>
      <c r="AY1951" s="26">
        <v>0</v>
      </c>
      <c r="AZ1951" s="26">
        <v>0</v>
      </c>
      <c r="BA1951" s="26">
        <v>0</v>
      </c>
      <c r="BB1951" s="26">
        <v>0</v>
      </c>
      <c r="BC1951" s="26">
        <v>0</v>
      </c>
      <c r="BD1951" s="26">
        <v>0</v>
      </c>
    </row>
    <row r="1952" spans="1:56" x14ac:dyDescent="0.25">
      <c r="A1952" t="s">
        <v>323</v>
      </c>
      <c r="D1952" t="s">
        <v>4</v>
      </c>
      <c r="G1952" s="155">
        <v>43081</v>
      </c>
      <c r="H1952" s="41">
        <f t="shared" si="35"/>
        <v>748718.9659999999</v>
      </c>
      <c r="I1952" s="26">
        <v>0</v>
      </c>
      <c r="J1952" s="26">
        <v>0</v>
      </c>
      <c r="K1952" s="26">
        <v>0</v>
      </c>
      <c r="L1952" s="26">
        <v>0</v>
      </c>
      <c r="M1952" s="26">
        <v>0</v>
      </c>
      <c r="N1952" s="26">
        <v>0</v>
      </c>
      <c r="O1952" s="26">
        <v>0</v>
      </c>
      <c r="P1952" s="26">
        <v>0</v>
      </c>
      <c r="Q1952" s="26">
        <v>0</v>
      </c>
      <c r="R1952" s="26">
        <v>0</v>
      </c>
      <c r="S1952" s="26">
        <v>0</v>
      </c>
      <c r="T1952" s="26">
        <v>0</v>
      </c>
      <c r="U1952" s="26">
        <v>188.83600000000001</v>
      </c>
      <c r="V1952" s="26">
        <v>1231.8900000000001</v>
      </c>
      <c r="W1952" s="26">
        <v>4568.9089999999997</v>
      </c>
      <c r="X1952" s="26">
        <v>10004.096</v>
      </c>
      <c r="Y1952" s="26">
        <v>16794.636999999999</v>
      </c>
      <c r="Z1952" s="26">
        <v>23417.823</v>
      </c>
      <c r="AA1952" s="26">
        <v>30004.484</v>
      </c>
      <c r="AB1952" s="26">
        <v>35667.474000000002</v>
      </c>
      <c r="AC1952" s="26">
        <v>40503.417000000001</v>
      </c>
      <c r="AD1952" s="26">
        <v>44326.228000000003</v>
      </c>
      <c r="AE1952" s="26">
        <v>47327.650999999998</v>
      </c>
      <c r="AF1952" s="26">
        <v>49052.790999999997</v>
      </c>
      <c r="AG1952" s="26">
        <v>50451.161999999997</v>
      </c>
      <c r="AH1952" s="26">
        <v>51135.68</v>
      </c>
      <c r="AI1952" s="26">
        <v>50569.343999999997</v>
      </c>
      <c r="AJ1952" s="26">
        <v>49452.105000000003</v>
      </c>
      <c r="AK1952" s="26">
        <v>47479.317999999999</v>
      </c>
      <c r="AL1952" s="26">
        <v>44503.567999999999</v>
      </c>
      <c r="AM1952" s="26">
        <v>39997.733</v>
      </c>
      <c r="AN1952" s="26">
        <v>34551.881999999998</v>
      </c>
      <c r="AO1952" s="26">
        <v>28827.850999999999</v>
      </c>
      <c r="AP1952" s="26">
        <v>20969.383000000002</v>
      </c>
      <c r="AQ1952" s="26">
        <v>13688.901</v>
      </c>
      <c r="AR1952" s="26">
        <v>6838.61</v>
      </c>
      <c r="AS1952" s="26">
        <v>4601.5619999999999</v>
      </c>
      <c r="AT1952" s="26">
        <v>1917.3889999999999</v>
      </c>
      <c r="AU1952" s="26">
        <v>624.90099999999995</v>
      </c>
      <c r="AV1952" s="26">
        <v>21.341000000000001</v>
      </c>
      <c r="AW1952" s="26">
        <v>0</v>
      </c>
      <c r="AX1952" s="26">
        <v>0</v>
      </c>
      <c r="AY1952" s="26">
        <v>0</v>
      </c>
      <c r="AZ1952" s="26">
        <v>0</v>
      </c>
      <c r="BA1952" s="26">
        <v>0</v>
      </c>
      <c r="BB1952" s="26">
        <v>0</v>
      </c>
      <c r="BC1952" s="26">
        <v>0</v>
      </c>
      <c r="BD1952" s="26">
        <v>0</v>
      </c>
    </row>
    <row r="1953" spans="1:56" x14ac:dyDescent="0.25">
      <c r="A1953" t="s">
        <v>323</v>
      </c>
      <c r="D1953" t="s">
        <v>4</v>
      </c>
      <c r="G1953" s="155">
        <v>43082</v>
      </c>
      <c r="H1953" s="41">
        <f t="shared" si="35"/>
        <v>583450.80700000003</v>
      </c>
      <c r="I1953" s="26">
        <v>0</v>
      </c>
      <c r="J1953" s="26">
        <v>0</v>
      </c>
      <c r="K1953" s="26">
        <v>0</v>
      </c>
      <c r="L1953" s="26">
        <v>0</v>
      </c>
      <c r="M1953" s="26">
        <v>0</v>
      </c>
      <c r="N1953" s="26">
        <v>0</v>
      </c>
      <c r="O1953" s="26">
        <v>0</v>
      </c>
      <c r="P1953" s="26">
        <v>0</v>
      </c>
      <c r="Q1953" s="26">
        <v>0</v>
      </c>
      <c r="R1953" s="26">
        <v>0</v>
      </c>
      <c r="S1953" s="26">
        <v>0</v>
      </c>
      <c r="T1953" s="26">
        <v>0</v>
      </c>
      <c r="U1953" s="26">
        <v>602.41200000000003</v>
      </c>
      <c r="V1953" s="26">
        <v>1930.913</v>
      </c>
      <c r="W1953" s="26">
        <v>5004.9939999999997</v>
      </c>
      <c r="X1953" s="26">
        <v>9629.3230000000003</v>
      </c>
      <c r="Y1953" s="26">
        <v>15332.674999999999</v>
      </c>
      <c r="Z1953" s="26">
        <v>21194.23</v>
      </c>
      <c r="AA1953" s="26">
        <v>27005.652999999998</v>
      </c>
      <c r="AB1953" s="26">
        <v>31600.448</v>
      </c>
      <c r="AC1953" s="26">
        <v>35688.226999999999</v>
      </c>
      <c r="AD1953" s="26">
        <v>38717.760000000002</v>
      </c>
      <c r="AE1953" s="26">
        <v>40622.088000000003</v>
      </c>
      <c r="AF1953" s="26">
        <v>40950.58</v>
      </c>
      <c r="AG1953" s="26">
        <v>40361.133000000002</v>
      </c>
      <c r="AH1953" s="26">
        <v>41501.264999999999</v>
      </c>
      <c r="AI1953" s="26">
        <v>39627.807000000001</v>
      </c>
      <c r="AJ1953" s="26">
        <v>37124.211000000003</v>
      </c>
      <c r="AK1953" s="26">
        <v>34773.896000000001</v>
      </c>
      <c r="AL1953" s="26">
        <v>31279.745999999999</v>
      </c>
      <c r="AM1953" s="26">
        <v>26689.236000000001</v>
      </c>
      <c r="AN1953" s="26">
        <v>21550.651999999998</v>
      </c>
      <c r="AO1953" s="26">
        <v>16676.083999999999</v>
      </c>
      <c r="AP1953" s="26">
        <v>10978.991</v>
      </c>
      <c r="AQ1953" s="26">
        <v>7161.7129999999997</v>
      </c>
      <c r="AR1953" s="26">
        <v>4350.5709999999999</v>
      </c>
      <c r="AS1953" s="26">
        <v>2118.4960000000001</v>
      </c>
      <c r="AT1953" s="26">
        <v>782.04899999999998</v>
      </c>
      <c r="AU1953" s="26">
        <v>185.59700000000001</v>
      </c>
      <c r="AV1953" s="26">
        <v>10.057</v>
      </c>
      <c r="AW1953" s="26">
        <v>0</v>
      </c>
      <c r="AX1953" s="26">
        <v>0</v>
      </c>
      <c r="AY1953" s="26">
        <v>0</v>
      </c>
      <c r="AZ1953" s="26">
        <v>0</v>
      </c>
      <c r="BA1953" s="26">
        <v>0</v>
      </c>
      <c r="BB1953" s="26">
        <v>0</v>
      </c>
      <c r="BC1953" s="26">
        <v>0</v>
      </c>
      <c r="BD1953" s="26">
        <v>0</v>
      </c>
    </row>
    <row r="1954" spans="1:56" x14ac:dyDescent="0.25">
      <c r="A1954" t="s">
        <v>323</v>
      </c>
      <c r="D1954" t="s">
        <v>4</v>
      </c>
      <c r="G1954" s="155">
        <v>43083</v>
      </c>
      <c r="H1954" s="41">
        <f t="shared" si="35"/>
        <v>408008.28899999999</v>
      </c>
      <c r="I1954" s="26">
        <v>0</v>
      </c>
      <c r="J1954" s="26">
        <v>0</v>
      </c>
      <c r="K1954" s="26">
        <v>0</v>
      </c>
      <c r="L1954" s="26">
        <v>0</v>
      </c>
      <c r="M1954" s="26">
        <v>0</v>
      </c>
      <c r="N1954" s="26">
        <v>0</v>
      </c>
      <c r="O1954" s="26">
        <v>0</v>
      </c>
      <c r="P1954" s="26">
        <v>0</v>
      </c>
      <c r="Q1954" s="26">
        <v>0</v>
      </c>
      <c r="R1954" s="26">
        <v>0</v>
      </c>
      <c r="S1954" s="26">
        <v>0</v>
      </c>
      <c r="T1954" s="26">
        <v>0</v>
      </c>
      <c r="U1954" s="26">
        <v>104.76300000000001</v>
      </c>
      <c r="V1954" s="26">
        <v>599.63699999999994</v>
      </c>
      <c r="W1954" s="26">
        <v>2163.5160000000001</v>
      </c>
      <c r="X1954" s="26">
        <v>3657.279</v>
      </c>
      <c r="Y1954" s="26">
        <v>6932.2889999999998</v>
      </c>
      <c r="Z1954" s="26">
        <v>8511.5010000000002</v>
      </c>
      <c r="AA1954" s="26">
        <v>8849.76</v>
      </c>
      <c r="AB1954" s="26">
        <v>8151.42</v>
      </c>
      <c r="AC1954" s="26">
        <v>6428.5910000000003</v>
      </c>
      <c r="AD1954" s="26">
        <v>7102.7939999999999</v>
      </c>
      <c r="AE1954" s="26">
        <v>8067.8019999999997</v>
      </c>
      <c r="AF1954" s="26">
        <v>12274.514999999999</v>
      </c>
      <c r="AG1954" s="26">
        <v>13762.477000000001</v>
      </c>
      <c r="AH1954" s="26">
        <v>20379.715</v>
      </c>
      <c r="AI1954" s="26">
        <v>34650.608</v>
      </c>
      <c r="AJ1954" s="26">
        <v>38388.324000000001</v>
      </c>
      <c r="AK1954" s="26">
        <v>35951.824999999997</v>
      </c>
      <c r="AL1954" s="26">
        <v>34752.415999999997</v>
      </c>
      <c r="AM1954" s="26">
        <v>34785.101000000002</v>
      </c>
      <c r="AN1954" s="26">
        <v>33634.356</v>
      </c>
      <c r="AO1954" s="26">
        <v>27433.830999999998</v>
      </c>
      <c r="AP1954" s="26">
        <v>22981.87</v>
      </c>
      <c r="AQ1954" s="26">
        <v>17326.050999999999</v>
      </c>
      <c r="AR1954" s="26">
        <v>11365.057000000001</v>
      </c>
      <c r="AS1954" s="26">
        <v>6141.9319999999998</v>
      </c>
      <c r="AT1954" s="26">
        <v>2694.0250000000001</v>
      </c>
      <c r="AU1954" s="26">
        <v>851.50599999999997</v>
      </c>
      <c r="AV1954" s="26">
        <v>65.328000000000003</v>
      </c>
      <c r="AW1954" s="26">
        <v>0</v>
      </c>
      <c r="AX1954" s="26">
        <v>0</v>
      </c>
      <c r="AY1954" s="26">
        <v>0</v>
      </c>
      <c r="AZ1954" s="26">
        <v>0</v>
      </c>
      <c r="BA1954" s="26">
        <v>0</v>
      </c>
      <c r="BB1954" s="26">
        <v>0</v>
      </c>
      <c r="BC1954" s="26">
        <v>0</v>
      </c>
      <c r="BD1954" s="26">
        <v>0</v>
      </c>
    </row>
    <row r="1955" spans="1:56" x14ac:dyDescent="0.25">
      <c r="A1955" t="s">
        <v>323</v>
      </c>
      <c r="D1955" t="s">
        <v>4</v>
      </c>
      <c r="G1955" s="155">
        <v>43084</v>
      </c>
      <c r="H1955" s="41">
        <f t="shared" si="35"/>
        <v>737111.08700000017</v>
      </c>
      <c r="I1955" s="26">
        <v>0</v>
      </c>
      <c r="J1955" s="26">
        <v>0</v>
      </c>
      <c r="K1955" s="26">
        <v>0</v>
      </c>
      <c r="L1955" s="26">
        <v>0</v>
      </c>
      <c r="M1955" s="26">
        <v>0</v>
      </c>
      <c r="N1955" s="26">
        <v>0</v>
      </c>
      <c r="O1955" s="26">
        <v>0</v>
      </c>
      <c r="P1955" s="26">
        <v>0</v>
      </c>
      <c r="Q1955" s="26">
        <v>0</v>
      </c>
      <c r="R1955" s="26">
        <v>0</v>
      </c>
      <c r="S1955" s="26">
        <v>0</v>
      </c>
      <c r="T1955" s="26">
        <v>0</v>
      </c>
      <c r="U1955" s="26">
        <v>477.46899999999999</v>
      </c>
      <c r="V1955" s="26">
        <v>1979.384</v>
      </c>
      <c r="W1955" s="26">
        <v>5180.1189999999997</v>
      </c>
      <c r="X1955" s="26">
        <v>10006.037</v>
      </c>
      <c r="Y1955" s="26">
        <v>16184.134</v>
      </c>
      <c r="Z1955" s="26">
        <v>22613.694</v>
      </c>
      <c r="AA1955" s="26">
        <v>28880.114000000001</v>
      </c>
      <c r="AB1955" s="26">
        <v>34421.205000000002</v>
      </c>
      <c r="AC1955" s="26">
        <v>39272.938000000002</v>
      </c>
      <c r="AD1955" s="26">
        <v>42966.500999999997</v>
      </c>
      <c r="AE1955" s="26">
        <v>45831.233</v>
      </c>
      <c r="AF1955" s="26">
        <v>48301.154000000002</v>
      </c>
      <c r="AG1955" s="26">
        <v>49934.29</v>
      </c>
      <c r="AH1955" s="26">
        <v>50430.409</v>
      </c>
      <c r="AI1955" s="26">
        <v>49747.578000000001</v>
      </c>
      <c r="AJ1955" s="26">
        <v>48154.194000000003</v>
      </c>
      <c r="AK1955" s="26">
        <v>45827.64</v>
      </c>
      <c r="AL1955" s="26">
        <v>42650.440999999999</v>
      </c>
      <c r="AM1955" s="26">
        <v>38563.718999999997</v>
      </c>
      <c r="AN1955" s="26">
        <v>33400.203999999998</v>
      </c>
      <c r="AO1955" s="26">
        <v>27674.147000000001</v>
      </c>
      <c r="AP1955" s="26">
        <v>21536.376</v>
      </c>
      <c r="AQ1955" s="26">
        <v>15225.672</v>
      </c>
      <c r="AR1955" s="26">
        <v>9667.0570000000007</v>
      </c>
      <c r="AS1955" s="26">
        <v>5265.8829999999998</v>
      </c>
      <c r="AT1955" s="26">
        <v>2303.7150000000001</v>
      </c>
      <c r="AU1955" s="26">
        <v>574.54499999999996</v>
      </c>
      <c r="AV1955" s="26">
        <v>41.234999999999999</v>
      </c>
      <c r="AW1955" s="26">
        <v>0</v>
      </c>
      <c r="AX1955" s="26">
        <v>0</v>
      </c>
      <c r="AY1955" s="26">
        <v>0</v>
      </c>
      <c r="AZ1955" s="26">
        <v>0</v>
      </c>
      <c r="BA1955" s="26">
        <v>0</v>
      </c>
      <c r="BB1955" s="26">
        <v>0</v>
      </c>
      <c r="BC1955" s="26">
        <v>0</v>
      </c>
      <c r="BD1955" s="26">
        <v>0</v>
      </c>
    </row>
    <row r="1956" spans="1:56" x14ac:dyDescent="0.25">
      <c r="A1956" t="s">
        <v>323</v>
      </c>
      <c r="D1956" t="s">
        <v>4</v>
      </c>
      <c r="G1956" s="155">
        <v>43085</v>
      </c>
      <c r="H1956" s="41">
        <f t="shared" si="35"/>
        <v>697620.62599999993</v>
      </c>
      <c r="I1956" s="26">
        <v>0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6">
        <v>0</v>
      </c>
      <c r="Q1956" s="26">
        <v>0</v>
      </c>
      <c r="R1956" s="26">
        <v>0</v>
      </c>
      <c r="S1956" s="26">
        <v>0</v>
      </c>
      <c r="T1956" s="26">
        <v>0</v>
      </c>
      <c r="U1956" s="26">
        <v>514.601</v>
      </c>
      <c r="V1956" s="26">
        <v>2122.1480000000001</v>
      </c>
      <c r="W1956" s="26">
        <v>5151.0420000000004</v>
      </c>
      <c r="X1956" s="26">
        <v>9653.7890000000007</v>
      </c>
      <c r="Y1956" s="26">
        <v>15567.03</v>
      </c>
      <c r="Z1956" s="26">
        <v>21059.266</v>
      </c>
      <c r="AA1956" s="26">
        <v>26633.166000000001</v>
      </c>
      <c r="AB1956" s="26">
        <v>31349.837</v>
      </c>
      <c r="AC1956" s="26">
        <v>36621.188000000002</v>
      </c>
      <c r="AD1956" s="26">
        <v>41080.396000000001</v>
      </c>
      <c r="AE1956" s="26">
        <v>42915.697</v>
      </c>
      <c r="AF1956" s="26">
        <v>44912.116000000002</v>
      </c>
      <c r="AG1956" s="26">
        <v>48246.360999999997</v>
      </c>
      <c r="AH1956" s="26">
        <v>47758.19</v>
      </c>
      <c r="AI1956" s="26">
        <v>46842.883999999998</v>
      </c>
      <c r="AJ1956" s="26">
        <v>46393.000999999997</v>
      </c>
      <c r="AK1956" s="26">
        <v>42524.07</v>
      </c>
      <c r="AL1956" s="26">
        <v>39766.057999999997</v>
      </c>
      <c r="AM1956" s="26">
        <v>32109.159</v>
      </c>
      <c r="AN1956" s="26">
        <v>30751.655999999999</v>
      </c>
      <c r="AO1956" s="26">
        <v>28270.863000000001</v>
      </c>
      <c r="AP1956" s="26">
        <v>22315.424999999999</v>
      </c>
      <c r="AQ1956" s="26">
        <v>15955.093000000001</v>
      </c>
      <c r="AR1956" s="26">
        <v>10216.25</v>
      </c>
      <c r="AS1956" s="26">
        <v>5588.9409999999998</v>
      </c>
      <c r="AT1956" s="26">
        <v>2519.64</v>
      </c>
      <c r="AU1956" s="26">
        <v>728.49</v>
      </c>
      <c r="AV1956" s="26">
        <v>54.268999999999998</v>
      </c>
      <c r="AW1956" s="26">
        <v>0</v>
      </c>
      <c r="AX1956" s="26">
        <v>0</v>
      </c>
      <c r="AY1956" s="26">
        <v>0</v>
      </c>
      <c r="AZ1956" s="26">
        <v>0</v>
      </c>
      <c r="BA1956" s="26">
        <v>0</v>
      </c>
      <c r="BB1956" s="26">
        <v>0</v>
      </c>
      <c r="BC1956" s="26">
        <v>0</v>
      </c>
      <c r="BD1956" s="26">
        <v>0</v>
      </c>
    </row>
    <row r="1957" spans="1:56" x14ac:dyDescent="0.25">
      <c r="A1957" t="s">
        <v>323</v>
      </c>
      <c r="D1957" t="s">
        <v>4</v>
      </c>
      <c r="G1957" s="155">
        <v>43086</v>
      </c>
      <c r="H1957" s="41">
        <f t="shared" si="35"/>
        <v>681472.522</v>
      </c>
      <c r="I1957" s="26">
        <v>0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6">
        <v>0</v>
      </c>
      <c r="Q1957" s="26">
        <v>0</v>
      </c>
      <c r="R1957" s="26">
        <v>0</v>
      </c>
      <c r="S1957" s="26">
        <v>0</v>
      </c>
      <c r="T1957" s="26">
        <v>0</v>
      </c>
      <c r="U1957" s="26">
        <v>346.72500000000002</v>
      </c>
      <c r="V1957" s="26">
        <v>1896.6210000000001</v>
      </c>
      <c r="W1957" s="26">
        <v>4835.3389999999999</v>
      </c>
      <c r="X1957" s="26">
        <v>8919.2219999999998</v>
      </c>
      <c r="Y1957" s="26">
        <v>13709.816999999999</v>
      </c>
      <c r="Z1957" s="26">
        <v>18834.843000000001</v>
      </c>
      <c r="AA1957" s="26">
        <v>24930.242999999999</v>
      </c>
      <c r="AB1957" s="26">
        <v>28540.302</v>
      </c>
      <c r="AC1957" s="26">
        <v>33107.15</v>
      </c>
      <c r="AD1957" s="26">
        <v>39773.279999999999</v>
      </c>
      <c r="AE1957" s="26">
        <v>43183.044999999998</v>
      </c>
      <c r="AF1957" s="26">
        <v>46634.705000000002</v>
      </c>
      <c r="AG1957" s="26">
        <v>47624.478999999999</v>
      </c>
      <c r="AH1957" s="26">
        <v>48813.178999999996</v>
      </c>
      <c r="AI1957" s="26">
        <v>48774.648999999998</v>
      </c>
      <c r="AJ1957" s="26">
        <v>47442.195</v>
      </c>
      <c r="AK1957" s="26">
        <v>45136.266000000003</v>
      </c>
      <c r="AL1957" s="26">
        <v>41587.400999999998</v>
      </c>
      <c r="AM1957" s="26">
        <v>37938.235000000001</v>
      </c>
      <c r="AN1957" s="26">
        <v>31044.760999999999</v>
      </c>
      <c r="AO1957" s="26">
        <v>24726.365000000002</v>
      </c>
      <c r="AP1957" s="26">
        <v>17169.573</v>
      </c>
      <c r="AQ1957" s="26">
        <v>14497.409</v>
      </c>
      <c r="AR1957" s="26">
        <v>8027.17</v>
      </c>
      <c r="AS1957" s="26">
        <v>2941.2570000000001</v>
      </c>
      <c r="AT1957" s="26">
        <v>858.37699999999995</v>
      </c>
      <c r="AU1957" s="26">
        <v>163.65799999999999</v>
      </c>
      <c r="AV1957" s="26">
        <v>16.256</v>
      </c>
      <c r="AW1957" s="26">
        <v>0</v>
      </c>
      <c r="AX1957" s="26">
        <v>0</v>
      </c>
      <c r="AY1957" s="26">
        <v>0</v>
      </c>
      <c r="AZ1957" s="26">
        <v>0</v>
      </c>
      <c r="BA1957" s="26">
        <v>0</v>
      </c>
      <c r="BB1957" s="26">
        <v>0</v>
      </c>
      <c r="BC1957" s="26">
        <v>0</v>
      </c>
      <c r="BD1957" s="26">
        <v>0</v>
      </c>
    </row>
    <row r="1958" spans="1:56" x14ac:dyDescent="0.25">
      <c r="A1958" t="s">
        <v>323</v>
      </c>
      <c r="D1958" t="s">
        <v>4</v>
      </c>
      <c r="G1958" s="155">
        <v>43087</v>
      </c>
      <c r="H1958" s="41">
        <f t="shared" si="35"/>
        <v>402136.261</v>
      </c>
      <c r="I1958" s="26">
        <v>0</v>
      </c>
      <c r="J1958" s="26">
        <v>0</v>
      </c>
      <c r="K1958" s="26">
        <v>0</v>
      </c>
      <c r="L1958" s="26">
        <v>0</v>
      </c>
      <c r="M1958" s="26">
        <v>0</v>
      </c>
      <c r="N1958" s="26">
        <v>0</v>
      </c>
      <c r="O1958" s="26">
        <v>0</v>
      </c>
      <c r="P1958" s="26">
        <v>0</v>
      </c>
      <c r="Q1958" s="26">
        <v>0</v>
      </c>
      <c r="R1958" s="26">
        <v>0</v>
      </c>
      <c r="S1958" s="26">
        <v>0</v>
      </c>
      <c r="T1958" s="26">
        <v>0</v>
      </c>
      <c r="U1958" s="26">
        <v>228.94499999999999</v>
      </c>
      <c r="V1958" s="26">
        <v>1104.904</v>
      </c>
      <c r="W1958" s="26">
        <v>2787.569</v>
      </c>
      <c r="X1958" s="26">
        <v>3447.2249999999999</v>
      </c>
      <c r="Y1958" s="26">
        <v>6977.6779999999999</v>
      </c>
      <c r="Z1958" s="26">
        <v>12695.957</v>
      </c>
      <c r="AA1958" s="26">
        <v>19527.03</v>
      </c>
      <c r="AB1958" s="26">
        <v>23251.174999999999</v>
      </c>
      <c r="AC1958" s="26">
        <v>26645.008000000002</v>
      </c>
      <c r="AD1958" s="26">
        <v>30595.825000000001</v>
      </c>
      <c r="AE1958" s="26">
        <v>35090.974000000002</v>
      </c>
      <c r="AF1958" s="26">
        <v>34969.561999999998</v>
      </c>
      <c r="AG1958" s="26">
        <v>34442.86</v>
      </c>
      <c r="AH1958" s="26">
        <v>31661.530999999999</v>
      </c>
      <c r="AI1958" s="26">
        <v>25892.210999999999</v>
      </c>
      <c r="AJ1958" s="26">
        <v>30876.088</v>
      </c>
      <c r="AK1958" s="26">
        <v>23003.705999999998</v>
      </c>
      <c r="AL1958" s="26">
        <v>13628.039000000001</v>
      </c>
      <c r="AM1958" s="26">
        <v>11817.664000000001</v>
      </c>
      <c r="AN1958" s="26">
        <v>10007.766</v>
      </c>
      <c r="AO1958" s="26">
        <v>11106.819</v>
      </c>
      <c r="AP1958" s="26">
        <v>6324.9750000000004</v>
      </c>
      <c r="AQ1958" s="26">
        <v>3596.68</v>
      </c>
      <c r="AR1958" s="26">
        <v>1391.24</v>
      </c>
      <c r="AS1958" s="26">
        <v>721.54700000000003</v>
      </c>
      <c r="AT1958" s="26">
        <v>261.80799999999999</v>
      </c>
      <c r="AU1958" s="26">
        <v>72.147999999999996</v>
      </c>
      <c r="AV1958" s="26">
        <v>9.327</v>
      </c>
      <c r="AW1958" s="26">
        <v>0</v>
      </c>
      <c r="AX1958" s="26">
        <v>0</v>
      </c>
      <c r="AY1958" s="26">
        <v>0</v>
      </c>
      <c r="AZ1958" s="26">
        <v>0</v>
      </c>
      <c r="BA1958" s="26">
        <v>0</v>
      </c>
      <c r="BB1958" s="26">
        <v>0</v>
      </c>
      <c r="BC1958" s="26">
        <v>0</v>
      </c>
      <c r="BD1958" s="26">
        <v>0</v>
      </c>
    </row>
    <row r="1959" spans="1:56" x14ac:dyDescent="0.25">
      <c r="A1959" t="s">
        <v>323</v>
      </c>
      <c r="D1959" t="s">
        <v>4</v>
      </c>
      <c r="G1959" s="155">
        <v>43088</v>
      </c>
      <c r="H1959" s="41">
        <f t="shared" si="35"/>
        <v>214973.89800000004</v>
      </c>
      <c r="I1959" s="26">
        <v>0</v>
      </c>
      <c r="J1959" s="26">
        <v>0</v>
      </c>
      <c r="K1959" s="26">
        <v>0</v>
      </c>
      <c r="L1959" s="26">
        <v>0</v>
      </c>
      <c r="M1959" s="26">
        <v>0</v>
      </c>
      <c r="N1959" s="26">
        <v>0</v>
      </c>
      <c r="O1959" s="26">
        <v>0</v>
      </c>
      <c r="P1959" s="26">
        <v>0</v>
      </c>
      <c r="Q1959" s="26">
        <v>0</v>
      </c>
      <c r="R1959" s="26">
        <v>0</v>
      </c>
      <c r="S1959" s="26">
        <v>0</v>
      </c>
      <c r="T1959" s="26">
        <v>0</v>
      </c>
      <c r="U1959" s="26">
        <v>7.7930000000000001</v>
      </c>
      <c r="V1959" s="26">
        <v>96.161000000000001</v>
      </c>
      <c r="W1959" s="26">
        <v>486.21300000000002</v>
      </c>
      <c r="X1959" s="26">
        <v>502.86700000000002</v>
      </c>
      <c r="Y1959" s="26">
        <v>1219.596</v>
      </c>
      <c r="Z1959" s="26">
        <v>1139.2070000000001</v>
      </c>
      <c r="AA1959" s="26">
        <v>7179.0640000000003</v>
      </c>
      <c r="AB1959" s="26">
        <v>10051.932000000001</v>
      </c>
      <c r="AC1959" s="26">
        <v>6323.5609999999997</v>
      </c>
      <c r="AD1959" s="26">
        <v>11457.397000000001</v>
      </c>
      <c r="AE1959" s="26">
        <v>19600.881000000001</v>
      </c>
      <c r="AF1959" s="26">
        <v>6345.0709999999999</v>
      </c>
      <c r="AG1959" s="26">
        <v>8406.8790000000008</v>
      </c>
      <c r="AH1959" s="26">
        <v>9769.1290000000008</v>
      </c>
      <c r="AI1959" s="26">
        <v>22590.876</v>
      </c>
      <c r="AJ1959" s="26">
        <v>24378.838</v>
      </c>
      <c r="AK1959" s="26">
        <v>29143.275000000001</v>
      </c>
      <c r="AL1959" s="26">
        <v>18769.423999999999</v>
      </c>
      <c r="AM1959" s="26">
        <v>12278.14</v>
      </c>
      <c r="AN1959" s="26">
        <v>7406.8710000000001</v>
      </c>
      <c r="AO1959" s="26">
        <v>4147.0060000000003</v>
      </c>
      <c r="AP1959" s="26">
        <v>6661.2839999999997</v>
      </c>
      <c r="AQ1959" s="26">
        <v>3225.38</v>
      </c>
      <c r="AR1959" s="26">
        <v>2788.8</v>
      </c>
      <c r="AS1959" s="26">
        <v>783.10900000000004</v>
      </c>
      <c r="AT1959" s="26">
        <v>66.713999999999999</v>
      </c>
      <c r="AU1959" s="26">
        <v>55.189</v>
      </c>
      <c r="AV1959" s="26">
        <v>93.241</v>
      </c>
      <c r="AW1959" s="26">
        <v>0</v>
      </c>
      <c r="AX1959" s="26">
        <v>0</v>
      </c>
      <c r="AY1959" s="26">
        <v>0</v>
      </c>
      <c r="AZ1959" s="26">
        <v>0</v>
      </c>
      <c r="BA1959" s="26">
        <v>0</v>
      </c>
      <c r="BB1959" s="26">
        <v>0</v>
      </c>
      <c r="BC1959" s="26">
        <v>0</v>
      </c>
      <c r="BD1959" s="26">
        <v>0</v>
      </c>
    </row>
    <row r="1960" spans="1:56" x14ac:dyDescent="0.25">
      <c r="A1960" t="s">
        <v>323</v>
      </c>
      <c r="D1960" t="s">
        <v>4</v>
      </c>
      <c r="G1960" s="155">
        <v>43089</v>
      </c>
      <c r="H1960" s="41">
        <f t="shared" si="35"/>
        <v>480142.00300000003</v>
      </c>
      <c r="I1960" s="26">
        <v>0</v>
      </c>
      <c r="J1960" s="26">
        <v>0</v>
      </c>
      <c r="K1960" s="26">
        <v>0</v>
      </c>
      <c r="L1960" s="26">
        <v>0</v>
      </c>
      <c r="M1960" s="26">
        <v>0</v>
      </c>
      <c r="N1960" s="26">
        <v>0</v>
      </c>
      <c r="O1960" s="26">
        <v>0</v>
      </c>
      <c r="P1960" s="26">
        <v>0</v>
      </c>
      <c r="Q1960" s="26">
        <v>0</v>
      </c>
      <c r="R1960" s="26">
        <v>0</v>
      </c>
      <c r="S1960" s="26">
        <v>0</v>
      </c>
      <c r="T1960" s="26">
        <v>0</v>
      </c>
      <c r="U1960" s="26">
        <v>182.917</v>
      </c>
      <c r="V1960" s="26">
        <v>1374.173</v>
      </c>
      <c r="W1960" s="26">
        <v>4625.0910000000003</v>
      </c>
      <c r="X1960" s="26">
        <v>9420.4920000000002</v>
      </c>
      <c r="Y1960" s="26">
        <v>15655.156999999999</v>
      </c>
      <c r="Z1960" s="26">
        <v>21093.028999999999</v>
      </c>
      <c r="AA1960" s="26">
        <v>26122.21</v>
      </c>
      <c r="AB1960" s="26">
        <v>25987.903999999999</v>
      </c>
      <c r="AC1960" s="26">
        <v>25271.891</v>
      </c>
      <c r="AD1960" s="26">
        <v>29437.477999999999</v>
      </c>
      <c r="AE1960" s="26">
        <v>29487.567999999999</v>
      </c>
      <c r="AF1960" s="26">
        <v>32506.833999999999</v>
      </c>
      <c r="AG1960" s="26">
        <v>29294.659</v>
      </c>
      <c r="AH1960" s="26">
        <v>25792.136999999999</v>
      </c>
      <c r="AI1960" s="26">
        <v>28783.038</v>
      </c>
      <c r="AJ1960" s="26">
        <v>26109.152999999998</v>
      </c>
      <c r="AK1960" s="26">
        <v>28072.218000000001</v>
      </c>
      <c r="AL1960" s="26">
        <v>31087.764999999999</v>
      </c>
      <c r="AM1960" s="26">
        <v>25785.329000000002</v>
      </c>
      <c r="AN1960" s="26">
        <v>20281.39</v>
      </c>
      <c r="AO1960" s="26">
        <v>20212.75</v>
      </c>
      <c r="AP1960" s="26">
        <v>11921.339</v>
      </c>
      <c r="AQ1960" s="26">
        <v>5893.6360000000004</v>
      </c>
      <c r="AR1960" s="26">
        <v>3094.1080000000002</v>
      </c>
      <c r="AS1960" s="26">
        <v>1395.201</v>
      </c>
      <c r="AT1960" s="26">
        <v>842.21799999999996</v>
      </c>
      <c r="AU1960" s="26">
        <v>373.95600000000002</v>
      </c>
      <c r="AV1960" s="26">
        <v>38.362000000000002</v>
      </c>
      <c r="AW1960" s="26">
        <v>0</v>
      </c>
      <c r="AX1960" s="26">
        <v>0</v>
      </c>
      <c r="AY1960" s="26">
        <v>0</v>
      </c>
      <c r="AZ1960" s="26">
        <v>0</v>
      </c>
      <c r="BA1960" s="26">
        <v>0</v>
      </c>
      <c r="BB1960" s="26">
        <v>0</v>
      </c>
      <c r="BC1960" s="26">
        <v>0</v>
      </c>
      <c r="BD1960" s="26">
        <v>0</v>
      </c>
    </row>
    <row r="1961" spans="1:56" x14ac:dyDescent="0.25">
      <c r="A1961" t="s">
        <v>323</v>
      </c>
      <c r="D1961" t="s">
        <v>4</v>
      </c>
      <c r="G1961" s="155">
        <v>43090</v>
      </c>
      <c r="H1961" s="41">
        <f t="shared" si="35"/>
        <v>689846.36899999983</v>
      </c>
      <c r="I1961" s="26">
        <v>0</v>
      </c>
      <c r="J1961" s="26">
        <v>0</v>
      </c>
      <c r="K1961" s="26">
        <v>0</v>
      </c>
      <c r="L1961" s="26">
        <v>0</v>
      </c>
      <c r="M1961" s="26">
        <v>0</v>
      </c>
      <c r="N1961" s="26">
        <v>0</v>
      </c>
      <c r="O1961" s="26">
        <v>0</v>
      </c>
      <c r="P1961" s="26">
        <v>0</v>
      </c>
      <c r="Q1961" s="26">
        <v>0</v>
      </c>
      <c r="R1961" s="26">
        <v>0</v>
      </c>
      <c r="S1961" s="26">
        <v>0</v>
      </c>
      <c r="T1961" s="26">
        <v>0</v>
      </c>
      <c r="U1961" s="26">
        <v>206.773</v>
      </c>
      <c r="V1961" s="26">
        <v>1241.355</v>
      </c>
      <c r="W1961" s="26">
        <v>4082.2660000000001</v>
      </c>
      <c r="X1961" s="26">
        <v>8390.9809999999998</v>
      </c>
      <c r="Y1961" s="26">
        <v>11922.84</v>
      </c>
      <c r="Z1961" s="26">
        <v>12564.886</v>
      </c>
      <c r="AA1961" s="26">
        <v>14987.558999999999</v>
      </c>
      <c r="AB1961" s="26">
        <v>19551.949000000001</v>
      </c>
      <c r="AC1961" s="26">
        <v>26712.17</v>
      </c>
      <c r="AD1961" s="26">
        <v>33693.31</v>
      </c>
      <c r="AE1961" s="26">
        <v>41060.928999999996</v>
      </c>
      <c r="AF1961" s="26">
        <v>47095.288</v>
      </c>
      <c r="AG1961" s="26">
        <v>50494.83</v>
      </c>
      <c r="AH1961" s="26">
        <v>51671.92</v>
      </c>
      <c r="AI1961" s="26">
        <v>51487.542999999998</v>
      </c>
      <c r="AJ1961" s="26">
        <v>50316.154999999999</v>
      </c>
      <c r="AK1961" s="26">
        <v>48475.091</v>
      </c>
      <c r="AL1961" s="26">
        <v>45469.605000000003</v>
      </c>
      <c r="AM1961" s="26">
        <v>41578.656000000003</v>
      </c>
      <c r="AN1961" s="26">
        <v>36656.536</v>
      </c>
      <c r="AO1961" s="26">
        <v>30626.915000000001</v>
      </c>
      <c r="AP1961" s="26">
        <v>23753.003000000001</v>
      </c>
      <c r="AQ1961" s="26">
        <v>17239.717000000001</v>
      </c>
      <c r="AR1961" s="26">
        <v>11180.495000000001</v>
      </c>
      <c r="AS1961" s="26">
        <v>5959.8760000000002</v>
      </c>
      <c r="AT1961" s="26">
        <v>2852.9949999999999</v>
      </c>
      <c r="AU1961" s="26">
        <v>513.30799999999999</v>
      </c>
      <c r="AV1961" s="26">
        <v>59.417999999999999</v>
      </c>
      <c r="AW1961" s="26">
        <v>0</v>
      </c>
      <c r="AX1961" s="26">
        <v>0</v>
      </c>
      <c r="AY1961" s="26">
        <v>0</v>
      </c>
      <c r="AZ1961" s="26">
        <v>0</v>
      </c>
      <c r="BA1961" s="26">
        <v>0</v>
      </c>
      <c r="BB1961" s="26">
        <v>0</v>
      </c>
      <c r="BC1961" s="26">
        <v>0</v>
      </c>
      <c r="BD1961" s="26">
        <v>0</v>
      </c>
    </row>
    <row r="1962" spans="1:56" x14ac:dyDescent="0.25">
      <c r="A1962" t="s">
        <v>323</v>
      </c>
      <c r="D1962" t="s">
        <v>4</v>
      </c>
      <c r="G1962" s="155">
        <v>43091</v>
      </c>
      <c r="H1962" s="41">
        <f t="shared" si="35"/>
        <v>559370.52899999998</v>
      </c>
      <c r="I1962" s="26">
        <v>0</v>
      </c>
      <c r="J1962" s="26">
        <v>0</v>
      </c>
      <c r="K1962" s="26">
        <v>0</v>
      </c>
      <c r="L1962" s="26">
        <v>0</v>
      </c>
      <c r="M1962" s="26">
        <v>0</v>
      </c>
      <c r="N1962" s="26">
        <v>0</v>
      </c>
      <c r="O1962" s="26">
        <v>0</v>
      </c>
      <c r="P1962" s="26">
        <v>0</v>
      </c>
      <c r="Q1962" s="26">
        <v>0</v>
      </c>
      <c r="R1962" s="26">
        <v>0</v>
      </c>
      <c r="S1962" s="26">
        <v>0</v>
      </c>
      <c r="T1962" s="26">
        <v>0</v>
      </c>
      <c r="U1962" s="26">
        <v>330.69299999999998</v>
      </c>
      <c r="V1962" s="26">
        <v>1705.14</v>
      </c>
      <c r="W1962" s="26">
        <v>4733.1000000000004</v>
      </c>
      <c r="X1962" s="26">
        <v>9228.8209999999999</v>
      </c>
      <c r="Y1962" s="26">
        <v>14282.008</v>
      </c>
      <c r="Z1962" s="26">
        <v>19942.496999999999</v>
      </c>
      <c r="AA1962" s="26">
        <v>26317.535</v>
      </c>
      <c r="AB1962" s="26">
        <v>33051.853000000003</v>
      </c>
      <c r="AC1962" s="26">
        <v>38264.851000000002</v>
      </c>
      <c r="AD1962" s="26">
        <v>42254.275000000001</v>
      </c>
      <c r="AE1962" s="26">
        <v>43829.06</v>
      </c>
      <c r="AF1962" s="26">
        <v>45031.319000000003</v>
      </c>
      <c r="AG1962" s="26">
        <v>47241.080999999998</v>
      </c>
      <c r="AH1962" s="26">
        <v>45849.892999999996</v>
      </c>
      <c r="AI1962" s="26">
        <v>40157.883000000002</v>
      </c>
      <c r="AJ1962" s="26">
        <v>21564.042000000001</v>
      </c>
      <c r="AK1962" s="26">
        <v>23441.056</v>
      </c>
      <c r="AL1962" s="26">
        <v>15995.482</v>
      </c>
      <c r="AM1962" s="26">
        <v>22265.083999999999</v>
      </c>
      <c r="AN1962" s="26">
        <v>17562.721000000001</v>
      </c>
      <c r="AO1962" s="26">
        <v>12687.344999999999</v>
      </c>
      <c r="AP1962" s="26">
        <v>9782.1740000000009</v>
      </c>
      <c r="AQ1962" s="26">
        <v>6355.54</v>
      </c>
      <c r="AR1962" s="26">
        <v>6198.0150000000003</v>
      </c>
      <c r="AS1962" s="26">
        <v>7354.3450000000003</v>
      </c>
      <c r="AT1962" s="26">
        <v>2633.1770000000001</v>
      </c>
      <c r="AU1962" s="26">
        <v>1249.3309999999999</v>
      </c>
      <c r="AV1962" s="26">
        <v>62.207999999999998</v>
      </c>
      <c r="AW1962" s="26">
        <v>0</v>
      </c>
      <c r="AX1962" s="26">
        <v>0</v>
      </c>
      <c r="AY1962" s="26">
        <v>0</v>
      </c>
      <c r="AZ1962" s="26">
        <v>0</v>
      </c>
      <c r="BA1962" s="26">
        <v>0</v>
      </c>
      <c r="BB1962" s="26">
        <v>0</v>
      </c>
      <c r="BC1962" s="26">
        <v>0</v>
      </c>
      <c r="BD1962" s="26">
        <v>0</v>
      </c>
    </row>
    <row r="1963" spans="1:56" x14ac:dyDescent="0.25">
      <c r="A1963" t="s">
        <v>323</v>
      </c>
      <c r="D1963" t="s">
        <v>4</v>
      </c>
      <c r="G1963" s="155">
        <v>43092</v>
      </c>
      <c r="H1963" s="41">
        <f t="shared" si="35"/>
        <v>407533.44</v>
      </c>
      <c r="I1963" s="26">
        <v>0</v>
      </c>
      <c r="J1963" s="26">
        <v>0</v>
      </c>
      <c r="K1963" s="26">
        <v>0</v>
      </c>
      <c r="L1963" s="26">
        <v>0</v>
      </c>
      <c r="M1963" s="26">
        <v>0</v>
      </c>
      <c r="N1963" s="26">
        <v>0</v>
      </c>
      <c r="O1963" s="26">
        <v>0</v>
      </c>
      <c r="P1963" s="26">
        <v>0</v>
      </c>
      <c r="Q1963" s="26">
        <v>0</v>
      </c>
      <c r="R1963" s="26">
        <v>0</v>
      </c>
      <c r="S1963" s="26">
        <v>0</v>
      </c>
      <c r="T1963" s="26">
        <v>0</v>
      </c>
      <c r="U1963" s="26">
        <v>556.15099999999995</v>
      </c>
      <c r="V1963" s="26">
        <v>1658.28</v>
      </c>
      <c r="W1963" s="26">
        <v>4054.114</v>
      </c>
      <c r="X1963" s="26">
        <v>8294.7880000000005</v>
      </c>
      <c r="Y1963" s="26">
        <v>11272.07</v>
      </c>
      <c r="Z1963" s="26">
        <v>16656.602999999999</v>
      </c>
      <c r="AA1963" s="26">
        <v>25640.073</v>
      </c>
      <c r="AB1963" s="26">
        <v>31225.416000000001</v>
      </c>
      <c r="AC1963" s="26">
        <v>36694.824999999997</v>
      </c>
      <c r="AD1963" s="26">
        <v>39252.625</v>
      </c>
      <c r="AE1963" s="26">
        <v>43394.133000000002</v>
      </c>
      <c r="AF1963" s="26">
        <v>41842.559999999998</v>
      </c>
      <c r="AG1963" s="26">
        <v>23395.826000000001</v>
      </c>
      <c r="AH1963" s="26">
        <v>11108.88</v>
      </c>
      <c r="AI1963" s="26">
        <v>12624.739</v>
      </c>
      <c r="AJ1963" s="26">
        <v>21044.420999999998</v>
      </c>
      <c r="AK1963" s="26">
        <v>16055.441999999999</v>
      </c>
      <c r="AL1963" s="26">
        <v>12817.088</v>
      </c>
      <c r="AM1963" s="26">
        <v>12302.678</v>
      </c>
      <c r="AN1963" s="26">
        <v>13888.637000000001</v>
      </c>
      <c r="AO1963" s="26">
        <v>15277.062</v>
      </c>
      <c r="AP1963" s="26">
        <v>4647.4070000000002</v>
      </c>
      <c r="AQ1963" s="26">
        <v>1505.51</v>
      </c>
      <c r="AR1963" s="26">
        <v>1308.509</v>
      </c>
      <c r="AS1963" s="26">
        <v>793.95899999999995</v>
      </c>
      <c r="AT1963" s="26">
        <v>175.672</v>
      </c>
      <c r="AU1963" s="26">
        <v>23.391999999999999</v>
      </c>
      <c r="AV1963" s="26">
        <v>22.58</v>
      </c>
      <c r="AW1963" s="26">
        <v>0</v>
      </c>
      <c r="AX1963" s="26">
        <v>0</v>
      </c>
      <c r="AY1963" s="26">
        <v>0</v>
      </c>
      <c r="AZ1963" s="26">
        <v>0</v>
      </c>
      <c r="BA1963" s="26">
        <v>0</v>
      </c>
      <c r="BB1963" s="26">
        <v>0</v>
      </c>
      <c r="BC1963" s="26">
        <v>0</v>
      </c>
      <c r="BD1963" s="26">
        <v>0</v>
      </c>
    </row>
    <row r="1964" spans="1:56" x14ac:dyDescent="0.25">
      <c r="A1964" t="s">
        <v>323</v>
      </c>
      <c r="D1964" t="s">
        <v>4</v>
      </c>
      <c r="G1964" s="155">
        <v>43093</v>
      </c>
      <c r="H1964" s="41">
        <f t="shared" si="35"/>
        <v>609972.48699999996</v>
      </c>
      <c r="I1964" s="26">
        <v>0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6">
        <v>0</v>
      </c>
      <c r="Q1964" s="26">
        <v>0</v>
      </c>
      <c r="R1964" s="26">
        <v>0</v>
      </c>
      <c r="S1964" s="26">
        <v>0</v>
      </c>
      <c r="T1964" s="26">
        <v>0</v>
      </c>
      <c r="U1964" s="26">
        <v>19.616</v>
      </c>
      <c r="V1964" s="26">
        <v>209.892</v>
      </c>
      <c r="W1964" s="26">
        <v>950.39599999999996</v>
      </c>
      <c r="X1964" s="26">
        <v>2245.9</v>
      </c>
      <c r="Y1964" s="26">
        <v>3833.8119999999999</v>
      </c>
      <c r="Z1964" s="26">
        <v>7852.2920000000004</v>
      </c>
      <c r="AA1964" s="26">
        <v>12674.169</v>
      </c>
      <c r="AB1964" s="26">
        <v>18315.166000000001</v>
      </c>
      <c r="AC1964" s="26">
        <v>24155.928</v>
      </c>
      <c r="AD1964" s="26">
        <v>32359.782999999999</v>
      </c>
      <c r="AE1964" s="26">
        <v>39022.987000000001</v>
      </c>
      <c r="AF1964" s="26">
        <v>42871.006000000001</v>
      </c>
      <c r="AG1964" s="26">
        <v>43802.699000000001</v>
      </c>
      <c r="AH1964" s="26">
        <v>43392.89</v>
      </c>
      <c r="AI1964" s="26">
        <v>41954.440999999999</v>
      </c>
      <c r="AJ1964" s="26">
        <v>42817.377</v>
      </c>
      <c r="AK1964" s="26">
        <v>42401.330999999998</v>
      </c>
      <c r="AL1964" s="26">
        <v>40718.158000000003</v>
      </c>
      <c r="AM1964" s="26">
        <v>38608.337</v>
      </c>
      <c r="AN1964" s="26">
        <v>36059.055</v>
      </c>
      <c r="AO1964" s="26">
        <v>31812.85</v>
      </c>
      <c r="AP1964" s="26">
        <v>25354.832999999999</v>
      </c>
      <c r="AQ1964" s="26">
        <v>18312.264999999999</v>
      </c>
      <c r="AR1964" s="26">
        <v>11087.941000000001</v>
      </c>
      <c r="AS1964" s="26">
        <v>5867.4319999999998</v>
      </c>
      <c r="AT1964" s="26">
        <v>2549.9850000000001</v>
      </c>
      <c r="AU1964" s="26">
        <v>673.53099999999995</v>
      </c>
      <c r="AV1964" s="26">
        <v>48.414999999999999</v>
      </c>
      <c r="AW1964" s="26">
        <v>0</v>
      </c>
      <c r="AX1964" s="26">
        <v>0</v>
      </c>
      <c r="AY1964" s="26">
        <v>0</v>
      </c>
      <c r="AZ1964" s="26">
        <v>0</v>
      </c>
      <c r="BA1964" s="26">
        <v>0</v>
      </c>
      <c r="BB1964" s="26">
        <v>0</v>
      </c>
      <c r="BC1964" s="26">
        <v>0</v>
      </c>
      <c r="BD1964" s="26">
        <v>0</v>
      </c>
    </row>
    <row r="1965" spans="1:56" x14ac:dyDescent="0.25">
      <c r="A1965" t="s">
        <v>323</v>
      </c>
      <c r="D1965" t="s">
        <v>4</v>
      </c>
      <c r="G1965" s="155">
        <v>43094</v>
      </c>
      <c r="H1965" s="41">
        <f t="shared" si="35"/>
        <v>714280.93699999992</v>
      </c>
      <c r="I1965" s="26">
        <v>0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6">
        <v>0</v>
      </c>
      <c r="Q1965" s="26">
        <v>0</v>
      </c>
      <c r="R1965" s="26">
        <v>0</v>
      </c>
      <c r="S1965" s="26">
        <v>0</v>
      </c>
      <c r="T1965" s="26">
        <v>0</v>
      </c>
      <c r="U1965" s="26">
        <v>89.006</v>
      </c>
      <c r="V1965" s="26">
        <v>823.40200000000004</v>
      </c>
      <c r="W1965" s="26">
        <v>2745.7179999999998</v>
      </c>
      <c r="X1965" s="26">
        <v>4353.9769999999999</v>
      </c>
      <c r="Y1965" s="26">
        <v>10615.995999999999</v>
      </c>
      <c r="Z1965" s="26">
        <v>16269.985000000001</v>
      </c>
      <c r="AA1965" s="26">
        <v>18898.874</v>
      </c>
      <c r="AB1965" s="26">
        <v>23545.216</v>
      </c>
      <c r="AC1965" s="26">
        <v>30495.913</v>
      </c>
      <c r="AD1965" s="26">
        <v>36957.160000000003</v>
      </c>
      <c r="AE1965" s="26">
        <v>41798.533000000003</v>
      </c>
      <c r="AF1965" s="26">
        <v>44800.192999999999</v>
      </c>
      <c r="AG1965" s="26">
        <v>47698.432999999997</v>
      </c>
      <c r="AH1965" s="26">
        <v>49284.434000000001</v>
      </c>
      <c r="AI1965" s="26">
        <v>50199.506999999998</v>
      </c>
      <c r="AJ1965" s="26">
        <v>49661.106</v>
      </c>
      <c r="AK1965" s="26">
        <v>48743.578999999998</v>
      </c>
      <c r="AL1965" s="26">
        <v>46857.506000000001</v>
      </c>
      <c r="AM1965" s="26">
        <v>43872.542999999998</v>
      </c>
      <c r="AN1965" s="26">
        <v>39533.576999999997</v>
      </c>
      <c r="AO1965" s="26">
        <v>33888.156000000003</v>
      </c>
      <c r="AP1965" s="26">
        <v>27361.161</v>
      </c>
      <c r="AQ1965" s="26">
        <v>20119.512999999999</v>
      </c>
      <c r="AR1965" s="26">
        <v>13361.971</v>
      </c>
      <c r="AS1965" s="26">
        <v>7624.3720000000003</v>
      </c>
      <c r="AT1965" s="26">
        <v>3524.0050000000001</v>
      </c>
      <c r="AU1965" s="26">
        <v>1059.749</v>
      </c>
      <c r="AV1965" s="26">
        <v>97.352000000000004</v>
      </c>
      <c r="AW1965" s="26">
        <v>0</v>
      </c>
      <c r="AX1965" s="26">
        <v>0</v>
      </c>
      <c r="AY1965" s="26">
        <v>0</v>
      </c>
      <c r="AZ1965" s="26">
        <v>0</v>
      </c>
      <c r="BA1965" s="26">
        <v>0</v>
      </c>
      <c r="BB1965" s="26">
        <v>0</v>
      </c>
      <c r="BC1965" s="26">
        <v>0</v>
      </c>
      <c r="BD1965" s="26">
        <v>0</v>
      </c>
    </row>
    <row r="1966" spans="1:56" x14ac:dyDescent="0.25">
      <c r="A1966" t="s">
        <v>323</v>
      </c>
      <c r="D1966" t="s">
        <v>4</v>
      </c>
      <c r="G1966" s="155">
        <v>43095</v>
      </c>
      <c r="H1966" s="41">
        <f t="shared" si="35"/>
        <v>717923.9319999998</v>
      </c>
      <c r="I1966" s="26">
        <v>0</v>
      </c>
      <c r="J1966" s="26">
        <v>0</v>
      </c>
      <c r="K1966" s="26">
        <v>0</v>
      </c>
      <c r="L1966" s="26">
        <v>0</v>
      </c>
      <c r="M1966" s="26">
        <v>0</v>
      </c>
      <c r="N1966" s="26">
        <v>0</v>
      </c>
      <c r="O1966" s="26">
        <v>0</v>
      </c>
      <c r="P1966" s="26">
        <v>0</v>
      </c>
      <c r="Q1966" s="26">
        <v>0</v>
      </c>
      <c r="R1966" s="26">
        <v>0</v>
      </c>
      <c r="S1966" s="26">
        <v>0</v>
      </c>
      <c r="T1966" s="26">
        <v>0</v>
      </c>
      <c r="U1966" s="26">
        <v>425.98500000000001</v>
      </c>
      <c r="V1966" s="26">
        <v>1918.9960000000001</v>
      </c>
      <c r="W1966" s="26">
        <v>5248.8540000000003</v>
      </c>
      <c r="X1966" s="26">
        <v>10148.76</v>
      </c>
      <c r="Y1966" s="26">
        <v>16029.41</v>
      </c>
      <c r="Z1966" s="26">
        <v>22173.039000000001</v>
      </c>
      <c r="AA1966" s="26">
        <v>28213.659</v>
      </c>
      <c r="AB1966" s="26">
        <v>33399.968999999997</v>
      </c>
      <c r="AC1966" s="26">
        <v>38156.582999999999</v>
      </c>
      <c r="AD1966" s="26">
        <v>42110.002</v>
      </c>
      <c r="AE1966" s="26">
        <v>45085.815999999999</v>
      </c>
      <c r="AF1966" s="26">
        <v>47324.101000000002</v>
      </c>
      <c r="AG1966" s="26">
        <v>48558.233999999997</v>
      </c>
      <c r="AH1966" s="26">
        <v>49113.694000000003</v>
      </c>
      <c r="AI1966" s="26">
        <v>48575.614999999998</v>
      </c>
      <c r="AJ1966" s="26">
        <v>47322.033000000003</v>
      </c>
      <c r="AK1966" s="26">
        <v>44170.362999999998</v>
      </c>
      <c r="AL1966" s="26">
        <v>40287.226999999999</v>
      </c>
      <c r="AM1966" s="26">
        <v>36964.360999999997</v>
      </c>
      <c r="AN1966" s="26">
        <v>32707.864000000001</v>
      </c>
      <c r="AO1966" s="26">
        <v>27132.701000000001</v>
      </c>
      <c r="AP1966" s="26">
        <v>20939.146000000001</v>
      </c>
      <c r="AQ1966" s="26">
        <v>14850.036</v>
      </c>
      <c r="AR1966" s="26">
        <v>9359.2669999999998</v>
      </c>
      <c r="AS1966" s="26">
        <v>4630.9059999999999</v>
      </c>
      <c r="AT1966" s="26">
        <v>2291.998</v>
      </c>
      <c r="AU1966" s="26">
        <v>659.79200000000003</v>
      </c>
      <c r="AV1966" s="26">
        <v>125.521</v>
      </c>
      <c r="AW1966" s="26">
        <v>0</v>
      </c>
      <c r="AX1966" s="26">
        <v>0</v>
      </c>
      <c r="AY1966" s="26">
        <v>0</v>
      </c>
      <c r="AZ1966" s="26">
        <v>0</v>
      </c>
      <c r="BA1966" s="26">
        <v>0</v>
      </c>
      <c r="BB1966" s="26">
        <v>0</v>
      </c>
      <c r="BC1966" s="26">
        <v>0</v>
      </c>
      <c r="BD1966" s="26">
        <v>0</v>
      </c>
    </row>
    <row r="1967" spans="1:56" x14ac:dyDescent="0.25">
      <c r="A1967" t="s">
        <v>323</v>
      </c>
      <c r="D1967" t="s">
        <v>4</v>
      </c>
      <c r="G1967" s="155">
        <v>43096</v>
      </c>
      <c r="H1967" s="41">
        <f t="shared" si="35"/>
        <v>567288.63499999978</v>
      </c>
      <c r="I1967" s="26">
        <v>0</v>
      </c>
      <c r="J1967" s="26">
        <v>0</v>
      </c>
      <c r="K1967" s="26">
        <v>0</v>
      </c>
      <c r="L1967" s="26">
        <v>0</v>
      </c>
      <c r="M1967" s="26">
        <v>0</v>
      </c>
      <c r="N1967" s="26">
        <v>0</v>
      </c>
      <c r="O1967" s="26">
        <v>0</v>
      </c>
      <c r="P1967" s="26">
        <v>0</v>
      </c>
      <c r="Q1967" s="26">
        <v>0</v>
      </c>
      <c r="R1967" s="26">
        <v>0</v>
      </c>
      <c r="S1967" s="26">
        <v>0</v>
      </c>
      <c r="T1967" s="26">
        <v>0</v>
      </c>
      <c r="U1967" s="26">
        <v>390.50700000000001</v>
      </c>
      <c r="V1967" s="26">
        <v>1546.8979999999999</v>
      </c>
      <c r="W1967" s="26">
        <v>3589.6010000000001</v>
      </c>
      <c r="X1967" s="26">
        <v>8789.5499999999993</v>
      </c>
      <c r="Y1967" s="26">
        <v>14047.851000000001</v>
      </c>
      <c r="Z1967" s="26">
        <v>19345.884999999998</v>
      </c>
      <c r="AA1967" s="26">
        <v>25618.322</v>
      </c>
      <c r="AB1967" s="26">
        <v>30984.664000000001</v>
      </c>
      <c r="AC1967" s="26">
        <v>35277.927000000003</v>
      </c>
      <c r="AD1967" s="26">
        <v>38338.055</v>
      </c>
      <c r="AE1967" s="26">
        <v>40385.686999999998</v>
      </c>
      <c r="AF1967" s="26">
        <v>41566.330999999998</v>
      </c>
      <c r="AG1967" s="26">
        <v>41753.374000000003</v>
      </c>
      <c r="AH1967" s="26">
        <v>41031.773999999998</v>
      </c>
      <c r="AI1967" s="26">
        <v>38969.224999999999</v>
      </c>
      <c r="AJ1967" s="26">
        <v>35776.625999999997</v>
      </c>
      <c r="AK1967" s="26">
        <v>32037.638999999999</v>
      </c>
      <c r="AL1967" s="26">
        <v>28343.135999999999</v>
      </c>
      <c r="AM1967" s="26">
        <v>24505.691999999999</v>
      </c>
      <c r="AN1967" s="26">
        <v>21903.447</v>
      </c>
      <c r="AO1967" s="26">
        <v>18354.856</v>
      </c>
      <c r="AP1967" s="26">
        <v>11035.771000000001</v>
      </c>
      <c r="AQ1967" s="26">
        <v>6727.1779999999999</v>
      </c>
      <c r="AR1967" s="26">
        <v>4093.9969999999998</v>
      </c>
      <c r="AS1967" s="26">
        <v>1830.5530000000001</v>
      </c>
      <c r="AT1967" s="26">
        <v>816.06899999999996</v>
      </c>
      <c r="AU1967" s="26">
        <v>208.16200000000001</v>
      </c>
      <c r="AV1967" s="26">
        <v>19.858000000000001</v>
      </c>
      <c r="AW1967" s="26">
        <v>0</v>
      </c>
      <c r="AX1967" s="26">
        <v>0</v>
      </c>
      <c r="AY1967" s="26">
        <v>0</v>
      </c>
      <c r="AZ1967" s="26">
        <v>0</v>
      </c>
      <c r="BA1967" s="26">
        <v>0</v>
      </c>
      <c r="BB1967" s="26">
        <v>0</v>
      </c>
      <c r="BC1967" s="26">
        <v>0</v>
      </c>
      <c r="BD1967" s="26">
        <v>0</v>
      </c>
    </row>
    <row r="1968" spans="1:56" x14ac:dyDescent="0.25">
      <c r="A1968" t="s">
        <v>323</v>
      </c>
      <c r="D1968" t="s">
        <v>4</v>
      </c>
      <c r="G1968" s="155">
        <v>43097</v>
      </c>
      <c r="H1968" s="41">
        <f t="shared" si="35"/>
        <v>217918.155</v>
      </c>
      <c r="I1968" s="26">
        <v>0</v>
      </c>
      <c r="J1968" s="26">
        <v>0</v>
      </c>
      <c r="K1968" s="26">
        <v>0</v>
      </c>
      <c r="L1968" s="26">
        <v>0</v>
      </c>
      <c r="M1968" s="26">
        <v>0</v>
      </c>
      <c r="N1968" s="26">
        <v>0</v>
      </c>
      <c r="O1968" s="26">
        <v>0</v>
      </c>
      <c r="P1968" s="26">
        <v>0</v>
      </c>
      <c r="Q1968" s="26">
        <v>0</v>
      </c>
      <c r="R1968" s="26">
        <v>0</v>
      </c>
      <c r="S1968" s="26">
        <v>0</v>
      </c>
      <c r="T1968" s="26">
        <v>0</v>
      </c>
      <c r="U1968" s="26">
        <v>8.27</v>
      </c>
      <c r="V1968" s="26">
        <v>97.061999999999998</v>
      </c>
      <c r="W1968" s="26">
        <v>353.61099999999999</v>
      </c>
      <c r="X1968" s="26">
        <v>671.93799999999999</v>
      </c>
      <c r="Y1968" s="26">
        <v>965.00199999999995</v>
      </c>
      <c r="Z1968" s="26">
        <v>4790.5320000000002</v>
      </c>
      <c r="AA1968" s="26">
        <v>13024.732</v>
      </c>
      <c r="AB1968" s="26">
        <v>16886.27</v>
      </c>
      <c r="AC1968" s="26">
        <v>11699.736999999999</v>
      </c>
      <c r="AD1968" s="26">
        <v>13052.778</v>
      </c>
      <c r="AE1968" s="26">
        <v>15796.576999999999</v>
      </c>
      <c r="AF1968" s="26">
        <v>29919.993999999999</v>
      </c>
      <c r="AG1968" s="26">
        <v>25357.95</v>
      </c>
      <c r="AH1968" s="26">
        <v>18685.918000000001</v>
      </c>
      <c r="AI1968" s="26">
        <v>7825.5150000000003</v>
      </c>
      <c r="AJ1968" s="26">
        <v>6523.2129999999997</v>
      </c>
      <c r="AK1968" s="26">
        <v>15381.709000000001</v>
      </c>
      <c r="AL1968" s="26">
        <v>11021.289000000001</v>
      </c>
      <c r="AM1968" s="26">
        <v>5783.9340000000002</v>
      </c>
      <c r="AN1968" s="26">
        <v>4774.5110000000004</v>
      </c>
      <c r="AO1968" s="26">
        <v>3353.9749999999999</v>
      </c>
      <c r="AP1968" s="26">
        <v>4711.2849999999999</v>
      </c>
      <c r="AQ1968" s="26">
        <v>3786.0129999999999</v>
      </c>
      <c r="AR1968" s="26">
        <v>3217.982</v>
      </c>
      <c r="AS1968" s="26">
        <v>161.05799999999999</v>
      </c>
      <c r="AT1968" s="26">
        <v>28.068000000000001</v>
      </c>
      <c r="AU1968" s="26">
        <v>26.145</v>
      </c>
      <c r="AV1968" s="26">
        <v>13.087</v>
      </c>
      <c r="AW1968" s="26">
        <v>0</v>
      </c>
      <c r="AX1968" s="26">
        <v>0</v>
      </c>
      <c r="AY1968" s="26">
        <v>0</v>
      </c>
      <c r="AZ1968" s="26">
        <v>0</v>
      </c>
      <c r="BA1968" s="26">
        <v>0</v>
      </c>
      <c r="BB1968" s="26">
        <v>0</v>
      </c>
      <c r="BC1968" s="26">
        <v>0</v>
      </c>
      <c r="BD1968" s="26">
        <v>0</v>
      </c>
    </row>
    <row r="1969" spans="1:56" x14ac:dyDescent="0.25">
      <c r="A1969" t="s">
        <v>323</v>
      </c>
      <c r="D1969" t="s">
        <v>4</v>
      </c>
      <c r="G1969" s="155">
        <v>43098</v>
      </c>
      <c r="H1969" s="41">
        <f t="shared" si="35"/>
        <v>171852.43599999999</v>
      </c>
      <c r="I1969" s="26">
        <v>0</v>
      </c>
      <c r="J1969" s="26">
        <v>0</v>
      </c>
      <c r="K1969" s="26">
        <v>0</v>
      </c>
      <c r="L1969" s="26">
        <v>0</v>
      </c>
      <c r="M1969" s="26">
        <v>0</v>
      </c>
      <c r="N1969" s="26">
        <v>0</v>
      </c>
      <c r="O1969" s="26">
        <v>0</v>
      </c>
      <c r="P1969" s="26">
        <v>0</v>
      </c>
      <c r="Q1969" s="26">
        <v>0</v>
      </c>
      <c r="R1969" s="26">
        <v>0</v>
      </c>
      <c r="S1969" s="26">
        <v>0</v>
      </c>
      <c r="T1969" s="26">
        <v>0</v>
      </c>
      <c r="U1969" s="26">
        <v>24.125</v>
      </c>
      <c r="V1969" s="26">
        <v>119.541</v>
      </c>
      <c r="W1969" s="26">
        <v>525.56899999999996</v>
      </c>
      <c r="X1969" s="26">
        <v>2057.27</v>
      </c>
      <c r="Y1969" s="26">
        <v>4948.8760000000002</v>
      </c>
      <c r="Z1969" s="26">
        <v>4946.1090000000004</v>
      </c>
      <c r="AA1969" s="26">
        <v>11608.887000000001</v>
      </c>
      <c r="AB1969" s="26">
        <v>11329.157999999999</v>
      </c>
      <c r="AC1969" s="26">
        <v>17657.169000000002</v>
      </c>
      <c r="AD1969" s="26">
        <v>27547.227999999999</v>
      </c>
      <c r="AE1969" s="26">
        <v>27103.771000000001</v>
      </c>
      <c r="AF1969" s="26">
        <v>23295.949000000001</v>
      </c>
      <c r="AG1969" s="26">
        <v>18670.767</v>
      </c>
      <c r="AH1969" s="26">
        <v>10819.588</v>
      </c>
      <c r="AI1969" s="26">
        <v>4627.7749999999996</v>
      </c>
      <c r="AJ1969" s="26">
        <v>1371.5170000000001</v>
      </c>
      <c r="AK1969" s="26">
        <v>2681.4720000000002</v>
      </c>
      <c r="AL1969" s="26">
        <v>556.10199999999998</v>
      </c>
      <c r="AM1969" s="26">
        <v>314.20999999999998</v>
      </c>
      <c r="AN1969" s="26">
        <v>359.327</v>
      </c>
      <c r="AO1969" s="26">
        <v>261.79500000000002</v>
      </c>
      <c r="AP1969" s="26">
        <v>542.976</v>
      </c>
      <c r="AQ1969" s="26">
        <v>232.41</v>
      </c>
      <c r="AR1969" s="26">
        <v>108.551</v>
      </c>
      <c r="AS1969" s="26">
        <v>80.739000000000004</v>
      </c>
      <c r="AT1969" s="26">
        <v>28.991</v>
      </c>
      <c r="AU1969" s="26">
        <v>17.378</v>
      </c>
      <c r="AV1969" s="26">
        <v>15.186</v>
      </c>
      <c r="AW1969" s="26">
        <v>0</v>
      </c>
      <c r="AX1969" s="26">
        <v>0</v>
      </c>
      <c r="AY1969" s="26">
        <v>0</v>
      </c>
      <c r="AZ1969" s="26">
        <v>0</v>
      </c>
      <c r="BA1969" s="26">
        <v>0</v>
      </c>
      <c r="BB1969" s="26">
        <v>0</v>
      </c>
      <c r="BC1969" s="26">
        <v>0</v>
      </c>
      <c r="BD1969" s="26">
        <v>0</v>
      </c>
    </row>
    <row r="1970" spans="1:56" x14ac:dyDescent="0.25">
      <c r="A1970" t="s">
        <v>323</v>
      </c>
      <c r="D1970" t="s">
        <v>4</v>
      </c>
      <c r="G1970" s="155">
        <v>43099</v>
      </c>
      <c r="H1970" s="41">
        <f t="shared" si="35"/>
        <v>411739.973</v>
      </c>
      <c r="I1970" s="26">
        <v>0</v>
      </c>
      <c r="J1970" s="26">
        <v>0</v>
      </c>
      <c r="K1970" s="26">
        <v>0</v>
      </c>
      <c r="L1970" s="26">
        <v>0</v>
      </c>
      <c r="M1970" s="26">
        <v>0</v>
      </c>
      <c r="N1970" s="26">
        <v>0</v>
      </c>
      <c r="O1970" s="26">
        <v>0</v>
      </c>
      <c r="P1970" s="26">
        <v>0</v>
      </c>
      <c r="Q1970" s="26">
        <v>0</v>
      </c>
      <c r="R1970" s="26">
        <v>0</v>
      </c>
      <c r="S1970" s="26">
        <v>0</v>
      </c>
      <c r="T1970" s="26">
        <v>0</v>
      </c>
      <c r="U1970" s="26">
        <v>290.82400000000001</v>
      </c>
      <c r="V1970" s="26">
        <v>1451.761</v>
      </c>
      <c r="W1970" s="26">
        <v>3860.0120000000002</v>
      </c>
      <c r="X1970" s="26">
        <v>6020.1540000000005</v>
      </c>
      <c r="Y1970" s="26">
        <v>10239.290000000001</v>
      </c>
      <c r="Z1970" s="26">
        <v>18150.383000000002</v>
      </c>
      <c r="AA1970" s="26">
        <v>20290.927</v>
      </c>
      <c r="AB1970" s="26">
        <v>14337.055</v>
      </c>
      <c r="AC1970" s="26">
        <v>12077.585999999999</v>
      </c>
      <c r="AD1970" s="26">
        <v>28328.866999999998</v>
      </c>
      <c r="AE1970" s="26">
        <v>19924.683000000001</v>
      </c>
      <c r="AF1970" s="26">
        <v>26641.315999999999</v>
      </c>
      <c r="AG1970" s="26">
        <v>14394.218999999999</v>
      </c>
      <c r="AH1970" s="26">
        <v>24643.982</v>
      </c>
      <c r="AI1970" s="26">
        <v>12500.411</v>
      </c>
      <c r="AJ1970" s="26">
        <v>23570.903999999999</v>
      </c>
      <c r="AK1970" s="26">
        <v>23482.595000000001</v>
      </c>
      <c r="AL1970" s="26">
        <v>22489.690999999999</v>
      </c>
      <c r="AM1970" s="26">
        <v>17812.698</v>
      </c>
      <c r="AN1970" s="26">
        <v>24725.370999999999</v>
      </c>
      <c r="AO1970" s="26">
        <v>23558.807000000001</v>
      </c>
      <c r="AP1970" s="26">
        <v>21613.289000000001</v>
      </c>
      <c r="AQ1970" s="26">
        <v>18076.911</v>
      </c>
      <c r="AR1970" s="26">
        <v>12189.619000000001</v>
      </c>
      <c r="AS1970" s="26">
        <v>6958.777</v>
      </c>
      <c r="AT1970" s="26">
        <v>3076.9580000000001</v>
      </c>
      <c r="AU1970" s="26">
        <v>966.31500000000005</v>
      </c>
      <c r="AV1970" s="26">
        <v>66.567999999999998</v>
      </c>
      <c r="AW1970" s="26">
        <v>0</v>
      </c>
      <c r="AX1970" s="26">
        <v>0</v>
      </c>
      <c r="AY1970" s="26">
        <v>0</v>
      </c>
      <c r="AZ1970" s="26">
        <v>0</v>
      </c>
      <c r="BA1970" s="26">
        <v>0</v>
      </c>
      <c r="BB1970" s="26">
        <v>0</v>
      </c>
      <c r="BC1970" s="26">
        <v>0</v>
      </c>
      <c r="BD1970" s="26">
        <v>0</v>
      </c>
    </row>
    <row r="1971" spans="1:56" x14ac:dyDescent="0.25">
      <c r="A1971" t="s">
        <v>323</v>
      </c>
      <c r="D1971" t="s">
        <v>4</v>
      </c>
      <c r="G1971" s="155">
        <v>43100</v>
      </c>
      <c r="H1971" s="41">
        <f t="shared" si="35"/>
        <v>737427.93800000043</v>
      </c>
      <c r="I1971" s="26">
        <v>0</v>
      </c>
      <c r="J1971" s="26">
        <v>0</v>
      </c>
      <c r="K1971" s="26">
        <v>0</v>
      </c>
      <c r="L1971" s="26">
        <v>0</v>
      </c>
      <c r="M1971" s="26">
        <v>0</v>
      </c>
      <c r="N1971" s="26">
        <v>0</v>
      </c>
      <c r="O1971" s="26">
        <v>0</v>
      </c>
      <c r="P1971" s="26">
        <v>0</v>
      </c>
      <c r="Q1971" s="26">
        <v>0</v>
      </c>
      <c r="R1971" s="26">
        <v>0</v>
      </c>
      <c r="S1971" s="26">
        <v>0</v>
      </c>
      <c r="T1971" s="26">
        <v>0</v>
      </c>
      <c r="U1971" s="26">
        <v>238.44</v>
      </c>
      <c r="V1971" s="26">
        <v>1289.847</v>
      </c>
      <c r="W1971" s="26">
        <v>3798.0810000000001</v>
      </c>
      <c r="X1971" s="26">
        <v>8813.3250000000007</v>
      </c>
      <c r="Y1971" s="26">
        <v>13648.316999999999</v>
      </c>
      <c r="Z1971" s="26">
        <v>16112.694</v>
      </c>
      <c r="AA1971" s="26">
        <v>20642.580000000002</v>
      </c>
      <c r="AB1971" s="26">
        <v>27216.212</v>
      </c>
      <c r="AC1971" s="26">
        <v>35702.803</v>
      </c>
      <c r="AD1971" s="26">
        <v>43200.482000000004</v>
      </c>
      <c r="AE1971" s="26">
        <v>47015.370999999999</v>
      </c>
      <c r="AF1971" s="26">
        <v>49426.476000000002</v>
      </c>
      <c r="AG1971" s="26">
        <v>50956.955000000002</v>
      </c>
      <c r="AH1971" s="26">
        <v>51514.675999999999</v>
      </c>
      <c r="AI1971" s="26">
        <v>51469.36</v>
      </c>
      <c r="AJ1971" s="26">
        <v>50251.714999999997</v>
      </c>
      <c r="AK1971" s="26">
        <v>48193.654999999999</v>
      </c>
      <c r="AL1971" s="26">
        <v>45299.017999999996</v>
      </c>
      <c r="AM1971" s="26">
        <v>41499.152999999998</v>
      </c>
      <c r="AN1971" s="26">
        <v>35660.517999999996</v>
      </c>
      <c r="AO1971" s="26">
        <v>26987.581999999999</v>
      </c>
      <c r="AP1971" s="26">
        <v>24800.435000000001</v>
      </c>
      <c r="AQ1971" s="26">
        <v>19532.272000000001</v>
      </c>
      <c r="AR1971" s="26">
        <v>12504.278</v>
      </c>
      <c r="AS1971" s="26">
        <v>7136.6869999999999</v>
      </c>
      <c r="AT1971" s="26">
        <v>3372.0320000000002</v>
      </c>
      <c r="AU1971" s="26">
        <v>1039.925</v>
      </c>
      <c r="AV1971" s="26">
        <v>105.04900000000001</v>
      </c>
      <c r="AW1971" s="26">
        <v>0</v>
      </c>
      <c r="AX1971" s="26">
        <v>0</v>
      </c>
      <c r="AY1971" s="26">
        <v>0</v>
      </c>
      <c r="AZ1971" s="26">
        <v>0</v>
      </c>
      <c r="BA1971" s="26">
        <v>0</v>
      </c>
      <c r="BB1971" s="26">
        <v>0</v>
      </c>
      <c r="BC1971" s="26">
        <v>0</v>
      </c>
      <c r="BD1971" s="26">
        <v>0</v>
      </c>
    </row>
    <row r="1972" spans="1:56" x14ac:dyDescent="0.25">
      <c r="A1972" t="s">
        <v>323</v>
      </c>
      <c r="D1972" t="s">
        <v>4</v>
      </c>
      <c r="G1972" s="155">
        <v>43101</v>
      </c>
      <c r="H1972" s="41">
        <f t="shared" si="35"/>
        <v>727694.72100000014</v>
      </c>
      <c r="I1972" s="26">
        <v>0</v>
      </c>
      <c r="J1972" s="26">
        <v>0</v>
      </c>
      <c r="K1972" s="26">
        <v>0</v>
      </c>
      <c r="L1972" s="26">
        <v>0</v>
      </c>
      <c r="M1972" s="26">
        <v>0</v>
      </c>
      <c r="N1972" s="26">
        <v>0</v>
      </c>
      <c r="O1972" s="26">
        <v>0</v>
      </c>
      <c r="P1972" s="26">
        <v>0</v>
      </c>
      <c r="Q1972" s="26">
        <v>0</v>
      </c>
      <c r="R1972" s="26">
        <v>0</v>
      </c>
      <c r="S1972" s="26">
        <v>0</v>
      </c>
      <c r="T1972" s="26">
        <v>0</v>
      </c>
      <c r="U1972" s="26">
        <v>74.501000000000005</v>
      </c>
      <c r="V1972" s="26">
        <v>740.10599999999999</v>
      </c>
      <c r="W1972" s="26">
        <v>3025.732</v>
      </c>
      <c r="X1972" s="26">
        <v>7000.2870000000003</v>
      </c>
      <c r="Y1972" s="26">
        <v>11680.882</v>
      </c>
      <c r="Z1972" s="26">
        <v>15941.896000000001</v>
      </c>
      <c r="AA1972" s="26">
        <v>21965.708999999999</v>
      </c>
      <c r="AB1972" s="26">
        <v>28416.597000000002</v>
      </c>
      <c r="AC1972" s="26">
        <v>35114.383000000002</v>
      </c>
      <c r="AD1972" s="26">
        <v>40889.012000000002</v>
      </c>
      <c r="AE1972" s="26">
        <v>45389.671999999999</v>
      </c>
      <c r="AF1972" s="26">
        <v>47780.118999999999</v>
      </c>
      <c r="AG1972" s="26">
        <v>50122.279000000002</v>
      </c>
      <c r="AH1972" s="26">
        <v>50946.122000000003</v>
      </c>
      <c r="AI1972" s="26">
        <v>50819.915999999997</v>
      </c>
      <c r="AJ1972" s="26">
        <v>49797.072</v>
      </c>
      <c r="AK1972" s="26">
        <v>47598.942999999999</v>
      </c>
      <c r="AL1972" s="26">
        <v>44936.205999999998</v>
      </c>
      <c r="AM1972" s="26">
        <v>41064.578000000001</v>
      </c>
      <c r="AN1972" s="26">
        <v>36637.959000000003</v>
      </c>
      <c r="AO1972" s="26">
        <v>31289.228999999999</v>
      </c>
      <c r="AP1972" s="26">
        <v>25015.288</v>
      </c>
      <c r="AQ1972" s="26">
        <v>18243.674999999999</v>
      </c>
      <c r="AR1972" s="26">
        <v>12040.201999999999</v>
      </c>
      <c r="AS1972" s="26">
        <v>6867.7659999999996</v>
      </c>
      <c r="AT1972" s="26">
        <v>3202.1729999999998</v>
      </c>
      <c r="AU1972" s="26">
        <v>991.82100000000003</v>
      </c>
      <c r="AV1972" s="26">
        <v>102.596</v>
      </c>
      <c r="AW1972" s="26">
        <v>0</v>
      </c>
      <c r="AX1972" s="26">
        <v>0</v>
      </c>
      <c r="AY1972" s="26">
        <v>0</v>
      </c>
      <c r="AZ1972" s="26">
        <v>0</v>
      </c>
      <c r="BA1972" s="26">
        <v>0</v>
      </c>
      <c r="BB1972" s="26">
        <v>0</v>
      </c>
      <c r="BC1972" s="26">
        <v>0</v>
      </c>
      <c r="BD1972" s="26">
        <v>0</v>
      </c>
    </row>
    <row r="1973" spans="1:56" x14ac:dyDescent="0.25">
      <c r="A1973" t="s">
        <v>323</v>
      </c>
      <c r="D1973" t="s">
        <v>4</v>
      </c>
      <c r="G1973" s="155">
        <v>43102</v>
      </c>
      <c r="H1973" s="41">
        <f t="shared" si="35"/>
        <v>627809.71900000004</v>
      </c>
      <c r="I1973" s="26">
        <v>0</v>
      </c>
      <c r="J1973" s="26">
        <v>0</v>
      </c>
      <c r="K1973" s="26">
        <v>0</v>
      </c>
      <c r="L1973" s="26">
        <v>0</v>
      </c>
      <c r="M1973" s="26">
        <v>0</v>
      </c>
      <c r="N1973" s="26">
        <v>0</v>
      </c>
      <c r="O1973" s="26">
        <v>0</v>
      </c>
      <c r="P1973" s="26">
        <v>0</v>
      </c>
      <c r="Q1973" s="26">
        <v>0</v>
      </c>
      <c r="R1973" s="26">
        <v>0</v>
      </c>
      <c r="S1973" s="26">
        <v>0</v>
      </c>
      <c r="T1973" s="26">
        <v>0</v>
      </c>
      <c r="U1973" s="26">
        <v>147.27000000000001</v>
      </c>
      <c r="V1973" s="26">
        <v>1847.8119999999999</v>
      </c>
      <c r="W1973" s="26">
        <v>3313.3159999999998</v>
      </c>
      <c r="X1973" s="26">
        <v>7122.9759999999997</v>
      </c>
      <c r="Y1973" s="26">
        <v>13146.589</v>
      </c>
      <c r="Z1973" s="26">
        <v>16459.080999999998</v>
      </c>
      <c r="AA1973" s="26">
        <v>24026.776000000002</v>
      </c>
      <c r="AB1973" s="26">
        <v>25681.54</v>
      </c>
      <c r="AC1973" s="26">
        <v>31353.066999999999</v>
      </c>
      <c r="AD1973" s="26">
        <v>36607.370999999999</v>
      </c>
      <c r="AE1973" s="26">
        <v>40005.46</v>
      </c>
      <c r="AF1973" s="26">
        <v>42471.874000000003</v>
      </c>
      <c r="AG1973" s="26">
        <v>43311.857000000004</v>
      </c>
      <c r="AH1973" s="26">
        <v>42748.309000000001</v>
      </c>
      <c r="AI1973" s="26">
        <v>38226.254000000001</v>
      </c>
      <c r="AJ1973" s="26">
        <v>37101.233</v>
      </c>
      <c r="AK1973" s="26">
        <v>33937.118999999999</v>
      </c>
      <c r="AL1973" s="26">
        <v>31128.682000000001</v>
      </c>
      <c r="AM1973" s="26">
        <v>36104.553</v>
      </c>
      <c r="AN1973" s="26">
        <v>32640.252</v>
      </c>
      <c r="AO1973" s="26">
        <v>30822.095000000001</v>
      </c>
      <c r="AP1973" s="26">
        <v>23687.901999999998</v>
      </c>
      <c r="AQ1973" s="26">
        <v>15203.078</v>
      </c>
      <c r="AR1973" s="26">
        <v>10625.939</v>
      </c>
      <c r="AS1973" s="26">
        <v>6339.1869999999999</v>
      </c>
      <c r="AT1973" s="26">
        <v>3051.944</v>
      </c>
      <c r="AU1973" s="26">
        <v>672.71500000000003</v>
      </c>
      <c r="AV1973" s="26">
        <v>25.468</v>
      </c>
      <c r="AW1973" s="26">
        <v>0</v>
      </c>
      <c r="AX1973" s="26">
        <v>0</v>
      </c>
      <c r="AY1973" s="26">
        <v>0</v>
      </c>
      <c r="AZ1973" s="26">
        <v>0</v>
      </c>
      <c r="BA1973" s="26">
        <v>0</v>
      </c>
      <c r="BB1973" s="26">
        <v>0</v>
      </c>
      <c r="BC1973" s="26">
        <v>0</v>
      </c>
      <c r="BD1973" s="26">
        <v>0</v>
      </c>
    </row>
    <row r="1974" spans="1:56" x14ac:dyDescent="0.25">
      <c r="A1974" t="s">
        <v>323</v>
      </c>
      <c r="D1974" t="s">
        <v>4</v>
      </c>
      <c r="G1974" s="155">
        <v>43103</v>
      </c>
      <c r="H1974" s="41">
        <f t="shared" si="35"/>
        <v>666856.33400000015</v>
      </c>
      <c r="I1974" s="26">
        <v>0</v>
      </c>
      <c r="J1974" s="26">
        <v>0</v>
      </c>
      <c r="K1974" s="26">
        <v>0</v>
      </c>
      <c r="L1974" s="26">
        <v>0</v>
      </c>
      <c r="M1974" s="26">
        <v>0</v>
      </c>
      <c r="N1974" s="26">
        <v>0</v>
      </c>
      <c r="O1974" s="26">
        <v>0</v>
      </c>
      <c r="P1974" s="26">
        <v>0</v>
      </c>
      <c r="Q1974" s="26">
        <v>0</v>
      </c>
      <c r="R1974" s="26">
        <v>0</v>
      </c>
      <c r="S1974" s="26">
        <v>0</v>
      </c>
      <c r="T1974" s="26">
        <v>0</v>
      </c>
      <c r="U1974" s="26">
        <v>177.37</v>
      </c>
      <c r="V1974" s="26">
        <v>598.96799999999996</v>
      </c>
      <c r="W1974" s="26">
        <v>1735.934</v>
      </c>
      <c r="X1974" s="26">
        <v>6289.9409999999998</v>
      </c>
      <c r="Y1974" s="26">
        <v>12304.118</v>
      </c>
      <c r="Z1974" s="26">
        <v>14221.92</v>
      </c>
      <c r="AA1974" s="26">
        <v>17534.455999999998</v>
      </c>
      <c r="AB1974" s="26">
        <v>19774.205000000002</v>
      </c>
      <c r="AC1974" s="26">
        <v>24802.718000000001</v>
      </c>
      <c r="AD1974" s="26">
        <v>31236.575000000001</v>
      </c>
      <c r="AE1974" s="26">
        <v>31754.277999999998</v>
      </c>
      <c r="AF1974" s="26">
        <v>29331.557000000001</v>
      </c>
      <c r="AG1974" s="26">
        <v>43107.576999999997</v>
      </c>
      <c r="AH1974" s="26">
        <v>48168.021000000001</v>
      </c>
      <c r="AI1974" s="26">
        <v>50968.622000000003</v>
      </c>
      <c r="AJ1974" s="26">
        <v>51916.921999999999</v>
      </c>
      <c r="AK1974" s="26">
        <v>48683.699000000001</v>
      </c>
      <c r="AL1974" s="26">
        <v>48003.682999999997</v>
      </c>
      <c r="AM1974" s="26">
        <v>44080.356</v>
      </c>
      <c r="AN1974" s="26">
        <v>38849.324000000001</v>
      </c>
      <c r="AO1974" s="26">
        <v>33194.777999999998</v>
      </c>
      <c r="AP1974" s="26">
        <v>26387.084999999999</v>
      </c>
      <c r="AQ1974" s="26">
        <v>19390.305</v>
      </c>
      <c r="AR1974" s="26">
        <v>12637.169</v>
      </c>
      <c r="AS1974" s="26">
        <v>7087.1689999999999</v>
      </c>
      <c r="AT1974" s="26">
        <v>3432.873</v>
      </c>
      <c r="AU1974" s="26">
        <v>1075.5340000000001</v>
      </c>
      <c r="AV1974" s="26">
        <v>111.17700000000001</v>
      </c>
      <c r="AW1974" s="26">
        <v>0</v>
      </c>
      <c r="AX1974" s="26">
        <v>0</v>
      </c>
      <c r="AY1974" s="26">
        <v>0</v>
      </c>
      <c r="AZ1974" s="26">
        <v>0</v>
      </c>
      <c r="BA1974" s="26">
        <v>0</v>
      </c>
      <c r="BB1974" s="26">
        <v>0</v>
      </c>
      <c r="BC1974" s="26">
        <v>0</v>
      </c>
      <c r="BD1974" s="26">
        <v>0</v>
      </c>
    </row>
    <row r="1975" spans="1:56" x14ac:dyDescent="0.25">
      <c r="A1975" t="s">
        <v>323</v>
      </c>
      <c r="D1975" t="s">
        <v>4</v>
      </c>
      <c r="G1975" s="155">
        <v>43104</v>
      </c>
      <c r="H1975" s="41">
        <f t="shared" si="35"/>
        <v>727823.255</v>
      </c>
      <c r="I1975" s="26">
        <v>0</v>
      </c>
      <c r="J1975" s="26">
        <v>0</v>
      </c>
      <c r="K1975" s="26">
        <v>0</v>
      </c>
      <c r="L1975" s="26">
        <v>0</v>
      </c>
      <c r="M1975" s="26">
        <v>0</v>
      </c>
      <c r="N1975" s="26">
        <v>0</v>
      </c>
      <c r="O1975" s="26">
        <v>0</v>
      </c>
      <c r="P1975" s="26">
        <v>0</v>
      </c>
      <c r="Q1975" s="26">
        <v>0</v>
      </c>
      <c r="R1975" s="26">
        <v>0</v>
      </c>
      <c r="S1975" s="26">
        <v>0</v>
      </c>
      <c r="T1975" s="26">
        <v>0</v>
      </c>
      <c r="U1975" s="26">
        <v>210.05799999999999</v>
      </c>
      <c r="V1975" s="26">
        <v>1401.309</v>
      </c>
      <c r="W1975" s="26">
        <v>4083.7739999999999</v>
      </c>
      <c r="X1975" s="26">
        <v>8380.6679999999997</v>
      </c>
      <c r="Y1975" s="26">
        <v>13632.75</v>
      </c>
      <c r="Z1975" s="26">
        <v>19900.97</v>
      </c>
      <c r="AA1975" s="26">
        <v>26213.858</v>
      </c>
      <c r="AB1975" s="26">
        <v>31671.861000000001</v>
      </c>
      <c r="AC1975" s="26">
        <v>37020.125999999997</v>
      </c>
      <c r="AD1975" s="26">
        <v>41569.934000000001</v>
      </c>
      <c r="AE1975" s="26">
        <v>44699.398999999998</v>
      </c>
      <c r="AF1975" s="26">
        <v>47310.92</v>
      </c>
      <c r="AG1975" s="26">
        <v>48588.938000000002</v>
      </c>
      <c r="AH1975" s="26">
        <v>47434.542000000001</v>
      </c>
      <c r="AI1975" s="26">
        <v>45165.294000000002</v>
      </c>
      <c r="AJ1975" s="26">
        <v>45670.531999999999</v>
      </c>
      <c r="AK1975" s="26">
        <v>47284.771999999997</v>
      </c>
      <c r="AL1975" s="26">
        <v>45369.182999999997</v>
      </c>
      <c r="AM1975" s="26">
        <v>40889.665999999997</v>
      </c>
      <c r="AN1975" s="26">
        <v>35897.468000000001</v>
      </c>
      <c r="AO1975" s="26">
        <v>30253.958999999999</v>
      </c>
      <c r="AP1975" s="26">
        <v>25022.38</v>
      </c>
      <c r="AQ1975" s="26">
        <v>17753.329000000002</v>
      </c>
      <c r="AR1975" s="26">
        <v>11720.976000000001</v>
      </c>
      <c r="AS1975" s="26">
        <v>6631.1719999999996</v>
      </c>
      <c r="AT1975" s="26">
        <v>2975.538</v>
      </c>
      <c r="AU1975" s="26">
        <v>974.91099999999994</v>
      </c>
      <c r="AV1975" s="26">
        <v>94.968000000000004</v>
      </c>
      <c r="AW1975" s="26">
        <v>0</v>
      </c>
      <c r="AX1975" s="26">
        <v>0</v>
      </c>
      <c r="AY1975" s="26">
        <v>0</v>
      </c>
      <c r="AZ1975" s="26">
        <v>0</v>
      </c>
      <c r="BA1975" s="26">
        <v>0</v>
      </c>
      <c r="BB1975" s="26">
        <v>0</v>
      </c>
      <c r="BC1975" s="26">
        <v>0</v>
      </c>
      <c r="BD1975" s="26">
        <v>0</v>
      </c>
    </row>
    <row r="1976" spans="1:56" x14ac:dyDescent="0.25">
      <c r="A1976" t="s">
        <v>323</v>
      </c>
      <c r="D1976" t="s">
        <v>4</v>
      </c>
      <c r="G1976" s="155">
        <v>43105</v>
      </c>
      <c r="H1976" s="41">
        <f t="shared" si="35"/>
        <v>708523.38800000004</v>
      </c>
      <c r="I1976" s="26">
        <v>0</v>
      </c>
      <c r="J1976" s="26">
        <v>0</v>
      </c>
      <c r="K1976" s="26">
        <v>0</v>
      </c>
      <c r="L1976" s="26">
        <v>0</v>
      </c>
      <c r="M1976" s="26">
        <v>0</v>
      </c>
      <c r="N1976" s="26">
        <v>0</v>
      </c>
      <c r="O1976" s="26">
        <v>0</v>
      </c>
      <c r="P1976" s="26">
        <v>0</v>
      </c>
      <c r="Q1976" s="26">
        <v>0</v>
      </c>
      <c r="R1976" s="26">
        <v>0</v>
      </c>
      <c r="S1976" s="26">
        <v>0</v>
      </c>
      <c r="T1976" s="26">
        <v>0</v>
      </c>
      <c r="U1976" s="26">
        <v>235.417</v>
      </c>
      <c r="V1976" s="26">
        <v>1340.806</v>
      </c>
      <c r="W1976" s="26">
        <v>4122.0479999999998</v>
      </c>
      <c r="X1976" s="26">
        <v>8590.8420000000006</v>
      </c>
      <c r="Y1976" s="26">
        <v>14052.409</v>
      </c>
      <c r="Z1976" s="26">
        <v>19756.255000000001</v>
      </c>
      <c r="AA1976" s="26">
        <v>26177.231</v>
      </c>
      <c r="AB1976" s="26">
        <v>32273.834999999999</v>
      </c>
      <c r="AC1976" s="26">
        <v>37692.86</v>
      </c>
      <c r="AD1976" s="26">
        <v>42135.741000000002</v>
      </c>
      <c r="AE1976" s="26">
        <v>45290.245000000003</v>
      </c>
      <c r="AF1976" s="26">
        <v>47487.578000000001</v>
      </c>
      <c r="AG1976" s="26">
        <v>48878.716999999997</v>
      </c>
      <c r="AH1976" s="26">
        <v>49364.940999999999</v>
      </c>
      <c r="AI1976" s="26">
        <v>48724.711000000003</v>
      </c>
      <c r="AJ1976" s="26">
        <v>47358.201000000001</v>
      </c>
      <c r="AK1976" s="26">
        <v>45119.447</v>
      </c>
      <c r="AL1976" s="26">
        <v>41339.870000000003</v>
      </c>
      <c r="AM1976" s="26">
        <v>36897.411999999997</v>
      </c>
      <c r="AN1976" s="26">
        <v>31079.782999999999</v>
      </c>
      <c r="AO1976" s="26">
        <v>24701.638999999999</v>
      </c>
      <c r="AP1976" s="26">
        <v>22063.216</v>
      </c>
      <c r="AQ1976" s="26">
        <v>15508.35</v>
      </c>
      <c r="AR1976" s="26">
        <v>10024.855</v>
      </c>
      <c r="AS1976" s="26">
        <v>5653.143</v>
      </c>
      <c r="AT1976" s="26">
        <v>2081.7350000000001</v>
      </c>
      <c r="AU1976" s="26">
        <v>519.54700000000003</v>
      </c>
      <c r="AV1976" s="26">
        <v>52.554000000000002</v>
      </c>
      <c r="AW1976" s="26">
        <v>0</v>
      </c>
      <c r="AX1976" s="26">
        <v>0</v>
      </c>
      <c r="AY1976" s="26">
        <v>0</v>
      </c>
      <c r="AZ1976" s="26">
        <v>0</v>
      </c>
      <c r="BA1976" s="26">
        <v>0</v>
      </c>
      <c r="BB1976" s="26">
        <v>0</v>
      </c>
      <c r="BC1976" s="26">
        <v>0</v>
      </c>
      <c r="BD1976" s="26">
        <v>0</v>
      </c>
    </row>
    <row r="1977" spans="1:56" x14ac:dyDescent="0.25">
      <c r="A1977" t="s">
        <v>323</v>
      </c>
      <c r="D1977" t="s">
        <v>4</v>
      </c>
      <c r="G1977" s="155">
        <v>43106</v>
      </c>
      <c r="H1977" s="41">
        <f t="shared" si="35"/>
        <v>484137.62799999997</v>
      </c>
      <c r="I1977" s="26">
        <v>0</v>
      </c>
      <c r="J1977" s="26">
        <v>0</v>
      </c>
      <c r="K1977" s="26">
        <v>0</v>
      </c>
      <c r="L1977" s="26">
        <v>0</v>
      </c>
      <c r="M1977" s="26">
        <v>0</v>
      </c>
      <c r="N1977" s="26">
        <v>0</v>
      </c>
      <c r="O1977" s="26">
        <v>0</v>
      </c>
      <c r="P1977" s="26">
        <v>0</v>
      </c>
      <c r="Q1977" s="26">
        <v>0</v>
      </c>
      <c r="R1977" s="26">
        <v>0</v>
      </c>
      <c r="S1977" s="26">
        <v>0</v>
      </c>
      <c r="T1977" s="26">
        <v>0</v>
      </c>
      <c r="U1977" s="26">
        <v>158.77500000000001</v>
      </c>
      <c r="V1977" s="26">
        <v>1041.749</v>
      </c>
      <c r="W1977" s="26">
        <v>3380.6729999999998</v>
      </c>
      <c r="X1977" s="26">
        <v>7271.9480000000003</v>
      </c>
      <c r="Y1977" s="26">
        <v>12078.15</v>
      </c>
      <c r="Z1977" s="26">
        <v>16999.973999999998</v>
      </c>
      <c r="AA1977" s="26">
        <v>21932.343000000001</v>
      </c>
      <c r="AB1977" s="26">
        <v>25958.451000000001</v>
      </c>
      <c r="AC1977" s="26">
        <v>29248.13</v>
      </c>
      <c r="AD1977" s="26">
        <v>31844.171999999999</v>
      </c>
      <c r="AE1977" s="26">
        <v>33468.137000000002</v>
      </c>
      <c r="AF1977" s="26">
        <v>34204.974999999999</v>
      </c>
      <c r="AG1977" s="26">
        <v>34182.663</v>
      </c>
      <c r="AH1977" s="26">
        <v>33250.447999999997</v>
      </c>
      <c r="AI1977" s="26">
        <v>31995.012999999999</v>
      </c>
      <c r="AJ1977" s="26">
        <v>30085.205999999998</v>
      </c>
      <c r="AK1977" s="26">
        <v>27857.719000000001</v>
      </c>
      <c r="AL1977" s="26">
        <v>25236.825000000001</v>
      </c>
      <c r="AM1977" s="26">
        <v>22061.045999999998</v>
      </c>
      <c r="AN1977" s="26">
        <v>18638.982</v>
      </c>
      <c r="AO1977" s="26">
        <v>14787.647999999999</v>
      </c>
      <c r="AP1977" s="26">
        <v>10827.39</v>
      </c>
      <c r="AQ1977" s="26">
        <v>8620.9869999999992</v>
      </c>
      <c r="AR1977" s="26">
        <v>5412.7280000000001</v>
      </c>
      <c r="AS1977" s="26">
        <v>2437.8200000000002</v>
      </c>
      <c r="AT1977" s="26">
        <v>976.81700000000001</v>
      </c>
      <c r="AU1977" s="26">
        <v>157.31</v>
      </c>
      <c r="AV1977" s="26">
        <v>21.548999999999999</v>
      </c>
      <c r="AW1977" s="26">
        <v>0</v>
      </c>
      <c r="AX1977" s="26">
        <v>0</v>
      </c>
      <c r="AY1977" s="26">
        <v>0</v>
      </c>
      <c r="AZ1977" s="26">
        <v>0</v>
      </c>
      <c r="BA1977" s="26">
        <v>0</v>
      </c>
      <c r="BB1977" s="26">
        <v>0</v>
      </c>
      <c r="BC1977" s="26">
        <v>0</v>
      </c>
      <c r="BD1977" s="26">
        <v>0</v>
      </c>
    </row>
    <row r="1978" spans="1:56" x14ac:dyDescent="0.25">
      <c r="A1978" t="s">
        <v>323</v>
      </c>
      <c r="D1978" t="s">
        <v>4</v>
      </c>
      <c r="G1978" s="155">
        <v>43107</v>
      </c>
      <c r="H1978" s="41">
        <f t="shared" si="35"/>
        <v>280621.73700000008</v>
      </c>
      <c r="I1978" s="26">
        <v>0</v>
      </c>
      <c r="J1978" s="26">
        <v>0</v>
      </c>
      <c r="K1978" s="26">
        <v>0</v>
      </c>
      <c r="L1978" s="26">
        <v>0</v>
      </c>
      <c r="M1978" s="26">
        <v>0</v>
      </c>
      <c r="N1978" s="26">
        <v>0</v>
      </c>
      <c r="O1978" s="26">
        <v>0</v>
      </c>
      <c r="P1978" s="26">
        <v>0</v>
      </c>
      <c r="Q1978" s="26">
        <v>0</v>
      </c>
      <c r="R1978" s="26">
        <v>0</v>
      </c>
      <c r="S1978" s="26">
        <v>0</v>
      </c>
      <c r="T1978" s="26">
        <v>0</v>
      </c>
      <c r="U1978" s="26">
        <v>96.1</v>
      </c>
      <c r="V1978" s="26">
        <v>606.29100000000005</v>
      </c>
      <c r="W1978" s="26">
        <v>2609.1840000000002</v>
      </c>
      <c r="X1978" s="26">
        <v>2775.6460000000002</v>
      </c>
      <c r="Y1978" s="26">
        <v>3890.1170000000002</v>
      </c>
      <c r="Z1978" s="26">
        <v>4304.9359999999997</v>
      </c>
      <c r="AA1978" s="26">
        <v>4811.1279999999997</v>
      </c>
      <c r="AB1978" s="26">
        <v>6784.1719999999996</v>
      </c>
      <c r="AC1978" s="26">
        <v>5796.9620000000004</v>
      </c>
      <c r="AD1978" s="26">
        <v>9360.3240000000005</v>
      </c>
      <c r="AE1978" s="26">
        <v>14097.49</v>
      </c>
      <c r="AF1978" s="26">
        <v>17089.036</v>
      </c>
      <c r="AG1978" s="26">
        <v>19861.141</v>
      </c>
      <c r="AH1978" s="26">
        <v>21071.966</v>
      </c>
      <c r="AI1978" s="26">
        <v>20015.131000000001</v>
      </c>
      <c r="AJ1978" s="26">
        <v>22021.526999999998</v>
      </c>
      <c r="AK1978" s="26">
        <v>19975.733</v>
      </c>
      <c r="AL1978" s="26">
        <v>23637.983</v>
      </c>
      <c r="AM1978" s="26">
        <v>14040.927</v>
      </c>
      <c r="AN1978" s="26">
        <v>17807.085999999999</v>
      </c>
      <c r="AO1978" s="26">
        <v>20547.758999999998</v>
      </c>
      <c r="AP1978" s="26">
        <v>12977.378000000001</v>
      </c>
      <c r="AQ1978" s="26">
        <v>7004.5140000000001</v>
      </c>
      <c r="AR1978" s="26">
        <v>6161.3630000000003</v>
      </c>
      <c r="AS1978" s="26">
        <v>2181.933</v>
      </c>
      <c r="AT1978" s="26">
        <v>743.61300000000006</v>
      </c>
      <c r="AU1978" s="26">
        <v>298.83300000000003</v>
      </c>
      <c r="AV1978" s="26">
        <v>53.463999999999999</v>
      </c>
      <c r="AW1978" s="26">
        <v>0</v>
      </c>
      <c r="AX1978" s="26">
        <v>0</v>
      </c>
      <c r="AY1978" s="26">
        <v>0</v>
      </c>
      <c r="AZ1978" s="26">
        <v>0</v>
      </c>
      <c r="BA1978" s="26">
        <v>0</v>
      </c>
      <c r="BB1978" s="26">
        <v>0</v>
      </c>
      <c r="BC1978" s="26">
        <v>0</v>
      </c>
      <c r="BD1978" s="26">
        <v>0</v>
      </c>
    </row>
    <row r="1979" spans="1:56" x14ac:dyDescent="0.25">
      <c r="A1979" t="s">
        <v>323</v>
      </c>
      <c r="D1979" t="s">
        <v>4</v>
      </c>
      <c r="G1979" s="155">
        <v>43108</v>
      </c>
      <c r="H1979" s="41">
        <f t="shared" si="35"/>
        <v>391876.27600000007</v>
      </c>
      <c r="I1979" s="26">
        <v>0</v>
      </c>
      <c r="J1979" s="26">
        <v>0</v>
      </c>
      <c r="K1979" s="26">
        <v>0</v>
      </c>
      <c r="L1979" s="26">
        <v>0</v>
      </c>
      <c r="M1979" s="26">
        <v>0</v>
      </c>
      <c r="N1979" s="26">
        <v>0</v>
      </c>
      <c r="O1979" s="26">
        <v>0</v>
      </c>
      <c r="P1979" s="26">
        <v>0</v>
      </c>
      <c r="Q1979" s="26">
        <v>0</v>
      </c>
      <c r="R1979" s="26">
        <v>0</v>
      </c>
      <c r="S1979" s="26">
        <v>0</v>
      </c>
      <c r="T1979" s="26">
        <v>0</v>
      </c>
      <c r="U1979" s="26">
        <v>67.879000000000005</v>
      </c>
      <c r="V1979" s="26">
        <v>640.11800000000005</v>
      </c>
      <c r="W1979" s="26">
        <v>1333.4190000000001</v>
      </c>
      <c r="X1979" s="26">
        <v>1452.711</v>
      </c>
      <c r="Y1979" s="26">
        <v>4238.1559999999999</v>
      </c>
      <c r="Z1979" s="26">
        <v>5014.2079999999996</v>
      </c>
      <c r="AA1979" s="26">
        <v>9048.2350000000006</v>
      </c>
      <c r="AB1979" s="26">
        <v>10015.808999999999</v>
      </c>
      <c r="AC1979" s="26">
        <v>14169.388000000001</v>
      </c>
      <c r="AD1979" s="26">
        <v>14634.016</v>
      </c>
      <c r="AE1979" s="26">
        <v>20161.920999999998</v>
      </c>
      <c r="AF1979" s="26">
        <v>26506.112000000001</v>
      </c>
      <c r="AG1979" s="26">
        <v>39476.485000000001</v>
      </c>
      <c r="AH1979" s="26">
        <v>32897.586000000003</v>
      </c>
      <c r="AI1979" s="26">
        <v>30691.401000000002</v>
      </c>
      <c r="AJ1979" s="26">
        <v>20858.294000000002</v>
      </c>
      <c r="AK1979" s="26">
        <v>18267.379000000001</v>
      </c>
      <c r="AL1979" s="26">
        <v>21693.525000000001</v>
      </c>
      <c r="AM1979" s="26">
        <v>25601.465</v>
      </c>
      <c r="AN1979" s="26">
        <v>28544.843000000001</v>
      </c>
      <c r="AO1979" s="26">
        <v>30658.528999999999</v>
      </c>
      <c r="AP1979" s="26">
        <v>18170.02</v>
      </c>
      <c r="AQ1979" s="26">
        <v>7631.2669999999998</v>
      </c>
      <c r="AR1979" s="26">
        <v>3033.06</v>
      </c>
      <c r="AS1979" s="26">
        <v>2788.0970000000002</v>
      </c>
      <c r="AT1979" s="26">
        <v>2942.4560000000001</v>
      </c>
      <c r="AU1979" s="26">
        <v>1178.9829999999999</v>
      </c>
      <c r="AV1979" s="26">
        <v>160.91399999999999</v>
      </c>
      <c r="AW1979" s="26">
        <v>0</v>
      </c>
      <c r="AX1979" s="26">
        <v>0</v>
      </c>
      <c r="AY1979" s="26">
        <v>0</v>
      </c>
      <c r="AZ1979" s="26">
        <v>0</v>
      </c>
      <c r="BA1979" s="26">
        <v>0</v>
      </c>
      <c r="BB1979" s="26">
        <v>0</v>
      </c>
      <c r="BC1979" s="26">
        <v>0</v>
      </c>
      <c r="BD1979" s="26">
        <v>0</v>
      </c>
    </row>
    <row r="1980" spans="1:56" x14ac:dyDescent="0.25">
      <c r="A1980" t="s">
        <v>323</v>
      </c>
      <c r="D1980" t="s">
        <v>4</v>
      </c>
      <c r="G1980" s="155">
        <v>43109</v>
      </c>
      <c r="H1980" s="41">
        <f t="shared" si="35"/>
        <v>695721.27199999988</v>
      </c>
      <c r="I1980" s="26">
        <v>0</v>
      </c>
      <c r="J1980" s="26">
        <v>0</v>
      </c>
      <c r="K1980" s="26">
        <v>0</v>
      </c>
      <c r="L1980" s="26">
        <v>0</v>
      </c>
      <c r="M1980" s="26">
        <v>0</v>
      </c>
      <c r="N1980" s="26">
        <v>0</v>
      </c>
      <c r="O1980" s="26">
        <v>0</v>
      </c>
      <c r="P1980" s="26">
        <v>0</v>
      </c>
      <c r="Q1980" s="26">
        <v>0</v>
      </c>
      <c r="R1980" s="26">
        <v>0</v>
      </c>
      <c r="S1980" s="26">
        <v>0</v>
      </c>
      <c r="T1980" s="26">
        <v>0</v>
      </c>
      <c r="U1980" s="26">
        <v>90.468999999999994</v>
      </c>
      <c r="V1980" s="26">
        <v>592.88099999999997</v>
      </c>
      <c r="W1980" s="26">
        <v>2949.6379999999999</v>
      </c>
      <c r="X1980" s="26">
        <v>7008.2539999999999</v>
      </c>
      <c r="Y1980" s="26">
        <v>12602.714</v>
      </c>
      <c r="Z1980" s="26">
        <v>19124.004000000001</v>
      </c>
      <c r="AA1980" s="26">
        <v>25008.57</v>
      </c>
      <c r="AB1980" s="26">
        <v>29491.066999999999</v>
      </c>
      <c r="AC1980" s="26">
        <v>27803.777999999998</v>
      </c>
      <c r="AD1980" s="26">
        <v>28303.205000000002</v>
      </c>
      <c r="AE1980" s="26">
        <v>30273.057000000001</v>
      </c>
      <c r="AF1980" s="26">
        <v>36537.15</v>
      </c>
      <c r="AG1980" s="26">
        <v>39820.536</v>
      </c>
      <c r="AH1980" s="26">
        <v>44111.353000000003</v>
      </c>
      <c r="AI1980" s="26">
        <v>45848.101000000002</v>
      </c>
      <c r="AJ1980" s="26">
        <v>50060.434999999998</v>
      </c>
      <c r="AK1980" s="26">
        <v>50606.758000000002</v>
      </c>
      <c r="AL1980" s="26">
        <v>49026.682999999997</v>
      </c>
      <c r="AM1980" s="26">
        <v>45331.239000000001</v>
      </c>
      <c r="AN1980" s="26">
        <v>40679.048000000003</v>
      </c>
      <c r="AO1980" s="26">
        <v>34899.205999999998</v>
      </c>
      <c r="AP1980" s="26">
        <v>28240.959999999999</v>
      </c>
      <c r="AQ1980" s="26">
        <v>20869.403999999999</v>
      </c>
      <c r="AR1980" s="26">
        <v>13895.509</v>
      </c>
      <c r="AS1980" s="26">
        <v>7892.0119999999997</v>
      </c>
      <c r="AT1980" s="26">
        <v>3566.4470000000001</v>
      </c>
      <c r="AU1980" s="26">
        <v>1010.903</v>
      </c>
      <c r="AV1980" s="26">
        <v>77.891000000000005</v>
      </c>
      <c r="AW1980" s="26">
        <v>0</v>
      </c>
      <c r="AX1980" s="26">
        <v>0</v>
      </c>
      <c r="AY1980" s="26">
        <v>0</v>
      </c>
      <c r="AZ1980" s="26">
        <v>0</v>
      </c>
      <c r="BA1980" s="26">
        <v>0</v>
      </c>
      <c r="BB1980" s="26">
        <v>0</v>
      </c>
      <c r="BC1980" s="26">
        <v>0</v>
      </c>
      <c r="BD1980" s="26">
        <v>0</v>
      </c>
    </row>
    <row r="1981" spans="1:56" x14ac:dyDescent="0.25">
      <c r="A1981" t="s">
        <v>323</v>
      </c>
      <c r="D1981" t="s">
        <v>4</v>
      </c>
      <c r="G1981" s="155">
        <v>43110</v>
      </c>
      <c r="H1981" s="41">
        <f t="shared" si="35"/>
        <v>581028.20700000005</v>
      </c>
      <c r="I1981" s="26">
        <v>0</v>
      </c>
      <c r="J1981" s="26">
        <v>0</v>
      </c>
      <c r="K1981" s="26">
        <v>0</v>
      </c>
      <c r="L1981" s="26">
        <v>0</v>
      </c>
      <c r="M1981" s="26">
        <v>0</v>
      </c>
      <c r="N1981" s="26">
        <v>0</v>
      </c>
      <c r="O1981" s="26">
        <v>0</v>
      </c>
      <c r="P1981" s="26">
        <v>0</v>
      </c>
      <c r="Q1981" s="26">
        <v>0</v>
      </c>
      <c r="R1981" s="26">
        <v>0</v>
      </c>
      <c r="S1981" s="26">
        <v>0</v>
      </c>
      <c r="T1981" s="26">
        <v>0</v>
      </c>
      <c r="U1981" s="26">
        <v>141.071</v>
      </c>
      <c r="V1981" s="26">
        <v>1081.4839999999999</v>
      </c>
      <c r="W1981" s="26">
        <v>3507.3719999999998</v>
      </c>
      <c r="X1981" s="26">
        <v>7613.6729999999998</v>
      </c>
      <c r="Y1981" s="26">
        <v>13438.67</v>
      </c>
      <c r="Z1981" s="26">
        <v>19868.743999999999</v>
      </c>
      <c r="AA1981" s="26">
        <v>26774.550999999999</v>
      </c>
      <c r="AB1981" s="26">
        <v>33168.953999999998</v>
      </c>
      <c r="AC1981" s="26">
        <v>37557.188000000002</v>
      </c>
      <c r="AD1981" s="26">
        <v>41092.455000000002</v>
      </c>
      <c r="AE1981" s="26">
        <v>36403.652000000002</v>
      </c>
      <c r="AF1981" s="26">
        <v>34956.667999999998</v>
      </c>
      <c r="AG1981" s="26">
        <v>41072.767999999996</v>
      </c>
      <c r="AH1981" s="26">
        <v>41555.347000000002</v>
      </c>
      <c r="AI1981" s="26">
        <v>43156.89</v>
      </c>
      <c r="AJ1981" s="26">
        <v>35165.339</v>
      </c>
      <c r="AK1981" s="26">
        <v>22678.364000000001</v>
      </c>
      <c r="AL1981" s="26">
        <v>18286.064999999999</v>
      </c>
      <c r="AM1981" s="26">
        <v>28266.7</v>
      </c>
      <c r="AN1981" s="26">
        <v>22949.363000000001</v>
      </c>
      <c r="AO1981" s="26">
        <v>18790.074000000001</v>
      </c>
      <c r="AP1981" s="26">
        <v>13659.710999999999</v>
      </c>
      <c r="AQ1981" s="26">
        <v>16949.170999999998</v>
      </c>
      <c r="AR1981" s="26">
        <v>12118.513000000001</v>
      </c>
      <c r="AS1981" s="26">
        <v>6622.7579999999998</v>
      </c>
      <c r="AT1981" s="26">
        <v>3059.3629999999998</v>
      </c>
      <c r="AU1981" s="26">
        <v>977.93499999999995</v>
      </c>
      <c r="AV1981" s="26">
        <v>115.364</v>
      </c>
      <c r="AW1981" s="26">
        <v>0</v>
      </c>
      <c r="AX1981" s="26">
        <v>0</v>
      </c>
      <c r="AY1981" s="26">
        <v>0</v>
      </c>
      <c r="AZ1981" s="26">
        <v>0</v>
      </c>
      <c r="BA1981" s="26">
        <v>0</v>
      </c>
      <c r="BB1981" s="26">
        <v>0</v>
      </c>
      <c r="BC1981" s="26">
        <v>0</v>
      </c>
      <c r="BD1981" s="26">
        <v>0</v>
      </c>
    </row>
    <row r="1982" spans="1:56" x14ac:dyDescent="0.25">
      <c r="A1982" t="s">
        <v>323</v>
      </c>
      <c r="D1982" t="s">
        <v>4</v>
      </c>
      <c r="G1982" s="155">
        <v>43111</v>
      </c>
      <c r="H1982" s="41">
        <f t="shared" si="35"/>
        <v>542829.28099999984</v>
      </c>
      <c r="I1982" s="26">
        <v>0</v>
      </c>
      <c r="J1982" s="26">
        <v>0</v>
      </c>
      <c r="K1982" s="26">
        <v>0</v>
      </c>
      <c r="L1982" s="26">
        <v>0</v>
      </c>
      <c r="M1982" s="26">
        <v>0</v>
      </c>
      <c r="N1982" s="26">
        <v>0</v>
      </c>
      <c r="O1982" s="26">
        <v>0</v>
      </c>
      <c r="P1982" s="26">
        <v>0</v>
      </c>
      <c r="Q1982" s="26">
        <v>0</v>
      </c>
      <c r="R1982" s="26">
        <v>0</v>
      </c>
      <c r="S1982" s="26">
        <v>0</v>
      </c>
      <c r="T1982" s="26">
        <v>0</v>
      </c>
      <c r="U1982" s="26">
        <v>307.61399999999998</v>
      </c>
      <c r="V1982" s="26">
        <v>1196.6079999999999</v>
      </c>
      <c r="W1982" s="26">
        <v>3343.038</v>
      </c>
      <c r="X1982" s="26">
        <v>7368.3940000000002</v>
      </c>
      <c r="Y1982" s="26">
        <v>12714.282999999999</v>
      </c>
      <c r="Z1982" s="26">
        <v>18680.23</v>
      </c>
      <c r="AA1982" s="26">
        <v>24354.994999999999</v>
      </c>
      <c r="AB1982" s="26">
        <v>29870.845000000001</v>
      </c>
      <c r="AC1982" s="26">
        <v>34269.803999999996</v>
      </c>
      <c r="AD1982" s="26">
        <v>36619.752</v>
      </c>
      <c r="AE1982" s="26">
        <v>40690.661</v>
      </c>
      <c r="AF1982" s="26">
        <v>41604.142999999996</v>
      </c>
      <c r="AG1982" s="26">
        <v>42659.483</v>
      </c>
      <c r="AH1982" s="26">
        <v>40357.582999999999</v>
      </c>
      <c r="AI1982" s="26">
        <v>35787.43</v>
      </c>
      <c r="AJ1982" s="26">
        <v>36987.576999999997</v>
      </c>
      <c r="AK1982" s="26">
        <v>32702.513999999999</v>
      </c>
      <c r="AL1982" s="26">
        <v>21327.093000000001</v>
      </c>
      <c r="AM1982" s="26">
        <v>20676.155999999999</v>
      </c>
      <c r="AN1982" s="26">
        <v>22703.677</v>
      </c>
      <c r="AO1982" s="26">
        <v>16519.137999999999</v>
      </c>
      <c r="AP1982" s="26">
        <v>7862.2460000000001</v>
      </c>
      <c r="AQ1982" s="26">
        <v>5496.1809999999996</v>
      </c>
      <c r="AR1982" s="26">
        <v>4137.1239999999998</v>
      </c>
      <c r="AS1982" s="26">
        <v>2860.72</v>
      </c>
      <c r="AT1982" s="26">
        <v>1330.1289999999999</v>
      </c>
      <c r="AU1982" s="26">
        <v>374.10899999999998</v>
      </c>
      <c r="AV1982" s="26">
        <v>27.754000000000001</v>
      </c>
      <c r="AW1982" s="26">
        <v>0</v>
      </c>
      <c r="AX1982" s="26">
        <v>0</v>
      </c>
      <c r="AY1982" s="26">
        <v>0</v>
      </c>
      <c r="AZ1982" s="26">
        <v>0</v>
      </c>
      <c r="BA1982" s="26">
        <v>0</v>
      </c>
      <c r="BB1982" s="26">
        <v>0</v>
      </c>
      <c r="BC1982" s="26">
        <v>0</v>
      </c>
      <c r="BD1982" s="26">
        <v>0</v>
      </c>
    </row>
    <row r="1983" spans="1:56" x14ac:dyDescent="0.25">
      <c r="A1983" t="s">
        <v>323</v>
      </c>
      <c r="D1983" t="s">
        <v>4</v>
      </c>
      <c r="G1983" s="155">
        <v>43112</v>
      </c>
      <c r="H1983" s="41">
        <f t="shared" si="35"/>
        <v>36227.176999999989</v>
      </c>
      <c r="I1983" s="26">
        <v>0</v>
      </c>
      <c r="J1983" s="26">
        <v>0</v>
      </c>
      <c r="K1983" s="26">
        <v>0</v>
      </c>
      <c r="L1983" s="26">
        <v>0</v>
      </c>
      <c r="M1983" s="26">
        <v>0</v>
      </c>
      <c r="N1983" s="26">
        <v>0</v>
      </c>
      <c r="O1983" s="26">
        <v>0</v>
      </c>
      <c r="P1983" s="26">
        <v>0</v>
      </c>
      <c r="Q1983" s="26">
        <v>0</v>
      </c>
      <c r="R1983" s="26">
        <v>0</v>
      </c>
      <c r="S1983" s="26">
        <v>0</v>
      </c>
      <c r="T1983" s="26">
        <v>0</v>
      </c>
      <c r="U1983" s="26">
        <v>17.652999999999999</v>
      </c>
      <c r="V1983" s="26">
        <v>32.923000000000002</v>
      </c>
      <c r="W1983" s="26">
        <v>168.309</v>
      </c>
      <c r="X1983" s="26">
        <v>95.242000000000004</v>
      </c>
      <c r="Y1983" s="26">
        <v>336.87900000000002</v>
      </c>
      <c r="Z1983" s="26">
        <v>879.23800000000006</v>
      </c>
      <c r="AA1983" s="26">
        <v>329.09899999999999</v>
      </c>
      <c r="AB1983" s="26">
        <v>2667.7449999999999</v>
      </c>
      <c r="AC1983" s="26">
        <v>5772.1440000000002</v>
      </c>
      <c r="AD1983" s="26">
        <v>2668.2579999999998</v>
      </c>
      <c r="AE1983" s="26">
        <v>3367.1019999999999</v>
      </c>
      <c r="AF1983" s="26">
        <v>5636.9989999999998</v>
      </c>
      <c r="AG1983" s="26">
        <v>3526.6469999999999</v>
      </c>
      <c r="AH1983" s="26">
        <v>2499.1979999999999</v>
      </c>
      <c r="AI1983" s="26">
        <v>644.03099999999995</v>
      </c>
      <c r="AJ1983" s="26">
        <v>2559.7260000000001</v>
      </c>
      <c r="AK1983" s="26">
        <v>1595.9559999999999</v>
      </c>
      <c r="AL1983" s="26">
        <v>1229.31</v>
      </c>
      <c r="AM1983" s="26">
        <v>675.92399999999998</v>
      </c>
      <c r="AN1983" s="26">
        <v>429.94499999999999</v>
      </c>
      <c r="AO1983" s="26">
        <v>439.50900000000001</v>
      </c>
      <c r="AP1983" s="26">
        <v>440.02100000000002</v>
      </c>
      <c r="AQ1983" s="26">
        <v>109.378</v>
      </c>
      <c r="AR1983" s="26">
        <v>62.643999999999998</v>
      </c>
      <c r="AS1983" s="26">
        <v>22.539000000000001</v>
      </c>
      <c r="AT1983" s="26">
        <v>9.9380000000000006</v>
      </c>
      <c r="AU1983" s="26">
        <v>5.7569999999999997</v>
      </c>
      <c r="AV1983" s="26">
        <v>5.0629999999999997</v>
      </c>
      <c r="AW1983" s="26">
        <v>0</v>
      </c>
      <c r="AX1983" s="26">
        <v>0</v>
      </c>
      <c r="AY1983" s="26">
        <v>0</v>
      </c>
      <c r="AZ1983" s="26">
        <v>0</v>
      </c>
      <c r="BA1983" s="26">
        <v>0</v>
      </c>
      <c r="BB1983" s="26">
        <v>0</v>
      </c>
      <c r="BC1983" s="26">
        <v>0</v>
      </c>
      <c r="BD1983" s="26">
        <v>0</v>
      </c>
    </row>
    <row r="1984" spans="1:56" x14ac:dyDescent="0.25">
      <c r="A1984" t="s">
        <v>323</v>
      </c>
      <c r="D1984" t="s">
        <v>4</v>
      </c>
      <c r="G1984" s="155">
        <v>43113</v>
      </c>
      <c r="H1984" s="41">
        <f t="shared" si="35"/>
        <v>271601.72200000007</v>
      </c>
      <c r="I1984" s="26">
        <v>0</v>
      </c>
      <c r="J1984" s="26">
        <v>0</v>
      </c>
      <c r="K1984" s="26">
        <v>0</v>
      </c>
      <c r="L1984" s="26">
        <v>0</v>
      </c>
      <c r="M1984" s="26">
        <v>0</v>
      </c>
      <c r="N1984" s="26">
        <v>0</v>
      </c>
      <c r="O1984" s="26">
        <v>0</v>
      </c>
      <c r="P1984" s="26">
        <v>0</v>
      </c>
      <c r="Q1984" s="26">
        <v>0</v>
      </c>
      <c r="R1984" s="26">
        <v>0</v>
      </c>
      <c r="S1984" s="26">
        <v>0</v>
      </c>
      <c r="T1984" s="26">
        <v>0</v>
      </c>
      <c r="U1984" s="26">
        <v>2.9929999999999999</v>
      </c>
      <c r="V1984" s="26">
        <v>36.798999999999999</v>
      </c>
      <c r="W1984" s="26">
        <v>589.34699999999998</v>
      </c>
      <c r="X1984" s="26">
        <v>1895.4680000000001</v>
      </c>
      <c r="Y1984" s="26">
        <v>9537.2450000000008</v>
      </c>
      <c r="Z1984" s="26">
        <v>16694.038</v>
      </c>
      <c r="AA1984" s="26">
        <v>18875.337</v>
      </c>
      <c r="AB1984" s="26">
        <v>19925.088</v>
      </c>
      <c r="AC1984" s="26">
        <v>26198.168000000001</v>
      </c>
      <c r="AD1984" s="26">
        <v>27387.781999999999</v>
      </c>
      <c r="AE1984" s="26">
        <v>32142.044999999998</v>
      </c>
      <c r="AF1984" s="26">
        <v>24725.321</v>
      </c>
      <c r="AG1984" s="26">
        <v>13960.207</v>
      </c>
      <c r="AH1984" s="26">
        <v>12238.187</v>
      </c>
      <c r="AI1984" s="26">
        <v>8231.9660000000003</v>
      </c>
      <c r="AJ1984" s="26">
        <v>12413.129000000001</v>
      </c>
      <c r="AK1984" s="26">
        <v>6916.348</v>
      </c>
      <c r="AL1984" s="26">
        <v>3445.7779999999998</v>
      </c>
      <c r="AM1984" s="26">
        <v>5387.2489999999998</v>
      </c>
      <c r="AN1984" s="26">
        <v>4130.7960000000003</v>
      </c>
      <c r="AO1984" s="26">
        <v>5692.3710000000001</v>
      </c>
      <c r="AP1984" s="26">
        <v>9268.0130000000008</v>
      </c>
      <c r="AQ1984" s="26">
        <v>5269.5720000000001</v>
      </c>
      <c r="AR1984" s="26">
        <v>2816.1019999999999</v>
      </c>
      <c r="AS1984" s="26">
        <v>2957.6320000000001</v>
      </c>
      <c r="AT1984" s="26">
        <v>617.62300000000005</v>
      </c>
      <c r="AU1984" s="26">
        <v>164.32</v>
      </c>
      <c r="AV1984" s="26">
        <v>82.798000000000002</v>
      </c>
      <c r="AW1984" s="26">
        <v>0</v>
      </c>
      <c r="AX1984" s="26">
        <v>0</v>
      </c>
      <c r="AY1984" s="26">
        <v>0</v>
      </c>
      <c r="AZ1984" s="26">
        <v>0</v>
      </c>
      <c r="BA1984" s="26">
        <v>0</v>
      </c>
      <c r="BB1984" s="26">
        <v>0</v>
      </c>
      <c r="BC1984" s="26">
        <v>0</v>
      </c>
      <c r="BD1984" s="26">
        <v>0</v>
      </c>
    </row>
    <row r="1985" spans="1:56" x14ac:dyDescent="0.25">
      <c r="A1985" t="s">
        <v>323</v>
      </c>
      <c r="D1985" t="s">
        <v>4</v>
      </c>
      <c r="G1985" s="155">
        <v>43114</v>
      </c>
      <c r="H1985" s="41">
        <f t="shared" si="35"/>
        <v>627216.88199999998</v>
      </c>
      <c r="I1985" s="26">
        <v>0</v>
      </c>
      <c r="J1985" s="26">
        <v>0</v>
      </c>
      <c r="K1985" s="26">
        <v>0</v>
      </c>
      <c r="L1985" s="26">
        <v>0</v>
      </c>
      <c r="M1985" s="26">
        <v>0</v>
      </c>
      <c r="N1985" s="26">
        <v>0</v>
      </c>
      <c r="O1985" s="26">
        <v>0</v>
      </c>
      <c r="P1985" s="26">
        <v>0</v>
      </c>
      <c r="Q1985" s="26">
        <v>0</v>
      </c>
      <c r="R1985" s="26">
        <v>0</v>
      </c>
      <c r="S1985" s="26">
        <v>0</v>
      </c>
      <c r="T1985" s="26">
        <v>0</v>
      </c>
      <c r="U1985" s="26">
        <v>117.383</v>
      </c>
      <c r="V1985" s="26">
        <v>1125.0150000000001</v>
      </c>
      <c r="W1985" s="26">
        <v>4155.9030000000002</v>
      </c>
      <c r="X1985" s="26">
        <v>7833.9530000000004</v>
      </c>
      <c r="Y1985" s="26">
        <v>11174.088</v>
      </c>
      <c r="Z1985" s="26">
        <v>14862.831</v>
      </c>
      <c r="AA1985" s="26">
        <v>16412.567999999999</v>
      </c>
      <c r="AB1985" s="26">
        <v>21917.715</v>
      </c>
      <c r="AC1985" s="26">
        <v>24880.277999999998</v>
      </c>
      <c r="AD1985" s="26">
        <v>27224.638999999999</v>
      </c>
      <c r="AE1985" s="26">
        <v>28604.333999999999</v>
      </c>
      <c r="AF1985" s="26">
        <v>31745.885999999999</v>
      </c>
      <c r="AG1985" s="26">
        <v>34901.608999999997</v>
      </c>
      <c r="AH1985" s="26">
        <v>37090.720000000001</v>
      </c>
      <c r="AI1985" s="26">
        <v>36265.796999999999</v>
      </c>
      <c r="AJ1985" s="26">
        <v>39964.247000000003</v>
      </c>
      <c r="AK1985" s="26">
        <v>44630.423000000003</v>
      </c>
      <c r="AL1985" s="26">
        <v>46110.421999999999</v>
      </c>
      <c r="AM1985" s="26">
        <v>44596.567000000003</v>
      </c>
      <c r="AN1985" s="26">
        <v>40265.538999999997</v>
      </c>
      <c r="AO1985" s="26">
        <v>35503.302000000003</v>
      </c>
      <c r="AP1985" s="26">
        <v>28807.098999999998</v>
      </c>
      <c r="AQ1985" s="26">
        <v>21477.364000000001</v>
      </c>
      <c r="AR1985" s="26">
        <v>14218.905000000001</v>
      </c>
      <c r="AS1985" s="26">
        <v>8145.9</v>
      </c>
      <c r="AT1985" s="26">
        <v>3825.2150000000001</v>
      </c>
      <c r="AU1985" s="26">
        <v>1227.4580000000001</v>
      </c>
      <c r="AV1985" s="26">
        <v>131.72200000000001</v>
      </c>
      <c r="AW1985" s="26">
        <v>0</v>
      </c>
      <c r="AX1985" s="26">
        <v>0</v>
      </c>
      <c r="AY1985" s="26">
        <v>0</v>
      </c>
      <c r="AZ1985" s="26">
        <v>0</v>
      </c>
      <c r="BA1985" s="26">
        <v>0</v>
      </c>
      <c r="BB1985" s="26">
        <v>0</v>
      </c>
      <c r="BC1985" s="26">
        <v>0</v>
      </c>
      <c r="BD1985" s="26">
        <v>0</v>
      </c>
    </row>
    <row r="1986" spans="1:56" x14ac:dyDescent="0.25">
      <c r="A1986" t="s">
        <v>323</v>
      </c>
      <c r="D1986" t="s">
        <v>4</v>
      </c>
      <c r="G1986" s="155">
        <v>43115</v>
      </c>
      <c r="H1986" s="41">
        <f t="shared" si="35"/>
        <v>426849.679</v>
      </c>
      <c r="I1986" s="26">
        <v>0</v>
      </c>
      <c r="J1986" s="26">
        <v>0</v>
      </c>
      <c r="K1986" s="26">
        <v>0</v>
      </c>
      <c r="L1986" s="26">
        <v>0</v>
      </c>
      <c r="M1986" s="26">
        <v>0</v>
      </c>
      <c r="N1986" s="26">
        <v>0</v>
      </c>
      <c r="O1986" s="26">
        <v>0</v>
      </c>
      <c r="P1986" s="26">
        <v>0</v>
      </c>
      <c r="Q1986" s="26">
        <v>0</v>
      </c>
      <c r="R1986" s="26">
        <v>0</v>
      </c>
      <c r="S1986" s="26">
        <v>0</v>
      </c>
      <c r="T1986" s="26">
        <v>0</v>
      </c>
      <c r="U1986" s="26">
        <v>11.317</v>
      </c>
      <c r="V1986" s="26">
        <v>146.85300000000001</v>
      </c>
      <c r="W1986" s="26">
        <v>905.69299999999998</v>
      </c>
      <c r="X1986" s="26">
        <v>2453.81</v>
      </c>
      <c r="Y1986" s="26">
        <v>4651.2569999999996</v>
      </c>
      <c r="Z1986" s="26">
        <v>7138.8919999999998</v>
      </c>
      <c r="AA1986" s="26">
        <v>13044.099</v>
      </c>
      <c r="AB1986" s="26">
        <v>18254.062000000002</v>
      </c>
      <c r="AC1986" s="26">
        <v>23372.991000000002</v>
      </c>
      <c r="AD1986" s="26">
        <v>26370.967000000001</v>
      </c>
      <c r="AE1986" s="26">
        <v>23753.006000000001</v>
      </c>
      <c r="AF1986" s="26">
        <v>20717.116999999998</v>
      </c>
      <c r="AG1986" s="26">
        <v>17942.032999999999</v>
      </c>
      <c r="AH1986" s="26">
        <v>17684.535</v>
      </c>
      <c r="AI1986" s="26">
        <v>17810.126</v>
      </c>
      <c r="AJ1986" s="26">
        <v>19064.915000000001</v>
      </c>
      <c r="AK1986" s="26">
        <v>19419.044999999998</v>
      </c>
      <c r="AL1986" s="26">
        <v>24337.429</v>
      </c>
      <c r="AM1986" s="26">
        <v>34420.671000000002</v>
      </c>
      <c r="AN1986" s="26">
        <v>36575.673000000003</v>
      </c>
      <c r="AO1986" s="26">
        <v>32095.249</v>
      </c>
      <c r="AP1986" s="26">
        <v>25473.255000000001</v>
      </c>
      <c r="AQ1986" s="26">
        <v>18643.357</v>
      </c>
      <c r="AR1986" s="26">
        <v>12223.191000000001</v>
      </c>
      <c r="AS1986" s="26">
        <v>6713.3810000000003</v>
      </c>
      <c r="AT1986" s="26">
        <v>2890.9989999999998</v>
      </c>
      <c r="AU1986" s="26">
        <v>687.26</v>
      </c>
      <c r="AV1986" s="26">
        <v>48.496000000000002</v>
      </c>
      <c r="AW1986" s="26">
        <v>0</v>
      </c>
      <c r="AX1986" s="26">
        <v>0</v>
      </c>
      <c r="AY1986" s="26">
        <v>0</v>
      </c>
      <c r="AZ1986" s="26">
        <v>0</v>
      </c>
      <c r="BA1986" s="26">
        <v>0</v>
      </c>
      <c r="BB1986" s="26">
        <v>0</v>
      </c>
      <c r="BC1986" s="26">
        <v>0</v>
      </c>
      <c r="BD1986" s="26">
        <v>0</v>
      </c>
    </row>
    <row r="1987" spans="1:56" x14ac:dyDescent="0.25">
      <c r="A1987" t="s">
        <v>323</v>
      </c>
      <c r="D1987" t="s">
        <v>4</v>
      </c>
      <c r="G1987" s="155">
        <v>43116</v>
      </c>
      <c r="H1987" s="41">
        <f t="shared" si="35"/>
        <v>769369.71900000016</v>
      </c>
      <c r="I1987" s="26">
        <v>0</v>
      </c>
      <c r="J1987" s="26">
        <v>0</v>
      </c>
      <c r="K1987" s="26">
        <v>0</v>
      </c>
      <c r="L1987" s="26">
        <v>0</v>
      </c>
      <c r="M1987" s="26">
        <v>0</v>
      </c>
      <c r="N1987" s="26">
        <v>0</v>
      </c>
      <c r="O1987" s="26">
        <v>0</v>
      </c>
      <c r="P1987" s="26">
        <v>0</v>
      </c>
      <c r="Q1987" s="26">
        <v>0</v>
      </c>
      <c r="R1987" s="26">
        <v>0</v>
      </c>
      <c r="S1987" s="26">
        <v>0</v>
      </c>
      <c r="T1987" s="26">
        <v>0</v>
      </c>
      <c r="U1987" s="26">
        <v>90.575999999999993</v>
      </c>
      <c r="V1987" s="26">
        <v>857.03800000000001</v>
      </c>
      <c r="W1987" s="26">
        <v>3125.7849999999999</v>
      </c>
      <c r="X1987" s="26">
        <v>7266.0609999999997</v>
      </c>
      <c r="Y1987" s="26">
        <v>12921.623</v>
      </c>
      <c r="Z1987" s="26">
        <v>19297.98</v>
      </c>
      <c r="AA1987" s="26">
        <v>26200.037</v>
      </c>
      <c r="AB1987" s="26">
        <v>32530.71</v>
      </c>
      <c r="AC1987" s="26">
        <v>38338.150999999998</v>
      </c>
      <c r="AD1987" s="26">
        <v>43006.525999999998</v>
      </c>
      <c r="AE1987" s="26">
        <v>46725.372000000003</v>
      </c>
      <c r="AF1987" s="26">
        <v>49941.097000000002</v>
      </c>
      <c r="AG1987" s="26">
        <v>51988.955000000002</v>
      </c>
      <c r="AH1987" s="26">
        <v>52973.067999999999</v>
      </c>
      <c r="AI1987" s="26">
        <v>52820.3</v>
      </c>
      <c r="AJ1987" s="26">
        <v>51472.667999999998</v>
      </c>
      <c r="AK1987" s="26">
        <v>49569.588000000003</v>
      </c>
      <c r="AL1987" s="26">
        <v>46747.394</v>
      </c>
      <c r="AM1987" s="26">
        <v>43081.951999999997</v>
      </c>
      <c r="AN1987" s="26">
        <v>38446.76</v>
      </c>
      <c r="AO1987" s="26">
        <v>32639.376</v>
      </c>
      <c r="AP1987" s="26">
        <v>26196.613000000001</v>
      </c>
      <c r="AQ1987" s="26">
        <v>19077.845000000001</v>
      </c>
      <c r="AR1987" s="26">
        <v>12548.111000000001</v>
      </c>
      <c r="AS1987" s="26">
        <v>7111.0010000000002</v>
      </c>
      <c r="AT1987" s="26">
        <v>3317.5149999999999</v>
      </c>
      <c r="AU1987" s="26">
        <v>987.30200000000002</v>
      </c>
      <c r="AV1987" s="26">
        <v>90.314999999999998</v>
      </c>
      <c r="AW1987" s="26">
        <v>0</v>
      </c>
      <c r="AX1987" s="26">
        <v>0</v>
      </c>
      <c r="AY1987" s="26">
        <v>0</v>
      </c>
      <c r="AZ1987" s="26">
        <v>0</v>
      </c>
      <c r="BA1987" s="26">
        <v>0</v>
      </c>
      <c r="BB1987" s="26">
        <v>0</v>
      </c>
      <c r="BC1987" s="26">
        <v>0</v>
      </c>
      <c r="BD1987" s="26">
        <v>0</v>
      </c>
    </row>
    <row r="1988" spans="1:56" x14ac:dyDescent="0.25">
      <c r="A1988" t="s">
        <v>323</v>
      </c>
      <c r="D1988" t="s">
        <v>4</v>
      </c>
      <c r="G1988" s="155">
        <v>43117</v>
      </c>
      <c r="H1988" s="41">
        <f t="shared" si="35"/>
        <v>700725.48600000003</v>
      </c>
      <c r="I1988" s="26">
        <v>0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6">
        <v>0</v>
      </c>
      <c r="Q1988" s="26">
        <v>0</v>
      </c>
      <c r="R1988" s="26">
        <v>0</v>
      </c>
      <c r="S1988" s="26">
        <v>0</v>
      </c>
      <c r="T1988" s="26">
        <v>0</v>
      </c>
      <c r="U1988" s="26">
        <v>105.684</v>
      </c>
      <c r="V1988" s="26">
        <v>849.26</v>
      </c>
      <c r="W1988" s="26">
        <v>2747.578</v>
      </c>
      <c r="X1988" s="26">
        <v>7730.3980000000001</v>
      </c>
      <c r="Y1988" s="26">
        <v>13597.948</v>
      </c>
      <c r="Z1988" s="26">
        <v>18999.776000000002</v>
      </c>
      <c r="AA1988" s="26">
        <v>24782.97</v>
      </c>
      <c r="AB1988" s="26">
        <v>30880.814999999999</v>
      </c>
      <c r="AC1988" s="26">
        <v>36902.624000000003</v>
      </c>
      <c r="AD1988" s="26">
        <v>41046.451000000001</v>
      </c>
      <c r="AE1988" s="26">
        <v>44742.544000000002</v>
      </c>
      <c r="AF1988" s="26">
        <v>46887.896000000001</v>
      </c>
      <c r="AG1988" s="26">
        <v>48023.784</v>
      </c>
      <c r="AH1988" s="26">
        <v>48399.998</v>
      </c>
      <c r="AI1988" s="26">
        <v>48165.408000000003</v>
      </c>
      <c r="AJ1988" s="26">
        <v>46943.745999999999</v>
      </c>
      <c r="AK1988" s="26">
        <v>44721.834999999999</v>
      </c>
      <c r="AL1988" s="26">
        <v>41596.536999999997</v>
      </c>
      <c r="AM1988" s="26">
        <v>37770.357000000004</v>
      </c>
      <c r="AN1988" s="26">
        <v>32999.777000000002</v>
      </c>
      <c r="AO1988" s="26">
        <v>27464.223000000002</v>
      </c>
      <c r="AP1988" s="26">
        <v>21432.234</v>
      </c>
      <c r="AQ1988" s="26">
        <v>15298.934999999999</v>
      </c>
      <c r="AR1988" s="26">
        <v>9839.4940000000006</v>
      </c>
      <c r="AS1988" s="26">
        <v>5449.2920000000004</v>
      </c>
      <c r="AT1988" s="26">
        <v>2503.1550000000002</v>
      </c>
      <c r="AU1988" s="26">
        <v>761.29899999999998</v>
      </c>
      <c r="AV1988" s="26">
        <v>81.468000000000004</v>
      </c>
      <c r="AW1988" s="26">
        <v>0</v>
      </c>
      <c r="AX1988" s="26">
        <v>0</v>
      </c>
      <c r="AY1988" s="26">
        <v>0</v>
      </c>
      <c r="AZ1988" s="26">
        <v>0</v>
      </c>
      <c r="BA1988" s="26">
        <v>0</v>
      </c>
      <c r="BB1988" s="26">
        <v>0</v>
      </c>
      <c r="BC1988" s="26">
        <v>0</v>
      </c>
      <c r="BD1988" s="26">
        <v>0</v>
      </c>
    </row>
    <row r="1989" spans="1:56" x14ac:dyDescent="0.25">
      <c r="A1989" t="s">
        <v>323</v>
      </c>
      <c r="D1989" t="s">
        <v>4</v>
      </c>
      <c r="G1989" s="155">
        <v>43118</v>
      </c>
      <c r="H1989" s="41">
        <f t="shared" si="35"/>
        <v>541612.06200000015</v>
      </c>
      <c r="I1989" s="26">
        <v>0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6">
        <v>0</v>
      </c>
      <c r="Q1989" s="26">
        <v>0</v>
      </c>
      <c r="R1989" s="26">
        <v>0</v>
      </c>
      <c r="S1989" s="26">
        <v>0</v>
      </c>
      <c r="T1989" s="26">
        <v>0</v>
      </c>
      <c r="U1989" s="26">
        <v>78.944999999999993</v>
      </c>
      <c r="V1989" s="26">
        <v>720.82399999999996</v>
      </c>
      <c r="W1989" s="26">
        <v>2670.9920000000002</v>
      </c>
      <c r="X1989" s="26">
        <v>6380.8119999999999</v>
      </c>
      <c r="Y1989" s="26">
        <v>11418.286</v>
      </c>
      <c r="Z1989" s="26">
        <v>16942.866000000002</v>
      </c>
      <c r="AA1989" s="26">
        <v>22817.63</v>
      </c>
      <c r="AB1989" s="26">
        <v>27873.42</v>
      </c>
      <c r="AC1989" s="26">
        <v>32341.865000000002</v>
      </c>
      <c r="AD1989" s="26">
        <v>35667.599999999999</v>
      </c>
      <c r="AE1989" s="26">
        <v>37935.781000000003</v>
      </c>
      <c r="AF1989" s="26">
        <v>39043.18</v>
      </c>
      <c r="AG1989" s="26">
        <v>39350.101999999999</v>
      </c>
      <c r="AH1989" s="26">
        <v>38750.523999999998</v>
      </c>
      <c r="AI1989" s="26">
        <v>37448.959999999999</v>
      </c>
      <c r="AJ1989" s="26">
        <v>35361.427000000003</v>
      </c>
      <c r="AK1989" s="26">
        <v>32621.71</v>
      </c>
      <c r="AL1989" s="26">
        <v>29217.391</v>
      </c>
      <c r="AM1989" s="26">
        <v>25235.179</v>
      </c>
      <c r="AN1989" s="26">
        <v>20855.829000000002</v>
      </c>
      <c r="AO1989" s="26">
        <v>16943.292000000001</v>
      </c>
      <c r="AP1989" s="26">
        <v>12813.963</v>
      </c>
      <c r="AQ1989" s="26">
        <v>8858.7620000000006</v>
      </c>
      <c r="AR1989" s="26">
        <v>5539.3670000000002</v>
      </c>
      <c r="AS1989" s="26">
        <v>2958.6529999999998</v>
      </c>
      <c r="AT1989" s="26">
        <v>1297.6510000000001</v>
      </c>
      <c r="AU1989" s="26">
        <v>422.45699999999999</v>
      </c>
      <c r="AV1989" s="26">
        <v>44.594000000000001</v>
      </c>
      <c r="AW1989" s="26">
        <v>0</v>
      </c>
      <c r="AX1989" s="26">
        <v>0</v>
      </c>
      <c r="AY1989" s="26">
        <v>0</v>
      </c>
      <c r="AZ1989" s="26">
        <v>0</v>
      </c>
      <c r="BA1989" s="26">
        <v>0</v>
      </c>
      <c r="BB1989" s="26">
        <v>0</v>
      </c>
      <c r="BC1989" s="26">
        <v>0</v>
      </c>
      <c r="BD1989" s="26">
        <v>0</v>
      </c>
    </row>
    <row r="1990" spans="1:56" x14ac:dyDescent="0.25">
      <c r="A1990" t="s">
        <v>323</v>
      </c>
      <c r="D1990" t="s">
        <v>4</v>
      </c>
      <c r="G1990" s="155">
        <v>43119</v>
      </c>
      <c r="H1990" s="41">
        <f t="shared" si="35"/>
        <v>429892.77899999998</v>
      </c>
      <c r="I1990" s="26">
        <v>0</v>
      </c>
      <c r="J1990" s="26">
        <v>0</v>
      </c>
      <c r="K1990" s="26">
        <v>0</v>
      </c>
      <c r="L1990" s="26">
        <v>0</v>
      </c>
      <c r="M1990" s="26">
        <v>0</v>
      </c>
      <c r="N1990" s="26">
        <v>0</v>
      </c>
      <c r="O1990" s="26">
        <v>0</v>
      </c>
      <c r="P1990" s="26">
        <v>0</v>
      </c>
      <c r="Q1990" s="26">
        <v>0</v>
      </c>
      <c r="R1990" s="26">
        <v>0</v>
      </c>
      <c r="S1990" s="26">
        <v>0</v>
      </c>
      <c r="T1990" s="26">
        <v>0</v>
      </c>
      <c r="U1990" s="26">
        <v>52.914999999999999</v>
      </c>
      <c r="V1990" s="26">
        <v>525.87300000000005</v>
      </c>
      <c r="W1990" s="26">
        <v>2039.412</v>
      </c>
      <c r="X1990" s="26">
        <v>5024.268</v>
      </c>
      <c r="Y1990" s="26">
        <v>9080.009</v>
      </c>
      <c r="Z1990" s="26">
        <v>13544.633</v>
      </c>
      <c r="AA1990" s="26">
        <v>18189.412</v>
      </c>
      <c r="AB1990" s="26">
        <v>22115.994999999999</v>
      </c>
      <c r="AC1990" s="26">
        <v>25460.460999999999</v>
      </c>
      <c r="AD1990" s="26">
        <v>27989.916000000001</v>
      </c>
      <c r="AE1990" s="26">
        <v>29629.233</v>
      </c>
      <c r="AF1990" s="26">
        <v>30391.302</v>
      </c>
      <c r="AG1990" s="26">
        <v>30502.687000000002</v>
      </c>
      <c r="AH1990" s="26">
        <v>30033.114000000001</v>
      </c>
      <c r="AI1990" s="26">
        <v>28962.149000000001</v>
      </c>
      <c r="AJ1990" s="26">
        <v>27345.276000000002</v>
      </c>
      <c r="AK1990" s="26">
        <v>25353.073</v>
      </c>
      <c r="AL1990" s="26">
        <v>22785.157999999999</v>
      </c>
      <c r="AM1990" s="26">
        <v>19889.849999999999</v>
      </c>
      <c r="AN1990" s="26">
        <v>17218.998</v>
      </c>
      <c r="AO1990" s="26">
        <v>14274.82</v>
      </c>
      <c r="AP1990" s="26">
        <v>11308.16</v>
      </c>
      <c r="AQ1990" s="26">
        <v>8103.5839999999998</v>
      </c>
      <c r="AR1990" s="26">
        <v>5303.3680000000004</v>
      </c>
      <c r="AS1990" s="26">
        <v>2981.7539999999999</v>
      </c>
      <c r="AT1990" s="26">
        <v>1351.694</v>
      </c>
      <c r="AU1990" s="26">
        <v>397.27499999999998</v>
      </c>
      <c r="AV1990" s="26">
        <v>38.39</v>
      </c>
      <c r="AW1990" s="26">
        <v>0</v>
      </c>
      <c r="AX1990" s="26">
        <v>0</v>
      </c>
      <c r="AY1990" s="26">
        <v>0</v>
      </c>
      <c r="AZ1990" s="26">
        <v>0</v>
      </c>
      <c r="BA1990" s="26">
        <v>0</v>
      </c>
      <c r="BB1990" s="26">
        <v>0</v>
      </c>
      <c r="BC1990" s="26">
        <v>0</v>
      </c>
      <c r="BD1990" s="26">
        <v>0</v>
      </c>
    </row>
    <row r="1991" spans="1:56" x14ac:dyDescent="0.25">
      <c r="A1991" t="s">
        <v>323</v>
      </c>
      <c r="D1991" t="s">
        <v>4</v>
      </c>
      <c r="G1991" s="155">
        <v>43120</v>
      </c>
      <c r="H1991" s="41">
        <f t="shared" si="35"/>
        <v>399209.6289999999</v>
      </c>
      <c r="I1991" s="26">
        <v>0</v>
      </c>
      <c r="J1991" s="26">
        <v>0</v>
      </c>
      <c r="K1991" s="26">
        <v>0</v>
      </c>
      <c r="L1991" s="26">
        <v>0</v>
      </c>
      <c r="M1991" s="26">
        <v>0</v>
      </c>
      <c r="N1991" s="26">
        <v>0</v>
      </c>
      <c r="O1991" s="26">
        <v>0</v>
      </c>
      <c r="P1991" s="26">
        <v>0</v>
      </c>
      <c r="Q1991" s="26">
        <v>0</v>
      </c>
      <c r="R1991" s="26">
        <v>0</v>
      </c>
      <c r="S1991" s="26">
        <v>0</v>
      </c>
      <c r="T1991" s="26">
        <v>0</v>
      </c>
      <c r="U1991" s="26">
        <v>29.74</v>
      </c>
      <c r="V1991" s="26">
        <v>581.48199999999997</v>
      </c>
      <c r="W1991" s="26">
        <v>1795.5730000000001</v>
      </c>
      <c r="X1991" s="26">
        <v>2949.0390000000002</v>
      </c>
      <c r="Y1991" s="26">
        <v>5918.9949999999999</v>
      </c>
      <c r="Z1991" s="26">
        <v>6499.2330000000002</v>
      </c>
      <c r="AA1991" s="26">
        <v>11765.646000000001</v>
      </c>
      <c r="AB1991" s="26">
        <v>19491.199000000001</v>
      </c>
      <c r="AC1991" s="26">
        <v>28532.235000000001</v>
      </c>
      <c r="AD1991" s="26">
        <v>33140.273999999998</v>
      </c>
      <c r="AE1991" s="26">
        <v>30283.682000000001</v>
      </c>
      <c r="AF1991" s="26">
        <v>27593.834999999999</v>
      </c>
      <c r="AG1991" s="26">
        <v>22810.313999999998</v>
      </c>
      <c r="AH1991" s="26">
        <v>28860.120999999999</v>
      </c>
      <c r="AI1991" s="26">
        <v>22545.967000000001</v>
      </c>
      <c r="AJ1991" s="26">
        <v>26132.201000000001</v>
      </c>
      <c r="AK1991" s="26">
        <v>27778.882000000001</v>
      </c>
      <c r="AL1991" s="26">
        <v>27781.101999999999</v>
      </c>
      <c r="AM1991" s="26">
        <v>17782.506000000001</v>
      </c>
      <c r="AN1991" s="26">
        <v>10837.159</v>
      </c>
      <c r="AO1991" s="26">
        <v>14089.736999999999</v>
      </c>
      <c r="AP1991" s="26">
        <v>14279.534</v>
      </c>
      <c r="AQ1991" s="26">
        <v>8958.2459999999992</v>
      </c>
      <c r="AR1991" s="26">
        <v>3613.616</v>
      </c>
      <c r="AS1991" s="26">
        <v>3256.328</v>
      </c>
      <c r="AT1991" s="26">
        <v>1654.298</v>
      </c>
      <c r="AU1991" s="26">
        <v>216.51599999999999</v>
      </c>
      <c r="AV1991" s="26">
        <v>32.168999999999997</v>
      </c>
      <c r="AW1991" s="26">
        <v>0</v>
      </c>
      <c r="AX1991" s="26">
        <v>0</v>
      </c>
      <c r="AY1991" s="26">
        <v>0</v>
      </c>
      <c r="AZ1991" s="26">
        <v>0</v>
      </c>
      <c r="BA1991" s="26">
        <v>0</v>
      </c>
      <c r="BB1991" s="26">
        <v>0</v>
      </c>
      <c r="BC1991" s="26">
        <v>0</v>
      </c>
      <c r="BD1991" s="26">
        <v>0</v>
      </c>
    </row>
    <row r="1992" spans="1:56" x14ac:dyDescent="0.25">
      <c r="A1992" t="s">
        <v>323</v>
      </c>
      <c r="D1992" t="s">
        <v>4</v>
      </c>
      <c r="G1992" s="155">
        <v>43121</v>
      </c>
      <c r="H1992" s="41">
        <f t="shared" si="35"/>
        <v>335009.83900000004</v>
      </c>
      <c r="I1992" s="26">
        <v>0</v>
      </c>
      <c r="J1992" s="26">
        <v>0</v>
      </c>
      <c r="K1992" s="26">
        <v>0</v>
      </c>
      <c r="L1992" s="26">
        <v>0</v>
      </c>
      <c r="M1992" s="26">
        <v>0</v>
      </c>
      <c r="N1992" s="26">
        <v>0</v>
      </c>
      <c r="O1992" s="26">
        <v>0</v>
      </c>
      <c r="P1992" s="26">
        <v>0</v>
      </c>
      <c r="Q1992" s="26">
        <v>0</v>
      </c>
      <c r="R1992" s="26">
        <v>0</v>
      </c>
      <c r="S1992" s="26">
        <v>0</v>
      </c>
      <c r="T1992" s="26">
        <v>0</v>
      </c>
      <c r="U1992" s="26">
        <v>4.13</v>
      </c>
      <c r="V1992" s="26">
        <v>34.396000000000001</v>
      </c>
      <c r="W1992" s="26">
        <v>383.81900000000002</v>
      </c>
      <c r="X1992" s="26">
        <v>1693.327</v>
      </c>
      <c r="Y1992" s="26">
        <v>4174.0429999999997</v>
      </c>
      <c r="Z1992" s="26">
        <v>10877.324000000001</v>
      </c>
      <c r="AA1992" s="26">
        <v>14666.003000000001</v>
      </c>
      <c r="AB1992" s="26">
        <v>15769.625</v>
      </c>
      <c r="AC1992" s="26">
        <v>10320.647000000001</v>
      </c>
      <c r="AD1992" s="26">
        <v>26519.208999999999</v>
      </c>
      <c r="AE1992" s="26">
        <v>33411.082000000002</v>
      </c>
      <c r="AF1992" s="26">
        <v>30026.341</v>
      </c>
      <c r="AG1992" s="26">
        <v>22874.168000000001</v>
      </c>
      <c r="AH1992" s="26">
        <v>22648.098000000002</v>
      </c>
      <c r="AI1992" s="26">
        <v>23264.804</v>
      </c>
      <c r="AJ1992" s="26">
        <v>21543.327000000001</v>
      </c>
      <c r="AK1992" s="26">
        <v>23617.055</v>
      </c>
      <c r="AL1992" s="26">
        <v>20355.150000000001</v>
      </c>
      <c r="AM1992" s="26">
        <v>14579.016</v>
      </c>
      <c r="AN1992" s="26">
        <v>7763.5479999999998</v>
      </c>
      <c r="AO1992" s="26">
        <v>5244.9179999999997</v>
      </c>
      <c r="AP1992" s="26">
        <v>7941.9380000000001</v>
      </c>
      <c r="AQ1992" s="26">
        <v>6425.8590000000004</v>
      </c>
      <c r="AR1992" s="26">
        <v>5621.3829999999998</v>
      </c>
      <c r="AS1992" s="26">
        <v>3808.1779999999999</v>
      </c>
      <c r="AT1992" s="26">
        <v>1236.4960000000001</v>
      </c>
      <c r="AU1992" s="26">
        <v>189.036</v>
      </c>
      <c r="AV1992" s="26">
        <v>16.919</v>
      </c>
      <c r="AW1992" s="26">
        <v>0</v>
      </c>
      <c r="AX1992" s="26">
        <v>0</v>
      </c>
      <c r="AY1992" s="26">
        <v>0</v>
      </c>
      <c r="AZ1992" s="26">
        <v>0</v>
      </c>
      <c r="BA1992" s="26">
        <v>0</v>
      </c>
      <c r="BB1992" s="26">
        <v>0</v>
      </c>
      <c r="BC1992" s="26">
        <v>0</v>
      </c>
      <c r="BD1992" s="26">
        <v>0</v>
      </c>
    </row>
    <row r="1993" spans="1:56" x14ac:dyDescent="0.25">
      <c r="A1993" t="s">
        <v>323</v>
      </c>
      <c r="D1993" t="s">
        <v>4</v>
      </c>
      <c r="G1993" s="155">
        <v>43122</v>
      </c>
      <c r="H1993" s="41">
        <f t="shared" si="35"/>
        <v>594849.973</v>
      </c>
      <c r="I1993" s="26">
        <v>0</v>
      </c>
      <c r="J1993" s="26">
        <v>0</v>
      </c>
      <c r="K1993" s="26">
        <v>0</v>
      </c>
      <c r="L1993" s="26">
        <v>0</v>
      </c>
      <c r="M1993" s="26">
        <v>0</v>
      </c>
      <c r="N1993" s="26">
        <v>0</v>
      </c>
      <c r="O1993" s="26">
        <v>0</v>
      </c>
      <c r="P1993" s="26">
        <v>0</v>
      </c>
      <c r="Q1993" s="26">
        <v>0</v>
      </c>
      <c r="R1993" s="26">
        <v>0</v>
      </c>
      <c r="S1993" s="26">
        <v>0</v>
      </c>
      <c r="T1993" s="26">
        <v>0</v>
      </c>
      <c r="U1993" s="26">
        <v>4.4589999999999996</v>
      </c>
      <c r="V1993" s="26">
        <v>89.525000000000006</v>
      </c>
      <c r="W1993" s="26">
        <v>597.14300000000003</v>
      </c>
      <c r="X1993" s="26">
        <v>1972.4639999999999</v>
      </c>
      <c r="Y1993" s="26">
        <v>4313.1880000000001</v>
      </c>
      <c r="Z1993" s="26">
        <v>9250.0130000000008</v>
      </c>
      <c r="AA1993" s="26">
        <v>15704.634</v>
      </c>
      <c r="AB1993" s="26">
        <v>23068.212</v>
      </c>
      <c r="AC1993" s="26">
        <v>30366.803</v>
      </c>
      <c r="AD1993" s="26">
        <v>35210.165999999997</v>
      </c>
      <c r="AE1993" s="26">
        <v>38478.165999999997</v>
      </c>
      <c r="AF1993" s="26">
        <v>40954.601999999999</v>
      </c>
      <c r="AG1993" s="26">
        <v>42818.612000000001</v>
      </c>
      <c r="AH1993" s="26">
        <v>43676.093999999997</v>
      </c>
      <c r="AI1993" s="26">
        <v>43058.243999999999</v>
      </c>
      <c r="AJ1993" s="26">
        <v>42785.709000000003</v>
      </c>
      <c r="AK1993" s="26">
        <v>41090.877</v>
      </c>
      <c r="AL1993" s="26">
        <v>38515.536</v>
      </c>
      <c r="AM1993" s="26">
        <v>35038.93</v>
      </c>
      <c r="AN1993" s="26">
        <v>30690.802</v>
      </c>
      <c r="AO1993" s="26">
        <v>25555.704000000002</v>
      </c>
      <c r="AP1993" s="26">
        <v>20114.754000000001</v>
      </c>
      <c r="AQ1993" s="26">
        <v>14354.341</v>
      </c>
      <c r="AR1993" s="26">
        <v>9197.31</v>
      </c>
      <c r="AS1993" s="26">
        <v>5049.7250000000004</v>
      </c>
      <c r="AT1993" s="26">
        <v>2237.9560000000001</v>
      </c>
      <c r="AU1993" s="26">
        <v>606.72199999999998</v>
      </c>
      <c r="AV1993" s="26">
        <v>49.281999999999996</v>
      </c>
      <c r="AW1993" s="26">
        <v>0</v>
      </c>
      <c r="AX1993" s="26">
        <v>0</v>
      </c>
      <c r="AY1993" s="26">
        <v>0</v>
      </c>
      <c r="AZ1993" s="26">
        <v>0</v>
      </c>
      <c r="BA1993" s="26">
        <v>0</v>
      </c>
      <c r="BB1993" s="26">
        <v>0</v>
      </c>
      <c r="BC1993" s="26">
        <v>0</v>
      </c>
      <c r="BD1993" s="26">
        <v>0</v>
      </c>
    </row>
    <row r="1994" spans="1:56" x14ac:dyDescent="0.25">
      <c r="A1994" t="s">
        <v>323</v>
      </c>
      <c r="D1994" t="s">
        <v>4</v>
      </c>
      <c r="G1994" s="155">
        <v>43123</v>
      </c>
      <c r="H1994" s="41">
        <f t="shared" si="35"/>
        <v>682663.23400000005</v>
      </c>
      <c r="I1994" s="26">
        <v>0</v>
      </c>
      <c r="J1994" s="26">
        <v>0</v>
      </c>
      <c r="K1994" s="26">
        <v>0</v>
      </c>
      <c r="L1994" s="26">
        <v>0</v>
      </c>
      <c r="M1994" s="26">
        <v>0</v>
      </c>
      <c r="N1994" s="26">
        <v>0</v>
      </c>
      <c r="O1994" s="26">
        <v>0</v>
      </c>
      <c r="P1994" s="26">
        <v>0</v>
      </c>
      <c r="Q1994" s="26">
        <v>0</v>
      </c>
      <c r="R1994" s="26">
        <v>0</v>
      </c>
      <c r="S1994" s="26">
        <v>0</v>
      </c>
      <c r="T1994" s="26">
        <v>0</v>
      </c>
      <c r="U1994" s="26">
        <v>9.1890000000000001</v>
      </c>
      <c r="V1994" s="26">
        <v>212.113</v>
      </c>
      <c r="W1994" s="26">
        <v>1306.1559999999999</v>
      </c>
      <c r="X1994" s="26">
        <v>3264.0940000000001</v>
      </c>
      <c r="Y1994" s="26">
        <v>4903.6090000000004</v>
      </c>
      <c r="Z1994" s="26">
        <v>8350.3130000000001</v>
      </c>
      <c r="AA1994" s="26">
        <v>16362.698</v>
      </c>
      <c r="AB1994" s="26">
        <v>26206.227999999999</v>
      </c>
      <c r="AC1994" s="26">
        <v>33001.786</v>
      </c>
      <c r="AD1994" s="26">
        <v>39036.523999999998</v>
      </c>
      <c r="AE1994" s="26">
        <v>43159.39</v>
      </c>
      <c r="AF1994" s="26">
        <v>46347.88</v>
      </c>
      <c r="AG1994" s="26">
        <v>48595.345999999998</v>
      </c>
      <c r="AH1994" s="26">
        <v>49700.233</v>
      </c>
      <c r="AI1994" s="26">
        <v>49724.743999999999</v>
      </c>
      <c r="AJ1994" s="26">
        <v>49021.800999999999</v>
      </c>
      <c r="AK1994" s="26">
        <v>47355.555</v>
      </c>
      <c r="AL1994" s="26">
        <v>44828.548999999999</v>
      </c>
      <c r="AM1994" s="26">
        <v>40944.067000000003</v>
      </c>
      <c r="AN1994" s="26">
        <v>36032.023999999998</v>
      </c>
      <c r="AO1994" s="26">
        <v>30329.969000000001</v>
      </c>
      <c r="AP1994" s="26">
        <v>24374.571</v>
      </c>
      <c r="AQ1994" s="26">
        <v>17728.028999999999</v>
      </c>
      <c r="AR1994" s="26">
        <v>11560.725</v>
      </c>
      <c r="AS1994" s="26">
        <v>6474.5240000000003</v>
      </c>
      <c r="AT1994" s="26">
        <v>2942.5059999999999</v>
      </c>
      <c r="AU1994" s="26">
        <v>824.37099999999998</v>
      </c>
      <c r="AV1994" s="26">
        <v>66.239999999999995</v>
      </c>
      <c r="AW1994" s="26">
        <v>0</v>
      </c>
      <c r="AX1994" s="26">
        <v>0</v>
      </c>
      <c r="AY1994" s="26">
        <v>0</v>
      </c>
      <c r="AZ1994" s="26">
        <v>0</v>
      </c>
      <c r="BA1994" s="26">
        <v>0</v>
      </c>
      <c r="BB1994" s="26">
        <v>0</v>
      </c>
      <c r="BC1994" s="26">
        <v>0</v>
      </c>
      <c r="BD1994" s="26">
        <v>0</v>
      </c>
    </row>
    <row r="1995" spans="1:56" x14ac:dyDescent="0.25">
      <c r="A1995" t="s">
        <v>323</v>
      </c>
      <c r="D1995" t="s">
        <v>4</v>
      </c>
      <c r="G1995" s="155">
        <v>43124</v>
      </c>
      <c r="H1995" s="41">
        <f t="shared" si="35"/>
        <v>620696.245</v>
      </c>
      <c r="I1995" s="26">
        <v>0</v>
      </c>
      <c r="J1995" s="26">
        <v>0</v>
      </c>
      <c r="K1995" s="26">
        <v>0</v>
      </c>
      <c r="L1995" s="26">
        <v>0</v>
      </c>
      <c r="M1995" s="26">
        <v>0</v>
      </c>
      <c r="N1995" s="26">
        <v>0</v>
      </c>
      <c r="O1995" s="26">
        <v>0</v>
      </c>
      <c r="P1995" s="26">
        <v>0</v>
      </c>
      <c r="Q1995" s="26">
        <v>0</v>
      </c>
      <c r="R1995" s="26">
        <v>0</v>
      </c>
      <c r="S1995" s="26">
        <v>0</v>
      </c>
      <c r="T1995" s="26">
        <v>0</v>
      </c>
      <c r="U1995" s="26">
        <v>22.111999999999998</v>
      </c>
      <c r="V1995" s="26">
        <v>391.71699999999998</v>
      </c>
      <c r="W1995" s="26">
        <v>793.55499999999995</v>
      </c>
      <c r="X1995" s="26">
        <v>2551.4490000000001</v>
      </c>
      <c r="Y1995" s="26">
        <v>6708.5190000000002</v>
      </c>
      <c r="Z1995" s="26">
        <v>9582.5609999999997</v>
      </c>
      <c r="AA1995" s="26">
        <v>10966.709000000001</v>
      </c>
      <c r="AB1995" s="26">
        <v>12585.415000000001</v>
      </c>
      <c r="AC1995" s="26">
        <v>19077.584999999999</v>
      </c>
      <c r="AD1995" s="26">
        <v>29846.172999999999</v>
      </c>
      <c r="AE1995" s="26">
        <v>37421.955000000002</v>
      </c>
      <c r="AF1995" s="26">
        <v>41813.972000000002</v>
      </c>
      <c r="AG1995" s="26">
        <v>45007.904000000002</v>
      </c>
      <c r="AH1995" s="26">
        <v>48108.51</v>
      </c>
      <c r="AI1995" s="26">
        <v>48718.845999999998</v>
      </c>
      <c r="AJ1995" s="26">
        <v>48232.607000000004</v>
      </c>
      <c r="AK1995" s="26">
        <v>46654.26</v>
      </c>
      <c r="AL1995" s="26">
        <v>44166.226000000002</v>
      </c>
      <c r="AM1995" s="26">
        <v>40415.923999999999</v>
      </c>
      <c r="AN1995" s="26">
        <v>35731.747000000003</v>
      </c>
      <c r="AO1995" s="26">
        <v>30083.976999999999</v>
      </c>
      <c r="AP1995" s="26">
        <v>23890.527999999998</v>
      </c>
      <c r="AQ1995" s="26">
        <v>17196.078000000001</v>
      </c>
      <c r="AR1995" s="26">
        <v>11126.037</v>
      </c>
      <c r="AS1995" s="26">
        <v>6160.3760000000002</v>
      </c>
      <c r="AT1995" s="26">
        <v>2702.154</v>
      </c>
      <c r="AU1995" s="26">
        <v>690.173</v>
      </c>
      <c r="AV1995" s="26">
        <v>49.176000000000002</v>
      </c>
      <c r="AW1995" s="26">
        <v>0</v>
      </c>
      <c r="AX1995" s="26">
        <v>0</v>
      </c>
      <c r="AY1995" s="26">
        <v>0</v>
      </c>
      <c r="AZ1995" s="26">
        <v>0</v>
      </c>
      <c r="BA1995" s="26">
        <v>0</v>
      </c>
      <c r="BB1995" s="26">
        <v>0</v>
      </c>
      <c r="BC1995" s="26">
        <v>0</v>
      </c>
      <c r="BD1995" s="26">
        <v>0</v>
      </c>
    </row>
    <row r="1996" spans="1:56" x14ac:dyDescent="0.25">
      <c r="A1996" t="s">
        <v>323</v>
      </c>
      <c r="D1996" t="s">
        <v>4</v>
      </c>
      <c r="G1996" s="155">
        <v>43125</v>
      </c>
      <c r="H1996" s="41">
        <f t="shared" si="35"/>
        <v>572764.24400000006</v>
      </c>
      <c r="I1996" s="26">
        <v>0</v>
      </c>
      <c r="J1996" s="26">
        <v>0</v>
      </c>
      <c r="K1996" s="26">
        <v>0</v>
      </c>
      <c r="L1996" s="26">
        <v>0</v>
      </c>
      <c r="M1996" s="26">
        <v>0</v>
      </c>
      <c r="N1996" s="26">
        <v>0</v>
      </c>
      <c r="O1996" s="26">
        <v>0</v>
      </c>
      <c r="P1996" s="26">
        <v>0</v>
      </c>
      <c r="Q1996" s="26">
        <v>0</v>
      </c>
      <c r="R1996" s="26">
        <v>0</v>
      </c>
      <c r="S1996" s="26">
        <v>0</v>
      </c>
      <c r="T1996" s="26">
        <v>0</v>
      </c>
      <c r="U1996" s="26">
        <v>3.8330000000000002</v>
      </c>
      <c r="V1996" s="26">
        <v>22.474</v>
      </c>
      <c r="W1996" s="26">
        <v>320.07499999999999</v>
      </c>
      <c r="X1996" s="26">
        <v>1302.8889999999999</v>
      </c>
      <c r="Y1996" s="26">
        <v>4224.5330000000004</v>
      </c>
      <c r="Z1996" s="26">
        <v>10131.934999999999</v>
      </c>
      <c r="AA1996" s="26">
        <v>16647.457999999999</v>
      </c>
      <c r="AB1996" s="26">
        <v>23673.171999999999</v>
      </c>
      <c r="AC1996" s="26">
        <v>30867.502</v>
      </c>
      <c r="AD1996" s="26">
        <v>36071.457000000002</v>
      </c>
      <c r="AE1996" s="26">
        <v>39764.294999999998</v>
      </c>
      <c r="AF1996" s="26">
        <v>42097.752999999997</v>
      </c>
      <c r="AG1996" s="26">
        <v>42616.55</v>
      </c>
      <c r="AH1996" s="26">
        <v>43029.786999999997</v>
      </c>
      <c r="AI1996" s="26">
        <v>42675.487000000001</v>
      </c>
      <c r="AJ1996" s="26">
        <v>41338.171999999999</v>
      </c>
      <c r="AK1996" s="26">
        <v>39137.462</v>
      </c>
      <c r="AL1996" s="26">
        <v>35818.868999999999</v>
      </c>
      <c r="AM1996" s="26">
        <v>31886.241999999998</v>
      </c>
      <c r="AN1996" s="26">
        <v>27371.824000000001</v>
      </c>
      <c r="AO1996" s="26">
        <v>22266.698</v>
      </c>
      <c r="AP1996" s="26">
        <v>17288.366999999998</v>
      </c>
      <c r="AQ1996" s="26">
        <v>12150.643</v>
      </c>
      <c r="AR1996" s="26">
        <v>7594.9949999999999</v>
      </c>
      <c r="AS1996" s="26">
        <v>3592.933</v>
      </c>
      <c r="AT1996" s="26">
        <v>695.00400000000002</v>
      </c>
      <c r="AU1996" s="26">
        <v>144.27500000000001</v>
      </c>
      <c r="AV1996" s="26">
        <v>29.56</v>
      </c>
      <c r="AW1996" s="26">
        <v>0</v>
      </c>
      <c r="AX1996" s="26">
        <v>0</v>
      </c>
      <c r="AY1996" s="26">
        <v>0</v>
      </c>
      <c r="AZ1996" s="26">
        <v>0</v>
      </c>
      <c r="BA1996" s="26">
        <v>0</v>
      </c>
      <c r="BB1996" s="26">
        <v>0</v>
      </c>
      <c r="BC1996" s="26">
        <v>0</v>
      </c>
      <c r="BD1996" s="26">
        <v>0</v>
      </c>
    </row>
    <row r="1997" spans="1:56" x14ac:dyDescent="0.25">
      <c r="A1997" t="s">
        <v>323</v>
      </c>
      <c r="D1997" t="s">
        <v>4</v>
      </c>
      <c r="G1997" s="155">
        <v>43126</v>
      </c>
      <c r="H1997" s="41">
        <f t="shared" si="35"/>
        <v>367481.565</v>
      </c>
      <c r="I1997" s="26">
        <v>0</v>
      </c>
      <c r="J1997" s="26">
        <v>0</v>
      </c>
      <c r="K1997" s="26">
        <v>0</v>
      </c>
      <c r="L1997" s="26">
        <v>0</v>
      </c>
      <c r="M1997" s="26">
        <v>0</v>
      </c>
      <c r="N1997" s="26">
        <v>0</v>
      </c>
      <c r="O1997" s="26">
        <v>0</v>
      </c>
      <c r="P1997" s="26">
        <v>0</v>
      </c>
      <c r="Q1997" s="26">
        <v>0</v>
      </c>
      <c r="R1997" s="26">
        <v>0</v>
      </c>
      <c r="S1997" s="26">
        <v>0</v>
      </c>
      <c r="T1997" s="26">
        <v>0</v>
      </c>
      <c r="U1997" s="26">
        <v>2.8140000000000001</v>
      </c>
      <c r="V1997" s="26">
        <v>12.528</v>
      </c>
      <c r="W1997" s="26">
        <v>152.76400000000001</v>
      </c>
      <c r="X1997" s="26">
        <v>606.58399999999995</v>
      </c>
      <c r="Y1997" s="26">
        <v>1769.6020000000001</v>
      </c>
      <c r="Z1997" s="26">
        <v>4358.7039999999997</v>
      </c>
      <c r="AA1997" s="26">
        <v>8054.6719999999996</v>
      </c>
      <c r="AB1997" s="26">
        <v>12054.875</v>
      </c>
      <c r="AC1997" s="26">
        <v>18910.145</v>
      </c>
      <c r="AD1997" s="26">
        <v>28042.859</v>
      </c>
      <c r="AE1997" s="26">
        <v>30656.223000000002</v>
      </c>
      <c r="AF1997" s="26">
        <v>35637.205000000002</v>
      </c>
      <c r="AG1997" s="26">
        <v>32900.078999999998</v>
      </c>
      <c r="AH1997" s="26">
        <v>35511.478999999999</v>
      </c>
      <c r="AI1997" s="26">
        <v>36211.404999999999</v>
      </c>
      <c r="AJ1997" s="26">
        <v>31207.271000000001</v>
      </c>
      <c r="AK1997" s="26">
        <v>22512.562000000002</v>
      </c>
      <c r="AL1997" s="26">
        <v>17899.7</v>
      </c>
      <c r="AM1997" s="26">
        <v>14285.843000000001</v>
      </c>
      <c r="AN1997" s="26">
        <v>17621.085999999999</v>
      </c>
      <c r="AO1997" s="26">
        <v>12476.871999999999</v>
      </c>
      <c r="AP1997" s="26">
        <v>4564.4539999999997</v>
      </c>
      <c r="AQ1997" s="26">
        <v>1644.864</v>
      </c>
      <c r="AR1997" s="26">
        <v>211.33600000000001</v>
      </c>
      <c r="AS1997" s="26">
        <v>95.293000000000006</v>
      </c>
      <c r="AT1997" s="26">
        <v>63.494</v>
      </c>
      <c r="AU1997" s="26">
        <v>11.215</v>
      </c>
      <c r="AV1997" s="26">
        <v>5.6369999999999996</v>
      </c>
      <c r="AW1997" s="26">
        <v>0</v>
      </c>
      <c r="AX1997" s="26">
        <v>0</v>
      </c>
      <c r="AY1997" s="26">
        <v>0</v>
      </c>
      <c r="AZ1997" s="26">
        <v>0</v>
      </c>
      <c r="BA1997" s="26">
        <v>0</v>
      </c>
      <c r="BB1997" s="26">
        <v>0</v>
      </c>
      <c r="BC1997" s="26">
        <v>0</v>
      </c>
      <c r="BD1997" s="26">
        <v>0</v>
      </c>
    </row>
    <row r="1998" spans="1:56" x14ac:dyDescent="0.25">
      <c r="A1998" t="s">
        <v>323</v>
      </c>
      <c r="D1998" t="s">
        <v>4</v>
      </c>
      <c r="G1998" s="155">
        <v>43127</v>
      </c>
      <c r="H1998" s="41">
        <f t="shared" si="35"/>
        <v>462399.76600000012</v>
      </c>
      <c r="I1998" s="26">
        <v>0</v>
      </c>
      <c r="J1998" s="26">
        <v>0</v>
      </c>
      <c r="K1998" s="26">
        <v>0</v>
      </c>
      <c r="L1998" s="26">
        <v>0</v>
      </c>
      <c r="M1998" s="26">
        <v>0</v>
      </c>
      <c r="N1998" s="26">
        <v>0</v>
      </c>
      <c r="O1998" s="26">
        <v>0</v>
      </c>
      <c r="P1998" s="26">
        <v>0</v>
      </c>
      <c r="Q1998" s="26">
        <v>0</v>
      </c>
      <c r="R1998" s="26">
        <v>0</v>
      </c>
      <c r="S1998" s="26">
        <v>0</v>
      </c>
      <c r="T1998" s="26">
        <v>0</v>
      </c>
      <c r="U1998" s="26">
        <v>3.7709999999999999</v>
      </c>
      <c r="V1998" s="26">
        <v>96.296000000000006</v>
      </c>
      <c r="W1998" s="26">
        <v>729.75800000000004</v>
      </c>
      <c r="X1998" s="26">
        <v>2538.924</v>
      </c>
      <c r="Y1998" s="26">
        <v>5845.201</v>
      </c>
      <c r="Z1998" s="26">
        <v>9251.7289999999994</v>
      </c>
      <c r="AA1998" s="26">
        <v>14380.041999999999</v>
      </c>
      <c r="AB1998" s="26">
        <v>20788.087</v>
      </c>
      <c r="AC1998" s="26">
        <v>26891.853999999999</v>
      </c>
      <c r="AD1998" s="26">
        <v>31170.866999999998</v>
      </c>
      <c r="AE1998" s="26">
        <v>34141.572</v>
      </c>
      <c r="AF1998" s="26">
        <v>35408.288</v>
      </c>
      <c r="AG1998" s="26">
        <v>35987.616999999998</v>
      </c>
      <c r="AH1998" s="26">
        <v>34389.519</v>
      </c>
      <c r="AI1998" s="26">
        <v>33139.163999999997</v>
      </c>
      <c r="AJ1998" s="26">
        <v>31911.633000000002</v>
      </c>
      <c r="AK1998" s="26">
        <v>29174.661</v>
      </c>
      <c r="AL1998" s="26">
        <v>25815.555</v>
      </c>
      <c r="AM1998" s="26">
        <v>21103.776000000002</v>
      </c>
      <c r="AN1998" s="26">
        <v>19031.938999999998</v>
      </c>
      <c r="AO1998" s="26">
        <v>17141.445</v>
      </c>
      <c r="AP1998" s="26">
        <v>13388.269</v>
      </c>
      <c r="AQ1998" s="26">
        <v>9430.0300000000007</v>
      </c>
      <c r="AR1998" s="26">
        <v>5876.6779999999999</v>
      </c>
      <c r="AS1998" s="26">
        <v>3196.6410000000001</v>
      </c>
      <c r="AT1998" s="26">
        <v>1270.5250000000001</v>
      </c>
      <c r="AU1998" s="26">
        <v>277.61099999999999</v>
      </c>
      <c r="AV1998" s="26">
        <v>18.314</v>
      </c>
      <c r="AW1998" s="26">
        <v>0</v>
      </c>
      <c r="AX1998" s="26">
        <v>0</v>
      </c>
      <c r="AY1998" s="26">
        <v>0</v>
      </c>
      <c r="AZ1998" s="26">
        <v>0</v>
      </c>
      <c r="BA1998" s="26">
        <v>0</v>
      </c>
      <c r="BB1998" s="26">
        <v>0</v>
      </c>
      <c r="BC1998" s="26">
        <v>0</v>
      </c>
      <c r="BD1998" s="26">
        <v>0</v>
      </c>
    </row>
    <row r="1999" spans="1:56" x14ac:dyDescent="0.25">
      <c r="A1999" t="s">
        <v>323</v>
      </c>
      <c r="D1999" t="s">
        <v>4</v>
      </c>
      <c r="G1999" s="155">
        <v>43128</v>
      </c>
      <c r="H1999" s="41">
        <f t="shared" ref="H1999:H2062" si="36">IF(D1999&lt;&gt;"Jemena",
IF(SUM(I1999:BD1999)&gt;0,SUM(I1999:BD1999),SUM(I1999:BD1999)*-1),
IF(AND(F1999&lt;&gt;"Jemena residential",F1999&lt;&gt;"Jemena small business"),0,IF(SUM(I1999:BD1999)&gt;0,SUM(I1999:BD1999),SUM(I1999:BD1999)*-1)))</f>
        <v>365050.36800000002</v>
      </c>
      <c r="I1999" s="26">
        <v>0</v>
      </c>
      <c r="J1999" s="26">
        <v>0</v>
      </c>
      <c r="K1999" s="26">
        <v>0</v>
      </c>
      <c r="L1999" s="26">
        <v>0</v>
      </c>
      <c r="M1999" s="26">
        <v>0</v>
      </c>
      <c r="N1999" s="26">
        <v>0</v>
      </c>
      <c r="O1999" s="26">
        <v>0</v>
      </c>
      <c r="P1999" s="26">
        <v>0</v>
      </c>
      <c r="Q1999" s="26">
        <v>0</v>
      </c>
      <c r="R1999" s="26">
        <v>0</v>
      </c>
      <c r="S1999" s="26">
        <v>0</v>
      </c>
      <c r="T1999" s="26">
        <v>0</v>
      </c>
      <c r="U1999" s="26">
        <v>10.458</v>
      </c>
      <c r="V1999" s="26">
        <v>257.56700000000001</v>
      </c>
      <c r="W1999" s="26">
        <v>1429.9079999999999</v>
      </c>
      <c r="X1999" s="26">
        <v>4086.5990000000002</v>
      </c>
      <c r="Y1999" s="26">
        <v>7850.92</v>
      </c>
      <c r="Z1999" s="26">
        <v>11926.733</v>
      </c>
      <c r="AA1999" s="26">
        <v>16112.609</v>
      </c>
      <c r="AB1999" s="26">
        <v>19550.911</v>
      </c>
      <c r="AC1999" s="26">
        <v>22564.523000000001</v>
      </c>
      <c r="AD1999" s="26">
        <v>24867.413</v>
      </c>
      <c r="AE1999" s="26">
        <v>26328.547999999999</v>
      </c>
      <c r="AF1999" s="26">
        <v>26902.431</v>
      </c>
      <c r="AG1999" s="26">
        <v>27071.187000000002</v>
      </c>
      <c r="AH1999" s="26">
        <v>26572.036</v>
      </c>
      <c r="AI1999" s="26">
        <v>25470.58</v>
      </c>
      <c r="AJ1999" s="26">
        <v>23501.294000000002</v>
      </c>
      <c r="AK1999" s="26">
        <v>20692.275000000001</v>
      </c>
      <c r="AL1999" s="26">
        <v>17539.187000000002</v>
      </c>
      <c r="AM1999" s="26">
        <v>15570.742</v>
      </c>
      <c r="AN1999" s="26">
        <v>13148.123</v>
      </c>
      <c r="AO1999" s="26">
        <v>11138.333000000001</v>
      </c>
      <c r="AP1999" s="26">
        <v>8919.1630000000005</v>
      </c>
      <c r="AQ1999" s="26">
        <v>6393.4520000000002</v>
      </c>
      <c r="AR1999" s="26">
        <v>4035.598</v>
      </c>
      <c r="AS1999" s="26">
        <v>2085.0340000000001</v>
      </c>
      <c r="AT1999" s="26">
        <v>821.21100000000001</v>
      </c>
      <c r="AU1999" s="26">
        <v>190.65299999999999</v>
      </c>
      <c r="AV1999" s="26">
        <v>12.88</v>
      </c>
      <c r="AW1999" s="26">
        <v>0</v>
      </c>
      <c r="AX1999" s="26">
        <v>0</v>
      </c>
      <c r="AY1999" s="26">
        <v>0</v>
      </c>
      <c r="AZ1999" s="26">
        <v>0</v>
      </c>
      <c r="BA1999" s="26">
        <v>0</v>
      </c>
      <c r="BB1999" s="26">
        <v>0</v>
      </c>
      <c r="BC1999" s="26">
        <v>0</v>
      </c>
      <c r="BD1999" s="26">
        <v>0</v>
      </c>
    </row>
    <row r="2000" spans="1:56" x14ac:dyDescent="0.25">
      <c r="A2000" t="s">
        <v>323</v>
      </c>
      <c r="D2000" t="s">
        <v>4</v>
      </c>
      <c r="G2000" s="155">
        <v>43129</v>
      </c>
      <c r="H2000" s="41">
        <f t="shared" si="36"/>
        <v>111586.72699999998</v>
      </c>
      <c r="I2000" s="26">
        <v>0</v>
      </c>
      <c r="J2000" s="26">
        <v>0</v>
      </c>
      <c r="K2000" s="26">
        <v>0</v>
      </c>
      <c r="L2000" s="26">
        <v>0</v>
      </c>
      <c r="M2000" s="26">
        <v>0</v>
      </c>
      <c r="N2000" s="26">
        <v>0</v>
      </c>
      <c r="O2000" s="26">
        <v>0</v>
      </c>
      <c r="P2000" s="26">
        <v>0</v>
      </c>
      <c r="Q2000" s="26">
        <v>0</v>
      </c>
      <c r="R2000" s="26">
        <v>0</v>
      </c>
      <c r="S2000" s="26">
        <v>0</v>
      </c>
      <c r="T2000" s="26">
        <v>0</v>
      </c>
      <c r="U2000" s="26">
        <v>12.042</v>
      </c>
      <c r="V2000" s="26">
        <v>296.916</v>
      </c>
      <c r="W2000" s="26">
        <v>1053.364</v>
      </c>
      <c r="X2000" s="26">
        <v>1133.97</v>
      </c>
      <c r="Y2000" s="26">
        <v>2375.9090000000001</v>
      </c>
      <c r="Z2000" s="26">
        <v>1710.4490000000001</v>
      </c>
      <c r="AA2000" s="26">
        <v>3627.9160000000002</v>
      </c>
      <c r="AB2000" s="26">
        <v>9489.5969999999998</v>
      </c>
      <c r="AC2000" s="26">
        <v>10776.136</v>
      </c>
      <c r="AD2000" s="26">
        <v>15435.343999999999</v>
      </c>
      <c r="AE2000" s="26">
        <v>11278.393</v>
      </c>
      <c r="AF2000" s="26">
        <v>7664.06</v>
      </c>
      <c r="AG2000" s="26">
        <v>8047.8280000000004</v>
      </c>
      <c r="AH2000" s="26">
        <v>7666.8050000000003</v>
      </c>
      <c r="AI2000" s="26">
        <v>5183.6019999999999</v>
      </c>
      <c r="AJ2000" s="26">
        <v>1882.4059999999999</v>
      </c>
      <c r="AK2000" s="26">
        <v>3203.8150000000001</v>
      </c>
      <c r="AL2000" s="26">
        <v>4789.5950000000003</v>
      </c>
      <c r="AM2000" s="26">
        <v>6352.2889999999998</v>
      </c>
      <c r="AN2000" s="26">
        <v>5293.7259999999997</v>
      </c>
      <c r="AO2000" s="26">
        <v>3562.3780000000002</v>
      </c>
      <c r="AP2000" s="26">
        <v>480.56799999999998</v>
      </c>
      <c r="AQ2000" s="26">
        <v>97.192999999999998</v>
      </c>
      <c r="AR2000" s="26">
        <v>97.093999999999994</v>
      </c>
      <c r="AS2000" s="26">
        <v>59.921999999999997</v>
      </c>
      <c r="AT2000" s="26">
        <v>7.8360000000000003</v>
      </c>
      <c r="AU2000" s="26">
        <v>3.98</v>
      </c>
      <c r="AV2000" s="26">
        <v>3.5939999999999999</v>
      </c>
      <c r="AW2000" s="26">
        <v>0</v>
      </c>
      <c r="AX2000" s="26">
        <v>0</v>
      </c>
      <c r="AY2000" s="26">
        <v>0</v>
      </c>
      <c r="AZ2000" s="26">
        <v>0</v>
      </c>
      <c r="BA2000" s="26">
        <v>0</v>
      </c>
      <c r="BB2000" s="26">
        <v>0</v>
      </c>
      <c r="BC2000" s="26">
        <v>0</v>
      </c>
      <c r="BD2000" s="26">
        <v>0</v>
      </c>
    </row>
    <row r="2001" spans="1:56" x14ac:dyDescent="0.25">
      <c r="A2001" t="s">
        <v>323</v>
      </c>
      <c r="D2001" t="s">
        <v>4</v>
      </c>
      <c r="G2001" s="155">
        <v>43130</v>
      </c>
      <c r="H2001" s="41">
        <f t="shared" si="36"/>
        <v>285436.36599999992</v>
      </c>
      <c r="I2001" s="26">
        <v>0</v>
      </c>
      <c r="J2001" s="26">
        <v>0</v>
      </c>
      <c r="K2001" s="26">
        <v>0</v>
      </c>
      <c r="L2001" s="26">
        <v>0</v>
      </c>
      <c r="M2001" s="26">
        <v>0</v>
      </c>
      <c r="N2001" s="26">
        <v>0</v>
      </c>
      <c r="O2001" s="26">
        <v>0</v>
      </c>
      <c r="P2001" s="26">
        <v>0</v>
      </c>
      <c r="Q2001" s="26">
        <v>0</v>
      </c>
      <c r="R2001" s="26">
        <v>0</v>
      </c>
      <c r="S2001" s="26">
        <v>0</v>
      </c>
      <c r="T2001" s="26">
        <v>0</v>
      </c>
      <c r="U2001" s="26">
        <v>2.2570000000000001</v>
      </c>
      <c r="V2001" s="26">
        <v>2.863</v>
      </c>
      <c r="W2001" s="26">
        <v>16.670000000000002</v>
      </c>
      <c r="X2001" s="26">
        <v>73.001999999999995</v>
      </c>
      <c r="Y2001" s="26">
        <v>343.22199999999998</v>
      </c>
      <c r="Z2001" s="26">
        <v>1537.1769999999999</v>
      </c>
      <c r="AA2001" s="26">
        <v>3653.04</v>
      </c>
      <c r="AB2001" s="26">
        <v>5073.732</v>
      </c>
      <c r="AC2001" s="26">
        <v>11667.707</v>
      </c>
      <c r="AD2001" s="26">
        <v>18308.656999999999</v>
      </c>
      <c r="AE2001" s="26">
        <v>30570.74</v>
      </c>
      <c r="AF2001" s="26">
        <v>30371.819</v>
      </c>
      <c r="AG2001" s="26">
        <v>21967.432000000001</v>
      </c>
      <c r="AH2001" s="26">
        <v>15565.040999999999</v>
      </c>
      <c r="AI2001" s="26">
        <v>19610.376</v>
      </c>
      <c r="AJ2001" s="26">
        <v>24341.7</v>
      </c>
      <c r="AK2001" s="26">
        <v>19584.842000000001</v>
      </c>
      <c r="AL2001" s="26">
        <v>13312.745999999999</v>
      </c>
      <c r="AM2001" s="26">
        <v>13192.932000000001</v>
      </c>
      <c r="AN2001" s="26">
        <v>17759.694</v>
      </c>
      <c r="AO2001" s="26">
        <v>15439.608</v>
      </c>
      <c r="AP2001" s="26">
        <v>8600.85</v>
      </c>
      <c r="AQ2001" s="26">
        <v>7398.3549999999996</v>
      </c>
      <c r="AR2001" s="26">
        <v>4568.1629999999996</v>
      </c>
      <c r="AS2001" s="26">
        <v>1589.384</v>
      </c>
      <c r="AT2001" s="26">
        <v>645.76900000000001</v>
      </c>
      <c r="AU2001" s="26">
        <v>199.55099999999999</v>
      </c>
      <c r="AV2001" s="26">
        <v>39.036999999999999</v>
      </c>
      <c r="AW2001" s="26">
        <v>0</v>
      </c>
      <c r="AX2001" s="26">
        <v>0</v>
      </c>
      <c r="AY2001" s="26">
        <v>0</v>
      </c>
      <c r="AZ2001" s="26">
        <v>0</v>
      </c>
      <c r="BA2001" s="26">
        <v>0</v>
      </c>
      <c r="BB2001" s="26">
        <v>0</v>
      </c>
      <c r="BC2001" s="26">
        <v>0</v>
      </c>
      <c r="BD2001" s="26">
        <v>0</v>
      </c>
    </row>
    <row r="2002" spans="1:56" x14ac:dyDescent="0.25">
      <c r="A2002" t="s">
        <v>323</v>
      </c>
      <c r="D2002" t="s">
        <v>4</v>
      </c>
      <c r="G2002" s="155">
        <v>43131</v>
      </c>
      <c r="H2002" s="41">
        <f t="shared" si="36"/>
        <v>480313.42500000005</v>
      </c>
      <c r="I2002" s="26">
        <v>0</v>
      </c>
      <c r="J2002" s="26">
        <v>0</v>
      </c>
      <c r="K2002" s="26">
        <v>0</v>
      </c>
      <c r="L2002" s="26">
        <v>0</v>
      </c>
      <c r="M2002" s="26">
        <v>0</v>
      </c>
      <c r="N2002" s="26">
        <v>0</v>
      </c>
      <c r="O2002" s="26">
        <v>0</v>
      </c>
      <c r="P2002" s="26">
        <v>0</v>
      </c>
      <c r="Q2002" s="26">
        <v>0</v>
      </c>
      <c r="R2002" s="26">
        <v>0</v>
      </c>
      <c r="S2002" s="26">
        <v>0</v>
      </c>
      <c r="T2002" s="26">
        <v>0</v>
      </c>
      <c r="U2002" s="26">
        <v>5.4029999999999996</v>
      </c>
      <c r="V2002" s="26">
        <v>126.723</v>
      </c>
      <c r="W2002" s="26">
        <v>1171.6869999999999</v>
      </c>
      <c r="X2002" s="26">
        <v>2844.3609999999999</v>
      </c>
      <c r="Y2002" s="26">
        <v>4030.02</v>
      </c>
      <c r="Z2002" s="26">
        <v>9960.8709999999992</v>
      </c>
      <c r="AA2002" s="26">
        <v>14594.713</v>
      </c>
      <c r="AB2002" s="26">
        <v>13376.166999999999</v>
      </c>
      <c r="AC2002" s="26">
        <v>22032.958999999999</v>
      </c>
      <c r="AD2002" s="26">
        <v>26969.941999999999</v>
      </c>
      <c r="AE2002" s="26">
        <v>27757.973999999998</v>
      </c>
      <c r="AF2002" s="26">
        <v>32074.021000000001</v>
      </c>
      <c r="AG2002" s="26">
        <v>36800.256999999998</v>
      </c>
      <c r="AH2002" s="26">
        <v>39773.212</v>
      </c>
      <c r="AI2002" s="26">
        <v>38163.358999999997</v>
      </c>
      <c r="AJ2002" s="26">
        <v>37630.957999999999</v>
      </c>
      <c r="AK2002" s="26">
        <v>33798.008000000002</v>
      </c>
      <c r="AL2002" s="26">
        <v>27843.988000000001</v>
      </c>
      <c r="AM2002" s="26">
        <v>24530.292000000001</v>
      </c>
      <c r="AN2002" s="26">
        <v>26912.455999999998</v>
      </c>
      <c r="AO2002" s="26">
        <v>21947.559000000001</v>
      </c>
      <c r="AP2002" s="26">
        <v>15023.716</v>
      </c>
      <c r="AQ2002" s="26">
        <v>9472.6299999999992</v>
      </c>
      <c r="AR2002" s="26">
        <v>7117.9520000000002</v>
      </c>
      <c r="AS2002" s="26">
        <v>3854.808</v>
      </c>
      <c r="AT2002" s="26">
        <v>2042.258</v>
      </c>
      <c r="AU2002" s="26">
        <v>439.38299999999998</v>
      </c>
      <c r="AV2002" s="26">
        <v>17.748000000000001</v>
      </c>
      <c r="AW2002" s="26">
        <v>0</v>
      </c>
      <c r="AX2002" s="26">
        <v>0</v>
      </c>
      <c r="AY2002" s="26">
        <v>0</v>
      </c>
      <c r="AZ2002" s="26">
        <v>0</v>
      </c>
      <c r="BA2002" s="26">
        <v>0</v>
      </c>
      <c r="BB2002" s="26">
        <v>0</v>
      </c>
      <c r="BC2002" s="26">
        <v>0</v>
      </c>
      <c r="BD2002" s="26">
        <v>0</v>
      </c>
    </row>
    <row r="2003" spans="1:56" x14ac:dyDescent="0.25">
      <c r="A2003" t="s">
        <v>323</v>
      </c>
      <c r="D2003" t="s">
        <v>4</v>
      </c>
      <c r="G2003" s="155">
        <v>43132</v>
      </c>
      <c r="H2003" s="41">
        <f t="shared" si="36"/>
        <v>750992.29999999981</v>
      </c>
      <c r="I2003" s="26">
        <v>0</v>
      </c>
      <c r="J2003" s="26">
        <v>0</v>
      </c>
      <c r="K2003" s="26">
        <v>0</v>
      </c>
      <c r="L2003" s="26">
        <v>0</v>
      </c>
      <c r="M2003" s="26">
        <v>0</v>
      </c>
      <c r="N2003" s="26">
        <v>0</v>
      </c>
      <c r="O2003" s="26">
        <v>0</v>
      </c>
      <c r="P2003" s="26">
        <v>0</v>
      </c>
      <c r="Q2003" s="26">
        <v>0</v>
      </c>
      <c r="R2003" s="26">
        <v>0</v>
      </c>
      <c r="S2003" s="26">
        <v>0</v>
      </c>
      <c r="T2003" s="26">
        <v>0</v>
      </c>
      <c r="U2003" s="26">
        <v>15.302</v>
      </c>
      <c r="V2003" s="26">
        <v>346.58600000000001</v>
      </c>
      <c r="W2003" s="26">
        <v>1802.3420000000001</v>
      </c>
      <c r="X2003" s="26">
        <v>5270.0050000000001</v>
      </c>
      <c r="Y2003" s="26">
        <v>10881.058999999999</v>
      </c>
      <c r="Z2003" s="26">
        <v>17505.244999999999</v>
      </c>
      <c r="AA2003" s="26">
        <v>24635.001</v>
      </c>
      <c r="AB2003" s="26">
        <v>31361.587</v>
      </c>
      <c r="AC2003" s="26">
        <v>37687.756999999998</v>
      </c>
      <c r="AD2003" s="26">
        <v>42666.720999999998</v>
      </c>
      <c r="AE2003" s="26">
        <v>46820.953000000001</v>
      </c>
      <c r="AF2003" s="26">
        <v>49339.902000000002</v>
      </c>
      <c r="AG2003" s="26">
        <v>51000.252999999997</v>
      </c>
      <c r="AH2003" s="26">
        <v>51885.097999999998</v>
      </c>
      <c r="AI2003" s="26">
        <v>51690.784</v>
      </c>
      <c r="AJ2003" s="26">
        <v>50773.599000000002</v>
      </c>
      <c r="AK2003" s="26">
        <v>47977.66</v>
      </c>
      <c r="AL2003" s="26">
        <v>45228.080999999998</v>
      </c>
      <c r="AM2003" s="26">
        <v>41825.733</v>
      </c>
      <c r="AN2003" s="26">
        <v>38179.892</v>
      </c>
      <c r="AO2003" s="26">
        <v>33109.267999999996</v>
      </c>
      <c r="AP2003" s="26">
        <v>26856.192999999999</v>
      </c>
      <c r="AQ2003" s="26">
        <v>19874.705000000002</v>
      </c>
      <c r="AR2003" s="26">
        <v>13188.119000000001</v>
      </c>
      <c r="AS2003" s="26">
        <v>7214.2740000000003</v>
      </c>
      <c r="AT2003" s="26">
        <v>3062.8009999999999</v>
      </c>
      <c r="AU2003" s="26">
        <v>754.60799999999995</v>
      </c>
      <c r="AV2003" s="26">
        <v>38.771999999999998</v>
      </c>
      <c r="AW2003" s="26">
        <v>0</v>
      </c>
      <c r="AX2003" s="26">
        <v>0</v>
      </c>
      <c r="AY2003" s="26">
        <v>0</v>
      </c>
      <c r="AZ2003" s="26">
        <v>0</v>
      </c>
      <c r="BA2003" s="26">
        <v>0</v>
      </c>
      <c r="BB2003" s="26">
        <v>0</v>
      </c>
      <c r="BC2003" s="26">
        <v>0</v>
      </c>
      <c r="BD2003" s="26">
        <v>0</v>
      </c>
    </row>
    <row r="2004" spans="1:56" x14ac:dyDescent="0.25">
      <c r="A2004" t="s">
        <v>323</v>
      </c>
      <c r="D2004" t="s">
        <v>4</v>
      </c>
      <c r="G2004" s="155">
        <v>43133</v>
      </c>
      <c r="H2004" s="41">
        <f t="shared" si="36"/>
        <v>700313.73900000006</v>
      </c>
      <c r="I2004" s="26">
        <v>0</v>
      </c>
      <c r="J2004" s="26">
        <v>0</v>
      </c>
      <c r="K2004" s="26">
        <v>0</v>
      </c>
      <c r="L2004" s="26">
        <v>0</v>
      </c>
      <c r="M2004" s="26">
        <v>0</v>
      </c>
      <c r="N2004" s="26">
        <v>0</v>
      </c>
      <c r="O2004" s="26">
        <v>0</v>
      </c>
      <c r="P2004" s="26">
        <v>0</v>
      </c>
      <c r="Q2004" s="26">
        <v>0</v>
      </c>
      <c r="R2004" s="26">
        <v>0</v>
      </c>
      <c r="S2004" s="26">
        <v>0</v>
      </c>
      <c r="T2004" s="26">
        <v>0</v>
      </c>
      <c r="U2004" s="26">
        <v>12.54</v>
      </c>
      <c r="V2004" s="26">
        <v>341.435</v>
      </c>
      <c r="W2004" s="26">
        <v>1780.326</v>
      </c>
      <c r="X2004" s="26">
        <v>4996.8389999999999</v>
      </c>
      <c r="Y2004" s="26">
        <v>10090.677</v>
      </c>
      <c r="Z2004" s="26">
        <v>15777.089</v>
      </c>
      <c r="AA2004" s="26">
        <v>21921.332999999999</v>
      </c>
      <c r="AB2004" s="26">
        <v>28227.502</v>
      </c>
      <c r="AC2004" s="26">
        <v>33555.572</v>
      </c>
      <c r="AD2004" s="26">
        <v>38268.65</v>
      </c>
      <c r="AE2004" s="26">
        <v>41550.021999999997</v>
      </c>
      <c r="AF2004" s="26">
        <v>44391.438000000002</v>
      </c>
      <c r="AG2004" s="26">
        <v>46643.101000000002</v>
      </c>
      <c r="AH2004" s="26">
        <v>47803.872000000003</v>
      </c>
      <c r="AI2004" s="26">
        <v>47927.57</v>
      </c>
      <c r="AJ2004" s="26">
        <v>47521.309000000001</v>
      </c>
      <c r="AK2004" s="26">
        <v>47661.968999999997</v>
      </c>
      <c r="AL2004" s="26">
        <v>45028.909</v>
      </c>
      <c r="AM2004" s="26">
        <v>41719.847999999998</v>
      </c>
      <c r="AN2004" s="26">
        <v>36635.851999999999</v>
      </c>
      <c r="AO2004" s="26">
        <v>30835.096000000001</v>
      </c>
      <c r="AP2004" s="26">
        <v>25692.239000000001</v>
      </c>
      <c r="AQ2004" s="26">
        <v>19095.828000000001</v>
      </c>
      <c r="AR2004" s="26">
        <v>12486.772999999999</v>
      </c>
      <c r="AS2004" s="26">
        <v>6850.8530000000001</v>
      </c>
      <c r="AT2004" s="26">
        <v>2833.7370000000001</v>
      </c>
      <c r="AU2004" s="26">
        <v>629.45399999999995</v>
      </c>
      <c r="AV2004" s="26">
        <v>33.905999999999999</v>
      </c>
      <c r="AW2004" s="26">
        <v>0</v>
      </c>
      <c r="AX2004" s="26">
        <v>0</v>
      </c>
      <c r="AY2004" s="26">
        <v>0</v>
      </c>
      <c r="AZ2004" s="26">
        <v>0</v>
      </c>
      <c r="BA2004" s="26">
        <v>0</v>
      </c>
      <c r="BB2004" s="26">
        <v>0</v>
      </c>
      <c r="BC2004" s="26">
        <v>0</v>
      </c>
      <c r="BD2004" s="26">
        <v>0</v>
      </c>
    </row>
    <row r="2005" spans="1:56" x14ac:dyDescent="0.25">
      <c r="A2005" t="s">
        <v>323</v>
      </c>
      <c r="D2005" t="s">
        <v>4</v>
      </c>
      <c r="G2005" s="155">
        <v>43134</v>
      </c>
      <c r="H2005" s="41">
        <f t="shared" si="36"/>
        <v>632643.25199999998</v>
      </c>
      <c r="I2005" s="26">
        <v>0</v>
      </c>
      <c r="J2005" s="26">
        <v>0</v>
      </c>
      <c r="K2005" s="26">
        <v>0</v>
      </c>
      <c r="L2005" s="26">
        <v>0</v>
      </c>
      <c r="M2005" s="26">
        <v>0</v>
      </c>
      <c r="N2005" s="26">
        <v>0</v>
      </c>
      <c r="O2005" s="26">
        <v>0</v>
      </c>
      <c r="P2005" s="26">
        <v>0</v>
      </c>
      <c r="Q2005" s="26">
        <v>0</v>
      </c>
      <c r="R2005" s="26">
        <v>0</v>
      </c>
      <c r="S2005" s="26">
        <v>0</v>
      </c>
      <c r="T2005" s="26">
        <v>0</v>
      </c>
      <c r="U2005" s="26">
        <v>11.048</v>
      </c>
      <c r="V2005" s="26">
        <v>313.69400000000002</v>
      </c>
      <c r="W2005" s="26">
        <v>1822.586</v>
      </c>
      <c r="X2005" s="26">
        <v>5313.6480000000001</v>
      </c>
      <c r="Y2005" s="26">
        <v>10528.074000000001</v>
      </c>
      <c r="Z2005" s="26">
        <v>16006.507</v>
      </c>
      <c r="AA2005" s="26">
        <v>20275.047999999999</v>
      </c>
      <c r="AB2005" s="26">
        <v>24600.371999999999</v>
      </c>
      <c r="AC2005" s="26">
        <v>32147.382000000001</v>
      </c>
      <c r="AD2005" s="26">
        <v>38195.349000000002</v>
      </c>
      <c r="AE2005" s="26">
        <v>42090.45</v>
      </c>
      <c r="AF2005" s="26">
        <v>44604.188999999998</v>
      </c>
      <c r="AG2005" s="26">
        <v>43739.557999999997</v>
      </c>
      <c r="AH2005" s="26">
        <v>42909.106</v>
      </c>
      <c r="AI2005" s="26">
        <v>40570.480000000003</v>
      </c>
      <c r="AJ2005" s="26">
        <v>39443.394999999997</v>
      </c>
      <c r="AK2005" s="26">
        <v>39366.118999999999</v>
      </c>
      <c r="AL2005" s="26">
        <v>37743.656999999999</v>
      </c>
      <c r="AM2005" s="26">
        <v>34176.313000000002</v>
      </c>
      <c r="AN2005" s="26">
        <v>31664.276000000002</v>
      </c>
      <c r="AO2005" s="26">
        <v>27824.486000000001</v>
      </c>
      <c r="AP2005" s="26">
        <v>22991.642</v>
      </c>
      <c r="AQ2005" s="26">
        <v>16894.831999999999</v>
      </c>
      <c r="AR2005" s="26">
        <v>10721.24</v>
      </c>
      <c r="AS2005" s="26">
        <v>5735.9920000000002</v>
      </c>
      <c r="AT2005" s="26">
        <v>2379.8719999999998</v>
      </c>
      <c r="AU2005" s="26">
        <v>543.45000000000005</v>
      </c>
      <c r="AV2005" s="26">
        <v>30.486999999999998</v>
      </c>
      <c r="AW2005" s="26">
        <v>0</v>
      </c>
      <c r="AX2005" s="26">
        <v>0</v>
      </c>
      <c r="AY2005" s="26">
        <v>0</v>
      </c>
      <c r="AZ2005" s="26">
        <v>0</v>
      </c>
      <c r="BA2005" s="26">
        <v>0</v>
      </c>
      <c r="BB2005" s="26">
        <v>0</v>
      </c>
      <c r="BC2005" s="26">
        <v>0</v>
      </c>
      <c r="BD2005" s="26">
        <v>0</v>
      </c>
    </row>
    <row r="2006" spans="1:56" x14ac:dyDescent="0.25">
      <c r="A2006" t="s">
        <v>323</v>
      </c>
      <c r="D2006" t="s">
        <v>4</v>
      </c>
      <c r="G2006" s="155">
        <v>43135</v>
      </c>
      <c r="H2006" s="41">
        <f t="shared" si="36"/>
        <v>681189.37099999993</v>
      </c>
      <c r="I2006" s="26">
        <v>0</v>
      </c>
      <c r="J2006" s="26">
        <v>0</v>
      </c>
      <c r="K2006" s="26">
        <v>0</v>
      </c>
      <c r="L2006" s="26">
        <v>0</v>
      </c>
      <c r="M2006" s="26">
        <v>0</v>
      </c>
      <c r="N2006" s="26">
        <v>0</v>
      </c>
      <c r="O2006" s="26">
        <v>0</v>
      </c>
      <c r="P2006" s="26">
        <v>0</v>
      </c>
      <c r="Q2006" s="26">
        <v>0</v>
      </c>
      <c r="R2006" s="26">
        <v>0</v>
      </c>
      <c r="S2006" s="26">
        <v>0</v>
      </c>
      <c r="T2006" s="26">
        <v>0</v>
      </c>
      <c r="U2006" s="26">
        <v>11.148</v>
      </c>
      <c r="V2006" s="26">
        <v>334.88200000000001</v>
      </c>
      <c r="W2006" s="26">
        <v>1921.7670000000001</v>
      </c>
      <c r="X2006" s="26">
        <v>5554.442</v>
      </c>
      <c r="Y2006" s="26">
        <v>10862.04</v>
      </c>
      <c r="Z2006" s="26">
        <v>16772.843000000001</v>
      </c>
      <c r="AA2006" s="26">
        <v>23034.058000000001</v>
      </c>
      <c r="AB2006" s="26">
        <v>29067.379000000001</v>
      </c>
      <c r="AC2006" s="26">
        <v>34491.163999999997</v>
      </c>
      <c r="AD2006" s="26">
        <v>38962.065000000002</v>
      </c>
      <c r="AE2006" s="26">
        <v>42409.699000000001</v>
      </c>
      <c r="AF2006" s="26">
        <v>44902.328000000001</v>
      </c>
      <c r="AG2006" s="26">
        <v>46633.525000000001</v>
      </c>
      <c r="AH2006" s="26">
        <v>47499.803</v>
      </c>
      <c r="AI2006" s="26">
        <v>47314.356</v>
      </c>
      <c r="AJ2006" s="26">
        <v>46405.216999999997</v>
      </c>
      <c r="AK2006" s="26">
        <v>44775.964</v>
      </c>
      <c r="AL2006" s="26">
        <v>42270.497000000003</v>
      </c>
      <c r="AM2006" s="26">
        <v>38664.078000000001</v>
      </c>
      <c r="AN2006" s="26">
        <v>34016.114000000001</v>
      </c>
      <c r="AO2006" s="26">
        <v>28433.82</v>
      </c>
      <c r="AP2006" s="26">
        <v>22391.455000000002</v>
      </c>
      <c r="AQ2006" s="26">
        <v>16011.996999999999</v>
      </c>
      <c r="AR2006" s="26">
        <v>10135.457</v>
      </c>
      <c r="AS2006" s="26">
        <v>5477.6840000000002</v>
      </c>
      <c r="AT2006" s="26">
        <v>2281.6060000000002</v>
      </c>
      <c r="AU2006" s="26">
        <v>529.53</v>
      </c>
      <c r="AV2006" s="26">
        <v>24.452999999999999</v>
      </c>
      <c r="AW2006" s="26">
        <v>0</v>
      </c>
      <c r="AX2006" s="26">
        <v>0</v>
      </c>
      <c r="AY2006" s="26">
        <v>0</v>
      </c>
      <c r="AZ2006" s="26">
        <v>0</v>
      </c>
      <c r="BA2006" s="26">
        <v>0</v>
      </c>
      <c r="BB2006" s="26">
        <v>0</v>
      </c>
      <c r="BC2006" s="26">
        <v>0</v>
      </c>
      <c r="BD2006" s="26">
        <v>0</v>
      </c>
    </row>
    <row r="2007" spans="1:56" x14ac:dyDescent="0.25">
      <c r="A2007" t="s">
        <v>323</v>
      </c>
      <c r="D2007" t="s">
        <v>4</v>
      </c>
      <c r="G2007" s="155">
        <v>43136</v>
      </c>
      <c r="H2007" s="41">
        <f t="shared" si="36"/>
        <v>519502.16899999999</v>
      </c>
      <c r="I2007" s="26">
        <v>0</v>
      </c>
      <c r="J2007" s="26">
        <v>0</v>
      </c>
      <c r="K2007" s="26">
        <v>0</v>
      </c>
      <c r="L2007" s="26">
        <v>0</v>
      </c>
      <c r="M2007" s="26">
        <v>0</v>
      </c>
      <c r="N2007" s="26">
        <v>0</v>
      </c>
      <c r="O2007" s="26">
        <v>0</v>
      </c>
      <c r="P2007" s="26">
        <v>0</v>
      </c>
      <c r="Q2007" s="26">
        <v>0</v>
      </c>
      <c r="R2007" s="26">
        <v>0</v>
      </c>
      <c r="S2007" s="26">
        <v>0</v>
      </c>
      <c r="T2007" s="26">
        <v>0</v>
      </c>
      <c r="U2007" s="26">
        <v>5.23</v>
      </c>
      <c r="V2007" s="26">
        <v>50.988999999999997</v>
      </c>
      <c r="W2007" s="26">
        <v>181.78800000000001</v>
      </c>
      <c r="X2007" s="26">
        <v>730.29600000000005</v>
      </c>
      <c r="Y2007" s="26">
        <v>1478.33</v>
      </c>
      <c r="Z2007" s="26">
        <v>2604.7049999999999</v>
      </c>
      <c r="AA2007" s="26">
        <v>4708.5410000000002</v>
      </c>
      <c r="AB2007" s="26">
        <v>8125.7389999999996</v>
      </c>
      <c r="AC2007" s="26">
        <v>14827.847</v>
      </c>
      <c r="AD2007" s="26">
        <v>24252.278999999999</v>
      </c>
      <c r="AE2007" s="26">
        <v>36290.870000000003</v>
      </c>
      <c r="AF2007" s="26">
        <v>45058.074000000001</v>
      </c>
      <c r="AG2007" s="26">
        <v>46721.061000000002</v>
      </c>
      <c r="AH2007" s="26">
        <v>46390.385000000002</v>
      </c>
      <c r="AI2007" s="26">
        <v>44228.148999999998</v>
      </c>
      <c r="AJ2007" s="26">
        <v>36986.741000000002</v>
      </c>
      <c r="AK2007" s="26">
        <v>32847.442999999999</v>
      </c>
      <c r="AL2007" s="26">
        <v>35270.368000000002</v>
      </c>
      <c r="AM2007" s="26">
        <v>33417.423999999999</v>
      </c>
      <c r="AN2007" s="26">
        <v>28435.853999999999</v>
      </c>
      <c r="AO2007" s="26">
        <v>22894.347000000002</v>
      </c>
      <c r="AP2007" s="26">
        <v>21187.654999999999</v>
      </c>
      <c r="AQ2007" s="26">
        <v>15126.831</v>
      </c>
      <c r="AR2007" s="26">
        <v>10112.422</v>
      </c>
      <c r="AS2007" s="26">
        <v>5157.1779999999999</v>
      </c>
      <c r="AT2007" s="26">
        <v>1843.489</v>
      </c>
      <c r="AU2007" s="26">
        <v>538.38699999999994</v>
      </c>
      <c r="AV2007" s="26">
        <v>29.747</v>
      </c>
      <c r="AW2007" s="26">
        <v>0</v>
      </c>
      <c r="AX2007" s="26">
        <v>0</v>
      </c>
      <c r="AY2007" s="26">
        <v>0</v>
      </c>
      <c r="AZ2007" s="26">
        <v>0</v>
      </c>
      <c r="BA2007" s="26">
        <v>0</v>
      </c>
      <c r="BB2007" s="26">
        <v>0</v>
      </c>
      <c r="BC2007" s="26">
        <v>0</v>
      </c>
      <c r="BD2007" s="26">
        <v>0</v>
      </c>
    </row>
    <row r="2008" spans="1:56" x14ac:dyDescent="0.25">
      <c r="A2008" t="s">
        <v>323</v>
      </c>
      <c r="D2008" t="s">
        <v>4</v>
      </c>
      <c r="G2008" s="155">
        <v>43137</v>
      </c>
      <c r="H2008" s="41">
        <f t="shared" si="36"/>
        <v>605526.21700000006</v>
      </c>
      <c r="I2008" s="26">
        <v>0</v>
      </c>
      <c r="J2008" s="26">
        <v>0</v>
      </c>
      <c r="K2008" s="26">
        <v>0</v>
      </c>
      <c r="L2008" s="26">
        <v>0</v>
      </c>
      <c r="M2008" s="26">
        <v>0</v>
      </c>
      <c r="N2008" s="26">
        <v>0</v>
      </c>
      <c r="O2008" s="26">
        <v>0</v>
      </c>
      <c r="P2008" s="26">
        <v>0</v>
      </c>
      <c r="Q2008" s="26">
        <v>0</v>
      </c>
      <c r="R2008" s="26">
        <v>0</v>
      </c>
      <c r="S2008" s="26">
        <v>0</v>
      </c>
      <c r="T2008" s="26">
        <v>0</v>
      </c>
      <c r="U2008" s="26">
        <v>4.7279999999999998</v>
      </c>
      <c r="V2008" s="26">
        <v>114.459</v>
      </c>
      <c r="W2008" s="26">
        <v>1002.715</v>
      </c>
      <c r="X2008" s="26">
        <v>3902.7240000000002</v>
      </c>
      <c r="Y2008" s="26">
        <v>8816.0030000000006</v>
      </c>
      <c r="Z2008" s="26">
        <v>13906.107</v>
      </c>
      <c r="AA2008" s="26">
        <v>19382.749</v>
      </c>
      <c r="AB2008" s="26">
        <v>24815.489000000001</v>
      </c>
      <c r="AC2008" s="26">
        <v>30629.646000000001</v>
      </c>
      <c r="AD2008" s="26">
        <v>35759.25</v>
      </c>
      <c r="AE2008" s="26">
        <v>40630.061999999998</v>
      </c>
      <c r="AF2008" s="26">
        <v>42974.088000000003</v>
      </c>
      <c r="AG2008" s="26">
        <v>44587.1</v>
      </c>
      <c r="AH2008" s="26">
        <v>45005.196000000004</v>
      </c>
      <c r="AI2008" s="26">
        <v>44713.13</v>
      </c>
      <c r="AJ2008" s="26">
        <v>43475.593999999997</v>
      </c>
      <c r="AK2008" s="26">
        <v>41268.837</v>
      </c>
      <c r="AL2008" s="26">
        <v>37964.771000000001</v>
      </c>
      <c r="AM2008" s="26">
        <v>33776.18</v>
      </c>
      <c r="AN2008" s="26">
        <v>28310.838</v>
      </c>
      <c r="AO2008" s="26">
        <v>22819.919999999998</v>
      </c>
      <c r="AP2008" s="26">
        <v>17292.506000000001</v>
      </c>
      <c r="AQ2008" s="26">
        <v>11861.054</v>
      </c>
      <c r="AR2008" s="26">
        <v>7207.7340000000004</v>
      </c>
      <c r="AS2008" s="26">
        <v>3643.7840000000001</v>
      </c>
      <c r="AT2008" s="26">
        <v>1374.5609999999999</v>
      </c>
      <c r="AU2008" s="26">
        <v>271.20800000000003</v>
      </c>
      <c r="AV2008" s="26">
        <v>15.784000000000001</v>
      </c>
      <c r="AW2008" s="26">
        <v>0</v>
      </c>
      <c r="AX2008" s="26">
        <v>0</v>
      </c>
      <c r="AY2008" s="26">
        <v>0</v>
      </c>
      <c r="AZ2008" s="26">
        <v>0</v>
      </c>
      <c r="BA2008" s="26">
        <v>0</v>
      </c>
      <c r="BB2008" s="26">
        <v>0</v>
      </c>
      <c r="BC2008" s="26">
        <v>0</v>
      </c>
      <c r="BD2008" s="26">
        <v>0</v>
      </c>
    </row>
    <row r="2009" spans="1:56" x14ac:dyDescent="0.25">
      <c r="A2009" t="s">
        <v>323</v>
      </c>
      <c r="D2009" t="s">
        <v>4</v>
      </c>
      <c r="G2009" s="155">
        <v>43138</v>
      </c>
      <c r="H2009" s="41">
        <f t="shared" si="36"/>
        <v>478174.77899999998</v>
      </c>
      <c r="I2009" s="26">
        <v>0</v>
      </c>
      <c r="J2009" s="26">
        <v>0</v>
      </c>
      <c r="K2009" s="26">
        <v>0</v>
      </c>
      <c r="L2009" s="26">
        <v>0</v>
      </c>
      <c r="M2009" s="26">
        <v>0</v>
      </c>
      <c r="N2009" s="26">
        <v>0</v>
      </c>
      <c r="O2009" s="26">
        <v>0</v>
      </c>
      <c r="P2009" s="26">
        <v>0</v>
      </c>
      <c r="Q2009" s="26">
        <v>0</v>
      </c>
      <c r="R2009" s="26">
        <v>0</v>
      </c>
      <c r="S2009" s="26">
        <v>0</v>
      </c>
      <c r="T2009" s="26">
        <v>0</v>
      </c>
      <c r="U2009" s="26">
        <v>4.8410000000000002</v>
      </c>
      <c r="V2009" s="26">
        <v>133.83000000000001</v>
      </c>
      <c r="W2009" s="26">
        <v>1120.579</v>
      </c>
      <c r="X2009" s="26">
        <v>3781.6190000000001</v>
      </c>
      <c r="Y2009" s="26">
        <v>8242.77</v>
      </c>
      <c r="Z2009" s="26">
        <v>13372.107</v>
      </c>
      <c r="AA2009" s="26">
        <v>18928.214</v>
      </c>
      <c r="AB2009" s="26">
        <v>24167.543000000001</v>
      </c>
      <c r="AC2009" s="26">
        <v>28837.048999999999</v>
      </c>
      <c r="AD2009" s="26">
        <v>32510.010999999999</v>
      </c>
      <c r="AE2009" s="26">
        <v>34984.731</v>
      </c>
      <c r="AF2009" s="26">
        <v>36545.997000000003</v>
      </c>
      <c r="AG2009" s="26">
        <v>36891.423000000003</v>
      </c>
      <c r="AH2009" s="26">
        <v>36357.883000000002</v>
      </c>
      <c r="AI2009" s="26">
        <v>34985.875999999997</v>
      </c>
      <c r="AJ2009" s="26">
        <v>32790.097000000002</v>
      </c>
      <c r="AK2009" s="26">
        <v>30237.289000000001</v>
      </c>
      <c r="AL2009" s="26">
        <v>27521.821</v>
      </c>
      <c r="AM2009" s="26">
        <v>20557.722000000002</v>
      </c>
      <c r="AN2009" s="26">
        <v>15472.675999999999</v>
      </c>
      <c r="AO2009" s="26">
        <v>14320.433999999999</v>
      </c>
      <c r="AP2009" s="26">
        <v>11355.546</v>
      </c>
      <c r="AQ2009" s="26">
        <v>7670.0309999999999</v>
      </c>
      <c r="AR2009" s="26">
        <v>4386.433</v>
      </c>
      <c r="AS2009" s="26">
        <v>2110.4229999999998</v>
      </c>
      <c r="AT2009" s="26">
        <v>768.279</v>
      </c>
      <c r="AU2009" s="26">
        <v>112.08</v>
      </c>
      <c r="AV2009" s="26">
        <v>7.4749999999999996</v>
      </c>
      <c r="AW2009" s="26">
        <v>0</v>
      </c>
      <c r="AX2009" s="26">
        <v>0</v>
      </c>
      <c r="AY2009" s="26">
        <v>0</v>
      </c>
      <c r="AZ2009" s="26">
        <v>0</v>
      </c>
      <c r="BA2009" s="26">
        <v>0</v>
      </c>
      <c r="BB2009" s="26">
        <v>0</v>
      </c>
      <c r="BC2009" s="26">
        <v>0</v>
      </c>
      <c r="BD2009" s="26">
        <v>0</v>
      </c>
    </row>
    <row r="2010" spans="1:56" x14ac:dyDescent="0.25">
      <c r="A2010" t="s">
        <v>323</v>
      </c>
      <c r="D2010" t="s">
        <v>4</v>
      </c>
      <c r="G2010" s="155">
        <v>43139</v>
      </c>
      <c r="H2010" s="41">
        <f t="shared" si="36"/>
        <v>250908.91699999996</v>
      </c>
      <c r="I2010" s="26">
        <v>0</v>
      </c>
      <c r="J2010" s="26">
        <v>0</v>
      </c>
      <c r="K2010" s="26">
        <v>0</v>
      </c>
      <c r="L2010" s="26">
        <v>0</v>
      </c>
      <c r="M2010" s="26">
        <v>0</v>
      </c>
      <c r="N2010" s="26">
        <v>0</v>
      </c>
      <c r="O2010" s="26">
        <v>0</v>
      </c>
      <c r="P2010" s="26">
        <v>0</v>
      </c>
      <c r="Q2010" s="26">
        <v>0</v>
      </c>
      <c r="R2010" s="26">
        <v>0</v>
      </c>
      <c r="S2010" s="26">
        <v>0</v>
      </c>
      <c r="T2010" s="26">
        <v>0</v>
      </c>
      <c r="U2010" s="26">
        <v>1.9350000000000001</v>
      </c>
      <c r="V2010" s="26">
        <v>26.523</v>
      </c>
      <c r="W2010" s="26">
        <v>386.20299999999997</v>
      </c>
      <c r="X2010" s="26">
        <v>2114.3629999999998</v>
      </c>
      <c r="Y2010" s="26">
        <v>4614.259</v>
      </c>
      <c r="Z2010" s="26">
        <v>9350.0130000000008</v>
      </c>
      <c r="AA2010" s="26">
        <v>9853.65</v>
      </c>
      <c r="AB2010" s="26">
        <v>8618.4840000000004</v>
      </c>
      <c r="AC2010" s="26">
        <v>8991.49</v>
      </c>
      <c r="AD2010" s="26">
        <v>10433.457</v>
      </c>
      <c r="AE2010" s="26">
        <v>15929.566999999999</v>
      </c>
      <c r="AF2010" s="26">
        <v>19689.776000000002</v>
      </c>
      <c r="AG2010" s="26">
        <v>28361.34</v>
      </c>
      <c r="AH2010" s="26">
        <v>23920.108</v>
      </c>
      <c r="AI2010" s="26">
        <v>19588.977999999999</v>
      </c>
      <c r="AJ2010" s="26">
        <v>19812.478999999999</v>
      </c>
      <c r="AK2010" s="26">
        <v>10261.684999999999</v>
      </c>
      <c r="AL2010" s="26">
        <v>13296.874</v>
      </c>
      <c r="AM2010" s="26">
        <v>9436.7669999999998</v>
      </c>
      <c r="AN2010" s="26">
        <v>7114.5789999999997</v>
      </c>
      <c r="AO2010" s="26">
        <v>6623.3130000000001</v>
      </c>
      <c r="AP2010" s="26">
        <v>11892.277</v>
      </c>
      <c r="AQ2010" s="26">
        <v>5735.6909999999998</v>
      </c>
      <c r="AR2010" s="26">
        <v>3457.4720000000002</v>
      </c>
      <c r="AS2010" s="26">
        <v>1057.482</v>
      </c>
      <c r="AT2010" s="26">
        <v>306.61399999999998</v>
      </c>
      <c r="AU2010" s="26">
        <v>28.091000000000001</v>
      </c>
      <c r="AV2010" s="26">
        <v>5.4470000000000001</v>
      </c>
      <c r="AW2010" s="26">
        <v>0</v>
      </c>
      <c r="AX2010" s="26">
        <v>0</v>
      </c>
      <c r="AY2010" s="26">
        <v>0</v>
      </c>
      <c r="AZ2010" s="26">
        <v>0</v>
      </c>
      <c r="BA2010" s="26">
        <v>0</v>
      </c>
      <c r="BB2010" s="26">
        <v>0</v>
      </c>
      <c r="BC2010" s="26">
        <v>0</v>
      </c>
      <c r="BD2010" s="26">
        <v>0</v>
      </c>
    </row>
    <row r="2011" spans="1:56" x14ac:dyDescent="0.25">
      <c r="A2011" t="s">
        <v>323</v>
      </c>
      <c r="D2011" t="s">
        <v>4</v>
      </c>
      <c r="G2011" s="155">
        <v>43140</v>
      </c>
      <c r="H2011" s="41">
        <f t="shared" si="36"/>
        <v>359119.76400000002</v>
      </c>
      <c r="I2011" s="26">
        <v>0</v>
      </c>
      <c r="J2011" s="26">
        <v>0</v>
      </c>
      <c r="K2011" s="26">
        <v>0</v>
      </c>
      <c r="L2011" s="26">
        <v>0</v>
      </c>
      <c r="M2011" s="26">
        <v>0</v>
      </c>
      <c r="N2011" s="26">
        <v>0</v>
      </c>
      <c r="O2011" s="26">
        <v>0</v>
      </c>
      <c r="P2011" s="26">
        <v>0</v>
      </c>
      <c r="Q2011" s="26">
        <v>0</v>
      </c>
      <c r="R2011" s="26">
        <v>0</v>
      </c>
      <c r="S2011" s="26">
        <v>0</v>
      </c>
      <c r="T2011" s="26">
        <v>0</v>
      </c>
      <c r="U2011" s="26">
        <v>2.0379999999999998</v>
      </c>
      <c r="V2011" s="26">
        <v>10.313000000000001</v>
      </c>
      <c r="W2011" s="26">
        <v>33.765999999999998</v>
      </c>
      <c r="X2011" s="26">
        <v>282.74799999999999</v>
      </c>
      <c r="Y2011" s="26">
        <v>1358.039</v>
      </c>
      <c r="Z2011" s="26">
        <v>4010.393</v>
      </c>
      <c r="AA2011" s="26">
        <v>7742.82</v>
      </c>
      <c r="AB2011" s="26">
        <v>11069.862999999999</v>
      </c>
      <c r="AC2011" s="26">
        <v>7377.2089999999998</v>
      </c>
      <c r="AD2011" s="26">
        <v>6018.3339999999998</v>
      </c>
      <c r="AE2011" s="26">
        <v>6609.0330000000004</v>
      </c>
      <c r="AF2011" s="26">
        <v>10383.768</v>
      </c>
      <c r="AG2011" s="26">
        <v>9160.0889999999999</v>
      </c>
      <c r="AH2011" s="26">
        <v>6657.8069999999998</v>
      </c>
      <c r="AI2011" s="26">
        <v>22764.562999999998</v>
      </c>
      <c r="AJ2011" s="26">
        <v>38770.743000000002</v>
      </c>
      <c r="AK2011" s="26">
        <v>41618.686999999998</v>
      </c>
      <c r="AL2011" s="26">
        <v>39756.324000000001</v>
      </c>
      <c r="AM2011" s="26">
        <v>36600.495000000003</v>
      </c>
      <c r="AN2011" s="26">
        <v>31888.471000000001</v>
      </c>
      <c r="AO2011" s="26">
        <v>26428.280999999999</v>
      </c>
      <c r="AP2011" s="26">
        <v>20559.155999999999</v>
      </c>
      <c r="AQ2011" s="26">
        <v>14452.837</v>
      </c>
      <c r="AR2011" s="26">
        <v>8934.9850000000006</v>
      </c>
      <c r="AS2011" s="26">
        <v>4565.1970000000001</v>
      </c>
      <c r="AT2011" s="26">
        <v>1732.355</v>
      </c>
      <c r="AU2011" s="26">
        <v>318.93799999999999</v>
      </c>
      <c r="AV2011" s="26">
        <v>12.512</v>
      </c>
      <c r="AW2011" s="26">
        <v>0</v>
      </c>
      <c r="AX2011" s="26">
        <v>0</v>
      </c>
      <c r="AY2011" s="26">
        <v>0</v>
      </c>
      <c r="AZ2011" s="26">
        <v>0</v>
      </c>
      <c r="BA2011" s="26">
        <v>0</v>
      </c>
      <c r="BB2011" s="26">
        <v>0</v>
      </c>
      <c r="BC2011" s="26">
        <v>0</v>
      </c>
      <c r="BD2011" s="26">
        <v>0</v>
      </c>
    </row>
    <row r="2012" spans="1:56" x14ac:dyDescent="0.25">
      <c r="A2012" t="s">
        <v>323</v>
      </c>
      <c r="D2012" t="s">
        <v>4</v>
      </c>
      <c r="G2012" s="155">
        <v>43141</v>
      </c>
      <c r="H2012" s="41">
        <f t="shared" si="36"/>
        <v>157593.06799999997</v>
      </c>
      <c r="I2012" s="26">
        <v>0</v>
      </c>
      <c r="J2012" s="26">
        <v>0</v>
      </c>
      <c r="K2012" s="26">
        <v>0</v>
      </c>
      <c r="L2012" s="26">
        <v>0</v>
      </c>
      <c r="M2012" s="26">
        <v>0</v>
      </c>
      <c r="N2012" s="26">
        <v>0</v>
      </c>
      <c r="O2012" s="26">
        <v>0</v>
      </c>
      <c r="P2012" s="26">
        <v>0</v>
      </c>
      <c r="Q2012" s="26">
        <v>0</v>
      </c>
      <c r="R2012" s="26">
        <v>0</v>
      </c>
      <c r="S2012" s="26">
        <v>0</v>
      </c>
      <c r="T2012" s="26">
        <v>0</v>
      </c>
      <c r="U2012" s="26">
        <v>2.895</v>
      </c>
      <c r="V2012" s="26">
        <v>125.358</v>
      </c>
      <c r="W2012" s="26">
        <v>1536.4960000000001</v>
      </c>
      <c r="X2012" s="26">
        <v>3518.694</v>
      </c>
      <c r="Y2012" s="26">
        <v>8323.4320000000007</v>
      </c>
      <c r="Z2012" s="26">
        <v>14077.352000000001</v>
      </c>
      <c r="AA2012" s="26">
        <v>11808.209000000001</v>
      </c>
      <c r="AB2012" s="26">
        <v>6163.2349999999997</v>
      </c>
      <c r="AC2012" s="26">
        <v>827.91399999999999</v>
      </c>
      <c r="AD2012" s="26">
        <v>1108.6300000000001</v>
      </c>
      <c r="AE2012" s="26">
        <v>2127.2089999999998</v>
      </c>
      <c r="AF2012" s="26">
        <v>1804.0509999999999</v>
      </c>
      <c r="AG2012" s="26">
        <v>4886.9489999999996</v>
      </c>
      <c r="AH2012" s="26">
        <v>3972.0450000000001</v>
      </c>
      <c r="AI2012" s="26">
        <v>7312.6689999999999</v>
      </c>
      <c r="AJ2012" s="26">
        <v>6298.3770000000004</v>
      </c>
      <c r="AK2012" s="26">
        <v>7575.0919999999996</v>
      </c>
      <c r="AL2012" s="26">
        <v>11383.852000000001</v>
      </c>
      <c r="AM2012" s="26">
        <v>6248.1989999999996</v>
      </c>
      <c r="AN2012" s="26">
        <v>7221.116</v>
      </c>
      <c r="AO2012" s="26">
        <v>13614.369000000001</v>
      </c>
      <c r="AP2012" s="26">
        <v>19370.215</v>
      </c>
      <c r="AQ2012" s="26">
        <v>8859.3009999999995</v>
      </c>
      <c r="AR2012" s="26">
        <v>4964.2539999999999</v>
      </c>
      <c r="AS2012" s="26">
        <v>3025.8820000000001</v>
      </c>
      <c r="AT2012" s="26">
        <v>1348.6079999999999</v>
      </c>
      <c r="AU2012" s="26">
        <v>80.073999999999998</v>
      </c>
      <c r="AV2012" s="26">
        <v>8.5909999999999993</v>
      </c>
      <c r="AW2012" s="26">
        <v>0</v>
      </c>
      <c r="AX2012" s="26">
        <v>0</v>
      </c>
      <c r="AY2012" s="26">
        <v>0</v>
      </c>
      <c r="AZ2012" s="26">
        <v>0</v>
      </c>
      <c r="BA2012" s="26">
        <v>0</v>
      </c>
      <c r="BB2012" s="26">
        <v>0</v>
      </c>
      <c r="BC2012" s="26">
        <v>0</v>
      </c>
      <c r="BD2012" s="26">
        <v>0</v>
      </c>
    </row>
    <row r="2013" spans="1:56" x14ac:dyDescent="0.25">
      <c r="A2013" t="s">
        <v>323</v>
      </c>
      <c r="D2013" t="s">
        <v>4</v>
      </c>
      <c r="G2013" s="155">
        <v>43142</v>
      </c>
      <c r="H2013" s="41">
        <f t="shared" si="36"/>
        <v>460355.81199999998</v>
      </c>
      <c r="I2013" s="26">
        <v>0</v>
      </c>
      <c r="J2013" s="26">
        <v>0</v>
      </c>
      <c r="K2013" s="26">
        <v>0</v>
      </c>
      <c r="L2013" s="26">
        <v>0</v>
      </c>
      <c r="M2013" s="26">
        <v>0</v>
      </c>
      <c r="N2013" s="26">
        <v>0</v>
      </c>
      <c r="O2013" s="26">
        <v>0</v>
      </c>
      <c r="P2013" s="26">
        <v>0</v>
      </c>
      <c r="Q2013" s="26">
        <v>0</v>
      </c>
      <c r="R2013" s="26">
        <v>0</v>
      </c>
      <c r="S2013" s="26">
        <v>0</v>
      </c>
      <c r="T2013" s="26">
        <v>0</v>
      </c>
      <c r="U2013" s="26">
        <v>3.4009999999999998</v>
      </c>
      <c r="V2013" s="26">
        <v>97.772000000000006</v>
      </c>
      <c r="W2013" s="26">
        <v>1162.153</v>
      </c>
      <c r="X2013" s="26">
        <v>3467.5659999999998</v>
      </c>
      <c r="Y2013" s="26">
        <v>3312.739</v>
      </c>
      <c r="Z2013" s="26">
        <v>3210.6469999999999</v>
      </c>
      <c r="AA2013" s="26">
        <v>5920.8050000000003</v>
      </c>
      <c r="AB2013" s="26">
        <v>10392.546</v>
      </c>
      <c r="AC2013" s="26">
        <v>14986.564</v>
      </c>
      <c r="AD2013" s="26">
        <v>21674.26</v>
      </c>
      <c r="AE2013" s="26">
        <v>28352.933000000001</v>
      </c>
      <c r="AF2013" s="26">
        <v>30115.368999999999</v>
      </c>
      <c r="AG2013" s="26">
        <v>25907.276999999998</v>
      </c>
      <c r="AH2013" s="26">
        <v>25687.707999999999</v>
      </c>
      <c r="AI2013" s="26">
        <v>29312.699000000001</v>
      </c>
      <c r="AJ2013" s="26">
        <v>33525.743999999999</v>
      </c>
      <c r="AK2013" s="26">
        <v>35117.296000000002</v>
      </c>
      <c r="AL2013" s="26">
        <v>34319.534</v>
      </c>
      <c r="AM2013" s="26">
        <v>33061.968000000001</v>
      </c>
      <c r="AN2013" s="26">
        <v>34710.851999999999</v>
      </c>
      <c r="AO2013" s="26">
        <v>29380.98</v>
      </c>
      <c r="AP2013" s="26">
        <v>21845.859</v>
      </c>
      <c r="AQ2013" s="26">
        <v>16639.421999999999</v>
      </c>
      <c r="AR2013" s="26">
        <v>10505.832</v>
      </c>
      <c r="AS2013" s="26">
        <v>5603.1440000000002</v>
      </c>
      <c r="AT2013" s="26">
        <v>1862.912</v>
      </c>
      <c r="AU2013" s="26">
        <v>168.26400000000001</v>
      </c>
      <c r="AV2013" s="26">
        <v>9.5660000000000007</v>
      </c>
      <c r="AW2013" s="26">
        <v>0</v>
      </c>
      <c r="AX2013" s="26">
        <v>0</v>
      </c>
      <c r="AY2013" s="26">
        <v>0</v>
      </c>
      <c r="AZ2013" s="26">
        <v>0</v>
      </c>
      <c r="BA2013" s="26">
        <v>0</v>
      </c>
      <c r="BB2013" s="26">
        <v>0</v>
      </c>
      <c r="BC2013" s="26">
        <v>0</v>
      </c>
      <c r="BD2013" s="26">
        <v>0</v>
      </c>
    </row>
    <row r="2014" spans="1:56" x14ac:dyDescent="0.25">
      <c r="A2014" t="s">
        <v>323</v>
      </c>
      <c r="D2014" t="s">
        <v>4</v>
      </c>
      <c r="G2014" s="155">
        <v>43143</v>
      </c>
      <c r="H2014" s="41">
        <f t="shared" si="36"/>
        <v>493058.01100000006</v>
      </c>
      <c r="I2014" s="26">
        <v>0</v>
      </c>
      <c r="J2014" s="26">
        <v>0</v>
      </c>
      <c r="K2014" s="26">
        <v>0</v>
      </c>
      <c r="L2014" s="26">
        <v>0</v>
      </c>
      <c r="M2014" s="26">
        <v>0</v>
      </c>
      <c r="N2014" s="26">
        <v>0</v>
      </c>
      <c r="O2014" s="26">
        <v>0</v>
      </c>
      <c r="P2014" s="26">
        <v>0</v>
      </c>
      <c r="Q2014" s="26">
        <v>0</v>
      </c>
      <c r="R2014" s="26">
        <v>0</v>
      </c>
      <c r="S2014" s="26">
        <v>0</v>
      </c>
      <c r="T2014" s="26">
        <v>0</v>
      </c>
      <c r="U2014" s="26">
        <v>4.798</v>
      </c>
      <c r="V2014" s="26">
        <v>8.9979999999999993</v>
      </c>
      <c r="W2014" s="26">
        <v>48.927</v>
      </c>
      <c r="X2014" s="26">
        <v>312.10199999999998</v>
      </c>
      <c r="Y2014" s="26">
        <v>1519.9449999999999</v>
      </c>
      <c r="Z2014" s="26">
        <v>3163.9659999999999</v>
      </c>
      <c r="AA2014" s="26">
        <v>4546.6180000000004</v>
      </c>
      <c r="AB2014" s="26">
        <v>8603.5660000000007</v>
      </c>
      <c r="AC2014" s="26">
        <v>11407.307000000001</v>
      </c>
      <c r="AD2014" s="26">
        <v>17952.866000000002</v>
      </c>
      <c r="AE2014" s="26">
        <v>28964.042000000001</v>
      </c>
      <c r="AF2014" s="26">
        <v>34462.267</v>
      </c>
      <c r="AG2014" s="26">
        <v>31952.792000000001</v>
      </c>
      <c r="AH2014" s="26">
        <v>35017.154000000002</v>
      </c>
      <c r="AI2014" s="26">
        <v>39565.508999999998</v>
      </c>
      <c r="AJ2014" s="26">
        <v>39010.968999999997</v>
      </c>
      <c r="AK2014" s="26">
        <v>38918.514999999999</v>
      </c>
      <c r="AL2014" s="26">
        <v>38769.091999999997</v>
      </c>
      <c r="AM2014" s="26">
        <v>38287.695</v>
      </c>
      <c r="AN2014" s="26">
        <v>34019.531000000003</v>
      </c>
      <c r="AO2014" s="26">
        <v>30420.616999999998</v>
      </c>
      <c r="AP2014" s="26">
        <v>24300.144</v>
      </c>
      <c r="AQ2014" s="26">
        <v>16133.05</v>
      </c>
      <c r="AR2014" s="26">
        <v>9873.3629999999994</v>
      </c>
      <c r="AS2014" s="26">
        <v>4575.09</v>
      </c>
      <c r="AT2014" s="26">
        <v>1063.4929999999999</v>
      </c>
      <c r="AU2014" s="26">
        <v>145.17599999999999</v>
      </c>
      <c r="AV2014" s="26">
        <v>10.419</v>
      </c>
      <c r="AW2014" s="26">
        <v>0</v>
      </c>
      <c r="AX2014" s="26">
        <v>0</v>
      </c>
      <c r="AY2014" s="26">
        <v>0</v>
      </c>
      <c r="AZ2014" s="26">
        <v>0</v>
      </c>
      <c r="BA2014" s="26">
        <v>0</v>
      </c>
      <c r="BB2014" s="26">
        <v>0</v>
      </c>
      <c r="BC2014" s="26">
        <v>0</v>
      </c>
      <c r="BD2014" s="26">
        <v>0</v>
      </c>
    </row>
    <row r="2015" spans="1:56" x14ac:dyDescent="0.25">
      <c r="A2015" t="s">
        <v>323</v>
      </c>
      <c r="D2015" t="s">
        <v>4</v>
      </c>
      <c r="G2015" s="155">
        <v>43144</v>
      </c>
      <c r="H2015" s="41">
        <f t="shared" si="36"/>
        <v>633914.28499999992</v>
      </c>
      <c r="I2015" s="26">
        <v>0</v>
      </c>
      <c r="J2015" s="26">
        <v>0</v>
      </c>
      <c r="K2015" s="26">
        <v>0</v>
      </c>
      <c r="L2015" s="26">
        <v>0</v>
      </c>
      <c r="M2015" s="26">
        <v>0</v>
      </c>
      <c r="N2015" s="26">
        <v>0</v>
      </c>
      <c r="O2015" s="26">
        <v>0</v>
      </c>
      <c r="P2015" s="26">
        <v>0</v>
      </c>
      <c r="Q2015" s="26">
        <v>0</v>
      </c>
      <c r="R2015" s="26">
        <v>0</v>
      </c>
      <c r="S2015" s="26">
        <v>0</v>
      </c>
      <c r="T2015" s="26">
        <v>0</v>
      </c>
      <c r="U2015" s="26">
        <v>3.3839999999999999</v>
      </c>
      <c r="V2015" s="26">
        <v>48.033000000000001</v>
      </c>
      <c r="W2015" s="26">
        <v>1079.0250000000001</v>
      </c>
      <c r="X2015" s="26">
        <v>4087.076</v>
      </c>
      <c r="Y2015" s="26">
        <v>9206.268</v>
      </c>
      <c r="Z2015" s="26">
        <v>15130.862999999999</v>
      </c>
      <c r="AA2015" s="26">
        <v>21595.804</v>
      </c>
      <c r="AB2015" s="26">
        <v>27904.292000000001</v>
      </c>
      <c r="AC2015" s="26">
        <v>33782.99</v>
      </c>
      <c r="AD2015" s="26">
        <v>38548.961000000003</v>
      </c>
      <c r="AE2015" s="26">
        <v>42234.398999999998</v>
      </c>
      <c r="AF2015" s="26">
        <v>44560.01</v>
      </c>
      <c r="AG2015" s="26">
        <v>42959.8</v>
      </c>
      <c r="AH2015" s="26">
        <v>45356.285000000003</v>
      </c>
      <c r="AI2015" s="26">
        <v>47671.046000000002</v>
      </c>
      <c r="AJ2015" s="26">
        <v>47154.063000000002</v>
      </c>
      <c r="AK2015" s="26">
        <v>45094.186999999998</v>
      </c>
      <c r="AL2015" s="26">
        <v>42137.364000000001</v>
      </c>
      <c r="AM2015" s="26">
        <v>36107.565000000002</v>
      </c>
      <c r="AN2015" s="26">
        <v>32636.798999999999</v>
      </c>
      <c r="AO2015" s="26">
        <v>20986.928</v>
      </c>
      <c r="AP2015" s="26">
        <v>12360.395</v>
      </c>
      <c r="AQ2015" s="26">
        <v>10769.421</v>
      </c>
      <c r="AR2015" s="26">
        <v>6510.5079999999998</v>
      </c>
      <c r="AS2015" s="26">
        <v>4284.1440000000002</v>
      </c>
      <c r="AT2015" s="26">
        <v>1527.021</v>
      </c>
      <c r="AU2015" s="26">
        <v>168.99199999999999</v>
      </c>
      <c r="AV2015" s="26">
        <v>8.6620000000000008</v>
      </c>
      <c r="AW2015" s="26">
        <v>0</v>
      </c>
      <c r="AX2015" s="26">
        <v>0</v>
      </c>
      <c r="AY2015" s="26">
        <v>0</v>
      </c>
      <c r="AZ2015" s="26">
        <v>0</v>
      </c>
      <c r="BA2015" s="26">
        <v>0</v>
      </c>
      <c r="BB2015" s="26">
        <v>0</v>
      </c>
      <c r="BC2015" s="26">
        <v>0</v>
      </c>
      <c r="BD2015" s="26">
        <v>0</v>
      </c>
    </row>
    <row r="2016" spans="1:56" x14ac:dyDescent="0.25">
      <c r="A2016" t="s">
        <v>323</v>
      </c>
      <c r="D2016" t="s">
        <v>4</v>
      </c>
      <c r="G2016" s="155">
        <v>43145</v>
      </c>
      <c r="H2016" s="41">
        <f t="shared" si="36"/>
        <v>614579.59600000014</v>
      </c>
      <c r="I2016" s="26">
        <v>0</v>
      </c>
      <c r="J2016" s="26">
        <v>0</v>
      </c>
      <c r="K2016" s="26">
        <v>0</v>
      </c>
      <c r="L2016" s="26">
        <v>0</v>
      </c>
      <c r="M2016" s="26">
        <v>0</v>
      </c>
      <c r="N2016" s="26">
        <v>0</v>
      </c>
      <c r="O2016" s="26">
        <v>0</v>
      </c>
      <c r="P2016" s="26">
        <v>0</v>
      </c>
      <c r="Q2016" s="26">
        <v>0</v>
      </c>
      <c r="R2016" s="26">
        <v>0</v>
      </c>
      <c r="S2016" s="26">
        <v>0</v>
      </c>
      <c r="T2016" s="26">
        <v>0</v>
      </c>
      <c r="U2016" s="26">
        <v>3.5920000000000001</v>
      </c>
      <c r="V2016" s="26">
        <v>11.695</v>
      </c>
      <c r="W2016" s="26">
        <v>213.91499999999999</v>
      </c>
      <c r="X2016" s="26">
        <v>99.87</v>
      </c>
      <c r="Y2016" s="26">
        <v>269.17099999999999</v>
      </c>
      <c r="Z2016" s="26">
        <v>1147.415</v>
      </c>
      <c r="AA2016" s="26">
        <v>7710.3019999999997</v>
      </c>
      <c r="AB2016" s="26">
        <v>20790.580000000002</v>
      </c>
      <c r="AC2016" s="26">
        <v>27282.794000000002</v>
      </c>
      <c r="AD2016" s="26">
        <v>34282.14</v>
      </c>
      <c r="AE2016" s="26">
        <v>39983.608999999997</v>
      </c>
      <c r="AF2016" s="26">
        <v>39869.035000000003</v>
      </c>
      <c r="AG2016" s="26">
        <v>45330.05</v>
      </c>
      <c r="AH2016" s="26">
        <v>45081.580999999998</v>
      </c>
      <c r="AI2016" s="26">
        <v>45043.811999999998</v>
      </c>
      <c r="AJ2016" s="26">
        <v>44276.493999999999</v>
      </c>
      <c r="AK2016" s="26">
        <v>46162.120999999999</v>
      </c>
      <c r="AL2016" s="26">
        <v>45645.341</v>
      </c>
      <c r="AM2016" s="26">
        <v>39582.896000000001</v>
      </c>
      <c r="AN2016" s="26">
        <v>37883.334999999999</v>
      </c>
      <c r="AO2016" s="26">
        <v>32450.127</v>
      </c>
      <c r="AP2016" s="26">
        <v>24695.085999999999</v>
      </c>
      <c r="AQ2016" s="26">
        <v>17779.488000000001</v>
      </c>
      <c r="AR2016" s="26">
        <v>11301.954</v>
      </c>
      <c r="AS2016" s="26">
        <v>5580.1850000000004</v>
      </c>
      <c r="AT2016" s="26">
        <v>1862.329</v>
      </c>
      <c r="AU2016" s="26">
        <v>231.161</v>
      </c>
      <c r="AV2016" s="26">
        <v>9.5180000000000007</v>
      </c>
      <c r="AW2016" s="26">
        <v>0</v>
      </c>
      <c r="AX2016" s="26">
        <v>0</v>
      </c>
      <c r="AY2016" s="26">
        <v>0</v>
      </c>
      <c r="AZ2016" s="26">
        <v>0</v>
      </c>
      <c r="BA2016" s="26">
        <v>0</v>
      </c>
      <c r="BB2016" s="26">
        <v>0</v>
      </c>
      <c r="BC2016" s="26">
        <v>0</v>
      </c>
      <c r="BD2016" s="26">
        <v>0</v>
      </c>
    </row>
    <row r="2017" spans="1:56" x14ac:dyDescent="0.25">
      <c r="A2017" t="s">
        <v>323</v>
      </c>
      <c r="D2017" t="s">
        <v>4</v>
      </c>
      <c r="G2017" s="155">
        <v>43146</v>
      </c>
      <c r="H2017" s="41">
        <f t="shared" si="36"/>
        <v>365101.23100000003</v>
      </c>
      <c r="I2017" s="26">
        <v>0</v>
      </c>
      <c r="J2017" s="26">
        <v>0</v>
      </c>
      <c r="K2017" s="26">
        <v>0</v>
      </c>
      <c r="L2017" s="26">
        <v>0</v>
      </c>
      <c r="M2017" s="26">
        <v>0</v>
      </c>
      <c r="N2017" s="26">
        <v>0</v>
      </c>
      <c r="O2017" s="26">
        <v>0</v>
      </c>
      <c r="P2017" s="26">
        <v>0</v>
      </c>
      <c r="Q2017" s="26">
        <v>0</v>
      </c>
      <c r="R2017" s="26">
        <v>0</v>
      </c>
      <c r="S2017" s="26">
        <v>0</v>
      </c>
      <c r="T2017" s="26">
        <v>0</v>
      </c>
      <c r="U2017" s="26">
        <v>3.2949999999999999</v>
      </c>
      <c r="V2017" s="26">
        <v>101.678</v>
      </c>
      <c r="W2017" s="26">
        <v>1230.183</v>
      </c>
      <c r="X2017" s="26">
        <v>3675.6219999999998</v>
      </c>
      <c r="Y2017" s="26">
        <v>7519.9120000000003</v>
      </c>
      <c r="Z2017" s="26">
        <v>12449.802</v>
      </c>
      <c r="AA2017" s="26">
        <v>18942.611000000001</v>
      </c>
      <c r="AB2017" s="26">
        <v>25024.093000000001</v>
      </c>
      <c r="AC2017" s="26">
        <v>26651.199000000001</v>
      </c>
      <c r="AD2017" s="26">
        <v>30013.312000000002</v>
      </c>
      <c r="AE2017" s="26">
        <v>36626.485000000001</v>
      </c>
      <c r="AF2017" s="26">
        <v>35598.999000000003</v>
      </c>
      <c r="AG2017" s="26">
        <v>29631.993999999999</v>
      </c>
      <c r="AH2017" s="26">
        <v>25352.191999999999</v>
      </c>
      <c r="AI2017" s="26">
        <v>19231.044000000002</v>
      </c>
      <c r="AJ2017" s="26">
        <v>19380.758999999998</v>
      </c>
      <c r="AK2017" s="26">
        <v>20960.237000000001</v>
      </c>
      <c r="AL2017" s="26">
        <v>15481.513999999999</v>
      </c>
      <c r="AM2017" s="26">
        <v>8078.3389999999999</v>
      </c>
      <c r="AN2017" s="26">
        <v>5871.8119999999999</v>
      </c>
      <c r="AO2017" s="26">
        <v>5203.9160000000002</v>
      </c>
      <c r="AP2017" s="26">
        <v>5207.5060000000003</v>
      </c>
      <c r="AQ2017" s="26">
        <v>4796.6310000000003</v>
      </c>
      <c r="AR2017" s="26">
        <v>5136.4989999999998</v>
      </c>
      <c r="AS2017" s="26">
        <v>2516.48</v>
      </c>
      <c r="AT2017" s="26">
        <v>382.26299999999998</v>
      </c>
      <c r="AU2017" s="26">
        <v>24.091999999999999</v>
      </c>
      <c r="AV2017" s="26">
        <v>8.7620000000000005</v>
      </c>
      <c r="AW2017" s="26">
        <v>0</v>
      </c>
      <c r="AX2017" s="26">
        <v>0</v>
      </c>
      <c r="AY2017" s="26">
        <v>0</v>
      </c>
      <c r="AZ2017" s="26">
        <v>0</v>
      </c>
      <c r="BA2017" s="26">
        <v>0</v>
      </c>
      <c r="BB2017" s="26">
        <v>0</v>
      </c>
      <c r="BC2017" s="26">
        <v>0</v>
      </c>
      <c r="BD2017" s="26">
        <v>0</v>
      </c>
    </row>
    <row r="2018" spans="1:56" x14ac:dyDescent="0.25">
      <c r="A2018" t="s">
        <v>323</v>
      </c>
      <c r="D2018" t="s">
        <v>4</v>
      </c>
      <c r="G2018" s="155">
        <v>43147</v>
      </c>
      <c r="H2018" s="41">
        <f t="shared" si="36"/>
        <v>634256.63600000006</v>
      </c>
      <c r="I2018" s="26">
        <v>0</v>
      </c>
      <c r="J2018" s="26">
        <v>0</v>
      </c>
      <c r="K2018" s="26">
        <v>0</v>
      </c>
      <c r="L2018" s="26">
        <v>0</v>
      </c>
      <c r="M2018" s="26">
        <v>0</v>
      </c>
      <c r="N2018" s="26">
        <v>0</v>
      </c>
      <c r="O2018" s="26">
        <v>0</v>
      </c>
      <c r="P2018" s="26">
        <v>0</v>
      </c>
      <c r="Q2018" s="26">
        <v>0</v>
      </c>
      <c r="R2018" s="26">
        <v>0</v>
      </c>
      <c r="S2018" s="26">
        <v>0</v>
      </c>
      <c r="T2018" s="26">
        <v>0</v>
      </c>
      <c r="U2018" s="26">
        <v>2.4079999999999999</v>
      </c>
      <c r="V2018" s="26">
        <v>35.658999999999999</v>
      </c>
      <c r="W2018" s="26">
        <v>459.16699999999997</v>
      </c>
      <c r="X2018" s="26">
        <v>2201.1089999999999</v>
      </c>
      <c r="Y2018" s="26">
        <v>6739.1390000000001</v>
      </c>
      <c r="Z2018" s="26">
        <v>10422.053</v>
      </c>
      <c r="AA2018" s="26">
        <v>15624.816999999999</v>
      </c>
      <c r="AB2018" s="26">
        <v>21433.294999999998</v>
      </c>
      <c r="AC2018" s="26">
        <v>26788.48</v>
      </c>
      <c r="AD2018" s="26">
        <v>28620.242999999999</v>
      </c>
      <c r="AE2018" s="26">
        <v>32603.330999999998</v>
      </c>
      <c r="AF2018" s="26">
        <v>36218.724000000002</v>
      </c>
      <c r="AG2018" s="26">
        <v>41211.048000000003</v>
      </c>
      <c r="AH2018" s="26">
        <v>46700.696000000004</v>
      </c>
      <c r="AI2018" s="26">
        <v>49474.55</v>
      </c>
      <c r="AJ2018" s="26">
        <v>49639.250999999997</v>
      </c>
      <c r="AK2018" s="26">
        <v>48675.561999999998</v>
      </c>
      <c r="AL2018" s="26">
        <v>46128.762999999999</v>
      </c>
      <c r="AM2018" s="26">
        <v>42431.993000000002</v>
      </c>
      <c r="AN2018" s="26">
        <v>37123.330999999998</v>
      </c>
      <c r="AO2018" s="26">
        <v>31374.025000000001</v>
      </c>
      <c r="AP2018" s="26">
        <v>24821.004000000001</v>
      </c>
      <c r="AQ2018" s="26">
        <v>17532.921999999999</v>
      </c>
      <c r="AR2018" s="26">
        <v>10953.884</v>
      </c>
      <c r="AS2018" s="26">
        <v>5297.4080000000004</v>
      </c>
      <c r="AT2018" s="26">
        <v>1585.6110000000001</v>
      </c>
      <c r="AU2018" s="26">
        <v>148.42500000000001</v>
      </c>
      <c r="AV2018" s="26">
        <v>9.7379999999999995</v>
      </c>
      <c r="AW2018" s="26">
        <v>0</v>
      </c>
      <c r="AX2018" s="26">
        <v>0</v>
      </c>
      <c r="AY2018" s="26">
        <v>0</v>
      </c>
      <c r="AZ2018" s="26">
        <v>0</v>
      </c>
      <c r="BA2018" s="26">
        <v>0</v>
      </c>
      <c r="BB2018" s="26">
        <v>0</v>
      </c>
      <c r="BC2018" s="26">
        <v>0</v>
      </c>
      <c r="BD2018" s="26">
        <v>0</v>
      </c>
    </row>
    <row r="2019" spans="1:56" x14ac:dyDescent="0.25">
      <c r="A2019" t="s">
        <v>323</v>
      </c>
      <c r="D2019" t="s">
        <v>4</v>
      </c>
      <c r="G2019" s="155">
        <v>43148</v>
      </c>
      <c r="H2019" s="41">
        <f t="shared" si="36"/>
        <v>618991.66700000002</v>
      </c>
      <c r="I2019" s="26">
        <v>0</v>
      </c>
      <c r="J2019" s="26">
        <v>0</v>
      </c>
      <c r="K2019" s="26">
        <v>0</v>
      </c>
      <c r="L2019" s="26">
        <v>0</v>
      </c>
      <c r="M2019" s="26">
        <v>0</v>
      </c>
      <c r="N2019" s="26">
        <v>0</v>
      </c>
      <c r="O2019" s="26">
        <v>0</v>
      </c>
      <c r="P2019" s="26">
        <v>0</v>
      </c>
      <c r="Q2019" s="26">
        <v>0</v>
      </c>
      <c r="R2019" s="26">
        <v>0</v>
      </c>
      <c r="S2019" s="26">
        <v>0</v>
      </c>
      <c r="T2019" s="26">
        <v>0</v>
      </c>
      <c r="U2019" s="26">
        <v>3.2360000000000002</v>
      </c>
      <c r="V2019" s="26">
        <v>75.543000000000006</v>
      </c>
      <c r="W2019" s="26">
        <v>999.44100000000003</v>
      </c>
      <c r="X2019" s="26">
        <v>4011.2539999999999</v>
      </c>
      <c r="Y2019" s="26">
        <v>8981.2350000000006</v>
      </c>
      <c r="Z2019" s="26">
        <v>14700.763999999999</v>
      </c>
      <c r="AA2019" s="26">
        <v>21175.225999999999</v>
      </c>
      <c r="AB2019" s="26">
        <v>26819.841</v>
      </c>
      <c r="AC2019" s="26">
        <v>33538.288999999997</v>
      </c>
      <c r="AD2019" s="26">
        <v>37965.161999999997</v>
      </c>
      <c r="AE2019" s="26">
        <v>39049.887999999999</v>
      </c>
      <c r="AF2019" s="26">
        <v>33572.658000000003</v>
      </c>
      <c r="AG2019" s="26">
        <v>34942.303</v>
      </c>
      <c r="AH2019" s="26">
        <v>45498.241999999998</v>
      </c>
      <c r="AI2019" s="26">
        <v>41029.578999999998</v>
      </c>
      <c r="AJ2019" s="26">
        <v>34354.663</v>
      </c>
      <c r="AK2019" s="26">
        <v>36792.154999999999</v>
      </c>
      <c r="AL2019" s="26">
        <v>43793.792999999998</v>
      </c>
      <c r="AM2019" s="26">
        <v>40240.589999999997</v>
      </c>
      <c r="AN2019" s="26">
        <v>35821.845999999998</v>
      </c>
      <c r="AO2019" s="26">
        <v>30118.417000000001</v>
      </c>
      <c r="AP2019" s="26">
        <v>23378.302</v>
      </c>
      <c r="AQ2019" s="26">
        <v>16454.5</v>
      </c>
      <c r="AR2019" s="26">
        <v>9043.2450000000008</v>
      </c>
      <c r="AS2019" s="26">
        <v>4775.7889999999998</v>
      </c>
      <c r="AT2019" s="26">
        <v>1668.39</v>
      </c>
      <c r="AU2019" s="26">
        <v>179.33</v>
      </c>
      <c r="AV2019" s="26">
        <v>7.9859999999999998</v>
      </c>
      <c r="AW2019" s="26">
        <v>0</v>
      </c>
      <c r="AX2019" s="26">
        <v>0</v>
      </c>
      <c r="AY2019" s="26">
        <v>0</v>
      </c>
      <c r="AZ2019" s="26">
        <v>0</v>
      </c>
      <c r="BA2019" s="26">
        <v>0</v>
      </c>
      <c r="BB2019" s="26">
        <v>0</v>
      </c>
      <c r="BC2019" s="26">
        <v>0</v>
      </c>
      <c r="BD2019" s="26">
        <v>0</v>
      </c>
    </row>
    <row r="2020" spans="1:56" x14ac:dyDescent="0.25">
      <c r="A2020" t="s">
        <v>323</v>
      </c>
      <c r="D2020" t="s">
        <v>4</v>
      </c>
      <c r="G2020" s="155">
        <v>43149</v>
      </c>
      <c r="H2020" s="41">
        <f t="shared" si="36"/>
        <v>446719.72399999987</v>
      </c>
      <c r="I2020" s="26">
        <v>0</v>
      </c>
      <c r="J2020" s="26">
        <v>0</v>
      </c>
      <c r="K2020" s="26">
        <v>0</v>
      </c>
      <c r="L2020" s="26">
        <v>0</v>
      </c>
      <c r="M2020" s="26">
        <v>0</v>
      </c>
      <c r="N2020" s="26">
        <v>0</v>
      </c>
      <c r="O2020" s="26">
        <v>0</v>
      </c>
      <c r="P2020" s="26">
        <v>0</v>
      </c>
      <c r="Q2020" s="26">
        <v>0</v>
      </c>
      <c r="R2020" s="26">
        <v>0</v>
      </c>
      <c r="S2020" s="26">
        <v>0</v>
      </c>
      <c r="T2020" s="26">
        <v>0</v>
      </c>
      <c r="U2020" s="26">
        <v>3.43</v>
      </c>
      <c r="V2020" s="26">
        <v>105.17400000000001</v>
      </c>
      <c r="W2020" s="26">
        <v>817.88699999999994</v>
      </c>
      <c r="X2020" s="26">
        <v>4283.9750000000004</v>
      </c>
      <c r="Y2020" s="26">
        <v>8034.0559999999996</v>
      </c>
      <c r="Z2020" s="26">
        <v>14207.781000000001</v>
      </c>
      <c r="AA2020" s="26">
        <v>19764.464</v>
      </c>
      <c r="AB2020" s="26">
        <v>23948.847000000002</v>
      </c>
      <c r="AC2020" s="26">
        <v>28210.280999999999</v>
      </c>
      <c r="AD2020" s="26">
        <v>32825.957999999999</v>
      </c>
      <c r="AE2020" s="26">
        <v>39369.597000000002</v>
      </c>
      <c r="AF2020" s="26">
        <v>40358.002999999997</v>
      </c>
      <c r="AG2020" s="26">
        <v>39099.536</v>
      </c>
      <c r="AH2020" s="26">
        <v>32803.856</v>
      </c>
      <c r="AI2020" s="26">
        <v>36009.724999999999</v>
      </c>
      <c r="AJ2020" s="26">
        <v>35690.925999999999</v>
      </c>
      <c r="AK2020" s="26">
        <v>19919.365000000002</v>
      </c>
      <c r="AL2020" s="26">
        <v>8996.7669999999998</v>
      </c>
      <c r="AM2020" s="26">
        <v>11883.555</v>
      </c>
      <c r="AN2020" s="26">
        <v>11849.785</v>
      </c>
      <c r="AO2020" s="26">
        <v>13436.118</v>
      </c>
      <c r="AP2020" s="26">
        <v>12779.195</v>
      </c>
      <c r="AQ2020" s="26">
        <v>8389.652</v>
      </c>
      <c r="AR2020" s="26">
        <v>2932.806</v>
      </c>
      <c r="AS2020" s="26">
        <v>758.24</v>
      </c>
      <c r="AT2020" s="26">
        <v>213.245</v>
      </c>
      <c r="AU2020" s="26">
        <v>17.620999999999999</v>
      </c>
      <c r="AV2020" s="26">
        <v>9.8789999999999996</v>
      </c>
      <c r="AW2020" s="26">
        <v>0</v>
      </c>
      <c r="AX2020" s="26">
        <v>0</v>
      </c>
      <c r="AY2020" s="26">
        <v>0</v>
      </c>
      <c r="AZ2020" s="26">
        <v>0</v>
      </c>
      <c r="BA2020" s="26">
        <v>0</v>
      </c>
      <c r="BB2020" s="26">
        <v>0</v>
      </c>
      <c r="BC2020" s="26">
        <v>0</v>
      </c>
      <c r="BD2020" s="26">
        <v>0</v>
      </c>
    </row>
    <row r="2021" spans="1:56" x14ac:dyDescent="0.25">
      <c r="A2021" t="s">
        <v>323</v>
      </c>
      <c r="D2021" t="s">
        <v>4</v>
      </c>
      <c r="G2021" s="155">
        <v>43150</v>
      </c>
      <c r="H2021" s="41">
        <f t="shared" si="36"/>
        <v>473693.80200000008</v>
      </c>
      <c r="I2021" s="26">
        <v>0</v>
      </c>
      <c r="J2021" s="26">
        <v>0</v>
      </c>
      <c r="K2021" s="26">
        <v>0</v>
      </c>
      <c r="L2021" s="26">
        <v>0</v>
      </c>
      <c r="M2021" s="26">
        <v>0</v>
      </c>
      <c r="N2021" s="26">
        <v>0</v>
      </c>
      <c r="O2021" s="26">
        <v>0</v>
      </c>
      <c r="P2021" s="26">
        <v>0</v>
      </c>
      <c r="Q2021" s="26">
        <v>0</v>
      </c>
      <c r="R2021" s="26">
        <v>0</v>
      </c>
      <c r="S2021" s="26">
        <v>0</v>
      </c>
      <c r="T2021" s="26">
        <v>0</v>
      </c>
      <c r="U2021" s="26">
        <v>3.496</v>
      </c>
      <c r="V2021" s="26">
        <v>31.152000000000001</v>
      </c>
      <c r="W2021" s="26">
        <v>498.64</v>
      </c>
      <c r="X2021" s="26">
        <v>1753.92</v>
      </c>
      <c r="Y2021" s="26">
        <v>4310.25</v>
      </c>
      <c r="Z2021" s="26">
        <v>8249.9110000000001</v>
      </c>
      <c r="AA2021" s="26">
        <v>10302.235000000001</v>
      </c>
      <c r="AB2021" s="26">
        <v>13621.275</v>
      </c>
      <c r="AC2021" s="26">
        <v>15274.41</v>
      </c>
      <c r="AD2021" s="26">
        <v>20905.120999999999</v>
      </c>
      <c r="AE2021" s="26">
        <v>25219.72</v>
      </c>
      <c r="AF2021" s="26">
        <v>27442.006000000001</v>
      </c>
      <c r="AG2021" s="26">
        <v>30738.754000000001</v>
      </c>
      <c r="AH2021" s="26">
        <v>35131.201000000001</v>
      </c>
      <c r="AI2021" s="26">
        <v>36842.671999999999</v>
      </c>
      <c r="AJ2021" s="26">
        <v>38982.398999999998</v>
      </c>
      <c r="AK2021" s="26">
        <v>38781.949999999997</v>
      </c>
      <c r="AL2021" s="26">
        <v>35079.51</v>
      </c>
      <c r="AM2021" s="26">
        <v>33620.834999999999</v>
      </c>
      <c r="AN2021" s="26">
        <v>27180.423999999999</v>
      </c>
      <c r="AO2021" s="26">
        <v>22627.625</v>
      </c>
      <c r="AP2021" s="26">
        <v>19956.008000000002</v>
      </c>
      <c r="AQ2021" s="26">
        <v>13536.394</v>
      </c>
      <c r="AR2021" s="26">
        <v>8103.3789999999999</v>
      </c>
      <c r="AS2021" s="26">
        <v>4002.585</v>
      </c>
      <c r="AT2021" s="26">
        <v>1340.268</v>
      </c>
      <c r="AU2021" s="26">
        <v>148.511</v>
      </c>
      <c r="AV2021" s="26">
        <v>9.1509999999999998</v>
      </c>
      <c r="AW2021" s="26">
        <v>0</v>
      </c>
      <c r="AX2021" s="26">
        <v>0</v>
      </c>
      <c r="AY2021" s="26">
        <v>0</v>
      </c>
      <c r="AZ2021" s="26">
        <v>0</v>
      </c>
      <c r="BA2021" s="26">
        <v>0</v>
      </c>
      <c r="BB2021" s="26">
        <v>0</v>
      </c>
      <c r="BC2021" s="26">
        <v>0</v>
      </c>
      <c r="BD2021" s="26">
        <v>0</v>
      </c>
    </row>
    <row r="2022" spans="1:56" x14ac:dyDescent="0.25">
      <c r="A2022" t="s">
        <v>323</v>
      </c>
      <c r="D2022" t="s">
        <v>4</v>
      </c>
      <c r="G2022" s="155">
        <v>43151</v>
      </c>
      <c r="H2022" s="41">
        <f t="shared" si="36"/>
        <v>684852.99400000006</v>
      </c>
      <c r="I2022" s="26">
        <v>0</v>
      </c>
      <c r="J2022" s="26">
        <v>0</v>
      </c>
      <c r="K2022" s="26">
        <v>0</v>
      </c>
      <c r="L2022" s="26">
        <v>0</v>
      </c>
      <c r="M2022" s="26">
        <v>0</v>
      </c>
      <c r="N2022" s="26">
        <v>0</v>
      </c>
      <c r="O2022" s="26">
        <v>0</v>
      </c>
      <c r="P2022" s="26">
        <v>0</v>
      </c>
      <c r="Q2022" s="26">
        <v>0</v>
      </c>
      <c r="R2022" s="26">
        <v>0</v>
      </c>
      <c r="S2022" s="26">
        <v>0</v>
      </c>
      <c r="T2022" s="26">
        <v>0</v>
      </c>
      <c r="U2022" s="26">
        <v>3.1469999999999998</v>
      </c>
      <c r="V2022" s="26">
        <v>58</v>
      </c>
      <c r="W2022" s="26">
        <v>831.42600000000004</v>
      </c>
      <c r="X2022" s="26">
        <v>3579.2669999999998</v>
      </c>
      <c r="Y2022" s="26">
        <v>8704.3909999999996</v>
      </c>
      <c r="Z2022" s="26">
        <v>14818.361999999999</v>
      </c>
      <c r="AA2022" s="26">
        <v>21620.932000000001</v>
      </c>
      <c r="AB2022" s="26">
        <v>28120.585999999999</v>
      </c>
      <c r="AC2022" s="26">
        <v>34205.718000000001</v>
      </c>
      <c r="AD2022" s="26">
        <v>39194.821000000004</v>
      </c>
      <c r="AE2022" s="26">
        <v>43416.08</v>
      </c>
      <c r="AF2022" s="26">
        <v>46453.048000000003</v>
      </c>
      <c r="AG2022" s="26">
        <v>48653.37</v>
      </c>
      <c r="AH2022" s="26">
        <v>49708.016000000003</v>
      </c>
      <c r="AI2022" s="26">
        <v>49696.436000000002</v>
      </c>
      <c r="AJ2022" s="26">
        <v>48815.23</v>
      </c>
      <c r="AK2022" s="26">
        <v>46957.120999999999</v>
      </c>
      <c r="AL2022" s="26">
        <v>43998.091999999997</v>
      </c>
      <c r="AM2022" s="26">
        <v>40135.152999999998</v>
      </c>
      <c r="AN2022" s="26">
        <v>34583.385000000002</v>
      </c>
      <c r="AO2022" s="26">
        <v>28717.578000000001</v>
      </c>
      <c r="AP2022" s="26">
        <v>22275.632000000001</v>
      </c>
      <c r="AQ2022" s="26">
        <v>15426.082</v>
      </c>
      <c r="AR2022" s="26">
        <v>9255.0490000000009</v>
      </c>
      <c r="AS2022" s="26">
        <v>4417.3109999999997</v>
      </c>
      <c r="AT2022" s="26">
        <v>1121.9069999999999</v>
      </c>
      <c r="AU2022" s="26">
        <v>78.585999999999999</v>
      </c>
      <c r="AV2022" s="26">
        <v>8.2680000000000007</v>
      </c>
      <c r="AW2022" s="26">
        <v>0</v>
      </c>
      <c r="AX2022" s="26">
        <v>0</v>
      </c>
      <c r="AY2022" s="26">
        <v>0</v>
      </c>
      <c r="AZ2022" s="26">
        <v>0</v>
      </c>
      <c r="BA2022" s="26">
        <v>0</v>
      </c>
      <c r="BB2022" s="26">
        <v>0</v>
      </c>
      <c r="BC2022" s="26">
        <v>0</v>
      </c>
      <c r="BD2022" s="26">
        <v>0</v>
      </c>
    </row>
    <row r="2023" spans="1:56" x14ac:dyDescent="0.25">
      <c r="A2023" t="s">
        <v>323</v>
      </c>
      <c r="D2023" t="s">
        <v>4</v>
      </c>
      <c r="G2023" s="155">
        <v>43152</v>
      </c>
      <c r="H2023" s="41">
        <f t="shared" si="36"/>
        <v>328755.033</v>
      </c>
      <c r="I2023" s="26">
        <v>0</v>
      </c>
      <c r="J2023" s="26">
        <v>0</v>
      </c>
      <c r="K2023" s="26">
        <v>0</v>
      </c>
      <c r="L2023" s="26">
        <v>0</v>
      </c>
      <c r="M2023" s="26">
        <v>0</v>
      </c>
      <c r="N2023" s="26">
        <v>0</v>
      </c>
      <c r="O2023" s="26">
        <v>0</v>
      </c>
      <c r="P2023" s="26">
        <v>0</v>
      </c>
      <c r="Q2023" s="26">
        <v>0</v>
      </c>
      <c r="R2023" s="26">
        <v>0</v>
      </c>
      <c r="S2023" s="26">
        <v>0</v>
      </c>
      <c r="T2023" s="26">
        <v>0</v>
      </c>
      <c r="U2023" s="26">
        <v>4.2489999999999997</v>
      </c>
      <c r="V2023" s="26">
        <v>8.2989999999999995</v>
      </c>
      <c r="W2023" s="26">
        <v>217.245</v>
      </c>
      <c r="X2023" s="26">
        <v>1381.64</v>
      </c>
      <c r="Y2023" s="26">
        <v>3998.4180000000001</v>
      </c>
      <c r="Z2023" s="26">
        <v>7995.1760000000004</v>
      </c>
      <c r="AA2023" s="26">
        <v>10630.079</v>
      </c>
      <c r="AB2023" s="26">
        <v>11060.736999999999</v>
      </c>
      <c r="AC2023" s="26">
        <v>18943.71</v>
      </c>
      <c r="AD2023" s="26">
        <v>20953.2</v>
      </c>
      <c r="AE2023" s="26">
        <v>22833.37</v>
      </c>
      <c r="AF2023" s="26">
        <v>20657.398000000001</v>
      </c>
      <c r="AG2023" s="26">
        <v>18697.607</v>
      </c>
      <c r="AH2023" s="26">
        <v>14390.882</v>
      </c>
      <c r="AI2023" s="26">
        <v>22939.718000000001</v>
      </c>
      <c r="AJ2023" s="26">
        <v>36457.745000000003</v>
      </c>
      <c r="AK2023" s="26">
        <v>41378.152000000002</v>
      </c>
      <c r="AL2023" s="26">
        <v>34525.326000000001</v>
      </c>
      <c r="AM2023" s="26">
        <v>23509.431</v>
      </c>
      <c r="AN2023" s="26">
        <v>8658.4369999999999</v>
      </c>
      <c r="AO2023" s="26">
        <v>3783.2109999999998</v>
      </c>
      <c r="AP2023" s="26">
        <v>2795.6350000000002</v>
      </c>
      <c r="AQ2023" s="26">
        <v>745.90499999999997</v>
      </c>
      <c r="AR2023" s="26">
        <v>975.13699999999994</v>
      </c>
      <c r="AS2023" s="26">
        <v>1036.069</v>
      </c>
      <c r="AT2023" s="26">
        <v>154.88399999999999</v>
      </c>
      <c r="AU2023" s="26">
        <v>16.067</v>
      </c>
      <c r="AV2023" s="26">
        <v>7.306</v>
      </c>
      <c r="AW2023" s="26">
        <v>0</v>
      </c>
      <c r="AX2023" s="26">
        <v>0</v>
      </c>
      <c r="AY2023" s="26">
        <v>0</v>
      </c>
      <c r="AZ2023" s="26">
        <v>0</v>
      </c>
      <c r="BA2023" s="26">
        <v>0</v>
      </c>
      <c r="BB2023" s="26">
        <v>0</v>
      </c>
      <c r="BC2023" s="26">
        <v>0</v>
      </c>
      <c r="BD2023" s="26">
        <v>0</v>
      </c>
    </row>
    <row r="2024" spans="1:56" x14ac:dyDescent="0.25">
      <c r="A2024" t="s">
        <v>323</v>
      </c>
      <c r="D2024" t="s">
        <v>4</v>
      </c>
      <c r="G2024" s="155">
        <v>43153</v>
      </c>
      <c r="H2024" s="41">
        <f t="shared" si="36"/>
        <v>429728.90699999995</v>
      </c>
      <c r="I2024" s="26">
        <v>0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6">
        <v>0</v>
      </c>
      <c r="Q2024" s="26">
        <v>0</v>
      </c>
      <c r="R2024" s="26">
        <v>0</v>
      </c>
      <c r="S2024" s="26">
        <v>0</v>
      </c>
      <c r="T2024" s="26">
        <v>0</v>
      </c>
      <c r="U2024" s="26">
        <v>3.0190000000000001</v>
      </c>
      <c r="V2024" s="26">
        <v>11.105</v>
      </c>
      <c r="W2024" s="26">
        <v>243.566</v>
      </c>
      <c r="X2024" s="26">
        <v>1361.115</v>
      </c>
      <c r="Y2024" s="26">
        <v>2674.9569999999999</v>
      </c>
      <c r="Z2024" s="26">
        <v>5996.4160000000002</v>
      </c>
      <c r="AA2024" s="26">
        <v>13076.045</v>
      </c>
      <c r="AB2024" s="26">
        <v>20095.11</v>
      </c>
      <c r="AC2024" s="26">
        <v>20339.261999999999</v>
      </c>
      <c r="AD2024" s="26">
        <v>16158.094999999999</v>
      </c>
      <c r="AE2024" s="26">
        <v>24342.02</v>
      </c>
      <c r="AF2024" s="26">
        <v>35347.243000000002</v>
      </c>
      <c r="AG2024" s="26">
        <v>37356.701000000001</v>
      </c>
      <c r="AH2024" s="26">
        <v>39221.978000000003</v>
      </c>
      <c r="AI2024" s="26">
        <v>40806.093000000001</v>
      </c>
      <c r="AJ2024" s="26">
        <v>39600.599000000002</v>
      </c>
      <c r="AK2024" s="26">
        <v>35135.906000000003</v>
      </c>
      <c r="AL2024" s="26">
        <v>28031.370999999999</v>
      </c>
      <c r="AM2024" s="26">
        <v>23080.273000000001</v>
      </c>
      <c r="AN2024" s="26">
        <v>17143.342000000001</v>
      </c>
      <c r="AO2024" s="26">
        <v>12923.718000000001</v>
      </c>
      <c r="AP2024" s="26">
        <v>8625.98</v>
      </c>
      <c r="AQ2024" s="26">
        <v>4696.0439999999999</v>
      </c>
      <c r="AR2024" s="26">
        <v>2064.1970000000001</v>
      </c>
      <c r="AS2024" s="26">
        <v>1204.556</v>
      </c>
      <c r="AT2024" s="26">
        <v>172.471</v>
      </c>
      <c r="AU2024" s="26">
        <v>11.724</v>
      </c>
      <c r="AV2024" s="26">
        <v>6.0010000000000003</v>
      </c>
      <c r="AW2024" s="26">
        <v>0</v>
      </c>
      <c r="AX2024" s="26">
        <v>0</v>
      </c>
      <c r="AY2024" s="26">
        <v>0</v>
      </c>
      <c r="AZ2024" s="26">
        <v>0</v>
      </c>
      <c r="BA2024" s="26">
        <v>0</v>
      </c>
      <c r="BB2024" s="26">
        <v>0</v>
      </c>
      <c r="BC2024" s="26">
        <v>0</v>
      </c>
      <c r="BD2024" s="26">
        <v>0</v>
      </c>
    </row>
    <row r="2025" spans="1:56" x14ac:dyDescent="0.25">
      <c r="A2025" t="s">
        <v>323</v>
      </c>
      <c r="D2025" t="s">
        <v>4</v>
      </c>
      <c r="G2025" s="155">
        <v>43154</v>
      </c>
      <c r="H2025" s="41">
        <f t="shared" si="36"/>
        <v>254447.66699999999</v>
      </c>
      <c r="I2025" s="26">
        <v>0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6">
        <v>0</v>
      </c>
      <c r="Q2025" s="26">
        <v>0</v>
      </c>
      <c r="R2025" s="26">
        <v>0</v>
      </c>
      <c r="S2025" s="26">
        <v>0</v>
      </c>
      <c r="T2025" s="26">
        <v>0</v>
      </c>
      <c r="U2025" s="26">
        <v>3.0449999999999999</v>
      </c>
      <c r="V2025" s="26">
        <v>5.2110000000000003</v>
      </c>
      <c r="W2025" s="26">
        <v>18.074000000000002</v>
      </c>
      <c r="X2025" s="26">
        <v>37.371000000000002</v>
      </c>
      <c r="Y2025" s="26">
        <v>187.29499999999999</v>
      </c>
      <c r="Z2025" s="26">
        <v>766.46199999999999</v>
      </c>
      <c r="AA2025" s="26">
        <v>2701.4830000000002</v>
      </c>
      <c r="AB2025" s="26">
        <v>8718.1530000000002</v>
      </c>
      <c r="AC2025" s="26">
        <v>12182.308000000001</v>
      </c>
      <c r="AD2025" s="26">
        <v>7931.4229999999998</v>
      </c>
      <c r="AE2025" s="26">
        <v>4572.8379999999997</v>
      </c>
      <c r="AF2025" s="26">
        <v>10268.188</v>
      </c>
      <c r="AG2025" s="26">
        <v>9768.5830000000005</v>
      </c>
      <c r="AH2025" s="26">
        <v>2862.0659999999998</v>
      </c>
      <c r="AI2025" s="26">
        <v>10092.022999999999</v>
      </c>
      <c r="AJ2025" s="26">
        <v>16987.363000000001</v>
      </c>
      <c r="AK2025" s="26">
        <v>27033.341</v>
      </c>
      <c r="AL2025" s="26">
        <v>34547.724999999999</v>
      </c>
      <c r="AM2025" s="26">
        <v>33067.413</v>
      </c>
      <c r="AN2025" s="26">
        <v>24230.921999999999</v>
      </c>
      <c r="AO2025" s="26">
        <v>16470.23</v>
      </c>
      <c r="AP2025" s="26">
        <v>14507.02</v>
      </c>
      <c r="AQ2025" s="26">
        <v>9253.2960000000003</v>
      </c>
      <c r="AR2025" s="26">
        <v>5625.7759999999998</v>
      </c>
      <c r="AS2025" s="26">
        <v>2051.4540000000002</v>
      </c>
      <c r="AT2025" s="26">
        <v>511.68799999999999</v>
      </c>
      <c r="AU2025" s="26">
        <v>40.865000000000002</v>
      </c>
      <c r="AV2025" s="26">
        <v>6.0510000000000002</v>
      </c>
      <c r="AW2025" s="26">
        <v>0</v>
      </c>
      <c r="AX2025" s="26">
        <v>0</v>
      </c>
      <c r="AY2025" s="26">
        <v>0</v>
      </c>
      <c r="AZ2025" s="26">
        <v>0</v>
      </c>
      <c r="BA2025" s="26">
        <v>0</v>
      </c>
      <c r="BB2025" s="26">
        <v>0</v>
      </c>
      <c r="BC2025" s="26">
        <v>0</v>
      </c>
      <c r="BD2025" s="26">
        <v>0</v>
      </c>
    </row>
    <row r="2026" spans="1:56" x14ac:dyDescent="0.25">
      <c r="A2026" t="s">
        <v>323</v>
      </c>
      <c r="D2026" t="s">
        <v>4</v>
      </c>
      <c r="G2026" s="155">
        <v>43155</v>
      </c>
      <c r="H2026" s="41">
        <f t="shared" si="36"/>
        <v>100349.785</v>
      </c>
      <c r="I2026" s="26">
        <v>0</v>
      </c>
      <c r="J2026" s="26">
        <v>0</v>
      </c>
      <c r="K2026" s="26">
        <v>0</v>
      </c>
      <c r="L2026" s="26">
        <v>0</v>
      </c>
      <c r="M2026" s="26">
        <v>0</v>
      </c>
      <c r="N2026" s="26">
        <v>0</v>
      </c>
      <c r="O2026" s="26">
        <v>0</v>
      </c>
      <c r="P2026" s="26">
        <v>0</v>
      </c>
      <c r="Q2026" s="26">
        <v>0</v>
      </c>
      <c r="R2026" s="26">
        <v>0</v>
      </c>
      <c r="S2026" s="26">
        <v>0</v>
      </c>
      <c r="T2026" s="26">
        <v>0</v>
      </c>
      <c r="U2026" s="26">
        <v>3.0640000000000001</v>
      </c>
      <c r="V2026" s="26">
        <v>6.3490000000000002</v>
      </c>
      <c r="W2026" s="26">
        <v>352.52499999999998</v>
      </c>
      <c r="X2026" s="26">
        <v>737.846</v>
      </c>
      <c r="Y2026" s="26">
        <v>2795.31</v>
      </c>
      <c r="Z2026" s="26">
        <v>2785.3649999999998</v>
      </c>
      <c r="AA2026" s="26">
        <v>3686.8429999999998</v>
      </c>
      <c r="AB2026" s="26">
        <v>9786.8979999999992</v>
      </c>
      <c r="AC2026" s="26">
        <v>15180.052</v>
      </c>
      <c r="AD2026" s="26">
        <v>12016.066999999999</v>
      </c>
      <c r="AE2026" s="26">
        <v>11272.527</v>
      </c>
      <c r="AF2026" s="26">
        <v>8163.69</v>
      </c>
      <c r="AG2026" s="26">
        <v>7604.4790000000003</v>
      </c>
      <c r="AH2026" s="26">
        <v>9478.6200000000008</v>
      </c>
      <c r="AI2026" s="26">
        <v>6033.3029999999999</v>
      </c>
      <c r="AJ2026" s="26">
        <v>4170.2929999999997</v>
      </c>
      <c r="AK2026" s="26">
        <v>2254.9989999999998</v>
      </c>
      <c r="AL2026" s="26">
        <v>1407.711</v>
      </c>
      <c r="AM2026" s="26">
        <v>897.096</v>
      </c>
      <c r="AN2026" s="26">
        <v>462.67399999999998</v>
      </c>
      <c r="AO2026" s="26">
        <v>390.86900000000003</v>
      </c>
      <c r="AP2026" s="26">
        <v>254.108</v>
      </c>
      <c r="AQ2026" s="26">
        <v>233.05099999999999</v>
      </c>
      <c r="AR2026" s="26">
        <v>185.97900000000001</v>
      </c>
      <c r="AS2026" s="26">
        <v>139.40100000000001</v>
      </c>
      <c r="AT2026" s="26">
        <v>40.457000000000001</v>
      </c>
      <c r="AU2026" s="26">
        <v>7.1390000000000002</v>
      </c>
      <c r="AV2026" s="26">
        <v>3.07</v>
      </c>
      <c r="AW2026" s="26">
        <v>0</v>
      </c>
      <c r="AX2026" s="26">
        <v>0</v>
      </c>
      <c r="AY2026" s="26">
        <v>0</v>
      </c>
      <c r="AZ2026" s="26">
        <v>0</v>
      </c>
      <c r="BA2026" s="26">
        <v>0</v>
      </c>
      <c r="BB2026" s="26">
        <v>0</v>
      </c>
      <c r="BC2026" s="26">
        <v>0</v>
      </c>
      <c r="BD2026" s="26">
        <v>0</v>
      </c>
    </row>
    <row r="2027" spans="1:56" x14ac:dyDescent="0.25">
      <c r="A2027" t="s">
        <v>323</v>
      </c>
      <c r="D2027" t="s">
        <v>4</v>
      </c>
      <c r="G2027" s="155">
        <v>43156</v>
      </c>
      <c r="H2027" s="41">
        <f t="shared" si="36"/>
        <v>294627.45299999986</v>
      </c>
      <c r="I2027" s="26">
        <v>0</v>
      </c>
      <c r="J2027" s="26">
        <v>0</v>
      </c>
      <c r="K2027" s="26">
        <v>0</v>
      </c>
      <c r="L2027" s="26">
        <v>0</v>
      </c>
      <c r="M2027" s="26">
        <v>0</v>
      </c>
      <c r="N2027" s="26">
        <v>0</v>
      </c>
      <c r="O2027" s="26">
        <v>0</v>
      </c>
      <c r="P2027" s="26">
        <v>0</v>
      </c>
      <c r="Q2027" s="26">
        <v>0</v>
      </c>
      <c r="R2027" s="26">
        <v>0</v>
      </c>
      <c r="S2027" s="26">
        <v>0</v>
      </c>
      <c r="T2027" s="26">
        <v>0</v>
      </c>
      <c r="U2027" s="26">
        <v>2.1800000000000002</v>
      </c>
      <c r="V2027" s="26">
        <v>2.508</v>
      </c>
      <c r="W2027" s="26">
        <v>15.757</v>
      </c>
      <c r="X2027" s="26">
        <v>189.63</v>
      </c>
      <c r="Y2027" s="26">
        <v>1228.8009999999999</v>
      </c>
      <c r="Z2027" s="26">
        <v>3522.7260000000001</v>
      </c>
      <c r="AA2027" s="26">
        <v>7229.5439999999999</v>
      </c>
      <c r="AB2027" s="26">
        <v>8760.4320000000007</v>
      </c>
      <c r="AC2027" s="26">
        <v>10794.16</v>
      </c>
      <c r="AD2027" s="26">
        <v>11081.64</v>
      </c>
      <c r="AE2027" s="26">
        <v>11272.17</v>
      </c>
      <c r="AF2027" s="26">
        <v>11697.915999999999</v>
      </c>
      <c r="AG2027" s="26">
        <v>15082.49</v>
      </c>
      <c r="AH2027" s="26">
        <v>20779.088</v>
      </c>
      <c r="AI2027" s="26">
        <v>19277.542000000001</v>
      </c>
      <c r="AJ2027" s="26">
        <v>16924.827000000001</v>
      </c>
      <c r="AK2027" s="26">
        <v>20908.734</v>
      </c>
      <c r="AL2027" s="26">
        <v>22620.019</v>
      </c>
      <c r="AM2027" s="26">
        <v>26534.126</v>
      </c>
      <c r="AN2027" s="26">
        <v>24661.735000000001</v>
      </c>
      <c r="AO2027" s="26">
        <v>18523.212</v>
      </c>
      <c r="AP2027" s="26">
        <v>19960.478999999999</v>
      </c>
      <c r="AQ2027" s="26">
        <v>13561.736000000001</v>
      </c>
      <c r="AR2027" s="26">
        <v>7600.1580000000004</v>
      </c>
      <c r="AS2027" s="26">
        <v>2227.9470000000001</v>
      </c>
      <c r="AT2027" s="26">
        <v>146.25</v>
      </c>
      <c r="AU2027" s="26">
        <v>14.372</v>
      </c>
      <c r="AV2027" s="26">
        <v>7.274</v>
      </c>
      <c r="AW2027" s="26">
        <v>0</v>
      </c>
      <c r="AX2027" s="26">
        <v>0</v>
      </c>
      <c r="AY2027" s="26">
        <v>0</v>
      </c>
      <c r="AZ2027" s="26">
        <v>0</v>
      </c>
      <c r="BA2027" s="26">
        <v>0</v>
      </c>
      <c r="BB2027" s="26">
        <v>0</v>
      </c>
      <c r="BC2027" s="26">
        <v>0</v>
      </c>
      <c r="BD2027" s="26">
        <v>0</v>
      </c>
    </row>
    <row r="2028" spans="1:56" x14ac:dyDescent="0.25">
      <c r="A2028" t="s">
        <v>323</v>
      </c>
      <c r="D2028" t="s">
        <v>4</v>
      </c>
      <c r="G2028" s="155">
        <v>43157</v>
      </c>
      <c r="H2028" s="41">
        <f t="shared" si="36"/>
        <v>671114.63499999989</v>
      </c>
      <c r="I2028" s="26">
        <v>0</v>
      </c>
      <c r="J2028" s="26">
        <v>0</v>
      </c>
      <c r="K2028" s="26">
        <v>0</v>
      </c>
      <c r="L2028" s="26">
        <v>0</v>
      </c>
      <c r="M2028" s="26">
        <v>0</v>
      </c>
      <c r="N2028" s="26">
        <v>0</v>
      </c>
      <c r="O2028" s="26">
        <v>0</v>
      </c>
      <c r="P2028" s="26">
        <v>0</v>
      </c>
      <c r="Q2028" s="26">
        <v>0</v>
      </c>
      <c r="R2028" s="26">
        <v>0</v>
      </c>
      <c r="S2028" s="26">
        <v>0</v>
      </c>
      <c r="T2028" s="26">
        <v>0</v>
      </c>
      <c r="U2028" s="26">
        <v>2.3940000000000001</v>
      </c>
      <c r="V2028" s="26">
        <v>22.31</v>
      </c>
      <c r="W2028" s="26">
        <v>576.69500000000005</v>
      </c>
      <c r="X2028" s="26">
        <v>3007.5479999999998</v>
      </c>
      <c r="Y2028" s="26">
        <v>7878.1970000000001</v>
      </c>
      <c r="Z2028" s="26">
        <v>13943.695</v>
      </c>
      <c r="AA2028" s="26">
        <v>20765.63</v>
      </c>
      <c r="AB2028" s="26">
        <v>27379.008999999998</v>
      </c>
      <c r="AC2028" s="26">
        <v>33919.284</v>
      </c>
      <c r="AD2028" s="26">
        <v>39116.639000000003</v>
      </c>
      <c r="AE2028" s="26">
        <v>43318.620999999999</v>
      </c>
      <c r="AF2028" s="26">
        <v>46460.133000000002</v>
      </c>
      <c r="AG2028" s="26">
        <v>48371.529000000002</v>
      </c>
      <c r="AH2028" s="26">
        <v>49317.851999999999</v>
      </c>
      <c r="AI2028" s="26">
        <v>49288.822</v>
      </c>
      <c r="AJ2028" s="26">
        <v>48291.423999999999</v>
      </c>
      <c r="AK2028" s="26">
        <v>46514.864000000001</v>
      </c>
      <c r="AL2028" s="26">
        <v>43802.235999999997</v>
      </c>
      <c r="AM2028" s="26">
        <v>39601.406999999999</v>
      </c>
      <c r="AN2028" s="26">
        <v>33981.896000000001</v>
      </c>
      <c r="AO2028" s="26">
        <v>27658.510999999999</v>
      </c>
      <c r="AP2028" s="26">
        <v>21105.850999999999</v>
      </c>
      <c r="AQ2028" s="26">
        <v>14184.723</v>
      </c>
      <c r="AR2028" s="26">
        <v>8084.8609999999999</v>
      </c>
      <c r="AS2028" s="26">
        <v>3542.9290000000001</v>
      </c>
      <c r="AT2028" s="26">
        <v>909.11400000000003</v>
      </c>
      <c r="AU2028" s="26">
        <v>59.787999999999997</v>
      </c>
      <c r="AV2028" s="26">
        <v>8.673</v>
      </c>
      <c r="AW2028" s="26">
        <v>0</v>
      </c>
      <c r="AX2028" s="26">
        <v>0</v>
      </c>
      <c r="AY2028" s="26">
        <v>0</v>
      </c>
      <c r="AZ2028" s="26">
        <v>0</v>
      </c>
      <c r="BA2028" s="26">
        <v>0</v>
      </c>
      <c r="BB2028" s="26">
        <v>0</v>
      </c>
      <c r="BC2028" s="26">
        <v>0</v>
      </c>
      <c r="BD2028" s="26">
        <v>0</v>
      </c>
    </row>
    <row r="2029" spans="1:56" x14ac:dyDescent="0.25">
      <c r="A2029" t="s">
        <v>323</v>
      </c>
      <c r="D2029" t="s">
        <v>4</v>
      </c>
      <c r="G2029" s="155">
        <v>43158</v>
      </c>
      <c r="H2029" s="41">
        <f t="shared" si="36"/>
        <v>623210.34199999983</v>
      </c>
      <c r="I2029" s="26">
        <v>0</v>
      </c>
      <c r="J2029" s="26">
        <v>0</v>
      </c>
      <c r="K2029" s="26">
        <v>0</v>
      </c>
      <c r="L2029" s="26">
        <v>0</v>
      </c>
      <c r="M2029" s="26">
        <v>0</v>
      </c>
      <c r="N2029" s="26">
        <v>0</v>
      </c>
      <c r="O2029" s="26">
        <v>0</v>
      </c>
      <c r="P2029" s="26">
        <v>0</v>
      </c>
      <c r="Q2029" s="26">
        <v>0</v>
      </c>
      <c r="R2029" s="26">
        <v>0</v>
      </c>
      <c r="S2029" s="26">
        <v>0</v>
      </c>
      <c r="T2029" s="26">
        <v>0</v>
      </c>
      <c r="U2029" s="26">
        <v>3.528</v>
      </c>
      <c r="V2029" s="26">
        <v>22.631</v>
      </c>
      <c r="W2029" s="26">
        <v>662.59</v>
      </c>
      <c r="X2029" s="26">
        <v>2659.1779999999999</v>
      </c>
      <c r="Y2029" s="26">
        <v>7622.9369999999999</v>
      </c>
      <c r="Z2029" s="26">
        <v>13226.067999999999</v>
      </c>
      <c r="AA2029" s="26">
        <v>19927.115000000002</v>
      </c>
      <c r="AB2029" s="26">
        <v>26682.237000000001</v>
      </c>
      <c r="AC2029" s="26">
        <v>32395.383000000002</v>
      </c>
      <c r="AD2029" s="26">
        <v>38029.428</v>
      </c>
      <c r="AE2029" s="26">
        <v>41709.945</v>
      </c>
      <c r="AF2029" s="26">
        <v>45129.508999999998</v>
      </c>
      <c r="AG2029" s="26">
        <v>46778.044999999998</v>
      </c>
      <c r="AH2029" s="26">
        <v>47295.019</v>
      </c>
      <c r="AI2029" s="26">
        <v>47193.788</v>
      </c>
      <c r="AJ2029" s="26">
        <v>45905.324000000001</v>
      </c>
      <c r="AK2029" s="26">
        <v>43435.650999999998</v>
      </c>
      <c r="AL2029" s="26">
        <v>39770.883000000002</v>
      </c>
      <c r="AM2029" s="26">
        <v>35018.186999999998</v>
      </c>
      <c r="AN2029" s="26">
        <v>29214.462</v>
      </c>
      <c r="AO2029" s="26">
        <v>23156.543000000001</v>
      </c>
      <c r="AP2029" s="26">
        <v>16988.337</v>
      </c>
      <c r="AQ2029" s="26">
        <v>11097.333000000001</v>
      </c>
      <c r="AR2029" s="26">
        <v>6109.2730000000001</v>
      </c>
      <c r="AS2029" s="26">
        <v>2521.6860000000001</v>
      </c>
      <c r="AT2029" s="26">
        <v>608.94000000000005</v>
      </c>
      <c r="AU2029" s="26">
        <v>37.042999999999999</v>
      </c>
      <c r="AV2029" s="26">
        <v>9.2789999999999999</v>
      </c>
      <c r="AW2029" s="26">
        <v>0</v>
      </c>
      <c r="AX2029" s="26">
        <v>0</v>
      </c>
      <c r="AY2029" s="26">
        <v>0</v>
      </c>
      <c r="AZ2029" s="26">
        <v>0</v>
      </c>
      <c r="BA2029" s="26">
        <v>0</v>
      </c>
      <c r="BB2029" s="26">
        <v>0</v>
      </c>
      <c r="BC2029" s="26">
        <v>0</v>
      </c>
      <c r="BD2029" s="26">
        <v>0</v>
      </c>
    </row>
    <row r="2030" spans="1:56" x14ac:dyDescent="0.25">
      <c r="A2030" t="s">
        <v>323</v>
      </c>
      <c r="D2030" t="s">
        <v>4</v>
      </c>
      <c r="G2030" s="155">
        <v>43159</v>
      </c>
      <c r="H2030" s="41">
        <f t="shared" si="36"/>
        <v>496873.47299999988</v>
      </c>
      <c r="I2030" s="26">
        <v>0</v>
      </c>
      <c r="J2030" s="26">
        <v>0</v>
      </c>
      <c r="K2030" s="26">
        <v>0</v>
      </c>
      <c r="L2030" s="26">
        <v>0</v>
      </c>
      <c r="M2030" s="26">
        <v>0</v>
      </c>
      <c r="N2030" s="26">
        <v>0</v>
      </c>
      <c r="O2030" s="26">
        <v>0</v>
      </c>
      <c r="P2030" s="26">
        <v>0</v>
      </c>
      <c r="Q2030" s="26">
        <v>0</v>
      </c>
      <c r="R2030" s="26">
        <v>0</v>
      </c>
      <c r="S2030" s="26">
        <v>0</v>
      </c>
      <c r="T2030" s="26">
        <v>0</v>
      </c>
      <c r="U2030" s="26">
        <v>3.5670000000000002</v>
      </c>
      <c r="V2030" s="26">
        <v>11.657999999999999</v>
      </c>
      <c r="W2030" s="26">
        <v>320.54300000000001</v>
      </c>
      <c r="X2030" s="26">
        <v>1688.6189999999999</v>
      </c>
      <c r="Y2030" s="26">
        <v>5858.5159999999996</v>
      </c>
      <c r="Z2030" s="26">
        <v>12650.115</v>
      </c>
      <c r="AA2030" s="26">
        <v>13341.573</v>
      </c>
      <c r="AB2030" s="26">
        <v>4703.6360000000004</v>
      </c>
      <c r="AC2030" s="26">
        <v>9585.8909999999996</v>
      </c>
      <c r="AD2030" s="26">
        <v>32069.23</v>
      </c>
      <c r="AE2030" s="26">
        <v>39063.847999999998</v>
      </c>
      <c r="AF2030" s="26">
        <v>41203.328999999998</v>
      </c>
      <c r="AG2030" s="26">
        <v>43620.161999999997</v>
      </c>
      <c r="AH2030" s="26">
        <v>45083.512000000002</v>
      </c>
      <c r="AI2030" s="26">
        <v>44701.644999999997</v>
      </c>
      <c r="AJ2030" s="26">
        <v>43156.095999999998</v>
      </c>
      <c r="AK2030" s="26">
        <v>40227.641000000003</v>
      </c>
      <c r="AL2030" s="26">
        <v>37908.303</v>
      </c>
      <c r="AM2030" s="26">
        <v>30572.914000000001</v>
      </c>
      <c r="AN2030" s="26">
        <v>22374.339</v>
      </c>
      <c r="AO2030" s="26">
        <v>14126.206</v>
      </c>
      <c r="AP2030" s="26">
        <v>5614.7730000000001</v>
      </c>
      <c r="AQ2030" s="26">
        <v>5938.0870000000004</v>
      </c>
      <c r="AR2030" s="26">
        <v>1986.029</v>
      </c>
      <c r="AS2030" s="26">
        <v>961.71299999999997</v>
      </c>
      <c r="AT2030" s="26">
        <v>76.213999999999999</v>
      </c>
      <c r="AU2030" s="26">
        <v>15.676</v>
      </c>
      <c r="AV2030" s="26">
        <v>9.6379999999999999</v>
      </c>
      <c r="AW2030" s="26">
        <v>0</v>
      </c>
      <c r="AX2030" s="26">
        <v>0</v>
      </c>
      <c r="AY2030" s="26">
        <v>0</v>
      </c>
      <c r="AZ2030" s="26">
        <v>0</v>
      </c>
      <c r="BA2030" s="26">
        <v>0</v>
      </c>
      <c r="BB2030" s="26">
        <v>0</v>
      </c>
      <c r="BC2030" s="26">
        <v>0</v>
      </c>
      <c r="BD2030" s="26">
        <v>0</v>
      </c>
    </row>
    <row r="2031" spans="1:56" x14ac:dyDescent="0.25">
      <c r="A2031" t="s">
        <v>323</v>
      </c>
      <c r="D2031" t="s">
        <v>4</v>
      </c>
      <c r="G2031" s="155">
        <v>43160</v>
      </c>
      <c r="H2031" s="41">
        <f t="shared" si="36"/>
        <v>387384.61900000001</v>
      </c>
      <c r="I2031" s="26">
        <v>0</v>
      </c>
      <c r="J2031" s="26">
        <v>0</v>
      </c>
      <c r="K2031" s="26">
        <v>0</v>
      </c>
      <c r="L2031" s="26">
        <v>0</v>
      </c>
      <c r="M2031" s="26">
        <v>0</v>
      </c>
      <c r="N2031" s="26">
        <v>0</v>
      </c>
      <c r="O2031" s="26">
        <v>0</v>
      </c>
      <c r="P2031" s="26">
        <v>0</v>
      </c>
      <c r="Q2031" s="26">
        <v>0</v>
      </c>
      <c r="R2031" s="26">
        <v>0</v>
      </c>
      <c r="S2031" s="26">
        <v>0</v>
      </c>
      <c r="T2031" s="26">
        <v>0</v>
      </c>
      <c r="U2031" s="26">
        <v>2.15</v>
      </c>
      <c r="V2031" s="26">
        <v>3.1469999999999998</v>
      </c>
      <c r="W2031" s="26">
        <v>8.4410000000000007</v>
      </c>
      <c r="X2031" s="26">
        <v>83.551000000000002</v>
      </c>
      <c r="Y2031" s="26">
        <v>516.06799999999998</v>
      </c>
      <c r="Z2031" s="26">
        <v>2270.1550000000002</v>
      </c>
      <c r="AA2031" s="26">
        <v>5101.5069999999996</v>
      </c>
      <c r="AB2031" s="26">
        <v>10079.282999999999</v>
      </c>
      <c r="AC2031" s="26">
        <v>15964.984</v>
      </c>
      <c r="AD2031" s="26">
        <v>21061.758999999998</v>
      </c>
      <c r="AE2031" s="26">
        <v>25328.456999999999</v>
      </c>
      <c r="AF2031" s="26">
        <v>23213.365000000002</v>
      </c>
      <c r="AG2031" s="26">
        <v>25394.269</v>
      </c>
      <c r="AH2031" s="26">
        <v>26553.021000000001</v>
      </c>
      <c r="AI2031" s="26">
        <v>27956.895</v>
      </c>
      <c r="AJ2031" s="26">
        <v>28350.968000000001</v>
      </c>
      <c r="AK2031" s="26">
        <v>30416.846000000001</v>
      </c>
      <c r="AL2031" s="26">
        <v>30201.358</v>
      </c>
      <c r="AM2031" s="26">
        <v>27653.811000000002</v>
      </c>
      <c r="AN2031" s="26">
        <v>25953.672999999999</v>
      </c>
      <c r="AO2031" s="26">
        <v>21201.925999999999</v>
      </c>
      <c r="AP2031" s="26">
        <v>16186.101000000001</v>
      </c>
      <c r="AQ2031" s="26">
        <v>12428.870999999999</v>
      </c>
      <c r="AR2031" s="26">
        <v>7733.9809999999998</v>
      </c>
      <c r="AS2031" s="26">
        <v>3093.1619999999998</v>
      </c>
      <c r="AT2031" s="26">
        <v>597.48400000000004</v>
      </c>
      <c r="AU2031" s="26">
        <v>21.193000000000001</v>
      </c>
      <c r="AV2031" s="26">
        <v>8.1929999999999996</v>
      </c>
      <c r="AW2031" s="26">
        <v>0</v>
      </c>
      <c r="AX2031" s="26">
        <v>0</v>
      </c>
      <c r="AY2031" s="26">
        <v>0</v>
      </c>
      <c r="AZ2031" s="26">
        <v>0</v>
      </c>
      <c r="BA2031" s="26">
        <v>0</v>
      </c>
      <c r="BB2031" s="26">
        <v>0</v>
      </c>
      <c r="BC2031" s="26">
        <v>0</v>
      </c>
      <c r="BD2031" s="26">
        <v>0</v>
      </c>
    </row>
    <row r="2032" spans="1:56" x14ac:dyDescent="0.25">
      <c r="A2032" t="s">
        <v>323</v>
      </c>
      <c r="D2032" t="s">
        <v>4</v>
      </c>
      <c r="G2032" s="155">
        <v>43161</v>
      </c>
      <c r="H2032" s="41">
        <f t="shared" si="36"/>
        <v>535309.43500000006</v>
      </c>
      <c r="I2032" s="26">
        <v>0</v>
      </c>
      <c r="J2032" s="26">
        <v>0</v>
      </c>
      <c r="K2032" s="26">
        <v>0</v>
      </c>
      <c r="L2032" s="26">
        <v>0</v>
      </c>
      <c r="M2032" s="26">
        <v>0</v>
      </c>
      <c r="N2032" s="26">
        <v>0</v>
      </c>
      <c r="O2032" s="26">
        <v>0</v>
      </c>
      <c r="P2032" s="26">
        <v>0</v>
      </c>
      <c r="Q2032" s="26">
        <v>0</v>
      </c>
      <c r="R2032" s="26">
        <v>0</v>
      </c>
      <c r="S2032" s="26">
        <v>0</v>
      </c>
      <c r="T2032" s="26">
        <v>0</v>
      </c>
      <c r="U2032" s="26">
        <v>3.8450000000000002</v>
      </c>
      <c r="V2032" s="26">
        <v>6.2779999999999996</v>
      </c>
      <c r="W2032" s="26">
        <v>216</v>
      </c>
      <c r="X2032" s="26">
        <v>3558.855</v>
      </c>
      <c r="Y2032" s="26">
        <v>4815.3630000000003</v>
      </c>
      <c r="Z2032" s="26">
        <v>10274.494000000001</v>
      </c>
      <c r="AA2032" s="26">
        <v>16890.699000000001</v>
      </c>
      <c r="AB2032" s="26">
        <v>21875.913</v>
      </c>
      <c r="AC2032" s="26">
        <v>22993.601999999999</v>
      </c>
      <c r="AD2032" s="26">
        <v>20165.48</v>
      </c>
      <c r="AE2032" s="26">
        <v>29271.006000000001</v>
      </c>
      <c r="AF2032" s="26">
        <v>31954.598999999998</v>
      </c>
      <c r="AG2032" s="26">
        <v>42855.752</v>
      </c>
      <c r="AH2032" s="26">
        <v>39458.17</v>
      </c>
      <c r="AI2032" s="26">
        <v>42487.718000000001</v>
      </c>
      <c r="AJ2032" s="26">
        <v>36646.911</v>
      </c>
      <c r="AK2032" s="26">
        <v>40818.421000000002</v>
      </c>
      <c r="AL2032" s="26">
        <v>41968.243000000002</v>
      </c>
      <c r="AM2032" s="26">
        <v>34509.811999999998</v>
      </c>
      <c r="AN2032" s="26">
        <v>30164.644</v>
      </c>
      <c r="AO2032" s="26">
        <v>26723.422999999999</v>
      </c>
      <c r="AP2032" s="26">
        <v>16346.118</v>
      </c>
      <c r="AQ2032" s="26">
        <v>11653.841</v>
      </c>
      <c r="AR2032" s="26">
        <v>5994.77</v>
      </c>
      <c r="AS2032" s="26">
        <v>2659.5259999999998</v>
      </c>
      <c r="AT2032" s="26">
        <v>940.21400000000006</v>
      </c>
      <c r="AU2032" s="26">
        <v>47.069000000000003</v>
      </c>
      <c r="AV2032" s="26">
        <v>8.6690000000000005</v>
      </c>
      <c r="AW2032" s="26">
        <v>0</v>
      </c>
      <c r="AX2032" s="26">
        <v>0</v>
      </c>
      <c r="AY2032" s="26">
        <v>0</v>
      </c>
      <c r="AZ2032" s="26">
        <v>0</v>
      </c>
      <c r="BA2032" s="26">
        <v>0</v>
      </c>
      <c r="BB2032" s="26">
        <v>0</v>
      </c>
      <c r="BC2032" s="26">
        <v>0</v>
      </c>
      <c r="BD2032" s="26">
        <v>0</v>
      </c>
    </row>
    <row r="2033" spans="1:56" x14ac:dyDescent="0.25">
      <c r="A2033" t="s">
        <v>323</v>
      </c>
      <c r="D2033" t="s">
        <v>4</v>
      </c>
      <c r="G2033" s="155">
        <v>43162</v>
      </c>
      <c r="H2033" s="41">
        <f t="shared" si="36"/>
        <v>574483.46900000016</v>
      </c>
      <c r="I2033" s="26">
        <v>0</v>
      </c>
      <c r="J2033" s="26">
        <v>0</v>
      </c>
      <c r="K2033" s="26">
        <v>0</v>
      </c>
      <c r="L2033" s="26">
        <v>0</v>
      </c>
      <c r="M2033" s="26">
        <v>0</v>
      </c>
      <c r="N2033" s="26">
        <v>0</v>
      </c>
      <c r="O2033" s="26">
        <v>0</v>
      </c>
      <c r="P2033" s="26">
        <v>0</v>
      </c>
      <c r="Q2033" s="26">
        <v>0</v>
      </c>
      <c r="R2033" s="26">
        <v>0</v>
      </c>
      <c r="S2033" s="26">
        <v>0</v>
      </c>
      <c r="T2033" s="26">
        <v>0</v>
      </c>
      <c r="U2033" s="26">
        <v>2.7010000000000001</v>
      </c>
      <c r="V2033" s="26">
        <v>11.662000000000001</v>
      </c>
      <c r="W2033" s="26">
        <v>474.21800000000002</v>
      </c>
      <c r="X2033" s="26">
        <v>2769.3910000000001</v>
      </c>
      <c r="Y2033" s="26">
        <v>7365.6530000000002</v>
      </c>
      <c r="Z2033" s="26">
        <v>13063.472</v>
      </c>
      <c r="AA2033" s="26">
        <v>19315.921999999999</v>
      </c>
      <c r="AB2033" s="26">
        <v>25444.448</v>
      </c>
      <c r="AC2033" s="26">
        <v>31083.494999999999</v>
      </c>
      <c r="AD2033" s="26">
        <v>35763.082000000002</v>
      </c>
      <c r="AE2033" s="26">
        <v>39381.970999999998</v>
      </c>
      <c r="AF2033" s="26">
        <v>41913.165000000001</v>
      </c>
      <c r="AG2033" s="26">
        <v>43508.258000000002</v>
      </c>
      <c r="AH2033" s="26">
        <v>43811.281000000003</v>
      </c>
      <c r="AI2033" s="26">
        <v>43358.892</v>
      </c>
      <c r="AJ2033" s="26">
        <v>41819.228000000003</v>
      </c>
      <c r="AK2033" s="26">
        <v>38269.084000000003</v>
      </c>
      <c r="AL2033" s="26">
        <v>31768.481</v>
      </c>
      <c r="AM2033" s="26">
        <v>28526.373</v>
      </c>
      <c r="AN2033" s="26">
        <v>28680.109</v>
      </c>
      <c r="AO2033" s="26">
        <v>24077.342000000001</v>
      </c>
      <c r="AP2033" s="26">
        <v>17873.452000000001</v>
      </c>
      <c r="AQ2033" s="26">
        <v>11255.438</v>
      </c>
      <c r="AR2033" s="26">
        <v>4139.04</v>
      </c>
      <c r="AS2033" s="26">
        <v>708.4</v>
      </c>
      <c r="AT2033" s="26">
        <v>75.108000000000004</v>
      </c>
      <c r="AU2033" s="26">
        <v>13.747999999999999</v>
      </c>
      <c r="AV2033" s="26">
        <v>10.055</v>
      </c>
      <c r="AW2033" s="26">
        <v>0</v>
      </c>
      <c r="AX2033" s="26">
        <v>0</v>
      </c>
      <c r="AY2033" s="26">
        <v>0</v>
      </c>
      <c r="AZ2033" s="26">
        <v>0</v>
      </c>
      <c r="BA2033" s="26">
        <v>0</v>
      </c>
      <c r="BB2033" s="26">
        <v>0</v>
      </c>
      <c r="BC2033" s="26">
        <v>0</v>
      </c>
      <c r="BD2033" s="26">
        <v>0</v>
      </c>
    </row>
    <row r="2034" spans="1:56" x14ac:dyDescent="0.25">
      <c r="A2034" t="s">
        <v>323</v>
      </c>
      <c r="D2034" t="s">
        <v>4</v>
      </c>
      <c r="G2034" s="155">
        <v>43163</v>
      </c>
      <c r="H2034" s="41">
        <f t="shared" si="36"/>
        <v>528936.94900000002</v>
      </c>
      <c r="I2034" s="26">
        <v>0</v>
      </c>
      <c r="J2034" s="26">
        <v>0</v>
      </c>
      <c r="K2034" s="26">
        <v>0</v>
      </c>
      <c r="L2034" s="26">
        <v>0</v>
      </c>
      <c r="M2034" s="26">
        <v>0</v>
      </c>
      <c r="N2034" s="26">
        <v>0</v>
      </c>
      <c r="O2034" s="26">
        <v>0</v>
      </c>
      <c r="P2034" s="26">
        <v>0</v>
      </c>
      <c r="Q2034" s="26">
        <v>0</v>
      </c>
      <c r="R2034" s="26">
        <v>0</v>
      </c>
      <c r="S2034" s="26">
        <v>0</v>
      </c>
      <c r="T2034" s="26">
        <v>0</v>
      </c>
      <c r="U2034" s="26">
        <v>2.93</v>
      </c>
      <c r="V2034" s="26">
        <v>7.5949999999999998</v>
      </c>
      <c r="W2034" s="26">
        <v>432.767</v>
      </c>
      <c r="X2034" s="26">
        <v>2584.7849999999999</v>
      </c>
      <c r="Y2034" s="26">
        <v>5257.973</v>
      </c>
      <c r="Z2034" s="26">
        <v>8584.8449999999993</v>
      </c>
      <c r="AA2034" s="26">
        <v>10729.669</v>
      </c>
      <c r="AB2034" s="26">
        <v>15707.502</v>
      </c>
      <c r="AC2034" s="26">
        <v>22399.661</v>
      </c>
      <c r="AD2034" s="26">
        <v>26893.081999999999</v>
      </c>
      <c r="AE2034" s="26">
        <v>32286.067999999999</v>
      </c>
      <c r="AF2034" s="26">
        <v>37665.785000000003</v>
      </c>
      <c r="AG2034" s="26">
        <v>40589.75</v>
      </c>
      <c r="AH2034" s="26">
        <v>41580.127999999997</v>
      </c>
      <c r="AI2034" s="26">
        <v>41617.118000000002</v>
      </c>
      <c r="AJ2034" s="26">
        <v>39471.637999999999</v>
      </c>
      <c r="AK2034" s="26">
        <v>37763.375</v>
      </c>
      <c r="AL2034" s="26">
        <v>34520.254000000001</v>
      </c>
      <c r="AM2034" s="26">
        <v>33254.794000000002</v>
      </c>
      <c r="AN2034" s="26">
        <v>31464.626</v>
      </c>
      <c r="AO2034" s="26">
        <v>28296.552</v>
      </c>
      <c r="AP2034" s="26">
        <v>20697.932000000001</v>
      </c>
      <c r="AQ2034" s="26">
        <v>10625.558999999999</v>
      </c>
      <c r="AR2034" s="26">
        <v>5332.8360000000002</v>
      </c>
      <c r="AS2034" s="26">
        <v>1035.991</v>
      </c>
      <c r="AT2034" s="26">
        <v>113.027</v>
      </c>
      <c r="AU2034" s="26">
        <v>13.083</v>
      </c>
      <c r="AV2034" s="26">
        <v>7.6239999999999997</v>
      </c>
      <c r="AW2034" s="26">
        <v>0</v>
      </c>
      <c r="AX2034" s="26">
        <v>0</v>
      </c>
      <c r="AY2034" s="26">
        <v>0</v>
      </c>
      <c r="AZ2034" s="26">
        <v>0</v>
      </c>
      <c r="BA2034" s="26">
        <v>0</v>
      </c>
      <c r="BB2034" s="26">
        <v>0</v>
      </c>
      <c r="BC2034" s="26">
        <v>0</v>
      </c>
      <c r="BD2034" s="26">
        <v>0</v>
      </c>
    </row>
    <row r="2035" spans="1:56" x14ac:dyDescent="0.25">
      <c r="A2035" t="s">
        <v>323</v>
      </c>
      <c r="D2035" t="s">
        <v>4</v>
      </c>
      <c r="G2035" s="155">
        <v>43164</v>
      </c>
      <c r="H2035" s="41">
        <f t="shared" si="36"/>
        <v>414639.26499999996</v>
      </c>
      <c r="I2035" s="26">
        <v>0</v>
      </c>
      <c r="J2035" s="26">
        <v>0</v>
      </c>
      <c r="K2035" s="26">
        <v>0</v>
      </c>
      <c r="L2035" s="26">
        <v>0</v>
      </c>
      <c r="M2035" s="26">
        <v>0</v>
      </c>
      <c r="N2035" s="26">
        <v>0</v>
      </c>
      <c r="O2035" s="26">
        <v>0</v>
      </c>
      <c r="P2035" s="26">
        <v>0</v>
      </c>
      <c r="Q2035" s="26">
        <v>0</v>
      </c>
      <c r="R2035" s="26">
        <v>0</v>
      </c>
      <c r="S2035" s="26">
        <v>0</v>
      </c>
      <c r="T2035" s="26">
        <v>0</v>
      </c>
      <c r="U2035" s="26">
        <v>3.1930000000000001</v>
      </c>
      <c r="V2035" s="26">
        <v>5.4029999999999996</v>
      </c>
      <c r="W2035" s="26">
        <v>198.101</v>
      </c>
      <c r="X2035" s="26">
        <v>1589.671</v>
      </c>
      <c r="Y2035" s="26">
        <v>4615.2190000000001</v>
      </c>
      <c r="Z2035" s="26">
        <v>10331.897999999999</v>
      </c>
      <c r="AA2035" s="26">
        <v>15189.366</v>
      </c>
      <c r="AB2035" s="26">
        <v>18586.375</v>
      </c>
      <c r="AC2035" s="26">
        <v>17904.742999999999</v>
      </c>
      <c r="AD2035" s="26">
        <v>17468.532999999999</v>
      </c>
      <c r="AE2035" s="26">
        <v>18913.547999999999</v>
      </c>
      <c r="AF2035" s="26">
        <v>20870.286</v>
      </c>
      <c r="AG2035" s="26">
        <v>25622.79</v>
      </c>
      <c r="AH2035" s="26">
        <v>20776.400000000001</v>
      </c>
      <c r="AI2035" s="26">
        <v>17832.96</v>
      </c>
      <c r="AJ2035" s="26">
        <v>20890.53</v>
      </c>
      <c r="AK2035" s="26">
        <v>32110.441999999999</v>
      </c>
      <c r="AL2035" s="26">
        <v>35990.686999999998</v>
      </c>
      <c r="AM2035" s="26">
        <v>30550.365000000002</v>
      </c>
      <c r="AN2035" s="26">
        <v>28314.805</v>
      </c>
      <c r="AO2035" s="26">
        <v>27131.682000000001</v>
      </c>
      <c r="AP2035" s="26">
        <v>22183.758999999998</v>
      </c>
      <c r="AQ2035" s="26">
        <v>15166.508</v>
      </c>
      <c r="AR2035" s="26">
        <v>8419.8150000000005</v>
      </c>
      <c r="AS2035" s="26">
        <v>3308.817</v>
      </c>
      <c r="AT2035" s="26">
        <v>635.077</v>
      </c>
      <c r="AU2035" s="26">
        <v>19.625</v>
      </c>
      <c r="AV2035" s="26">
        <v>8.6669999999999998</v>
      </c>
      <c r="AW2035" s="26">
        <v>0</v>
      </c>
      <c r="AX2035" s="26">
        <v>0</v>
      </c>
      <c r="AY2035" s="26">
        <v>0</v>
      </c>
      <c r="AZ2035" s="26">
        <v>0</v>
      </c>
      <c r="BA2035" s="26">
        <v>0</v>
      </c>
      <c r="BB2035" s="26">
        <v>0</v>
      </c>
      <c r="BC2035" s="26">
        <v>0</v>
      </c>
      <c r="BD2035" s="26">
        <v>0</v>
      </c>
    </row>
    <row r="2036" spans="1:56" x14ac:dyDescent="0.25">
      <c r="A2036" t="s">
        <v>323</v>
      </c>
      <c r="D2036" t="s">
        <v>4</v>
      </c>
      <c r="G2036" s="155">
        <v>43165</v>
      </c>
      <c r="H2036" s="41">
        <f t="shared" si="36"/>
        <v>665206.19700000016</v>
      </c>
      <c r="I2036" s="26">
        <v>0</v>
      </c>
      <c r="J2036" s="26">
        <v>0</v>
      </c>
      <c r="K2036" s="26">
        <v>0</v>
      </c>
      <c r="L2036" s="26">
        <v>0</v>
      </c>
      <c r="M2036" s="26">
        <v>0</v>
      </c>
      <c r="N2036" s="26">
        <v>0</v>
      </c>
      <c r="O2036" s="26">
        <v>0</v>
      </c>
      <c r="P2036" s="26">
        <v>0</v>
      </c>
      <c r="Q2036" s="26">
        <v>0</v>
      </c>
      <c r="R2036" s="26">
        <v>0</v>
      </c>
      <c r="S2036" s="26">
        <v>0</v>
      </c>
      <c r="T2036" s="26">
        <v>0</v>
      </c>
      <c r="U2036" s="26">
        <v>3.4729999999999999</v>
      </c>
      <c r="V2036" s="26">
        <v>7.6020000000000003</v>
      </c>
      <c r="W2036" s="26">
        <v>384.14800000000002</v>
      </c>
      <c r="X2036" s="26">
        <v>2586.6999999999998</v>
      </c>
      <c r="Y2036" s="26">
        <v>7387.0839999999998</v>
      </c>
      <c r="Z2036" s="26">
        <v>13524.279</v>
      </c>
      <c r="AA2036" s="26">
        <v>20487.421999999999</v>
      </c>
      <c r="AB2036" s="26">
        <v>27236.934000000001</v>
      </c>
      <c r="AC2036" s="26">
        <v>33629.565000000002</v>
      </c>
      <c r="AD2036" s="26">
        <v>38924.978999999999</v>
      </c>
      <c r="AE2036" s="26">
        <v>43160.803</v>
      </c>
      <c r="AF2036" s="26">
        <v>45978.79</v>
      </c>
      <c r="AG2036" s="26">
        <v>48206.127</v>
      </c>
      <c r="AH2036" s="26">
        <v>49373.16</v>
      </c>
      <c r="AI2036" s="26">
        <v>49422.974000000002</v>
      </c>
      <c r="AJ2036" s="26">
        <v>48615.192000000003</v>
      </c>
      <c r="AK2036" s="26">
        <v>46548.493000000002</v>
      </c>
      <c r="AL2036" s="26">
        <v>43609.802000000003</v>
      </c>
      <c r="AM2036" s="26">
        <v>39499.976000000002</v>
      </c>
      <c r="AN2036" s="26">
        <v>33968.947999999997</v>
      </c>
      <c r="AO2036" s="26">
        <v>27647.949000000001</v>
      </c>
      <c r="AP2036" s="26">
        <v>20782.373</v>
      </c>
      <c r="AQ2036" s="26">
        <v>13566.103999999999</v>
      </c>
      <c r="AR2036" s="26">
        <v>7327.652</v>
      </c>
      <c r="AS2036" s="26">
        <v>2793.998</v>
      </c>
      <c r="AT2036" s="26">
        <v>508.63799999999998</v>
      </c>
      <c r="AU2036" s="26">
        <v>16.366</v>
      </c>
      <c r="AV2036" s="26">
        <v>6.6660000000000004</v>
      </c>
      <c r="AW2036" s="26">
        <v>0</v>
      </c>
      <c r="AX2036" s="26">
        <v>0</v>
      </c>
      <c r="AY2036" s="26">
        <v>0</v>
      </c>
      <c r="AZ2036" s="26">
        <v>0</v>
      </c>
      <c r="BA2036" s="26">
        <v>0</v>
      </c>
      <c r="BB2036" s="26">
        <v>0</v>
      </c>
      <c r="BC2036" s="26">
        <v>0</v>
      </c>
      <c r="BD2036" s="26">
        <v>0</v>
      </c>
    </row>
    <row r="2037" spans="1:56" x14ac:dyDescent="0.25">
      <c r="A2037" t="s">
        <v>323</v>
      </c>
      <c r="D2037" t="s">
        <v>4</v>
      </c>
      <c r="G2037" s="155">
        <v>43166</v>
      </c>
      <c r="H2037" s="41">
        <f t="shared" si="36"/>
        <v>602007.13599999994</v>
      </c>
      <c r="I2037" s="26">
        <v>0</v>
      </c>
      <c r="J2037" s="26">
        <v>0</v>
      </c>
      <c r="K2037" s="26">
        <v>0</v>
      </c>
      <c r="L2037" s="26">
        <v>0</v>
      </c>
      <c r="M2037" s="26">
        <v>0</v>
      </c>
      <c r="N2037" s="26">
        <v>0</v>
      </c>
      <c r="O2037" s="26">
        <v>0</v>
      </c>
      <c r="P2037" s="26">
        <v>0</v>
      </c>
      <c r="Q2037" s="26">
        <v>0</v>
      </c>
      <c r="R2037" s="26">
        <v>0</v>
      </c>
      <c r="S2037" s="26">
        <v>0</v>
      </c>
      <c r="T2037" s="26">
        <v>0</v>
      </c>
      <c r="U2037" s="26">
        <v>2.8959999999999999</v>
      </c>
      <c r="V2037" s="26">
        <v>5.1740000000000004</v>
      </c>
      <c r="W2037" s="26">
        <v>300.27</v>
      </c>
      <c r="X2037" s="26">
        <v>2246.741</v>
      </c>
      <c r="Y2037" s="26">
        <v>6600.2939999999999</v>
      </c>
      <c r="Z2037" s="26">
        <v>12219.037</v>
      </c>
      <c r="AA2037" s="26">
        <v>18580.851999999999</v>
      </c>
      <c r="AB2037" s="26">
        <v>24915.874</v>
      </c>
      <c r="AC2037" s="26">
        <v>31061.966</v>
      </c>
      <c r="AD2037" s="26">
        <v>36262.436000000002</v>
      </c>
      <c r="AE2037" s="26">
        <v>40356.529000000002</v>
      </c>
      <c r="AF2037" s="26">
        <v>43279.75</v>
      </c>
      <c r="AG2037" s="26">
        <v>45180.52</v>
      </c>
      <c r="AH2037" s="26">
        <v>45808.529000000002</v>
      </c>
      <c r="AI2037" s="26">
        <v>45653.432999999997</v>
      </c>
      <c r="AJ2037" s="26">
        <v>44346.533000000003</v>
      </c>
      <c r="AK2037" s="26">
        <v>42088.862000000001</v>
      </c>
      <c r="AL2037" s="26">
        <v>39047.49</v>
      </c>
      <c r="AM2037" s="26">
        <v>34732.593000000001</v>
      </c>
      <c r="AN2037" s="26">
        <v>29253.475999999999</v>
      </c>
      <c r="AO2037" s="26">
        <v>23405.433000000001</v>
      </c>
      <c r="AP2037" s="26">
        <v>17226.531999999999</v>
      </c>
      <c r="AQ2037" s="26">
        <v>11095.547</v>
      </c>
      <c r="AR2037" s="26">
        <v>5846.5590000000002</v>
      </c>
      <c r="AS2037" s="26">
        <v>2131.5259999999998</v>
      </c>
      <c r="AT2037" s="26">
        <v>340.94499999999999</v>
      </c>
      <c r="AU2037" s="26">
        <v>10.185</v>
      </c>
      <c r="AV2037" s="26">
        <v>7.1539999999999999</v>
      </c>
      <c r="AW2037" s="26">
        <v>0</v>
      </c>
      <c r="AX2037" s="26">
        <v>0</v>
      </c>
      <c r="AY2037" s="26">
        <v>0</v>
      </c>
      <c r="AZ2037" s="26">
        <v>0</v>
      </c>
      <c r="BA2037" s="26">
        <v>0</v>
      </c>
      <c r="BB2037" s="26">
        <v>0</v>
      </c>
      <c r="BC2037" s="26">
        <v>0</v>
      </c>
      <c r="BD2037" s="26">
        <v>0</v>
      </c>
    </row>
    <row r="2038" spans="1:56" x14ac:dyDescent="0.25">
      <c r="A2038" t="s">
        <v>323</v>
      </c>
      <c r="D2038" t="s">
        <v>4</v>
      </c>
      <c r="G2038" s="155">
        <v>43167</v>
      </c>
      <c r="H2038" s="41">
        <f t="shared" si="36"/>
        <v>581890.47000000009</v>
      </c>
      <c r="I2038" s="26">
        <v>0</v>
      </c>
      <c r="J2038" s="26">
        <v>0</v>
      </c>
      <c r="K2038" s="26">
        <v>0</v>
      </c>
      <c r="L2038" s="26">
        <v>0</v>
      </c>
      <c r="M2038" s="26">
        <v>0</v>
      </c>
      <c r="N2038" s="26">
        <v>0</v>
      </c>
      <c r="O2038" s="26">
        <v>0</v>
      </c>
      <c r="P2038" s="26">
        <v>0</v>
      </c>
      <c r="Q2038" s="26">
        <v>0</v>
      </c>
      <c r="R2038" s="26">
        <v>0</v>
      </c>
      <c r="S2038" s="26">
        <v>0</v>
      </c>
      <c r="T2038" s="26">
        <v>0</v>
      </c>
      <c r="U2038" s="26">
        <v>2.82</v>
      </c>
      <c r="V2038" s="26">
        <v>5.585</v>
      </c>
      <c r="W2038" s="26">
        <v>285.52</v>
      </c>
      <c r="X2038" s="26">
        <v>2169.7730000000001</v>
      </c>
      <c r="Y2038" s="26">
        <v>6416.3140000000003</v>
      </c>
      <c r="Z2038" s="26">
        <v>11976.325000000001</v>
      </c>
      <c r="AA2038" s="26">
        <v>18284.123</v>
      </c>
      <c r="AB2038" s="26">
        <v>24657.613000000001</v>
      </c>
      <c r="AC2038" s="26">
        <v>30816.667000000001</v>
      </c>
      <c r="AD2038" s="26">
        <v>35914.093000000001</v>
      </c>
      <c r="AE2038" s="26">
        <v>39746.044000000002</v>
      </c>
      <c r="AF2038" s="26">
        <v>42471.739000000001</v>
      </c>
      <c r="AG2038" s="26">
        <v>43884.552000000003</v>
      </c>
      <c r="AH2038" s="26">
        <v>44344.894999999997</v>
      </c>
      <c r="AI2038" s="26">
        <v>43857.911</v>
      </c>
      <c r="AJ2038" s="26">
        <v>42740.487000000001</v>
      </c>
      <c r="AK2038" s="26">
        <v>40442.654000000002</v>
      </c>
      <c r="AL2038" s="26">
        <v>37447.421999999999</v>
      </c>
      <c r="AM2038" s="26">
        <v>33091.978999999999</v>
      </c>
      <c r="AN2038" s="26">
        <v>27578.609</v>
      </c>
      <c r="AO2038" s="26">
        <v>21847.026000000002</v>
      </c>
      <c r="AP2038" s="26">
        <v>15987.439</v>
      </c>
      <c r="AQ2038" s="26">
        <v>10251.805</v>
      </c>
      <c r="AR2038" s="26">
        <v>5359.9430000000002</v>
      </c>
      <c r="AS2038" s="26">
        <v>1969.5830000000001</v>
      </c>
      <c r="AT2038" s="26">
        <v>321.71499999999997</v>
      </c>
      <c r="AU2038" s="26">
        <v>10.68</v>
      </c>
      <c r="AV2038" s="26">
        <v>7.1539999999999999</v>
      </c>
      <c r="AW2038" s="26">
        <v>0</v>
      </c>
      <c r="AX2038" s="26">
        <v>0</v>
      </c>
      <c r="AY2038" s="26">
        <v>0</v>
      </c>
      <c r="AZ2038" s="26">
        <v>0</v>
      </c>
      <c r="BA2038" s="26">
        <v>0</v>
      </c>
      <c r="BB2038" s="26">
        <v>0</v>
      </c>
      <c r="BC2038" s="26">
        <v>0</v>
      </c>
      <c r="BD2038" s="26">
        <v>0</v>
      </c>
    </row>
    <row r="2039" spans="1:56" x14ac:dyDescent="0.25">
      <c r="A2039" t="s">
        <v>323</v>
      </c>
      <c r="D2039" t="s">
        <v>4</v>
      </c>
      <c r="G2039" s="155">
        <v>43168</v>
      </c>
      <c r="H2039" s="41">
        <f t="shared" si="36"/>
        <v>580550.86900000006</v>
      </c>
      <c r="I2039" s="26">
        <v>0</v>
      </c>
      <c r="J2039" s="26">
        <v>0</v>
      </c>
      <c r="K2039" s="26">
        <v>0</v>
      </c>
      <c r="L2039" s="26">
        <v>0</v>
      </c>
      <c r="M2039" s="26">
        <v>0</v>
      </c>
      <c r="N2039" s="26">
        <v>0</v>
      </c>
      <c r="O2039" s="26">
        <v>0</v>
      </c>
      <c r="P2039" s="26">
        <v>0</v>
      </c>
      <c r="Q2039" s="26">
        <v>0</v>
      </c>
      <c r="R2039" s="26">
        <v>0</v>
      </c>
      <c r="S2039" s="26">
        <v>0</v>
      </c>
      <c r="T2039" s="26">
        <v>0</v>
      </c>
      <c r="U2039" s="26">
        <v>7.2149999999999999</v>
      </c>
      <c r="V2039" s="26">
        <v>9.4930000000000003</v>
      </c>
      <c r="W2039" s="26">
        <v>283.28399999999999</v>
      </c>
      <c r="X2039" s="26">
        <v>2162.0369999999998</v>
      </c>
      <c r="Y2039" s="26">
        <v>6395.5169999999998</v>
      </c>
      <c r="Z2039" s="26">
        <v>11792.434999999999</v>
      </c>
      <c r="AA2039" s="26">
        <v>18283.675999999999</v>
      </c>
      <c r="AB2039" s="26">
        <v>24738.472000000002</v>
      </c>
      <c r="AC2039" s="26">
        <v>30366.376</v>
      </c>
      <c r="AD2039" s="26">
        <v>35295.739000000001</v>
      </c>
      <c r="AE2039" s="26">
        <v>39194.133000000002</v>
      </c>
      <c r="AF2039" s="26">
        <v>41949.116000000002</v>
      </c>
      <c r="AG2039" s="26">
        <v>43523.837</v>
      </c>
      <c r="AH2039" s="26">
        <v>44118.186999999998</v>
      </c>
      <c r="AI2039" s="26">
        <v>43989.06</v>
      </c>
      <c r="AJ2039" s="26">
        <v>42882.695</v>
      </c>
      <c r="AK2039" s="26">
        <v>40708.607000000004</v>
      </c>
      <c r="AL2039" s="26">
        <v>37579.563000000002</v>
      </c>
      <c r="AM2039" s="26">
        <v>33275.565000000002</v>
      </c>
      <c r="AN2039" s="26">
        <v>27860.148000000001</v>
      </c>
      <c r="AO2039" s="26">
        <v>22077.331999999999</v>
      </c>
      <c r="AP2039" s="26">
        <v>16156.893</v>
      </c>
      <c r="AQ2039" s="26">
        <v>10280.525</v>
      </c>
      <c r="AR2039" s="26">
        <v>5337.875</v>
      </c>
      <c r="AS2039" s="26">
        <v>1955.0530000000001</v>
      </c>
      <c r="AT2039" s="26">
        <v>312.07100000000003</v>
      </c>
      <c r="AU2039" s="26">
        <v>10.651999999999999</v>
      </c>
      <c r="AV2039" s="26">
        <v>5.3129999999999997</v>
      </c>
      <c r="AW2039" s="26">
        <v>0</v>
      </c>
      <c r="AX2039" s="26">
        <v>0</v>
      </c>
      <c r="AY2039" s="26">
        <v>0</v>
      </c>
      <c r="AZ2039" s="26">
        <v>0</v>
      </c>
      <c r="BA2039" s="26">
        <v>0</v>
      </c>
      <c r="BB2039" s="26">
        <v>0</v>
      </c>
      <c r="BC2039" s="26">
        <v>0</v>
      </c>
      <c r="BD2039" s="26">
        <v>0</v>
      </c>
    </row>
    <row r="2040" spans="1:56" x14ac:dyDescent="0.25">
      <c r="A2040" t="s">
        <v>323</v>
      </c>
      <c r="D2040" t="s">
        <v>4</v>
      </c>
      <c r="G2040" s="155">
        <v>43169</v>
      </c>
      <c r="H2040" s="41">
        <f t="shared" si="36"/>
        <v>531514.83699999994</v>
      </c>
      <c r="I2040" s="26">
        <v>0</v>
      </c>
      <c r="J2040" s="26">
        <v>0</v>
      </c>
      <c r="K2040" s="26">
        <v>0</v>
      </c>
      <c r="L2040" s="26">
        <v>0</v>
      </c>
      <c r="M2040" s="26">
        <v>0</v>
      </c>
      <c r="N2040" s="26">
        <v>0</v>
      </c>
      <c r="O2040" s="26">
        <v>0</v>
      </c>
      <c r="P2040" s="26">
        <v>0</v>
      </c>
      <c r="Q2040" s="26">
        <v>0</v>
      </c>
      <c r="R2040" s="26">
        <v>0</v>
      </c>
      <c r="S2040" s="26">
        <v>0</v>
      </c>
      <c r="T2040" s="26">
        <v>0</v>
      </c>
      <c r="U2040" s="26">
        <v>3.2290000000000001</v>
      </c>
      <c r="V2040" s="26">
        <v>5.899</v>
      </c>
      <c r="W2040" s="26">
        <v>292.62599999999998</v>
      </c>
      <c r="X2040" s="26">
        <v>2226.5309999999999</v>
      </c>
      <c r="Y2040" s="26">
        <v>6471.2719999999999</v>
      </c>
      <c r="Z2040" s="26">
        <v>11993.584999999999</v>
      </c>
      <c r="AA2040" s="26">
        <v>18137.618999999999</v>
      </c>
      <c r="AB2040" s="26">
        <v>24245.856</v>
      </c>
      <c r="AC2040" s="26">
        <v>29994.45</v>
      </c>
      <c r="AD2040" s="26">
        <v>34743.849000000002</v>
      </c>
      <c r="AE2040" s="26">
        <v>38139.313000000002</v>
      </c>
      <c r="AF2040" s="26">
        <v>40488.985000000001</v>
      </c>
      <c r="AG2040" s="26">
        <v>41731.529000000002</v>
      </c>
      <c r="AH2040" s="26">
        <v>41585.713000000003</v>
      </c>
      <c r="AI2040" s="26">
        <v>40477.457999999999</v>
      </c>
      <c r="AJ2040" s="26">
        <v>38528.131000000001</v>
      </c>
      <c r="AK2040" s="26">
        <v>35782.739000000001</v>
      </c>
      <c r="AL2040" s="26">
        <v>32198.942999999999</v>
      </c>
      <c r="AM2040" s="26">
        <v>27872.348000000002</v>
      </c>
      <c r="AN2040" s="26">
        <v>23070.511999999999</v>
      </c>
      <c r="AO2040" s="26">
        <v>17865.192999999999</v>
      </c>
      <c r="AP2040" s="26">
        <v>12665.116</v>
      </c>
      <c r="AQ2040" s="26">
        <v>7777.3329999999996</v>
      </c>
      <c r="AR2040" s="26">
        <v>3813.5819999999999</v>
      </c>
      <c r="AS2040" s="26">
        <v>1237.2439999999999</v>
      </c>
      <c r="AT2040" s="26">
        <v>151.84399999999999</v>
      </c>
      <c r="AU2040" s="26">
        <v>7.7050000000000001</v>
      </c>
      <c r="AV2040" s="26">
        <v>6.2329999999999997</v>
      </c>
      <c r="AW2040" s="26">
        <v>0</v>
      </c>
      <c r="AX2040" s="26">
        <v>0</v>
      </c>
      <c r="AY2040" s="26">
        <v>0</v>
      </c>
      <c r="AZ2040" s="26">
        <v>0</v>
      </c>
      <c r="BA2040" s="26">
        <v>0</v>
      </c>
      <c r="BB2040" s="26">
        <v>0</v>
      </c>
      <c r="BC2040" s="26">
        <v>0</v>
      </c>
      <c r="BD2040" s="26">
        <v>0</v>
      </c>
    </row>
    <row r="2041" spans="1:56" x14ac:dyDescent="0.25">
      <c r="A2041" t="s">
        <v>323</v>
      </c>
      <c r="D2041" t="s">
        <v>4</v>
      </c>
      <c r="G2041" s="155">
        <v>43170</v>
      </c>
      <c r="H2041" s="41">
        <f t="shared" si="36"/>
        <v>400554.15799999994</v>
      </c>
      <c r="I2041" s="26">
        <v>0</v>
      </c>
      <c r="J2041" s="26">
        <v>0</v>
      </c>
      <c r="K2041" s="26">
        <v>0</v>
      </c>
      <c r="L2041" s="26">
        <v>0</v>
      </c>
      <c r="M2041" s="26">
        <v>0</v>
      </c>
      <c r="N2041" s="26">
        <v>0</v>
      </c>
      <c r="O2041" s="26">
        <v>0</v>
      </c>
      <c r="P2041" s="26">
        <v>0</v>
      </c>
      <c r="Q2041" s="26">
        <v>0</v>
      </c>
      <c r="R2041" s="26">
        <v>0</v>
      </c>
      <c r="S2041" s="26">
        <v>0</v>
      </c>
      <c r="T2041" s="26">
        <v>0</v>
      </c>
      <c r="U2041" s="26">
        <v>2.718</v>
      </c>
      <c r="V2041" s="26">
        <v>3.823</v>
      </c>
      <c r="W2041" s="26">
        <v>213.31399999999999</v>
      </c>
      <c r="X2041" s="26">
        <v>1858.2950000000001</v>
      </c>
      <c r="Y2041" s="26">
        <v>5798.482</v>
      </c>
      <c r="Z2041" s="26">
        <v>9736.4470000000001</v>
      </c>
      <c r="AA2041" s="26">
        <v>13148.289000000001</v>
      </c>
      <c r="AB2041" s="26">
        <v>19202.074000000001</v>
      </c>
      <c r="AC2041" s="26">
        <v>24657.496999999999</v>
      </c>
      <c r="AD2041" s="26">
        <v>25521.616000000002</v>
      </c>
      <c r="AE2041" s="26">
        <v>23503.642</v>
      </c>
      <c r="AF2041" s="26">
        <v>27148.257000000001</v>
      </c>
      <c r="AG2041" s="26">
        <v>29388.772000000001</v>
      </c>
      <c r="AH2041" s="26">
        <v>32805.553</v>
      </c>
      <c r="AI2041" s="26">
        <v>36571.627999999997</v>
      </c>
      <c r="AJ2041" s="26">
        <v>38103.328999999998</v>
      </c>
      <c r="AK2041" s="26">
        <v>29055.907999999999</v>
      </c>
      <c r="AL2041" s="26">
        <v>20826.017</v>
      </c>
      <c r="AM2041" s="26">
        <v>17175.371999999999</v>
      </c>
      <c r="AN2041" s="26">
        <v>17523.707999999999</v>
      </c>
      <c r="AO2041" s="26">
        <v>14059.281999999999</v>
      </c>
      <c r="AP2041" s="26">
        <v>7557.732</v>
      </c>
      <c r="AQ2041" s="26">
        <v>4612.9179999999997</v>
      </c>
      <c r="AR2041" s="26">
        <v>1677.4079999999999</v>
      </c>
      <c r="AS2041" s="26">
        <v>353.55799999999999</v>
      </c>
      <c r="AT2041" s="26">
        <v>31.238</v>
      </c>
      <c r="AU2041" s="26">
        <v>9.1270000000000007</v>
      </c>
      <c r="AV2041" s="26">
        <v>8.1539999999999999</v>
      </c>
      <c r="AW2041" s="26">
        <v>0</v>
      </c>
      <c r="AX2041" s="26">
        <v>0</v>
      </c>
      <c r="AY2041" s="26">
        <v>0</v>
      </c>
      <c r="AZ2041" s="26">
        <v>0</v>
      </c>
      <c r="BA2041" s="26">
        <v>0</v>
      </c>
      <c r="BB2041" s="26">
        <v>0</v>
      </c>
      <c r="BC2041" s="26">
        <v>0</v>
      </c>
      <c r="BD2041" s="26">
        <v>0</v>
      </c>
    </row>
    <row r="2042" spans="1:56" x14ac:dyDescent="0.25">
      <c r="A2042" t="s">
        <v>323</v>
      </c>
      <c r="D2042" t="s">
        <v>4</v>
      </c>
      <c r="G2042" s="155">
        <v>43171</v>
      </c>
      <c r="H2042" s="41">
        <f t="shared" si="36"/>
        <v>247478.24399999998</v>
      </c>
      <c r="I2042" s="26">
        <v>0</v>
      </c>
      <c r="J2042" s="26">
        <v>0</v>
      </c>
      <c r="K2042" s="26">
        <v>0</v>
      </c>
      <c r="L2042" s="26">
        <v>0</v>
      </c>
      <c r="M2042" s="26">
        <v>0</v>
      </c>
      <c r="N2042" s="26">
        <v>0</v>
      </c>
      <c r="O2042" s="26">
        <v>0</v>
      </c>
      <c r="P2042" s="26">
        <v>0</v>
      </c>
      <c r="Q2042" s="26">
        <v>0</v>
      </c>
      <c r="R2042" s="26">
        <v>0</v>
      </c>
      <c r="S2042" s="26">
        <v>0</v>
      </c>
      <c r="T2042" s="26">
        <v>0</v>
      </c>
      <c r="U2042" s="26">
        <v>3.1429999999999998</v>
      </c>
      <c r="V2042" s="26">
        <v>3.4159999999999999</v>
      </c>
      <c r="W2042" s="26">
        <v>8.5809999999999995</v>
      </c>
      <c r="X2042" s="26">
        <v>127.619</v>
      </c>
      <c r="Y2042" s="26">
        <v>509.113</v>
      </c>
      <c r="Z2042" s="26">
        <v>1130.0809999999999</v>
      </c>
      <c r="AA2042" s="26">
        <v>2260.85</v>
      </c>
      <c r="AB2042" s="26">
        <v>4631.8209999999999</v>
      </c>
      <c r="AC2042" s="26">
        <v>5345.5789999999997</v>
      </c>
      <c r="AD2042" s="26">
        <v>6167.6310000000003</v>
      </c>
      <c r="AE2042" s="26">
        <v>6236.31</v>
      </c>
      <c r="AF2042" s="26">
        <v>9865.0030000000006</v>
      </c>
      <c r="AG2042" s="26">
        <v>16824.814999999999</v>
      </c>
      <c r="AH2042" s="26">
        <v>21281.746999999999</v>
      </c>
      <c r="AI2042" s="26">
        <v>18589.495999999999</v>
      </c>
      <c r="AJ2042" s="26">
        <v>16926.447</v>
      </c>
      <c r="AK2042" s="26">
        <v>20436.199000000001</v>
      </c>
      <c r="AL2042" s="26">
        <v>22108.902999999998</v>
      </c>
      <c r="AM2042" s="26">
        <v>21432.91</v>
      </c>
      <c r="AN2042" s="26">
        <v>20665.174999999999</v>
      </c>
      <c r="AO2042" s="26">
        <v>21945.738000000001</v>
      </c>
      <c r="AP2042" s="26">
        <v>16266.076999999999</v>
      </c>
      <c r="AQ2042" s="26">
        <v>9363.0349999999999</v>
      </c>
      <c r="AR2042" s="26">
        <v>4009.6219999999998</v>
      </c>
      <c r="AS2042" s="26">
        <v>1230.827</v>
      </c>
      <c r="AT2042" s="26">
        <v>94.103999999999999</v>
      </c>
      <c r="AU2042" s="26">
        <v>7.5410000000000004</v>
      </c>
      <c r="AV2042" s="26">
        <v>6.4610000000000003</v>
      </c>
      <c r="AW2042" s="26">
        <v>0</v>
      </c>
      <c r="AX2042" s="26">
        <v>0</v>
      </c>
      <c r="AY2042" s="26">
        <v>0</v>
      </c>
      <c r="AZ2042" s="26">
        <v>0</v>
      </c>
      <c r="BA2042" s="26">
        <v>0</v>
      </c>
      <c r="BB2042" s="26">
        <v>0</v>
      </c>
      <c r="BC2042" s="26">
        <v>0</v>
      </c>
      <c r="BD2042" s="26">
        <v>0</v>
      </c>
    </row>
    <row r="2043" spans="1:56" x14ac:dyDescent="0.25">
      <c r="A2043" t="s">
        <v>323</v>
      </c>
      <c r="D2043" t="s">
        <v>4</v>
      </c>
      <c r="G2043" s="155">
        <v>43172</v>
      </c>
      <c r="H2043" s="41">
        <f t="shared" si="36"/>
        <v>467048.02600000001</v>
      </c>
      <c r="I2043" s="26">
        <v>0</v>
      </c>
      <c r="J2043" s="26">
        <v>0</v>
      </c>
      <c r="K2043" s="26">
        <v>0</v>
      </c>
      <c r="L2043" s="26">
        <v>0</v>
      </c>
      <c r="M2043" s="26">
        <v>0</v>
      </c>
      <c r="N2043" s="26">
        <v>0</v>
      </c>
      <c r="O2043" s="26">
        <v>0</v>
      </c>
      <c r="P2043" s="26">
        <v>0</v>
      </c>
      <c r="Q2043" s="26">
        <v>0</v>
      </c>
      <c r="R2043" s="26">
        <v>0</v>
      </c>
      <c r="S2043" s="26">
        <v>0</v>
      </c>
      <c r="T2043" s="26">
        <v>0</v>
      </c>
      <c r="U2043" s="26">
        <v>4.2830000000000004</v>
      </c>
      <c r="V2043" s="26">
        <v>3.1779999999999999</v>
      </c>
      <c r="W2043" s="26">
        <v>63.68</v>
      </c>
      <c r="X2043" s="26">
        <v>1130.433</v>
      </c>
      <c r="Y2043" s="26">
        <v>4521.0820000000003</v>
      </c>
      <c r="Z2043" s="26">
        <v>10039.757</v>
      </c>
      <c r="AA2043" s="26">
        <v>14506.165999999999</v>
      </c>
      <c r="AB2043" s="26">
        <v>19500.548999999999</v>
      </c>
      <c r="AC2043" s="26">
        <v>22556.919000000002</v>
      </c>
      <c r="AD2043" s="26">
        <v>26013.71</v>
      </c>
      <c r="AE2043" s="26">
        <v>26565.678</v>
      </c>
      <c r="AF2043" s="26">
        <v>27306.753000000001</v>
      </c>
      <c r="AG2043" s="26">
        <v>30975.5</v>
      </c>
      <c r="AH2043" s="26">
        <v>33535.095000000001</v>
      </c>
      <c r="AI2043" s="26">
        <v>36352.707999999999</v>
      </c>
      <c r="AJ2043" s="26">
        <v>36383.267</v>
      </c>
      <c r="AK2043" s="26">
        <v>34931.976999999999</v>
      </c>
      <c r="AL2043" s="26">
        <v>32972.324999999997</v>
      </c>
      <c r="AM2043" s="26">
        <v>29940.633999999998</v>
      </c>
      <c r="AN2043" s="26">
        <v>24938.874</v>
      </c>
      <c r="AO2043" s="26">
        <v>21327.284</v>
      </c>
      <c r="AP2043" s="26">
        <v>15434.498</v>
      </c>
      <c r="AQ2043" s="26">
        <v>10430.183000000001</v>
      </c>
      <c r="AR2043" s="26">
        <v>5661.21</v>
      </c>
      <c r="AS2043" s="26">
        <v>1776.2470000000001</v>
      </c>
      <c r="AT2043" s="26">
        <v>159.387</v>
      </c>
      <c r="AU2043" s="26">
        <v>8.6419999999999995</v>
      </c>
      <c r="AV2043" s="26">
        <v>8.0069999999999997</v>
      </c>
      <c r="AW2043" s="26">
        <v>0</v>
      </c>
      <c r="AX2043" s="26">
        <v>0</v>
      </c>
      <c r="AY2043" s="26">
        <v>0</v>
      </c>
      <c r="AZ2043" s="26">
        <v>0</v>
      </c>
      <c r="BA2043" s="26">
        <v>0</v>
      </c>
      <c r="BB2043" s="26">
        <v>0</v>
      </c>
      <c r="BC2043" s="26">
        <v>0</v>
      </c>
      <c r="BD2043" s="26">
        <v>0</v>
      </c>
    </row>
    <row r="2044" spans="1:56" x14ac:dyDescent="0.25">
      <c r="A2044" t="s">
        <v>323</v>
      </c>
      <c r="D2044" t="s">
        <v>4</v>
      </c>
      <c r="G2044" s="155">
        <v>43173</v>
      </c>
      <c r="H2044" s="41">
        <f t="shared" si="36"/>
        <v>479007.28300000005</v>
      </c>
      <c r="I2044" s="26">
        <v>0</v>
      </c>
      <c r="J2044" s="26">
        <v>0</v>
      </c>
      <c r="K2044" s="26">
        <v>0</v>
      </c>
      <c r="L2044" s="26">
        <v>0</v>
      </c>
      <c r="M2044" s="26">
        <v>0</v>
      </c>
      <c r="N2044" s="26">
        <v>0</v>
      </c>
      <c r="O2044" s="26">
        <v>0</v>
      </c>
      <c r="P2044" s="26">
        <v>0</v>
      </c>
      <c r="Q2044" s="26">
        <v>0</v>
      </c>
      <c r="R2044" s="26">
        <v>0</v>
      </c>
      <c r="S2044" s="26">
        <v>0</v>
      </c>
      <c r="T2044" s="26">
        <v>0</v>
      </c>
      <c r="U2044" s="26">
        <v>3.875</v>
      </c>
      <c r="V2044" s="26">
        <v>3.1360000000000001</v>
      </c>
      <c r="W2044" s="26">
        <v>13.528</v>
      </c>
      <c r="X2044" s="26">
        <v>277.76100000000002</v>
      </c>
      <c r="Y2044" s="26">
        <v>1297.713</v>
      </c>
      <c r="Z2044" s="26">
        <v>2594.5059999999999</v>
      </c>
      <c r="AA2044" s="26">
        <v>6047.2839999999997</v>
      </c>
      <c r="AB2044" s="26">
        <v>10284.799999999999</v>
      </c>
      <c r="AC2044" s="26">
        <v>18818.855</v>
      </c>
      <c r="AD2044" s="26">
        <v>25563.775000000001</v>
      </c>
      <c r="AE2044" s="26">
        <v>27896.877</v>
      </c>
      <c r="AF2044" s="26">
        <v>33529.817999999999</v>
      </c>
      <c r="AG2044" s="26">
        <v>40994.034</v>
      </c>
      <c r="AH2044" s="26">
        <v>40017.326999999997</v>
      </c>
      <c r="AI2044" s="26">
        <v>42555.09</v>
      </c>
      <c r="AJ2044" s="26">
        <v>41518.627</v>
      </c>
      <c r="AK2044" s="26">
        <v>42784.089</v>
      </c>
      <c r="AL2044" s="26">
        <v>38434.654999999999</v>
      </c>
      <c r="AM2044" s="26">
        <v>34820.453000000001</v>
      </c>
      <c r="AN2044" s="26">
        <v>23526.418000000001</v>
      </c>
      <c r="AO2044" s="26">
        <v>17796.084999999999</v>
      </c>
      <c r="AP2044" s="26">
        <v>13617.642</v>
      </c>
      <c r="AQ2044" s="26">
        <v>9891.2009999999991</v>
      </c>
      <c r="AR2044" s="26">
        <v>5433.2640000000001</v>
      </c>
      <c r="AS2044" s="26">
        <v>1052.0440000000001</v>
      </c>
      <c r="AT2044" s="26">
        <v>215.10900000000001</v>
      </c>
      <c r="AU2044" s="26">
        <v>10.704000000000001</v>
      </c>
      <c r="AV2044" s="26">
        <v>8.6129999999999995</v>
      </c>
      <c r="AW2044" s="26">
        <v>0</v>
      </c>
      <c r="AX2044" s="26">
        <v>0</v>
      </c>
      <c r="AY2044" s="26">
        <v>0</v>
      </c>
      <c r="AZ2044" s="26">
        <v>0</v>
      </c>
      <c r="BA2044" s="26">
        <v>0</v>
      </c>
      <c r="BB2044" s="26">
        <v>0</v>
      </c>
      <c r="BC2044" s="26">
        <v>0</v>
      </c>
      <c r="BD2044" s="26">
        <v>0</v>
      </c>
    </row>
    <row r="2045" spans="1:56" x14ac:dyDescent="0.25">
      <c r="A2045" t="s">
        <v>323</v>
      </c>
      <c r="D2045" t="s">
        <v>4</v>
      </c>
      <c r="G2045" s="155">
        <v>43174</v>
      </c>
      <c r="H2045" s="41">
        <f t="shared" si="36"/>
        <v>224732.33499999996</v>
      </c>
      <c r="I2045" s="26">
        <v>0</v>
      </c>
      <c r="J2045" s="26">
        <v>0</v>
      </c>
      <c r="K2045" s="26">
        <v>0</v>
      </c>
      <c r="L2045" s="26">
        <v>0</v>
      </c>
      <c r="M2045" s="26">
        <v>0</v>
      </c>
      <c r="N2045" s="26">
        <v>0</v>
      </c>
      <c r="O2045" s="26">
        <v>0</v>
      </c>
      <c r="P2045" s="26">
        <v>0</v>
      </c>
      <c r="Q2045" s="26">
        <v>0</v>
      </c>
      <c r="R2045" s="26">
        <v>0</v>
      </c>
      <c r="S2045" s="26">
        <v>0</v>
      </c>
      <c r="T2045" s="26">
        <v>0</v>
      </c>
      <c r="U2045" s="26">
        <v>3.9529999999999998</v>
      </c>
      <c r="V2045" s="26">
        <v>3.4550000000000001</v>
      </c>
      <c r="W2045" s="26">
        <v>223.33199999999999</v>
      </c>
      <c r="X2045" s="26">
        <v>443.88499999999999</v>
      </c>
      <c r="Y2045" s="26">
        <v>1957.915</v>
      </c>
      <c r="Z2045" s="26">
        <v>7333.8159999999998</v>
      </c>
      <c r="AA2045" s="26">
        <v>13036.672</v>
      </c>
      <c r="AB2045" s="26">
        <v>11832.816999999999</v>
      </c>
      <c r="AC2045" s="26">
        <v>9792.5370000000003</v>
      </c>
      <c r="AD2045" s="26">
        <v>8253.5310000000009</v>
      </c>
      <c r="AE2045" s="26">
        <v>10799.434999999999</v>
      </c>
      <c r="AF2045" s="26">
        <v>8866.027</v>
      </c>
      <c r="AG2045" s="26">
        <v>7828.53</v>
      </c>
      <c r="AH2045" s="26">
        <v>7480.7809999999999</v>
      </c>
      <c r="AI2045" s="26">
        <v>12056.6</v>
      </c>
      <c r="AJ2045" s="26">
        <v>21562.261999999999</v>
      </c>
      <c r="AK2045" s="26">
        <v>20173.985000000001</v>
      </c>
      <c r="AL2045" s="26">
        <v>19224.383000000002</v>
      </c>
      <c r="AM2045" s="26">
        <v>19540.821</v>
      </c>
      <c r="AN2045" s="26">
        <v>16102.306</v>
      </c>
      <c r="AO2045" s="26">
        <v>12536.075999999999</v>
      </c>
      <c r="AP2045" s="26">
        <v>8769.9470000000001</v>
      </c>
      <c r="AQ2045" s="26">
        <v>5119.9409999999998</v>
      </c>
      <c r="AR2045" s="26">
        <v>1494.546</v>
      </c>
      <c r="AS2045" s="26">
        <v>263.95699999999999</v>
      </c>
      <c r="AT2045" s="26">
        <v>18.167000000000002</v>
      </c>
      <c r="AU2045" s="26">
        <v>6.71</v>
      </c>
      <c r="AV2045" s="26">
        <v>5.9480000000000004</v>
      </c>
      <c r="AW2045" s="26">
        <v>0</v>
      </c>
      <c r="AX2045" s="26">
        <v>0</v>
      </c>
      <c r="AY2045" s="26">
        <v>0</v>
      </c>
      <c r="AZ2045" s="26">
        <v>0</v>
      </c>
      <c r="BA2045" s="26">
        <v>0</v>
      </c>
      <c r="BB2045" s="26">
        <v>0</v>
      </c>
      <c r="BC2045" s="26">
        <v>0</v>
      </c>
      <c r="BD2045" s="26">
        <v>0</v>
      </c>
    </row>
    <row r="2046" spans="1:56" x14ac:dyDescent="0.25">
      <c r="A2046" t="s">
        <v>323</v>
      </c>
      <c r="D2046" t="s">
        <v>4</v>
      </c>
      <c r="G2046" s="155">
        <v>43175</v>
      </c>
      <c r="H2046" s="41">
        <f t="shared" si="36"/>
        <v>429643.52500000002</v>
      </c>
      <c r="I2046" s="26">
        <v>0</v>
      </c>
      <c r="J2046" s="26">
        <v>0</v>
      </c>
      <c r="K2046" s="26">
        <v>0</v>
      </c>
      <c r="L2046" s="26">
        <v>0</v>
      </c>
      <c r="M2046" s="26">
        <v>0</v>
      </c>
      <c r="N2046" s="26">
        <v>0</v>
      </c>
      <c r="O2046" s="26">
        <v>0</v>
      </c>
      <c r="P2046" s="26">
        <v>0</v>
      </c>
      <c r="Q2046" s="26">
        <v>0</v>
      </c>
      <c r="R2046" s="26">
        <v>0</v>
      </c>
      <c r="S2046" s="26">
        <v>0</v>
      </c>
      <c r="T2046" s="26">
        <v>0</v>
      </c>
      <c r="U2046" s="26">
        <v>3.0379999999999998</v>
      </c>
      <c r="V2046" s="26">
        <v>2.996</v>
      </c>
      <c r="W2046" s="26">
        <v>44.442</v>
      </c>
      <c r="X2046" s="26">
        <v>455.892</v>
      </c>
      <c r="Y2046" s="26">
        <v>1375.925</v>
      </c>
      <c r="Z2046" s="26">
        <v>3078.2289999999998</v>
      </c>
      <c r="AA2046" s="26">
        <v>5480.482</v>
      </c>
      <c r="AB2046" s="26">
        <v>7291.4179999999997</v>
      </c>
      <c r="AC2046" s="26">
        <v>8095.3010000000004</v>
      </c>
      <c r="AD2046" s="26">
        <v>17292.053</v>
      </c>
      <c r="AE2046" s="26">
        <v>32916.139000000003</v>
      </c>
      <c r="AF2046" s="26">
        <v>31199.083999999999</v>
      </c>
      <c r="AG2046" s="26">
        <v>34993.96</v>
      </c>
      <c r="AH2046" s="26">
        <v>35592.963000000003</v>
      </c>
      <c r="AI2046" s="26">
        <v>36144.464</v>
      </c>
      <c r="AJ2046" s="26">
        <v>40428.300000000003</v>
      </c>
      <c r="AK2046" s="26">
        <v>41968.648999999998</v>
      </c>
      <c r="AL2046" s="26">
        <v>40903.358</v>
      </c>
      <c r="AM2046" s="26">
        <v>31436.973999999998</v>
      </c>
      <c r="AN2046" s="26">
        <v>28879.564999999999</v>
      </c>
      <c r="AO2046" s="26">
        <v>21525.545999999998</v>
      </c>
      <c r="AP2046" s="26">
        <v>7570.5439999999999</v>
      </c>
      <c r="AQ2046" s="26">
        <v>2130.5129999999999</v>
      </c>
      <c r="AR2046" s="26">
        <v>650.47799999999995</v>
      </c>
      <c r="AS2046" s="26">
        <v>156.065</v>
      </c>
      <c r="AT2046" s="26">
        <v>10.651</v>
      </c>
      <c r="AU2046" s="26">
        <v>8.9</v>
      </c>
      <c r="AV2046" s="26">
        <v>7.5960000000000001</v>
      </c>
      <c r="AW2046" s="26">
        <v>0</v>
      </c>
      <c r="AX2046" s="26">
        <v>0</v>
      </c>
      <c r="AY2046" s="26">
        <v>0</v>
      </c>
      <c r="AZ2046" s="26">
        <v>0</v>
      </c>
      <c r="BA2046" s="26">
        <v>0</v>
      </c>
      <c r="BB2046" s="26">
        <v>0</v>
      </c>
      <c r="BC2046" s="26">
        <v>0</v>
      </c>
      <c r="BD2046" s="26">
        <v>0</v>
      </c>
    </row>
    <row r="2047" spans="1:56" x14ac:dyDescent="0.25">
      <c r="A2047" t="s">
        <v>323</v>
      </c>
      <c r="D2047" t="s">
        <v>4</v>
      </c>
      <c r="G2047" s="155">
        <v>43176</v>
      </c>
      <c r="H2047" s="41">
        <f t="shared" si="36"/>
        <v>395759.89599999995</v>
      </c>
      <c r="I2047" s="26">
        <v>0</v>
      </c>
      <c r="J2047" s="26">
        <v>0</v>
      </c>
      <c r="K2047" s="26">
        <v>0</v>
      </c>
      <c r="L2047" s="26">
        <v>0</v>
      </c>
      <c r="M2047" s="26">
        <v>0</v>
      </c>
      <c r="N2047" s="26">
        <v>0</v>
      </c>
      <c r="O2047" s="26">
        <v>0</v>
      </c>
      <c r="P2047" s="26">
        <v>0</v>
      </c>
      <c r="Q2047" s="26">
        <v>0</v>
      </c>
      <c r="R2047" s="26">
        <v>0</v>
      </c>
      <c r="S2047" s="26">
        <v>0</v>
      </c>
      <c r="T2047" s="26">
        <v>0</v>
      </c>
      <c r="U2047" s="26">
        <v>2.899</v>
      </c>
      <c r="V2047" s="26">
        <v>3.5640000000000001</v>
      </c>
      <c r="W2047" s="26">
        <v>176.63300000000001</v>
      </c>
      <c r="X2047" s="26">
        <v>1705.8219999999999</v>
      </c>
      <c r="Y2047" s="26">
        <v>5268.4089999999997</v>
      </c>
      <c r="Z2047" s="26">
        <v>8887.9950000000008</v>
      </c>
      <c r="AA2047" s="26">
        <v>15784.665000000001</v>
      </c>
      <c r="AB2047" s="26">
        <v>20762.383999999998</v>
      </c>
      <c r="AC2047" s="26">
        <v>22711.991000000002</v>
      </c>
      <c r="AD2047" s="26">
        <v>25977.246999999999</v>
      </c>
      <c r="AE2047" s="26">
        <v>35684.625</v>
      </c>
      <c r="AF2047" s="26">
        <v>27732.503000000001</v>
      </c>
      <c r="AG2047" s="26">
        <v>30534.013999999999</v>
      </c>
      <c r="AH2047" s="26">
        <v>33349.171000000002</v>
      </c>
      <c r="AI2047" s="26">
        <v>35988.061999999998</v>
      </c>
      <c r="AJ2047" s="26">
        <v>33947.254999999997</v>
      </c>
      <c r="AK2047" s="26">
        <v>31267.922999999999</v>
      </c>
      <c r="AL2047" s="26">
        <v>26865.786</v>
      </c>
      <c r="AM2047" s="26">
        <v>16504.784</v>
      </c>
      <c r="AN2047" s="26">
        <v>13590.111000000001</v>
      </c>
      <c r="AO2047" s="26">
        <v>5599.0169999999998</v>
      </c>
      <c r="AP2047" s="26">
        <v>2944.7559999999999</v>
      </c>
      <c r="AQ2047" s="26">
        <v>392.38799999999998</v>
      </c>
      <c r="AR2047" s="26">
        <v>43.064999999999998</v>
      </c>
      <c r="AS2047" s="26">
        <v>12.925000000000001</v>
      </c>
      <c r="AT2047" s="26">
        <v>8.0649999999999995</v>
      </c>
      <c r="AU2047" s="26">
        <v>7.8209999999999997</v>
      </c>
      <c r="AV2047" s="26">
        <v>6.016</v>
      </c>
      <c r="AW2047" s="26">
        <v>0</v>
      </c>
      <c r="AX2047" s="26">
        <v>0</v>
      </c>
      <c r="AY2047" s="26">
        <v>0</v>
      </c>
      <c r="AZ2047" s="26">
        <v>0</v>
      </c>
      <c r="BA2047" s="26">
        <v>0</v>
      </c>
      <c r="BB2047" s="26">
        <v>0</v>
      </c>
      <c r="BC2047" s="26">
        <v>0</v>
      </c>
      <c r="BD2047" s="26">
        <v>0</v>
      </c>
    </row>
    <row r="2048" spans="1:56" x14ac:dyDescent="0.25">
      <c r="A2048" t="s">
        <v>323</v>
      </c>
      <c r="D2048" t="s">
        <v>4</v>
      </c>
      <c r="G2048" s="155">
        <v>43177</v>
      </c>
      <c r="H2048" s="41">
        <f t="shared" si="36"/>
        <v>474849.58599999995</v>
      </c>
      <c r="I2048" s="26">
        <v>0</v>
      </c>
      <c r="J2048" s="26">
        <v>0</v>
      </c>
      <c r="K2048" s="26">
        <v>0</v>
      </c>
      <c r="L2048" s="26">
        <v>0</v>
      </c>
      <c r="M2048" s="26">
        <v>0</v>
      </c>
      <c r="N2048" s="26">
        <v>0</v>
      </c>
      <c r="O2048" s="26">
        <v>0</v>
      </c>
      <c r="P2048" s="26">
        <v>0</v>
      </c>
      <c r="Q2048" s="26">
        <v>0</v>
      </c>
      <c r="R2048" s="26">
        <v>0</v>
      </c>
      <c r="S2048" s="26">
        <v>0</v>
      </c>
      <c r="T2048" s="26">
        <v>0</v>
      </c>
      <c r="U2048" s="26">
        <v>2.516</v>
      </c>
      <c r="V2048" s="26">
        <v>2.46</v>
      </c>
      <c r="W2048" s="26">
        <v>2.601</v>
      </c>
      <c r="X2048" s="26">
        <v>4.2489999999999997</v>
      </c>
      <c r="Y2048" s="26">
        <v>21.812999999999999</v>
      </c>
      <c r="Z2048" s="26">
        <v>47.484000000000002</v>
      </c>
      <c r="AA2048" s="26">
        <v>42.966999999999999</v>
      </c>
      <c r="AB2048" s="26">
        <v>345.96100000000001</v>
      </c>
      <c r="AC2048" s="26">
        <v>2739.143</v>
      </c>
      <c r="AD2048" s="26">
        <v>17404.724999999999</v>
      </c>
      <c r="AE2048" s="26">
        <v>34843.667999999998</v>
      </c>
      <c r="AF2048" s="26">
        <v>36930.731</v>
      </c>
      <c r="AG2048" s="26">
        <v>31603.71</v>
      </c>
      <c r="AH2048" s="26">
        <v>42874.006999999998</v>
      </c>
      <c r="AI2048" s="26">
        <v>44777.305999999997</v>
      </c>
      <c r="AJ2048" s="26">
        <v>45385.417000000001</v>
      </c>
      <c r="AK2048" s="26">
        <v>43911.987999999998</v>
      </c>
      <c r="AL2048" s="26">
        <v>42146.75</v>
      </c>
      <c r="AM2048" s="26">
        <v>38251.449000000001</v>
      </c>
      <c r="AN2048" s="26">
        <v>32465.923999999999</v>
      </c>
      <c r="AO2048" s="26">
        <v>25985.71</v>
      </c>
      <c r="AP2048" s="26">
        <v>18281.054</v>
      </c>
      <c r="AQ2048" s="26">
        <v>10667.941999999999</v>
      </c>
      <c r="AR2048" s="26">
        <v>4765.951</v>
      </c>
      <c r="AS2048" s="26">
        <v>1256.1759999999999</v>
      </c>
      <c r="AT2048" s="26">
        <v>71.501999999999995</v>
      </c>
      <c r="AU2048" s="26">
        <v>8.6319999999999997</v>
      </c>
      <c r="AV2048" s="26">
        <v>7.75</v>
      </c>
      <c r="AW2048" s="26">
        <v>0</v>
      </c>
      <c r="AX2048" s="26">
        <v>0</v>
      </c>
      <c r="AY2048" s="26">
        <v>0</v>
      </c>
      <c r="AZ2048" s="26">
        <v>0</v>
      </c>
      <c r="BA2048" s="26">
        <v>0</v>
      </c>
      <c r="BB2048" s="26">
        <v>0</v>
      </c>
      <c r="BC2048" s="26">
        <v>0</v>
      </c>
      <c r="BD2048" s="26">
        <v>0</v>
      </c>
    </row>
    <row r="2049" spans="1:56" x14ac:dyDescent="0.25">
      <c r="A2049" t="s">
        <v>323</v>
      </c>
      <c r="D2049" t="s">
        <v>4</v>
      </c>
      <c r="G2049" s="155">
        <v>43178</v>
      </c>
      <c r="H2049" s="41">
        <f t="shared" si="36"/>
        <v>437061.94499999995</v>
      </c>
      <c r="I2049" s="26">
        <v>0</v>
      </c>
      <c r="J2049" s="26">
        <v>0</v>
      </c>
      <c r="K2049" s="26">
        <v>0</v>
      </c>
      <c r="L2049" s="26">
        <v>0</v>
      </c>
      <c r="M2049" s="26">
        <v>0</v>
      </c>
      <c r="N2049" s="26">
        <v>0</v>
      </c>
      <c r="O2049" s="26">
        <v>0</v>
      </c>
      <c r="P2049" s="26">
        <v>0</v>
      </c>
      <c r="Q2049" s="26">
        <v>0</v>
      </c>
      <c r="R2049" s="26">
        <v>0</v>
      </c>
      <c r="S2049" s="26">
        <v>0</v>
      </c>
      <c r="T2049" s="26">
        <v>0</v>
      </c>
      <c r="U2049" s="26">
        <v>3.8479999999999999</v>
      </c>
      <c r="V2049" s="26">
        <v>3.887</v>
      </c>
      <c r="W2049" s="26">
        <v>34.847000000000001</v>
      </c>
      <c r="X2049" s="26">
        <v>614.80899999999997</v>
      </c>
      <c r="Y2049" s="26">
        <v>2986.9760000000001</v>
      </c>
      <c r="Z2049" s="26">
        <v>5003.2489999999998</v>
      </c>
      <c r="AA2049" s="26">
        <v>6045.817</v>
      </c>
      <c r="AB2049" s="26">
        <v>12113.343999999999</v>
      </c>
      <c r="AC2049" s="26">
        <v>20166.383999999998</v>
      </c>
      <c r="AD2049" s="26">
        <v>24626.771000000001</v>
      </c>
      <c r="AE2049" s="26">
        <v>29086.284</v>
      </c>
      <c r="AF2049" s="26">
        <v>32622.831999999999</v>
      </c>
      <c r="AG2049" s="26">
        <v>39134.784</v>
      </c>
      <c r="AH2049" s="26">
        <v>44448.940999999999</v>
      </c>
      <c r="AI2049" s="26">
        <v>41831.459000000003</v>
      </c>
      <c r="AJ2049" s="26">
        <v>39989.845999999998</v>
      </c>
      <c r="AK2049" s="26">
        <v>38901.29</v>
      </c>
      <c r="AL2049" s="26">
        <v>35263.739000000001</v>
      </c>
      <c r="AM2049" s="26">
        <v>29196.112000000001</v>
      </c>
      <c r="AN2049" s="26">
        <v>22139.001</v>
      </c>
      <c r="AO2049" s="26">
        <v>10344.593000000001</v>
      </c>
      <c r="AP2049" s="26">
        <v>1981.337</v>
      </c>
      <c r="AQ2049" s="26">
        <v>266.09899999999999</v>
      </c>
      <c r="AR2049" s="26">
        <v>156.62100000000001</v>
      </c>
      <c r="AS2049" s="26">
        <v>71.206000000000003</v>
      </c>
      <c r="AT2049" s="26">
        <v>12.536</v>
      </c>
      <c r="AU2049" s="26">
        <v>8.5809999999999995</v>
      </c>
      <c r="AV2049" s="26">
        <v>6.7519999999999998</v>
      </c>
      <c r="AW2049" s="26">
        <v>0</v>
      </c>
      <c r="AX2049" s="26">
        <v>0</v>
      </c>
      <c r="AY2049" s="26">
        <v>0</v>
      </c>
      <c r="AZ2049" s="26">
        <v>0</v>
      </c>
      <c r="BA2049" s="26">
        <v>0</v>
      </c>
      <c r="BB2049" s="26">
        <v>0</v>
      </c>
      <c r="BC2049" s="26">
        <v>0</v>
      </c>
      <c r="BD2049" s="26">
        <v>0</v>
      </c>
    </row>
    <row r="2050" spans="1:56" x14ac:dyDescent="0.25">
      <c r="A2050" t="s">
        <v>323</v>
      </c>
      <c r="D2050" t="s">
        <v>4</v>
      </c>
      <c r="G2050" s="155">
        <v>43179</v>
      </c>
      <c r="H2050" s="41">
        <f t="shared" si="36"/>
        <v>265745.02600000007</v>
      </c>
      <c r="I2050" s="26">
        <v>0</v>
      </c>
      <c r="J2050" s="26">
        <v>0</v>
      </c>
      <c r="K2050" s="26">
        <v>0</v>
      </c>
      <c r="L2050" s="26">
        <v>0</v>
      </c>
      <c r="M2050" s="26">
        <v>0</v>
      </c>
      <c r="N2050" s="26">
        <v>0</v>
      </c>
      <c r="O2050" s="26">
        <v>0</v>
      </c>
      <c r="P2050" s="26">
        <v>0</v>
      </c>
      <c r="Q2050" s="26">
        <v>0</v>
      </c>
      <c r="R2050" s="26">
        <v>0</v>
      </c>
      <c r="S2050" s="26">
        <v>0</v>
      </c>
      <c r="T2050" s="26">
        <v>0</v>
      </c>
      <c r="U2050" s="26">
        <v>3.6850000000000001</v>
      </c>
      <c r="V2050" s="26">
        <v>3.669</v>
      </c>
      <c r="W2050" s="26">
        <v>9.6379999999999999</v>
      </c>
      <c r="X2050" s="26">
        <v>148.89099999999999</v>
      </c>
      <c r="Y2050" s="26">
        <v>874.14800000000002</v>
      </c>
      <c r="Z2050" s="26">
        <v>2400.7069999999999</v>
      </c>
      <c r="AA2050" s="26">
        <v>5823.2219999999998</v>
      </c>
      <c r="AB2050" s="26">
        <v>10898.316999999999</v>
      </c>
      <c r="AC2050" s="26">
        <v>14267.28</v>
      </c>
      <c r="AD2050" s="26">
        <v>15991.109</v>
      </c>
      <c r="AE2050" s="26">
        <v>17580.559000000001</v>
      </c>
      <c r="AF2050" s="26">
        <v>18153.073</v>
      </c>
      <c r="AG2050" s="26">
        <v>18157.165000000001</v>
      </c>
      <c r="AH2050" s="26">
        <v>19354.036</v>
      </c>
      <c r="AI2050" s="26">
        <v>19980.743999999999</v>
      </c>
      <c r="AJ2050" s="26">
        <v>21210.473000000002</v>
      </c>
      <c r="AK2050" s="26">
        <v>23197.942999999999</v>
      </c>
      <c r="AL2050" s="26">
        <v>22735.235000000001</v>
      </c>
      <c r="AM2050" s="26">
        <v>18628.678</v>
      </c>
      <c r="AN2050" s="26">
        <v>12576.918</v>
      </c>
      <c r="AO2050" s="26">
        <v>8902.6419999999998</v>
      </c>
      <c r="AP2050" s="26">
        <v>6774.9769999999999</v>
      </c>
      <c r="AQ2050" s="26">
        <v>4749.5010000000002</v>
      </c>
      <c r="AR2050" s="26">
        <v>2682.9870000000001</v>
      </c>
      <c r="AS2050" s="26">
        <v>594.91800000000001</v>
      </c>
      <c r="AT2050" s="26">
        <v>29.619</v>
      </c>
      <c r="AU2050" s="26">
        <v>7.9790000000000001</v>
      </c>
      <c r="AV2050" s="26">
        <v>6.9130000000000003</v>
      </c>
      <c r="AW2050" s="26">
        <v>0</v>
      </c>
      <c r="AX2050" s="26">
        <v>0</v>
      </c>
      <c r="AY2050" s="26">
        <v>0</v>
      </c>
      <c r="AZ2050" s="26">
        <v>0</v>
      </c>
      <c r="BA2050" s="26">
        <v>0</v>
      </c>
      <c r="BB2050" s="26">
        <v>0</v>
      </c>
      <c r="BC2050" s="26">
        <v>0</v>
      </c>
      <c r="BD2050" s="26">
        <v>0</v>
      </c>
    </row>
    <row r="2051" spans="1:56" x14ac:dyDescent="0.25">
      <c r="A2051" t="s">
        <v>323</v>
      </c>
      <c r="D2051" t="s">
        <v>4</v>
      </c>
      <c r="G2051" s="155">
        <v>43180</v>
      </c>
      <c r="H2051" s="41">
        <f t="shared" si="36"/>
        <v>575524.47100000002</v>
      </c>
      <c r="I2051" s="26">
        <v>0</v>
      </c>
      <c r="J2051" s="26">
        <v>0</v>
      </c>
      <c r="K2051" s="26">
        <v>0</v>
      </c>
      <c r="L2051" s="26">
        <v>0</v>
      </c>
      <c r="M2051" s="26">
        <v>0</v>
      </c>
      <c r="N2051" s="26">
        <v>0</v>
      </c>
      <c r="O2051" s="26">
        <v>0</v>
      </c>
      <c r="P2051" s="26">
        <v>0</v>
      </c>
      <c r="Q2051" s="26">
        <v>0</v>
      </c>
      <c r="R2051" s="26">
        <v>0</v>
      </c>
      <c r="S2051" s="26">
        <v>0</v>
      </c>
      <c r="T2051" s="26">
        <v>0</v>
      </c>
      <c r="U2051" s="26">
        <v>4.3849999999999998</v>
      </c>
      <c r="V2051" s="26">
        <v>3.9910000000000001</v>
      </c>
      <c r="W2051" s="26">
        <v>11.818</v>
      </c>
      <c r="X2051" s="26">
        <v>484.238</v>
      </c>
      <c r="Y2051" s="26">
        <v>3372.6480000000001</v>
      </c>
      <c r="Z2051" s="26">
        <v>6385.2929999999997</v>
      </c>
      <c r="AA2051" s="26">
        <v>9516.0030000000006</v>
      </c>
      <c r="AB2051" s="26">
        <v>17940.327000000001</v>
      </c>
      <c r="AC2051" s="26">
        <v>27493.153999999999</v>
      </c>
      <c r="AD2051" s="26">
        <v>32366.383999999998</v>
      </c>
      <c r="AE2051" s="26">
        <v>37488.811999999998</v>
      </c>
      <c r="AF2051" s="26">
        <v>42449.947999999997</v>
      </c>
      <c r="AG2051" s="26">
        <v>44944.186999999998</v>
      </c>
      <c r="AH2051" s="26">
        <v>46324.896999999997</v>
      </c>
      <c r="AI2051" s="26">
        <v>46411.970999999998</v>
      </c>
      <c r="AJ2051" s="26">
        <v>46745.478999999999</v>
      </c>
      <c r="AK2051" s="26">
        <v>45076.074999999997</v>
      </c>
      <c r="AL2051" s="26">
        <v>42067.942999999999</v>
      </c>
      <c r="AM2051" s="26">
        <v>37647.777000000002</v>
      </c>
      <c r="AN2051" s="26">
        <v>31634.932000000001</v>
      </c>
      <c r="AO2051" s="26">
        <v>24641.760999999999</v>
      </c>
      <c r="AP2051" s="26">
        <v>17259.646000000001</v>
      </c>
      <c r="AQ2051" s="26">
        <v>10055.999</v>
      </c>
      <c r="AR2051" s="26">
        <v>4245.3</v>
      </c>
      <c r="AS2051" s="26">
        <v>902.93</v>
      </c>
      <c r="AT2051" s="26">
        <v>32.968000000000004</v>
      </c>
      <c r="AU2051" s="26">
        <v>7.8970000000000002</v>
      </c>
      <c r="AV2051" s="26">
        <v>7.7080000000000002</v>
      </c>
      <c r="AW2051" s="26">
        <v>0</v>
      </c>
      <c r="AX2051" s="26">
        <v>0</v>
      </c>
      <c r="AY2051" s="26">
        <v>0</v>
      </c>
      <c r="AZ2051" s="26">
        <v>0</v>
      </c>
      <c r="BA2051" s="26">
        <v>0</v>
      </c>
      <c r="BB2051" s="26">
        <v>0</v>
      </c>
      <c r="BC2051" s="26">
        <v>0</v>
      </c>
      <c r="BD2051" s="26">
        <v>0</v>
      </c>
    </row>
    <row r="2052" spans="1:56" x14ac:dyDescent="0.25">
      <c r="A2052" t="s">
        <v>323</v>
      </c>
      <c r="D2052" t="s">
        <v>4</v>
      </c>
      <c r="G2052" s="155">
        <v>43181</v>
      </c>
      <c r="H2052" s="41">
        <f t="shared" si="36"/>
        <v>575859.16400000011</v>
      </c>
      <c r="I2052" s="26">
        <v>0</v>
      </c>
      <c r="J2052" s="26">
        <v>0</v>
      </c>
      <c r="K2052" s="26">
        <v>0</v>
      </c>
      <c r="L2052" s="26">
        <v>0</v>
      </c>
      <c r="M2052" s="26">
        <v>0</v>
      </c>
      <c r="N2052" s="26">
        <v>0</v>
      </c>
      <c r="O2052" s="26">
        <v>0</v>
      </c>
      <c r="P2052" s="26">
        <v>0</v>
      </c>
      <c r="Q2052" s="26">
        <v>0</v>
      </c>
      <c r="R2052" s="26">
        <v>0</v>
      </c>
      <c r="S2052" s="26">
        <v>0</v>
      </c>
      <c r="T2052" s="26">
        <v>0</v>
      </c>
      <c r="U2052" s="26">
        <v>4.9279999999999999</v>
      </c>
      <c r="V2052" s="26">
        <v>5.5190000000000001</v>
      </c>
      <c r="W2052" s="26">
        <v>65.263999999999996</v>
      </c>
      <c r="X2052" s="26">
        <v>1196.672</v>
      </c>
      <c r="Y2052" s="26">
        <v>4801.3770000000004</v>
      </c>
      <c r="Z2052" s="26">
        <v>9971.4470000000001</v>
      </c>
      <c r="AA2052" s="26">
        <v>15776.691999999999</v>
      </c>
      <c r="AB2052" s="26">
        <v>22869.096000000001</v>
      </c>
      <c r="AC2052" s="26">
        <v>29362.991000000002</v>
      </c>
      <c r="AD2052" s="26">
        <v>34702.514000000003</v>
      </c>
      <c r="AE2052" s="26">
        <v>38959.623</v>
      </c>
      <c r="AF2052" s="26">
        <v>42390.669000000002</v>
      </c>
      <c r="AG2052" s="26">
        <v>44712.775000000001</v>
      </c>
      <c r="AH2052" s="26">
        <v>45650.042000000001</v>
      </c>
      <c r="AI2052" s="26">
        <v>45170.936000000002</v>
      </c>
      <c r="AJ2052" s="26">
        <v>44167.125999999997</v>
      </c>
      <c r="AK2052" s="26">
        <v>42014.732000000004</v>
      </c>
      <c r="AL2052" s="26">
        <v>38991.885999999999</v>
      </c>
      <c r="AM2052" s="26">
        <v>34446.091999999997</v>
      </c>
      <c r="AN2052" s="26">
        <v>28850.592000000001</v>
      </c>
      <c r="AO2052" s="26">
        <v>22470.101999999999</v>
      </c>
      <c r="AP2052" s="26">
        <v>15640.707</v>
      </c>
      <c r="AQ2052" s="26">
        <v>9040.3410000000003</v>
      </c>
      <c r="AR2052" s="26">
        <v>3766.4349999999999</v>
      </c>
      <c r="AS2052" s="26">
        <v>785.72699999999998</v>
      </c>
      <c r="AT2052" s="26">
        <v>28.344000000000001</v>
      </c>
      <c r="AU2052" s="26">
        <v>8.9619999999999997</v>
      </c>
      <c r="AV2052" s="26">
        <v>7.5730000000000004</v>
      </c>
      <c r="AW2052" s="26">
        <v>0</v>
      </c>
      <c r="AX2052" s="26">
        <v>0</v>
      </c>
      <c r="AY2052" s="26">
        <v>0</v>
      </c>
      <c r="AZ2052" s="26">
        <v>0</v>
      </c>
      <c r="BA2052" s="26">
        <v>0</v>
      </c>
      <c r="BB2052" s="26">
        <v>0</v>
      </c>
      <c r="BC2052" s="26">
        <v>0</v>
      </c>
      <c r="BD2052" s="26">
        <v>0</v>
      </c>
    </row>
    <row r="2053" spans="1:56" x14ac:dyDescent="0.25">
      <c r="A2053" t="s">
        <v>323</v>
      </c>
      <c r="D2053" t="s">
        <v>4</v>
      </c>
      <c r="G2053" s="155">
        <v>43182</v>
      </c>
      <c r="H2053" s="41">
        <f t="shared" si="36"/>
        <v>534536.71700000006</v>
      </c>
      <c r="I2053" s="26">
        <v>0</v>
      </c>
      <c r="J2053" s="26">
        <v>0</v>
      </c>
      <c r="K2053" s="26">
        <v>0</v>
      </c>
      <c r="L2053" s="26">
        <v>0</v>
      </c>
      <c r="M2053" s="26">
        <v>0</v>
      </c>
      <c r="N2053" s="26">
        <v>0</v>
      </c>
      <c r="O2053" s="26">
        <v>0</v>
      </c>
      <c r="P2053" s="26">
        <v>0</v>
      </c>
      <c r="Q2053" s="26">
        <v>0</v>
      </c>
      <c r="R2053" s="26">
        <v>0</v>
      </c>
      <c r="S2053" s="26">
        <v>0</v>
      </c>
      <c r="T2053" s="26">
        <v>0</v>
      </c>
      <c r="U2053" s="26">
        <v>4.71</v>
      </c>
      <c r="V2053" s="26">
        <v>5.26</v>
      </c>
      <c r="W2053" s="26">
        <v>8.5879999999999992</v>
      </c>
      <c r="X2053" s="26">
        <v>511.87900000000002</v>
      </c>
      <c r="Y2053" s="26">
        <v>3988.2469999999998</v>
      </c>
      <c r="Z2053" s="26">
        <v>9962.0879999999997</v>
      </c>
      <c r="AA2053" s="26">
        <v>16106.111999999999</v>
      </c>
      <c r="AB2053" s="26">
        <v>22205.760999999999</v>
      </c>
      <c r="AC2053" s="26">
        <v>28675.791000000001</v>
      </c>
      <c r="AD2053" s="26">
        <v>33911.218000000001</v>
      </c>
      <c r="AE2053" s="26">
        <v>38251.377</v>
      </c>
      <c r="AF2053" s="26">
        <v>41379.72</v>
      </c>
      <c r="AG2053" s="26">
        <v>41751.892</v>
      </c>
      <c r="AH2053" s="26">
        <v>43906.51</v>
      </c>
      <c r="AI2053" s="26">
        <v>43660.877999999997</v>
      </c>
      <c r="AJ2053" s="26">
        <v>41812.89</v>
      </c>
      <c r="AK2053" s="26">
        <v>39004.699999999997</v>
      </c>
      <c r="AL2053" s="26">
        <v>33872.735000000001</v>
      </c>
      <c r="AM2053" s="26">
        <v>28944.082999999999</v>
      </c>
      <c r="AN2053" s="26">
        <v>24922.616999999998</v>
      </c>
      <c r="AO2053" s="26">
        <v>19118.440999999999</v>
      </c>
      <c r="AP2053" s="26">
        <v>12629.468000000001</v>
      </c>
      <c r="AQ2053" s="26">
        <v>6852.9740000000002</v>
      </c>
      <c r="AR2053" s="26">
        <v>2312.2629999999999</v>
      </c>
      <c r="AS2053" s="26">
        <v>702.221</v>
      </c>
      <c r="AT2053" s="26">
        <v>18.015999999999998</v>
      </c>
      <c r="AU2053" s="26">
        <v>9.1470000000000002</v>
      </c>
      <c r="AV2053" s="26">
        <v>7.1310000000000002</v>
      </c>
      <c r="AW2053" s="26">
        <v>0</v>
      </c>
      <c r="AX2053" s="26">
        <v>0</v>
      </c>
      <c r="AY2053" s="26">
        <v>0</v>
      </c>
      <c r="AZ2053" s="26">
        <v>0</v>
      </c>
      <c r="BA2053" s="26">
        <v>0</v>
      </c>
      <c r="BB2053" s="26">
        <v>0</v>
      </c>
      <c r="BC2053" s="26">
        <v>0</v>
      </c>
      <c r="BD2053" s="26">
        <v>0</v>
      </c>
    </row>
    <row r="2054" spans="1:56" x14ac:dyDescent="0.25">
      <c r="A2054" t="s">
        <v>323</v>
      </c>
      <c r="D2054" t="s">
        <v>4</v>
      </c>
      <c r="G2054" s="155">
        <v>43183</v>
      </c>
      <c r="H2054" s="41">
        <f t="shared" si="36"/>
        <v>122619.01</v>
      </c>
      <c r="I2054" s="26">
        <v>0</v>
      </c>
      <c r="J2054" s="26">
        <v>0</v>
      </c>
      <c r="K2054" s="26">
        <v>0</v>
      </c>
      <c r="L2054" s="26">
        <v>0</v>
      </c>
      <c r="M2054" s="26">
        <v>0</v>
      </c>
      <c r="N2054" s="26">
        <v>0</v>
      </c>
      <c r="O2054" s="26">
        <v>0</v>
      </c>
      <c r="P2054" s="26">
        <v>0</v>
      </c>
      <c r="Q2054" s="26">
        <v>0</v>
      </c>
      <c r="R2054" s="26">
        <v>0</v>
      </c>
      <c r="S2054" s="26">
        <v>0</v>
      </c>
      <c r="T2054" s="26">
        <v>0</v>
      </c>
      <c r="U2054" s="26">
        <v>2.9239999999999999</v>
      </c>
      <c r="V2054" s="26">
        <v>3.093</v>
      </c>
      <c r="W2054" s="26">
        <v>3.47</v>
      </c>
      <c r="X2054" s="26">
        <v>27.655999999999999</v>
      </c>
      <c r="Y2054" s="26">
        <v>157.316</v>
      </c>
      <c r="Z2054" s="26">
        <v>575.41899999999998</v>
      </c>
      <c r="AA2054" s="26">
        <v>1174.221</v>
      </c>
      <c r="AB2054" s="26">
        <v>72.16</v>
      </c>
      <c r="AC2054" s="26">
        <v>13.599</v>
      </c>
      <c r="AD2054" s="26">
        <v>20.707999999999998</v>
      </c>
      <c r="AE2054" s="26">
        <v>102.494</v>
      </c>
      <c r="AF2054" s="26">
        <v>106.93600000000001</v>
      </c>
      <c r="AG2054" s="26">
        <v>897.98500000000001</v>
      </c>
      <c r="AH2054" s="26">
        <v>1132.4449999999999</v>
      </c>
      <c r="AI2054" s="26">
        <v>2841.1329999999998</v>
      </c>
      <c r="AJ2054" s="26">
        <v>10742.24</v>
      </c>
      <c r="AK2054" s="26">
        <v>14385.201999999999</v>
      </c>
      <c r="AL2054" s="26">
        <v>20659.782999999999</v>
      </c>
      <c r="AM2054" s="26">
        <v>24400.352999999999</v>
      </c>
      <c r="AN2054" s="26">
        <v>21386.272000000001</v>
      </c>
      <c r="AO2054" s="26">
        <v>14306.026</v>
      </c>
      <c r="AP2054" s="26">
        <v>7242.0159999999996</v>
      </c>
      <c r="AQ2054" s="26">
        <v>1850.3820000000001</v>
      </c>
      <c r="AR2054" s="26">
        <v>471.245</v>
      </c>
      <c r="AS2054" s="26">
        <v>26.808</v>
      </c>
      <c r="AT2054" s="26">
        <v>6.5759999999999996</v>
      </c>
      <c r="AU2054" s="26">
        <v>5.5830000000000002</v>
      </c>
      <c r="AV2054" s="26">
        <v>4.9649999999999999</v>
      </c>
      <c r="AW2054" s="26">
        <v>0</v>
      </c>
      <c r="AX2054" s="26">
        <v>0</v>
      </c>
      <c r="AY2054" s="26">
        <v>0</v>
      </c>
      <c r="AZ2054" s="26">
        <v>0</v>
      </c>
      <c r="BA2054" s="26">
        <v>0</v>
      </c>
      <c r="BB2054" s="26">
        <v>0</v>
      </c>
      <c r="BC2054" s="26">
        <v>0</v>
      </c>
      <c r="BD2054" s="26">
        <v>0</v>
      </c>
    </row>
    <row r="2055" spans="1:56" x14ac:dyDescent="0.25">
      <c r="A2055" t="s">
        <v>323</v>
      </c>
      <c r="D2055" t="s">
        <v>4</v>
      </c>
      <c r="G2055" s="155">
        <v>43184</v>
      </c>
      <c r="H2055" s="41">
        <f t="shared" si="36"/>
        <v>425543.73199999996</v>
      </c>
      <c r="I2055" s="26">
        <v>0</v>
      </c>
      <c r="J2055" s="26">
        <v>0</v>
      </c>
      <c r="K2055" s="26">
        <v>0</v>
      </c>
      <c r="L2055" s="26">
        <v>0</v>
      </c>
      <c r="M2055" s="26">
        <v>0</v>
      </c>
      <c r="N2055" s="26">
        <v>0</v>
      </c>
      <c r="O2055" s="26">
        <v>0</v>
      </c>
      <c r="P2055" s="26">
        <v>0</v>
      </c>
      <c r="Q2055" s="26">
        <v>0</v>
      </c>
      <c r="R2055" s="26">
        <v>0</v>
      </c>
      <c r="S2055" s="26">
        <v>0</v>
      </c>
      <c r="T2055" s="26">
        <v>0</v>
      </c>
      <c r="U2055" s="26">
        <v>2.9209999999999998</v>
      </c>
      <c r="V2055" s="26">
        <v>3.4449999999999998</v>
      </c>
      <c r="W2055" s="26">
        <v>4.2320000000000002</v>
      </c>
      <c r="X2055" s="26">
        <v>3.7530000000000001</v>
      </c>
      <c r="Y2055" s="26">
        <v>11.587999999999999</v>
      </c>
      <c r="Z2055" s="26">
        <v>60.667000000000002</v>
      </c>
      <c r="AA2055" s="26">
        <v>2113.9830000000002</v>
      </c>
      <c r="AB2055" s="26">
        <v>20491.257000000001</v>
      </c>
      <c r="AC2055" s="26">
        <v>28477.962</v>
      </c>
      <c r="AD2055" s="26">
        <v>32626.941999999999</v>
      </c>
      <c r="AE2055" s="26">
        <v>33849.684999999998</v>
      </c>
      <c r="AF2055" s="26">
        <v>22505.933000000001</v>
      </c>
      <c r="AG2055" s="26">
        <v>12891.141</v>
      </c>
      <c r="AH2055" s="26">
        <v>23877.039000000001</v>
      </c>
      <c r="AI2055" s="26">
        <v>44937.754000000001</v>
      </c>
      <c r="AJ2055" s="26">
        <v>45064.351999999999</v>
      </c>
      <c r="AK2055" s="26">
        <v>42077.964</v>
      </c>
      <c r="AL2055" s="26">
        <v>35781.660000000003</v>
      </c>
      <c r="AM2055" s="26">
        <v>30463.073</v>
      </c>
      <c r="AN2055" s="26">
        <v>20654.359</v>
      </c>
      <c r="AO2055" s="26">
        <v>12694.914000000001</v>
      </c>
      <c r="AP2055" s="26">
        <v>10230.563</v>
      </c>
      <c r="AQ2055" s="26">
        <v>4428.625</v>
      </c>
      <c r="AR2055" s="26">
        <v>2162.998</v>
      </c>
      <c r="AS2055" s="26">
        <v>103.791</v>
      </c>
      <c r="AT2055" s="26">
        <v>8.4939999999999998</v>
      </c>
      <c r="AU2055" s="26">
        <v>8.0500000000000007</v>
      </c>
      <c r="AV2055" s="26">
        <v>6.5869999999999997</v>
      </c>
      <c r="AW2055" s="26">
        <v>0</v>
      </c>
      <c r="AX2055" s="26">
        <v>0</v>
      </c>
      <c r="AY2055" s="26">
        <v>0</v>
      </c>
      <c r="AZ2055" s="26">
        <v>0</v>
      </c>
      <c r="BA2055" s="26">
        <v>0</v>
      </c>
      <c r="BB2055" s="26">
        <v>0</v>
      </c>
      <c r="BC2055" s="26">
        <v>0</v>
      </c>
      <c r="BD2055" s="26">
        <v>0</v>
      </c>
    </row>
    <row r="2056" spans="1:56" x14ac:dyDescent="0.25">
      <c r="A2056" t="s">
        <v>323</v>
      </c>
      <c r="D2056" t="s">
        <v>4</v>
      </c>
      <c r="G2056" s="155">
        <v>43185</v>
      </c>
      <c r="H2056" s="41">
        <f t="shared" si="36"/>
        <v>268217.48799999995</v>
      </c>
      <c r="I2056" s="26">
        <v>0</v>
      </c>
      <c r="J2056" s="26">
        <v>0</v>
      </c>
      <c r="K2056" s="26">
        <v>0</v>
      </c>
      <c r="L2056" s="26">
        <v>0</v>
      </c>
      <c r="M2056" s="26">
        <v>0</v>
      </c>
      <c r="N2056" s="26">
        <v>0</v>
      </c>
      <c r="O2056" s="26">
        <v>0</v>
      </c>
      <c r="P2056" s="26">
        <v>0</v>
      </c>
      <c r="Q2056" s="26">
        <v>0</v>
      </c>
      <c r="R2056" s="26">
        <v>0</v>
      </c>
      <c r="S2056" s="26">
        <v>0</v>
      </c>
      <c r="T2056" s="26">
        <v>0</v>
      </c>
      <c r="U2056" s="26">
        <v>4.0090000000000003</v>
      </c>
      <c r="V2056" s="26">
        <v>4.4429999999999996</v>
      </c>
      <c r="W2056" s="26">
        <v>7.98</v>
      </c>
      <c r="X2056" s="26">
        <v>121.428</v>
      </c>
      <c r="Y2056" s="26">
        <v>1486.508</v>
      </c>
      <c r="Z2056" s="26">
        <v>4083.9679999999998</v>
      </c>
      <c r="AA2056" s="26">
        <v>6435.2179999999998</v>
      </c>
      <c r="AB2056" s="26">
        <v>9314.9580000000005</v>
      </c>
      <c r="AC2056" s="26">
        <v>13975.72</v>
      </c>
      <c r="AD2056" s="26">
        <v>17783.887999999999</v>
      </c>
      <c r="AE2056" s="26">
        <v>15178.482</v>
      </c>
      <c r="AF2056" s="26">
        <v>23400.884999999998</v>
      </c>
      <c r="AG2056" s="26">
        <v>26636.155999999999</v>
      </c>
      <c r="AH2056" s="26">
        <v>22667.361000000001</v>
      </c>
      <c r="AI2056" s="26">
        <v>25052.175999999999</v>
      </c>
      <c r="AJ2056" s="26">
        <v>27529.066999999999</v>
      </c>
      <c r="AK2056" s="26">
        <v>19193.303</v>
      </c>
      <c r="AL2056" s="26">
        <v>20360.723999999998</v>
      </c>
      <c r="AM2056" s="26">
        <v>11199.361999999999</v>
      </c>
      <c r="AN2056" s="26">
        <v>8027.3959999999997</v>
      </c>
      <c r="AO2056" s="26">
        <v>7204.9549999999999</v>
      </c>
      <c r="AP2056" s="26">
        <v>5770.7889999999998</v>
      </c>
      <c r="AQ2056" s="26">
        <v>2122.3589999999999</v>
      </c>
      <c r="AR2056" s="26">
        <v>525.85799999999995</v>
      </c>
      <c r="AS2056" s="26">
        <v>104.23399999999999</v>
      </c>
      <c r="AT2056" s="26">
        <v>11.766</v>
      </c>
      <c r="AU2056" s="26">
        <v>7.8520000000000003</v>
      </c>
      <c r="AV2056" s="26">
        <v>6.6429999999999998</v>
      </c>
      <c r="AW2056" s="26">
        <v>0</v>
      </c>
      <c r="AX2056" s="26">
        <v>0</v>
      </c>
      <c r="AY2056" s="26">
        <v>0</v>
      </c>
      <c r="AZ2056" s="26">
        <v>0</v>
      </c>
      <c r="BA2056" s="26">
        <v>0</v>
      </c>
      <c r="BB2056" s="26">
        <v>0</v>
      </c>
      <c r="BC2056" s="26">
        <v>0</v>
      </c>
      <c r="BD2056" s="26">
        <v>0</v>
      </c>
    </row>
    <row r="2057" spans="1:56" x14ac:dyDescent="0.25">
      <c r="A2057" t="s">
        <v>323</v>
      </c>
      <c r="D2057" t="s">
        <v>4</v>
      </c>
      <c r="G2057" s="155">
        <v>43186</v>
      </c>
      <c r="H2057" s="41">
        <f t="shared" si="36"/>
        <v>355028.69</v>
      </c>
      <c r="I2057" s="26">
        <v>0</v>
      </c>
      <c r="J2057" s="26">
        <v>0</v>
      </c>
      <c r="K2057" s="26">
        <v>0</v>
      </c>
      <c r="L2057" s="26">
        <v>0</v>
      </c>
      <c r="M2057" s="26">
        <v>0</v>
      </c>
      <c r="N2057" s="26">
        <v>0</v>
      </c>
      <c r="O2057" s="26">
        <v>0</v>
      </c>
      <c r="P2057" s="26">
        <v>0</v>
      </c>
      <c r="Q2057" s="26">
        <v>0</v>
      </c>
      <c r="R2057" s="26">
        <v>0</v>
      </c>
      <c r="S2057" s="26">
        <v>0</v>
      </c>
      <c r="T2057" s="26">
        <v>0</v>
      </c>
      <c r="U2057" s="26">
        <v>3.5179999999999998</v>
      </c>
      <c r="V2057" s="26">
        <v>5.1529999999999996</v>
      </c>
      <c r="W2057" s="26">
        <v>51.079000000000001</v>
      </c>
      <c r="X2057" s="26">
        <v>482.411</v>
      </c>
      <c r="Y2057" s="26">
        <v>2810.942</v>
      </c>
      <c r="Z2057" s="26">
        <v>6988.1189999999997</v>
      </c>
      <c r="AA2057" s="26">
        <v>12542.093999999999</v>
      </c>
      <c r="AB2057" s="26">
        <v>16995.357</v>
      </c>
      <c r="AC2057" s="26">
        <v>22157.439999999999</v>
      </c>
      <c r="AD2057" s="26">
        <v>21468.973999999998</v>
      </c>
      <c r="AE2057" s="26">
        <v>26287.86</v>
      </c>
      <c r="AF2057" s="26">
        <v>34044.309000000001</v>
      </c>
      <c r="AG2057" s="26">
        <v>29879.614000000001</v>
      </c>
      <c r="AH2057" s="26">
        <v>27183.134999999998</v>
      </c>
      <c r="AI2057" s="26">
        <v>30343.541000000001</v>
      </c>
      <c r="AJ2057" s="26">
        <v>24858.328000000001</v>
      </c>
      <c r="AK2057" s="26">
        <v>23293.462</v>
      </c>
      <c r="AL2057" s="26">
        <v>23967.053</v>
      </c>
      <c r="AM2057" s="26">
        <v>23119.106</v>
      </c>
      <c r="AN2057" s="26">
        <v>13750.933000000001</v>
      </c>
      <c r="AO2057" s="26">
        <v>6579.7520000000004</v>
      </c>
      <c r="AP2057" s="26">
        <v>5289.0590000000002</v>
      </c>
      <c r="AQ2057" s="26">
        <v>2584.4780000000001</v>
      </c>
      <c r="AR2057" s="26">
        <v>254.90700000000001</v>
      </c>
      <c r="AS2057" s="26">
        <v>60.161000000000001</v>
      </c>
      <c r="AT2057" s="26">
        <v>10.315</v>
      </c>
      <c r="AU2057" s="26">
        <v>9.7680000000000007</v>
      </c>
      <c r="AV2057" s="26">
        <v>7.8220000000000001</v>
      </c>
      <c r="AW2057" s="26">
        <v>0</v>
      </c>
      <c r="AX2057" s="26">
        <v>0</v>
      </c>
      <c r="AY2057" s="26">
        <v>0</v>
      </c>
      <c r="AZ2057" s="26">
        <v>0</v>
      </c>
      <c r="BA2057" s="26">
        <v>0</v>
      </c>
      <c r="BB2057" s="26">
        <v>0</v>
      </c>
      <c r="BC2057" s="26">
        <v>0</v>
      </c>
      <c r="BD2057" s="26">
        <v>0</v>
      </c>
    </row>
    <row r="2058" spans="1:56" x14ac:dyDescent="0.25">
      <c r="A2058" t="s">
        <v>323</v>
      </c>
      <c r="D2058" t="s">
        <v>4</v>
      </c>
      <c r="G2058" s="155">
        <v>43187</v>
      </c>
      <c r="H2058" s="41">
        <f t="shared" si="36"/>
        <v>567750.86899999995</v>
      </c>
      <c r="I2058" s="26">
        <v>0</v>
      </c>
      <c r="J2058" s="26">
        <v>0</v>
      </c>
      <c r="K2058" s="26">
        <v>0</v>
      </c>
      <c r="L2058" s="26">
        <v>0</v>
      </c>
      <c r="M2058" s="26">
        <v>0</v>
      </c>
      <c r="N2058" s="26">
        <v>0</v>
      </c>
      <c r="O2058" s="26">
        <v>0</v>
      </c>
      <c r="P2058" s="26">
        <v>0</v>
      </c>
      <c r="Q2058" s="26">
        <v>0</v>
      </c>
      <c r="R2058" s="26">
        <v>0</v>
      </c>
      <c r="S2058" s="26">
        <v>0</v>
      </c>
      <c r="T2058" s="26">
        <v>0</v>
      </c>
      <c r="U2058" s="26">
        <v>6.3070000000000004</v>
      </c>
      <c r="V2058" s="26">
        <v>6.5810000000000004</v>
      </c>
      <c r="W2058" s="26">
        <v>17.853000000000002</v>
      </c>
      <c r="X2058" s="26">
        <v>859.87900000000002</v>
      </c>
      <c r="Y2058" s="26">
        <v>4196.4880000000003</v>
      </c>
      <c r="Z2058" s="26">
        <v>9801.4969999999994</v>
      </c>
      <c r="AA2058" s="26">
        <v>15683.65</v>
      </c>
      <c r="AB2058" s="26">
        <v>21278.135999999999</v>
      </c>
      <c r="AC2058" s="26">
        <v>29312.68</v>
      </c>
      <c r="AD2058" s="26">
        <v>35246.553</v>
      </c>
      <c r="AE2058" s="26">
        <v>40330.934999999998</v>
      </c>
      <c r="AF2058" s="26">
        <v>43612.396999999997</v>
      </c>
      <c r="AG2058" s="26">
        <v>45572.536</v>
      </c>
      <c r="AH2058" s="26">
        <v>46192.052000000003</v>
      </c>
      <c r="AI2058" s="26">
        <v>45588.392999999996</v>
      </c>
      <c r="AJ2058" s="26">
        <v>43976.648000000001</v>
      </c>
      <c r="AK2058" s="26">
        <v>41289.339</v>
      </c>
      <c r="AL2058" s="26">
        <v>37834.574000000001</v>
      </c>
      <c r="AM2058" s="26">
        <v>33224.167999999998</v>
      </c>
      <c r="AN2058" s="26">
        <v>27546.045999999998</v>
      </c>
      <c r="AO2058" s="26">
        <v>21043.634999999998</v>
      </c>
      <c r="AP2058" s="26">
        <v>14296.493</v>
      </c>
      <c r="AQ2058" s="26">
        <v>7689.5870000000004</v>
      </c>
      <c r="AR2058" s="26">
        <v>2720.9670000000001</v>
      </c>
      <c r="AS2058" s="26">
        <v>391.78399999999999</v>
      </c>
      <c r="AT2058" s="26">
        <v>13.516999999999999</v>
      </c>
      <c r="AU2058" s="26">
        <v>9.7759999999999998</v>
      </c>
      <c r="AV2058" s="26">
        <v>8.3979999999999997</v>
      </c>
      <c r="AW2058" s="26">
        <v>0</v>
      </c>
      <c r="AX2058" s="26">
        <v>0</v>
      </c>
      <c r="AY2058" s="26">
        <v>0</v>
      </c>
      <c r="AZ2058" s="26">
        <v>0</v>
      </c>
      <c r="BA2058" s="26">
        <v>0</v>
      </c>
      <c r="BB2058" s="26">
        <v>0</v>
      </c>
      <c r="BC2058" s="26">
        <v>0</v>
      </c>
      <c r="BD2058" s="26">
        <v>0</v>
      </c>
    </row>
    <row r="2059" spans="1:56" x14ac:dyDescent="0.25">
      <c r="A2059" t="s">
        <v>323</v>
      </c>
      <c r="D2059" t="s">
        <v>4</v>
      </c>
      <c r="G2059" s="155">
        <v>43188</v>
      </c>
      <c r="H2059" s="41">
        <f t="shared" si="36"/>
        <v>409040.93300000002</v>
      </c>
      <c r="I2059" s="26">
        <v>0</v>
      </c>
      <c r="J2059" s="26">
        <v>0</v>
      </c>
      <c r="K2059" s="26">
        <v>0</v>
      </c>
      <c r="L2059" s="26">
        <v>0</v>
      </c>
      <c r="M2059" s="26">
        <v>0</v>
      </c>
      <c r="N2059" s="26">
        <v>0</v>
      </c>
      <c r="O2059" s="26">
        <v>0</v>
      </c>
      <c r="P2059" s="26">
        <v>0</v>
      </c>
      <c r="Q2059" s="26">
        <v>0</v>
      </c>
      <c r="R2059" s="26">
        <v>0</v>
      </c>
      <c r="S2059" s="26">
        <v>0</v>
      </c>
      <c r="T2059" s="26">
        <v>0</v>
      </c>
      <c r="U2059" s="26">
        <v>2.871</v>
      </c>
      <c r="V2059" s="26">
        <v>3.484</v>
      </c>
      <c r="W2059" s="26">
        <v>8.3780000000000001</v>
      </c>
      <c r="X2059" s="26">
        <v>145.06700000000001</v>
      </c>
      <c r="Y2059" s="26">
        <v>1177.3330000000001</v>
      </c>
      <c r="Z2059" s="26">
        <v>3487.7869999999998</v>
      </c>
      <c r="AA2059" s="26">
        <v>5584.0940000000001</v>
      </c>
      <c r="AB2059" s="26">
        <v>5097.8159999999998</v>
      </c>
      <c r="AC2059" s="26">
        <v>6379.9030000000002</v>
      </c>
      <c r="AD2059" s="26">
        <v>10452.471</v>
      </c>
      <c r="AE2059" s="26">
        <v>18713.914000000001</v>
      </c>
      <c r="AF2059" s="26">
        <v>22413.133000000002</v>
      </c>
      <c r="AG2059" s="26">
        <v>26666.324000000001</v>
      </c>
      <c r="AH2059" s="26">
        <v>34099.822</v>
      </c>
      <c r="AI2059" s="26">
        <v>40609.966999999997</v>
      </c>
      <c r="AJ2059" s="26">
        <v>43412.146000000001</v>
      </c>
      <c r="AK2059" s="26">
        <v>42027.821000000004</v>
      </c>
      <c r="AL2059" s="26">
        <v>38641.99</v>
      </c>
      <c r="AM2059" s="26">
        <v>34139.705999999998</v>
      </c>
      <c r="AN2059" s="26">
        <v>28556.096000000001</v>
      </c>
      <c r="AO2059" s="26">
        <v>21917.856</v>
      </c>
      <c r="AP2059" s="26">
        <v>14790.203</v>
      </c>
      <c r="AQ2059" s="26">
        <v>7783.38</v>
      </c>
      <c r="AR2059" s="26">
        <v>2584.3290000000002</v>
      </c>
      <c r="AS2059" s="26">
        <v>314.20800000000003</v>
      </c>
      <c r="AT2059" s="26">
        <v>12.598000000000001</v>
      </c>
      <c r="AU2059" s="26">
        <v>9.4350000000000005</v>
      </c>
      <c r="AV2059" s="26">
        <v>8.8010000000000002</v>
      </c>
      <c r="AW2059" s="26">
        <v>0</v>
      </c>
      <c r="AX2059" s="26">
        <v>0</v>
      </c>
      <c r="AY2059" s="26">
        <v>0</v>
      </c>
      <c r="AZ2059" s="26">
        <v>0</v>
      </c>
      <c r="BA2059" s="26">
        <v>0</v>
      </c>
      <c r="BB2059" s="26">
        <v>0</v>
      </c>
      <c r="BC2059" s="26">
        <v>0</v>
      </c>
      <c r="BD2059" s="26">
        <v>0</v>
      </c>
    </row>
    <row r="2060" spans="1:56" x14ac:dyDescent="0.25">
      <c r="A2060" t="s">
        <v>323</v>
      </c>
      <c r="D2060" t="s">
        <v>4</v>
      </c>
      <c r="G2060" s="155">
        <v>43189</v>
      </c>
      <c r="H2060" s="41">
        <f t="shared" si="36"/>
        <v>472819.89499999996</v>
      </c>
      <c r="I2060" s="26">
        <v>0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  <c r="P2060" s="26">
        <v>0</v>
      </c>
      <c r="Q2060" s="26">
        <v>0</v>
      </c>
      <c r="R2060" s="26">
        <v>0</v>
      </c>
      <c r="S2060" s="26">
        <v>0</v>
      </c>
      <c r="T2060" s="26">
        <v>0</v>
      </c>
      <c r="U2060" s="26">
        <v>3.4119999999999999</v>
      </c>
      <c r="V2060" s="26">
        <v>3.694</v>
      </c>
      <c r="W2060" s="26">
        <v>12.587999999999999</v>
      </c>
      <c r="X2060" s="26">
        <v>490.29700000000003</v>
      </c>
      <c r="Y2060" s="26">
        <v>2189.4520000000002</v>
      </c>
      <c r="Z2060" s="26">
        <v>6531.0389999999998</v>
      </c>
      <c r="AA2060" s="26">
        <v>14388.966</v>
      </c>
      <c r="AB2060" s="26">
        <v>18690.746999999999</v>
      </c>
      <c r="AC2060" s="26">
        <v>16128.09</v>
      </c>
      <c r="AD2060" s="26">
        <v>15751.362999999999</v>
      </c>
      <c r="AE2060" s="26">
        <v>24159.094000000001</v>
      </c>
      <c r="AF2060" s="26">
        <v>36897.923000000003</v>
      </c>
      <c r="AG2060" s="26">
        <v>42213.038</v>
      </c>
      <c r="AH2060" s="26">
        <v>44022.438000000002</v>
      </c>
      <c r="AI2060" s="26">
        <v>41097.089</v>
      </c>
      <c r="AJ2060" s="26">
        <v>34370.101000000002</v>
      </c>
      <c r="AK2060" s="26">
        <v>33431.940999999999</v>
      </c>
      <c r="AL2060" s="26">
        <v>34670.902999999998</v>
      </c>
      <c r="AM2060" s="26">
        <v>32842.669000000002</v>
      </c>
      <c r="AN2060" s="26">
        <v>27720.524000000001</v>
      </c>
      <c r="AO2060" s="26">
        <v>20874.946</v>
      </c>
      <c r="AP2060" s="26">
        <v>14972.691999999999</v>
      </c>
      <c r="AQ2060" s="26">
        <v>8124.9579999999996</v>
      </c>
      <c r="AR2060" s="26">
        <v>2846.527</v>
      </c>
      <c r="AS2060" s="26">
        <v>358.21199999999999</v>
      </c>
      <c r="AT2060" s="26">
        <v>11.286</v>
      </c>
      <c r="AU2060" s="26">
        <v>7.9870000000000001</v>
      </c>
      <c r="AV2060" s="26">
        <v>7.9189999999999996</v>
      </c>
      <c r="AW2060" s="26">
        <v>0</v>
      </c>
      <c r="AX2060" s="26">
        <v>0</v>
      </c>
      <c r="AY2060" s="26">
        <v>0</v>
      </c>
      <c r="AZ2060" s="26">
        <v>0</v>
      </c>
      <c r="BA2060" s="26">
        <v>0</v>
      </c>
      <c r="BB2060" s="26">
        <v>0</v>
      </c>
      <c r="BC2060" s="26">
        <v>0</v>
      </c>
      <c r="BD2060" s="26">
        <v>0</v>
      </c>
    </row>
    <row r="2061" spans="1:56" x14ac:dyDescent="0.25">
      <c r="A2061" t="s">
        <v>323</v>
      </c>
      <c r="D2061" t="s">
        <v>4</v>
      </c>
      <c r="G2061" s="155">
        <v>43190</v>
      </c>
      <c r="H2061" s="41">
        <f t="shared" si="36"/>
        <v>544277.07499999995</v>
      </c>
      <c r="I2061" s="26">
        <v>0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  <c r="P2061" s="26">
        <v>0</v>
      </c>
      <c r="Q2061" s="26">
        <v>0</v>
      </c>
      <c r="R2061" s="26">
        <v>0</v>
      </c>
      <c r="S2061" s="26">
        <v>0</v>
      </c>
      <c r="T2061" s="26">
        <v>0</v>
      </c>
      <c r="U2061" s="26">
        <v>4.3070000000000004</v>
      </c>
      <c r="V2061" s="26">
        <v>4.3120000000000003</v>
      </c>
      <c r="W2061" s="26">
        <v>30.501999999999999</v>
      </c>
      <c r="X2061" s="26">
        <v>686.61199999999997</v>
      </c>
      <c r="Y2061" s="26">
        <v>2666.7109999999998</v>
      </c>
      <c r="Z2061" s="26">
        <v>7231.8239999999996</v>
      </c>
      <c r="AA2061" s="26">
        <v>12652.816999999999</v>
      </c>
      <c r="AB2061" s="26">
        <v>18480.749</v>
      </c>
      <c r="AC2061" s="26">
        <v>25340.945</v>
      </c>
      <c r="AD2061" s="26">
        <v>30761.366000000002</v>
      </c>
      <c r="AE2061" s="26">
        <v>34627.233999999997</v>
      </c>
      <c r="AF2061" s="26">
        <v>39838.618999999999</v>
      </c>
      <c r="AG2061" s="26">
        <v>43078.489000000001</v>
      </c>
      <c r="AH2061" s="26">
        <v>45112.495000000003</v>
      </c>
      <c r="AI2061" s="26">
        <v>45429.402999999998</v>
      </c>
      <c r="AJ2061" s="26">
        <v>44398.082999999999</v>
      </c>
      <c r="AK2061" s="26">
        <v>42883.637999999999</v>
      </c>
      <c r="AL2061" s="26">
        <v>39663.446000000004</v>
      </c>
      <c r="AM2061" s="26">
        <v>34866.678999999996</v>
      </c>
      <c r="AN2061" s="26">
        <v>28843.080999999998</v>
      </c>
      <c r="AO2061" s="26">
        <v>22058.362000000001</v>
      </c>
      <c r="AP2061" s="26">
        <v>14761.004000000001</v>
      </c>
      <c r="AQ2061" s="26">
        <v>7832.9629999999997</v>
      </c>
      <c r="AR2061" s="26">
        <v>2676.2269999999999</v>
      </c>
      <c r="AS2061" s="26">
        <v>313.81799999999998</v>
      </c>
      <c r="AT2061" s="26">
        <v>11.691000000000001</v>
      </c>
      <c r="AU2061" s="26">
        <v>11.153</v>
      </c>
      <c r="AV2061" s="26">
        <v>10.545</v>
      </c>
      <c r="AW2061" s="26">
        <v>0</v>
      </c>
      <c r="AX2061" s="26">
        <v>0</v>
      </c>
      <c r="AY2061" s="26">
        <v>0</v>
      </c>
      <c r="AZ2061" s="26">
        <v>0</v>
      </c>
      <c r="BA2061" s="26">
        <v>0</v>
      </c>
      <c r="BB2061" s="26">
        <v>0</v>
      </c>
      <c r="BC2061" s="26">
        <v>0</v>
      </c>
      <c r="BD2061" s="26">
        <v>0</v>
      </c>
    </row>
    <row r="2062" spans="1:56" x14ac:dyDescent="0.25">
      <c r="A2062" t="s">
        <v>323</v>
      </c>
      <c r="D2062" t="s">
        <v>4</v>
      </c>
      <c r="G2062" s="155">
        <v>43191</v>
      </c>
      <c r="H2062" s="41">
        <f t="shared" si="36"/>
        <v>276252.59499999997</v>
      </c>
      <c r="I2062" s="26">
        <v>0</v>
      </c>
      <c r="J2062" s="26">
        <v>0</v>
      </c>
      <c r="K2062" s="26">
        <v>0</v>
      </c>
      <c r="L2062" s="26">
        <v>0</v>
      </c>
      <c r="M2062" s="26">
        <v>0</v>
      </c>
      <c r="N2062" s="26">
        <v>0</v>
      </c>
      <c r="O2062" s="26">
        <v>0</v>
      </c>
      <c r="P2062" s="26">
        <v>0</v>
      </c>
      <c r="Q2062" s="26">
        <v>0</v>
      </c>
      <c r="R2062" s="26">
        <v>0</v>
      </c>
      <c r="S2062" s="26">
        <v>0</v>
      </c>
      <c r="T2062" s="26">
        <v>0</v>
      </c>
      <c r="U2062" s="26">
        <v>4.26</v>
      </c>
      <c r="V2062" s="26">
        <v>4.7430000000000003</v>
      </c>
      <c r="W2062" s="26">
        <v>9.4670000000000005</v>
      </c>
      <c r="X2062" s="26">
        <v>104.249</v>
      </c>
      <c r="Y2062" s="26">
        <v>1097.46</v>
      </c>
      <c r="Z2062" s="26">
        <v>9202.2800000000007</v>
      </c>
      <c r="AA2062" s="26">
        <v>15640.843000000001</v>
      </c>
      <c r="AB2062" s="26">
        <v>18715.775000000001</v>
      </c>
      <c r="AC2062" s="26">
        <v>23174.312999999998</v>
      </c>
      <c r="AD2062" s="26">
        <v>30104.871999999999</v>
      </c>
      <c r="AE2062" s="26">
        <v>24975.477999999999</v>
      </c>
      <c r="AF2062" s="26">
        <v>19171.52</v>
      </c>
      <c r="AG2062" s="26">
        <v>19298.418000000001</v>
      </c>
      <c r="AH2062" s="26">
        <v>9754.2060000000001</v>
      </c>
      <c r="AI2062" s="26">
        <v>4924.6850000000004</v>
      </c>
      <c r="AJ2062" s="26">
        <v>6603.4129999999996</v>
      </c>
      <c r="AK2062" s="26">
        <v>18549.481</v>
      </c>
      <c r="AL2062" s="26">
        <v>29427.642</v>
      </c>
      <c r="AM2062" s="26">
        <v>22547.968000000001</v>
      </c>
      <c r="AN2062" s="26">
        <v>10390.438</v>
      </c>
      <c r="AO2062" s="26">
        <v>6918.3280000000004</v>
      </c>
      <c r="AP2062" s="26">
        <v>3358.3789999999999</v>
      </c>
      <c r="AQ2062" s="26">
        <v>1291.9929999999999</v>
      </c>
      <c r="AR2062" s="26">
        <v>786.67</v>
      </c>
      <c r="AS2062" s="26">
        <v>164.56</v>
      </c>
      <c r="AT2062" s="26">
        <v>12.234999999999999</v>
      </c>
      <c r="AU2062" s="26">
        <v>10.199999999999999</v>
      </c>
      <c r="AV2062" s="26">
        <v>8.7189999999999994</v>
      </c>
      <c r="AW2062" s="26">
        <v>0</v>
      </c>
      <c r="AX2062" s="26">
        <v>0</v>
      </c>
      <c r="AY2062" s="26">
        <v>0</v>
      </c>
      <c r="AZ2062" s="26">
        <v>0</v>
      </c>
      <c r="BA2062" s="26">
        <v>0</v>
      </c>
      <c r="BB2062" s="26">
        <v>0</v>
      </c>
      <c r="BC2062" s="26">
        <v>0</v>
      </c>
      <c r="BD2062" s="26">
        <v>0</v>
      </c>
    </row>
    <row r="2063" spans="1:56" x14ac:dyDescent="0.25">
      <c r="A2063" t="s">
        <v>323</v>
      </c>
      <c r="D2063" t="s">
        <v>4</v>
      </c>
      <c r="G2063" s="155">
        <v>43192</v>
      </c>
      <c r="H2063" s="41">
        <f t="shared" ref="H2063:H2126" si="37">IF(D2063&lt;&gt;"Jemena",
IF(SUM(I2063:BD2063)&gt;0,SUM(I2063:BD2063),SUM(I2063:BD2063)*-1),
IF(AND(F2063&lt;&gt;"Jemena residential",F2063&lt;&gt;"Jemena small business"),0,IF(SUM(I2063:BD2063)&gt;0,SUM(I2063:BD2063),SUM(I2063:BD2063)*-1)))</f>
        <v>402569.71</v>
      </c>
      <c r="I2063" s="26">
        <v>0</v>
      </c>
      <c r="J2063" s="26">
        <v>0</v>
      </c>
      <c r="K2063" s="26">
        <v>0</v>
      </c>
      <c r="L2063" s="26">
        <v>0</v>
      </c>
      <c r="M2063" s="26">
        <v>0</v>
      </c>
      <c r="N2063" s="26">
        <v>0</v>
      </c>
      <c r="O2063" s="26">
        <v>0</v>
      </c>
      <c r="P2063" s="26">
        <v>0</v>
      </c>
      <c r="Q2063" s="26">
        <v>0</v>
      </c>
      <c r="R2063" s="26">
        <v>0</v>
      </c>
      <c r="S2063" s="26">
        <v>0</v>
      </c>
      <c r="T2063" s="26">
        <v>0</v>
      </c>
      <c r="U2063" s="26">
        <v>4.7309999999999999</v>
      </c>
      <c r="V2063" s="26">
        <v>4.0780000000000003</v>
      </c>
      <c r="W2063" s="26">
        <v>4.47</v>
      </c>
      <c r="X2063" s="26">
        <v>82.468999999999994</v>
      </c>
      <c r="Y2063" s="26">
        <v>484.60599999999999</v>
      </c>
      <c r="Z2063" s="26">
        <v>2243.0549999999998</v>
      </c>
      <c r="AA2063" s="26">
        <v>5233.1419999999998</v>
      </c>
      <c r="AB2063" s="26">
        <v>10229.778</v>
      </c>
      <c r="AC2063" s="26">
        <v>16503.895</v>
      </c>
      <c r="AD2063" s="26">
        <v>18439.030999999999</v>
      </c>
      <c r="AE2063" s="26">
        <v>20771.437000000002</v>
      </c>
      <c r="AF2063" s="26">
        <v>28092.397000000001</v>
      </c>
      <c r="AG2063" s="26">
        <v>26846.958999999999</v>
      </c>
      <c r="AH2063" s="26">
        <v>29026.388999999999</v>
      </c>
      <c r="AI2063" s="26">
        <v>33109.777000000002</v>
      </c>
      <c r="AJ2063" s="26">
        <v>34910.51</v>
      </c>
      <c r="AK2063" s="26">
        <v>35798.775999999998</v>
      </c>
      <c r="AL2063" s="26">
        <v>35437.478000000003</v>
      </c>
      <c r="AM2063" s="26">
        <v>33110.493000000002</v>
      </c>
      <c r="AN2063" s="26">
        <v>27699.743999999999</v>
      </c>
      <c r="AO2063" s="26">
        <v>20818.298999999999</v>
      </c>
      <c r="AP2063" s="26">
        <v>14098.646000000001</v>
      </c>
      <c r="AQ2063" s="26">
        <v>7304.4449999999997</v>
      </c>
      <c r="AR2063" s="26">
        <v>2134.8539999999998</v>
      </c>
      <c r="AS2063" s="26">
        <v>151.97300000000001</v>
      </c>
      <c r="AT2063" s="26">
        <v>10.456</v>
      </c>
      <c r="AU2063" s="26">
        <v>9.5079999999999991</v>
      </c>
      <c r="AV2063" s="26">
        <v>8.3140000000000001</v>
      </c>
      <c r="AW2063" s="26">
        <v>0</v>
      </c>
      <c r="AX2063" s="26">
        <v>0</v>
      </c>
      <c r="AY2063" s="26">
        <v>0</v>
      </c>
      <c r="AZ2063" s="26">
        <v>0</v>
      </c>
      <c r="BA2063" s="26">
        <v>0</v>
      </c>
      <c r="BB2063" s="26">
        <v>0</v>
      </c>
      <c r="BC2063" s="26">
        <v>0</v>
      </c>
      <c r="BD2063" s="26">
        <v>0</v>
      </c>
    </row>
    <row r="2064" spans="1:56" x14ac:dyDescent="0.25">
      <c r="A2064" t="s">
        <v>323</v>
      </c>
      <c r="D2064" t="s">
        <v>4</v>
      </c>
      <c r="G2064" s="155">
        <v>43193</v>
      </c>
      <c r="H2064" s="41">
        <f t="shared" si="37"/>
        <v>286474.59600000008</v>
      </c>
      <c r="I2064" s="26">
        <v>0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  <c r="P2064" s="26">
        <v>0</v>
      </c>
      <c r="Q2064" s="26">
        <v>0</v>
      </c>
      <c r="R2064" s="26">
        <v>0</v>
      </c>
      <c r="S2064" s="26">
        <v>0</v>
      </c>
      <c r="T2064" s="26">
        <v>0</v>
      </c>
      <c r="U2064" s="26">
        <v>5.157</v>
      </c>
      <c r="V2064" s="26">
        <v>4.47</v>
      </c>
      <c r="W2064" s="26">
        <v>9.8000000000000007</v>
      </c>
      <c r="X2064" s="26">
        <v>225.12</v>
      </c>
      <c r="Y2064" s="26">
        <v>1019.726</v>
      </c>
      <c r="Z2064" s="26">
        <v>1944.462</v>
      </c>
      <c r="AA2064" s="26">
        <v>3817.1329999999998</v>
      </c>
      <c r="AB2064" s="26">
        <v>5550.7690000000002</v>
      </c>
      <c r="AC2064" s="26">
        <v>6843.2039999999997</v>
      </c>
      <c r="AD2064" s="26">
        <v>9212.1360000000004</v>
      </c>
      <c r="AE2064" s="26">
        <v>13157.16</v>
      </c>
      <c r="AF2064" s="26">
        <v>15309.228999999999</v>
      </c>
      <c r="AG2064" s="26">
        <v>15370.263000000001</v>
      </c>
      <c r="AH2064" s="26">
        <v>18731.718000000001</v>
      </c>
      <c r="AI2064" s="26">
        <v>23619.273000000001</v>
      </c>
      <c r="AJ2064" s="26">
        <v>23170.272000000001</v>
      </c>
      <c r="AK2064" s="26">
        <v>25194.763999999999</v>
      </c>
      <c r="AL2064" s="26">
        <v>26806.114000000001</v>
      </c>
      <c r="AM2064" s="26">
        <v>26187.423999999999</v>
      </c>
      <c r="AN2064" s="26">
        <v>24608.123</v>
      </c>
      <c r="AO2064" s="26">
        <v>20953.806</v>
      </c>
      <c r="AP2064" s="26">
        <v>14380.174999999999</v>
      </c>
      <c r="AQ2064" s="26">
        <v>7629.6170000000002</v>
      </c>
      <c r="AR2064" s="26">
        <v>2462.9879999999998</v>
      </c>
      <c r="AS2064" s="26">
        <v>231.11199999999999</v>
      </c>
      <c r="AT2064" s="26">
        <v>11.483000000000001</v>
      </c>
      <c r="AU2064" s="26">
        <v>10.06</v>
      </c>
      <c r="AV2064" s="26">
        <v>9.0380000000000003</v>
      </c>
      <c r="AW2064" s="26">
        <v>0</v>
      </c>
      <c r="AX2064" s="26">
        <v>0</v>
      </c>
      <c r="AY2064" s="26">
        <v>0</v>
      </c>
      <c r="AZ2064" s="26">
        <v>0</v>
      </c>
      <c r="BA2064" s="26">
        <v>0</v>
      </c>
      <c r="BB2064" s="26">
        <v>0</v>
      </c>
      <c r="BC2064" s="26">
        <v>0</v>
      </c>
      <c r="BD2064" s="26">
        <v>0</v>
      </c>
    </row>
    <row r="2065" spans="1:56" x14ac:dyDescent="0.25">
      <c r="A2065" t="s">
        <v>323</v>
      </c>
      <c r="D2065" t="s">
        <v>4</v>
      </c>
      <c r="G2065" s="155">
        <v>43194</v>
      </c>
      <c r="H2065" s="41">
        <f t="shared" si="37"/>
        <v>543650.65399999998</v>
      </c>
      <c r="I2065" s="26">
        <v>0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  <c r="P2065" s="26">
        <v>0</v>
      </c>
      <c r="Q2065" s="26">
        <v>0</v>
      </c>
      <c r="R2065" s="26">
        <v>0</v>
      </c>
      <c r="S2065" s="26">
        <v>0</v>
      </c>
      <c r="T2065" s="26">
        <v>0</v>
      </c>
      <c r="U2065" s="26">
        <v>4.399</v>
      </c>
      <c r="V2065" s="26">
        <v>3.3079999999999998</v>
      </c>
      <c r="W2065" s="26">
        <v>6.07</v>
      </c>
      <c r="X2065" s="26">
        <v>256.16199999999998</v>
      </c>
      <c r="Y2065" s="26">
        <v>1972.702</v>
      </c>
      <c r="Z2065" s="26">
        <v>6206.7979999999998</v>
      </c>
      <c r="AA2065" s="26">
        <v>13176.102000000001</v>
      </c>
      <c r="AB2065" s="26">
        <v>20641.744999999999</v>
      </c>
      <c r="AC2065" s="26">
        <v>27564.579000000002</v>
      </c>
      <c r="AD2065" s="26">
        <v>33271.050000000003</v>
      </c>
      <c r="AE2065" s="26">
        <v>37940.601999999999</v>
      </c>
      <c r="AF2065" s="26">
        <v>41406.720000000001</v>
      </c>
      <c r="AG2065" s="26">
        <v>43596.006999999998</v>
      </c>
      <c r="AH2065" s="26">
        <v>44555.154999999999</v>
      </c>
      <c r="AI2065" s="26">
        <v>44594.819000000003</v>
      </c>
      <c r="AJ2065" s="26">
        <v>43476.300999999999</v>
      </c>
      <c r="AK2065" s="26">
        <v>41409.262999999999</v>
      </c>
      <c r="AL2065" s="26">
        <v>38183.588000000003</v>
      </c>
      <c r="AM2065" s="26">
        <v>33547.141000000003</v>
      </c>
      <c r="AN2065" s="26">
        <v>27755.418000000001</v>
      </c>
      <c r="AO2065" s="26">
        <v>21034.363000000001</v>
      </c>
      <c r="AP2065" s="26">
        <v>13791.688</v>
      </c>
      <c r="AQ2065" s="26">
        <v>6955.86</v>
      </c>
      <c r="AR2065" s="26">
        <v>2092.63</v>
      </c>
      <c r="AS2065" s="26">
        <v>178.11099999999999</v>
      </c>
      <c r="AT2065" s="26">
        <v>10.34</v>
      </c>
      <c r="AU2065" s="26">
        <v>10.553000000000001</v>
      </c>
      <c r="AV2065" s="26">
        <v>9.18</v>
      </c>
      <c r="AW2065" s="26">
        <v>0</v>
      </c>
      <c r="AX2065" s="26">
        <v>0</v>
      </c>
      <c r="AY2065" s="26">
        <v>0</v>
      </c>
      <c r="AZ2065" s="26">
        <v>0</v>
      </c>
      <c r="BA2065" s="26">
        <v>0</v>
      </c>
      <c r="BB2065" s="26">
        <v>0</v>
      </c>
      <c r="BC2065" s="26">
        <v>0</v>
      </c>
      <c r="BD2065" s="26">
        <v>0</v>
      </c>
    </row>
    <row r="2066" spans="1:56" x14ac:dyDescent="0.25">
      <c r="A2066" t="s">
        <v>323</v>
      </c>
      <c r="D2066" t="s">
        <v>4</v>
      </c>
      <c r="G2066" s="155">
        <v>43195</v>
      </c>
      <c r="H2066" s="41">
        <f t="shared" si="37"/>
        <v>156461.35400000002</v>
      </c>
      <c r="I2066" s="26">
        <v>0</v>
      </c>
      <c r="J2066" s="26">
        <v>0</v>
      </c>
      <c r="K2066" s="26">
        <v>0</v>
      </c>
      <c r="L2066" s="26">
        <v>0</v>
      </c>
      <c r="M2066" s="26">
        <v>0</v>
      </c>
      <c r="N2066" s="26">
        <v>0</v>
      </c>
      <c r="O2066" s="26">
        <v>0</v>
      </c>
      <c r="P2066" s="26">
        <v>0</v>
      </c>
      <c r="Q2066" s="26">
        <v>0</v>
      </c>
      <c r="R2066" s="26">
        <v>0</v>
      </c>
      <c r="S2066" s="26">
        <v>0</v>
      </c>
      <c r="T2066" s="26">
        <v>0</v>
      </c>
      <c r="U2066" s="26">
        <v>3.851</v>
      </c>
      <c r="V2066" s="26">
        <v>3.74</v>
      </c>
      <c r="W2066" s="26">
        <v>3.7290000000000001</v>
      </c>
      <c r="X2066" s="26">
        <v>11.992000000000001</v>
      </c>
      <c r="Y2066" s="26">
        <v>117.062</v>
      </c>
      <c r="Z2066" s="26">
        <v>401.53699999999998</v>
      </c>
      <c r="AA2066" s="26">
        <v>817.322</v>
      </c>
      <c r="AB2066" s="26">
        <v>1373.202</v>
      </c>
      <c r="AC2066" s="26">
        <v>2138.2469999999998</v>
      </c>
      <c r="AD2066" s="26">
        <v>3717.7190000000001</v>
      </c>
      <c r="AE2066" s="26">
        <v>5966.6639999999998</v>
      </c>
      <c r="AF2066" s="26">
        <v>7033.7539999999999</v>
      </c>
      <c r="AG2066" s="26">
        <v>7092.9009999999998</v>
      </c>
      <c r="AH2066" s="26">
        <v>7036.5069999999996</v>
      </c>
      <c r="AI2066" s="26">
        <v>11832.713</v>
      </c>
      <c r="AJ2066" s="26">
        <v>14156.24</v>
      </c>
      <c r="AK2066" s="26">
        <v>15008.215</v>
      </c>
      <c r="AL2066" s="26">
        <v>15071.599</v>
      </c>
      <c r="AM2066" s="26">
        <v>15012.712</v>
      </c>
      <c r="AN2066" s="26">
        <v>16876.947</v>
      </c>
      <c r="AO2066" s="26">
        <v>15918.361000000001</v>
      </c>
      <c r="AP2066" s="26">
        <v>9938.2720000000008</v>
      </c>
      <c r="AQ2066" s="26">
        <v>5354.2870000000003</v>
      </c>
      <c r="AR2066" s="26">
        <v>1445.5730000000001</v>
      </c>
      <c r="AS2066" s="26">
        <v>104.05</v>
      </c>
      <c r="AT2066" s="26">
        <v>9.4779999999999998</v>
      </c>
      <c r="AU2066" s="26">
        <v>8.1020000000000003</v>
      </c>
      <c r="AV2066" s="26">
        <v>6.5780000000000003</v>
      </c>
      <c r="AW2066" s="26">
        <v>0</v>
      </c>
      <c r="AX2066" s="26">
        <v>0</v>
      </c>
      <c r="AY2066" s="26">
        <v>0</v>
      </c>
      <c r="AZ2066" s="26">
        <v>0</v>
      </c>
      <c r="BA2066" s="26">
        <v>0</v>
      </c>
      <c r="BB2066" s="26">
        <v>0</v>
      </c>
      <c r="BC2066" s="26">
        <v>0</v>
      </c>
      <c r="BD2066" s="26">
        <v>0</v>
      </c>
    </row>
    <row r="2067" spans="1:56" x14ac:dyDescent="0.25">
      <c r="A2067" t="s">
        <v>323</v>
      </c>
      <c r="D2067" t="s">
        <v>4</v>
      </c>
      <c r="G2067" s="155">
        <v>43196</v>
      </c>
      <c r="H2067" s="41">
        <f t="shared" si="37"/>
        <v>362977.2539999999</v>
      </c>
      <c r="I2067" s="26">
        <v>0</v>
      </c>
      <c r="J2067" s="26">
        <v>0</v>
      </c>
      <c r="K2067" s="26">
        <v>0</v>
      </c>
      <c r="L2067" s="26">
        <v>0</v>
      </c>
      <c r="M2067" s="26">
        <v>0</v>
      </c>
      <c r="N2067" s="26">
        <v>0</v>
      </c>
      <c r="O2067" s="26">
        <v>0</v>
      </c>
      <c r="P2067" s="26">
        <v>0</v>
      </c>
      <c r="Q2067" s="26">
        <v>0</v>
      </c>
      <c r="R2067" s="26">
        <v>0</v>
      </c>
      <c r="S2067" s="26">
        <v>0</v>
      </c>
      <c r="T2067" s="26">
        <v>0</v>
      </c>
      <c r="U2067" s="26">
        <v>3.0369999999999999</v>
      </c>
      <c r="V2067" s="26">
        <v>2.8460000000000001</v>
      </c>
      <c r="W2067" s="26">
        <v>2.8180000000000001</v>
      </c>
      <c r="X2067" s="26">
        <v>42.643999999999998</v>
      </c>
      <c r="Y2067" s="26">
        <v>478.92200000000003</v>
      </c>
      <c r="Z2067" s="26">
        <v>2363.9690000000001</v>
      </c>
      <c r="AA2067" s="26">
        <v>6201.2929999999997</v>
      </c>
      <c r="AB2067" s="26">
        <v>10735.36</v>
      </c>
      <c r="AC2067" s="26">
        <v>12214.643</v>
      </c>
      <c r="AD2067" s="26">
        <v>11425.941000000001</v>
      </c>
      <c r="AE2067" s="26">
        <v>16674.830000000002</v>
      </c>
      <c r="AF2067" s="26">
        <v>25992.722000000002</v>
      </c>
      <c r="AG2067" s="26">
        <v>33658.258999999998</v>
      </c>
      <c r="AH2067" s="26">
        <v>32209.037</v>
      </c>
      <c r="AI2067" s="26">
        <v>32418.916000000001</v>
      </c>
      <c r="AJ2067" s="26">
        <v>36241.158000000003</v>
      </c>
      <c r="AK2067" s="26">
        <v>37184.281000000003</v>
      </c>
      <c r="AL2067" s="26">
        <v>34980.953999999998</v>
      </c>
      <c r="AM2067" s="26">
        <v>29035.687000000002</v>
      </c>
      <c r="AN2067" s="26">
        <v>20488.744999999999</v>
      </c>
      <c r="AO2067" s="26">
        <v>13273.142</v>
      </c>
      <c r="AP2067" s="26">
        <v>5334.85</v>
      </c>
      <c r="AQ2067" s="26">
        <v>1266.4369999999999</v>
      </c>
      <c r="AR2067" s="26">
        <v>670.26800000000003</v>
      </c>
      <c r="AS2067" s="26">
        <v>42.502000000000002</v>
      </c>
      <c r="AT2067" s="26">
        <v>13.031000000000001</v>
      </c>
      <c r="AU2067" s="26">
        <v>10.895</v>
      </c>
      <c r="AV2067" s="26">
        <v>10.067</v>
      </c>
      <c r="AW2067" s="26">
        <v>0</v>
      </c>
      <c r="AX2067" s="26">
        <v>0</v>
      </c>
      <c r="AY2067" s="26">
        <v>0</v>
      </c>
      <c r="AZ2067" s="26">
        <v>0</v>
      </c>
      <c r="BA2067" s="26">
        <v>0</v>
      </c>
      <c r="BB2067" s="26">
        <v>0</v>
      </c>
      <c r="BC2067" s="26">
        <v>0</v>
      </c>
      <c r="BD2067" s="26">
        <v>0</v>
      </c>
    </row>
    <row r="2068" spans="1:56" x14ac:dyDescent="0.25">
      <c r="A2068" t="s">
        <v>323</v>
      </c>
      <c r="D2068" t="s">
        <v>4</v>
      </c>
      <c r="G2068" s="155">
        <v>43197</v>
      </c>
      <c r="H2068" s="41">
        <f t="shared" si="37"/>
        <v>530473.33900000004</v>
      </c>
      <c r="I2068" s="26">
        <v>0</v>
      </c>
      <c r="J2068" s="26">
        <v>0</v>
      </c>
      <c r="K2068" s="26">
        <v>0</v>
      </c>
      <c r="L2068" s="26">
        <v>0</v>
      </c>
      <c r="M2068" s="26">
        <v>0</v>
      </c>
      <c r="N2068" s="26">
        <v>0</v>
      </c>
      <c r="O2068" s="26">
        <v>0</v>
      </c>
      <c r="P2068" s="26">
        <v>0</v>
      </c>
      <c r="Q2068" s="26">
        <v>0</v>
      </c>
      <c r="R2068" s="26">
        <v>0</v>
      </c>
      <c r="S2068" s="26">
        <v>0</v>
      </c>
      <c r="T2068" s="26">
        <v>0</v>
      </c>
      <c r="U2068" s="26">
        <v>4.7009999999999996</v>
      </c>
      <c r="V2068" s="26">
        <v>6.5369999999999999</v>
      </c>
      <c r="W2068" s="26">
        <v>12.458</v>
      </c>
      <c r="X2068" s="26">
        <v>577.43200000000002</v>
      </c>
      <c r="Y2068" s="26">
        <v>3860.38</v>
      </c>
      <c r="Z2068" s="26">
        <v>9074.402</v>
      </c>
      <c r="AA2068" s="26">
        <v>14498.248</v>
      </c>
      <c r="AB2068" s="26">
        <v>20540.828000000001</v>
      </c>
      <c r="AC2068" s="26">
        <v>26723.530999999999</v>
      </c>
      <c r="AD2068" s="26">
        <v>31991.669000000002</v>
      </c>
      <c r="AE2068" s="26">
        <v>36768.17</v>
      </c>
      <c r="AF2068" s="26">
        <v>39978.178</v>
      </c>
      <c r="AG2068" s="26">
        <v>41979.61</v>
      </c>
      <c r="AH2068" s="26">
        <v>43043.213000000003</v>
      </c>
      <c r="AI2068" s="26">
        <v>43899.853999999999</v>
      </c>
      <c r="AJ2068" s="26">
        <v>42939.463000000003</v>
      </c>
      <c r="AK2068" s="26">
        <v>40554.338000000003</v>
      </c>
      <c r="AL2068" s="26">
        <v>37019.927000000003</v>
      </c>
      <c r="AM2068" s="26">
        <v>32167.157999999999</v>
      </c>
      <c r="AN2068" s="26">
        <v>25843.51</v>
      </c>
      <c r="AO2068" s="26">
        <v>20042.678</v>
      </c>
      <c r="AP2068" s="26">
        <v>12711.512000000001</v>
      </c>
      <c r="AQ2068" s="26">
        <v>4936.2370000000001</v>
      </c>
      <c r="AR2068" s="26">
        <v>1058.855</v>
      </c>
      <c r="AS2068" s="26">
        <v>192.95099999999999</v>
      </c>
      <c r="AT2068" s="26">
        <v>17.189</v>
      </c>
      <c r="AU2068" s="26">
        <v>16.117999999999999</v>
      </c>
      <c r="AV2068" s="26">
        <v>14.192</v>
      </c>
      <c r="AW2068" s="26">
        <v>0</v>
      </c>
      <c r="AX2068" s="26">
        <v>0</v>
      </c>
      <c r="AY2068" s="26">
        <v>0</v>
      </c>
      <c r="AZ2068" s="26">
        <v>0</v>
      </c>
      <c r="BA2068" s="26">
        <v>0</v>
      </c>
      <c r="BB2068" s="26">
        <v>0</v>
      </c>
      <c r="BC2068" s="26">
        <v>0</v>
      </c>
      <c r="BD2068" s="26">
        <v>0</v>
      </c>
    </row>
    <row r="2069" spans="1:56" x14ac:dyDescent="0.25">
      <c r="A2069" t="s">
        <v>323</v>
      </c>
      <c r="D2069" t="s">
        <v>4</v>
      </c>
      <c r="G2069" s="155">
        <v>43198</v>
      </c>
      <c r="H2069" s="41">
        <f t="shared" si="37"/>
        <v>429985.95599999995</v>
      </c>
      <c r="I2069" s="26">
        <v>0</v>
      </c>
      <c r="J2069" s="26">
        <v>0</v>
      </c>
      <c r="K2069" s="26">
        <v>0</v>
      </c>
      <c r="L2069" s="26">
        <v>0</v>
      </c>
      <c r="M2069" s="26">
        <v>0</v>
      </c>
      <c r="N2069" s="26">
        <v>0</v>
      </c>
      <c r="O2069" s="26">
        <v>0</v>
      </c>
      <c r="P2069" s="26">
        <v>0</v>
      </c>
      <c r="Q2069" s="26">
        <v>0</v>
      </c>
      <c r="R2069" s="26">
        <v>0</v>
      </c>
      <c r="S2069" s="26">
        <v>0</v>
      </c>
      <c r="T2069" s="26">
        <v>0</v>
      </c>
      <c r="U2069" s="26">
        <v>4.5819999999999999</v>
      </c>
      <c r="V2069" s="26">
        <v>4.9820000000000002</v>
      </c>
      <c r="W2069" s="26">
        <v>9.484</v>
      </c>
      <c r="X2069" s="26">
        <v>813.06600000000003</v>
      </c>
      <c r="Y2069" s="26">
        <v>3686.1889999999999</v>
      </c>
      <c r="Z2069" s="26">
        <v>8582.9680000000008</v>
      </c>
      <c r="AA2069" s="26">
        <v>12298.583000000001</v>
      </c>
      <c r="AB2069" s="26">
        <v>17620.982</v>
      </c>
      <c r="AC2069" s="26">
        <v>24476.276000000002</v>
      </c>
      <c r="AD2069" s="26">
        <v>29392.863000000001</v>
      </c>
      <c r="AE2069" s="26">
        <v>33319.754999999997</v>
      </c>
      <c r="AF2069" s="26">
        <v>36138.586000000003</v>
      </c>
      <c r="AG2069" s="26">
        <v>38033.184000000001</v>
      </c>
      <c r="AH2069" s="26">
        <v>37883.866000000002</v>
      </c>
      <c r="AI2069" s="26">
        <v>40416.712</v>
      </c>
      <c r="AJ2069" s="26">
        <v>40830.442999999999</v>
      </c>
      <c r="AK2069" s="26">
        <v>37416.468000000001</v>
      </c>
      <c r="AL2069" s="26">
        <v>29745.785</v>
      </c>
      <c r="AM2069" s="26">
        <v>14502.51</v>
      </c>
      <c r="AN2069" s="26">
        <v>8621.8289999999997</v>
      </c>
      <c r="AO2069" s="26">
        <v>9406.5490000000009</v>
      </c>
      <c r="AP2069" s="26">
        <v>6104.4470000000001</v>
      </c>
      <c r="AQ2069" s="26">
        <v>553.58900000000006</v>
      </c>
      <c r="AR2069" s="26">
        <v>61.655999999999999</v>
      </c>
      <c r="AS2069" s="26">
        <v>16.38</v>
      </c>
      <c r="AT2069" s="26">
        <v>16.117999999999999</v>
      </c>
      <c r="AU2069" s="26">
        <v>15.038</v>
      </c>
      <c r="AV2069" s="26">
        <v>13.066000000000001</v>
      </c>
      <c r="AW2069" s="26">
        <v>0</v>
      </c>
      <c r="AX2069" s="26">
        <v>0</v>
      </c>
      <c r="AY2069" s="26">
        <v>0</v>
      </c>
      <c r="AZ2069" s="26">
        <v>0</v>
      </c>
      <c r="BA2069" s="26">
        <v>0</v>
      </c>
      <c r="BB2069" s="26">
        <v>0</v>
      </c>
      <c r="BC2069" s="26">
        <v>0</v>
      </c>
      <c r="BD2069" s="26">
        <v>0</v>
      </c>
    </row>
    <row r="2070" spans="1:56" x14ac:dyDescent="0.25">
      <c r="A2070" t="s">
        <v>323</v>
      </c>
      <c r="D2070" t="s">
        <v>4</v>
      </c>
      <c r="G2070" s="155">
        <v>43199</v>
      </c>
      <c r="H2070" s="41">
        <f t="shared" si="37"/>
        <v>409199.40100000007</v>
      </c>
      <c r="I2070" s="26">
        <v>0</v>
      </c>
      <c r="J2070" s="26">
        <v>0</v>
      </c>
      <c r="K2070" s="26">
        <v>0</v>
      </c>
      <c r="L2070" s="26">
        <v>0</v>
      </c>
      <c r="M2070" s="26">
        <v>0</v>
      </c>
      <c r="N2070" s="26">
        <v>0</v>
      </c>
      <c r="O2070" s="26">
        <v>0</v>
      </c>
      <c r="P2070" s="26">
        <v>0</v>
      </c>
      <c r="Q2070" s="26">
        <v>0</v>
      </c>
      <c r="R2070" s="26">
        <v>0</v>
      </c>
      <c r="S2070" s="26">
        <v>0</v>
      </c>
      <c r="T2070" s="26">
        <v>0</v>
      </c>
      <c r="U2070" s="26">
        <v>4.726</v>
      </c>
      <c r="V2070" s="26">
        <v>4.9939999999999998</v>
      </c>
      <c r="W2070" s="26">
        <v>6.3890000000000002</v>
      </c>
      <c r="X2070" s="26">
        <v>100.59399999999999</v>
      </c>
      <c r="Y2070" s="26">
        <v>574.43499999999995</v>
      </c>
      <c r="Z2070" s="26">
        <v>1954.4749999999999</v>
      </c>
      <c r="AA2070" s="26">
        <v>3678.444</v>
      </c>
      <c r="AB2070" s="26">
        <v>6164.1660000000002</v>
      </c>
      <c r="AC2070" s="26">
        <v>10978.883</v>
      </c>
      <c r="AD2070" s="26">
        <v>16501.858</v>
      </c>
      <c r="AE2070" s="26">
        <v>23568.53</v>
      </c>
      <c r="AF2070" s="26">
        <v>30619.947</v>
      </c>
      <c r="AG2070" s="26">
        <v>36353.106</v>
      </c>
      <c r="AH2070" s="26">
        <v>41245.298999999999</v>
      </c>
      <c r="AI2070" s="26">
        <v>39441.053</v>
      </c>
      <c r="AJ2070" s="26">
        <v>34979.582999999999</v>
      </c>
      <c r="AK2070" s="26">
        <v>38426.836000000003</v>
      </c>
      <c r="AL2070" s="26">
        <v>35262.930999999997</v>
      </c>
      <c r="AM2070" s="26">
        <v>30316.135999999999</v>
      </c>
      <c r="AN2070" s="26">
        <v>23643.641</v>
      </c>
      <c r="AO2070" s="26">
        <v>18075.108</v>
      </c>
      <c r="AP2070" s="26">
        <v>11287.626</v>
      </c>
      <c r="AQ2070" s="26">
        <v>5002.1440000000002</v>
      </c>
      <c r="AR2070" s="26">
        <v>926.96</v>
      </c>
      <c r="AS2070" s="26">
        <v>39.308</v>
      </c>
      <c r="AT2070" s="26">
        <v>14.488</v>
      </c>
      <c r="AU2070" s="26">
        <v>13.904999999999999</v>
      </c>
      <c r="AV2070" s="26">
        <v>13.836</v>
      </c>
      <c r="AW2070" s="26">
        <v>0</v>
      </c>
      <c r="AX2070" s="26">
        <v>0</v>
      </c>
      <c r="AY2070" s="26">
        <v>0</v>
      </c>
      <c r="AZ2070" s="26">
        <v>0</v>
      </c>
      <c r="BA2070" s="26">
        <v>0</v>
      </c>
      <c r="BB2070" s="26">
        <v>0</v>
      </c>
      <c r="BC2070" s="26">
        <v>0</v>
      </c>
      <c r="BD2070" s="26">
        <v>0</v>
      </c>
    </row>
    <row r="2071" spans="1:56" x14ac:dyDescent="0.25">
      <c r="A2071" t="s">
        <v>323</v>
      </c>
      <c r="D2071" t="s">
        <v>4</v>
      </c>
      <c r="G2071" s="155">
        <v>43200</v>
      </c>
      <c r="H2071" s="41">
        <f t="shared" si="37"/>
        <v>125091.65999999999</v>
      </c>
      <c r="I2071" s="26">
        <v>0</v>
      </c>
      <c r="J2071" s="26">
        <v>0</v>
      </c>
      <c r="K2071" s="26">
        <v>0</v>
      </c>
      <c r="L2071" s="26">
        <v>0</v>
      </c>
      <c r="M2071" s="26">
        <v>0</v>
      </c>
      <c r="N2071" s="26">
        <v>0</v>
      </c>
      <c r="O2071" s="26">
        <v>0</v>
      </c>
      <c r="P2071" s="26">
        <v>0</v>
      </c>
      <c r="Q2071" s="26">
        <v>0</v>
      </c>
      <c r="R2071" s="26">
        <v>0</v>
      </c>
      <c r="S2071" s="26">
        <v>0</v>
      </c>
      <c r="T2071" s="26">
        <v>0</v>
      </c>
      <c r="U2071" s="26">
        <v>4.6429999999999998</v>
      </c>
      <c r="V2071" s="26">
        <v>4.532</v>
      </c>
      <c r="W2071" s="26">
        <v>4.968</v>
      </c>
      <c r="X2071" s="26">
        <v>38.49</v>
      </c>
      <c r="Y2071" s="26">
        <v>349.09100000000001</v>
      </c>
      <c r="Z2071" s="26">
        <v>5068.5959999999995</v>
      </c>
      <c r="AA2071" s="26">
        <v>8640.4719999999998</v>
      </c>
      <c r="AB2071" s="26">
        <v>692.51199999999994</v>
      </c>
      <c r="AC2071" s="26">
        <v>2745.8960000000002</v>
      </c>
      <c r="AD2071" s="26">
        <v>4851.8879999999999</v>
      </c>
      <c r="AE2071" s="26">
        <v>7237.7730000000001</v>
      </c>
      <c r="AF2071" s="26">
        <v>5467.8019999999997</v>
      </c>
      <c r="AG2071" s="26">
        <v>8562.17</v>
      </c>
      <c r="AH2071" s="26">
        <v>29593.571</v>
      </c>
      <c r="AI2071" s="26">
        <v>26177.316999999999</v>
      </c>
      <c r="AJ2071" s="26">
        <v>12431.521000000001</v>
      </c>
      <c r="AK2071" s="26">
        <v>6464.9560000000001</v>
      </c>
      <c r="AL2071" s="26">
        <v>4386.5450000000001</v>
      </c>
      <c r="AM2071" s="26">
        <v>311.82799999999997</v>
      </c>
      <c r="AN2071" s="26">
        <v>751.11300000000006</v>
      </c>
      <c r="AO2071" s="26">
        <v>672.21199999999999</v>
      </c>
      <c r="AP2071" s="26">
        <v>168.21899999999999</v>
      </c>
      <c r="AQ2071" s="26">
        <v>363.00799999999998</v>
      </c>
      <c r="AR2071" s="26">
        <v>65.524000000000001</v>
      </c>
      <c r="AS2071" s="26">
        <v>12.068</v>
      </c>
      <c r="AT2071" s="26">
        <v>9.9109999999999996</v>
      </c>
      <c r="AU2071" s="26">
        <v>7.806</v>
      </c>
      <c r="AV2071" s="26">
        <v>7.2279999999999998</v>
      </c>
      <c r="AW2071" s="26">
        <v>0</v>
      </c>
      <c r="AX2071" s="26">
        <v>0</v>
      </c>
      <c r="AY2071" s="26">
        <v>0</v>
      </c>
      <c r="AZ2071" s="26">
        <v>0</v>
      </c>
      <c r="BA2071" s="26">
        <v>0</v>
      </c>
      <c r="BB2071" s="26">
        <v>0</v>
      </c>
      <c r="BC2071" s="26">
        <v>0</v>
      </c>
      <c r="BD2071" s="26">
        <v>0</v>
      </c>
    </row>
    <row r="2072" spans="1:56" x14ac:dyDescent="0.25">
      <c r="A2072" t="s">
        <v>323</v>
      </c>
      <c r="D2072" t="s">
        <v>4</v>
      </c>
      <c r="G2072" s="155">
        <v>43201</v>
      </c>
      <c r="H2072" s="41">
        <f t="shared" si="37"/>
        <v>337612.57199999993</v>
      </c>
      <c r="I2072" s="26">
        <v>0</v>
      </c>
      <c r="J2072" s="26">
        <v>0</v>
      </c>
      <c r="K2072" s="26">
        <v>0</v>
      </c>
      <c r="L2072" s="26">
        <v>0</v>
      </c>
      <c r="M2072" s="26">
        <v>0</v>
      </c>
      <c r="N2072" s="26">
        <v>0</v>
      </c>
      <c r="O2072" s="26">
        <v>0</v>
      </c>
      <c r="P2072" s="26">
        <v>0</v>
      </c>
      <c r="Q2072" s="26">
        <v>0</v>
      </c>
      <c r="R2072" s="26">
        <v>0</v>
      </c>
      <c r="S2072" s="26">
        <v>0</v>
      </c>
      <c r="T2072" s="26">
        <v>0</v>
      </c>
      <c r="U2072" s="26">
        <v>3.49</v>
      </c>
      <c r="V2072" s="26">
        <v>3.4169999999999998</v>
      </c>
      <c r="W2072" s="26">
        <v>3.58</v>
      </c>
      <c r="X2072" s="26">
        <v>19.672999999999998</v>
      </c>
      <c r="Y2072" s="26">
        <v>306.33600000000001</v>
      </c>
      <c r="Z2072" s="26">
        <v>1459.2059999999999</v>
      </c>
      <c r="AA2072" s="26">
        <v>2881.6289999999999</v>
      </c>
      <c r="AB2072" s="26">
        <v>3676.076</v>
      </c>
      <c r="AC2072" s="26">
        <v>7387.1120000000001</v>
      </c>
      <c r="AD2072" s="26">
        <v>19143.273000000001</v>
      </c>
      <c r="AE2072" s="26">
        <v>29491.322</v>
      </c>
      <c r="AF2072" s="26">
        <v>34934.701999999997</v>
      </c>
      <c r="AG2072" s="26">
        <v>33095.440999999999</v>
      </c>
      <c r="AH2072" s="26">
        <v>28790.697</v>
      </c>
      <c r="AI2072" s="26">
        <v>19373.507000000001</v>
      </c>
      <c r="AJ2072" s="26">
        <v>22717.838</v>
      </c>
      <c r="AK2072" s="26">
        <v>26848.718000000001</v>
      </c>
      <c r="AL2072" s="26">
        <v>30988.332999999999</v>
      </c>
      <c r="AM2072" s="26">
        <v>26945.334999999999</v>
      </c>
      <c r="AN2072" s="26">
        <v>20875.669999999998</v>
      </c>
      <c r="AO2072" s="26">
        <v>15179.61</v>
      </c>
      <c r="AP2072" s="26">
        <v>9301.9549999999999</v>
      </c>
      <c r="AQ2072" s="26">
        <v>3560.5320000000002</v>
      </c>
      <c r="AR2072" s="26">
        <v>566.96199999999999</v>
      </c>
      <c r="AS2072" s="26">
        <v>17.332000000000001</v>
      </c>
      <c r="AT2072" s="26">
        <v>15.805999999999999</v>
      </c>
      <c r="AU2072" s="26">
        <v>13.513</v>
      </c>
      <c r="AV2072" s="26">
        <v>11.507</v>
      </c>
      <c r="AW2072" s="26">
        <v>0</v>
      </c>
      <c r="AX2072" s="26">
        <v>0</v>
      </c>
      <c r="AY2072" s="26">
        <v>0</v>
      </c>
      <c r="AZ2072" s="26">
        <v>0</v>
      </c>
      <c r="BA2072" s="26">
        <v>0</v>
      </c>
      <c r="BB2072" s="26">
        <v>0</v>
      </c>
      <c r="BC2072" s="26">
        <v>0</v>
      </c>
      <c r="BD2072" s="26">
        <v>0</v>
      </c>
    </row>
    <row r="2073" spans="1:56" x14ac:dyDescent="0.25">
      <c r="A2073" t="s">
        <v>323</v>
      </c>
      <c r="D2073" t="s">
        <v>4</v>
      </c>
      <c r="G2073" s="155">
        <v>43202</v>
      </c>
      <c r="H2073" s="41">
        <f t="shared" si="37"/>
        <v>175249.75499999995</v>
      </c>
      <c r="I2073" s="26">
        <v>0</v>
      </c>
      <c r="J2073" s="26">
        <v>0</v>
      </c>
      <c r="K2073" s="26">
        <v>0</v>
      </c>
      <c r="L2073" s="26">
        <v>0</v>
      </c>
      <c r="M2073" s="26">
        <v>0</v>
      </c>
      <c r="N2073" s="26">
        <v>0</v>
      </c>
      <c r="O2073" s="26">
        <v>0</v>
      </c>
      <c r="P2073" s="26">
        <v>0</v>
      </c>
      <c r="Q2073" s="26">
        <v>0</v>
      </c>
      <c r="R2073" s="26">
        <v>0</v>
      </c>
      <c r="S2073" s="26">
        <v>0</v>
      </c>
      <c r="T2073" s="26">
        <v>0</v>
      </c>
      <c r="U2073" s="26">
        <v>5.0380000000000003</v>
      </c>
      <c r="V2073" s="26">
        <v>4.6230000000000002</v>
      </c>
      <c r="W2073" s="26">
        <v>5.1859999999999999</v>
      </c>
      <c r="X2073" s="26">
        <v>78.978999999999999</v>
      </c>
      <c r="Y2073" s="26">
        <v>1241.354</v>
      </c>
      <c r="Z2073" s="26">
        <v>1357.529</v>
      </c>
      <c r="AA2073" s="26">
        <v>3362.6750000000002</v>
      </c>
      <c r="AB2073" s="26">
        <v>571.69200000000001</v>
      </c>
      <c r="AC2073" s="26">
        <v>675.01199999999994</v>
      </c>
      <c r="AD2073" s="26">
        <v>848.73</v>
      </c>
      <c r="AE2073" s="26">
        <v>1226.7190000000001</v>
      </c>
      <c r="AF2073" s="26">
        <v>1576.527</v>
      </c>
      <c r="AG2073" s="26">
        <v>623.55499999999995</v>
      </c>
      <c r="AH2073" s="26">
        <v>7535.4769999999999</v>
      </c>
      <c r="AI2073" s="26">
        <v>17131.223000000002</v>
      </c>
      <c r="AJ2073" s="26">
        <v>18984.432000000001</v>
      </c>
      <c r="AK2073" s="26">
        <v>20977.582999999999</v>
      </c>
      <c r="AL2073" s="26">
        <v>22008.992999999999</v>
      </c>
      <c r="AM2073" s="26">
        <v>24342.347000000002</v>
      </c>
      <c r="AN2073" s="26">
        <v>20820.691999999999</v>
      </c>
      <c r="AO2073" s="26">
        <v>16319.871999999999</v>
      </c>
      <c r="AP2073" s="26">
        <v>10071.272999999999</v>
      </c>
      <c r="AQ2073" s="26">
        <v>4469.2049999999999</v>
      </c>
      <c r="AR2073" s="26">
        <v>934.69399999999996</v>
      </c>
      <c r="AS2073" s="26">
        <v>34.642000000000003</v>
      </c>
      <c r="AT2073" s="26">
        <v>15.895</v>
      </c>
      <c r="AU2073" s="26">
        <v>13.672000000000001</v>
      </c>
      <c r="AV2073" s="26">
        <v>12.135999999999999</v>
      </c>
      <c r="AW2073" s="26">
        <v>0</v>
      </c>
      <c r="AX2073" s="26">
        <v>0</v>
      </c>
      <c r="AY2073" s="26">
        <v>0</v>
      </c>
      <c r="AZ2073" s="26">
        <v>0</v>
      </c>
      <c r="BA2073" s="26">
        <v>0</v>
      </c>
      <c r="BB2073" s="26">
        <v>0</v>
      </c>
      <c r="BC2073" s="26">
        <v>0</v>
      </c>
      <c r="BD2073" s="26">
        <v>0</v>
      </c>
    </row>
    <row r="2074" spans="1:56" x14ac:dyDescent="0.25">
      <c r="A2074" t="s">
        <v>323</v>
      </c>
      <c r="D2074" t="s">
        <v>4</v>
      </c>
      <c r="G2074" s="155">
        <v>43203</v>
      </c>
      <c r="H2074" s="41">
        <f t="shared" si="37"/>
        <v>477345.66700000007</v>
      </c>
      <c r="I2074" s="26">
        <v>0</v>
      </c>
      <c r="J2074" s="26">
        <v>0</v>
      </c>
      <c r="K2074" s="26">
        <v>0</v>
      </c>
      <c r="L2074" s="26">
        <v>0</v>
      </c>
      <c r="M2074" s="26">
        <v>0</v>
      </c>
      <c r="N2074" s="26">
        <v>0</v>
      </c>
      <c r="O2074" s="26">
        <v>0</v>
      </c>
      <c r="P2074" s="26">
        <v>0</v>
      </c>
      <c r="Q2074" s="26">
        <v>0</v>
      </c>
      <c r="R2074" s="26">
        <v>0</v>
      </c>
      <c r="S2074" s="26">
        <v>0</v>
      </c>
      <c r="T2074" s="26">
        <v>0</v>
      </c>
      <c r="U2074" s="26">
        <v>4.125</v>
      </c>
      <c r="V2074" s="26">
        <v>3.3919999999999999</v>
      </c>
      <c r="W2074" s="26">
        <v>4.7249999999999996</v>
      </c>
      <c r="X2074" s="26">
        <v>325.553</v>
      </c>
      <c r="Y2074" s="26">
        <v>2653.1210000000001</v>
      </c>
      <c r="Z2074" s="26">
        <v>7207.17</v>
      </c>
      <c r="AA2074" s="26">
        <v>13031.125</v>
      </c>
      <c r="AB2074" s="26">
        <v>19136.196</v>
      </c>
      <c r="AC2074" s="26">
        <v>25390.631000000001</v>
      </c>
      <c r="AD2074" s="26">
        <v>30843.269</v>
      </c>
      <c r="AE2074" s="26">
        <v>35441.966</v>
      </c>
      <c r="AF2074" s="26">
        <v>38847.275000000001</v>
      </c>
      <c r="AG2074" s="26">
        <v>40869.999000000003</v>
      </c>
      <c r="AH2074" s="26">
        <v>42048.207000000002</v>
      </c>
      <c r="AI2074" s="26">
        <v>42318.156000000003</v>
      </c>
      <c r="AJ2074" s="26">
        <v>41367.406000000003</v>
      </c>
      <c r="AK2074" s="26">
        <v>38799.841</v>
      </c>
      <c r="AL2074" s="26">
        <v>34883.620999999999</v>
      </c>
      <c r="AM2074" s="26">
        <v>29784.52</v>
      </c>
      <c r="AN2074" s="26">
        <v>19191.666000000001</v>
      </c>
      <c r="AO2074" s="26">
        <v>8104.2889999999998</v>
      </c>
      <c r="AP2074" s="26">
        <v>4920.6260000000002</v>
      </c>
      <c r="AQ2074" s="26">
        <v>1904.9280000000001</v>
      </c>
      <c r="AR2074" s="26">
        <v>182.24799999999999</v>
      </c>
      <c r="AS2074" s="26">
        <v>38.371000000000002</v>
      </c>
      <c r="AT2074" s="26">
        <v>16.004000000000001</v>
      </c>
      <c r="AU2074" s="26">
        <v>13.711</v>
      </c>
      <c r="AV2074" s="26">
        <v>13.526</v>
      </c>
      <c r="AW2074" s="26">
        <v>0</v>
      </c>
      <c r="AX2074" s="26">
        <v>0</v>
      </c>
      <c r="AY2074" s="26">
        <v>0</v>
      </c>
      <c r="AZ2074" s="26">
        <v>0</v>
      </c>
      <c r="BA2074" s="26">
        <v>0</v>
      </c>
      <c r="BB2074" s="26">
        <v>0</v>
      </c>
      <c r="BC2074" s="26">
        <v>0</v>
      </c>
      <c r="BD2074" s="26">
        <v>0</v>
      </c>
    </row>
    <row r="2075" spans="1:56" x14ac:dyDescent="0.25">
      <c r="A2075" t="s">
        <v>323</v>
      </c>
      <c r="D2075" t="s">
        <v>4</v>
      </c>
      <c r="G2075" s="155">
        <v>43204</v>
      </c>
      <c r="H2075" s="41">
        <f t="shared" si="37"/>
        <v>56771.826000000008</v>
      </c>
      <c r="I2075" s="26">
        <v>0</v>
      </c>
      <c r="J2075" s="26">
        <v>0</v>
      </c>
      <c r="K2075" s="26">
        <v>0</v>
      </c>
      <c r="L2075" s="26">
        <v>0</v>
      </c>
      <c r="M2075" s="26">
        <v>0</v>
      </c>
      <c r="N2075" s="26">
        <v>0</v>
      </c>
      <c r="O2075" s="26">
        <v>0</v>
      </c>
      <c r="P2075" s="26">
        <v>0</v>
      </c>
      <c r="Q2075" s="26">
        <v>0</v>
      </c>
      <c r="R2075" s="26">
        <v>0</v>
      </c>
      <c r="S2075" s="26">
        <v>0</v>
      </c>
      <c r="T2075" s="26">
        <v>0</v>
      </c>
      <c r="U2075" s="26">
        <v>4.0979999999999999</v>
      </c>
      <c r="V2075" s="26">
        <v>3.9929999999999999</v>
      </c>
      <c r="W2075" s="26">
        <v>3.7189999999999999</v>
      </c>
      <c r="X2075" s="26">
        <v>12.862</v>
      </c>
      <c r="Y2075" s="26">
        <v>67.966999999999999</v>
      </c>
      <c r="Z2075" s="26">
        <v>165.048</v>
      </c>
      <c r="AA2075" s="26">
        <v>799.63</v>
      </c>
      <c r="AB2075" s="26">
        <v>1806.7080000000001</v>
      </c>
      <c r="AC2075" s="26">
        <v>3635.377</v>
      </c>
      <c r="AD2075" s="26">
        <v>1859.8119999999999</v>
      </c>
      <c r="AE2075" s="26">
        <v>1253.3209999999999</v>
      </c>
      <c r="AF2075" s="26">
        <v>838.39700000000005</v>
      </c>
      <c r="AG2075" s="26">
        <v>917.93</v>
      </c>
      <c r="AH2075" s="26">
        <v>613.59500000000003</v>
      </c>
      <c r="AI2075" s="26">
        <v>335.18900000000002</v>
      </c>
      <c r="AJ2075" s="26">
        <v>815.36900000000003</v>
      </c>
      <c r="AK2075" s="26">
        <v>1036.0940000000001</v>
      </c>
      <c r="AL2075" s="26">
        <v>12451.51</v>
      </c>
      <c r="AM2075" s="26">
        <v>12153.522999999999</v>
      </c>
      <c r="AN2075" s="26">
        <v>12017.903</v>
      </c>
      <c r="AO2075" s="26">
        <v>2052.2979999999998</v>
      </c>
      <c r="AP2075" s="26">
        <v>3381.9180000000001</v>
      </c>
      <c r="AQ2075" s="26">
        <v>387.755</v>
      </c>
      <c r="AR2075" s="26">
        <v>112.31699999999999</v>
      </c>
      <c r="AS2075" s="26">
        <v>15.641</v>
      </c>
      <c r="AT2075" s="26">
        <v>10.624000000000001</v>
      </c>
      <c r="AU2075" s="26">
        <v>11.146000000000001</v>
      </c>
      <c r="AV2075" s="26">
        <v>8.0820000000000007</v>
      </c>
      <c r="AW2075" s="26">
        <v>0</v>
      </c>
      <c r="AX2075" s="26">
        <v>0</v>
      </c>
      <c r="AY2075" s="26">
        <v>0</v>
      </c>
      <c r="AZ2075" s="26">
        <v>0</v>
      </c>
      <c r="BA2075" s="26">
        <v>0</v>
      </c>
      <c r="BB2075" s="26">
        <v>0</v>
      </c>
      <c r="BC2075" s="26">
        <v>0</v>
      </c>
      <c r="BD2075" s="26">
        <v>0</v>
      </c>
    </row>
    <row r="2076" spans="1:56" x14ac:dyDescent="0.25">
      <c r="A2076" t="s">
        <v>323</v>
      </c>
      <c r="D2076" t="s">
        <v>4</v>
      </c>
      <c r="G2076" s="155">
        <v>43205</v>
      </c>
      <c r="H2076" s="41">
        <f t="shared" si="37"/>
        <v>44450.123999999996</v>
      </c>
      <c r="I2076" s="26">
        <v>0</v>
      </c>
      <c r="J2076" s="26">
        <v>0</v>
      </c>
      <c r="K2076" s="26">
        <v>0</v>
      </c>
      <c r="L2076" s="26">
        <v>0</v>
      </c>
      <c r="M2076" s="26">
        <v>0</v>
      </c>
      <c r="N2076" s="26">
        <v>0</v>
      </c>
      <c r="O2076" s="26">
        <v>0</v>
      </c>
      <c r="P2076" s="26">
        <v>0</v>
      </c>
      <c r="Q2076" s="26">
        <v>0</v>
      </c>
      <c r="R2076" s="26">
        <v>0</v>
      </c>
      <c r="S2076" s="26">
        <v>0</v>
      </c>
      <c r="T2076" s="26">
        <v>0</v>
      </c>
      <c r="U2076" s="26">
        <v>3.4649999999999999</v>
      </c>
      <c r="V2076" s="26">
        <v>4.3010000000000002</v>
      </c>
      <c r="W2076" s="26">
        <v>4.157</v>
      </c>
      <c r="X2076" s="26">
        <v>10.114000000000001</v>
      </c>
      <c r="Y2076" s="26">
        <v>34.113999999999997</v>
      </c>
      <c r="Z2076" s="26">
        <v>141.80699999999999</v>
      </c>
      <c r="AA2076" s="26">
        <v>492.70800000000003</v>
      </c>
      <c r="AB2076" s="26">
        <v>1154.3879999999999</v>
      </c>
      <c r="AC2076" s="26">
        <v>1185.693</v>
      </c>
      <c r="AD2076" s="26">
        <v>1787.155</v>
      </c>
      <c r="AE2076" s="26">
        <v>2143.8029999999999</v>
      </c>
      <c r="AF2076" s="26">
        <v>2753.3539999999998</v>
      </c>
      <c r="AG2076" s="26">
        <v>4356.37</v>
      </c>
      <c r="AH2076" s="26">
        <v>4172.9880000000003</v>
      </c>
      <c r="AI2076" s="26">
        <v>5129.4859999999999</v>
      </c>
      <c r="AJ2076" s="26">
        <v>5402.482</v>
      </c>
      <c r="AK2076" s="26">
        <v>4422.8119999999999</v>
      </c>
      <c r="AL2076" s="26">
        <v>3947.9850000000001</v>
      </c>
      <c r="AM2076" s="26">
        <v>3740.5129999999999</v>
      </c>
      <c r="AN2076" s="26">
        <v>2011.424</v>
      </c>
      <c r="AO2076" s="26">
        <v>942.69600000000003</v>
      </c>
      <c r="AP2076" s="26">
        <v>386.24599999999998</v>
      </c>
      <c r="AQ2076" s="26">
        <v>163.947</v>
      </c>
      <c r="AR2076" s="26">
        <v>22.116</v>
      </c>
      <c r="AS2076" s="26">
        <v>11.84</v>
      </c>
      <c r="AT2076" s="26">
        <v>10.45</v>
      </c>
      <c r="AU2076" s="26">
        <v>7.1790000000000003</v>
      </c>
      <c r="AV2076" s="26">
        <v>6.5309999999999997</v>
      </c>
      <c r="AW2076" s="26">
        <v>0</v>
      </c>
      <c r="AX2076" s="26">
        <v>0</v>
      </c>
      <c r="AY2076" s="26">
        <v>0</v>
      </c>
      <c r="AZ2076" s="26">
        <v>0</v>
      </c>
      <c r="BA2076" s="26">
        <v>0</v>
      </c>
      <c r="BB2076" s="26">
        <v>0</v>
      </c>
      <c r="BC2076" s="26">
        <v>0</v>
      </c>
      <c r="BD2076" s="26">
        <v>0</v>
      </c>
    </row>
    <row r="2077" spans="1:56" x14ac:dyDescent="0.25">
      <c r="A2077" t="s">
        <v>323</v>
      </c>
      <c r="D2077" t="s">
        <v>4</v>
      </c>
      <c r="G2077" s="155">
        <v>43206</v>
      </c>
      <c r="H2077" s="41">
        <f t="shared" si="37"/>
        <v>146947.59899999999</v>
      </c>
      <c r="I2077" s="26">
        <v>0</v>
      </c>
      <c r="J2077" s="26">
        <v>0</v>
      </c>
      <c r="K2077" s="26">
        <v>0</v>
      </c>
      <c r="L2077" s="26">
        <v>0</v>
      </c>
      <c r="M2077" s="26">
        <v>0</v>
      </c>
      <c r="N2077" s="26">
        <v>0</v>
      </c>
      <c r="O2077" s="26">
        <v>0</v>
      </c>
      <c r="P2077" s="26">
        <v>0</v>
      </c>
      <c r="Q2077" s="26">
        <v>0</v>
      </c>
      <c r="R2077" s="26">
        <v>0</v>
      </c>
      <c r="S2077" s="26">
        <v>0</v>
      </c>
      <c r="T2077" s="26">
        <v>0</v>
      </c>
      <c r="U2077" s="26">
        <v>2.9049999999999998</v>
      </c>
      <c r="V2077" s="26">
        <v>2.7989999999999999</v>
      </c>
      <c r="W2077" s="26">
        <v>3.7189999999999999</v>
      </c>
      <c r="X2077" s="26">
        <v>11.935</v>
      </c>
      <c r="Y2077" s="26">
        <v>138.578</v>
      </c>
      <c r="Z2077" s="26">
        <v>712.154</v>
      </c>
      <c r="AA2077" s="26">
        <v>1340.7349999999999</v>
      </c>
      <c r="AB2077" s="26">
        <v>3356.5</v>
      </c>
      <c r="AC2077" s="26">
        <v>10649.884</v>
      </c>
      <c r="AD2077" s="26">
        <v>13647.052</v>
      </c>
      <c r="AE2077" s="26">
        <v>18826.241000000002</v>
      </c>
      <c r="AF2077" s="26">
        <v>19493.535</v>
      </c>
      <c r="AG2077" s="26">
        <v>13057.173000000001</v>
      </c>
      <c r="AH2077" s="26">
        <v>12645.53</v>
      </c>
      <c r="AI2077" s="26">
        <v>11708.099</v>
      </c>
      <c r="AJ2077" s="26">
        <v>11951.378000000001</v>
      </c>
      <c r="AK2077" s="26">
        <v>11797.933000000001</v>
      </c>
      <c r="AL2077" s="26">
        <v>5186.72</v>
      </c>
      <c r="AM2077" s="26">
        <v>3787.085</v>
      </c>
      <c r="AN2077" s="26">
        <v>3872.1039999999998</v>
      </c>
      <c r="AO2077" s="26">
        <v>2362.2379999999998</v>
      </c>
      <c r="AP2077" s="26">
        <v>1903.771</v>
      </c>
      <c r="AQ2077" s="26">
        <v>382.89600000000002</v>
      </c>
      <c r="AR2077" s="26">
        <v>61.179000000000002</v>
      </c>
      <c r="AS2077" s="26">
        <v>12.744999999999999</v>
      </c>
      <c r="AT2077" s="26">
        <v>11.984999999999999</v>
      </c>
      <c r="AU2077" s="26">
        <v>10.99</v>
      </c>
      <c r="AV2077" s="26">
        <v>9.7360000000000007</v>
      </c>
      <c r="AW2077" s="26">
        <v>0</v>
      </c>
      <c r="AX2077" s="26">
        <v>0</v>
      </c>
      <c r="AY2077" s="26">
        <v>0</v>
      </c>
      <c r="AZ2077" s="26">
        <v>0</v>
      </c>
      <c r="BA2077" s="26">
        <v>0</v>
      </c>
      <c r="BB2077" s="26">
        <v>0</v>
      </c>
      <c r="BC2077" s="26">
        <v>0</v>
      </c>
      <c r="BD2077" s="26">
        <v>0</v>
      </c>
    </row>
    <row r="2078" spans="1:56" x14ac:dyDescent="0.25">
      <c r="A2078" t="s">
        <v>323</v>
      </c>
      <c r="D2078" t="s">
        <v>4</v>
      </c>
      <c r="G2078" s="155">
        <v>43207</v>
      </c>
      <c r="H2078" s="41">
        <f t="shared" si="37"/>
        <v>186862.61400000003</v>
      </c>
      <c r="I2078" s="26">
        <v>0</v>
      </c>
      <c r="J2078" s="26">
        <v>0</v>
      </c>
      <c r="K2078" s="26">
        <v>0</v>
      </c>
      <c r="L2078" s="26">
        <v>0</v>
      </c>
      <c r="M2078" s="26">
        <v>0</v>
      </c>
      <c r="N2078" s="26">
        <v>0</v>
      </c>
      <c r="O2078" s="26">
        <v>0</v>
      </c>
      <c r="P2078" s="26">
        <v>0</v>
      </c>
      <c r="Q2078" s="26">
        <v>0</v>
      </c>
      <c r="R2078" s="26">
        <v>0</v>
      </c>
      <c r="S2078" s="26">
        <v>0</v>
      </c>
      <c r="T2078" s="26">
        <v>0</v>
      </c>
      <c r="U2078" s="26">
        <v>3.7519999999999998</v>
      </c>
      <c r="V2078" s="26">
        <v>3.738</v>
      </c>
      <c r="W2078" s="26">
        <v>5.577</v>
      </c>
      <c r="X2078" s="26">
        <v>15.664</v>
      </c>
      <c r="Y2078" s="26">
        <v>209.59200000000001</v>
      </c>
      <c r="Z2078" s="26">
        <v>1070.001</v>
      </c>
      <c r="AA2078" s="26">
        <v>2585.489</v>
      </c>
      <c r="AB2078" s="26">
        <v>4737.3630000000003</v>
      </c>
      <c r="AC2078" s="26">
        <v>7125.3509999999997</v>
      </c>
      <c r="AD2078" s="26">
        <v>9241.3790000000008</v>
      </c>
      <c r="AE2078" s="26">
        <v>10681.037</v>
      </c>
      <c r="AF2078" s="26">
        <v>14450.485000000001</v>
      </c>
      <c r="AG2078" s="26">
        <v>16679.418000000001</v>
      </c>
      <c r="AH2078" s="26">
        <v>17187.080000000002</v>
      </c>
      <c r="AI2078" s="26">
        <v>17247.588</v>
      </c>
      <c r="AJ2078" s="26">
        <v>16165.692999999999</v>
      </c>
      <c r="AK2078" s="26">
        <v>14513.349</v>
      </c>
      <c r="AL2078" s="26">
        <v>12621.245999999999</v>
      </c>
      <c r="AM2078" s="26">
        <v>11397.968999999999</v>
      </c>
      <c r="AN2078" s="26">
        <v>10780.887000000001</v>
      </c>
      <c r="AO2078" s="26">
        <v>10166.906999999999</v>
      </c>
      <c r="AP2078" s="26">
        <v>6874.2759999999998</v>
      </c>
      <c r="AQ2078" s="26">
        <v>2662.1570000000002</v>
      </c>
      <c r="AR2078" s="26">
        <v>390.15300000000002</v>
      </c>
      <c r="AS2078" s="26">
        <v>13.519</v>
      </c>
      <c r="AT2078" s="26">
        <v>12.862</v>
      </c>
      <c r="AU2078" s="26">
        <v>10.002000000000001</v>
      </c>
      <c r="AV2078" s="26">
        <v>10.08</v>
      </c>
      <c r="AW2078" s="26">
        <v>0</v>
      </c>
      <c r="AX2078" s="26">
        <v>0</v>
      </c>
      <c r="AY2078" s="26">
        <v>0</v>
      </c>
      <c r="AZ2078" s="26">
        <v>0</v>
      </c>
      <c r="BA2078" s="26">
        <v>0</v>
      </c>
      <c r="BB2078" s="26">
        <v>0</v>
      </c>
      <c r="BC2078" s="26">
        <v>0</v>
      </c>
      <c r="BD2078" s="26">
        <v>0</v>
      </c>
    </row>
    <row r="2079" spans="1:56" x14ac:dyDescent="0.25">
      <c r="A2079" t="s">
        <v>323</v>
      </c>
      <c r="D2079" t="s">
        <v>4</v>
      </c>
      <c r="G2079" s="155">
        <v>43208</v>
      </c>
      <c r="H2079" s="41">
        <f t="shared" si="37"/>
        <v>470759.82599999988</v>
      </c>
      <c r="I2079" s="26">
        <v>0</v>
      </c>
      <c r="J2079" s="26">
        <v>0</v>
      </c>
      <c r="K2079" s="26">
        <v>0</v>
      </c>
      <c r="L2079" s="26">
        <v>0</v>
      </c>
      <c r="M2079" s="26">
        <v>0</v>
      </c>
      <c r="N2079" s="26">
        <v>0</v>
      </c>
      <c r="O2079" s="26">
        <v>0</v>
      </c>
      <c r="P2079" s="26">
        <v>0</v>
      </c>
      <c r="Q2079" s="26">
        <v>0</v>
      </c>
      <c r="R2079" s="26">
        <v>0</v>
      </c>
      <c r="S2079" s="26">
        <v>0</v>
      </c>
      <c r="T2079" s="26">
        <v>0</v>
      </c>
      <c r="U2079" s="26">
        <v>8.359</v>
      </c>
      <c r="V2079" s="26">
        <v>8.9710000000000001</v>
      </c>
      <c r="W2079" s="26">
        <v>7.52</v>
      </c>
      <c r="X2079" s="26">
        <v>220.09700000000001</v>
      </c>
      <c r="Y2079" s="26">
        <v>2095.172</v>
      </c>
      <c r="Z2079" s="26">
        <v>6280.8270000000002</v>
      </c>
      <c r="AA2079" s="26">
        <v>12175.635</v>
      </c>
      <c r="AB2079" s="26">
        <v>18287.438999999998</v>
      </c>
      <c r="AC2079" s="26">
        <v>24035.612000000001</v>
      </c>
      <c r="AD2079" s="26">
        <v>29804.212</v>
      </c>
      <c r="AE2079" s="26">
        <v>34253.944000000003</v>
      </c>
      <c r="AF2079" s="26">
        <v>37824.392999999996</v>
      </c>
      <c r="AG2079" s="26">
        <v>39733.4</v>
      </c>
      <c r="AH2079" s="26">
        <v>40681.716</v>
      </c>
      <c r="AI2079" s="26">
        <v>40963.345000000001</v>
      </c>
      <c r="AJ2079" s="26">
        <v>39862.964999999997</v>
      </c>
      <c r="AK2079" s="26">
        <v>36572.917999999998</v>
      </c>
      <c r="AL2079" s="26">
        <v>33433.370999999999</v>
      </c>
      <c r="AM2079" s="26">
        <v>26314.01</v>
      </c>
      <c r="AN2079" s="26">
        <v>21617.550999999999</v>
      </c>
      <c r="AO2079" s="26">
        <v>15874.84</v>
      </c>
      <c r="AP2079" s="26">
        <v>7695.3119999999999</v>
      </c>
      <c r="AQ2079" s="26">
        <v>2427.1260000000002</v>
      </c>
      <c r="AR2079" s="26">
        <v>523.05399999999997</v>
      </c>
      <c r="AS2079" s="26">
        <v>18.936</v>
      </c>
      <c r="AT2079" s="26">
        <v>13.301</v>
      </c>
      <c r="AU2079" s="26">
        <v>13.839</v>
      </c>
      <c r="AV2079" s="26">
        <v>11.961</v>
      </c>
      <c r="AW2079" s="26">
        <v>0</v>
      </c>
      <c r="AX2079" s="26">
        <v>0</v>
      </c>
      <c r="AY2079" s="26">
        <v>0</v>
      </c>
      <c r="AZ2079" s="26">
        <v>0</v>
      </c>
      <c r="BA2079" s="26">
        <v>0</v>
      </c>
      <c r="BB2079" s="26">
        <v>0</v>
      </c>
      <c r="BC2079" s="26">
        <v>0</v>
      </c>
      <c r="BD2079" s="26">
        <v>0</v>
      </c>
    </row>
    <row r="2080" spans="1:56" x14ac:dyDescent="0.25">
      <c r="A2080" t="s">
        <v>323</v>
      </c>
      <c r="D2080" t="s">
        <v>4</v>
      </c>
      <c r="G2080" s="155">
        <v>43209</v>
      </c>
      <c r="H2080" s="41">
        <f t="shared" si="37"/>
        <v>392273.13499999983</v>
      </c>
      <c r="I2080" s="26">
        <v>0</v>
      </c>
      <c r="J2080" s="26">
        <v>0</v>
      </c>
      <c r="K2080" s="26">
        <v>0</v>
      </c>
      <c r="L2080" s="26">
        <v>0</v>
      </c>
      <c r="M2080" s="26">
        <v>0</v>
      </c>
      <c r="N2080" s="26">
        <v>0</v>
      </c>
      <c r="O2080" s="26">
        <v>0</v>
      </c>
      <c r="P2080" s="26">
        <v>0</v>
      </c>
      <c r="Q2080" s="26">
        <v>0</v>
      </c>
      <c r="R2080" s="26">
        <v>0</v>
      </c>
      <c r="S2080" s="26">
        <v>0</v>
      </c>
      <c r="T2080" s="26">
        <v>0</v>
      </c>
      <c r="U2080" s="26">
        <v>7.7030000000000003</v>
      </c>
      <c r="V2080" s="26">
        <v>7.0890000000000004</v>
      </c>
      <c r="W2080" s="26">
        <v>7.8959999999999999</v>
      </c>
      <c r="X2080" s="26">
        <v>77.885000000000005</v>
      </c>
      <c r="Y2080" s="26">
        <v>1650.0519999999999</v>
      </c>
      <c r="Z2080" s="26">
        <v>4889.9620000000004</v>
      </c>
      <c r="AA2080" s="26">
        <v>6884.2269999999999</v>
      </c>
      <c r="AB2080" s="26">
        <v>11272.732</v>
      </c>
      <c r="AC2080" s="26">
        <v>11626.026</v>
      </c>
      <c r="AD2080" s="26">
        <v>18011.52</v>
      </c>
      <c r="AE2080" s="26">
        <v>25806.050999999999</v>
      </c>
      <c r="AF2080" s="26">
        <v>31096.132000000001</v>
      </c>
      <c r="AG2080" s="26">
        <v>36581.811000000002</v>
      </c>
      <c r="AH2080" s="26">
        <v>38075.366000000002</v>
      </c>
      <c r="AI2080" s="26">
        <v>39221.199000000001</v>
      </c>
      <c r="AJ2080" s="26">
        <v>35645.576999999997</v>
      </c>
      <c r="AK2080" s="26">
        <v>27369.657999999999</v>
      </c>
      <c r="AL2080" s="26">
        <v>27361.083999999999</v>
      </c>
      <c r="AM2080" s="26">
        <v>28178.35</v>
      </c>
      <c r="AN2080" s="26">
        <v>21804.823</v>
      </c>
      <c r="AO2080" s="26">
        <v>14964.554</v>
      </c>
      <c r="AP2080" s="26">
        <v>8333.0120000000006</v>
      </c>
      <c r="AQ2080" s="26">
        <v>2974.0059999999999</v>
      </c>
      <c r="AR2080" s="26">
        <v>375.75799999999998</v>
      </c>
      <c r="AS2080" s="26">
        <v>15.473000000000001</v>
      </c>
      <c r="AT2080" s="26">
        <v>12.125999999999999</v>
      </c>
      <c r="AU2080" s="26">
        <v>11.789</v>
      </c>
      <c r="AV2080" s="26">
        <v>11.273999999999999</v>
      </c>
      <c r="AW2080" s="26">
        <v>0</v>
      </c>
      <c r="AX2080" s="26">
        <v>0</v>
      </c>
      <c r="AY2080" s="26">
        <v>0</v>
      </c>
      <c r="AZ2080" s="26">
        <v>0</v>
      </c>
      <c r="BA2080" s="26">
        <v>0</v>
      </c>
      <c r="BB2080" s="26">
        <v>0</v>
      </c>
      <c r="BC2080" s="26">
        <v>0</v>
      </c>
      <c r="BD2080" s="26">
        <v>0</v>
      </c>
    </row>
    <row r="2081" spans="1:56" x14ac:dyDescent="0.25">
      <c r="A2081" t="s">
        <v>323</v>
      </c>
      <c r="D2081" t="s">
        <v>4</v>
      </c>
      <c r="G2081" s="155">
        <v>43210</v>
      </c>
      <c r="H2081" s="41">
        <f t="shared" si="37"/>
        <v>426427.31100000005</v>
      </c>
      <c r="I2081" s="26">
        <v>0</v>
      </c>
      <c r="J2081" s="26">
        <v>0</v>
      </c>
      <c r="K2081" s="26">
        <v>0</v>
      </c>
      <c r="L2081" s="26">
        <v>0</v>
      </c>
      <c r="M2081" s="26">
        <v>0</v>
      </c>
      <c r="N2081" s="26">
        <v>0</v>
      </c>
      <c r="O2081" s="26">
        <v>0</v>
      </c>
      <c r="P2081" s="26">
        <v>0</v>
      </c>
      <c r="Q2081" s="26">
        <v>0</v>
      </c>
      <c r="R2081" s="26">
        <v>0</v>
      </c>
      <c r="S2081" s="26">
        <v>0</v>
      </c>
      <c r="T2081" s="26">
        <v>0</v>
      </c>
      <c r="U2081" s="26">
        <v>7.1890000000000001</v>
      </c>
      <c r="V2081" s="26">
        <v>8.5050000000000008</v>
      </c>
      <c r="W2081" s="26">
        <v>7.1630000000000003</v>
      </c>
      <c r="X2081" s="26">
        <v>81.897999999999996</v>
      </c>
      <c r="Y2081" s="26">
        <v>1065.2159999999999</v>
      </c>
      <c r="Z2081" s="26">
        <v>3613.201</v>
      </c>
      <c r="AA2081" s="26">
        <v>7704.3320000000003</v>
      </c>
      <c r="AB2081" s="26">
        <v>12426.183999999999</v>
      </c>
      <c r="AC2081" s="26">
        <v>17686.359</v>
      </c>
      <c r="AD2081" s="26">
        <v>23070.191999999999</v>
      </c>
      <c r="AE2081" s="26">
        <v>28237.348000000002</v>
      </c>
      <c r="AF2081" s="26">
        <v>32927.983</v>
      </c>
      <c r="AG2081" s="26">
        <v>36577.639000000003</v>
      </c>
      <c r="AH2081" s="26">
        <v>38352.267999999996</v>
      </c>
      <c r="AI2081" s="26">
        <v>39112.565999999999</v>
      </c>
      <c r="AJ2081" s="26">
        <v>38193.983</v>
      </c>
      <c r="AK2081" s="26">
        <v>36045.222999999998</v>
      </c>
      <c r="AL2081" s="26">
        <v>32731.543000000001</v>
      </c>
      <c r="AM2081" s="26">
        <v>28078.606</v>
      </c>
      <c r="AN2081" s="26">
        <v>22348.134999999998</v>
      </c>
      <c r="AO2081" s="26">
        <v>15613.124</v>
      </c>
      <c r="AP2081" s="26">
        <v>8786.8970000000008</v>
      </c>
      <c r="AQ2081" s="26">
        <v>3250.2539999999999</v>
      </c>
      <c r="AR2081" s="26">
        <v>440.74099999999999</v>
      </c>
      <c r="AS2081" s="26">
        <v>15.25</v>
      </c>
      <c r="AT2081" s="26">
        <v>14.798</v>
      </c>
      <c r="AU2081" s="26">
        <v>15.779</v>
      </c>
      <c r="AV2081" s="26">
        <v>14.935</v>
      </c>
      <c r="AW2081" s="26">
        <v>0</v>
      </c>
      <c r="AX2081" s="26">
        <v>0</v>
      </c>
      <c r="AY2081" s="26">
        <v>0</v>
      </c>
      <c r="AZ2081" s="26">
        <v>0</v>
      </c>
      <c r="BA2081" s="26">
        <v>0</v>
      </c>
      <c r="BB2081" s="26">
        <v>0</v>
      </c>
      <c r="BC2081" s="26">
        <v>0</v>
      </c>
      <c r="BD2081" s="26">
        <v>0</v>
      </c>
    </row>
    <row r="2082" spans="1:56" x14ac:dyDescent="0.25">
      <c r="A2082" t="s">
        <v>323</v>
      </c>
      <c r="D2082" t="s">
        <v>4</v>
      </c>
      <c r="G2082" s="155">
        <v>43211</v>
      </c>
      <c r="H2082" s="41">
        <f t="shared" si="37"/>
        <v>310514.15299999999</v>
      </c>
      <c r="I2082" s="26">
        <v>0</v>
      </c>
      <c r="J2082" s="26">
        <v>0</v>
      </c>
      <c r="K2082" s="26">
        <v>0</v>
      </c>
      <c r="L2082" s="26">
        <v>0</v>
      </c>
      <c r="M2082" s="26">
        <v>0</v>
      </c>
      <c r="N2082" s="26">
        <v>0</v>
      </c>
      <c r="O2082" s="26">
        <v>0</v>
      </c>
      <c r="P2082" s="26">
        <v>0</v>
      </c>
      <c r="Q2082" s="26">
        <v>0</v>
      </c>
      <c r="R2082" s="26">
        <v>0</v>
      </c>
      <c r="S2082" s="26">
        <v>0</v>
      </c>
      <c r="T2082" s="26">
        <v>0</v>
      </c>
      <c r="U2082" s="26">
        <v>5.1319999999999997</v>
      </c>
      <c r="V2082" s="26">
        <v>5.7809999999999997</v>
      </c>
      <c r="W2082" s="26">
        <v>7.3659999999999997</v>
      </c>
      <c r="X2082" s="26">
        <v>16.247</v>
      </c>
      <c r="Y2082" s="26">
        <v>125.193</v>
      </c>
      <c r="Z2082" s="26">
        <v>330.93299999999999</v>
      </c>
      <c r="AA2082" s="26">
        <v>810.35400000000004</v>
      </c>
      <c r="AB2082" s="26">
        <v>1510.758</v>
      </c>
      <c r="AC2082" s="26">
        <v>2143.6210000000001</v>
      </c>
      <c r="AD2082" s="26">
        <v>6216.8559999999998</v>
      </c>
      <c r="AE2082" s="26">
        <v>18140.662</v>
      </c>
      <c r="AF2082" s="26">
        <v>31889.838</v>
      </c>
      <c r="AG2082" s="26">
        <v>37495.930999999997</v>
      </c>
      <c r="AH2082" s="26">
        <v>39204.697999999997</v>
      </c>
      <c r="AI2082" s="26">
        <v>39215.362000000001</v>
      </c>
      <c r="AJ2082" s="26">
        <v>37388.680999999997</v>
      </c>
      <c r="AK2082" s="26">
        <v>32747.793000000001</v>
      </c>
      <c r="AL2082" s="26">
        <v>29324.036</v>
      </c>
      <c r="AM2082" s="26">
        <v>19727.53</v>
      </c>
      <c r="AN2082" s="26">
        <v>6054.6980000000003</v>
      </c>
      <c r="AO2082" s="26">
        <v>6045.45</v>
      </c>
      <c r="AP2082" s="26">
        <v>1447.4970000000001</v>
      </c>
      <c r="AQ2082" s="26">
        <v>425.14299999999997</v>
      </c>
      <c r="AR2082" s="26">
        <v>173.14</v>
      </c>
      <c r="AS2082" s="26">
        <v>17.434000000000001</v>
      </c>
      <c r="AT2082" s="26">
        <v>15.912000000000001</v>
      </c>
      <c r="AU2082" s="26">
        <v>15.015000000000001</v>
      </c>
      <c r="AV2082" s="26">
        <v>13.092000000000001</v>
      </c>
      <c r="AW2082" s="26">
        <v>0</v>
      </c>
      <c r="AX2082" s="26">
        <v>0</v>
      </c>
      <c r="AY2082" s="26">
        <v>0</v>
      </c>
      <c r="AZ2082" s="26">
        <v>0</v>
      </c>
      <c r="BA2082" s="26">
        <v>0</v>
      </c>
      <c r="BB2082" s="26">
        <v>0</v>
      </c>
      <c r="BC2082" s="26">
        <v>0</v>
      </c>
      <c r="BD2082" s="26">
        <v>0</v>
      </c>
    </row>
    <row r="2083" spans="1:56" x14ac:dyDescent="0.25">
      <c r="A2083" t="s">
        <v>323</v>
      </c>
      <c r="D2083" t="s">
        <v>4</v>
      </c>
      <c r="G2083" s="155">
        <v>43212</v>
      </c>
      <c r="H2083" s="41">
        <f t="shared" si="37"/>
        <v>367276.26699999999</v>
      </c>
      <c r="I2083" s="26">
        <v>0</v>
      </c>
      <c r="J2083" s="26">
        <v>0</v>
      </c>
      <c r="K2083" s="26">
        <v>0</v>
      </c>
      <c r="L2083" s="26">
        <v>0</v>
      </c>
      <c r="M2083" s="26">
        <v>0</v>
      </c>
      <c r="N2083" s="26">
        <v>0</v>
      </c>
      <c r="O2083" s="26">
        <v>0</v>
      </c>
      <c r="P2083" s="26">
        <v>0</v>
      </c>
      <c r="Q2083" s="26">
        <v>0</v>
      </c>
      <c r="R2083" s="26">
        <v>0</v>
      </c>
      <c r="S2083" s="26">
        <v>0</v>
      </c>
      <c r="T2083" s="26">
        <v>0</v>
      </c>
      <c r="U2083" s="26">
        <v>5.0490000000000004</v>
      </c>
      <c r="V2083" s="26">
        <v>5.6879999999999997</v>
      </c>
      <c r="W2083" s="26">
        <v>5.9660000000000002</v>
      </c>
      <c r="X2083" s="26">
        <v>13.823</v>
      </c>
      <c r="Y2083" s="26">
        <v>347.637</v>
      </c>
      <c r="Z2083" s="26">
        <v>1704.17</v>
      </c>
      <c r="AA2083" s="26">
        <v>3764.163</v>
      </c>
      <c r="AB2083" s="26">
        <v>6026.5709999999999</v>
      </c>
      <c r="AC2083" s="26">
        <v>9060.8040000000001</v>
      </c>
      <c r="AD2083" s="26">
        <v>13869.191999999999</v>
      </c>
      <c r="AE2083" s="26">
        <v>21755.612000000001</v>
      </c>
      <c r="AF2083" s="26">
        <v>29296.569</v>
      </c>
      <c r="AG2083" s="26">
        <v>33360.535000000003</v>
      </c>
      <c r="AH2083" s="26">
        <v>36044.989000000001</v>
      </c>
      <c r="AI2083" s="26">
        <v>37347.17</v>
      </c>
      <c r="AJ2083" s="26">
        <v>36817.641000000003</v>
      </c>
      <c r="AK2083" s="26">
        <v>34564.364999999998</v>
      </c>
      <c r="AL2083" s="26">
        <v>31167.363000000001</v>
      </c>
      <c r="AM2083" s="26">
        <v>26639.093000000001</v>
      </c>
      <c r="AN2083" s="26">
        <v>20810.824000000001</v>
      </c>
      <c r="AO2083" s="26">
        <v>14222.155000000001</v>
      </c>
      <c r="AP2083" s="26">
        <v>7643.8459999999995</v>
      </c>
      <c r="AQ2083" s="26">
        <v>2495.076</v>
      </c>
      <c r="AR2083" s="26">
        <v>248.89400000000001</v>
      </c>
      <c r="AS2083" s="26">
        <v>17.04</v>
      </c>
      <c r="AT2083" s="26">
        <v>15.391</v>
      </c>
      <c r="AU2083" s="26">
        <v>14.446999999999999</v>
      </c>
      <c r="AV2083" s="26">
        <v>12.194000000000001</v>
      </c>
      <c r="AW2083" s="26">
        <v>0</v>
      </c>
      <c r="AX2083" s="26">
        <v>0</v>
      </c>
      <c r="AY2083" s="26">
        <v>0</v>
      </c>
      <c r="AZ2083" s="26">
        <v>0</v>
      </c>
      <c r="BA2083" s="26">
        <v>0</v>
      </c>
      <c r="BB2083" s="26">
        <v>0</v>
      </c>
      <c r="BC2083" s="26">
        <v>0</v>
      </c>
      <c r="BD2083" s="26">
        <v>0</v>
      </c>
    </row>
    <row r="2084" spans="1:56" x14ac:dyDescent="0.25">
      <c r="A2084" t="s">
        <v>323</v>
      </c>
      <c r="D2084" t="s">
        <v>4</v>
      </c>
      <c r="G2084" s="155">
        <v>43213</v>
      </c>
      <c r="H2084" s="41">
        <f t="shared" si="37"/>
        <v>352512.37399999995</v>
      </c>
      <c r="I2084" s="26">
        <v>0</v>
      </c>
      <c r="J2084" s="26">
        <v>0</v>
      </c>
      <c r="K2084" s="26">
        <v>0</v>
      </c>
      <c r="L2084" s="26">
        <v>0</v>
      </c>
      <c r="M2084" s="26">
        <v>0</v>
      </c>
      <c r="N2084" s="26">
        <v>0</v>
      </c>
      <c r="O2084" s="26">
        <v>0</v>
      </c>
      <c r="P2084" s="26">
        <v>0</v>
      </c>
      <c r="Q2084" s="26">
        <v>0</v>
      </c>
      <c r="R2084" s="26">
        <v>0</v>
      </c>
      <c r="S2084" s="26">
        <v>0</v>
      </c>
      <c r="T2084" s="26">
        <v>0</v>
      </c>
      <c r="U2084" s="26">
        <v>3.5659999999999998</v>
      </c>
      <c r="V2084" s="26">
        <v>5.0510000000000002</v>
      </c>
      <c r="W2084" s="26">
        <v>5.8220000000000001</v>
      </c>
      <c r="X2084" s="26">
        <v>17.863</v>
      </c>
      <c r="Y2084" s="26">
        <v>246.00200000000001</v>
      </c>
      <c r="Z2084" s="26">
        <v>1048.9670000000001</v>
      </c>
      <c r="AA2084" s="26">
        <v>2952.6170000000002</v>
      </c>
      <c r="AB2084" s="26">
        <v>6574.0420000000004</v>
      </c>
      <c r="AC2084" s="26">
        <v>10930.984</v>
      </c>
      <c r="AD2084" s="26">
        <v>16096.619000000001</v>
      </c>
      <c r="AE2084" s="26">
        <v>23784.853999999999</v>
      </c>
      <c r="AF2084" s="26">
        <v>31659.553</v>
      </c>
      <c r="AG2084" s="26">
        <v>35730.519999999997</v>
      </c>
      <c r="AH2084" s="26">
        <v>37190.788999999997</v>
      </c>
      <c r="AI2084" s="26">
        <v>36989.94</v>
      </c>
      <c r="AJ2084" s="26">
        <v>33730.349000000002</v>
      </c>
      <c r="AK2084" s="26">
        <v>28161.291000000001</v>
      </c>
      <c r="AL2084" s="26">
        <v>28909.698</v>
      </c>
      <c r="AM2084" s="26">
        <v>23654.988000000001</v>
      </c>
      <c r="AN2084" s="26">
        <v>17012.382000000001</v>
      </c>
      <c r="AO2084" s="26">
        <v>11130.703</v>
      </c>
      <c r="AP2084" s="26">
        <v>4786.96</v>
      </c>
      <c r="AQ2084" s="26">
        <v>1749.078</v>
      </c>
      <c r="AR2084" s="26">
        <v>85.525999999999996</v>
      </c>
      <c r="AS2084" s="26">
        <v>14.333</v>
      </c>
      <c r="AT2084" s="26">
        <v>13.629</v>
      </c>
      <c r="AU2084" s="26">
        <v>14.127000000000001</v>
      </c>
      <c r="AV2084" s="26">
        <v>12.121</v>
      </c>
      <c r="AW2084" s="26">
        <v>0</v>
      </c>
      <c r="AX2084" s="26">
        <v>0</v>
      </c>
      <c r="AY2084" s="26">
        <v>0</v>
      </c>
      <c r="AZ2084" s="26">
        <v>0</v>
      </c>
      <c r="BA2084" s="26">
        <v>0</v>
      </c>
      <c r="BB2084" s="26">
        <v>0</v>
      </c>
      <c r="BC2084" s="26">
        <v>0</v>
      </c>
      <c r="BD2084" s="26">
        <v>0</v>
      </c>
    </row>
    <row r="2085" spans="1:56" x14ac:dyDescent="0.25">
      <c r="A2085" t="s">
        <v>323</v>
      </c>
      <c r="D2085" t="s">
        <v>4</v>
      </c>
      <c r="G2085" s="155">
        <v>43214</v>
      </c>
      <c r="H2085" s="41">
        <f t="shared" si="37"/>
        <v>77399.34599999999</v>
      </c>
      <c r="I2085" s="26">
        <v>0</v>
      </c>
      <c r="J2085" s="26">
        <v>0</v>
      </c>
      <c r="K2085" s="26">
        <v>0</v>
      </c>
      <c r="L2085" s="26">
        <v>0</v>
      </c>
      <c r="M2085" s="26">
        <v>0</v>
      </c>
      <c r="N2085" s="26">
        <v>0</v>
      </c>
      <c r="O2085" s="26">
        <v>0</v>
      </c>
      <c r="P2085" s="26">
        <v>0</v>
      </c>
      <c r="Q2085" s="26">
        <v>0</v>
      </c>
      <c r="R2085" s="26">
        <v>0</v>
      </c>
      <c r="S2085" s="26">
        <v>0</v>
      </c>
      <c r="T2085" s="26">
        <v>0</v>
      </c>
      <c r="U2085" s="26">
        <v>4.42</v>
      </c>
      <c r="V2085" s="26">
        <v>3.827</v>
      </c>
      <c r="W2085" s="26">
        <v>4.08</v>
      </c>
      <c r="X2085" s="26">
        <v>5.9729999999999999</v>
      </c>
      <c r="Y2085" s="26">
        <v>88.341999999999999</v>
      </c>
      <c r="Z2085" s="26">
        <v>883.34</v>
      </c>
      <c r="AA2085" s="26">
        <v>2290.451</v>
      </c>
      <c r="AB2085" s="26">
        <v>7146.326</v>
      </c>
      <c r="AC2085" s="26">
        <v>10087.941000000001</v>
      </c>
      <c r="AD2085" s="26">
        <v>15637.092000000001</v>
      </c>
      <c r="AE2085" s="26">
        <v>11524.786</v>
      </c>
      <c r="AF2085" s="26">
        <v>7564.8980000000001</v>
      </c>
      <c r="AG2085" s="26">
        <v>2607.1280000000002</v>
      </c>
      <c r="AH2085" s="26">
        <v>3899.1080000000002</v>
      </c>
      <c r="AI2085" s="26">
        <v>5564.5529999999999</v>
      </c>
      <c r="AJ2085" s="26">
        <v>3147.8969999999999</v>
      </c>
      <c r="AK2085" s="26">
        <v>1228.7460000000001</v>
      </c>
      <c r="AL2085" s="26">
        <v>1180.9880000000001</v>
      </c>
      <c r="AM2085" s="26">
        <v>2345.165</v>
      </c>
      <c r="AN2085" s="26">
        <v>1502.396</v>
      </c>
      <c r="AO2085" s="26">
        <v>429.56400000000002</v>
      </c>
      <c r="AP2085" s="26">
        <v>141.59100000000001</v>
      </c>
      <c r="AQ2085" s="26">
        <v>43.872</v>
      </c>
      <c r="AR2085" s="26">
        <v>29.629000000000001</v>
      </c>
      <c r="AS2085" s="26">
        <v>10.69</v>
      </c>
      <c r="AT2085" s="26">
        <v>9.0730000000000004</v>
      </c>
      <c r="AU2085" s="26">
        <v>8.7449999999999992</v>
      </c>
      <c r="AV2085" s="26">
        <v>8.7249999999999996</v>
      </c>
      <c r="AW2085" s="26">
        <v>0</v>
      </c>
      <c r="AX2085" s="26">
        <v>0</v>
      </c>
      <c r="AY2085" s="26">
        <v>0</v>
      </c>
      <c r="AZ2085" s="26">
        <v>0</v>
      </c>
      <c r="BA2085" s="26">
        <v>0</v>
      </c>
      <c r="BB2085" s="26">
        <v>0</v>
      </c>
      <c r="BC2085" s="26">
        <v>0</v>
      </c>
      <c r="BD2085" s="26">
        <v>0</v>
      </c>
    </row>
    <row r="2086" spans="1:56" x14ac:dyDescent="0.25">
      <c r="A2086" t="s">
        <v>323</v>
      </c>
      <c r="D2086" t="s">
        <v>4</v>
      </c>
      <c r="G2086" s="155">
        <v>43215</v>
      </c>
      <c r="H2086" s="41">
        <f t="shared" si="37"/>
        <v>196548.628</v>
      </c>
      <c r="I2086" s="26">
        <v>0</v>
      </c>
      <c r="J2086" s="26">
        <v>0</v>
      </c>
      <c r="K2086" s="26">
        <v>0</v>
      </c>
      <c r="L2086" s="26">
        <v>0</v>
      </c>
      <c r="M2086" s="26">
        <v>0</v>
      </c>
      <c r="N2086" s="26">
        <v>0</v>
      </c>
      <c r="O2086" s="26">
        <v>0</v>
      </c>
      <c r="P2086" s="26">
        <v>0</v>
      </c>
      <c r="Q2086" s="26">
        <v>0</v>
      </c>
      <c r="R2086" s="26">
        <v>0</v>
      </c>
      <c r="S2086" s="26">
        <v>0</v>
      </c>
      <c r="T2086" s="26">
        <v>0</v>
      </c>
      <c r="U2086" s="26">
        <v>3.1419999999999999</v>
      </c>
      <c r="V2086" s="26">
        <v>4.0720000000000001</v>
      </c>
      <c r="W2086" s="26">
        <v>3.6920000000000002</v>
      </c>
      <c r="X2086" s="26">
        <v>4.2590000000000003</v>
      </c>
      <c r="Y2086" s="26">
        <v>22.949000000000002</v>
      </c>
      <c r="Z2086" s="26">
        <v>177.50200000000001</v>
      </c>
      <c r="AA2086" s="26">
        <v>478.68</v>
      </c>
      <c r="AB2086" s="26">
        <v>803.45100000000002</v>
      </c>
      <c r="AC2086" s="26">
        <v>1087.1859999999999</v>
      </c>
      <c r="AD2086" s="26">
        <v>1371.5119999999999</v>
      </c>
      <c r="AE2086" s="26">
        <v>2097.9059999999999</v>
      </c>
      <c r="AF2086" s="26">
        <v>5193.049</v>
      </c>
      <c r="AG2086" s="26">
        <v>9030.2309999999998</v>
      </c>
      <c r="AH2086" s="26">
        <v>11428.322</v>
      </c>
      <c r="AI2086" s="26">
        <v>23112.771000000001</v>
      </c>
      <c r="AJ2086" s="26">
        <v>23650.469000000001</v>
      </c>
      <c r="AK2086" s="26">
        <v>25699.032999999999</v>
      </c>
      <c r="AL2086" s="26">
        <v>29706.778999999999</v>
      </c>
      <c r="AM2086" s="26">
        <v>24472.344000000001</v>
      </c>
      <c r="AN2086" s="26">
        <v>18267.748</v>
      </c>
      <c r="AO2086" s="26">
        <v>12170.178</v>
      </c>
      <c r="AP2086" s="26">
        <v>6170.4570000000003</v>
      </c>
      <c r="AQ2086" s="26">
        <v>1452.729</v>
      </c>
      <c r="AR2086" s="26">
        <v>82.739000000000004</v>
      </c>
      <c r="AS2086" s="26">
        <v>14.677</v>
      </c>
      <c r="AT2086" s="26">
        <v>16.140999999999998</v>
      </c>
      <c r="AU2086" s="26">
        <v>14.21</v>
      </c>
      <c r="AV2086" s="26">
        <v>12.4</v>
      </c>
      <c r="AW2086" s="26">
        <v>0</v>
      </c>
      <c r="AX2086" s="26">
        <v>0</v>
      </c>
      <c r="AY2086" s="26">
        <v>0</v>
      </c>
      <c r="AZ2086" s="26">
        <v>0</v>
      </c>
      <c r="BA2086" s="26">
        <v>0</v>
      </c>
      <c r="BB2086" s="26">
        <v>0</v>
      </c>
      <c r="BC2086" s="26">
        <v>0</v>
      </c>
      <c r="BD2086" s="26">
        <v>0</v>
      </c>
    </row>
    <row r="2087" spans="1:56" x14ac:dyDescent="0.25">
      <c r="A2087" t="s">
        <v>323</v>
      </c>
      <c r="D2087" t="s">
        <v>4</v>
      </c>
      <c r="G2087" s="155">
        <v>43216</v>
      </c>
      <c r="H2087" s="41">
        <f t="shared" si="37"/>
        <v>210943.09199999992</v>
      </c>
      <c r="I2087" s="26">
        <v>0</v>
      </c>
      <c r="J2087" s="26">
        <v>0</v>
      </c>
      <c r="K2087" s="26">
        <v>0</v>
      </c>
      <c r="L2087" s="26">
        <v>0</v>
      </c>
      <c r="M2087" s="26">
        <v>0</v>
      </c>
      <c r="N2087" s="26">
        <v>0</v>
      </c>
      <c r="O2087" s="26">
        <v>0</v>
      </c>
      <c r="P2087" s="26">
        <v>0</v>
      </c>
      <c r="Q2087" s="26">
        <v>0</v>
      </c>
      <c r="R2087" s="26">
        <v>0</v>
      </c>
      <c r="S2087" s="26">
        <v>0</v>
      </c>
      <c r="T2087" s="26">
        <v>0</v>
      </c>
      <c r="U2087" s="26">
        <v>4.1470000000000002</v>
      </c>
      <c r="V2087" s="26">
        <v>4.327</v>
      </c>
      <c r="W2087" s="26">
        <v>3.7069999999999999</v>
      </c>
      <c r="X2087" s="26">
        <v>16.812999999999999</v>
      </c>
      <c r="Y2087" s="26">
        <v>326.18</v>
      </c>
      <c r="Z2087" s="26">
        <v>1232.309</v>
      </c>
      <c r="AA2087" s="26">
        <v>2527.4879999999998</v>
      </c>
      <c r="AB2087" s="26">
        <v>4702.6509999999998</v>
      </c>
      <c r="AC2087" s="26">
        <v>8674.7469999999994</v>
      </c>
      <c r="AD2087" s="26">
        <v>15242.486000000001</v>
      </c>
      <c r="AE2087" s="26">
        <v>23569.249</v>
      </c>
      <c r="AF2087" s="26">
        <v>26080.77</v>
      </c>
      <c r="AG2087" s="26">
        <v>23545.132000000001</v>
      </c>
      <c r="AH2087" s="26">
        <v>25320.284</v>
      </c>
      <c r="AI2087" s="26">
        <v>18253.620999999999</v>
      </c>
      <c r="AJ2087" s="26">
        <v>16117.18</v>
      </c>
      <c r="AK2087" s="26">
        <v>17298.796999999999</v>
      </c>
      <c r="AL2087" s="26">
        <v>14201.071</v>
      </c>
      <c r="AM2087" s="26">
        <v>7890.61</v>
      </c>
      <c r="AN2087" s="26">
        <v>4186.7349999999997</v>
      </c>
      <c r="AO2087" s="26">
        <v>1258.875</v>
      </c>
      <c r="AP2087" s="26">
        <v>346.94499999999999</v>
      </c>
      <c r="AQ2087" s="26">
        <v>74.918999999999997</v>
      </c>
      <c r="AR2087" s="26">
        <v>16.009</v>
      </c>
      <c r="AS2087" s="26">
        <v>12.18</v>
      </c>
      <c r="AT2087" s="26">
        <v>11.518000000000001</v>
      </c>
      <c r="AU2087" s="26">
        <v>12.353999999999999</v>
      </c>
      <c r="AV2087" s="26">
        <v>11.988</v>
      </c>
      <c r="AW2087" s="26">
        <v>0</v>
      </c>
      <c r="AX2087" s="26">
        <v>0</v>
      </c>
      <c r="AY2087" s="26">
        <v>0</v>
      </c>
      <c r="AZ2087" s="26">
        <v>0</v>
      </c>
      <c r="BA2087" s="26">
        <v>0</v>
      </c>
      <c r="BB2087" s="26">
        <v>0</v>
      </c>
      <c r="BC2087" s="26">
        <v>0</v>
      </c>
      <c r="BD2087" s="26">
        <v>0</v>
      </c>
    </row>
    <row r="2088" spans="1:56" x14ac:dyDescent="0.25">
      <c r="A2088" t="s">
        <v>323</v>
      </c>
      <c r="D2088" t="s">
        <v>4</v>
      </c>
      <c r="G2088" s="155">
        <v>43217</v>
      </c>
      <c r="H2088" s="41">
        <f t="shared" si="37"/>
        <v>209040.481</v>
      </c>
      <c r="I2088" s="26">
        <v>0</v>
      </c>
      <c r="J2088" s="26">
        <v>0</v>
      </c>
      <c r="K2088" s="26">
        <v>0</v>
      </c>
      <c r="L2088" s="26">
        <v>0</v>
      </c>
      <c r="M2088" s="26">
        <v>0</v>
      </c>
      <c r="N2088" s="26">
        <v>0</v>
      </c>
      <c r="O2088" s="26">
        <v>0</v>
      </c>
      <c r="P2088" s="26">
        <v>0</v>
      </c>
      <c r="Q2088" s="26">
        <v>0</v>
      </c>
      <c r="R2088" s="26">
        <v>0</v>
      </c>
      <c r="S2088" s="26">
        <v>0</v>
      </c>
      <c r="T2088" s="26">
        <v>0</v>
      </c>
      <c r="U2088" s="26">
        <v>4.3879999999999999</v>
      </c>
      <c r="V2088" s="26">
        <v>3.4710000000000001</v>
      </c>
      <c r="W2088" s="26">
        <v>3.6829999999999998</v>
      </c>
      <c r="X2088" s="26">
        <v>24.882000000000001</v>
      </c>
      <c r="Y2088" s="26">
        <v>602.90599999999995</v>
      </c>
      <c r="Z2088" s="26">
        <v>3554.8710000000001</v>
      </c>
      <c r="AA2088" s="26">
        <v>8223.6129999999994</v>
      </c>
      <c r="AB2088" s="26">
        <v>11806.168</v>
      </c>
      <c r="AC2088" s="26">
        <v>13693.555</v>
      </c>
      <c r="AD2088" s="26">
        <v>14421.135</v>
      </c>
      <c r="AE2088" s="26">
        <v>16152.133</v>
      </c>
      <c r="AF2088" s="26">
        <v>16492.109</v>
      </c>
      <c r="AG2088" s="26">
        <v>20358.613000000001</v>
      </c>
      <c r="AH2088" s="26">
        <v>20244.036</v>
      </c>
      <c r="AI2088" s="26">
        <v>17481.850999999999</v>
      </c>
      <c r="AJ2088" s="26">
        <v>13715.596</v>
      </c>
      <c r="AK2088" s="26">
        <v>11390.334000000001</v>
      </c>
      <c r="AL2088" s="26">
        <v>10487.494000000001</v>
      </c>
      <c r="AM2088" s="26">
        <v>9433.89</v>
      </c>
      <c r="AN2088" s="26">
        <v>8424.4650000000001</v>
      </c>
      <c r="AO2088" s="26">
        <v>7068.5619999999999</v>
      </c>
      <c r="AP2088" s="26">
        <v>4314.2449999999999</v>
      </c>
      <c r="AQ2088" s="26">
        <v>995.08100000000002</v>
      </c>
      <c r="AR2088" s="26">
        <v>93.625</v>
      </c>
      <c r="AS2088" s="26">
        <v>11.845000000000001</v>
      </c>
      <c r="AT2088" s="26">
        <v>12.497999999999999</v>
      </c>
      <c r="AU2088" s="26">
        <v>12.439</v>
      </c>
      <c r="AV2088" s="26">
        <v>12.993</v>
      </c>
      <c r="AW2088" s="26">
        <v>0</v>
      </c>
      <c r="AX2088" s="26">
        <v>0</v>
      </c>
      <c r="AY2088" s="26">
        <v>0</v>
      </c>
      <c r="AZ2088" s="26">
        <v>0</v>
      </c>
      <c r="BA2088" s="26">
        <v>0</v>
      </c>
      <c r="BB2088" s="26">
        <v>0</v>
      </c>
      <c r="BC2088" s="26">
        <v>0</v>
      </c>
      <c r="BD2088" s="26">
        <v>0</v>
      </c>
    </row>
    <row r="2089" spans="1:56" x14ac:dyDescent="0.25">
      <c r="A2089" t="s">
        <v>323</v>
      </c>
      <c r="D2089" t="s">
        <v>4</v>
      </c>
      <c r="G2089" s="155">
        <v>43218</v>
      </c>
      <c r="H2089" s="41">
        <f t="shared" si="37"/>
        <v>350721.0959999999</v>
      </c>
      <c r="I2089" s="26">
        <v>0</v>
      </c>
      <c r="J2089" s="26">
        <v>0</v>
      </c>
      <c r="K2089" s="26">
        <v>0</v>
      </c>
      <c r="L2089" s="26">
        <v>0</v>
      </c>
      <c r="M2089" s="26">
        <v>0</v>
      </c>
      <c r="N2089" s="26">
        <v>0</v>
      </c>
      <c r="O2089" s="26">
        <v>0</v>
      </c>
      <c r="P2089" s="26">
        <v>0</v>
      </c>
      <c r="Q2089" s="26">
        <v>0</v>
      </c>
      <c r="R2089" s="26">
        <v>0</v>
      </c>
      <c r="S2089" s="26">
        <v>0</v>
      </c>
      <c r="T2089" s="26">
        <v>0</v>
      </c>
      <c r="U2089" s="26">
        <v>4.5640000000000001</v>
      </c>
      <c r="V2089" s="26">
        <v>4.7380000000000004</v>
      </c>
      <c r="W2089" s="26">
        <v>4.1879999999999997</v>
      </c>
      <c r="X2089" s="26">
        <v>26.45</v>
      </c>
      <c r="Y2089" s="26">
        <v>594.78700000000003</v>
      </c>
      <c r="Z2089" s="26">
        <v>3073.8310000000001</v>
      </c>
      <c r="AA2089" s="26">
        <v>7053.4620000000004</v>
      </c>
      <c r="AB2089" s="26">
        <v>10514.65</v>
      </c>
      <c r="AC2089" s="26">
        <v>15061.507</v>
      </c>
      <c r="AD2089" s="26">
        <v>19222.678</v>
      </c>
      <c r="AE2089" s="26">
        <v>24773.705999999998</v>
      </c>
      <c r="AF2089" s="26">
        <v>28843.882000000001</v>
      </c>
      <c r="AG2089" s="26">
        <v>31207.409</v>
      </c>
      <c r="AH2089" s="26">
        <v>33064.082000000002</v>
      </c>
      <c r="AI2089" s="26">
        <v>33020.413</v>
      </c>
      <c r="AJ2089" s="26">
        <v>31678.001</v>
      </c>
      <c r="AK2089" s="26">
        <v>29827.748</v>
      </c>
      <c r="AL2089" s="26">
        <v>26740.637999999999</v>
      </c>
      <c r="AM2089" s="26">
        <v>22429.022000000001</v>
      </c>
      <c r="AN2089" s="26">
        <v>17015.109</v>
      </c>
      <c r="AO2089" s="26">
        <v>10848.462</v>
      </c>
      <c r="AP2089" s="26">
        <v>4070.2530000000002</v>
      </c>
      <c r="AQ2089" s="26">
        <v>1508.0909999999999</v>
      </c>
      <c r="AR2089" s="26">
        <v>83.096999999999994</v>
      </c>
      <c r="AS2089" s="26">
        <v>13.664999999999999</v>
      </c>
      <c r="AT2089" s="26">
        <v>13.285</v>
      </c>
      <c r="AU2089" s="26">
        <v>12.111000000000001</v>
      </c>
      <c r="AV2089" s="26">
        <v>11.266999999999999</v>
      </c>
      <c r="AW2089" s="26">
        <v>0</v>
      </c>
      <c r="AX2089" s="26">
        <v>0</v>
      </c>
      <c r="AY2089" s="26">
        <v>0</v>
      </c>
      <c r="AZ2089" s="26">
        <v>0</v>
      </c>
      <c r="BA2089" s="26">
        <v>0</v>
      </c>
      <c r="BB2089" s="26">
        <v>0</v>
      </c>
      <c r="BC2089" s="26">
        <v>0</v>
      </c>
      <c r="BD2089" s="26">
        <v>0</v>
      </c>
    </row>
    <row r="2090" spans="1:56" x14ac:dyDescent="0.25">
      <c r="A2090" t="s">
        <v>323</v>
      </c>
      <c r="D2090" t="s">
        <v>4</v>
      </c>
      <c r="G2090" s="155">
        <v>43219</v>
      </c>
      <c r="H2090" s="41">
        <f t="shared" si="37"/>
        <v>261270.65899999996</v>
      </c>
      <c r="I2090" s="26">
        <v>0</v>
      </c>
      <c r="J2090" s="26">
        <v>0</v>
      </c>
      <c r="K2090" s="26">
        <v>0</v>
      </c>
      <c r="L2090" s="26">
        <v>0</v>
      </c>
      <c r="M2090" s="26">
        <v>0</v>
      </c>
      <c r="N2090" s="26">
        <v>0</v>
      </c>
      <c r="O2090" s="26">
        <v>0</v>
      </c>
      <c r="P2090" s="26">
        <v>0</v>
      </c>
      <c r="Q2090" s="26">
        <v>0</v>
      </c>
      <c r="R2090" s="26">
        <v>0</v>
      </c>
      <c r="S2090" s="26">
        <v>0</v>
      </c>
      <c r="T2090" s="26">
        <v>0</v>
      </c>
      <c r="U2090" s="26">
        <v>3.9609999999999999</v>
      </c>
      <c r="V2090" s="26">
        <v>3.4009999999999998</v>
      </c>
      <c r="W2090" s="26">
        <v>3.581</v>
      </c>
      <c r="X2090" s="26">
        <v>17.741</v>
      </c>
      <c r="Y2090" s="26">
        <v>636.88300000000004</v>
      </c>
      <c r="Z2090" s="26">
        <v>2622.5740000000001</v>
      </c>
      <c r="AA2090" s="26">
        <v>4490.7520000000004</v>
      </c>
      <c r="AB2090" s="26">
        <v>7587.8289999999997</v>
      </c>
      <c r="AC2090" s="26">
        <v>7549.0309999999999</v>
      </c>
      <c r="AD2090" s="26">
        <v>10168.647999999999</v>
      </c>
      <c r="AE2090" s="26">
        <v>16626.217000000001</v>
      </c>
      <c r="AF2090" s="26">
        <v>20822.312999999998</v>
      </c>
      <c r="AG2090" s="26">
        <v>22062.766</v>
      </c>
      <c r="AH2090" s="26">
        <v>23388.785</v>
      </c>
      <c r="AI2090" s="26">
        <v>23429.026999999998</v>
      </c>
      <c r="AJ2090" s="26">
        <v>22303.052</v>
      </c>
      <c r="AK2090" s="26">
        <v>21956.184000000001</v>
      </c>
      <c r="AL2090" s="26">
        <v>21414.692999999999</v>
      </c>
      <c r="AM2090" s="26">
        <v>21467.491000000002</v>
      </c>
      <c r="AN2090" s="26">
        <v>17863.699000000001</v>
      </c>
      <c r="AO2090" s="26">
        <v>11325.574000000001</v>
      </c>
      <c r="AP2090" s="26">
        <v>3332.7550000000001</v>
      </c>
      <c r="AQ2090" s="26">
        <v>1968.2070000000001</v>
      </c>
      <c r="AR2090" s="26">
        <v>173.8</v>
      </c>
      <c r="AS2090" s="26">
        <v>12.414999999999999</v>
      </c>
      <c r="AT2090" s="26">
        <v>14.153</v>
      </c>
      <c r="AU2090" s="26">
        <v>13.186</v>
      </c>
      <c r="AV2090" s="26">
        <v>11.941000000000001</v>
      </c>
      <c r="AW2090" s="26">
        <v>0</v>
      </c>
      <c r="AX2090" s="26">
        <v>0</v>
      </c>
      <c r="AY2090" s="26">
        <v>0</v>
      </c>
      <c r="AZ2090" s="26">
        <v>0</v>
      </c>
      <c r="BA2090" s="26">
        <v>0</v>
      </c>
      <c r="BB2090" s="26">
        <v>0</v>
      </c>
      <c r="BC2090" s="26">
        <v>0</v>
      </c>
      <c r="BD2090" s="26">
        <v>0</v>
      </c>
    </row>
    <row r="2091" spans="1:56" x14ac:dyDescent="0.25">
      <c r="A2091" t="s">
        <v>323</v>
      </c>
      <c r="D2091" t="s">
        <v>4</v>
      </c>
      <c r="G2091" s="155">
        <v>43220</v>
      </c>
      <c r="H2091" s="41">
        <f t="shared" si="37"/>
        <v>398313.93200000009</v>
      </c>
      <c r="I2091" s="26">
        <v>0</v>
      </c>
      <c r="J2091" s="26">
        <v>0</v>
      </c>
      <c r="K2091" s="26">
        <v>0</v>
      </c>
      <c r="L2091" s="26">
        <v>0</v>
      </c>
      <c r="M2091" s="26">
        <v>0</v>
      </c>
      <c r="N2091" s="26">
        <v>0</v>
      </c>
      <c r="O2091" s="26">
        <v>0</v>
      </c>
      <c r="P2091" s="26">
        <v>0</v>
      </c>
      <c r="Q2091" s="26">
        <v>0</v>
      </c>
      <c r="R2091" s="26">
        <v>0</v>
      </c>
      <c r="S2091" s="26">
        <v>0</v>
      </c>
      <c r="T2091" s="26">
        <v>0</v>
      </c>
      <c r="U2091" s="26">
        <v>4.6070000000000002</v>
      </c>
      <c r="V2091" s="26">
        <v>3.8140000000000001</v>
      </c>
      <c r="W2091" s="26">
        <v>4.1779999999999999</v>
      </c>
      <c r="X2091" s="26">
        <v>29.138999999999999</v>
      </c>
      <c r="Y2091" s="26">
        <v>925.06399999999996</v>
      </c>
      <c r="Z2091" s="26">
        <v>3653.8490000000002</v>
      </c>
      <c r="AA2091" s="26">
        <v>5687.0079999999998</v>
      </c>
      <c r="AB2091" s="26">
        <v>11021.454</v>
      </c>
      <c r="AC2091" s="26">
        <v>15835.259</v>
      </c>
      <c r="AD2091" s="26">
        <v>22698.874</v>
      </c>
      <c r="AE2091" s="26">
        <v>28321.214</v>
      </c>
      <c r="AF2091" s="26">
        <v>32873.94</v>
      </c>
      <c r="AG2091" s="26">
        <v>35989.936000000002</v>
      </c>
      <c r="AH2091" s="26">
        <v>37591.921999999999</v>
      </c>
      <c r="AI2091" s="26">
        <v>37538.502</v>
      </c>
      <c r="AJ2091" s="26">
        <v>36210.103000000003</v>
      </c>
      <c r="AK2091" s="26">
        <v>33761.123</v>
      </c>
      <c r="AL2091" s="26">
        <v>30151.758999999998</v>
      </c>
      <c r="AM2091" s="26">
        <v>25291.21</v>
      </c>
      <c r="AN2091" s="26">
        <v>19437.900000000001</v>
      </c>
      <c r="AO2091" s="26">
        <v>12859.208000000001</v>
      </c>
      <c r="AP2091" s="26">
        <v>6417.7439999999997</v>
      </c>
      <c r="AQ2091" s="26">
        <v>1824.049</v>
      </c>
      <c r="AR2091" s="26">
        <v>127.349</v>
      </c>
      <c r="AS2091" s="26">
        <v>15.27</v>
      </c>
      <c r="AT2091" s="26">
        <v>14.484</v>
      </c>
      <c r="AU2091" s="26">
        <v>12.311</v>
      </c>
      <c r="AV2091" s="26">
        <v>12.662000000000001</v>
      </c>
      <c r="AW2091" s="26">
        <v>0</v>
      </c>
      <c r="AX2091" s="26">
        <v>0</v>
      </c>
      <c r="AY2091" s="26">
        <v>0</v>
      </c>
      <c r="AZ2091" s="26">
        <v>0</v>
      </c>
      <c r="BA2091" s="26">
        <v>0</v>
      </c>
      <c r="BB2091" s="26">
        <v>0</v>
      </c>
      <c r="BC2091" s="26">
        <v>0</v>
      </c>
      <c r="BD2091" s="26">
        <v>0</v>
      </c>
    </row>
    <row r="2092" spans="1:56" x14ac:dyDescent="0.25">
      <c r="A2092" t="s">
        <v>323</v>
      </c>
      <c r="D2092" t="s">
        <v>4</v>
      </c>
      <c r="G2092" s="155">
        <v>43221</v>
      </c>
      <c r="H2092" s="41">
        <f t="shared" si="37"/>
        <v>363172.84700000001</v>
      </c>
      <c r="I2092" s="26">
        <v>0</v>
      </c>
      <c r="J2092" s="26">
        <v>0</v>
      </c>
      <c r="K2092" s="26">
        <v>0</v>
      </c>
      <c r="L2092" s="26">
        <v>0</v>
      </c>
      <c r="M2092" s="26">
        <v>0</v>
      </c>
      <c r="N2092" s="26">
        <v>0</v>
      </c>
      <c r="O2092" s="26">
        <v>0</v>
      </c>
      <c r="P2092" s="26">
        <v>0</v>
      </c>
      <c r="Q2092" s="26">
        <v>0</v>
      </c>
      <c r="R2092" s="26">
        <v>0</v>
      </c>
      <c r="S2092" s="26">
        <v>0</v>
      </c>
      <c r="T2092" s="26">
        <v>0</v>
      </c>
      <c r="U2092" s="26">
        <v>4.57</v>
      </c>
      <c r="V2092" s="26">
        <v>5.27</v>
      </c>
      <c r="W2092" s="26">
        <v>4.3150000000000004</v>
      </c>
      <c r="X2092" s="26">
        <v>13.622</v>
      </c>
      <c r="Y2092" s="26">
        <v>512.69000000000005</v>
      </c>
      <c r="Z2092" s="26">
        <v>2821.848</v>
      </c>
      <c r="AA2092" s="26">
        <v>7259.7759999999998</v>
      </c>
      <c r="AB2092" s="26">
        <v>12449.893</v>
      </c>
      <c r="AC2092" s="26">
        <v>17714.087</v>
      </c>
      <c r="AD2092" s="26">
        <v>22697.925999999999</v>
      </c>
      <c r="AE2092" s="26">
        <v>27377.788</v>
      </c>
      <c r="AF2092" s="26">
        <v>31192.062000000002</v>
      </c>
      <c r="AG2092" s="26">
        <v>33652.642</v>
      </c>
      <c r="AH2092" s="26">
        <v>34909.627</v>
      </c>
      <c r="AI2092" s="26">
        <v>34791.463000000003</v>
      </c>
      <c r="AJ2092" s="26">
        <v>33099.25</v>
      </c>
      <c r="AK2092" s="26">
        <v>29524.607</v>
      </c>
      <c r="AL2092" s="26">
        <v>24450.968000000001</v>
      </c>
      <c r="AM2092" s="26">
        <v>20210.424999999999</v>
      </c>
      <c r="AN2092" s="26">
        <v>17249.13</v>
      </c>
      <c r="AO2092" s="26">
        <v>9521.6309999999994</v>
      </c>
      <c r="AP2092" s="26">
        <v>3472.953</v>
      </c>
      <c r="AQ2092" s="26">
        <v>159.018</v>
      </c>
      <c r="AR2092" s="26">
        <v>20.713999999999999</v>
      </c>
      <c r="AS2092" s="26">
        <v>15.287000000000001</v>
      </c>
      <c r="AT2092" s="26">
        <v>15.138999999999999</v>
      </c>
      <c r="AU2092" s="26">
        <v>14.101000000000001</v>
      </c>
      <c r="AV2092" s="26">
        <v>12.045</v>
      </c>
      <c r="AW2092" s="26">
        <v>0</v>
      </c>
      <c r="AX2092" s="26">
        <v>0</v>
      </c>
      <c r="AY2092" s="26">
        <v>0</v>
      </c>
      <c r="AZ2092" s="26">
        <v>0</v>
      </c>
      <c r="BA2092" s="26">
        <v>0</v>
      </c>
      <c r="BB2092" s="26">
        <v>0</v>
      </c>
      <c r="BC2092" s="26">
        <v>0</v>
      </c>
      <c r="BD2092" s="26">
        <v>0</v>
      </c>
    </row>
    <row r="2093" spans="1:56" x14ac:dyDescent="0.25">
      <c r="A2093" t="s">
        <v>323</v>
      </c>
      <c r="D2093" t="s">
        <v>4</v>
      </c>
      <c r="G2093" s="155">
        <v>43222</v>
      </c>
      <c r="H2093" s="41">
        <f t="shared" si="37"/>
        <v>141508.21</v>
      </c>
      <c r="I2093" s="26">
        <v>0</v>
      </c>
      <c r="J2093" s="26">
        <v>0</v>
      </c>
      <c r="K2093" s="26">
        <v>0</v>
      </c>
      <c r="L2093" s="26">
        <v>0</v>
      </c>
      <c r="M2093" s="26">
        <v>0</v>
      </c>
      <c r="N2093" s="26">
        <v>0</v>
      </c>
      <c r="O2093" s="26">
        <v>0</v>
      </c>
      <c r="P2093" s="26">
        <v>0</v>
      </c>
      <c r="Q2093" s="26">
        <v>0</v>
      </c>
      <c r="R2093" s="26">
        <v>0</v>
      </c>
      <c r="S2093" s="26">
        <v>0</v>
      </c>
      <c r="T2093" s="26">
        <v>0</v>
      </c>
      <c r="U2093" s="26">
        <v>4.0129999999999999</v>
      </c>
      <c r="V2093" s="26">
        <v>4.383</v>
      </c>
      <c r="W2093" s="26">
        <v>3.7970000000000002</v>
      </c>
      <c r="X2093" s="26">
        <v>4.7169999999999996</v>
      </c>
      <c r="Y2093" s="26">
        <v>102.789</v>
      </c>
      <c r="Z2093" s="26">
        <v>573.41399999999999</v>
      </c>
      <c r="AA2093" s="26">
        <v>2109.16</v>
      </c>
      <c r="AB2093" s="26">
        <v>4014.3710000000001</v>
      </c>
      <c r="AC2093" s="26">
        <v>8329.4719999999998</v>
      </c>
      <c r="AD2093" s="26">
        <v>10746.800999999999</v>
      </c>
      <c r="AE2093" s="26">
        <v>8725.4459999999999</v>
      </c>
      <c r="AF2093" s="26">
        <v>11310.287</v>
      </c>
      <c r="AG2093" s="26">
        <v>15916.133</v>
      </c>
      <c r="AH2093" s="26">
        <v>16400.848000000002</v>
      </c>
      <c r="AI2093" s="26">
        <v>12270.509</v>
      </c>
      <c r="AJ2093" s="26">
        <v>10328.18</v>
      </c>
      <c r="AK2093" s="26">
        <v>12485.485000000001</v>
      </c>
      <c r="AL2093" s="26">
        <v>10448.819</v>
      </c>
      <c r="AM2093" s="26">
        <v>6586.2740000000003</v>
      </c>
      <c r="AN2093" s="26">
        <v>4967.4579999999996</v>
      </c>
      <c r="AO2093" s="26">
        <v>2745.875</v>
      </c>
      <c r="AP2093" s="26">
        <v>2235.498</v>
      </c>
      <c r="AQ2093" s="26">
        <v>1115.1099999999999</v>
      </c>
      <c r="AR2093" s="26">
        <v>31.879000000000001</v>
      </c>
      <c r="AS2093" s="26">
        <v>11.426</v>
      </c>
      <c r="AT2093" s="26">
        <v>11.65</v>
      </c>
      <c r="AU2093" s="26">
        <v>12.561999999999999</v>
      </c>
      <c r="AV2093" s="26">
        <v>11.853999999999999</v>
      </c>
      <c r="AW2093" s="26">
        <v>0</v>
      </c>
      <c r="AX2093" s="26">
        <v>0</v>
      </c>
      <c r="AY2093" s="26">
        <v>0</v>
      </c>
      <c r="AZ2093" s="26">
        <v>0</v>
      </c>
      <c r="BA2093" s="26">
        <v>0</v>
      </c>
      <c r="BB2093" s="26">
        <v>0</v>
      </c>
      <c r="BC2093" s="26">
        <v>0</v>
      </c>
      <c r="BD2093" s="26">
        <v>0</v>
      </c>
    </row>
    <row r="2094" spans="1:56" x14ac:dyDescent="0.25">
      <c r="A2094" t="s">
        <v>323</v>
      </c>
      <c r="D2094" t="s">
        <v>4</v>
      </c>
      <c r="G2094" s="155">
        <v>43223</v>
      </c>
      <c r="H2094" s="41">
        <f t="shared" si="37"/>
        <v>90133.373999999996</v>
      </c>
      <c r="I2094" s="26">
        <v>0</v>
      </c>
      <c r="J2094" s="26">
        <v>0</v>
      </c>
      <c r="K2094" s="26">
        <v>0</v>
      </c>
      <c r="L2094" s="26">
        <v>0</v>
      </c>
      <c r="M2094" s="26">
        <v>0</v>
      </c>
      <c r="N2094" s="26">
        <v>0</v>
      </c>
      <c r="O2094" s="26">
        <v>0</v>
      </c>
      <c r="P2094" s="26">
        <v>0</v>
      </c>
      <c r="Q2094" s="26">
        <v>0</v>
      </c>
      <c r="R2094" s="26">
        <v>0</v>
      </c>
      <c r="S2094" s="26">
        <v>0</v>
      </c>
      <c r="T2094" s="26">
        <v>0</v>
      </c>
      <c r="U2094" s="26">
        <v>3.339</v>
      </c>
      <c r="V2094" s="26">
        <v>3.125</v>
      </c>
      <c r="W2094" s="26">
        <v>2.9260000000000002</v>
      </c>
      <c r="X2094" s="26">
        <v>29.946999999999999</v>
      </c>
      <c r="Y2094" s="26">
        <v>796.44799999999998</v>
      </c>
      <c r="Z2094" s="26">
        <v>4150.2299999999996</v>
      </c>
      <c r="AA2094" s="26">
        <v>9873.7909999999993</v>
      </c>
      <c r="AB2094" s="26">
        <v>13437.413</v>
      </c>
      <c r="AC2094" s="26">
        <v>13476.68</v>
      </c>
      <c r="AD2094" s="26">
        <v>10778.837</v>
      </c>
      <c r="AE2094" s="26">
        <v>9715.9930000000004</v>
      </c>
      <c r="AF2094" s="26">
        <v>4074.4270000000001</v>
      </c>
      <c r="AG2094" s="26">
        <v>2060.8069999999998</v>
      </c>
      <c r="AH2094" s="26">
        <v>2661.7260000000001</v>
      </c>
      <c r="AI2094" s="26">
        <v>2448.277</v>
      </c>
      <c r="AJ2094" s="26">
        <v>6815.1660000000002</v>
      </c>
      <c r="AK2094" s="26">
        <v>5238.1059999999998</v>
      </c>
      <c r="AL2094" s="26">
        <v>2418.6869999999999</v>
      </c>
      <c r="AM2094" s="26">
        <v>1371.7249999999999</v>
      </c>
      <c r="AN2094" s="26">
        <v>456.02499999999998</v>
      </c>
      <c r="AO2094" s="26">
        <v>186.541</v>
      </c>
      <c r="AP2094" s="26">
        <v>58.881999999999998</v>
      </c>
      <c r="AQ2094" s="26">
        <v>16.349</v>
      </c>
      <c r="AR2094" s="26">
        <v>11.843</v>
      </c>
      <c r="AS2094" s="26">
        <v>11.242000000000001</v>
      </c>
      <c r="AT2094" s="26">
        <v>13.096</v>
      </c>
      <c r="AU2094" s="26">
        <v>11.500999999999999</v>
      </c>
      <c r="AV2094" s="26">
        <v>10.244999999999999</v>
      </c>
      <c r="AW2094" s="26">
        <v>0</v>
      </c>
      <c r="AX2094" s="26">
        <v>0</v>
      </c>
      <c r="AY2094" s="26">
        <v>0</v>
      </c>
      <c r="AZ2094" s="26">
        <v>0</v>
      </c>
      <c r="BA2094" s="26">
        <v>0</v>
      </c>
      <c r="BB2094" s="26">
        <v>0</v>
      </c>
      <c r="BC2094" s="26">
        <v>0</v>
      </c>
      <c r="BD2094" s="26">
        <v>0</v>
      </c>
    </row>
    <row r="2095" spans="1:56" x14ac:dyDescent="0.25">
      <c r="A2095" t="s">
        <v>323</v>
      </c>
      <c r="D2095" t="s">
        <v>4</v>
      </c>
      <c r="G2095" s="155">
        <v>43224</v>
      </c>
      <c r="H2095" s="41">
        <f t="shared" si="37"/>
        <v>159248.82199999999</v>
      </c>
      <c r="I2095" s="26">
        <v>0</v>
      </c>
      <c r="J2095" s="26">
        <v>0</v>
      </c>
      <c r="K2095" s="26">
        <v>0</v>
      </c>
      <c r="L2095" s="26">
        <v>0</v>
      </c>
      <c r="M2095" s="26">
        <v>0</v>
      </c>
      <c r="N2095" s="26">
        <v>0</v>
      </c>
      <c r="O2095" s="26">
        <v>0</v>
      </c>
      <c r="P2095" s="26">
        <v>0</v>
      </c>
      <c r="Q2095" s="26">
        <v>0</v>
      </c>
      <c r="R2095" s="26">
        <v>0</v>
      </c>
      <c r="S2095" s="26">
        <v>0</v>
      </c>
      <c r="T2095" s="26">
        <v>0</v>
      </c>
      <c r="U2095" s="26">
        <v>3.794</v>
      </c>
      <c r="V2095" s="26">
        <v>3.6739999999999999</v>
      </c>
      <c r="W2095" s="26">
        <v>4.25</v>
      </c>
      <c r="X2095" s="26">
        <v>4.5259999999999998</v>
      </c>
      <c r="Y2095" s="26">
        <v>12.874000000000001</v>
      </c>
      <c r="Z2095" s="26">
        <v>57.405999999999999</v>
      </c>
      <c r="AA2095" s="26">
        <v>978.30499999999995</v>
      </c>
      <c r="AB2095" s="26">
        <v>1688.585</v>
      </c>
      <c r="AC2095" s="26">
        <v>10035.297</v>
      </c>
      <c r="AD2095" s="26">
        <v>14029.74</v>
      </c>
      <c r="AE2095" s="26">
        <v>17375.518</v>
      </c>
      <c r="AF2095" s="26">
        <v>2787.8429999999998</v>
      </c>
      <c r="AG2095" s="26">
        <v>7653.8980000000001</v>
      </c>
      <c r="AH2095" s="26">
        <v>21251.976999999999</v>
      </c>
      <c r="AI2095" s="26">
        <v>13651.489</v>
      </c>
      <c r="AJ2095" s="26">
        <v>21235.405999999999</v>
      </c>
      <c r="AK2095" s="26">
        <v>14365.629000000001</v>
      </c>
      <c r="AL2095" s="26">
        <v>11044.311</v>
      </c>
      <c r="AM2095" s="26">
        <v>9747.2260000000006</v>
      </c>
      <c r="AN2095" s="26">
        <v>5857.4080000000004</v>
      </c>
      <c r="AO2095" s="26">
        <v>3249.855</v>
      </c>
      <c r="AP2095" s="26">
        <v>3683.002</v>
      </c>
      <c r="AQ2095" s="26">
        <v>456.69900000000001</v>
      </c>
      <c r="AR2095" s="26">
        <v>16.966999999999999</v>
      </c>
      <c r="AS2095" s="26">
        <v>15.016999999999999</v>
      </c>
      <c r="AT2095" s="26">
        <v>13.571</v>
      </c>
      <c r="AU2095" s="26">
        <v>11.329000000000001</v>
      </c>
      <c r="AV2095" s="26">
        <v>13.226000000000001</v>
      </c>
      <c r="AW2095" s="26">
        <v>0</v>
      </c>
      <c r="AX2095" s="26">
        <v>0</v>
      </c>
      <c r="AY2095" s="26">
        <v>0</v>
      </c>
      <c r="AZ2095" s="26">
        <v>0</v>
      </c>
      <c r="BA2095" s="26">
        <v>0</v>
      </c>
      <c r="BB2095" s="26">
        <v>0</v>
      </c>
      <c r="BC2095" s="26">
        <v>0</v>
      </c>
      <c r="BD2095" s="26">
        <v>0</v>
      </c>
    </row>
    <row r="2096" spans="1:56" x14ac:dyDescent="0.25">
      <c r="A2096" t="s">
        <v>323</v>
      </c>
      <c r="D2096" t="s">
        <v>4</v>
      </c>
      <c r="G2096" s="155">
        <v>43225</v>
      </c>
      <c r="H2096" s="41">
        <f t="shared" si="37"/>
        <v>157417.74000000002</v>
      </c>
      <c r="I2096" s="26">
        <v>0</v>
      </c>
      <c r="J2096" s="26">
        <v>0</v>
      </c>
      <c r="K2096" s="26">
        <v>0</v>
      </c>
      <c r="L2096" s="26">
        <v>0</v>
      </c>
      <c r="M2096" s="26">
        <v>0</v>
      </c>
      <c r="N2096" s="26">
        <v>0</v>
      </c>
      <c r="O2096" s="26">
        <v>0</v>
      </c>
      <c r="P2096" s="26">
        <v>0</v>
      </c>
      <c r="Q2096" s="26">
        <v>0</v>
      </c>
      <c r="R2096" s="26">
        <v>0</v>
      </c>
      <c r="S2096" s="26">
        <v>0</v>
      </c>
      <c r="T2096" s="26">
        <v>0</v>
      </c>
      <c r="U2096" s="26">
        <v>3.6640000000000001</v>
      </c>
      <c r="V2096" s="26">
        <v>4.8890000000000002</v>
      </c>
      <c r="W2096" s="26">
        <v>3.5569999999999999</v>
      </c>
      <c r="X2096" s="26">
        <v>4.351</v>
      </c>
      <c r="Y2096" s="26">
        <v>198.30799999999999</v>
      </c>
      <c r="Z2096" s="26">
        <v>1549.9749999999999</v>
      </c>
      <c r="AA2096" s="26">
        <v>6325.63</v>
      </c>
      <c r="AB2096" s="26">
        <v>8519.7610000000004</v>
      </c>
      <c r="AC2096" s="26">
        <v>6249.2209999999995</v>
      </c>
      <c r="AD2096" s="26">
        <v>8921.5470000000005</v>
      </c>
      <c r="AE2096" s="26">
        <v>9352.82</v>
      </c>
      <c r="AF2096" s="26">
        <v>11076.924000000001</v>
      </c>
      <c r="AG2096" s="26">
        <v>14540.481</v>
      </c>
      <c r="AH2096" s="26">
        <v>13715.67</v>
      </c>
      <c r="AI2096" s="26">
        <v>8529.3590000000004</v>
      </c>
      <c r="AJ2096" s="26">
        <v>6997.2650000000003</v>
      </c>
      <c r="AK2096" s="26">
        <v>11636.976000000001</v>
      </c>
      <c r="AL2096" s="26">
        <v>18178.373</v>
      </c>
      <c r="AM2096" s="26">
        <v>15897.976000000001</v>
      </c>
      <c r="AN2096" s="26">
        <v>8717.0830000000005</v>
      </c>
      <c r="AO2096" s="26">
        <v>4576.1540000000005</v>
      </c>
      <c r="AP2096" s="26">
        <v>2010.415</v>
      </c>
      <c r="AQ2096" s="26">
        <v>330.11900000000003</v>
      </c>
      <c r="AR2096" s="26">
        <v>31.007999999999999</v>
      </c>
      <c r="AS2096" s="26">
        <v>12.273</v>
      </c>
      <c r="AT2096" s="26">
        <v>11.577999999999999</v>
      </c>
      <c r="AU2096" s="26">
        <v>11.920999999999999</v>
      </c>
      <c r="AV2096" s="26">
        <v>10.442</v>
      </c>
      <c r="AW2096" s="26">
        <v>0</v>
      </c>
      <c r="AX2096" s="26">
        <v>0</v>
      </c>
      <c r="AY2096" s="26">
        <v>0</v>
      </c>
      <c r="AZ2096" s="26">
        <v>0</v>
      </c>
      <c r="BA2096" s="26">
        <v>0</v>
      </c>
      <c r="BB2096" s="26">
        <v>0</v>
      </c>
      <c r="BC2096" s="26">
        <v>0</v>
      </c>
      <c r="BD2096" s="26">
        <v>0</v>
      </c>
    </row>
    <row r="2097" spans="1:56" x14ac:dyDescent="0.25">
      <c r="A2097" t="s">
        <v>323</v>
      </c>
      <c r="D2097" t="s">
        <v>4</v>
      </c>
      <c r="G2097" s="155">
        <v>43226</v>
      </c>
      <c r="H2097" s="41">
        <f t="shared" si="37"/>
        <v>300315.97800000006</v>
      </c>
      <c r="I2097" s="26">
        <v>0</v>
      </c>
      <c r="J2097" s="26">
        <v>0</v>
      </c>
      <c r="K2097" s="26">
        <v>0</v>
      </c>
      <c r="L2097" s="26">
        <v>0</v>
      </c>
      <c r="M2097" s="26">
        <v>0</v>
      </c>
      <c r="N2097" s="26">
        <v>0</v>
      </c>
      <c r="O2097" s="26">
        <v>0</v>
      </c>
      <c r="P2097" s="26">
        <v>0</v>
      </c>
      <c r="Q2097" s="26">
        <v>0</v>
      </c>
      <c r="R2097" s="26">
        <v>0</v>
      </c>
      <c r="S2097" s="26">
        <v>0</v>
      </c>
      <c r="T2097" s="26">
        <v>0</v>
      </c>
      <c r="U2097" s="26">
        <v>4.085</v>
      </c>
      <c r="V2097" s="26">
        <v>4.1260000000000003</v>
      </c>
      <c r="W2097" s="26">
        <v>3.8319999999999999</v>
      </c>
      <c r="X2097" s="26">
        <v>6.68</v>
      </c>
      <c r="Y2097" s="26">
        <v>121.96</v>
      </c>
      <c r="Z2097" s="26">
        <v>1100.0419999999999</v>
      </c>
      <c r="AA2097" s="26">
        <v>3075</v>
      </c>
      <c r="AB2097" s="26">
        <v>7805.7460000000001</v>
      </c>
      <c r="AC2097" s="26">
        <v>15530.531999999999</v>
      </c>
      <c r="AD2097" s="26">
        <v>21983.348999999998</v>
      </c>
      <c r="AE2097" s="26">
        <v>26703.956999999999</v>
      </c>
      <c r="AF2097" s="26">
        <v>30160.129000000001</v>
      </c>
      <c r="AG2097" s="26">
        <v>31979.234</v>
      </c>
      <c r="AH2097" s="26">
        <v>33798.686999999998</v>
      </c>
      <c r="AI2097" s="26">
        <v>28983.358</v>
      </c>
      <c r="AJ2097" s="26">
        <v>25839.379000000001</v>
      </c>
      <c r="AK2097" s="26">
        <v>22682.172999999999</v>
      </c>
      <c r="AL2097" s="26">
        <v>19666.151999999998</v>
      </c>
      <c r="AM2097" s="26">
        <v>13849.456</v>
      </c>
      <c r="AN2097" s="26">
        <v>9123.2260000000006</v>
      </c>
      <c r="AO2097" s="26">
        <v>4821.4070000000002</v>
      </c>
      <c r="AP2097" s="26">
        <v>2441.1419999999998</v>
      </c>
      <c r="AQ2097" s="26">
        <v>544.46900000000005</v>
      </c>
      <c r="AR2097" s="26">
        <v>33.591000000000001</v>
      </c>
      <c r="AS2097" s="26">
        <v>14.561999999999999</v>
      </c>
      <c r="AT2097" s="26">
        <v>15.010999999999999</v>
      </c>
      <c r="AU2097" s="26">
        <v>12.292</v>
      </c>
      <c r="AV2097" s="26">
        <v>12.401</v>
      </c>
      <c r="AW2097" s="26">
        <v>0</v>
      </c>
      <c r="AX2097" s="26">
        <v>0</v>
      </c>
      <c r="AY2097" s="26">
        <v>0</v>
      </c>
      <c r="AZ2097" s="26">
        <v>0</v>
      </c>
      <c r="BA2097" s="26">
        <v>0</v>
      </c>
      <c r="BB2097" s="26">
        <v>0</v>
      </c>
      <c r="BC2097" s="26">
        <v>0</v>
      </c>
      <c r="BD2097" s="26">
        <v>0</v>
      </c>
    </row>
    <row r="2098" spans="1:56" x14ac:dyDescent="0.25">
      <c r="A2098" t="s">
        <v>323</v>
      </c>
      <c r="D2098" t="s">
        <v>4</v>
      </c>
      <c r="G2098" s="155">
        <v>43227</v>
      </c>
      <c r="H2098" s="41">
        <f t="shared" si="37"/>
        <v>149974.49000000005</v>
      </c>
      <c r="I2098" s="26">
        <v>0</v>
      </c>
      <c r="J2098" s="26">
        <v>0</v>
      </c>
      <c r="K2098" s="26">
        <v>0</v>
      </c>
      <c r="L2098" s="26">
        <v>0</v>
      </c>
      <c r="M2098" s="26">
        <v>0</v>
      </c>
      <c r="N2098" s="26">
        <v>0</v>
      </c>
      <c r="O2098" s="26">
        <v>0</v>
      </c>
      <c r="P2098" s="26">
        <v>0</v>
      </c>
      <c r="Q2098" s="26">
        <v>0</v>
      </c>
      <c r="R2098" s="26">
        <v>0</v>
      </c>
      <c r="S2098" s="26">
        <v>0</v>
      </c>
      <c r="T2098" s="26">
        <v>0</v>
      </c>
      <c r="U2098" s="26">
        <v>4.1589999999999998</v>
      </c>
      <c r="V2098" s="26">
        <v>4.008</v>
      </c>
      <c r="W2098" s="26">
        <v>3.8079999999999998</v>
      </c>
      <c r="X2098" s="26">
        <v>12.603</v>
      </c>
      <c r="Y2098" s="26">
        <v>234.88300000000001</v>
      </c>
      <c r="Z2098" s="26">
        <v>1045.577</v>
      </c>
      <c r="AA2098" s="26">
        <v>4704.32</v>
      </c>
      <c r="AB2098" s="26">
        <v>11543.786</v>
      </c>
      <c r="AC2098" s="26">
        <v>12055.013000000001</v>
      </c>
      <c r="AD2098" s="26">
        <v>12556.903</v>
      </c>
      <c r="AE2098" s="26">
        <v>20181.617999999999</v>
      </c>
      <c r="AF2098" s="26">
        <v>22536.321</v>
      </c>
      <c r="AG2098" s="26">
        <v>17258.578000000001</v>
      </c>
      <c r="AH2098" s="26">
        <v>16392.596000000001</v>
      </c>
      <c r="AI2098" s="26">
        <v>10312.939</v>
      </c>
      <c r="AJ2098" s="26">
        <v>5650.2460000000001</v>
      </c>
      <c r="AK2098" s="26">
        <v>3559.2629999999999</v>
      </c>
      <c r="AL2098" s="26">
        <v>5008.1350000000002</v>
      </c>
      <c r="AM2098" s="26">
        <v>3725.8719999999998</v>
      </c>
      <c r="AN2098" s="26">
        <v>1509.1079999999999</v>
      </c>
      <c r="AO2098" s="26">
        <v>1139.1679999999999</v>
      </c>
      <c r="AP2098" s="26">
        <v>372.04199999999997</v>
      </c>
      <c r="AQ2098" s="26">
        <v>105.16500000000001</v>
      </c>
      <c r="AR2098" s="26">
        <v>11.090999999999999</v>
      </c>
      <c r="AS2098" s="26">
        <v>12.488</v>
      </c>
      <c r="AT2098" s="26">
        <v>12.662000000000001</v>
      </c>
      <c r="AU2098" s="26">
        <v>11.385</v>
      </c>
      <c r="AV2098" s="26">
        <v>10.753</v>
      </c>
      <c r="AW2098" s="26">
        <v>0</v>
      </c>
      <c r="AX2098" s="26">
        <v>0</v>
      </c>
      <c r="AY2098" s="26">
        <v>0</v>
      </c>
      <c r="AZ2098" s="26">
        <v>0</v>
      </c>
      <c r="BA2098" s="26">
        <v>0</v>
      </c>
      <c r="BB2098" s="26">
        <v>0</v>
      </c>
      <c r="BC2098" s="26">
        <v>0</v>
      </c>
      <c r="BD2098" s="26">
        <v>0</v>
      </c>
    </row>
    <row r="2099" spans="1:56" x14ac:dyDescent="0.25">
      <c r="A2099" t="s">
        <v>323</v>
      </c>
      <c r="D2099" t="s">
        <v>4</v>
      </c>
      <c r="G2099" s="155">
        <v>43228</v>
      </c>
      <c r="H2099" s="41">
        <f t="shared" si="37"/>
        <v>299538.09699999995</v>
      </c>
      <c r="I2099" s="26">
        <v>0</v>
      </c>
      <c r="J2099" s="26">
        <v>0</v>
      </c>
      <c r="K2099" s="26">
        <v>0</v>
      </c>
      <c r="L2099" s="26">
        <v>0</v>
      </c>
      <c r="M2099" s="26">
        <v>0</v>
      </c>
      <c r="N2099" s="26">
        <v>0</v>
      </c>
      <c r="O2099" s="26">
        <v>0</v>
      </c>
      <c r="P2099" s="26">
        <v>0</v>
      </c>
      <c r="Q2099" s="26">
        <v>0</v>
      </c>
      <c r="R2099" s="26">
        <v>0</v>
      </c>
      <c r="S2099" s="26">
        <v>0</v>
      </c>
      <c r="T2099" s="26">
        <v>0</v>
      </c>
      <c r="U2099" s="26">
        <v>4.1980000000000004</v>
      </c>
      <c r="V2099" s="26">
        <v>2.9409999999999998</v>
      </c>
      <c r="W2099" s="26">
        <v>9.8949999999999996</v>
      </c>
      <c r="X2099" s="26">
        <v>12.571</v>
      </c>
      <c r="Y2099" s="26">
        <v>205.042</v>
      </c>
      <c r="Z2099" s="26">
        <v>1867.2260000000001</v>
      </c>
      <c r="AA2099" s="26">
        <v>5879.2049999999999</v>
      </c>
      <c r="AB2099" s="26">
        <v>10388.486000000001</v>
      </c>
      <c r="AC2099" s="26">
        <v>12771.171</v>
      </c>
      <c r="AD2099" s="26">
        <v>13831.153</v>
      </c>
      <c r="AE2099" s="26">
        <v>16475.190999999999</v>
      </c>
      <c r="AF2099" s="26">
        <v>19277.192999999999</v>
      </c>
      <c r="AG2099" s="26">
        <v>23299.412</v>
      </c>
      <c r="AH2099" s="26">
        <v>28681.293000000001</v>
      </c>
      <c r="AI2099" s="26">
        <v>29425.019</v>
      </c>
      <c r="AJ2099" s="26">
        <v>28282.530999999999</v>
      </c>
      <c r="AK2099" s="26">
        <v>30019.22</v>
      </c>
      <c r="AL2099" s="26">
        <v>26972.425999999999</v>
      </c>
      <c r="AM2099" s="26">
        <v>21776.429</v>
      </c>
      <c r="AN2099" s="26">
        <v>16029.152</v>
      </c>
      <c r="AO2099" s="26">
        <v>9631.2150000000001</v>
      </c>
      <c r="AP2099" s="26">
        <v>3950.252</v>
      </c>
      <c r="AQ2099" s="26">
        <v>673.28599999999994</v>
      </c>
      <c r="AR2099" s="26">
        <v>21.048999999999999</v>
      </c>
      <c r="AS2099" s="26">
        <v>14.763999999999999</v>
      </c>
      <c r="AT2099" s="26">
        <v>13.817</v>
      </c>
      <c r="AU2099" s="26">
        <v>11.375999999999999</v>
      </c>
      <c r="AV2099" s="26">
        <v>12.584</v>
      </c>
      <c r="AW2099" s="26">
        <v>0</v>
      </c>
      <c r="AX2099" s="26">
        <v>0</v>
      </c>
      <c r="AY2099" s="26">
        <v>0</v>
      </c>
      <c r="AZ2099" s="26">
        <v>0</v>
      </c>
      <c r="BA2099" s="26">
        <v>0</v>
      </c>
      <c r="BB2099" s="26">
        <v>0</v>
      </c>
      <c r="BC2099" s="26">
        <v>0</v>
      </c>
      <c r="BD2099" s="26">
        <v>0</v>
      </c>
    </row>
    <row r="2100" spans="1:56" x14ac:dyDescent="0.25">
      <c r="A2100" t="s">
        <v>323</v>
      </c>
      <c r="D2100" t="s">
        <v>4</v>
      </c>
      <c r="G2100" s="155">
        <v>43229</v>
      </c>
      <c r="H2100" s="41">
        <f t="shared" si="37"/>
        <v>116134.995</v>
      </c>
      <c r="I2100" s="26">
        <v>0</v>
      </c>
      <c r="J2100" s="26">
        <v>0</v>
      </c>
      <c r="K2100" s="26">
        <v>0</v>
      </c>
      <c r="L2100" s="26">
        <v>0</v>
      </c>
      <c r="M2100" s="26">
        <v>0</v>
      </c>
      <c r="N2100" s="26">
        <v>0</v>
      </c>
      <c r="O2100" s="26">
        <v>0</v>
      </c>
      <c r="P2100" s="26">
        <v>0</v>
      </c>
      <c r="Q2100" s="26">
        <v>0</v>
      </c>
      <c r="R2100" s="26">
        <v>0</v>
      </c>
      <c r="S2100" s="26">
        <v>0</v>
      </c>
      <c r="T2100" s="26">
        <v>0</v>
      </c>
      <c r="U2100" s="26">
        <v>6.3470000000000004</v>
      </c>
      <c r="V2100" s="26">
        <v>5.258</v>
      </c>
      <c r="W2100" s="26">
        <v>4.7880000000000003</v>
      </c>
      <c r="X2100" s="26">
        <v>5.8220000000000001</v>
      </c>
      <c r="Y2100" s="26">
        <v>104.456</v>
      </c>
      <c r="Z2100" s="26">
        <v>1380.9749999999999</v>
      </c>
      <c r="AA2100" s="26">
        <v>4567.402</v>
      </c>
      <c r="AB2100" s="26">
        <v>5813.8720000000003</v>
      </c>
      <c r="AC2100" s="26">
        <v>11611.771000000001</v>
      </c>
      <c r="AD2100" s="26">
        <v>10013.491</v>
      </c>
      <c r="AE2100" s="26">
        <v>11218.933000000001</v>
      </c>
      <c r="AF2100" s="26">
        <v>11419.257</v>
      </c>
      <c r="AG2100" s="26">
        <v>7089.1490000000003</v>
      </c>
      <c r="AH2100" s="26">
        <v>6922.1149999999998</v>
      </c>
      <c r="AI2100" s="26">
        <v>6469.7709999999997</v>
      </c>
      <c r="AJ2100" s="26">
        <v>12562.734</v>
      </c>
      <c r="AK2100" s="26">
        <v>10405.966</v>
      </c>
      <c r="AL2100" s="26">
        <v>5189.8010000000004</v>
      </c>
      <c r="AM2100" s="26">
        <v>2467.1210000000001</v>
      </c>
      <c r="AN2100" s="26">
        <v>4633.0919999999996</v>
      </c>
      <c r="AO2100" s="26">
        <v>3070.8589999999999</v>
      </c>
      <c r="AP2100" s="26">
        <v>986.28300000000002</v>
      </c>
      <c r="AQ2100" s="26">
        <v>124.229</v>
      </c>
      <c r="AR2100" s="26">
        <v>14.257999999999999</v>
      </c>
      <c r="AS2100" s="26">
        <v>11.23</v>
      </c>
      <c r="AT2100" s="26">
        <v>11.952999999999999</v>
      </c>
      <c r="AU2100" s="26">
        <v>11.289</v>
      </c>
      <c r="AV2100" s="26">
        <v>12.773</v>
      </c>
      <c r="AW2100" s="26">
        <v>0</v>
      </c>
      <c r="AX2100" s="26">
        <v>0</v>
      </c>
      <c r="AY2100" s="26">
        <v>0</v>
      </c>
      <c r="AZ2100" s="26">
        <v>0</v>
      </c>
      <c r="BA2100" s="26">
        <v>0</v>
      </c>
      <c r="BB2100" s="26">
        <v>0</v>
      </c>
      <c r="BC2100" s="26">
        <v>0</v>
      </c>
      <c r="BD2100" s="26">
        <v>0</v>
      </c>
    </row>
    <row r="2101" spans="1:56" x14ac:dyDescent="0.25">
      <c r="A2101" t="s">
        <v>323</v>
      </c>
      <c r="D2101" t="s">
        <v>4</v>
      </c>
      <c r="G2101" s="155">
        <v>43230</v>
      </c>
      <c r="H2101" s="41">
        <f t="shared" si="37"/>
        <v>191712.79500000001</v>
      </c>
      <c r="I2101" s="26">
        <v>0</v>
      </c>
      <c r="J2101" s="26">
        <v>0</v>
      </c>
      <c r="K2101" s="26">
        <v>0</v>
      </c>
      <c r="L2101" s="26">
        <v>0</v>
      </c>
      <c r="M2101" s="26">
        <v>0</v>
      </c>
      <c r="N2101" s="26">
        <v>0</v>
      </c>
      <c r="O2101" s="26">
        <v>0</v>
      </c>
      <c r="P2101" s="26">
        <v>0</v>
      </c>
      <c r="Q2101" s="26">
        <v>0</v>
      </c>
      <c r="R2101" s="26">
        <v>0</v>
      </c>
      <c r="S2101" s="26">
        <v>0</v>
      </c>
      <c r="T2101" s="26">
        <v>0</v>
      </c>
      <c r="U2101" s="26">
        <v>4.7489999999999997</v>
      </c>
      <c r="V2101" s="26">
        <v>5.5549999999999997</v>
      </c>
      <c r="W2101" s="26">
        <v>5.5529999999999999</v>
      </c>
      <c r="X2101" s="26">
        <v>7.9720000000000004</v>
      </c>
      <c r="Y2101" s="26">
        <v>351.84300000000002</v>
      </c>
      <c r="Z2101" s="26">
        <v>2650.4839999999999</v>
      </c>
      <c r="AA2101" s="26">
        <v>6855.8040000000001</v>
      </c>
      <c r="AB2101" s="26">
        <v>11918.05</v>
      </c>
      <c r="AC2101" s="26">
        <v>15584.981</v>
      </c>
      <c r="AD2101" s="26">
        <v>18959.810000000001</v>
      </c>
      <c r="AE2101" s="26">
        <v>18349.536</v>
      </c>
      <c r="AF2101" s="26">
        <v>17472.492999999999</v>
      </c>
      <c r="AG2101" s="26">
        <v>15139.191000000001</v>
      </c>
      <c r="AH2101" s="26">
        <v>10591.995000000001</v>
      </c>
      <c r="AI2101" s="26">
        <v>8667.9159999999993</v>
      </c>
      <c r="AJ2101" s="26">
        <v>9713.26</v>
      </c>
      <c r="AK2101" s="26">
        <v>11517.514999999999</v>
      </c>
      <c r="AL2101" s="26">
        <v>13362.388999999999</v>
      </c>
      <c r="AM2101" s="26">
        <v>14796.799000000001</v>
      </c>
      <c r="AN2101" s="26">
        <v>10180.491</v>
      </c>
      <c r="AO2101" s="26">
        <v>4379.3940000000002</v>
      </c>
      <c r="AP2101" s="26">
        <v>1013.514</v>
      </c>
      <c r="AQ2101" s="26">
        <v>106.89100000000001</v>
      </c>
      <c r="AR2101" s="26">
        <v>14.507999999999999</v>
      </c>
      <c r="AS2101" s="26">
        <v>14.808999999999999</v>
      </c>
      <c r="AT2101" s="26">
        <v>14.582000000000001</v>
      </c>
      <c r="AU2101" s="26">
        <v>15.499000000000001</v>
      </c>
      <c r="AV2101" s="26">
        <v>17.212</v>
      </c>
      <c r="AW2101" s="26">
        <v>0</v>
      </c>
      <c r="AX2101" s="26">
        <v>0</v>
      </c>
      <c r="AY2101" s="26">
        <v>0</v>
      </c>
      <c r="AZ2101" s="26">
        <v>0</v>
      </c>
      <c r="BA2101" s="26">
        <v>0</v>
      </c>
      <c r="BB2101" s="26">
        <v>0</v>
      </c>
      <c r="BC2101" s="26">
        <v>0</v>
      </c>
      <c r="BD2101" s="26">
        <v>0</v>
      </c>
    </row>
    <row r="2102" spans="1:56" x14ac:dyDescent="0.25">
      <c r="A2102" t="s">
        <v>323</v>
      </c>
      <c r="D2102" t="s">
        <v>4</v>
      </c>
      <c r="G2102" s="155">
        <v>43231</v>
      </c>
      <c r="H2102" s="41">
        <f t="shared" si="37"/>
        <v>11891.628999999999</v>
      </c>
      <c r="I2102" s="26">
        <v>0</v>
      </c>
      <c r="J2102" s="26">
        <v>0</v>
      </c>
      <c r="K2102" s="26">
        <v>0</v>
      </c>
      <c r="L2102" s="26">
        <v>0</v>
      </c>
      <c r="M2102" s="26">
        <v>0</v>
      </c>
      <c r="N2102" s="26">
        <v>0</v>
      </c>
      <c r="O2102" s="26">
        <v>0</v>
      </c>
      <c r="P2102" s="26">
        <v>0</v>
      </c>
      <c r="Q2102" s="26">
        <v>0</v>
      </c>
      <c r="R2102" s="26">
        <v>0</v>
      </c>
      <c r="S2102" s="26">
        <v>0</v>
      </c>
      <c r="T2102" s="26">
        <v>0</v>
      </c>
      <c r="U2102" s="26">
        <v>3.0920000000000001</v>
      </c>
      <c r="V2102" s="26">
        <v>4.7869999999999999</v>
      </c>
      <c r="W2102" s="26">
        <v>5.0209999999999999</v>
      </c>
      <c r="X2102" s="26">
        <v>14.743</v>
      </c>
      <c r="Y2102" s="26">
        <v>144.28399999999999</v>
      </c>
      <c r="Z2102" s="26">
        <v>252.03700000000001</v>
      </c>
      <c r="AA2102" s="26">
        <v>646.125</v>
      </c>
      <c r="AB2102" s="26">
        <v>1142.4359999999999</v>
      </c>
      <c r="AC2102" s="26">
        <v>894.63499999999999</v>
      </c>
      <c r="AD2102" s="26">
        <v>1548.3219999999999</v>
      </c>
      <c r="AE2102" s="26">
        <v>1446.5809999999999</v>
      </c>
      <c r="AF2102" s="26">
        <v>531.37099999999998</v>
      </c>
      <c r="AG2102" s="26">
        <v>549.43700000000001</v>
      </c>
      <c r="AH2102" s="26">
        <v>785.59100000000001</v>
      </c>
      <c r="AI2102" s="26">
        <v>1213.7080000000001</v>
      </c>
      <c r="AJ2102" s="26">
        <v>786.74300000000005</v>
      </c>
      <c r="AK2102" s="26">
        <v>763.32799999999997</v>
      </c>
      <c r="AL2102" s="26">
        <v>406.67099999999999</v>
      </c>
      <c r="AM2102" s="26">
        <v>333.97899999999998</v>
      </c>
      <c r="AN2102" s="26">
        <v>120.81699999999999</v>
      </c>
      <c r="AO2102" s="26">
        <v>118.126</v>
      </c>
      <c r="AP2102" s="26">
        <v>97.662000000000006</v>
      </c>
      <c r="AQ2102" s="26">
        <v>24.437000000000001</v>
      </c>
      <c r="AR2102" s="26">
        <v>13.792999999999999</v>
      </c>
      <c r="AS2102" s="26">
        <v>12.214</v>
      </c>
      <c r="AT2102" s="26">
        <v>9.766</v>
      </c>
      <c r="AU2102" s="26">
        <v>10.307</v>
      </c>
      <c r="AV2102" s="26">
        <v>11.616</v>
      </c>
      <c r="AW2102" s="26">
        <v>0</v>
      </c>
      <c r="AX2102" s="26">
        <v>0</v>
      </c>
      <c r="AY2102" s="26">
        <v>0</v>
      </c>
      <c r="AZ2102" s="26">
        <v>0</v>
      </c>
      <c r="BA2102" s="26">
        <v>0</v>
      </c>
      <c r="BB2102" s="26">
        <v>0</v>
      </c>
      <c r="BC2102" s="26">
        <v>0</v>
      </c>
      <c r="BD2102" s="26">
        <v>0</v>
      </c>
    </row>
    <row r="2103" spans="1:56" x14ac:dyDescent="0.25">
      <c r="A2103" t="s">
        <v>323</v>
      </c>
      <c r="D2103" t="s">
        <v>4</v>
      </c>
      <c r="G2103" s="155">
        <v>43232</v>
      </c>
      <c r="H2103" s="41">
        <f t="shared" si="37"/>
        <v>220256.416</v>
      </c>
      <c r="I2103" s="26">
        <v>0</v>
      </c>
      <c r="J2103" s="26">
        <v>0</v>
      </c>
      <c r="K2103" s="26">
        <v>0</v>
      </c>
      <c r="L2103" s="26">
        <v>0</v>
      </c>
      <c r="M2103" s="26">
        <v>0</v>
      </c>
      <c r="N2103" s="26">
        <v>0</v>
      </c>
      <c r="O2103" s="26">
        <v>0</v>
      </c>
      <c r="P2103" s="26">
        <v>0</v>
      </c>
      <c r="Q2103" s="26">
        <v>0</v>
      </c>
      <c r="R2103" s="26">
        <v>0</v>
      </c>
      <c r="S2103" s="26">
        <v>0</v>
      </c>
      <c r="T2103" s="26">
        <v>0</v>
      </c>
      <c r="U2103" s="26">
        <v>3.7109999999999999</v>
      </c>
      <c r="V2103" s="26">
        <v>5.5670000000000002</v>
      </c>
      <c r="W2103" s="26">
        <v>4.9109999999999996</v>
      </c>
      <c r="X2103" s="26">
        <v>6.2370000000000001</v>
      </c>
      <c r="Y2103" s="26">
        <v>365.005</v>
      </c>
      <c r="Z2103" s="26">
        <v>2589.2179999999998</v>
      </c>
      <c r="AA2103" s="26">
        <v>6663.2439999999997</v>
      </c>
      <c r="AB2103" s="26">
        <v>11768.718000000001</v>
      </c>
      <c r="AC2103" s="26">
        <v>16863.474999999999</v>
      </c>
      <c r="AD2103" s="26">
        <v>21751.45</v>
      </c>
      <c r="AE2103" s="26">
        <v>25728.752</v>
      </c>
      <c r="AF2103" s="26">
        <v>27079.874</v>
      </c>
      <c r="AG2103" s="26">
        <v>26311.616000000002</v>
      </c>
      <c r="AH2103" s="26">
        <v>19689.689999999999</v>
      </c>
      <c r="AI2103" s="26">
        <v>17675.644</v>
      </c>
      <c r="AJ2103" s="26">
        <v>15980.511</v>
      </c>
      <c r="AK2103" s="26">
        <v>8560.7610000000004</v>
      </c>
      <c r="AL2103" s="26">
        <v>8285.4670000000006</v>
      </c>
      <c r="AM2103" s="26">
        <v>5940.9639999999999</v>
      </c>
      <c r="AN2103" s="26">
        <v>3515.6320000000001</v>
      </c>
      <c r="AO2103" s="26">
        <v>1139.3219999999999</v>
      </c>
      <c r="AP2103" s="26">
        <v>219.709</v>
      </c>
      <c r="AQ2103" s="26">
        <v>40.189</v>
      </c>
      <c r="AR2103" s="26">
        <v>13.539</v>
      </c>
      <c r="AS2103" s="26">
        <v>14.606</v>
      </c>
      <c r="AT2103" s="26">
        <v>13.848000000000001</v>
      </c>
      <c r="AU2103" s="26">
        <v>12.071</v>
      </c>
      <c r="AV2103" s="26">
        <v>12.685</v>
      </c>
      <c r="AW2103" s="26">
        <v>0</v>
      </c>
      <c r="AX2103" s="26">
        <v>0</v>
      </c>
      <c r="AY2103" s="26">
        <v>0</v>
      </c>
      <c r="AZ2103" s="26">
        <v>0</v>
      </c>
      <c r="BA2103" s="26">
        <v>0</v>
      </c>
      <c r="BB2103" s="26">
        <v>0</v>
      </c>
      <c r="BC2103" s="26">
        <v>0</v>
      </c>
      <c r="BD2103" s="26">
        <v>0</v>
      </c>
    </row>
    <row r="2104" spans="1:56" x14ac:dyDescent="0.25">
      <c r="A2104" t="s">
        <v>323</v>
      </c>
      <c r="D2104" t="s">
        <v>4</v>
      </c>
      <c r="G2104" s="155">
        <v>43233</v>
      </c>
      <c r="H2104" s="41">
        <f t="shared" si="37"/>
        <v>255460.05000000002</v>
      </c>
      <c r="I2104" s="26">
        <v>0</v>
      </c>
      <c r="J2104" s="26">
        <v>0</v>
      </c>
      <c r="K2104" s="26">
        <v>0</v>
      </c>
      <c r="L2104" s="26">
        <v>0</v>
      </c>
      <c r="M2104" s="26">
        <v>0</v>
      </c>
      <c r="N2104" s="26">
        <v>0</v>
      </c>
      <c r="O2104" s="26">
        <v>0</v>
      </c>
      <c r="P2104" s="26">
        <v>0</v>
      </c>
      <c r="Q2104" s="26">
        <v>0</v>
      </c>
      <c r="R2104" s="26">
        <v>0</v>
      </c>
      <c r="S2104" s="26">
        <v>0</v>
      </c>
      <c r="T2104" s="26">
        <v>0</v>
      </c>
      <c r="U2104" s="26">
        <v>3.7869999999999999</v>
      </c>
      <c r="V2104" s="26">
        <v>4.226</v>
      </c>
      <c r="W2104" s="26">
        <v>3.5619999999999998</v>
      </c>
      <c r="X2104" s="26">
        <v>4.5019999999999998</v>
      </c>
      <c r="Y2104" s="26">
        <v>170.00399999999999</v>
      </c>
      <c r="Z2104" s="26">
        <v>1131.6869999999999</v>
      </c>
      <c r="AA2104" s="26">
        <v>3898.069</v>
      </c>
      <c r="AB2104" s="26">
        <v>9190.0329999999994</v>
      </c>
      <c r="AC2104" s="26">
        <v>14254.768</v>
      </c>
      <c r="AD2104" s="26">
        <v>16065.402</v>
      </c>
      <c r="AE2104" s="26">
        <v>17098.098999999998</v>
      </c>
      <c r="AF2104" s="26">
        <v>19114.428</v>
      </c>
      <c r="AG2104" s="26">
        <v>22886.486000000001</v>
      </c>
      <c r="AH2104" s="26">
        <v>22243.151000000002</v>
      </c>
      <c r="AI2104" s="26">
        <v>22988.75</v>
      </c>
      <c r="AJ2104" s="26">
        <v>21402.464</v>
      </c>
      <c r="AK2104" s="26">
        <v>23590.54</v>
      </c>
      <c r="AL2104" s="26">
        <v>21860.269</v>
      </c>
      <c r="AM2104" s="26">
        <v>16962.249</v>
      </c>
      <c r="AN2104" s="26">
        <v>12531.84</v>
      </c>
      <c r="AO2104" s="26">
        <v>7436.9309999999996</v>
      </c>
      <c r="AP2104" s="26">
        <v>2352.0329999999999</v>
      </c>
      <c r="AQ2104" s="26">
        <v>186.06899999999999</v>
      </c>
      <c r="AR2104" s="26">
        <v>17.356000000000002</v>
      </c>
      <c r="AS2104" s="26">
        <v>16.445</v>
      </c>
      <c r="AT2104" s="26">
        <v>17.202000000000002</v>
      </c>
      <c r="AU2104" s="26">
        <v>14.911</v>
      </c>
      <c r="AV2104" s="26">
        <v>14.787000000000001</v>
      </c>
      <c r="AW2104" s="26">
        <v>0</v>
      </c>
      <c r="AX2104" s="26">
        <v>0</v>
      </c>
      <c r="AY2104" s="26">
        <v>0</v>
      </c>
      <c r="AZ2104" s="26">
        <v>0</v>
      </c>
      <c r="BA2104" s="26">
        <v>0</v>
      </c>
      <c r="BB2104" s="26">
        <v>0</v>
      </c>
      <c r="BC2104" s="26">
        <v>0</v>
      </c>
      <c r="BD2104" s="26">
        <v>0</v>
      </c>
    </row>
    <row r="2105" spans="1:56" x14ac:dyDescent="0.25">
      <c r="A2105" t="s">
        <v>323</v>
      </c>
      <c r="D2105" t="s">
        <v>4</v>
      </c>
      <c r="G2105" s="155">
        <v>43234</v>
      </c>
      <c r="H2105" s="41">
        <f t="shared" si="37"/>
        <v>221960.38299999997</v>
      </c>
      <c r="I2105" s="26">
        <v>0</v>
      </c>
      <c r="J2105" s="26">
        <v>0</v>
      </c>
      <c r="K2105" s="26">
        <v>0</v>
      </c>
      <c r="L2105" s="26">
        <v>0</v>
      </c>
      <c r="M2105" s="26">
        <v>0</v>
      </c>
      <c r="N2105" s="26">
        <v>0</v>
      </c>
      <c r="O2105" s="26">
        <v>0</v>
      </c>
      <c r="P2105" s="26">
        <v>0</v>
      </c>
      <c r="Q2105" s="26">
        <v>0</v>
      </c>
      <c r="R2105" s="26">
        <v>0</v>
      </c>
      <c r="S2105" s="26">
        <v>0</v>
      </c>
      <c r="T2105" s="26">
        <v>0</v>
      </c>
      <c r="U2105" s="26">
        <v>5.1559999999999997</v>
      </c>
      <c r="V2105" s="26">
        <v>4.5540000000000003</v>
      </c>
      <c r="W2105" s="26">
        <v>4.3540000000000001</v>
      </c>
      <c r="X2105" s="26">
        <v>5.4290000000000003</v>
      </c>
      <c r="Y2105" s="26">
        <v>125.774</v>
      </c>
      <c r="Z2105" s="26">
        <v>776.14499999999998</v>
      </c>
      <c r="AA2105" s="26">
        <v>2160.1149999999998</v>
      </c>
      <c r="AB2105" s="26">
        <v>3831.6489999999999</v>
      </c>
      <c r="AC2105" s="26">
        <v>5720.14</v>
      </c>
      <c r="AD2105" s="26">
        <v>8398.7430000000004</v>
      </c>
      <c r="AE2105" s="26">
        <v>11010.368</v>
      </c>
      <c r="AF2105" s="26">
        <v>13200.647999999999</v>
      </c>
      <c r="AG2105" s="26">
        <v>15524.543</v>
      </c>
      <c r="AH2105" s="26">
        <v>17117.467000000001</v>
      </c>
      <c r="AI2105" s="26">
        <v>19784.789000000001</v>
      </c>
      <c r="AJ2105" s="26">
        <v>25285.222000000002</v>
      </c>
      <c r="AK2105" s="26">
        <v>27841.86</v>
      </c>
      <c r="AL2105" s="26">
        <v>25072.197</v>
      </c>
      <c r="AM2105" s="26">
        <v>20033.919999999998</v>
      </c>
      <c r="AN2105" s="26">
        <v>14308.808000000001</v>
      </c>
      <c r="AO2105" s="26">
        <v>8142.6450000000004</v>
      </c>
      <c r="AP2105" s="26">
        <v>3102.2330000000002</v>
      </c>
      <c r="AQ2105" s="26">
        <v>427.57</v>
      </c>
      <c r="AR2105" s="26">
        <v>17.417999999999999</v>
      </c>
      <c r="AS2105" s="26">
        <v>15.273999999999999</v>
      </c>
      <c r="AT2105" s="26">
        <v>13.818</v>
      </c>
      <c r="AU2105" s="26">
        <v>14.372999999999999</v>
      </c>
      <c r="AV2105" s="26">
        <v>15.170999999999999</v>
      </c>
      <c r="AW2105" s="26">
        <v>0</v>
      </c>
      <c r="AX2105" s="26">
        <v>0</v>
      </c>
      <c r="AY2105" s="26">
        <v>0</v>
      </c>
      <c r="AZ2105" s="26">
        <v>0</v>
      </c>
      <c r="BA2105" s="26">
        <v>0</v>
      </c>
      <c r="BB2105" s="26">
        <v>0</v>
      </c>
      <c r="BC2105" s="26">
        <v>0</v>
      </c>
      <c r="BD2105" s="26">
        <v>0</v>
      </c>
    </row>
    <row r="2106" spans="1:56" x14ac:dyDescent="0.25">
      <c r="A2106" t="s">
        <v>323</v>
      </c>
      <c r="D2106" t="s">
        <v>4</v>
      </c>
      <c r="G2106" s="155">
        <v>43235</v>
      </c>
      <c r="H2106" s="41">
        <f t="shared" si="37"/>
        <v>75206.811000000016</v>
      </c>
      <c r="I2106" s="26">
        <v>0</v>
      </c>
      <c r="J2106" s="26">
        <v>0</v>
      </c>
      <c r="K2106" s="26">
        <v>0</v>
      </c>
      <c r="L2106" s="26">
        <v>0</v>
      </c>
      <c r="M2106" s="26">
        <v>0</v>
      </c>
      <c r="N2106" s="26">
        <v>0</v>
      </c>
      <c r="O2106" s="26">
        <v>0</v>
      </c>
      <c r="P2106" s="26">
        <v>0</v>
      </c>
      <c r="Q2106" s="26">
        <v>0</v>
      </c>
      <c r="R2106" s="26">
        <v>0</v>
      </c>
      <c r="S2106" s="26">
        <v>0</v>
      </c>
      <c r="T2106" s="26">
        <v>0</v>
      </c>
      <c r="U2106" s="26">
        <v>4.1749999999999998</v>
      </c>
      <c r="V2106" s="26">
        <v>5.1109999999999998</v>
      </c>
      <c r="W2106" s="26">
        <v>4.484</v>
      </c>
      <c r="X2106" s="26">
        <v>6.125</v>
      </c>
      <c r="Y2106" s="26">
        <v>21.178000000000001</v>
      </c>
      <c r="Z2106" s="26">
        <v>125.893</v>
      </c>
      <c r="AA2106" s="26">
        <v>551.12900000000002</v>
      </c>
      <c r="AB2106" s="26">
        <v>2283.877</v>
      </c>
      <c r="AC2106" s="26">
        <v>4300.0379999999996</v>
      </c>
      <c r="AD2106" s="26">
        <v>3798.9589999999998</v>
      </c>
      <c r="AE2106" s="26">
        <v>2568.64</v>
      </c>
      <c r="AF2106" s="26">
        <v>2040.9469999999999</v>
      </c>
      <c r="AG2106" s="26">
        <v>3024.06</v>
      </c>
      <c r="AH2106" s="26">
        <v>4235.01</v>
      </c>
      <c r="AI2106" s="26">
        <v>6065.9390000000003</v>
      </c>
      <c r="AJ2106" s="26">
        <v>6493.7640000000001</v>
      </c>
      <c r="AK2106" s="26">
        <v>8423.5660000000007</v>
      </c>
      <c r="AL2106" s="26">
        <v>10738.531999999999</v>
      </c>
      <c r="AM2106" s="26">
        <v>7266.4840000000004</v>
      </c>
      <c r="AN2106" s="26">
        <v>8234.3940000000002</v>
      </c>
      <c r="AO2106" s="26">
        <v>3726.21</v>
      </c>
      <c r="AP2106" s="26">
        <v>1044.604</v>
      </c>
      <c r="AQ2106" s="26">
        <v>182.173</v>
      </c>
      <c r="AR2106" s="26">
        <v>15.077</v>
      </c>
      <c r="AS2106" s="26">
        <v>13.775</v>
      </c>
      <c r="AT2106" s="26">
        <v>12.464</v>
      </c>
      <c r="AU2106" s="26">
        <v>10.051</v>
      </c>
      <c r="AV2106" s="26">
        <v>10.151999999999999</v>
      </c>
      <c r="AW2106" s="26">
        <v>0</v>
      </c>
      <c r="AX2106" s="26">
        <v>0</v>
      </c>
      <c r="AY2106" s="26">
        <v>0</v>
      </c>
      <c r="AZ2106" s="26">
        <v>0</v>
      </c>
      <c r="BA2106" s="26">
        <v>0</v>
      </c>
      <c r="BB2106" s="26">
        <v>0</v>
      </c>
      <c r="BC2106" s="26">
        <v>0</v>
      </c>
      <c r="BD2106" s="26">
        <v>0</v>
      </c>
    </row>
    <row r="2107" spans="1:56" x14ac:dyDescent="0.25">
      <c r="A2107" t="s">
        <v>323</v>
      </c>
      <c r="D2107" t="s">
        <v>4</v>
      </c>
      <c r="G2107" s="155">
        <v>43236</v>
      </c>
      <c r="H2107" s="41">
        <f t="shared" si="37"/>
        <v>122401.542</v>
      </c>
      <c r="I2107" s="26">
        <v>0</v>
      </c>
      <c r="J2107" s="26">
        <v>0</v>
      </c>
      <c r="K2107" s="26">
        <v>0</v>
      </c>
      <c r="L2107" s="26">
        <v>0</v>
      </c>
      <c r="M2107" s="26">
        <v>0</v>
      </c>
      <c r="N2107" s="26">
        <v>0</v>
      </c>
      <c r="O2107" s="26">
        <v>0</v>
      </c>
      <c r="P2107" s="26">
        <v>0</v>
      </c>
      <c r="Q2107" s="26">
        <v>0</v>
      </c>
      <c r="R2107" s="26">
        <v>0</v>
      </c>
      <c r="S2107" s="26">
        <v>0</v>
      </c>
      <c r="T2107" s="26">
        <v>0</v>
      </c>
      <c r="U2107" s="26">
        <v>4.8339999999999996</v>
      </c>
      <c r="V2107" s="26">
        <v>4.3760000000000003</v>
      </c>
      <c r="W2107" s="26">
        <v>4.4550000000000001</v>
      </c>
      <c r="X2107" s="26">
        <v>4.117</v>
      </c>
      <c r="Y2107" s="26">
        <v>36.944000000000003</v>
      </c>
      <c r="Z2107" s="26">
        <v>366.08800000000002</v>
      </c>
      <c r="AA2107" s="26">
        <v>1328.6189999999999</v>
      </c>
      <c r="AB2107" s="26">
        <v>2525.962</v>
      </c>
      <c r="AC2107" s="26">
        <v>3908.3530000000001</v>
      </c>
      <c r="AD2107" s="26">
        <v>6543.1</v>
      </c>
      <c r="AE2107" s="26">
        <v>10387.638999999999</v>
      </c>
      <c r="AF2107" s="26">
        <v>12969.673000000001</v>
      </c>
      <c r="AG2107" s="26">
        <v>14117.34</v>
      </c>
      <c r="AH2107" s="26">
        <v>11259.636</v>
      </c>
      <c r="AI2107" s="26">
        <v>10206.790000000001</v>
      </c>
      <c r="AJ2107" s="26">
        <v>11351.212</v>
      </c>
      <c r="AK2107" s="26">
        <v>10787.329</v>
      </c>
      <c r="AL2107" s="26">
        <v>13742.406999999999</v>
      </c>
      <c r="AM2107" s="26">
        <v>8734.7510000000002</v>
      </c>
      <c r="AN2107" s="26">
        <v>2849.7379999999998</v>
      </c>
      <c r="AO2107" s="26">
        <v>988.32500000000005</v>
      </c>
      <c r="AP2107" s="26">
        <v>172.608</v>
      </c>
      <c r="AQ2107" s="26">
        <v>42.037999999999997</v>
      </c>
      <c r="AR2107" s="26">
        <v>14.183</v>
      </c>
      <c r="AS2107" s="26">
        <v>12.941000000000001</v>
      </c>
      <c r="AT2107" s="26">
        <v>13.484</v>
      </c>
      <c r="AU2107" s="26">
        <v>12.151</v>
      </c>
      <c r="AV2107" s="26">
        <v>12.449</v>
      </c>
      <c r="AW2107" s="26">
        <v>0</v>
      </c>
      <c r="AX2107" s="26">
        <v>0</v>
      </c>
      <c r="AY2107" s="26">
        <v>0</v>
      </c>
      <c r="AZ2107" s="26">
        <v>0</v>
      </c>
      <c r="BA2107" s="26">
        <v>0</v>
      </c>
      <c r="BB2107" s="26">
        <v>0</v>
      </c>
      <c r="BC2107" s="26">
        <v>0</v>
      </c>
      <c r="BD2107" s="26">
        <v>0</v>
      </c>
    </row>
    <row r="2108" spans="1:56" x14ac:dyDescent="0.25">
      <c r="A2108" t="s">
        <v>323</v>
      </c>
      <c r="D2108" t="s">
        <v>4</v>
      </c>
      <c r="G2108" s="155">
        <v>43237</v>
      </c>
      <c r="H2108" s="41">
        <f t="shared" si="37"/>
        <v>116002.53000000001</v>
      </c>
      <c r="I2108" s="26">
        <v>0</v>
      </c>
      <c r="J2108" s="26">
        <v>0</v>
      </c>
      <c r="K2108" s="26">
        <v>0</v>
      </c>
      <c r="L2108" s="26">
        <v>0</v>
      </c>
      <c r="M2108" s="26">
        <v>0</v>
      </c>
      <c r="N2108" s="26">
        <v>0</v>
      </c>
      <c r="O2108" s="26">
        <v>0</v>
      </c>
      <c r="P2108" s="26">
        <v>0</v>
      </c>
      <c r="Q2108" s="26">
        <v>0</v>
      </c>
      <c r="R2108" s="26">
        <v>0</v>
      </c>
      <c r="S2108" s="26">
        <v>0</v>
      </c>
      <c r="T2108" s="26">
        <v>0</v>
      </c>
      <c r="U2108" s="26">
        <v>4.016</v>
      </c>
      <c r="V2108" s="26">
        <v>5.0439999999999996</v>
      </c>
      <c r="W2108" s="26">
        <v>5.7240000000000002</v>
      </c>
      <c r="X2108" s="26">
        <v>5.181</v>
      </c>
      <c r="Y2108" s="26">
        <v>11.334</v>
      </c>
      <c r="Z2108" s="26">
        <v>129.12899999999999</v>
      </c>
      <c r="AA2108" s="26">
        <v>1017.751</v>
      </c>
      <c r="AB2108" s="26">
        <v>3403.3069999999998</v>
      </c>
      <c r="AC2108" s="26">
        <v>7983.9579999999996</v>
      </c>
      <c r="AD2108" s="26">
        <v>13218.348</v>
      </c>
      <c r="AE2108" s="26">
        <v>14682.361000000001</v>
      </c>
      <c r="AF2108" s="26">
        <v>11686.187</v>
      </c>
      <c r="AG2108" s="26">
        <v>12513.96</v>
      </c>
      <c r="AH2108" s="26">
        <v>14496.003000000001</v>
      </c>
      <c r="AI2108" s="26">
        <v>14311.013999999999</v>
      </c>
      <c r="AJ2108" s="26">
        <v>10430.097</v>
      </c>
      <c r="AK2108" s="26">
        <v>4435.76</v>
      </c>
      <c r="AL2108" s="26">
        <v>3905.07</v>
      </c>
      <c r="AM2108" s="26">
        <v>2766.4180000000001</v>
      </c>
      <c r="AN2108" s="26">
        <v>707.149</v>
      </c>
      <c r="AO2108" s="26">
        <v>179.75399999999999</v>
      </c>
      <c r="AP2108" s="26">
        <v>26.364999999999998</v>
      </c>
      <c r="AQ2108" s="26">
        <v>14.707000000000001</v>
      </c>
      <c r="AR2108" s="26">
        <v>15.539</v>
      </c>
      <c r="AS2108" s="26">
        <v>14.47</v>
      </c>
      <c r="AT2108" s="26">
        <v>11.888</v>
      </c>
      <c r="AU2108" s="26">
        <v>10.718</v>
      </c>
      <c r="AV2108" s="26">
        <v>11.278</v>
      </c>
      <c r="AW2108" s="26">
        <v>0</v>
      </c>
      <c r="AX2108" s="26">
        <v>0</v>
      </c>
      <c r="AY2108" s="26">
        <v>0</v>
      </c>
      <c r="AZ2108" s="26">
        <v>0</v>
      </c>
      <c r="BA2108" s="26">
        <v>0</v>
      </c>
      <c r="BB2108" s="26">
        <v>0</v>
      </c>
      <c r="BC2108" s="26">
        <v>0</v>
      </c>
      <c r="BD2108" s="26">
        <v>0</v>
      </c>
    </row>
    <row r="2109" spans="1:56" x14ac:dyDescent="0.25">
      <c r="A2109" t="s">
        <v>323</v>
      </c>
      <c r="D2109" t="s">
        <v>4</v>
      </c>
      <c r="G2109" s="155">
        <v>43238</v>
      </c>
      <c r="H2109" s="41">
        <f t="shared" si="37"/>
        <v>153110.65799999997</v>
      </c>
      <c r="I2109" s="26">
        <v>0</v>
      </c>
      <c r="J2109" s="26">
        <v>0</v>
      </c>
      <c r="K2109" s="26">
        <v>0</v>
      </c>
      <c r="L2109" s="26">
        <v>0</v>
      </c>
      <c r="M2109" s="26">
        <v>0</v>
      </c>
      <c r="N2109" s="26">
        <v>0</v>
      </c>
      <c r="O2109" s="26">
        <v>0</v>
      </c>
      <c r="P2109" s="26">
        <v>0</v>
      </c>
      <c r="Q2109" s="26">
        <v>0</v>
      </c>
      <c r="R2109" s="26">
        <v>0</v>
      </c>
      <c r="S2109" s="26">
        <v>0</v>
      </c>
      <c r="T2109" s="26">
        <v>0</v>
      </c>
      <c r="U2109" s="26">
        <v>2.996</v>
      </c>
      <c r="V2109" s="26">
        <v>3.661</v>
      </c>
      <c r="W2109" s="26">
        <v>2.8879999999999999</v>
      </c>
      <c r="X2109" s="26">
        <v>3.379</v>
      </c>
      <c r="Y2109" s="26">
        <v>10.835000000000001</v>
      </c>
      <c r="Z2109" s="26">
        <v>254.64699999999999</v>
      </c>
      <c r="AA2109" s="26">
        <v>1306.143</v>
      </c>
      <c r="AB2109" s="26">
        <v>3375.9940000000001</v>
      </c>
      <c r="AC2109" s="26">
        <v>4051.7530000000002</v>
      </c>
      <c r="AD2109" s="26">
        <v>6589.7460000000001</v>
      </c>
      <c r="AE2109" s="26">
        <v>13250.579</v>
      </c>
      <c r="AF2109" s="26">
        <v>18850.062999999998</v>
      </c>
      <c r="AG2109" s="26">
        <v>20866.031999999999</v>
      </c>
      <c r="AH2109" s="26">
        <v>14542.954</v>
      </c>
      <c r="AI2109" s="26">
        <v>10931.84</v>
      </c>
      <c r="AJ2109" s="26">
        <v>14525.388000000001</v>
      </c>
      <c r="AK2109" s="26">
        <v>15509.974</v>
      </c>
      <c r="AL2109" s="26">
        <v>13438.034</v>
      </c>
      <c r="AM2109" s="26">
        <v>10917.138000000001</v>
      </c>
      <c r="AN2109" s="26">
        <v>3581.3890000000001</v>
      </c>
      <c r="AO2109" s="26">
        <v>726.77800000000002</v>
      </c>
      <c r="AP2109" s="26">
        <v>262.98</v>
      </c>
      <c r="AQ2109" s="26">
        <v>31.895</v>
      </c>
      <c r="AR2109" s="26">
        <v>15.977</v>
      </c>
      <c r="AS2109" s="26">
        <v>15.007999999999999</v>
      </c>
      <c r="AT2109" s="26">
        <v>16.68</v>
      </c>
      <c r="AU2109" s="26">
        <v>13.215999999999999</v>
      </c>
      <c r="AV2109" s="26">
        <v>12.691000000000001</v>
      </c>
      <c r="AW2109" s="26">
        <v>0</v>
      </c>
      <c r="AX2109" s="26">
        <v>0</v>
      </c>
      <c r="AY2109" s="26">
        <v>0</v>
      </c>
      <c r="AZ2109" s="26">
        <v>0</v>
      </c>
      <c r="BA2109" s="26">
        <v>0</v>
      </c>
      <c r="BB2109" s="26">
        <v>0</v>
      </c>
      <c r="BC2109" s="26">
        <v>0</v>
      </c>
      <c r="BD2109" s="26">
        <v>0</v>
      </c>
    </row>
    <row r="2110" spans="1:56" x14ac:dyDescent="0.25">
      <c r="A2110" t="s">
        <v>323</v>
      </c>
      <c r="D2110" t="s">
        <v>4</v>
      </c>
      <c r="G2110" s="155">
        <v>43239</v>
      </c>
      <c r="H2110" s="41">
        <f t="shared" si="37"/>
        <v>96039.013999999981</v>
      </c>
      <c r="I2110" s="26">
        <v>0</v>
      </c>
      <c r="J2110" s="26">
        <v>0</v>
      </c>
      <c r="K2110" s="26">
        <v>0</v>
      </c>
      <c r="L2110" s="26">
        <v>0</v>
      </c>
      <c r="M2110" s="26">
        <v>0</v>
      </c>
      <c r="N2110" s="26">
        <v>0</v>
      </c>
      <c r="O2110" s="26">
        <v>0</v>
      </c>
      <c r="P2110" s="26">
        <v>0</v>
      </c>
      <c r="Q2110" s="26">
        <v>0</v>
      </c>
      <c r="R2110" s="26">
        <v>0</v>
      </c>
      <c r="S2110" s="26">
        <v>0</v>
      </c>
      <c r="T2110" s="26">
        <v>0</v>
      </c>
      <c r="U2110" s="26">
        <v>2.2509999999999999</v>
      </c>
      <c r="V2110" s="26">
        <v>4.2169999999999996</v>
      </c>
      <c r="W2110" s="26">
        <v>3.2010000000000001</v>
      </c>
      <c r="X2110" s="26">
        <v>3.5259999999999998</v>
      </c>
      <c r="Y2110" s="26">
        <v>16.756</v>
      </c>
      <c r="Z2110" s="26">
        <v>320.12400000000002</v>
      </c>
      <c r="AA2110" s="26">
        <v>880.72900000000004</v>
      </c>
      <c r="AB2110" s="26">
        <v>1802.933</v>
      </c>
      <c r="AC2110" s="26">
        <v>3199.0439999999999</v>
      </c>
      <c r="AD2110" s="26">
        <v>5007.7610000000004</v>
      </c>
      <c r="AE2110" s="26">
        <v>6660.9809999999998</v>
      </c>
      <c r="AF2110" s="26">
        <v>7546.09</v>
      </c>
      <c r="AG2110" s="26">
        <v>9208.5589999999993</v>
      </c>
      <c r="AH2110" s="26">
        <v>8953.8490000000002</v>
      </c>
      <c r="AI2110" s="26">
        <v>10121.352999999999</v>
      </c>
      <c r="AJ2110" s="26">
        <v>8903.9210000000003</v>
      </c>
      <c r="AK2110" s="26">
        <v>9856.5069999999996</v>
      </c>
      <c r="AL2110" s="26">
        <v>9850.7279999999992</v>
      </c>
      <c r="AM2110" s="26">
        <v>7673.6940000000004</v>
      </c>
      <c r="AN2110" s="26">
        <v>3844.0830000000001</v>
      </c>
      <c r="AO2110" s="26">
        <v>1535.211</v>
      </c>
      <c r="AP2110" s="26">
        <v>502.55599999999998</v>
      </c>
      <c r="AQ2110" s="26">
        <v>69.234999999999999</v>
      </c>
      <c r="AR2110" s="26">
        <v>13.994999999999999</v>
      </c>
      <c r="AS2110" s="26">
        <v>14.057</v>
      </c>
      <c r="AT2110" s="26">
        <v>16.651</v>
      </c>
      <c r="AU2110" s="26">
        <v>15.138999999999999</v>
      </c>
      <c r="AV2110" s="26">
        <v>11.863</v>
      </c>
      <c r="AW2110" s="26">
        <v>0</v>
      </c>
      <c r="AX2110" s="26">
        <v>0</v>
      </c>
      <c r="AY2110" s="26">
        <v>0</v>
      </c>
      <c r="AZ2110" s="26">
        <v>0</v>
      </c>
      <c r="BA2110" s="26">
        <v>0</v>
      </c>
      <c r="BB2110" s="26">
        <v>0</v>
      </c>
      <c r="BC2110" s="26">
        <v>0</v>
      </c>
      <c r="BD2110" s="26">
        <v>0</v>
      </c>
    </row>
    <row r="2111" spans="1:56" x14ac:dyDescent="0.25">
      <c r="A2111" t="s">
        <v>323</v>
      </c>
      <c r="D2111" t="s">
        <v>4</v>
      </c>
      <c r="G2111" s="155">
        <v>43240</v>
      </c>
      <c r="H2111" s="41">
        <f t="shared" si="37"/>
        <v>9373.7279999999973</v>
      </c>
      <c r="I2111" s="26">
        <v>0</v>
      </c>
      <c r="J2111" s="26">
        <v>0</v>
      </c>
      <c r="K2111" s="26">
        <v>0</v>
      </c>
      <c r="L2111" s="26">
        <v>0</v>
      </c>
      <c r="M2111" s="26">
        <v>0</v>
      </c>
      <c r="N2111" s="26">
        <v>0</v>
      </c>
      <c r="O2111" s="26">
        <v>0</v>
      </c>
      <c r="P2111" s="26">
        <v>0</v>
      </c>
      <c r="Q2111" s="26">
        <v>0</v>
      </c>
      <c r="R2111" s="26">
        <v>0</v>
      </c>
      <c r="S2111" s="26">
        <v>0</v>
      </c>
      <c r="T2111" s="26">
        <v>0</v>
      </c>
      <c r="U2111" s="26">
        <v>3.9950000000000001</v>
      </c>
      <c r="V2111" s="26">
        <v>3.9689999999999999</v>
      </c>
      <c r="W2111" s="26">
        <v>4.1710000000000003</v>
      </c>
      <c r="X2111" s="26">
        <v>4.5960000000000001</v>
      </c>
      <c r="Y2111" s="26">
        <v>9.4139999999999997</v>
      </c>
      <c r="Z2111" s="26">
        <v>107.911</v>
      </c>
      <c r="AA2111" s="26">
        <v>421.44299999999998</v>
      </c>
      <c r="AB2111" s="26">
        <v>1097.6110000000001</v>
      </c>
      <c r="AC2111" s="26">
        <v>345.17099999999999</v>
      </c>
      <c r="AD2111" s="26">
        <v>660.09</v>
      </c>
      <c r="AE2111" s="26">
        <v>742.78</v>
      </c>
      <c r="AF2111" s="26">
        <v>788.91099999999994</v>
      </c>
      <c r="AG2111" s="26">
        <v>1250.289</v>
      </c>
      <c r="AH2111" s="26">
        <v>890</v>
      </c>
      <c r="AI2111" s="26">
        <v>1059.4449999999999</v>
      </c>
      <c r="AJ2111" s="26">
        <v>588.97199999999998</v>
      </c>
      <c r="AK2111" s="26">
        <v>242.77199999999999</v>
      </c>
      <c r="AL2111" s="26">
        <v>193.43899999999999</v>
      </c>
      <c r="AM2111" s="26">
        <v>426.38099999999997</v>
      </c>
      <c r="AN2111" s="26">
        <v>382.35599999999999</v>
      </c>
      <c r="AO2111" s="26">
        <v>64.87</v>
      </c>
      <c r="AP2111" s="26">
        <v>22.8</v>
      </c>
      <c r="AQ2111" s="26">
        <v>13.372</v>
      </c>
      <c r="AR2111" s="26">
        <v>9.8580000000000005</v>
      </c>
      <c r="AS2111" s="26">
        <v>9.8640000000000008</v>
      </c>
      <c r="AT2111" s="26">
        <v>10.025</v>
      </c>
      <c r="AU2111" s="26">
        <v>10.294</v>
      </c>
      <c r="AV2111" s="26">
        <v>8.9290000000000003</v>
      </c>
      <c r="AW2111" s="26">
        <v>0</v>
      </c>
      <c r="AX2111" s="26">
        <v>0</v>
      </c>
      <c r="AY2111" s="26">
        <v>0</v>
      </c>
      <c r="AZ2111" s="26">
        <v>0</v>
      </c>
      <c r="BA2111" s="26">
        <v>0</v>
      </c>
      <c r="BB2111" s="26">
        <v>0</v>
      </c>
      <c r="BC2111" s="26">
        <v>0</v>
      </c>
      <c r="BD2111" s="26">
        <v>0</v>
      </c>
    </row>
    <row r="2112" spans="1:56" x14ac:dyDescent="0.25">
      <c r="A2112" t="s">
        <v>323</v>
      </c>
      <c r="D2112" t="s">
        <v>4</v>
      </c>
      <c r="G2112" s="155">
        <v>43241</v>
      </c>
      <c r="H2112" s="41">
        <f t="shared" si="37"/>
        <v>105386.14499999997</v>
      </c>
      <c r="I2112" s="26">
        <v>0</v>
      </c>
      <c r="J2112" s="26">
        <v>0</v>
      </c>
      <c r="K2112" s="26">
        <v>0</v>
      </c>
      <c r="L2112" s="26">
        <v>0</v>
      </c>
      <c r="M2112" s="26">
        <v>0</v>
      </c>
      <c r="N2112" s="26">
        <v>0</v>
      </c>
      <c r="O2112" s="26">
        <v>0</v>
      </c>
      <c r="P2112" s="26">
        <v>0</v>
      </c>
      <c r="Q2112" s="26">
        <v>0</v>
      </c>
      <c r="R2112" s="26">
        <v>0</v>
      </c>
      <c r="S2112" s="26">
        <v>0</v>
      </c>
      <c r="T2112" s="26">
        <v>0</v>
      </c>
      <c r="U2112" s="26">
        <v>2.9809999999999999</v>
      </c>
      <c r="V2112" s="26">
        <v>2.5779999999999998</v>
      </c>
      <c r="W2112" s="26">
        <v>2.726</v>
      </c>
      <c r="X2112" s="26">
        <v>3.6120000000000001</v>
      </c>
      <c r="Y2112" s="26">
        <v>24.314</v>
      </c>
      <c r="Z2112" s="26">
        <v>269.09699999999998</v>
      </c>
      <c r="AA2112" s="26">
        <v>1087.145</v>
      </c>
      <c r="AB2112" s="26">
        <v>1817.5630000000001</v>
      </c>
      <c r="AC2112" s="26">
        <v>5387.4470000000001</v>
      </c>
      <c r="AD2112" s="26">
        <v>6013.2389999999996</v>
      </c>
      <c r="AE2112" s="26">
        <v>7016.7190000000001</v>
      </c>
      <c r="AF2112" s="26">
        <v>11355.839</v>
      </c>
      <c r="AG2112" s="26">
        <v>11370.072</v>
      </c>
      <c r="AH2112" s="26">
        <v>21582.079000000002</v>
      </c>
      <c r="AI2112" s="26">
        <v>10810.99</v>
      </c>
      <c r="AJ2112" s="26">
        <v>6222.0889999999999</v>
      </c>
      <c r="AK2112" s="26">
        <v>5450.4629999999997</v>
      </c>
      <c r="AL2112" s="26">
        <v>5467.8909999999996</v>
      </c>
      <c r="AM2112" s="26">
        <v>5829.299</v>
      </c>
      <c r="AN2112" s="26">
        <v>4486.1049999999996</v>
      </c>
      <c r="AO2112" s="26">
        <v>927.12599999999998</v>
      </c>
      <c r="AP2112" s="26">
        <v>124.102</v>
      </c>
      <c r="AQ2112" s="26">
        <v>62.741999999999997</v>
      </c>
      <c r="AR2112" s="26">
        <v>15.48</v>
      </c>
      <c r="AS2112" s="26">
        <v>14.601000000000001</v>
      </c>
      <c r="AT2112" s="26">
        <v>13.605</v>
      </c>
      <c r="AU2112" s="26">
        <v>12.862</v>
      </c>
      <c r="AV2112" s="26">
        <v>13.379</v>
      </c>
      <c r="AW2112" s="26">
        <v>0</v>
      </c>
      <c r="AX2112" s="26">
        <v>0</v>
      </c>
      <c r="AY2112" s="26">
        <v>0</v>
      </c>
      <c r="AZ2112" s="26">
        <v>0</v>
      </c>
      <c r="BA2112" s="26">
        <v>0</v>
      </c>
      <c r="BB2112" s="26">
        <v>0</v>
      </c>
      <c r="BC2112" s="26">
        <v>0</v>
      </c>
      <c r="BD2112" s="26">
        <v>0</v>
      </c>
    </row>
    <row r="2113" spans="1:56" x14ac:dyDescent="0.25">
      <c r="A2113" t="s">
        <v>323</v>
      </c>
      <c r="D2113" t="s">
        <v>4</v>
      </c>
      <c r="G2113" s="155">
        <v>43242</v>
      </c>
      <c r="H2113" s="41">
        <f t="shared" si="37"/>
        <v>18126.537999999997</v>
      </c>
      <c r="I2113" s="26">
        <v>0</v>
      </c>
      <c r="J2113" s="26">
        <v>0</v>
      </c>
      <c r="K2113" s="26">
        <v>0</v>
      </c>
      <c r="L2113" s="26">
        <v>0</v>
      </c>
      <c r="M2113" s="26">
        <v>0</v>
      </c>
      <c r="N2113" s="26">
        <v>0</v>
      </c>
      <c r="O2113" s="26">
        <v>0</v>
      </c>
      <c r="P2113" s="26">
        <v>0</v>
      </c>
      <c r="Q2113" s="26">
        <v>0</v>
      </c>
      <c r="R2113" s="26">
        <v>0</v>
      </c>
      <c r="S2113" s="26">
        <v>0</v>
      </c>
      <c r="T2113" s="26">
        <v>0</v>
      </c>
      <c r="U2113" s="26">
        <v>3.3319999999999999</v>
      </c>
      <c r="V2113" s="26">
        <v>3.3109999999999999</v>
      </c>
      <c r="W2113" s="26">
        <v>2.6619999999999999</v>
      </c>
      <c r="X2113" s="26">
        <v>3.645</v>
      </c>
      <c r="Y2113" s="26">
        <v>6.5129999999999999</v>
      </c>
      <c r="Z2113" s="26">
        <v>43.396000000000001</v>
      </c>
      <c r="AA2113" s="26">
        <v>306.11399999999998</v>
      </c>
      <c r="AB2113" s="26">
        <v>1220.93</v>
      </c>
      <c r="AC2113" s="26">
        <v>1139.4880000000001</v>
      </c>
      <c r="AD2113" s="26">
        <v>1058.2239999999999</v>
      </c>
      <c r="AE2113" s="26">
        <v>1431.117</v>
      </c>
      <c r="AF2113" s="26">
        <v>1674.4870000000001</v>
      </c>
      <c r="AG2113" s="26">
        <v>1017.585</v>
      </c>
      <c r="AH2113" s="26">
        <v>1129.0930000000001</v>
      </c>
      <c r="AI2113" s="26">
        <v>1385.125</v>
      </c>
      <c r="AJ2113" s="26">
        <v>1909.8440000000001</v>
      </c>
      <c r="AK2113" s="26">
        <v>1791.68</v>
      </c>
      <c r="AL2113" s="26">
        <v>1693.327</v>
      </c>
      <c r="AM2113" s="26">
        <v>1049.7950000000001</v>
      </c>
      <c r="AN2113" s="26">
        <v>662.97699999999998</v>
      </c>
      <c r="AO2113" s="26">
        <v>385.54500000000002</v>
      </c>
      <c r="AP2113" s="26">
        <v>130.483</v>
      </c>
      <c r="AQ2113" s="26">
        <v>33.494</v>
      </c>
      <c r="AR2113" s="26">
        <v>11.367000000000001</v>
      </c>
      <c r="AS2113" s="26">
        <v>9.7629999999999999</v>
      </c>
      <c r="AT2113" s="26">
        <v>7.75</v>
      </c>
      <c r="AU2113" s="26">
        <v>7.5069999999999997</v>
      </c>
      <c r="AV2113" s="26">
        <v>7.984</v>
      </c>
      <c r="AW2113" s="26">
        <v>0</v>
      </c>
      <c r="AX2113" s="26">
        <v>0</v>
      </c>
      <c r="AY2113" s="26">
        <v>0</v>
      </c>
      <c r="AZ2113" s="26">
        <v>0</v>
      </c>
      <c r="BA2113" s="26">
        <v>0</v>
      </c>
      <c r="BB2113" s="26">
        <v>0</v>
      </c>
      <c r="BC2113" s="26">
        <v>0</v>
      </c>
      <c r="BD2113" s="26">
        <v>0</v>
      </c>
    </row>
    <row r="2114" spans="1:56" x14ac:dyDescent="0.25">
      <c r="A2114" t="s">
        <v>323</v>
      </c>
      <c r="D2114" t="s">
        <v>4</v>
      </c>
      <c r="G2114" s="155">
        <v>43243</v>
      </c>
      <c r="H2114" s="41">
        <f t="shared" si="37"/>
        <v>73129.487999999998</v>
      </c>
      <c r="I2114" s="26">
        <v>0</v>
      </c>
      <c r="J2114" s="26">
        <v>0</v>
      </c>
      <c r="K2114" s="26">
        <v>0</v>
      </c>
      <c r="L2114" s="26">
        <v>0</v>
      </c>
      <c r="M2114" s="26">
        <v>0</v>
      </c>
      <c r="N2114" s="26">
        <v>0</v>
      </c>
      <c r="O2114" s="26">
        <v>0</v>
      </c>
      <c r="P2114" s="26">
        <v>0</v>
      </c>
      <c r="Q2114" s="26">
        <v>0</v>
      </c>
      <c r="R2114" s="26">
        <v>0</v>
      </c>
      <c r="S2114" s="26">
        <v>0</v>
      </c>
      <c r="T2114" s="26">
        <v>0</v>
      </c>
      <c r="U2114" s="26">
        <v>2.6120000000000001</v>
      </c>
      <c r="V2114" s="26">
        <v>3.1459999999999999</v>
      </c>
      <c r="W2114" s="26">
        <v>3.2490000000000001</v>
      </c>
      <c r="X2114" s="26">
        <v>3.335</v>
      </c>
      <c r="Y2114" s="26">
        <v>14.051</v>
      </c>
      <c r="Z2114" s="26">
        <v>98.454999999999998</v>
      </c>
      <c r="AA2114" s="26">
        <v>536.60299999999995</v>
      </c>
      <c r="AB2114" s="26">
        <v>1380.329</v>
      </c>
      <c r="AC2114" s="26">
        <v>3704.7629999999999</v>
      </c>
      <c r="AD2114" s="26">
        <v>5409.8689999999997</v>
      </c>
      <c r="AE2114" s="26">
        <v>8252.4889999999996</v>
      </c>
      <c r="AF2114" s="26">
        <v>12145.293</v>
      </c>
      <c r="AG2114" s="26">
        <v>15865.02</v>
      </c>
      <c r="AH2114" s="26">
        <v>12681.762000000001</v>
      </c>
      <c r="AI2114" s="26">
        <v>5951.0469999999996</v>
      </c>
      <c r="AJ2114" s="26">
        <v>3576.0189999999998</v>
      </c>
      <c r="AK2114" s="26">
        <v>1796.931</v>
      </c>
      <c r="AL2114" s="26">
        <v>867.48500000000001</v>
      </c>
      <c r="AM2114" s="26">
        <v>480.28</v>
      </c>
      <c r="AN2114" s="26">
        <v>208.41499999999999</v>
      </c>
      <c r="AO2114" s="26">
        <v>56.811</v>
      </c>
      <c r="AP2114" s="26">
        <v>24.175999999999998</v>
      </c>
      <c r="AQ2114" s="26">
        <v>14.994999999999999</v>
      </c>
      <c r="AR2114" s="26">
        <v>10.628</v>
      </c>
      <c r="AS2114" s="26">
        <v>9.7539999999999996</v>
      </c>
      <c r="AT2114" s="26">
        <v>11.391999999999999</v>
      </c>
      <c r="AU2114" s="26">
        <v>10.28</v>
      </c>
      <c r="AV2114" s="26">
        <v>10.298999999999999</v>
      </c>
      <c r="AW2114" s="26">
        <v>0</v>
      </c>
      <c r="AX2114" s="26">
        <v>0</v>
      </c>
      <c r="AY2114" s="26">
        <v>0</v>
      </c>
      <c r="AZ2114" s="26">
        <v>0</v>
      </c>
      <c r="BA2114" s="26">
        <v>0</v>
      </c>
      <c r="BB2114" s="26">
        <v>0</v>
      </c>
      <c r="BC2114" s="26">
        <v>0</v>
      </c>
      <c r="BD2114" s="26">
        <v>0</v>
      </c>
    </row>
    <row r="2115" spans="1:56" x14ac:dyDescent="0.25">
      <c r="A2115" t="s">
        <v>323</v>
      </c>
      <c r="D2115" t="s">
        <v>4</v>
      </c>
      <c r="G2115" s="155">
        <v>43244</v>
      </c>
      <c r="H2115" s="41">
        <f t="shared" si="37"/>
        <v>63670.401999999995</v>
      </c>
      <c r="I2115" s="26">
        <v>0</v>
      </c>
      <c r="J2115" s="26">
        <v>0</v>
      </c>
      <c r="K2115" s="26">
        <v>0</v>
      </c>
      <c r="L2115" s="26">
        <v>0</v>
      </c>
      <c r="M2115" s="26">
        <v>0</v>
      </c>
      <c r="N2115" s="26">
        <v>0</v>
      </c>
      <c r="O2115" s="26">
        <v>0</v>
      </c>
      <c r="P2115" s="26">
        <v>0</v>
      </c>
      <c r="Q2115" s="26">
        <v>0</v>
      </c>
      <c r="R2115" s="26">
        <v>0</v>
      </c>
      <c r="S2115" s="26">
        <v>0</v>
      </c>
      <c r="T2115" s="26">
        <v>0</v>
      </c>
      <c r="U2115" s="26">
        <v>2.9809999999999999</v>
      </c>
      <c r="V2115" s="26">
        <v>3.3580000000000001</v>
      </c>
      <c r="W2115" s="26">
        <v>3.1269999999999998</v>
      </c>
      <c r="X2115" s="26">
        <v>3.4929999999999999</v>
      </c>
      <c r="Y2115" s="26">
        <v>8.3420000000000005</v>
      </c>
      <c r="Z2115" s="26">
        <v>18.829999999999998</v>
      </c>
      <c r="AA2115" s="26">
        <v>49.161000000000001</v>
      </c>
      <c r="AB2115" s="26">
        <v>177.29</v>
      </c>
      <c r="AC2115" s="26">
        <v>647.63900000000001</v>
      </c>
      <c r="AD2115" s="26">
        <v>1756.617</v>
      </c>
      <c r="AE2115" s="26">
        <v>3297.8209999999999</v>
      </c>
      <c r="AF2115" s="26">
        <v>5687.5469999999996</v>
      </c>
      <c r="AG2115" s="26">
        <v>9740.768</v>
      </c>
      <c r="AH2115" s="26">
        <v>9314.51</v>
      </c>
      <c r="AI2115" s="26">
        <v>6188.0349999999999</v>
      </c>
      <c r="AJ2115" s="26">
        <v>6255.5569999999998</v>
      </c>
      <c r="AK2115" s="26">
        <v>5028.1059999999998</v>
      </c>
      <c r="AL2115" s="26">
        <v>5588.0529999999999</v>
      </c>
      <c r="AM2115" s="26">
        <v>5620.7420000000002</v>
      </c>
      <c r="AN2115" s="26">
        <v>3096.6280000000002</v>
      </c>
      <c r="AO2115" s="26">
        <v>854.07399999999996</v>
      </c>
      <c r="AP2115" s="26">
        <v>226.82499999999999</v>
      </c>
      <c r="AQ2115" s="26">
        <v>40.667000000000002</v>
      </c>
      <c r="AR2115" s="26">
        <v>14.154999999999999</v>
      </c>
      <c r="AS2115" s="26">
        <v>12.897</v>
      </c>
      <c r="AT2115" s="26">
        <v>10.731999999999999</v>
      </c>
      <c r="AU2115" s="26">
        <v>11.531000000000001</v>
      </c>
      <c r="AV2115" s="26">
        <v>10.916</v>
      </c>
      <c r="AW2115" s="26">
        <v>0</v>
      </c>
      <c r="AX2115" s="26">
        <v>0</v>
      </c>
      <c r="AY2115" s="26">
        <v>0</v>
      </c>
      <c r="AZ2115" s="26">
        <v>0</v>
      </c>
      <c r="BA2115" s="26">
        <v>0</v>
      </c>
      <c r="BB2115" s="26">
        <v>0</v>
      </c>
      <c r="BC2115" s="26">
        <v>0</v>
      </c>
      <c r="BD2115" s="26">
        <v>0</v>
      </c>
    </row>
    <row r="2116" spans="1:56" x14ac:dyDescent="0.25">
      <c r="A2116" t="s">
        <v>323</v>
      </c>
      <c r="D2116" t="s">
        <v>4</v>
      </c>
      <c r="G2116" s="155">
        <v>43245</v>
      </c>
      <c r="H2116" s="41">
        <f t="shared" si="37"/>
        <v>268478.96400000004</v>
      </c>
      <c r="I2116" s="26">
        <v>0</v>
      </c>
      <c r="J2116" s="26">
        <v>0</v>
      </c>
      <c r="K2116" s="26">
        <v>0</v>
      </c>
      <c r="L2116" s="26">
        <v>0</v>
      </c>
      <c r="M2116" s="26">
        <v>0</v>
      </c>
      <c r="N2116" s="26">
        <v>0</v>
      </c>
      <c r="O2116" s="26">
        <v>0</v>
      </c>
      <c r="P2116" s="26">
        <v>0</v>
      </c>
      <c r="Q2116" s="26">
        <v>0</v>
      </c>
      <c r="R2116" s="26">
        <v>0</v>
      </c>
      <c r="S2116" s="26">
        <v>0</v>
      </c>
      <c r="T2116" s="26">
        <v>0</v>
      </c>
      <c r="U2116" s="26">
        <v>3.641</v>
      </c>
      <c r="V2116" s="26">
        <v>4.0359999999999996</v>
      </c>
      <c r="W2116" s="26">
        <v>3.278</v>
      </c>
      <c r="X2116" s="26">
        <v>3.944</v>
      </c>
      <c r="Y2116" s="26">
        <v>31.571999999999999</v>
      </c>
      <c r="Z2116" s="26">
        <v>418.327</v>
      </c>
      <c r="AA2116" s="26">
        <v>1726.8979999999999</v>
      </c>
      <c r="AB2116" s="26">
        <v>3792.511</v>
      </c>
      <c r="AC2116" s="26">
        <v>8418.8860000000004</v>
      </c>
      <c r="AD2116" s="26">
        <v>14533.874</v>
      </c>
      <c r="AE2116" s="26">
        <v>18895.72</v>
      </c>
      <c r="AF2116" s="26">
        <v>22473.171999999999</v>
      </c>
      <c r="AG2116" s="26">
        <v>24886.925999999999</v>
      </c>
      <c r="AH2116" s="26">
        <v>26627.446</v>
      </c>
      <c r="AI2116" s="26">
        <v>28800.847000000002</v>
      </c>
      <c r="AJ2116" s="26">
        <v>28676.93</v>
      </c>
      <c r="AK2116" s="26">
        <v>26498.758000000002</v>
      </c>
      <c r="AL2116" s="26">
        <v>22938.216</v>
      </c>
      <c r="AM2116" s="26">
        <v>18128.471000000001</v>
      </c>
      <c r="AN2116" s="26">
        <v>12554.825999999999</v>
      </c>
      <c r="AO2116" s="26">
        <v>6702.0439999999999</v>
      </c>
      <c r="AP2116" s="26">
        <v>2096.1819999999998</v>
      </c>
      <c r="AQ2116" s="26">
        <v>184.126</v>
      </c>
      <c r="AR2116" s="26">
        <v>17.905999999999999</v>
      </c>
      <c r="AS2116" s="26">
        <v>16.666</v>
      </c>
      <c r="AT2116" s="26">
        <v>14.984999999999999</v>
      </c>
      <c r="AU2116" s="26">
        <v>13.853</v>
      </c>
      <c r="AV2116" s="26">
        <v>14.923</v>
      </c>
      <c r="AW2116" s="26">
        <v>0</v>
      </c>
      <c r="AX2116" s="26">
        <v>0</v>
      </c>
      <c r="AY2116" s="26">
        <v>0</v>
      </c>
      <c r="AZ2116" s="26">
        <v>0</v>
      </c>
      <c r="BA2116" s="26">
        <v>0</v>
      </c>
      <c r="BB2116" s="26">
        <v>0</v>
      </c>
      <c r="BC2116" s="26">
        <v>0</v>
      </c>
      <c r="BD2116" s="26">
        <v>0</v>
      </c>
    </row>
    <row r="2117" spans="1:56" x14ac:dyDescent="0.25">
      <c r="A2117" t="s">
        <v>323</v>
      </c>
      <c r="D2117" t="s">
        <v>4</v>
      </c>
      <c r="G2117" s="155">
        <v>43246</v>
      </c>
      <c r="H2117" s="41">
        <f t="shared" si="37"/>
        <v>299088.01299999998</v>
      </c>
      <c r="I2117" s="26">
        <v>0</v>
      </c>
      <c r="J2117" s="26">
        <v>0</v>
      </c>
      <c r="K2117" s="26">
        <v>0</v>
      </c>
      <c r="L2117" s="26">
        <v>0</v>
      </c>
      <c r="M2117" s="26">
        <v>0</v>
      </c>
      <c r="N2117" s="26">
        <v>0</v>
      </c>
      <c r="O2117" s="26">
        <v>0</v>
      </c>
      <c r="P2117" s="26">
        <v>0</v>
      </c>
      <c r="Q2117" s="26">
        <v>0</v>
      </c>
      <c r="R2117" s="26">
        <v>0</v>
      </c>
      <c r="S2117" s="26">
        <v>0</v>
      </c>
      <c r="T2117" s="26">
        <v>0</v>
      </c>
      <c r="U2117" s="26">
        <v>3.3260000000000001</v>
      </c>
      <c r="V2117" s="26">
        <v>5.1420000000000003</v>
      </c>
      <c r="W2117" s="26">
        <v>4.2850000000000001</v>
      </c>
      <c r="X2117" s="26">
        <v>4.7080000000000002</v>
      </c>
      <c r="Y2117" s="26">
        <v>95.927999999999997</v>
      </c>
      <c r="Z2117" s="26">
        <v>1235.1289999999999</v>
      </c>
      <c r="AA2117" s="26">
        <v>4082.857</v>
      </c>
      <c r="AB2117" s="26">
        <v>8355.7469999999994</v>
      </c>
      <c r="AC2117" s="26">
        <v>13523.705</v>
      </c>
      <c r="AD2117" s="26">
        <v>18519.186000000002</v>
      </c>
      <c r="AE2117" s="26">
        <v>22924.707999999999</v>
      </c>
      <c r="AF2117" s="26">
        <v>26590.543000000001</v>
      </c>
      <c r="AG2117" s="26">
        <v>29056.884999999998</v>
      </c>
      <c r="AH2117" s="26">
        <v>30236.512999999999</v>
      </c>
      <c r="AI2117" s="26">
        <v>30317.366000000002</v>
      </c>
      <c r="AJ2117" s="26">
        <v>28949.857</v>
      </c>
      <c r="AK2117" s="26">
        <v>26892.811000000002</v>
      </c>
      <c r="AL2117" s="26">
        <v>23480.251</v>
      </c>
      <c r="AM2117" s="26">
        <v>18526.962</v>
      </c>
      <c r="AN2117" s="26">
        <v>11053.723</v>
      </c>
      <c r="AO2117" s="26">
        <v>3177.9740000000002</v>
      </c>
      <c r="AP2117" s="26">
        <v>1794.4369999999999</v>
      </c>
      <c r="AQ2117" s="26">
        <v>178.30799999999999</v>
      </c>
      <c r="AR2117" s="26">
        <v>17.113</v>
      </c>
      <c r="AS2117" s="26">
        <v>15.912000000000001</v>
      </c>
      <c r="AT2117" s="26">
        <v>15.583</v>
      </c>
      <c r="AU2117" s="26">
        <v>14.583</v>
      </c>
      <c r="AV2117" s="26">
        <v>14.471</v>
      </c>
      <c r="AW2117" s="26">
        <v>0</v>
      </c>
      <c r="AX2117" s="26">
        <v>0</v>
      </c>
      <c r="AY2117" s="26">
        <v>0</v>
      </c>
      <c r="AZ2117" s="26">
        <v>0</v>
      </c>
      <c r="BA2117" s="26">
        <v>0</v>
      </c>
      <c r="BB2117" s="26">
        <v>0</v>
      </c>
      <c r="BC2117" s="26">
        <v>0</v>
      </c>
      <c r="BD2117" s="26">
        <v>0</v>
      </c>
    </row>
    <row r="2118" spans="1:56" x14ac:dyDescent="0.25">
      <c r="A2118" t="s">
        <v>323</v>
      </c>
      <c r="D2118" t="s">
        <v>4</v>
      </c>
      <c r="G2118" s="155">
        <v>43247</v>
      </c>
      <c r="H2118" s="41">
        <f t="shared" si="37"/>
        <v>163750.50099999996</v>
      </c>
      <c r="I2118" s="26">
        <v>0</v>
      </c>
      <c r="J2118" s="26">
        <v>0</v>
      </c>
      <c r="K2118" s="26">
        <v>0</v>
      </c>
      <c r="L2118" s="26">
        <v>0</v>
      </c>
      <c r="M2118" s="26">
        <v>0</v>
      </c>
      <c r="N2118" s="26">
        <v>0</v>
      </c>
      <c r="O2118" s="26">
        <v>0</v>
      </c>
      <c r="P2118" s="26">
        <v>0</v>
      </c>
      <c r="Q2118" s="26">
        <v>0</v>
      </c>
      <c r="R2118" s="26">
        <v>0</v>
      </c>
      <c r="S2118" s="26">
        <v>0</v>
      </c>
      <c r="T2118" s="26">
        <v>0</v>
      </c>
      <c r="U2118" s="26">
        <v>3.7480000000000002</v>
      </c>
      <c r="V2118" s="26">
        <v>4.5369999999999999</v>
      </c>
      <c r="W2118" s="26">
        <v>4.399</v>
      </c>
      <c r="X2118" s="26">
        <v>4.952</v>
      </c>
      <c r="Y2118" s="26">
        <v>95.281000000000006</v>
      </c>
      <c r="Z2118" s="26">
        <v>1379.3030000000001</v>
      </c>
      <c r="AA2118" s="26">
        <v>4847.1450000000004</v>
      </c>
      <c r="AB2118" s="26">
        <v>9248.2029999999995</v>
      </c>
      <c r="AC2118" s="26">
        <v>14029.278</v>
      </c>
      <c r="AD2118" s="26">
        <v>16766.475999999999</v>
      </c>
      <c r="AE2118" s="26">
        <v>14895.378000000001</v>
      </c>
      <c r="AF2118" s="26">
        <v>20229.432000000001</v>
      </c>
      <c r="AG2118" s="26">
        <v>22936.583999999999</v>
      </c>
      <c r="AH2118" s="26">
        <v>18745.321</v>
      </c>
      <c r="AI2118" s="26">
        <v>12336.356</v>
      </c>
      <c r="AJ2118" s="26">
        <v>7588.7579999999998</v>
      </c>
      <c r="AK2118" s="26">
        <v>6352.38</v>
      </c>
      <c r="AL2118" s="26">
        <v>5500.8109999999997</v>
      </c>
      <c r="AM2118" s="26">
        <v>2698.971</v>
      </c>
      <c r="AN2118" s="26">
        <v>1798.27</v>
      </c>
      <c r="AO2118" s="26">
        <v>3203.9520000000002</v>
      </c>
      <c r="AP2118" s="26">
        <v>941.13199999999995</v>
      </c>
      <c r="AQ2118" s="26">
        <v>66.906000000000006</v>
      </c>
      <c r="AR2118" s="26">
        <v>15.420999999999999</v>
      </c>
      <c r="AS2118" s="26">
        <v>15.268000000000001</v>
      </c>
      <c r="AT2118" s="26">
        <v>14.452999999999999</v>
      </c>
      <c r="AU2118" s="26">
        <v>14.122</v>
      </c>
      <c r="AV2118" s="26">
        <v>13.664</v>
      </c>
      <c r="AW2118" s="26">
        <v>0</v>
      </c>
      <c r="AX2118" s="26">
        <v>0</v>
      </c>
      <c r="AY2118" s="26">
        <v>0</v>
      </c>
      <c r="AZ2118" s="26">
        <v>0</v>
      </c>
      <c r="BA2118" s="26">
        <v>0</v>
      </c>
      <c r="BB2118" s="26">
        <v>0</v>
      </c>
      <c r="BC2118" s="26">
        <v>0</v>
      </c>
      <c r="BD2118" s="26">
        <v>0</v>
      </c>
    </row>
    <row r="2119" spans="1:56" x14ac:dyDescent="0.25">
      <c r="A2119" t="s">
        <v>323</v>
      </c>
      <c r="D2119" t="s">
        <v>4</v>
      </c>
      <c r="G2119" s="155">
        <v>43248</v>
      </c>
      <c r="H2119" s="41">
        <f t="shared" si="37"/>
        <v>71007.189000000013</v>
      </c>
      <c r="I2119" s="26">
        <v>0</v>
      </c>
      <c r="J2119" s="26">
        <v>0</v>
      </c>
      <c r="K2119" s="26">
        <v>0</v>
      </c>
      <c r="L2119" s="26">
        <v>0</v>
      </c>
      <c r="M2119" s="26">
        <v>0</v>
      </c>
      <c r="N2119" s="26">
        <v>0</v>
      </c>
      <c r="O2119" s="26">
        <v>0</v>
      </c>
      <c r="P2119" s="26">
        <v>0</v>
      </c>
      <c r="Q2119" s="26">
        <v>0</v>
      </c>
      <c r="R2119" s="26">
        <v>0</v>
      </c>
      <c r="S2119" s="26">
        <v>0</v>
      </c>
      <c r="T2119" s="26">
        <v>0</v>
      </c>
      <c r="U2119" s="26">
        <v>3.8610000000000002</v>
      </c>
      <c r="V2119" s="26">
        <v>3.3370000000000002</v>
      </c>
      <c r="W2119" s="26">
        <v>3.85</v>
      </c>
      <c r="X2119" s="26">
        <v>4.2069999999999999</v>
      </c>
      <c r="Y2119" s="26">
        <v>15.069000000000001</v>
      </c>
      <c r="Z2119" s="26">
        <v>176.42699999999999</v>
      </c>
      <c r="AA2119" s="26">
        <v>541.55100000000004</v>
      </c>
      <c r="AB2119" s="26">
        <v>1466.7360000000001</v>
      </c>
      <c r="AC2119" s="26">
        <v>1915.2950000000001</v>
      </c>
      <c r="AD2119" s="26">
        <v>1777.777</v>
      </c>
      <c r="AE2119" s="26">
        <v>2908.7040000000002</v>
      </c>
      <c r="AF2119" s="26">
        <v>3155.1280000000002</v>
      </c>
      <c r="AG2119" s="26">
        <v>5797.134</v>
      </c>
      <c r="AH2119" s="26">
        <v>10762.777</v>
      </c>
      <c r="AI2119" s="26">
        <v>12208.526</v>
      </c>
      <c r="AJ2119" s="26">
        <v>7947.107</v>
      </c>
      <c r="AK2119" s="26">
        <v>5476.8140000000003</v>
      </c>
      <c r="AL2119" s="26">
        <v>3559.259</v>
      </c>
      <c r="AM2119" s="26">
        <v>5907.8779999999997</v>
      </c>
      <c r="AN2119" s="26">
        <v>3218.759</v>
      </c>
      <c r="AO2119" s="26">
        <v>2293.4070000000002</v>
      </c>
      <c r="AP2119" s="26">
        <v>1728.1210000000001</v>
      </c>
      <c r="AQ2119" s="26">
        <v>73.528000000000006</v>
      </c>
      <c r="AR2119" s="26">
        <v>12.741</v>
      </c>
      <c r="AS2119" s="26">
        <v>13.561</v>
      </c>
      <c r="AT2119" s="26">
        <v>12.585000000000001</v>
      </c>
      <c r="AU2119" s="26">
        <v>12.000999999999999</v>
      </c>
      <c r="AV2119" s="26">
        <v>11.048999999999999</v>
      </c>
      <c r="AW2119" s="26">
        <v>0</v>
      </c>
      <c r="AX2119" s="26">
        <v>0</v>
      </c>
      <c r="AY2119" s="26">
        <v>0</v>
      </c>
      <c r="AZ2119" s="26">
        <v>0</v>
      </c>
      <c r="BA2119" s="26">
        <v>0</v>
      </c>
      <c r="BB2119" s="26">
        <v>0</v>
      </c>
      <c r="BC2119" s="26">
        <v>0</v>
      </c>
      <c r="BD2119" s="26">
        <v>0</v>
      </c>
    </row>
    <row r="2120" spans="1:56" x14ac:dyDescent="0.25">
      <c r="A2120" t="s">
        <v>323</v>
      </c>
      <c r="D2120" t="s">
        <v>4</v>
      </c>
      <c r="G2120" s="155">
        <v>43249</v>
      </c>
      <c r="H2120" s="41">
        <f t="shared" si="37"/>
        <v>202944.01200000002</v>
      </c>
      <c r="I2120" s="26">
        <v>0</v>
      </c>
      <c r="J2120" s="26">
        <v>0</v>
      </c>
      <c r="K2120" s="26">
        <v>0</v>
      </c>
      <c r="L2120" s="26">
        <v>0</v>
      </c>
      <c r="M2120" s="26">
        <v>0</v>
      </c>
      <c r="N2120" s="26">
        <v>0</v>
      </c>
      <c r="O2120" s="26">
        <v>0</v>
      </c>
      <c r="P2120" s="26">
        <v>0</v>
      </c>
      <c r="Q2120" s="26">
        <v>0</v>
      </c>
      <c r="R2120" s="26">
        <v>0</v>
      </c>
      <c r="S2120" s="26">
        <v>0</v>
      </c>
      <c r="T2120" s="26">
        <v>0</v>
      </c>
      <c r="U2120" s="26">
        <v>5.8460000000000001</v>
      </c>
      <c r="V2120" s="26">
        <v>3.6240000000000001</v>
      </c>
      <c r="W2120" s="26">
        <v>3.0510000000000002</v>
      </c>
      <c r="X2120" s="26">
        <v>4.173</v>
      </c>
      <c r="Y2120" s="26">
        <v>19.672000000000001</v>
      </c>
      <c r="Z2120" s="26">
        <v>335.173</v>
      </c>
      <c r="AA2120" s="26">
        <v>1097.933</v>
      </c>
      <c r="AB2120" s="26">
        <v>4685.3850000000002</v>
      </c>
      <c r="AC2120" s="26">
        <v>12158.246999999999</v>
      </c>
      <c r="AD2120" s="26">
        <v>19911.37</v>
      </c>
      <c r="AE2120" s="26">
        <v>22225.555</v>
      </c>
      <c r="AF2120" s="26">
        <v>16769.998</v>
      </c>
      <c r="AG2120" s="26">
        <v>16616.164000000001</v>
      </c>
      <c r="AH2120" s="26">
        <v>19679.631000000001</v>
      </c>
      <c r="AI2120" s="26">
        <v>22218.959999999999</v>
      </c>
      <c r="AJ2120" s="26">
        <v>19673.563999999998</v>
      </c>
      <c r="AK2120" s="26">
        <v>18489.599999999999</v>
      </c>
      <c r="AL2120" s="26">
        <v>12251.19</v>
      </c>
      <c r="AM2120" s="26">
        <v>7963.759</v>
      </c>
      <c r="AN2120" s="26">
        <v>5207.2619999999997</v>
      </c>
      <c r="AO2120" s="26">
        <v>2367.2600000000002</v>
      </c>
      <c r="AP2120" s="26">
        <v>1030.0740000000001</v>
      </c>
      <c r="AQ2120" s="26">
        <v>147.971</v>
      </c>
      <c r="AR2120" s="26">
        <v>21.2</v>
      </c>
      <c r="AS2120" s="26">
        <v>16.908000000000001</v>
      </c>
      <c r="AT2120" s="26">
        <v>14.641</v>
      </c>
      <c r="AU2120" s="26">
        <v>12.926</v>
      </c>
      <c r="AV2120" s="26">
        <v>12.875</v>
      </c>
      <c r="AW2120" s="26">
        <v>0</v>
      </c>
      <c r="AX2120" s="26">
        <v>0</v>
      </c>
      <c r="AY2120" s="26">
        <v>0</v>
      </c>
      <c r="AZ2120" s="26">
        <v>0</v>
      </c>
      <c r="BA2120" s="26">
        <v>0</v>
      </c>
      <c r="BB2120" s="26">
        <v>0</v>
      </c>
      <c r="BC2120" s="26">
        <v>0</v>
      </c>
      <c r="BD2120" s="26">
        <v>0</v>
      </c>
    </row>
    <row r="2121" spans="1:56" x14ac:dyDescent="0.25">
      <c r="A2121" t="s">
        <v>323</v>
      </c>
      <c r="D2121" t="s">
        <v>4</v>
      </c>
      <c r="G2121" s="155">
        <v>43250</v>
      </c>
      <c r="H2121" s="41">
        <f t="shared" si="37"/>
        <v>187469.04300000001</v>
      </c>
      <c r="I2121" s="26">
        <v>0</v>
      </c>
      <c r="J2121" s="26">
        <v>0</v>
      </c>
      <c r="K2121" s="26">
        <v>0</v>
      </c>
      <c r="L2121" s="26">
        <v>0</v>
      </c>
      <c r="M2121" s="26">
        <v>0</v>
      </c>
      <c r="N2121" s="26">
        <v>0</v>
      </c>
      <c r="O2121" s="26">
        <v>0</v>
      </c>
      <c r="P2121" s="26">
        <v>0</v>
      </c>
      <c r="Q2121" s="26">
        <v>0</v>
      </c>
      <c r="R2121" s="26">
        <v>0</v>
      </c>
      <c r="S2121" s="26">
        <v>0</v>
      </c>
      <c r="T2121" s="26">
        <v>0</v>
      </c>
      <c r="U2121" s="26">
        <v>6.7210000000000001</v>
      </c>
      <c r="V2121" s="26">
        <v>4.4349999999999996</v>
      </c>
      <c r="W2121" s="26">
        <v>4.5579999999999998</v>
      </c>
      <c r="X2121" s="26">
        <v>3.7360000000000002</v>
      </c>
      <c r="Y2121" s="26">
        <v>59.865000000000002</v>
      </c>
      <c r="Z2121" s="26">
        <v>1106.537</v>
      </c>
      <c r="AA2121" s="26">
        <v>4093.904</v>
      </c>
      <c r="AB2121" s="26">
        <v>8232.9519999999993</v>
      </c>
      <c r="AC2121" s="26">
        <v>13691.776</v>
      </c>
      <c r="AD2121" s="26">
        <v>16974.736000000001</v>
      </c>
      <c r="AE2121" s="26">
        <v>19892.556</v>
      </c>
      <c r="AF2121" s="26">
        <v>21336.945</v>
      </c>
      <c r="AG2121" s="26">
        <v>24058.437000000002</v>
      </c>
      <c r="AH2121" s="26">
        <v>18852.368999999999</v>
      </c>
      <c r="AI2121" s="26">
        <v>18782.571</v>
      </c>
      <c r="AJ2121" s="26">
        <v>15470.424000000001</v>
      </c>
      <c r="AK2121" s="26">
        <v>8345.3330000000005</v>
      </c>
      <c r="AL2121" s="26">
        <v>9330.6460000000006</v>
      </c>
      <c r="AM2121" s="26">
        <v>6031.0659999999998</v>
      </c>
      <c r="AN2121" s="26">
        <v>814.97299999999996</v>
      </c>
      <c r="AO2121" s="26">
        <v>254.30600000000001</v>
      </c>
      <c r="AP2121" s="26">
        <v>29.945</v>
      </c>
      <c r="AQ2121" s="26">
        <v>15.984999999999999</v>
      </c>
      <c r="AR2121" s="26">
        <v>14.276999999999999</v>
      </c>
      <c r="AS2121" s="26">
        <v>13.71</v>
      </c>
      <c r="AT2121" s="26">
        <v>15.555</v>
      </c>
      <c r="AU2121" s="26">
        <v>15.837</v>
      </c>
      <c r="AV2121" s="26">
        <v>14.888</v>
      </c>
      <c r="AW2121" s="26">
        <v>0</v>
      </c>
      <c r="AX2121" s="26">
        <v>0</v>
      </c>
      <c r="AY2121" s="26">
        <v>0</v>
      </c>
      <c r="AZ2121" s="26">
        <v>0</v>
      </c>
      <c r="BA2121" s="26">
        <v>0</v>
      </c>
      <c r="BB2121" s="26">
        <v>0</v>
      </c>
      <c r="BC2121" s="26">
        <v>0</v>
      </c>
      <c r="BD2121" s="26">
        <v>0</v>
      </c>
    </row>
    <row r="2122" spans="1:56" x14ac:dyDescent="0.25">
      <c r="A2122" t="s">
        <v>323</v>
      </c>
      <c r="D2122" t="s">
        <v>4</v>
      </c>
      <c r="G2122" s="155">
        <v>43251</v>
      </c>
      <c r="H2122" s="41">
        <f t="shared" si="37"/>
        <v>215403.12499999997</v>
      </c>
      <c r="I2122" s="26">
        <v>0</v>
      </c>
      <c r="J2122" s="26">
        <v>0</v>
      </c>
      <c r="K2122" s="26">
        <v>0</v>
      </c>
      <c r="L2122" s="26">
        <v>0</v>
      </c>
      <c r="M2122" s="26">
        <v>0</v>
      </c>
      <c r="N2122" s="26">
        <v>0</v>
      </c>
      <c r="O2122" s="26">
        <v>0</v>
      </c>
      <c r="P2122" s="26">
        <v>0</v>
      </c>
      <c r="Q2122" s="26">
        <v>0</v>
      </c>
      <c r="R2122" s="26">
        <v>0</v>
      </c>
      <c r="S2122" s="26">
        <v>0</v>
      </c>
      <c r="T2122" s="26">
        <v>0</v>
      </c>
      <c r="U2122" s="26">
        <v>6.7460000000000004</v>
      </c>
      <c r="V2122" s="26">
        <v>41.686</v>
      </c>
      <c r="W2122" s="26">
        <v>3.4750000000000001</v>
      </c>
      <c r="X2122" s="26">
        <v>4.3170000000000002</v>
      </c>
      <c r="Y2122" s="26">
        <v>38.143999999999998</v>
      </c>
      <c r="Z2122" s="26">
        <v>666.70500000000004</v>
      </c>
      <c r="AA2122" s="26">
        <v>3011.759</v>
      </c>
      <c r="AB2122" s="26">
        <v>7784.7139999999999</v>
      </c>
      <c r="AC2122" s="26">
        <v>12004.563</v>
      </c>
      <c r="AD2122" s="26">
        <v>15953.885</v>
      </c>
      <c r="AE2122" s="26">
        <v>17170.099999999999</v>
      </c>
      <c r="AF2122" s="26">
        <v>23185.09</v>
      </c>
      <c r="AG2122" s="26">
        <v>23605.352999999999</v>
      </c>
      <c r="AH2122" s="26">
        <v>24102.106</v>
      </c>
      <c r="AI2122" s="26">
        <v>21217.86</v>
      </c>
      <c r="AJ2122" s="26">
        <v>17234.598999999998</v>
      </c>
      <c r="AK2122" s="26">
        <v>16547.252</v>
      </c>
      <c r="AL2122" s="26">
        <v>12525.762000000001</v>
      </c>
      <c r="AM2122" s="26">
        <v>9292.6589999999997</v>
      </c>
      <c r="AN2122" s="26">
        <v>6066.6819999999998</v>
      </c>
      <c r="AO2122" s="26">
        <v>3549.4259999999999</v>
      </c>
      <c r="AP2122" s="26">
        <v>1230.8779999999999</v>
      </c>
      <c r="AQ2122" s="26">
        <v>84.84</v>
      </c>
      <c r="AR2122" s="26">
        <v>14.516</v>
      </c>
      <c r="AS2122" s="26">
        <v>15.97</v>
      </c>
      <c r="AT2122" s="26">
        <v>15.429</v>
      </c>
      <c r="AU2122" s="26">
        <v>14.061999999999999</v>
      </c>
      <c r="AV2122" s="26">
        <v>14.547000000000001</v>
      </c>
      <c r="AW2122" s="26">
        <v>0</v>
      </c>
      <c r="AX2122" s="26">
        <v>0</v>
      </c>
      <c r="AY2122" s="26">
        <v>0</v>
      </c>
      <c r="AZ2122" s="26">
        <v>0</v>
      </c>
      <c r="BA2122" s="26">
        <v>0</v>
      </c>
      <c r="BB2122" s="26">
        <v>0</v>
      </c>
      <c r="BC2122" s="26">
        <v>0</v>
      </c>
      <c r="BD2122" s="26">
        <v>0</v>
      </c>
    </row>
    <row r="2123" spans="1:56" x14ac:dyDescent="0.25">
      <c r="A2123" t="s">
        <v>323</v>
      </c>
      <c r="D2123" t="s">
        <v>4</v>
      </c>
      <c r="G2123" s="155">
        <v>43252</v>
      </c>
      <c r="H2123" s="41">
        <f t="shared" si="37"/>
        <v>286750.8569999999</v>
      </c>
      <c r="I2123" s="26">
        <v>0</v>
      </c>
      <c r="J2123" s="26">
        <v>0</v>
      </c>
      <c r="K2123" s="26">
        <v>0</v>
      </c>
      <c r="L2123" s="26">
        <v>0</v>
      </c>
      <c r="M2123" s="26">
        <v>0</v>
      </c>
      <c r="N2123" s="26">
        <v>0</v>
      </c>
      <c r="O2123" s="26">
        <v>0</v>
      </c>
      <c r="P2123" s="26">
        <v>0</v>
      </c>
      <c r="Q2123" s="26">
        <v>0</v>
      </c>
      <c r="R2123" s="26">
        <v>0</v>
      </c>
      <c r="S2123" s="26">
        <v>0</v>
      </c>
      <c r="T2123" s="26">
        <v>0</v>
      </c>
      <c r="U2123" s="26">
        <v>4.4610000000000003</v>
      </c>
      <c r="V2123" s="26">
        <v>4.1369999999999996</v>
      </c>
      <c r="W2123" s="26">
        <v>4.899</v>
      </c>
      <c r="X2123" s="26">
        <v>5.016</v>
      </c>
      <c r="Y2123" s="26">
        <v>66.301000000000002</v>
      </c>
      <c r="Z2123" s="26">
        <v>1056.5</v>
      </c>
      <c r="AA2123" s="26">
        <v>3990.57</v>
      </c>
      <c r="AB2123" s="26">
        <v>8180.4170000000004</v>
      </c>
      <c r="AC2123" s="26">
        <v>12868.374</v>
      </c>
      <c r="AD2123" s="26">
        <v>17508.817999999999</v>
      </c>
      <c r="AE2123" s="26">
        <v>21779.454000000002</v>
      </c>
      <c r="AF2123" s="26">
        <v>25124.289000000001</v>
      </c>
      <c r="AG2123" s="26">
        <v>27478.304</v>
      </c>
      <c r="AH2123" s="26">
        <v>28793.289000000001</v>
      </c>
      <c r="AI2123" s="26">
        <v>28822.45</v>
      </c>
      <c r="AJ2123" s="26">
        <v>27831.629000000001</v>
      </c>
      <c r="AK2123" s="26">
        <v>25331.444</v>
      </c>
      <c r="AL2123" s="26">
        <v>21816.951000000001</v>
      </c>
      <c r="AM2123" s="26">
        <v>17155.927</v>
      </c>
      <c r="AN2123" s="26">
        <v>11326.921</v>
      </c>
      <c r="AO2123" s="26">
        <v>5921.3689999999997</v>
      </c>
      <c r="AP2123" s="26">
        <v>1505.8340000000001</v>
      </c>
      <c r="AQ2123" s="26">
        <v>103.602</v>
      </c>
      <c r="AR2123" s="26">
        <v>14.865</v>
      </c>
      <c r="AS2123" s="26">
        <v>14.381</v>
      </c>
      <c r="AT2123" s="26">
        <v>14.023</v>
      </c>
      <c r="AU2123" s="26">
        <v>13.584</v>
      </c>
      <c r="AV2123" s="26">
        <v>13.048</v>
      </c>
      <c r="AW2123" s="26">
        <v>0</v>
      </c>
      <c r="AX2123" s="26">
        <v>0</v>
      </c>
      <c r="AY2123" s="26">
        <v>0</v>
      </c>
      <c r="AZ2123" s="26">
        <v>0</v>
      </c>
      <c r="BA2123" s="26">
        <v>0</v>
      </c>
      <c r="BB2123" s="26">
        <v>0</v>
      </c>
      <c r="BC2123" s="26">
        <v>0</v>
      </c>
      <c r="BD2123" s="26">
        <v>0</v>
      </c>
    </row>
    <row r="2124" spans="1:56" x14ac:dyDescent="0.25">
      <c r="A2124" t="s">
        <v>323</v>
      </c>
      <c r="D2124" t="s">
        <v>4</v>
      </c>
      <c r="G2124" s="155">
        <v>43253</v>
      </c>
      <c r="H2124" s="41">
        <f t="shared" si="37"/>
        <v>246287.40300000005</v>
      </c>
      <c r="I2124" s="26">
        <v>0</v>
      </c>
      <c r="J2124" s="26">
        <v>0</v>
      </c>
      <c r="K2124" s="26">
        <v>0</v>
      </c>
      <c r="L2124" s="26">
        <v>0</v>
      </c>
      <c r="M2124" s="26">
        <v>0</v>
      </c>
      <c r="N2124" s="26">
        <v>0</v>
      </c>
      <c r="O2124" s="26">
        <v>0</v>
      </c>
      <c r="P2124" s="26">
        <v>0</v>
      </c>
      <c r="Q2124" s="26">
        <v>0</v>
      </c>
      <c r="R2124" s="26">
        <v>0</v>
      </c>
      <c r="S2124" s="26">
        <v>0</v>
      </c>
      <c r="T2124" s="26">
        <v>0</v>
      </c>
      <c r="U2124" s="26">
        <v>3.1669999999999998</v>
      </c>
      <c r="V2124" s="26">
        <v>5.319</v>
      </c>
      <c r="W2124" s="26">
        <v>4.7</v>
      </c>
      <c r="X2124" s="26">
        <v>3.8650000000000002</v>
      </c>
      <c r="Y2124" s="26">
        <v>54.286999999999999</v>
      </c>
      <c r="Z2124" s="26">
        <v>963.18899999999996</v>
      </c>
      <c r="AA2124" s="26">
        <v>3558.0770000000002</v>
      </c>
      <c r="AB2124" s="26">
        <v>7379.4219999999996</v>
      </c>
      <c r="AC2124" s="26">
        <v>11875.424000000001</v>
      </c>
      <c r="AD2124" s="26">
        <v>16284.441999999999</v>
      </c>
      <c r="AE2124" s="26">
        <v>20313.335999999999</v>
      </c>
      <c r="AF2124" s="26">
        <v>22081.772000000001</v>
      </c>
      <c r="AG2124" s="26">
        <v>23483.585999999999</v>
      </c>
      <c r="AH2124" s="26">
        <v>23288.862000000001</v>
      </c>
      <c r="AI2124" s="26">
        <v>23403.397000000001</v>
      </c>
      <c r="AJ2124" s="26">
        <v>22834.276999999998</v>
      </c>
      <c r="AK2124" s="26">
        <v>21390.418000000001</v>
      </c>
      <c r="AL2124" s="26">
        <v>17510.526000000002</v>
      </c>
      <c r="AM2124" s="26">
        <v>15090.004999999999</v>
      </c>
      <c r="AN2124" s="26">
        <v>10183.316000000001</v>
      </c>
      <c r="AO2124" s="26">
        <v>4844.9459999999999</v>
      </c>
      <c r="AP2124" s="26">
        <v>1579.3230000000001</v>
      </c>
      <c r="AQ2124" s="26">
        <v>79.724000000000004</v>
      </c>
      <c r="AR2124" s="26">
        <v>16.901</v>
      </c>
      <c r="AS2124" s="26">
        <v>15.714</v>
      </c>
      <c r="AT2124" s="26">
        <v>14.468999999999999</v>
      </c>
      <c r="AU2124" s="26">
        <v>12.784000000000001</v>
      </c>
      <c r="AV2124" s="26">
        <v>12.154999999999999</v>
      </c>
      <c r="AW2124" s="26">
        <v>0</v>
      </c>
      <c r="AX2124" s="26">
        <v>0</v>
      </c>
      <c r="AY2124" s="26">
        <v>0</v>
      </c>
      <c r="AZ2124" s="26">
        <v>0</v>
      </c>
      <c r="BA2124" s="26">
        <v>0</v>
      </c>
      <c r="BB2124" s="26">
        <v>0</v>
      </c>
      <c r="BC2124" s="26">
        <v>0</v>
      </c>
      <c r="BD2124" s="26">
        <v>0</v>
      </c>
    </row>
    <row r="2125" spans="1:56" x14ac:dyDescent="0.25">
      <c r="A2125" t="s">
        <v>323</v>
      </c>
      <c r="D2125" t="s">
        <v>4</v>
      </c>
      <c r="G2125" s="155">
        <v>43254</v>
      </c>
      <c r="H2125" s="41">
        <f t="shared" si="37"/>
        <v>186964.89</v>
      </c>
      <c r="I2125" s="26">
        <v>0</v>
      </c>
      <c r="J2125" s="26">
        <v>0</v>
      </c>
      <c r="K2125" s="26">
        <v>0</v>
      </c>
      <c r="L2125" s="26">
        <v>0</v>
      </c>
      <c r="M2125" s="26">
        <v>0</v>
      </c>
      <c r="N2125" s="26">
        <v>0</v>
      </c>
      <c r="O2125" s="26">
        <v>0</v>
      </c>
      <c r="P2125" s="26">
        <v>0</v>
      </c>
      <c r="Q2125" s="26">
        <v>0</v>
      </c>
      <c r="R2125" s="26">
        <v>0</v>
      </c>
      <c r="S2125" s="26">
        <v>0</v>
      </c>
      <c r="T2125" s="26">
        <v>0</v>
      </c>
      <c r="U2125" s="26">
        <v>4.8879999999999999</v>
      </c>
      <c r="V2125" s="26">
        <v>6.7329999999999997</v>
      </c>
      <c r="W2125" s="26">
        <v>5.085</v>
      </c>
      <c r="X2125" s="26">
        <v>5.4109999999999996</v>
      </c>
      <c r="Y2125" s="26">
        <v>46.514000000000003</v>
      </c>
      <c r="Z2125" s="26">
        <v>440.95400000000001</v>
      </c>
      <c r="AA2125" s="26">
        <v>2286.8249999999998</v>
      </c>
      <c r="AB2125" s="26">
        <v>5245.34</v>
      </c>
      <c r="AC2125" s="26">
        <v>8165.5330000000004</v>
      </c>
      <c r="AD2125" s="26">
        <v>10827.71</v>
      </c>
      <c r="AE2125" s="26">
        <v>13971.675999999999</v>
      </c>
      <c r="AF2125" s="26">
        <v>17353.662</v>
      </c>
      <c r="AG2125" s="26">
        <v>18825.821</v>
      </c>
      <c r="AH2125" s="26">
        <v>22145.637999999999</v>
      </c>
      <c r="AI2125" s="26">
        <v>24806.254000000001</v>
      </c>
      <c r="AJ2125" s="26">
        <v>23240.652999999998</v>
      </c>
      <c r="AK2125" s="26">
        <v>18344.491000000002</v>
      </c>
      <c r="AL2125" s="26">
        <v>10969.766</v>
      </c>
      <c r="AM2125" s="26">
        <v>4486.4939999999997</v>
      </c>
      <c r="AN2125" s="26">
        <v>2567.0459999999998</v>
      </c>
      <c r="AO2125" s="26">
        <v>2042.01</v>
      </c>
      <c r="AP2125" s="26">
        <v>1003.742</v>
      </c>
      <c r="AQ2125" s="26">
        <v>98.099000000000004</v>
      </c>
      <c r="AR2125" s="26">
        <v>15.933999999999999</v>
      </c>
      <c r="AS2125" s="26">
        <v>15.685</v>
      </c>
      <c r="AT2125" s="26">
        <v>16.658999999999999</v>
      </c>
      <c r="AU2125" s="26">
        <v>13.523</v>
      </c>
      <c r="AV2125" s="26">
        <v>12.744</v>
      </c>
      <c r="AW2125" s="26">
        <v>0</v>
      </c>
      <c r="AX2125" s="26">
        <v>0</v>
      </c>
      <c r="AY2125" s="26">
        <v>0</v>
      </c>
      <c r="AZ2125" s="26">
        <v>0</v>
      </c>
      <c r="BA2125" s="26">
        <v>0</v>
      </c>
      <c r="BB2125" s="26">
        <v>0</v>
      </c>
      <c r="BC2125" s="26">
        <v>0</v>
      </c>
      <c r="BD2125" s="26">
        <v>0</v>
      </c>
    </row>
    <row r="2126" spans="1:56" x14ac:dyDescent="0.25">
      <c r="A2126" t="s">
        <v>323</v>
      </c>
      <c r="D2126" t="s">
        <v>4</v>
      </c>
      <c r="G2126" s="155">
        <v>43255</v>
      </c>
      <c r="H2126" s="41">
        <f t="shared" si="37"/>
        <v>216226.17799999999</v>
      </c>
      <c r="I2126" s="26">
        <v>0</v>
      </c>
      <c r="J2126" s="26">
        <v>0</v>
      </c>
      <c r="K2126" s="26">
        <v>0</v>
      </c>
      <c r="L2126" s="26">
        <v>0</v>
      </c>
      <c r="M2126" s="26">
        <v>0</v>
      </c>
      <c r="N2126" s="26">
        <v>0</v>
      </c>
      <c r="O2126" s="26">
        <v>0</v>
      </c>
      <c r="P2126" s="26">
        <v>0</v>
      </c>
      <c r="Q2126" s="26">
        <v>0</v>
      </c>
      <c r="R2126" s="26">
        <v>0</v>
      </c>
      <c r="S2126" s="26">
        <v>0</v>
      </c>
      <c r="T2126" s="26">
        <v>0</v>
      </c>
      <c r="U2126" s="26">
        <v>5.4610000000000003</v>
      </c>
      <c r="V2126" s="26">
        <v>6.9909999999999997</v>
      </c>
      <c r="W2126" s="26">
        <v>5.1589999999999998</v>
      </c>
      <c r="X2126" s="26">
        <v>6.7969999999999997</v>
      </c>
      <c r="Y2126" s="26">
        <v>48.478000000000002</v>
      </c>
      <c r="Z2126" s="26">
        <v>837.94899999999996</v>
      </c>
      <c r="AA2126" s="26">
        <v>3226.4920000000002</v>
      </c>
      <c r="AB2126" s="26">
        <v>6598.0230000000001</v>
      </c>
      <c r="AC2126" s="26">
        <v>10399.339</v>
      </c>
      <c r="AD2126" s="26">
        <v>13916.277</v>
      </c>
      <c r="AE2126" s="26">
        <v>17184.706999999999</v>
      </c>
      <c r="AF2126" s="26">
        <v>19740.468000000001</v>
      </c>
      <c r="AG2126" s="26">
        <v>22506.927</v>
      </c>
      <c r="AH2126" s="26">
        <v>22099.401000000002</v>
      </c>
      <c r="AI2126" s="26">
        <v>20478.901999999998</v>
      </c>
      <c r="AJ2126" s="26">
        <v>18102.916000000001</v>
      </c>
      <c r="AK2126" s="26">
        <v>17655.346000000001</v>
      </c>
      <c r="AL2126" s="26">
        <v>15651.953</v>
      </c>
      <c r="AM2126" s="26">
        <v>13154.852000000001</v>
      </c>
      <c r="AN2126" s="26">
        <v>8539.1710000000003</v>
      </c>
      <c r="AO2126" s="26">
        <v>4317.1819999999998</v>
      </c>
      <c r="AP2126" s="26">
        <v>1551.2159999999999</v>
      </c>
      <c r="AQ2126" s="26">
        <v>125.01</v>
      </c>
      <c r="AR2126" s="26">
        <v>14.598000000000001</v>
      </c>
      <c r="AS2126" s="26">
        <v>14.384</v>
      </c>
      <c r="AT2126" s="26">
        <v>12.521000000000001</v>
      </c>
      <c r="AU2126" s="26">
        <v>12.481</v>
      </c>
      <c r="AV2126" s="26">
        <v>13.177</v>
      </c>
      <c r="AW2126" s="26">
        <v>0</v>
      </c>
      <c r="AX2126" s="26">
        <v>0</v>
      </c>
      <c r="AY2126" s="26">
        <v>0</v>
      </c>
      <c r="AZ2126" s="26">
        <v>0</v>
      </c>
      <c r="BA2126" s="26">
        <v>0</v>
      </c>
      <c r="BB2126" s="26">
        <v>0</v>
      </c>
      <c r="BC2126" s="26">
        <v>0</v>
      </c>
      <c r="BD2126" s="26">
        <v>0</v>
      </c>
    </row>
    <row r="2127" spans="1:56" x14ac:dyDescent="0.25">
      <c r="A2127" t="s">
        <v>323</v>
      </c>
      <c r="D2127" t="s">
        <v>4</v>
      </c>
      <c r="G2127" s="155">
        <v>43256</v>
      </c>
      <c r="H2127" s="41">
        <f t="shared" ref="H2127:H2190" si="38">IF(D2127&lt;&gt;"Jemena",
IF(SUM(I2127:BD2127)&gt;0,SUM(I2127:BD2127),SUM(I2127:BD2127)*-1),
IF(AND(F2127&lt;&gt;"Jemena residential",F2127&lt;&gt;"Jemena small business"),0,IF(SUM(I2127:BD2127)&gt;0,SUM(I2127:BD2127),SUM(I2127:BD2127)*-1)))</f>
        <v>263076.12599999999</v>
      </c>
      <c r="I2127" s="26">
        <v>0</v>
      </c>
      <c r="J2127" s="26">
        <v>0</v>
      </c>
      <c r="K2127" s="26">
        <v>0</v>
      </c>
      <c r="L2127" s="26">
        <v>0</v>
      </c>
      <c r="M2127" s="26">
        <v>0</v>
      </c>
      <c r="N2127" s="26">
        <v>0</v>
      </c>
      <c r="O2127" s="26">
        <v>0</v>
      </c>
      <c r="P2127" s="26">
        <v>0</v>
      </c>
      <c r="Q2127" s="26">
        <v>0</v>
      </c>
      <c r="R2127" s="26">
        <v>0</v>
      </c>
      <c r="S2127" s="26">
        <v>0</v>
      </c>
      <c r="T2127" s="26">
        <v>0</v>
      </c>
      <c r="U2127" s="26">
        <v>6.407</v>
      </c>
      <c r="V2127" s="26">
        <v>7.5990000000000002</v>
      </c>
      <c r="W2127" s="26">
        <v>7.7640000000000002</v>
      </c>
      <c r="X2127" s="26">
        <v>7.2489999999999997</v>
      </c>
      <c r="Y2127" s="26">
        <v>29.425999999999998</v>
      </c>
      <c r="Z2127" s="26">
        <v>674.07</v>
      </c>
      <c r="AA2127" s="26">
        <v>3059.5859999999998</v>
      </c>
      <c r="AB2127" s="26">
        <v>6539.6120000000001</v>
      </c>
      <c r="AC2127" s="26">
        <v>11398.227999999999</v>
      </c>
      <c r="AD2127" s="26">
        <v>16271.69</v>
      </c>
      <c r="AE2127" s="26">
        <v>20601.044000000002</v>
      </c>
      <c r="AF2127" s="26">
        <v>24202.409</v>
      </c>
      <c r="AG2127" s="26">
        <v>26929.418000000001</v>
      </c>
      <c r="AH2127" s="26">
        <v>27203.593000000001</v>
      </c>
      <c r="AI2127" s="26">
        <v>27113.205999999998</v>
      </c>
      <c r="AJ2127" s="26">
        <v>25550.223999999998</v>
      </c>
      <c r="AK2127" s="26">
        <v>22302.128000000001</v>
      </c>
      <c r="AL2127" s="26">
        <v>18175.276000000002</v>
      </c>
      <c r="AM2127" s="26">
        <v>15362.23</v>
      </c>
      <c r="AN2127" s="26">
        <v>10357.116</v>
      </c>
      <c r="AO2127" s="26">
        <v>5490.7830000000004</v>
      </c>
      <c r="AP2127" s="26">
        <v>1601.6469999999999</v>
      </c>
      <c r="AQ2127" s="26">
        <v>116.527</v>
      </c>
      <c r="AR2127" s="26">
        <v>15.641999999999999</v>
      </c>
      <c r="AS2127" s="26">
        <v>15.067</v>
      </c>
      <c r="AT2127" s="26">
        <v>13.971</v>
      </c>
      <c r="AU2127" s="26">
        <v>12.16</v>
      </c>
      <c r="AV2127" s="26">
        <v>12.054</v>
      </c>
      <c r="AW2127" s="26">
        <v>0</v>
      </c>
      <c r="AX2127" s="26">
        <v>0</v>
      </c>
      <c r="AY2127" s="26">
        <v>0</v>
      </c>
      <c r="AZ2127" s="26">
        <v>0</v>
      </c>
      <c r="BA2127" s="26">
        <v>0</v>
      </c>
      <c r="BB2127" s="26">
        <v>0</v>
      </c>
      <c r="BC2127" s="26">
        <v>0</v>
      </c>
      <c r="BD2127" s="26">
        <v>0</v>
      </c>
    </row>
    <row r="2128" spans="1:56" x14ac:dyDescent="0.25">
      <c r="A2128" t="s">
        <v>323</v>
      </c>
      <c r="D2128" t="s">
        <v>4</v>
      </c>
      <c r="G2128" s="155">
        <v>43257</v>
      </c>
      <c r="H2128" s="41">
        <f t="shared" si="38"/>
        <v>281230.09800000006</v>
      </c>
      <c r="I2128" s="26">
        <v>0</v>
      </c>
      <c r="J2128" s="26">
        <v>0</v>
      </c>
      <c r="K2128" s="26">
        <v>0</v>
      </c>
      <c r="L2128" s="26">
        <v>0</v>
      </c>
      <c r="M2128" s="26">
        <v>0</v>
      </c>
      <c r="N2128" s="26">
        <v>0</v>
      </c>
      <c r="O2128" s="26">
        <v>0</v>
      </c>
      <c r="P2128" s="26">
        <v>0</v>
      </c>
      <c r="Q2128" s="26">
        <v>0</v>
      </c>
      <c r="R2128" s="26">
        <v>0</v>
      </c>
      <c r="S2128" s="26">
        <v>0</v>
      </c>
      <c r="T2128" s="26">
        <v>0</v>
      </c>
      <c r="U2128" s="26">
        <v>7.9390000000000001</v>
      </c>
      <c r="V2128" s="26">
        <v>8.641</v>
      </c>
      <c r="W2128" s="26">
        <v>7.3540000000000001</v>
      </c>
      <c r="X2128" s="26">
        <v>7.6710000000000003</v>
      </c>
      <c r="Y2128" s="26">
        <v>50.423999999999999</v>
      </c>
      <c r="Z2128" s="26">
        <v>901.43100000000004</v>
      </c>
      <c r="AA2128" s="26">
        <v>3652.8449999999998</v>
      </c>
      <c r="AB2128" s="26">
        <v>7765.5429999999997</v>
      </c>
      <c r="AC2128" s="26">
        <v>12501.93</v>
      </c>
      <c r="AD2128" s="26">
        <v>17232.512999999999</v>
      </c>
      <c r="AE2128" s="26">
        <v>21462.069</v>
      </c>
      <c r="AF2128" s="26">
        <v>24809.183000000001</v>
      </c>
      <c r="AG2128" s="26">
        <v>27103.719000000001</v>
      </c>
      <c r="AH2128" s="26">
        <v>28114.45</v>
      </c>
      <c r="AI2128" s="26">
        <v>28179.646000000001</v>
      </c>
      <c r="AJ2128" s="26">
        <v>27078.781999999999</v>
      </c>
      <c r="AK2128" s="26">
        <v>24708.861000000001</v>
      </c>
      <c r="AL2128" s="26">
        <v>21248.222000000002</v>
      </c>
      <c r="AM2128" s="26">
        <v>16797.418000000001</v>
      </c>
      <c r="AN2128" s="26">
        <v>11523.781999999999</v>
      </c>
      <c r="AO2128" s="26">
        <v>6026.0410000000002</v>
      </c>
      <c r="AP2128" s="26">
        <v>1817.66</v>
      </c>
      <c r="AQ2128" s="26">
        <v>148.214</v>
      </c>
      <c r="AR2128" s="26">
        <v>14.097</v>
      </c>
      <c r="AS2128" s="26">
        <v>14.791</v>
      </c>
      <c r="AT2128" s="26">
        <v>16.015000000000001</v>
      </c>
      <c r="AU2128" s="26">
        <v>15.798999999999999</v>
      </c>
      <c r="AV2128" s="26">
        <v>15.058</v>
      </c>
      <c r="AW2128" s="26">
        <v>0</v>
      </c>
      <c r="AX2128" s="26">
        <v>0</v>
      </c>
      <c r="AY2128" s="26">
        <v>0</v>
      </c>
      <c r="AZ2128" s="26">
        <v>0</v>
      </c>
      <c r="BA2128" s="26">
        <v>0</v>
      </c>
      <c r="BB2128" s="26">
        <v>0</v>
      </c>
      <c r="BC2128" s="26">
        <v>0</v>
      </c>
      <c r="BD2128" s="26">
        <v>0</v>
      </c>
    </row>
    <row r="2129" spans="1:56" x14ac:dyDescent="0.25">
      <c r="A2129" t="s">
        <v>323</v>
      </c>
      <c r="D2129" t="s">
        <v>4</v>
      </c>
      <c r="G2129" s="155">
        <v>43258</v>
      </c>
      <c r="H2129" s="41">
        <f t="shared" si="38"/>
        <v>83608.638999999981</v>
      </c>
      <c r="I2129" s="26">
        <v>0</v>
      </c>
      <c r="J2129" s="26">
        <v>0</v>
      </c>
      <c r="K2129" s="26">
        <v>0</v>
      </c>
      <c r="L2129" s="26">
        <v>0</v>
      </c>
      <c r="M2129" s="26">
        <v>0</v>
      </c>
      <c r="N2129" s="26">
        <v>0</v>
      </c>
      <c r="O2129" s="26">
        <v>0</v>
      </c>
      <c r="P2129" s="26">
        <v>0</v>
      </c>
      <c r="Q2129" s="26">
        <v>0</v>
      </c>
      <c r="R2129" s="26">
        <v>0</v>
      </c>
      <c r="S2129" s="26">
        <v>0</v>
      </c>
      <c r="T2129" s="26">
        <v>0</v>
      </c>
      <c r="U2129" s="26">
        <v>5.1840000000000002</v>
      </c>
      <c r="V2129" s="26">
        <v>6.4290000000000003</v>
      </c>
      <c r="W2129" s="26">
        <v>6.6289999999999996</v>
      </c>
      <c r="X2129" s="26">
        <v>5.9180000000000001</v>
      </c>
      <c r="Y2129" s="26">
        <v>52.585999999999999</v>
      </c>
      <c r="Z2129" s="26">
        <v>740.57399999999996</v>
      </c>
      <c r="AA2129" s="26">
        <v>2838.3290000000002</v>
      </c>
      <c r="AB2129" s="26">
        <v>2664.1010000000001</v>
      </c>
      <c r="AC2129" s="26">
        <v>6352.8869999999997</v>
      </c>
      <c r="AD2129" s="26">
        <v>14252.337</v>
      </c>
      <c r="AE2129" s="26">
        <v>17607.839</v>
      </c>
      <c r="AF2129" s="26">
        <v>12331.181</v>
      </c>
      <c r="AG2129" s="26">
        <v>3780.8870000000002</v>
      </c>
      <c r="AH2129" s="26">
        <v>2678.067</v>
      </c>
      <c r="AI2129" s="26">
        <v>7436.4210000000003</v>
      </c>
      <c r="AJ2129" s="26">
        <v>6617.3450000000003</v>
      </c>
      <c r="AK2129" s="26">
        <v>2916.181</v>
      </c>
      <c r="AL2129" s="26">
        <v>1425.211</v>
      </c>
      <c r="AM2129" s="26">
        <v>977.34</v>
      </c>
      <c r="AN2129" s="26">
        <v>433.56400000000002</v>
      </c>
      <c r="AO2129" s="26">
        <v>301.774</v>
      </c>
      <c r="AP2129" s="26">
        <v>102.77</v>
      </c>
      <c r="AQ2129" s="26">
        <v>15.077999999999999</v>
      </c>
      <c r="AR2129" s="26">
        <v>13.324</v>
      </c>
      <c r="AS2129" s="26">
        <v>13.57</v>
      </c>
      <c r="AT2129" s="26">
        <v>11.882999999999999</v>
      </c>
      <c r="AU2129" s="26">
        <v>11.131</v>
      </c>
      <c r="AV2129" s="26">
        <v>10.099</v>
      </c>
      <c r="AW2129" s="26">
        <v>0</v>
      </c>
      <c r="AX2129" s="26">
        <v>0</v>
      </c>
      <c r="AY2129" s="26">
        <v>0</v>
      </c>
      <c r="AZ2129" s="26">
        <v>0</v>
      </c>
      <c r="BA2129" s="26">
        <v>0</v>
      </c>
      <c r="BB2129" s="26">
        <v>0</v>
      </c>
      <c r="BC2129" s="26">
        <v>0</v>
      </c>
      <c r="BD2129" s="26">
        <v>0</v>
      </c>
    </row>
    <row r="2130" spans="1:56" x14ac:dyDescent="0.25">
      <c r="A2130" t="s">
        <v>323</v>
      </c>
      <c r="D2130" t="s">
        <v>4</v>
      </c>
      <c r="G2130" s="155">
        <v>43259</v>
      </c>
      <c r="H2130" s="41">
        <f t="shared" si="38"/>
        <v>15770.681</v>
      </c>
      <c r="I2130" s="26">
        <v>0</v>
      </c>
      <c r="J2130" s="26">
        <v>0</v>
      </c>
      <c r="K2130" s="26">
        <v>0</v>
      </c>
      <c r="L2130" s="26">
        <v>0</v>
      </c>
      <c r="M2130" s="26">
        <v>0</v>
      </c>
      <c r="N2130" s="26">
        <v>0</v>
      </c>
      <c r="O2130" s="26">
        <v>0</v>
      </c>
      <c r="P2130" s="26">
        <v>0</v>
      </c>
      <c r="Q2130" s="26">
        <v>0</v>
      </c>
      <c r="R2130" s="26">
        <v>0</v>
      </c>
      <c r="S2130" s="26">
        <v>0</v>
      </c>
      <c r="T2130" s="26">
        <v>0</v>
      </c>
      <c r="U2130" s="26">
        <v>3.6</v>
      </c>
      <c r="V2130" s="26">
        <v>4.4480000000000004</v>
      </c>
      <c r="W2130" s="26">
        <v>4.6959999999999997</v>
      </c>
      <c r="X2130" s="26">
        <v>4.5979999999999999</v>
      </c>
      <c r="Y2130" s="26">
        <v>6.851</v>
      </c>
      <c r="Z2130" s="26">
        <v>7.64</v>
      </c>
      <c r="AA2130" s="26">
        <v>12.250999999999999</v>
      </c>
      <c r="AB2130" s="26">
        <v>28.803999999999998</v>
      </c>
      <c r="AC2130" s="26">
        <v>124.878</v>
      </c>
      <c r="AD2130" s="26">
        <v>219.37899999999999</v>
      </c>
      <c r="AE2130" s="26">
        <v>351.05200000000002</v>
      </c>
      <c r="AF2130" s="26">
        <v>511.07400000000001</v>
      </c>
      <c r="AG2130" s="26">
        <v>1425.56</v>
      </c>
      <c r="AH2130" s="26">
        <v>1983.89</v>
      </c>
      <c r="AI2130" s="26">
        <v>2355.2640000000001</v>
      </c>
      <c r="AJ2130" s="26">
        <v>2134.9720000000002</v>
      </c>
      <c r="AK2130" s="26">
        <v>2506.7950000000001</v>
      </c>
      <c r="AL2130" s="26">
        <v>1580.2049999999999</v>
      </c>
      <c r="AM2130" s="26">
        <v>944.24300000000005</v>
      </c>
      <c r="AN2130" s="26">
        <v>861.57399999999996</v>
      </c>
      <c r="AO2130" s="26">
        <v>502.67099999999999</v>
      </c>
      <c r="AP2130" s="26">
        <v>125.29</v>
      </c>
      <c r="AQ2130" s="26">
        <v>18.658000000000001</v>
      </c>
      <c r="AR2130" s="26">
        <v>10.926</v>
      </c>
      <c r="AS2130" s="26">
        <v>10.909000000000001</v>
      </c>
      <c r="AT2130" s="26">
        <v>10.667</v>
      </c>
      <c r="AU2130" s="26">
        <v>8.8010000000000002</v>
      </c>
      <c r="AV2130" s="26">
        <v>10.984999999999999</v>
      </c>
      <c r="AW2130" s="26">
        <v>0</v>
      </c>
      <c r="AX2130" s="26">
        <v>0</v>
      </c>
      <c r="AY2130" s="26">
        <v>0</v>
      </c>
      <c r="AZ2130" s="26">
        <v>0</v>
      </c>
      <c r="BA2130" s="26">
        <v>0</v>
      </c>
      <c r="BB2130" s="26">
        <v>0</v>
      </c>
      <c r="BC2130" s="26">
        <v>0</v>
      </c>
      <c r="BD2130" s="26">
        <v>0</v>
      </c>
    </row>
    <row r="2131" spans="1:56" x14ac:dyDescent="0.25">
      <c r="A2131" t="s">
        <v>323</v>
      </c>
      <c r="D2131" t="s">
        <v>4</v>
      </c>
      <c r="G2131" s="155">
        <v>43260</v>
      </c>
      <c r="H2131" s="41">
        <f t="shared" si="38"/>
        <v>199176.73200000002</v>
      </c>
      <c r="I2131" s="26">
        <v>0</v>
      </c>
      <c r="J2131" s="26">
        <v>0</v>
      </c>
      <c r="K2131" s="26">
        <v>0</v>
      </c>
      <c r="L2131" s="26">
        <v>0</v>
      </c>
      <c r="M2131" s="26">
        <v>0</v>
      </c>
      <c r="N2131" s="26">
        <v>0</v>
      </c>
      <c r="O2131" s="26">
        <v>0</v>
      </c>
      <c r="P2131" s="26">
        <v>0</v>
      </c>
      <c r="Q2131" s="26">
        <v>0</v>
      </c>
      <c r="R2131" s="26">
        <v>0</v>
      </c>
      <c r="S2131" s="26">
        <v>0</v>
      </c>
      <c r="T2131" s="26">
        <v>0</v>
      </c>
      <c r="U2131" s="26">
        <v>3.0960000000000001</v>
      </c>
      <c r="V2131" s="26">
        <v>3.73</v>
      </c>
      <c r="W2131" s="26">
        <v>4.0670000000000002</v>
      </c>
      <c r="X2131" s="26">
        <v>4.1840000000000002</v>
      </c>
      <c r="Y2131" s="26">
        <v>8.0530000000000008</v>
      </c>
      <c r="Z2131" s="26">
        <v>70.915000000000006</v>
      </c>
      <c r="AA2131" s="26">
        <v>842.78200000000004</v>
      </c>
      <c r="AB2131" s="26">
        <v>2379.3890000000001</v>
      </c>
      <c r="AC2131" s="26">
        <v>5086.7389999999996</v>
      </c>
      <c r="AD2131" s="26">
        <v>7077.5720000000001</v>
      </c>
      <c r="AE2131" s="26">
        <v>9769.3119999999999</v>
      </c>
      <c r="AF2131" s="26">
        <v>14857.074000000001</v>
      </c>
      <c r="AG2131" s="26">
        <v>19919.921999999999</v>
      </c>
      <c r="AH2131" s="26">
        <v>22998.359</v>
      </c>
      <c r="AI2131" s="26">
        <v>23806.342000000001</v>
      </c>
      <c r="AJ2131" s="26">
        <v>22620.384999999998</v>
      </c>
      <c r="AK2131" s="26">
        <v>21090.073</v>
      </c>
      <c r="AL2131" s="26">
        <v>18063.361000000001</v>
      </c>
      <c r="AM2131" s="26">
        <v>14753.761</v>
      </c>
      <c r="AN2131" s="26">
        <v>9901.1460000000006</v>
      </c>
      <c r="AO2131" s="26">
        <v>4664.1750000000002</v>
      </c>
      <c r="AP2131" s="26">
        <v>1085.3389999999999</v>
      </c>
      <c r="AQ2131" s="26">
        <v>95.32</v>
      </c>
      <c r="AR2131" s="26">
        <v>14.574</v>
      </c>
      <c r="AS2131" s="26">
        <v>17.173999999999999</v>
      </c>
      <c r="AT2131" s="26">
        <v>15.246</v>
      </c>
      <c r="AU2131" s="26">
        <v>13.118</v>
      </c>
      <c r="AV2131" s="26">
        <v>11.523999999999999</v>
      </c>
      <c r="AW2131" s="26">
        <v>0</v>
      </c>
      <c r="AX2131" s="26">
        <v>0</v>
      </c>
      <c r="AY2131" s="26">
        <v>0</v>
      </c>
      <c r="AZ2131" s="26">
        <v>0</v>
      </c>
      <c r="BA2131" s="26">
        <v>0</v>
      </c>
      <c r="BB2131" s="26">
        <v>0</v>
      </c>
      <c r="BC2131" s="26">
        <v>0</v>
      </c>
      <c r="BD2131" s="26">
        <v>0</v>
      </c>
    </row>
    <row r="2132" spans="1:56" x14ac:dyDescent="0.25">
      <c r="A2132" t="s">
        <v>323</v>
      </c>
      <c r="D2132" t="s">
        <v>4</v>
      </c>
      <c r="G2132" s="155">
        <v>43261</v>
      </c>
      <c r="H2132" s="41">
        <f t="shared" si="38"/>
        <v>270537.29799999995</v>
      </c>
      <c r="I2132" s="26">
        <v>0</v>
      </c>
      <c r="J2132" s="26">
        <v>0</v>
      </c>
      <c r="K2132" s="26">
        <v>0</v>
      </c>
      <c r="L2132" s="26">
        <v>0</v>
      </c>
      <c r="M2132" s="26">
        <v>0</v>
      </c>
      <c r="N2132" s="26">
        <v>0</v>
      </c>
      <c r="O2132" s="26">
        <v>0</v>
      </c>
      <c r="P2132" s="26">
        <v>0</v>
      </c>
      <c r="Q2132" s="26">
        <v>0</v>
      </c>
      <c r="R2132" s="26">
        <v>0</v>
      </c>
      <c r="S2132" s="26">
        <v>0</v>
      </c>
      <c r="T2132" s="26">
        <v>0</v>
      </c>
      <c r="U2132" s="26">
        <v>4.2880000000000003</v>
      </c>
      <c r="V2132" s="26">
        <v>6.8109999999999999</v>
      </c>
      <c r="W2132" s="26">
        <v>8.2430000000000003</v>
      </c>
      <c r="X2132" s="26">
        <v>6.4669999999999996</v>
      </c>
      <c r="Y2132" s="26">
        <v>24.907</v>
      </c>
      <c r="Z2132" s="26">
        <v>631.77800000000002</v>
      </c>
      <c r="AA2132" s="26">
        <v>2807.41</v>
      </c>
      <c r="AB2132" s="26">
        <v>6293.3590000000004</v>
      </c>
      <c r="AC2132" s="26">
        <v>10786.529</v>
      </c>
      <c r="AD2132" s="26">
        <v>15697.454</v>
      </c>
      <c r="AE2132" s="26">
        <v>20530.887999999999</v>
      </c>
      <c r="AF2132" s="26">
        <v>24351.346000000001</v>
      </c>
      <c r="AG2132" s="26">
        <v>26730.912</v>
      </c>
      <c r="AH2132" s="26">
        <v>27957.06</v>
      </c>
      <c r="AI2132" s="26">
        <v>27906.179</v>
      </c>
      <c r="AJ2132" s="26">
        <v>26755.75</v>
      </c>
      <c r="AK2132" s="26">
        <v>24417.566999999999</v>
      </c>
      <c r="AL2132" s="26">
        <v>20909.476999999999</v>
      </c>
      <c r="AM2132" s="26">
        <v>16294.707</v>
      </c>
      <c r="AN2132" s="26">
        <v>10957.674999999999</v>
      </c>
      <c r="AO2132" s="26">
        <v>5623.82</v>
      </c>
      <c r="AP2132" s="26">
        <v>1646.116</v>
      </c>
      <c r="AQ2132" s="26">
        <v>121.748</v>
      </c>
      <c r="AR2132" s="26">
        <v>14.493</v>
      </c>
      <c r="AS2132" s="26">
        <v>15.667</v>
      </c>
      <c r="AT2132" s="26">
        <v>12.991</v>
      </c>
      <c r="AU2132" s="26">
        <v>11.795</v>
      </c>
      <c r="AV2132" s="26">
        <v>11.861000000000001</v>
      </c>
      <c r="AW2132" s="26">
        <v>0</v>
      </c>
      <c r="AX2132" s="26">
        <v>0</v>
      </c>
      <c r="AY2132" s="26">
        <v>0</v>
      </c>
      <c r="AZ2132" s="26">
        <v>0</v>
      </c>
      <c r="BA2132" s="26">
        <v>0</v>
      </c>
      <c r="BB2132" s="26">
        <v>0</v>
      </c>
      <c r="BC2132" s="26">
        <v>0</v>
      </c>
      <c r="BD2132" s="26">
        <v>0</v>
      </c>
    </row>
    <row r="2133" spans="1:56" x14ac:dyDescent="0.25">
      <c r="A2133" t="s">
        <v>323</v>
      </c>
      <c r="D2133" t="s">
        <v>4</v>
      </c>
      <c r="G2133" s="155">
        <v>43262</v>
      </c>
      <c r="H2133" s="41">
        <f t="shared" si="38"/>
        <v>254104.11900000001</v>
      </c>
      <c r="I2133" s="26">
        <v>0</v>
      </c>
      <c r="J2133" s="26">
        <v>0</v>
      </c>
      <c r="K2133" s="26">
        <v>0</v>
      </c>
      <c r="L2133" s="26">
        <v>0</v>
      </c>
      <c r="M2133" s="26">
        <v>0</v>
      </c>
      <c r="N2133" s="26">
        <v>0</v>
      </c>
      <c r="O2133" s="26">
        <v>0</v>
      </c>
      <c r="P2133" s="26">
        <v>0</v>
      </c>
      <c r="Q2133" s="26">
        <v>0</v>
      </c>
      <c r="R2133" s="26">
        <v>0</v>
      </c>
      <c r="S2133" s="26">
        <v>0</v>
      </c>
      <c r="T2133" s="26">
        <v>0</v>
      </c>
      <c r="U2133" s="26">
        <v>3.988</v>
      </c>
      <c r="V2133" s="26">
        <v>4.7450000000000001</v>
      </c>
      <c r="W2133" s="26">
        <v>5.5410000000000004</v>
      </c>
      <c r="X2133" s="26">
        <v>5.7320000000000002</v>
      </c>
      <c r="Y2133" s="26">
        <v>42.314</v>
      </c>
      <c r="Z2133" s="26">
        <v>994.98099999999999</v>
      </c>
      <c r="AA2133" s="26">
        <v>3214.8049999999998</v>
      </c>
      <c r="AB2133" s="26">
        <v>7566.6660000000002</v>
      </c>
      <c r="AC2133" s="26">
        <v>10063.574000000001</v>
      </c>
      <c r="AD2133" s="26">
        <v>12483.944</v>
      </c>
      <c r="AE2133" s="26">
        <v>11627.423000000001</v>
      </c>
      <c r="AF2133" s="26">
        <v>16616.005000000001</v>
      </c>
      <c r="AG2133" s="26">
        <v>26647.141</v>
      </c>
      <c r="AH2133" s="26">
        <v>28479.708999999999</v>
      </c>
      <c r="AI2133" s="26">
        <v>28615.598999999998</v>
      </c>
      <c r="AJ2133" s="26">
        <v>27717.734</v>
      </c>
      <c r="AK2133" s="26">
        <v>25355.332999999999</v>
      </c>
      <c r="AL2133" s="26">
        <v>21550.12</v>
      </c>
      <c r="AM2133" s="26">
        <v>16498.46</v>
      </c>
      <c r="AN2133" s="26">
        <v>10669.065000000001</v>
      </c>
      <c r="AO2133" s="26">
        <v>4999.8370000000004</v>
      </c>
      <c r="AP2133" s="26">
        <v>842.95</v>
      </c>
      <c r="AQ2133" s="26">
        <v>23.93</v>
      </c>
      <c r="AR2133" s="26">
        <v>15.734999999999999</v>
      </c>
      <c r="AS2133" s="26">
        <v>15.866</v>
      </c>
      <c r="AT2133" s="26">
        <v>14.852</v>
      </c>
      <c r="AU2133" s="26">
        <v>14.411</v>
      </c>
      <c r="AV2133" s="26">
        <v>13.659000000000001</v>
      </c>
      <c r="AW2133" s="26">
        <v>0</v>
      </c>
      <c r="AX2133" s="26">
        <v>0</v>
      </c>
      <c r="AY2133" s="26">
        <v>0</v>
      </c>
      <c r="AZ2133" s="26">
        <v>0</v>
      </c>
      <c r="BA2133" s="26">
        <v>0</v>
      </c>
      <c r="BB2133" s="26">
        <v>0</v>
      </c>
      <c r="BC2133" s="26">
        <v>0</v>
      </c>
      <c r="BD2133" s="26">
        <v>0</v>
      </c>
    </row>
    <row r="2134" spans="1:56" x14ac:dyDescent="0.25">
      <c r="A2134" t="s">
        <v>323</v>
      </c>
      <c r="D2134" t="s">
        <v>4</v>
      </c>
      <c r="G2134" s="155">
        <v>43263</v>
      </c>
      <c r="H2134" s="41">
        <f t="shared" si="38"/>
        <v>114155.58199999999</v>
      </c>
      <c r="I2134" s="26">
        <v>0</v>
      </c>
      <c r="J2134" s="26">
        <v>0</v>
      </c>
      <c r="K2134" s="26">
        <v>0</v>
      </c>
      <c r="L2134" s="26">
        <v>0</v>
      </c>
      <c r="M2134" s="26">
        <v>0</v>
      </c>
      <c r="N2134" s="26">
        <v>0</v>
      </c>
      <c r="O2134" s="26">
        <v>0</v>
      </c>
      <c r="P2134" s="26">
        <v>0</v>
      </c>
      <c r="Q2134" s="26">
        <v>0</v>
      </c>
      <c r="R2134" s="26">
        <v>0</v>
      </c>
      <c r="S2134" s="26">
        <v>0</v>
      </c>
      <c r="T2134" s="26">
        <v>0</v>
      </c>
      <c r="U2134" s="26">
        <v>3.8769999999999998</v>
      </c>
      <c r="V2134" s="26">
        <v>4.3879999999999999</v>
      </c>
      <c r="W2134" s="26">
        <v>4.7629999999999999</v>
      </c>
      <c r="X2134" s="26">
        <v>5.1340000000000003</v>
      </c>
      <c r="Y2134" s="26">
        <v>29.442</v>
      </c>
      <c r="Z2134" s="26">
        <v>114.682</v>
      </c>
      <c r="AA2134" s="26">
        <v>209.215</v>
      </c>
      <c r="AB2134" s="26">
        <v>608.41</v>
      </c>
      <c r="AC2134" s="26">
        <v>3541.6390000000001</v>
      </c>
      <c r="AD2134" s="26">
        <v>5125.0770000000002</v>
      </c>
      <c r="AE2134" s="26">
        <v>7420.4790000000003</v>
      </c>
      <c r="AF2134" s="26">
        <v>13006.645</v>
      </c>
      <c r="AG2134" s="26">
        <v>12340.805</v>
      </c>
      <c r="AH2134" s="26">
        <v>13503.635</v>
      </c>
      <c r="AI2134" s="26">
        <v>21786.896000000001</v>
      </c>
      <c r="AJ2134" s="26">
        <v>19101.556</v>
      </c>
      <c r="AK2134" s="26">
        <v>9275.8320000000003</v>
      </c>
      <c r="AL2134" s="26">
        <v>2304.0030000000002</v>
      </c>
      <c r="AM2134" s="26">
        <v>1872.6289999999999</v>
      </c>
      <c r="AN2134" s="26">
        <v>2939.0340000000001</v>
      </c>
      <c r="AO2134" s="26">
        <v>695.32600000000002</v>
      </c>
      <c r="AP2134" s="26">
        <v>188.50399999999999</v>
      </c>
      <c r="AQ2134" s="26">
        <v>19.954000000000001</v>
      </c>
      <c r="AR2134" s="26">
        <v>12.209</v>
      </c>
      <c r="AS2134" s="26">
        <v>12.395</v>
      </c>
      <c r="AT2134" s="26">
        <v>10.654999999999999</v>
      </c>
      <c r="AU2134" s="26">
        <v>9.3230000000000004</v>
      </c>
      <c r="AV2134" s="26">
        <v>9.0749999999999993</v>
      </c>
      <c r="AW2134" s="26">
        <v>0</v>
      </c>
      <c r="AX2134" s="26">
        <v>0</v>
      </c>
      <c r="AY2134" s="26">
        <v>0</v>
      </c>
      <c r="AZ2134" s="26">
        <v>0</v>
      </c>
      <c r="BA2134" s="26">
        <v>0</v>
      </c>
      <c r="BB2134" s="26">
        <v>0</v>
      </c>
      <c r="BC2134" s="26">
        <v>0</v>
      </c>
      <c r="BD2134" s="26">
        <v>0</v>
      </c>
    </row>
    <row r="2135" spans="1:56" x14ac:dyDescent="0.25">
      <c r="A2135" t="s">
        <v>323</v>
      </c>
      <c r="D2135" t="s">
        <v>4</v>
      </c>
      <c r="G2135" s="155">
        <v>43264</v>
      </c>
      <c r="H2135" s="41">
        <f t="shared" si="38"/>
        <v>116900.34</v>
      </c>
      <c r="I2135" s="26">
        <v>0</v>
      </c>
      <c r="J2135" s="26">
        <v>0</v>
      </c>
      <c r="K2135" s="26">
        <v>0</v>
      </c>
      <c r="L2135" s="26">
        <v>0</v>
      </c>
      <c r="M2135" s="26">
        <v>0</v>
      </c>
      <c r="N2135" s="26">
        <v>0</v>
      </c>
      <c r="O2135" s="26">
        <v>0</v>
      </c>
      <c r="P2135" s="26">
        <v>0</v>
      </c>
      <c r="Q2135" s="26">
        <v>0</v>
      </c>
      <c r="R2135" s="26">
        <v>0</v>
      </c>
      <c r="S2135" s="26">
        <v>0</v>
      </c>
      <c r="T2135" s="26">
        <v>0</v>
      </c>
      <c r="U2135" s="26">
        <v>4.4569999999999999</v>
      </c>
      <c r="V2135" s="26">
        <v>5.3339999999999996</v>
      </c>
      <c r="W2135" s="26">
        <v>4.9429999999999996</v>
      </c>
      <c r="X2135" s="26">
        <v>4.4619999999999997</v>
      </c>
      <c r="Y2135" s="26">
        <v>9.4</v>
      </c>
      <c r="Z2135" s="26">
        <v>106.907</v>
      </c>
      <c r="AA2135" s="26">
        <v>564.83199999999999</v>
      </c>
      <c r="AB2135" s="26">
        <v>1418.192</v>
      </c>
      <c r="AC2135" s="26">
        <v>3110.2080000000001</v>
      </c>
      <c r="AD2135" s="26">
        <v>4187.4260000000004</v>
      </c>
      <c r="AE2135" s="26">
        <v>8886.018</v>
      </c>
      <c r="AF2135" s="26">
        <v>12451.027</v>
      </c>
      <c r="AG2135" s="26">
        <v>11317.016</v>
      </c>
      <c r="AH2135" s="26">
        <v>15300.932000000001</v>
      </c>
      <c r="AI2135" s="26">
        <v>16000.609</v>
      </c>
      <c r="AJ2135" s="26">
        <v>15775.331</v>
      </c>
      <c r="AK2135" s="26">
        <v>15469.321</v>
      </c>
      <c r="AL2135" s="26">
        <v>5439.2439999999997</v>
      </c>
      <c r="AM2135" s="26">
        <v>4568.1400000000003</v>
      </c>
      <c r="AN2135" s="26">
        <v>1086.123</v>
      </c>
      <c r="AO2135" s="26">
        <v>891.65499999999997</v>
      </c>
      <c r="AP2135" s="26">
        <v>229.77199999999999</v>
      </c>
      <c r="AQ2135" s="26">
        <v>15.148</v>
      </c>
      <c r="AR2135" s="26">
        <v>11.792</v>
      </c>
      <c r="AS2135" s="26">
        <v>10.114000000000001</v>
      </c>
      <c r="AT2135" s="26">
        <v>11.18</v>
      </c>
      <c r="AU2135" s="26">
        <v>10.904</v>
      </c>
      <c r="AV2135" s="26">
        <v>9.8529999999999998</v>
      </c>
      <c r="AW2135" s="26">
        <v>0</v>
      </c>
      <c r="AX2135" s="26">
        <v>0</v>
      </c>
      <c r="AY2135" s="26">
        <v>0</v>
      </c>
      <c r="AZ2135" s="26">
        <v>0</v>
      </c>
      <c r="BA2135" s="26">
        <v>0</v>
      </c>
      <c r="BB2135" s="26">
        <v>0</v>
      </c>
      <c r="BC2135" s="26">
        <v>0</v>
      </c>
      <c r="BD2135" s="26">
        <v>0</v>
      </c>
    </row>
    <row r="2136" spans="1:56" x14ac:dyDescent="0.25">
      <c r="A2136" t="s">
        <v>323</v>
      </c>
      <c r="D2136" t="s">
        <v>4</v>
      </c>
      <c r="G2136" s="155">
        <v>43265</v>
      </c>
      <c r="H2136" s="41">
        <f t="shared" si="38"/>
        <v>195457.67500000002</v>
      </c>
      <c r="I2136" s="26">
        <v>0</v>
      </c>
      <c r="J2136" s="26">
        <v>0</v>
      </c>
      <c r="K2136" s="26">
        <v>0</v>
      </c>
      <c r="L2136" s="26">
        <v>0</v>
      </c>
      <c r="M2136" s="26">
        <v>0</v>
      </c>
      <c r="N2136" s="26">
        <v>0</v>
      </c>
      <c r="O2136" s="26">
        <v>0</v>
      </c>
      <c r="P2136" s="26">
        <v>0</v>
      </c>
      <c r="Q2136" s="26">
        <v>0</v>
      </c>
      <c r="R2136" s="26">
        <v>0</v>
      </c>
      <c r="S2136" s="26">
        <v>0</v>
      </c>
      <c r="T2136" s="26">
        <v>0</v>
      </c>
      <c r="U2136" s="26">
        <v>4.4909999999999997</v>
      </c>
      <c r="V2136" s="26">
        <v>4.2789999999999999</v>
      </c>
      <c r="W2136" s="26">
        <v>4.6520000000000001</v>
      </c>
      <c r="X2136" s="26">
        <v>5.9749999999999996</v>
      </c>
      <c r="Y2136" s="26">
        <v>8.5180000000000007</v>
      </c>
      <c r="Z2136" s="26">
        <v>76.692999999999998</v>
      </c>
      <c r="AA2136" s="26">
        <v>719.18899999999996</v>
      </c>
      <c r="AB2136" s="26">
        <v>5066.2439999999997</v>
      </c>
      <c r="AC2136" s="26">
        <v>11107.983</v>
      </c>
      <c r="AD2136" s="26">
        <v>15671.981</v>
      </c>
      <c r="AE2136" s="26">
        <v>19889.330000000002</v>
      </c>
      <c r="AF2136" s="26">
        <v>22839.985000000001</v>
      </c>
      <c r="AG2136" s="26">
        <v>23883.842000000001</v>
      </c>
      <c r="AH2136" s="26">
        <v>24488.928</v>
      </c>
      <c r="AI2136" s="26">
        <v>22928.49</v>
      </c>
      <c r="AJ2136" s="26">
        <v>16807.165000000001</v>
      </c>
      <c r="AK2136" s="26">
        <v>9779.4449999999997</v>
      </c>
      <c r="AL2136" s="26">
        <v>7266.625</v>
      </c>
      <c r="AM2136" s="26">
        <v>6414.7250000000004</v>
      </c>
      <c r="AN2136" s="26">
        <v>4217.0839999999998</v>
      </c>
      <c r="AO2136" s="26">
        <v>2672.1179999999999</v>
      </c>
      <c r="AP2136" s="26">
        <v>1417.0039999999999</v>
      </c>
      <c r="AQ2136" s="26">
        <v>113.78</v>
      </c>
      <c r="AR2136" s="26">
        <v>13.295</v>
      </c>
      <c r="AS2136" s="26">
        <v>13.752000000000001</v>
      </c>
      <c r="AT2136" s="26">
        <v>14.609</v>
      </c>
      <c r="AU2136" s="26">
        <v>14.425000000000001</v>
      </c>
      <c r="AV2136" s="26">
        <v>13.068</v>
      </c>
      <c r="AW2136" s="26">
        <v>0</v>
      </c>
      <c r="AX2136" s="26">
        <v>0</v>
      </c>
      <c r="AY2136" s="26">
        <v>0</v>
      </c>
      <c r="AZ2136" s="26">
        <v>0</v>
      </c>
      <c r="BA2136" s="26">
        <v>0</v>
      </c>
      <c r="BB2136" s="26">
        <v>0</v>
      </c>
      <c r="BC2136" s="26">
        <v>0</v>
      </c>
      <c r="BD2136" s="26">
        <v>0</v>
      </c>
    </row>
    <row r="2137" spans="1:56" x14ac:dyDescent="0.25">
      <c r="A2137" t="s">
        <v>323</v>
      </c>
      <c r="D2137" t="s">
        <v>4</v>
      </c>
      <c r="G2137" s="155">
        <v>43266</v>
      </c>
      <c r="H2137" s="41">
        <f t="shared" si="38"/>
        <v>47525.595999999983</v>
      </c>
      <c r="I2137" s="26">
        <v>0</v>
      </c>
      <c r="J2137" s="26">
        <v>0</v>
      </c>
      <c r="K2137" s="26">
        <v>0</v>
      </c>
      <c r="L2137" s="26">
        <v>0</v>
      </c>
      <c r="M2137" s="26">
        <v>0</v>
      </c>
      <c r="N2137" s="26">
        <v>0</v>
      </c>
      <c r="O2137" s="26">
        <v>0</v>
      </c>
      <c r="P2137" s="26">
        <v>0</v>
      </c>
      <c r="Q2137" s="26">
        <v>0</v>
      </c>
      <c r="R2137" s="26">
        <v>0</v>
      </c>
      <c r="S2137" s="26">
        <v>0</v>
      </c>
      <c r="T2137" s="26">
        <v>0</v>
      </c>
      <c r="U2137" s="26">
        <v>3.3650000000000002</v>
      </c>
      <c r="V2137" s="26">
        <v>3.5009999999999999</v>
      </c>
      <c r="W2137" s="26">
        <v>3.6989999999999998</v>
      </c>
      <c r="X2137" s="26">
        <v>4.641</v>
      </c>
      <c r="Y2137" s="26">
        <v>6.1289999999999996</v>
      </c>
      <c r="Z2137" s="26">
        <v>33.354999999999997</v>
      </c>
      <c r="AA2137" s="26">
        <v>822.654</v>
      </c>
      <c r="AB2137" s="26">
        <v>5320.7610000000004</v>
      </c>
      <c r="AC2137" s="26">
        <v>7139.9309999999996</v>
      </c>
      <c r="AD2137" s="26">
        <v>6258.6459999999997</v>
      </c>
      <c r="AE2137" s="26">
        <v>1769.0239999999999</v>
      </c>
      <c r="AF2137" s="26">
        <v>1893.3440000000001</v>
      </c>
      <c r="AG2137" s="26">
        <v>2011.742</v>
      </c>
      <c r="AH2137" s="26">
        <v>2803.7060000000001</v>
      </c>
      <c r="AI2137" s="26">
        <v>2149.384</v>
      </c>
      <c r="AJ2137" s="26">
        <v>5105.8649999999998</v>
      </c>
      <c r="AK2137" s="26">
        <v>4826.0749999999998</v>
      </c>
      <c r="AL2137" s="26">
        <v>2294.4169999999999</v>
      </c>
      <c r="AM2137" s="26">
        <v>2757.1489999999999</v>
      </c>
      <c r="AN2137" s="26">
        <v>1549.9580000000001</v>
      </c>
      <c r="AO2137" s="26">
        <v>608.37599999999998</v>
      </c>
      <c r="AP2137" s="26">
        <v>83.846999999999994</v>
      </c>
      <c r="AQ2137" s="26">
        <v>24.827999999999999</v>
      </c>
      <c r="AR2137" s="26">
        <v>9.782</v>
      </c>
      <c r="AS2137" s="26">
        <v>10.054</v>
      </c>
      <c r="AT2137" s="26">
        <v>10.606</v>
      </c>
      <c r="AU2137" s="26">
        <v>10.538</v>
      </c>
      <c r="AV2137" s="26">
        <v>10.218999999999999</v>
      </c>
      <c r="AW2137" s="26">
        <v>0</v>
      </c>
      <c r="AX2137" s="26">
        <v>0</v>
      </c>
      <c r="AY2137" s="26">
        <v>0</v>
      </c>
      <c r="AZ2137" s="26">
        <v>0</v>
      </c>
      <c r="BA2137" s="26">
        <v>0</v>
      </c>
      <c r="BB2137" s="26">
        <v>0</v>
      </c>
      <c r="BC2137" s="26">
        <v>0</v>
      </c>
      <c r="BD2137" s="26">
        <v>0</v>
      </c>
    </row>
    <row r="2138" spans="1:56" x14ac:dyDescent="0.25">
      <c r="A2138" t="s">
        <v>323</v>
      </c>
      <c r="D2138" t="s">
        <v>4</v>
      </c>
      <c r="G2138" s="155">
        <v>43267</v>
      </c>
      <c r="H2138" s="41">
        <f t="shared" si="38"/>
        <v>101253.22500000001</v>
      </c>
      <c r="I2138" s="26">
        <v>0</v>
      </c>
      <c r="J2138" s="26">
        <v>0</v>
      </c>
      <c r="K2138" s="26">
        <v>0</v>
      </c>
      <c r="L2138" s="26">
        <v>0</v>
      </c>
      <c r="M2138" s="26">
        <v>0</v>
      </c>
      <c r="N2138" s="26">
        <v>0</v>
      </c>
      <c r="O2138" s="26">
        <v>0</v>
      </c>
      <c r="P2138" s="26">
        <v>0</v>
      </c>
      <c r="Q2138" s="26">
        <v>0</v>
      </c>
      <c r="R2138" s="26">
        <v>0</v>
      </c>
      <c r="S2138" s="26">
        <v>0</v>
      </c>
      <c r="T2138" s="26">
        <v>0</v>
      </c>
      <c r="U2138" s="26">
        <v>2.786</v>
      </c>
      <c r="V2138" s="26">
        <v>5.2130000000000001</v>
      </c>
      <c r="W2138" s="26">
        <v>5.2720000000000002</v>
      </c>
      <c r="X2138" s="26">
        <v>4.6500000000000004</v>
      </c>
      <c r="Y2138" s="26">
        <v>9.218</v>
      </c>
      <c r="Z2138" s="26">
        <v>321.81900000000002</v>
      </c>
      <c r="AA2138" s="26">
        <v>1592.6369999999999</v>
      </c>
      <c r="AB2138" s="26">
        <v>3603.192</v>
      </c>
      <c r="AC2138" s="26">
        <v>7032.8190000000004</v>
      </c>
      <c r="AD2138" s="26">
        <v>11281.852000000001</v>
      </c>
      <c r="AE2138" s="26">
        <v>13423.101000000001</v>
      </c>
      <c r="AF2138" s="26">
        <v>12519.391</v>
      </c>
      <c r="AG2138" s="26">
        <v>13085.465</v>
      </c>
      <c r="AH2138" s="26">
        <v>10372.308999999999</v>
      </c>
      <c r="AI2138" s="26">
        <v>9658.9429999999993</v>
      </c>
      <c r="AJ2138" s="26">
        <v>5499.41</v>
      </c>
      <c r="AK2138" s="26">
        <v>3906.8069999999998</v>
      </c>
      <c r="AL2138" s="26">
        <v>3087.9920000000002</v>
      </c>
      <c r="AM2138" s="26">
        <v>2322.942</v>
      </c>
      <c r="AN2138" s="26">
        <v>2268.663</v>
      </c>
      <c r="AO2138" s="26">
        <v>964.15</v>
      </c>
      <c r="AP2138" s="26">
        <v>197.58500000000001</v>
      </c>
      <c r="AQ2138" s="26">
        <v>36.152999999999999</v>
      </c>
      <c r="AR2138" s="26">
        <v>10.884</v>
      </c>
      <c r="AS2138" s="26">
        <v>11.367000000000001</v>
      </c>
      <c r="AT2138" s="26">
        <v>10.247999999999999</v>
      </c>
      <c r="AU2138" s="26">
        <v>9.407</v>
      </c>
      <c r="AV2138" s="26">
        <v>8.9499999999999993</v>
      </c>
      <c r="AW2138" s="26">
        <v>0</v>
      </c>
      <c r="AX2138" s="26">
        <v>0</v>
      </c>
      <c r="AY2138" s="26">
        <v>0</v>
      </c>
      <c r="AZ2138" s="26">
        <v>0</v>
      </c>
      <c r="BA2138" s="26">
        <v>0</v>
      </c>
      <c r="BB2138" s="26">
        <v>0</v>
      </c>
      <c r="BC2138" s="26">
        <v>0</v>
      </c>
      <c r="BD2138" s="26">
        <v>0</v>
      </c>
    </row>
    <row r="2139" spans="1:56" x14ac:dyDescent="0.25">
      <c r="A2139" t="s">
        <v>323</v>
      </c>
      <c r="D2139" t="s">
        <v>4</v>
      </c>
      <c r="G2139" s="155">
        <v>43268</v>
      </c>
      <c r="H2139" s="41">
        <f t="shared" si="38"/>
        <v>79717.114000000016</v>
      </c>
      <c r="I2139" s="26">
        <v>0</v>
      </c>
      <c r="J2139" s="26">
        <v>0</v>
      </c>
      <c r="K2139" s="26">
        <v>0</v>
      </c>
      <c r="L2139" s="26">
        <v>0</v>
      </c>
      <c r="M2139" s="26">
        <v>0</v>
      </c>
      <c r="N2139" s="26">
        <v>0</v>
      </c>
      <c r="O2139" s="26">
        <v>0</v>
      </c>
      <c r="P2139" s="26">
        <v>0</v>
      </c>
      <c r="Q2139" s="26">
        <v>0</v>
      </c>
      <c r="R2139" s="26">
        <v>0</v>
      </c>
      <c r="S2139" s="26">
        <v>0</v>
      </c>
      <c r="T2139" s="26">
        <v>0</v>
      </c>
      <c r="U2139" s="26">
        <v>2.5649999999999999</v>
      </c>
      <c r="V2139" s="26">
        <v>5.0069999999999997</v>
      </c>
      <c r="W2139" s="26">
        <v>4.6609999999999996</v>
      </c>
      <c r="X2139" s="26">
        <v>4.742</v>
      </c>
      <c r="Y2139" s="26">
        <v>5.7149999999999999</v>
      </c>
      <c r="Z2139" s="26">
        <v>19.102</v>
      </c>
      <c r="AA2139" s="26">
        <v>100.002</v>
      </c>
      <c r="AB2139" s="26">
        <v>329.81</v>
      </c>
      <c r="AC2139" s="26">
        <v>937.42399999999998</v>
      </c>
      <c r="AD2139" s="26">
        <v>3600.7910000000002</v>
      </c>
      <c r="AE2139" s="26">
        <v>8469.8369999999995</v>
      </c>
      <c r="AF2139" s="26">
        <v>13086.384</v>
      </c>
      <c r="AG2139" s="26">
        <v>12541.418</v>
      </c>
      <c r="AH2139" s="26">
        <v>8641.9889999999996</v>
      </c>
      <c r="AI2139" s="26">
        <v>5891.0529999999999</v>
      </c>
      <c r="AJ2139" s="26">
        <v>3825.5509999999999</v>
      </c>
      <c r="AK2139" s="26">
        <v>6365.3850000000002</v>
      </c>
      <c r="AL2139" s="26">
        <v>5555.27</v>
      </c>
      <c r="AM2139" s="26">
        <v>5106.53</v>
      </c>
      <c r="AN2139" s="26">
        <v>3401.3679999999999</v>
      </c>
      <c r="AO2139" s="26">
        <v>1482.346</v>
      </c>
      <c r="AP2139" s="26">
        <v>266.089</v>
      </c>
      <c r="AQ2139" s="26">
        <v>22.75</v>
      </c>
      <c r="AR2139" s="26">
        <v>12.529</v>
      </c>
      <c r="AS2139" s="26">
        <v>11.96</v>
      </c>
      <c r="AT2139" s="26">
        <v>10.193</v>
      </c>
      <c r="AU2139" s="26">
        <v>8.2910000000000004</v>
      </c>
      <c r="AV2139" s="26">
        <v>8.3520000000000003</v>
      </c>
      <c r="AW2139" s="26">
        <v>0</v>
      </c>
      <c r="AX2139" s="26">
        <v>0</v>
      </c>
      <c r="AY2139" s="26">
        <v>0</v>
      </c>
      <c r="AZ2139" s="26">
        <v>0</v>
      </c>
      <c r="BA2139" s="26">
        <v>0</v>
      </c>
      <c r="BB2139" s="26">
        <v>0</v>
      </c>
      <c r="BC2139" s="26">
        <v>0</v>
      </c>
      <c r="BD2139" s="26">
        <v>0</v>
      </c>
    </row>
    <row r="2140" spans="1:56" x14ac:dyDescent="0.25">
      <c r="A2140" t="s">
        <v>323</v>
      </c>
      <c r="D2140" t="s">
        <v>4</v>
      </c>
      <c r="G2140" s="155">
        <v>43269</v>
      </c>
      <c r="H2140" s="41">
        <f t="shared" si="38"/>
        <v>118300.155</v>
      </c>
      <c r="I2140" s="26">
        <v>0</v>
      </c>
      <c r="J2140" s="26">
        <v>0</v>
      </c>
      <c r="K2140" s="26">
        <v>0</v>
      </c>
      <c r="L2140" s="26">
        <v>0</v>
      </c>
      <c r="M2140" s="26">
        <v>0</v>
      </c>
      <c r="N2140" s="26">
        <v>0</v>
      </c>
      <c r="O2140" s="26">
        <v>0</v>
      </c>
      <c r="P2140" s="26">
        <v>0</v>
      </c>
      <c r="Q2140" s="26">
        <v>0</v>
      </c>
      <c r="R2140" s="26">
        <v>0</v>
      </c>
      <c r="S2140" s="26">
        <v>0</v>
      </c>
      <c r="T2140" s="26">
        <v>0</v>
      </c>
      <c r="U2140" s="26">
        <v>3.5179999999999998</v>
      </c>
      <c r="V2140" s="26">
        <v>3.742</v>
      </c>
      <c r="W2140" s="26">
        <v>4.79</v>
      </c>
      <c r="X2140" s="26">
        <v>4.7469999999999999</v>
      </c>
      <c r="Y2140" s="26">
        <v>8.125</v>
      </c>
      <c r="Z2140" s="26">
        <v>237.37299999999999</v>
      </c>
      <c r="AA2140" s="26">
        <v>2297.3470000000002</v>
      </c>
      <c r="AB2140" s="26">
        <v>4985.6909999999998</v>
      </c>
      <c r="AC2140" s="26">
        <v>5831.9859999999999</v>
      </c>
      <c r="AD2140" s="26">
        <v>8196.6329999999998</v>
      </c>
      <c r="AE2140" s="26">
        <v>10154.207</v>
      </c>
      <c r="AF2140" s="26">
        <v>10487.95</v>
      </c>
      <c r="AG2140" s="26">
        <v>10181.061</v>
      </c>
      <c r="AH2140" s="26">
        <v>8918.3089999999993</v>
      </c>
      <c r="AI2140" s="26">
        <v>9722.5519999999997</v>
      </c>
      <c r="AJ2140" s="26">
        <v>10288.253000000001</v>
      </c>
      <c r="AK2140" s="26">
        <v>12163.642</v>
      </c>
      <c r="AL2140" s="26">
        <v>9843.2510000000002</v>
      </c>
      <c r="AM2140" s="26">
        <v>7813.5709999999999</v>
      </c>
      <c r="AN2140" s="26">
        <v>4328.8040000000001</v>
      </c>
      <c r="AO2140" s="26">
        <v>2039.511</v>
      </c>
      <c r="AP2140" s="26">
        <v>660.87</v>
      </c>
      <c r="AQ2140" s="26">
        <v>57.292999999999999</v>
      </c>
      <c r="AR2140" s="26">
        <v>12.907999999999999</v>
      </c>
      <c r="AS2140" s="26">
        <v>14.695</v>
      </c>
      <c r="AT2140" s="26">
        <v>13.06</v>
      </c>
      <c r="AU2140" s="26">
        <v>12.574</v>
      </c>
      <c r="AV2140" s="26">
        <v>13.692</v>
      </c>
      <c r="AW2140" s="26">
        <v>0</v>
      </c>
      <c r="AX2140" s="26">
        <v>0</v>
      </c>
      <c r="AY2140" s="26">
        <v>0</v>
      </c>
      <c r="AZ2140" s="26">
        <v>0</v>
      </c>
      <c r="BA2140" s="26">
        <v>0</v>
      </c>
      <c r="BB2140" s="26">
        <v>0</v>
      </c>
      <c r="BC2140" s="26">
        <v>0</v>
      </c>
      <c r="BD2140" s="26">
        <v>0</v>
      </c>
    </row>
    <row r="2141" spans="1:56" x14ac:dyDescent="0.25">
      <c r="A2141" t="s">
        <v>323</v>
      </c>
      <c r="D2141" t="s">
        <v>4</v>
      </c>
      <c r="G2141" s="155">
        <v>43270</v>
      </c>
      <c r="H2141" s="41">
        <f t="shared" si="38"/>
        <v>233456.14099999995</v>
      </c>
      <c r="I2141" s="26">
        <v>0</v>
      </c>
      <c r="J2141" s="26">
        <v>0</v>
      </c>
      <c r="K2141" s="26">
        <v>0</v>
      </c>
      <c r="L2141" s="26">
        <v>0</v>
      </c>
      <c r="M2141" s="26">
        <v>0</v>
      </c>
      <c r="N2141" s="26">
        <v>0</v>
      </c>
      <c r="O2141" s="26">
        <v>0</v>
      </c>
      <c r="P2141" s="26">
        <v>0</v>
      </c>
      <c r="Q2141" s="26">
        <v>0</v>
      </c>
      <c r="R2141" s="26">
        <v>0</v>
      </c>
      <c r="S2141" s="26">
        <v>0</v>
      </c>
      <c r="T2141" s="26">
        <v>0</v>
      </c>
      <c r="U2141" s="26">
        <v>5.1740000000000004</v>
      </c>
      <c r="V2141" s="26">
        <v>6.218</v>
      </c>
      <c r="W2141" s="26">
        <v>6.093</v>
      </c>
      <c r="X2141" s="26">
        <v>6.2409999999999997</v>
      </c>
      <c r="Y2141" s="26">
        <v>15.901999999999999</v>
      </c>
      <c r="Z2141" s="26">
        <v>464.57799999999997</v>
      </c>
      <c r="AA2141" s="26">
        <v>2396.3249999999998</v>
      </c>
      <c r="AB2141" s="26">
        <v>5763.5789999999997</v>
      </c>
      <c r="AC2141" s="26">
        <v>10063.127</v>
      </c>
      <c r="AD2141" s="26">
        <v>14761.21</v>
      </c>
      <c r="AE2141" s="26">
        <v>19559.653999999999</v>
      </c>
      <c r="AF2141" s="26">
        <v>23365.977999999999</v>
      </c>
      <c r="AG2141" s="26">
        <v>24963.714</v>
      </c>
      <c r="AH2141" s="26">
        <v>25865.078000000001</v>
      </c>
      <c r="AI2141" s="26">
        <v>25406.758000000002</v>
      </c>
      <c r="AJ2141" s="26">
        <v>24256.664000000001</v>
      </c>
      <c r="AK2141" s="26">
        <v>19299.308000000001</v>
      </c>
      <c r="AL2141" s="26">
        <v>12878.493</v>
      </c>
      <c r="AM2141" s="26">
        <v>10565.27</v>
      </c>
      <c r="AN2141" s="26">
        <v>7689.0349999999999</v>
      </c>
      <c r="AO2141" s="26">
        <v>4688.45</v>
      </c>
      <c r="AP2141" s="26">
        <v>1338.903</v>
      </c>
      <c r="AQ2141" s="26">
        <v>26.686</v>
      </c>
      <c r="AR2141" s="26">
        <v>15.391</v>
      </c>
      <c r="AS2141" s="26">
        <v>12.346</v>
      </c>
      <c r="AT2141" s="26">
        <v>12.157999999999999</v>
      </c>
      <c r="AU2141" s="26">
        <v>11.532999999999999</v>
      </c>
      <c r="AV2141" s="26">
        <v>12.275</v>
      </c>
      <c r="AW2141" s="26">
        <v>0</v>
      </c>
      <c r="AX2141" s="26">
        <v>0</v>
      </c>
      <c r="AY2141" s="26">
        <v>0</v>
      </c>
      <c r="AZ2141" s="26">
        <v>0</v>
      </c>
      <c r="BA2141" s="26">
        <v>0</v>
      </c>
      <c r="BB2141" s="26">
        <v>0</v>
      </c>
      <c r="BC2141" s="26">
        <v>0</v>
      </c>
      <c r="BD2141" s="26">
        <v>0</v>
      </c>
    </row>
    <row r="2142" spans="1:56" x14ac:dyDescent="0.25">
      <c r="A2142" t="s">
        <v>323</v>
      </c>
      <c r="D2142" t="s">
        <v>4</v>
      </c>
      <c r="G2142" s="155">
        <v>43271</v>
      </c>
      <c r="H2142" s="41">
        <f t="shared" si="38"/>
        <v>140470.59099999996</v>
      </c>
      <c r="I2142" s="26">
        <v>0</v>
      </c>
      <c r="J2142" s="26">
        <v>0</v>
      </c>
      <c r="K2142" s="26">
        <v>0</v>
      </c>
      <c r="L2142" s="26">
        <v>0</v>
      </c>
      <c r="M2142" s="26">
        <v>0</v>
      </c>
      <c r="N2142" s="26">
        <v>0</v>
      </c>
      <c r="O2142" s="26">
        <v>0</v>
      </c>
      <c r="P2142" s="26">
        <v>0</v>
      </c>
      <c r="Q2142" s="26">
        <v>0</v>
      </c>
      <c r="R2142" s="26">
        <v>0</v>
      </c>
      <c r="S2142" s="26">
        <v>0</v>
      </c>
      <c r="T2142" s="26">
        <v>0</v>
      </c>
      <c r="U2142" s="26">
        <v>4.1790000000000003</v>
      </c>
      <c r="V2142" s="26">
        <v>5.4189999999999996</v>
      </c>
      <c r="W2142" s="26">
        <v>5.5090000000000003</v>
      </c>
      <c r="X2142" s="26">
        <v>5.41</v>
      </c>
      <c r="Y2142" s="26">
        <v>8.9480000000000004</v>
      </c>
      <c r="Z2142" s="26">
        <v>119.946</v>
      </c>
      <c r="AA2142" s="26">
        <v>830.87599999999998</v>
      </c>
      <c r="AB2142" s="26">
        <v>2732.0410000000002</v>
      </c>
      <c r="AC2142" s="26">
        <v>5132.1959999999999</v>
      </c>
      <c r="AD2142" s="26">
        <v>8053.3440000000001</v>
      </c>
      <c r="AE2142" s="26">
        <v>9922.9</v>
      </c>
      <c r="AF2142" s="26">
        <v>10885.055</v>
      </c>
      <c r="AG2142" s="26">
        <v>10238.466</v>
      </c>
      <c r="AH2142" s="26">
        <v>8239.5660000000007</v>
      </c>
      <c r="AI2142" s="26">
        <v>11415.315000000001</v>
      </c>
      <c r="AJ2142" s="26">
        <v>11875.764999999999</v>
      </c>
      <c r="AK2142" s="26">
        <v>13402.255999999999</v>
      </c>
      <c r="AL2142" s="26">
        <v>17148.68</v>
      </c>
      <c r="AM2142" s="26">
        <v>15861.375</v>
      </c>
      <c r="AN2142" s="26">
        <v>10565.503000000001</v>
      </c>
      <c r="AO2142" s="26">
        <v>3056.326</v>
      </c>
      <c r="AP2142" s="26">
        <v>739.32899999999995</v>
      </c>
      <c r="AQ2142" s="26">
        <v>168.08099999999999</v>
      </c>
      <c r="AR2142" s="26">
        <v>11.656000000000001</v>
      </c>
      <c r="AS2142" s="26">
        <v>11.308</v>
      </c>
      <c r="AT2142" s="26">
        <v>11.625</v>
      </c>
      <c r="AU2142" s="26">
        <v>9.91</v>
      </c>
      <c r="AV2142" s="26">
        <v>9.6069999999999993</v>
      </c>
      <c r="AW2142" s="26">
        <v>0</v>
      </c>
      <c r="AX2142" s="26">
        <v>0</v>
      </c>
      <c r="AY2142" s="26">
        <v>0</v>
      </c>
      <c r="AZ2142" s="26">
        <v>0</v>
      </c>
      <c r="BA2142" s="26">
        <v>0</v>
      </c>
      <c r="BB2142" s="26">
        <v>0</v>
      </c>
      <c r="BC2142" s="26">
        <v>0</v>
      </c>
      <c r="BD2142" s="26">
        <v>0</v>
      </c>
    </row>
    <row r="2143" spans="1:56" x14ac:dyDescent="0.25">
      <c r="A2143" t="s">
        <v>323</v>
      </c>
      <c r="D2143" t="s">
        <v>4</v>
      </c>
      <c r="G2143" s="155">
        <v>43272</v>
      </c>
      <c r="H2143" s="41">
        <f t="shared" si="38"/>
        <v>260069.66899999999</v>
      </c>
      <c r="I2143" s="26">
        <v>0</v>
      </c>
      <c r="J2143" s="26">
        <v>0</v>
      </c>
      <c r="K2143" s="26">
        <v>0</v>
      </c>
      <c r="L2143" s="26">
        <v>0</v>
      </c>
      <c r="M2143" s="26">
        <v>0</v>
      </c>
      <c r="N2143" s="26">
        <v>0</v>
      </c>
      <c r="O2143" s="26">
        <v>0</v>
      </c>
      <c r="P2143" s="26">
        <v>0</v>
      </c>
      <c r="Q2143" s="26">
        <v>0</v>
      </c>
      <c r="R2143" s="26">
        <v>0</v>
      </c>
      <c r="S2143" s="26">
        <v>0</v>
      </c>
      <c r="T2143" s="26">
        <v>0</v>
      </c>
      <c r="U2143" s="26">
        <v>6.0010000000000003</v>
      </c>
      <c r="V2143" s="26">
        <v>7.4829999999999997</v>
      </c>
      <c r="W2143" s="26">
        <v>6.593</v>
      </c>
      <c r="X2143" s="26">
        <v>6.4960000000000004</v>
      </c>
      <c r="Y2143" s="26">
        <v>15.853999999999999</v>
      </c>
      <c r="Z2143" s="26">
        <v>569.09100000000001</v>
      </c>
      <c r="AA2143" s="26">
        <v>3019.2539999999999</v>
      </c>
      <c r="AB2143" s="26">
        <v>6845</v>
      </c>
      <c r="AC2143" s="26">
        <v>11256.799000000001</v>
      </c>
      <c r="AD2143" s="26">
        <v>15626.996999999999</v>
      </c>
      <c r="AE2143" s="26">
        <v>19720.613000000001</v>
      </c>
      <c r="AF2143" s="26">
        <v>23324.061000000002</v>
      </c>
      <c r="AG2143" s="26">
        <v>25909.083999999999</v>
      </c>
      <c r="AH2143" s="26">
        <v>26728.873</v>
      </c>
      <c r="AI2143" s="26">
        <v>25246.414000000001</v>
      </c>
      <c r="AJ2143" s="26">
        <v>24885.058000000001</v>
      </c>
      <c r="AK2143" s="26">
        <v>22146.535</v>
      </c>
      <c r="AL2143" s="26">
        <v>20204.664000000001</v>
      </c>
      <c r="AM2143" s="26">
        <v>16125.163</v>
      </c>
      <c r="AN2143" s="26">
        <v>10907.302</v>
      </c>
      <c r="AO2143" s="26">
        <v>5657.5820000000003</v>
      </c>
      <c r="AP2143" s="26">
        <v>1660.7760000000001</v>
      </c>
      <c r="AQ2143" s="26">
        <v>118.634</v>
      </c>
      <c r="AR2143" s="26">
        <v>14.680999999999999</v>
      </c>
      <c r="AS2143" s="26">
        <v>14.846</v>
      </c>
      <c r="AT2143" s="26">
        <v>15.308999999999999</v>
      </c>
      <c r="AU2143" s="26">
        <v>15.208</v>
      </c>
      <c r="AV2143" s="26">
        <v>15.298</v>
      </c>
      <c r="AW2143" s="26">
        <v>0</v>
      </c>
      <c r="AX2143" s="26">
        <v>0</v>
      </c>
      <c r="AY2143" s="26">
        <v>0</v>
      </c>
      <c r="AZ2143" s="26">
        <v>0</v>
      </c>
      <c r="BA2143" s="26">
        <v>0</v>
      </c>
      <c r="BB2143" s="26">
        <v>0</v>
      </c>
      <c r="BC2143" s="26">
        <v>0</v>
      </c>
      <c r="BD2143" s="26">
        <v>0</v>
      </c>
    </row>
    <row r="2144" spans="1:56" x14ac:dyDescent="0.25">
      <c r="A2144" t="s">
        <v>323</v>
      </c>
      <c r="D2144" t="s">
        <v>4</v>
      </c>
      <c r="G2144" s="155">
        <v>43273</v>
      </c>
      <c r="H2144" s="41">
        <f t="shared" si="38"/>
        <v>1094.6950000000002</v>
      </c>
      <c r="I2144" s="26">
        <v>0</v>
      </c>
      <c r="J2144" s="26">
        <v>0</v>
      </c>
      <c r="K2144" s="26">
        <v>0</v>
      </c>
      <c r="L2144" s="26">
        <v>0</v>
      </c>
      <c r="M2144" s="26">
        <v>0</v>
      </c>
      <c r="N2144" s="26">
        <v>0</v>
      </c>
      <c r="O2144" s="26">
        <v>0</v>
      </c>
      <c r="P2144" s="26">
        <v>0</v>
      </c>
      <c r="Q2144" s="26">
        <v>0</v>
      </c>
      <c r="R2144" s="26">
        <v>0</v>
      </c>
      <c r="S2144" s="26">
        <v>0</v>
      </c>
      <c r="T2144" s="26">
        <v>0</v>
      </c>
      <c r="U2144" s="26">
        <v>1.383</v>
      </c>
      <c r="V2144" s="26">
        <v>2.0550000000000002</v>
      </c>
      <c r="W2144" s="26">
        <v>2.3530000000000002</v>
      </c>
      <c r="X2144" s="26">
        <v>2.2189999999999999</v>
      </c>
      <c r="Y2144" s="26">
        <v>3.907</v>
      </c>
      <c r="Z2144" s="26">
        <v>5.5869999999999997</v>
      </c>
      <c r="AA2144" s="26">
        <v>15.759</v>
      </c>
      <c r="AB2144" s="26">
        <v>30.995999999999999</v>
      </c>
      <c r="AC2144" s="26">
        <v>51.295000000000002</v>
      </c>
      <c r="AD2144" s="26">
        <v>72.947999999999993</v>
      </c>
      <c r="AE2144" s="26">
        <v>84.293999999999997</v>
      </c>
      <c r="AF2144" s="26">
        <v>93.396000000000001</v>
      </c>
      <c r="AG2144" s="26">
        <v>99.408000000000001</v>
      </c>
      <c r="AH2144" s="26">
        <v>105.081</v>
      </c>
      <c r="AI2144" s="26">
        <v>105.369</v>
      </c>
      <c r="AJ2144" s="26">
        <v>87.236999999999995</v>
      </c>
      <c r="AK2144" s="26">
        <v>77.367000000000004</v>
      </c>
      <c r="AL2144" s="26">
        <v>68.141000000000005</v>
      </c>
      <c r="AM2144" s="26">
        <v>63.177999999999997</v>
      </c>
      <c r="AN2144" s="26">
        <v>46.619</v>
      </c>
      <c r="AO2144" s="26">
        <v>26.792999999999999</v>
      </c>
      <c r="AP2144" s="26">
        <v>13.259</v>
      </c>
      <c r="AQ2144" s="26">
        <v>6.6159999999999997</v>
      </c>
      <c r="AR2144" s="26">
        <v>5.4189999999999996</v>
      </c>
      <c r="AS2144" s="26">
        <v>5.8230000000000004</v>
      </c>
      <c r="AT2144" s="26">
        <v>6.2619999999999996</v>
      </c>
      <c r="AU2144" s="26">
        <v>5.77</v>
      </c>
      <c r="AV2144" s="26">
        <v>6.1609999999999996</v>
      </c>
      <c r="AW2144" s="26">
        <v>0</v>
      </c>
      <c r="AX2144" s="26">
        <v>0</v>
      </c>
      <c r="AY2144" s="26">
        <v>0</v>
      </c>
      <c r="AZ2144" s="26">
        <v>0</v>
      </c>
      <c r="BA2144" s="26">
        <v>0</v>
      </c>
      <c r="BB2144" s="26">
        <v>0</v>
      </c>
      <c r="BC2144" s="26">
        <v>0</v>
      </c>
      <c r="BD2144" s="26">
        <v>0</v>
      </c>
    </row>
    <row r="2145" spans="1:56" x14ac:dyDescent="0.25">
      <c r="A2145" t="s">
        <v>323</v>
      </c>
      <c r="D2145" t="s">
        <v>4</v>
      </c>
      <c r="G2145" s="155">
        <v>43274</v>
      </c>
      <c r="H2145" s="41">
        <f t="shared" si="38"/>
        <v>252.37199999999999</v>
      </c>
      <c r="I2145" s="26">
        <v>0</v>
      </c>
      <c r="J2145" s="26">
        <v>0</v>
      </c>
      <c r="K2145" s="26">
        <v>0</v>
      </c>
      <c r="L2145" s="26">
        <v>0</v>
      </c>
      <c r="M2145" s="26">
        <v>0</v>
      </c>
      <c r="N2145" s="26">
        <v>0</v>
      </c>
      <c r="O2145" s="26">
        <v>0</v>
      </c>
      <c r="P2145" s="26">
        <v>0</v>
      </c>
      <c r="Q2145" s="26">
        <v>0</v>
      </c>
      <c r="R2145" s="26">
        <v>0</v>
      </c>
      <c r="S2145" s="26">
        <v>0</v>
      </c>
      <c r="T2145" s="26">
        <v>0</v>
      </c>
      <c r="U2145" s="26">
        <v>1.3260000000000001</v>
      </c>
      <c r="V2145" s="26">
        <v>1.4359999999999999</v>
      </c>
      <c r="W2145" s="26">
        <v>1.546</v>
      </c>
      <c r="X2145" s="26">
        <v>1.663</v>
      </c>
      <c r="Y2145" s="26">
        <v>3.431</v>
      </c>
      <c r="Z2145" s="26">
        <v>4.1909999999999998</v>
      </c>
      <c r="AA2145" s="26">
        <v>4.8840000000000003</v>
      </c>
      <c r="AB2145" s="26">
        <v>7.4809999999999999</v>
      </c>
      <c r="AC2145" s="26">
        <v>13.205</v>
      </c>
      <c r="AD2145" s="26">
        <v>16.768999999999998</v>
      </c>
      <c r="AE2145" s="26">
        <v>22.001999999999999</v>
      </c>
      <c r="AF2145" s="26">
        <v>20.242999999999999</v>
      </c>
      <c r="AG2145" s="26">
        <v>17.622</v>
      </c>
      <c r="AH2145" s="26">
        <v>15.39</v>
      </c>
      <c r="AI2145" s="26">
        <v>12.563000000000001</v>
      </c>
      <c r="AJ2145" s="26">
        <v>12.798999999999999</v>
      </c>
      <c r="AK2145" s="26">
        <v>12.337</v>
      </c>
      <c r="AL2145" s="26">
        <v>11.233000000000001</v>
      </c>
      <c r="AM2145" s="26">
        <v>9.5730000000000004</v>
      </c>
      <c r="AN2145" s="26">
        <v>11.225</v>
      </c>
      <c r="AO2145" s="26">
        <v>9.5419999999999998</v>
      </c>
      <c r="AP2145" s="26">
        <v>7.7569999999999997</v>
      </c>
      <c r="AQ2145" s="26">
        <v>5.2560000000000002</v>
      </c>
      <c r="AR2145" s="26">
        <v>5.5430000000000001</v>
      </c>
      <c r="AS2145" s="26">
        <v>5.8789999999999996</v>
      </c>
      <c r="AT2145" s="26">
        <v>6.125</v>
      </c>
      <c r="AU2145" s="26">
        <v>5.8390000000000004</v>
      </c>
      <c r="AV2145" s="26">
        <v>5.5119999999999996</v>
      </c>
      <c r="AW2145" s="26">
        <v>0</v>
      </c>
      <c r="AX2145" s="26">
        <v>0</v>
      </c>
      <c r="AY2145" s="26">
        <v>0</v>
      </c>
      <c r="AZ2145" s="26">
        <v>0</v>
      </c>
      <c r="BA2145" s="26">
        <v>0</v>
      </c>
      <c r="BB2145" s="26">
        <v>0</v>
      </c>
      <c r="BC2145" s="26">
        <v>0</v>
      </c>
      <c r="BD2145" s="26">
        <v>0</v>
      </c>
    </row>
    <row r="2146" spans="1:56" x14ac:dyDescent="0.25">
      <c r="A2146" t="s">
        <v>323</v>
      </c>
      <c r="D2146" t="s">
        <v>4</v>
      </c>
      <c r="G2146" s="155">
        <v>43275</v>
      </c>
      <c r="H2146" s="41">
        <f t="shared" si="38"/>
        <v>301.72800000000001</v>
      </c>
      <c r="I2146" s="26">
        <v>0</v>
      </c>
      <c r="J2146" s="26">
        <v>0</v>
      </c>
      <c r="K2146" s="26">
        <v>0</v>
      </c>
      <c r="L2146" s="26">
        <v>0</v>
      </c>
      <c r="M2146" s="26">
        <v>0</v>
      </c>
      <c r="N2146" s="26">
        <v>0</v>
      </c>
      <c r="O2146" s="26">
        <v>0</v>
      </c>
      <c r="P2146" s="26">
        <v>0</v>
      </c>
      <c r="Q2146" s="26">
        <v>0</v>
      </c>
      <c r="R2146" s="26">
        <v>0</v>
      </c>
      <c r="S2146" s="26">
        <v>0</v>
      </c>
      <c r="T2146" s="26">
        <v>0</v>
      </c>
      <c r="U2146" s="26">
        <v>1.3260000000000001</v>
      </c>
      <c r="V2146" s="26">
        <v>1.53</v>
      </c>
      <c r="W2146" s="26">
        <v>1.7649999999999999</v>
      </c>
      <c r="X2146" s="26">
        <v>1.7689999999999999</v>
      </c>
      <c r="Y2146" s="26">
        <v>3.4129999999999998</v>
      </c>
      <c r="Z2146" s="26">
        <v>3.597</v>
      </c>
      <c r="AA2146" s="26">
        <v>4.0759999999999996</v>
      </c>
      <c r="AB2146" s="26">
        <v>5.7149999999999999</v>
      </c>
      <c r="AC2146" s="26">
        <v>8.2409999999999997</v>
      </c>
      <c r="AD2146" s="26">
        <v>12.176</v>
      </c>
      <c r="AE2146" s="26">
        <v>17.050999999999998</v>
      </c>
      <c r="AF2146" s="26">
        <v>17.254999999999999</v>
      </c>
      <c r="AG2146" s="26">
        <v>19.492999999999999</v>
      </c>
      <c r="AH2146" s="26">
        <v>23.437999999999999</v>
      </c>
      <c r="AI2146" s="26">
        <v>24.477</v>
      </c>
      <c r="AJ2146" s="26">
        <v>24.26</v>
      </c>
      <c r="AK2146" s="26">
        <v>24.713000000000001</v>
      </c>
      <c r="AL2146" s="26">
        <v>24.097999999999999</v>
      </c>
      <c r="AM2146" s="26">
        <v>17.116</v>
      </c>
      <c r="AN2146" s="26">
        <v>13.682</v>
      </c>
      <c r="AO2146" s="26">
        <v>10.397</v>
      </c>
      <c r="AP2146" s="26">
        <v>7.9169999999999998</v>
      </c>
      <c r="AQ2146" s="26">
        <v>5.319</v>
      </c>
      <c r="AR2146" s="26">
        <v>5.5430000000000001</v>
      </c>
      <c r="AS2146" s="26">
        <v>5.8849999999999998</v>
      </c>
      <c r="AT2146" s="26">
        <v>6.1440000000000001</v>
      </c>
      <c r="AU2146" s="26">
        <v>5.8330000000000002</v>
      </c>
      <c r="AV2146" s="26">
        <v>5.4989999999999997</v>
      </c>
      <c r="AW2146" s="26">
        <v>0</v>
      </c>
      <c r="AX2146" s="26">
        <v>0</v>
      </c>
      <c r="AY2146" s="26">
        <v>0</v>
      </c>
      <c r="AZ2146" s="26">
        <v>0</v>
      </c>
      <c r="BA2146" s="26">
        <v>0</v>
      </c>
      <c r="BB2146" s="26">
        <v>0</v>
      </c>
      <c r="BC2146" s="26">
        <v>0</v>
      </c>
      <c r="BD2146" s="26">
        <v>0</v>
      </c>
    </row>
    <row r="2147" spans="1:56" x14ac:dyDescent="0.25">
      <c r="A2147" t="s">
        <v>323</v>
      </c>
      <c r="D2147" t="s">
        <v>4</v>
      </c>
      <c r="G2147" s="155">
        <v>43276</v>
      </c>
      <c r="H2147" s="41">
        <f t="shared" si="38"/>
        <v>84922.90400000001</v>
      </c>
      <c r="I2147" s="26">
        <v>0</v>
      </c>
      <c r="J2147" s="26">
        <v>0</v>
      </c>
      <c r="K2147" s="26">
        <v>0</v>
      </c>
      <c r="L2147" s="26">
        <v>0</v>
      </c>
      <c r="M2147" s="26">
        <v>0</v>
      </c>
      <c r="N2147" s="26">
        <v>0</v>
      </c>
      <c r="O2147" s="26">
        <v>0</v>
      </c>
      <c r="P2147" s="26">
        <v>0</v>
      </c>
      <c r="Q2147" s="26">
        <v>0</v>
      </c>
      <c r="R2147" s="26">
        <v>0</v>
      </c>
      <c r="S2147" s="26">
        <v>0</v>
      </c>
      <c r="T2147" s="26">
        <v>0</v>
      </c>
      <c r="U2147" s="26">
        <v>2.2000000000000002</v>
      </c>
      <c r="V2147" s="26">
        <v>3.3330000000000002</v>
      </c>
      <c r="W2147" s="26">
        <v>3.383</v>
      </c>
      <c r="X2147" s="26">
        <v>4.0549999999999997</v>
      </c>
      <c r="Y2147" s="26">
        <v>6.5209999999999999</v>
      </c>
      <c r="Z2147" s="26">
        <v>35.856000000000002</v>
      </c>
      <c r="AA2147" s="26">
        <v>364.80399999999997</v>
      </c>
      <c r="AB2147" s="26">
        <v>1325.173</v>
      </c>
      <c r="AC2147" s="26">
        <v>2509.4189999999999</v>
      </c>
      <c r="AD2147" s="26">
        <v>4075.1689999999999</v>
      </c>
      <c r="AE2147" s="26">
        <v>6154.3810000000003</v>
      </c>
      <c r="AF2147" s="26">
        <v>6166.2129999999997</v>
      </c>
      <c r="AG2147" s="26">
        <v>4956.0209999999997</v>
      </c>
      <c r="AH2147" s="26">
        <v>6352.7309999999998</v>
      </c>
      <c r="AI2147" s="26">
        <v>8217.7289999999994</v>
      </c>
      <c r="AJ2147" s="26">
        <v>8823.7649999999994</v>
      </c>
      <c r="AK2147" s="26">
        <v>7933.3519999999999</v>
      </c>
      <c r="AL2147" s="26">
        <v>7273.4629999999997</v>
      </c>
      <c r="AM2147" s="26">
        <v>7959.9210000000003</v>
      </c>
      <c r="AN2147" s="26">
        <v>7178.6409999999996</v>
      </c>
      <c r="AO2147" s="26">
        <v>4257.5379999999996</v>
      </c>
      <c r="AP2147" s="26">
        <v>1195.7840000000001</v>
      </c>
      <c r="AQ2147" s="26">
        <v>71.733000000000004</v>
      </c>
      <c r="AR2147" s="26">
        <v>10.766999999999999</v>
      </c>
      <c r="AS2147" s="26">
        <v>11.042999999999999</v>
      </c>
      <c r="AT2147" s="26">
        <v>9.5120000000000005</v>
      </c>
      <c r="AU2147" s="26">
        <v>10.307</v>
      </c>
      <c r="AV2147" s="26">
        <v>10.09</v>
      </c>
      <c r="AW2147" s="26">
        <v>0</v>
      </c>
      <c r="AX2147" s="26">
        <v>0</v>
      </c>
      <c r="AY2147" s="26">
        <v>0</v>
      </c>
      <c r="AZ2147" s="26">
        <v>0</v>
      </c>
      <c r="BA2147" s="26">
        <v>0</v>
      </c>
      <c r="BB2147" s="26">
        <v>0</v>
      </c>
      <c r="BC2147" s="26">
        <v>0</v>
      </c>
      <c r="BD2147" s="26">
        <v>0</v>
      </c>
    </row>
    <row r="2148" spans="1:56" x14ac:dyDescent="0.25">
      <c r="A2148" t="s">
        <v>323</v>
      </c>
      <c r="D2148" t="s">
        <v>4</v>
      </c>
      <c r="G2148" s="155">
        <v>43277</v>
      </c>
      <c r="H2148" s="41">
        <f t="shared" si="38"/>
        <v>142040.58100000001</v>
      </c>
      <c r="I2148" s="26">
        <v>0</v>
      </c>
      <c r="J2148" s="26">
        <v>0</v>
      </c>
      <c r="K2148" s="26">
        <v>0</v>
      </c>
      <c r="L2148" s="26">
        <v>0</v>
      </c>
      <c r="M2148" s="26">
        <v>0</v>
      </c>
      <c r="N2148" s="26">
        <v>0</v>
      </c>
      <c r="O2148" s="26">
        <v>0</v>
      </c>
      <c r="P2148" s="26">
        <v>0</v>
      </c>
      <c r="Q2148" s="26">
        <v>0</v>
      </c>
      <c r="R2148" s="26">
        <v>0</v>
      </c>
      <c r="S2148" s="26">
        <v>0</v>
      </c>
      <c r="T2148" s="26">
        <v>0</v>
      </c>
      <c r="U2148" s="26">
        <v>2.778</v>
      </c>
      <c r="V2148" s="26">
        <v>4.0220000000000002</v>
      </c>
      <c r="W2148" s="26">
        <v>3.9420000000000002</v>
      </c>
      <c r="X2148" s="26">
        <v>4.173</v>
      </c>
      <c r="Y2148" s="26">
        <v>6.8879999999999999</v>
      </c>
      <c r="Z2148" s="26">
        <v>41.173999999999999</v>
      </c>
      <c r="AA2148" s="26">
        <v>256.2</v>
      </c>
      <c r="AB2148" s="26">
        <v>551.16099999999994</v>
      </c>
      <c r="AC2148" s="26">
        <v>1087.211</v>
      </c>
      <c r="AD2148" s="26">
        <v>2811.9119999999998</v>
      </c>
      <c r="AE2148" s="26">
        <v>5508.6750000000002</v>
      </c>
      <c r="AF2148" s="26">
        <v>10523.870999999999</v>
      </c>
      <c r="AG2148" s="26">
        <v>14890.147999999999</v>
      </c>
      <c r="AH2148" s="26">
        <v>17518.97</v>
      </c>
      <c r="AI2148" s="26">
        <v>21441.371999999999</v>
      </c>
      <c r="AJ2148" s="26">
        <v>21107.541000000001</v>
      </c>
      <c r="AK2148" s="26">
        <v>15400.108</v>
      </c>
      <c r="AL2148" s="26">
        <v>8515.69</v>
      </c>
      <c r="AM2148" s="26">
        <v>5121.2629999999999</v>
      </c>
      <c r="AN2148" s="26">
        <v>10224.799999999999</v>
      </c>
      <c r="AO2148" s="26">
        <v>5480.1019999999999</v>
      </c>
      <c r="AP2148" s="26">
        <v>1429.5129999999999</v>
      </c>
      <c r="AQ2148" s="26">
        <v>56.348999999999997</v>
      </c>
      <c r="AR2148" s="26">
        <v>12.532999999999999</v>
      </c>
      <c r="AS2148" s="26">
        <v>11.635</v>
      </c>
      <c r="AT2148" s="26">
        <v>10.875</v>
      </c>
      <c r="AU2148" s="26">
        <v>8.8219999999999992</v>
      </c>
      <c r="AV2148" s="26">
        <v>8.8529999999999998</v>
      </c>
      <c r="AW2148" s="26">
        <v>0</v>
      </c>
      <c r="AX2148" s="26">
        <v>0</v>
      </c>
      <c r="AY2148" s="26">
        <v>0</v>
      </c>
      <c r="AZ2148" s="26">
        <v>0</v>
      </c>
      <c r="BA2148" s="26">
        <v>0</v>
      </c>
      <c r="BB2148" s="26">
        <v>0</v>
      </c>
      <c r="BC2148" s="26">
        <v>0</v>
      </c>
      <c r="BD2148" s="26">
        <v>0</v>
      </c>
    </row>
    <row r="2149" spans="1:56" x14ac:dyDescent="0.25">
      <c r="A2149" t="s">
        <v>323</v>
      </c>
      <c r="D2149" t="s">
        <v>4</v>
      </c>
      <c r="G2149" s="155">
        <v>43278</v>
      </c>
      <c r="H2149" s="41">
        <f t="shared" si="38"/>
        <v>115505.15399999999</v>
      </c>
      <c r="I2149" s="26">
        <v>0</v>
      </c>
      <c r="J2149" s="26">
        <v>0</v>
      </c>
      <c r="K2149" s="26">
        <v>0</v>
      </c>
      <c r="L2149" s="26">
        <v>0</v>
      </c>
      <c r="M2149" s="26">
        <v>0</v>
      </c>
      <c r="N2149" s="26">
        <v>0</v>
      </c>
      <c r="O2149" s="26">
        <v>0</v>
      </c>
      <c r="P2149" s="26">
        <v>0</v>
      </c>
      <c r="Q2149" s="26">
        <v>0</v>
      </c>
      <c r="R2149" s="26">
        <v>0</v>
      </c>
      <c r="S2149" s="26">
        <v>0</v>
      </c>
      <c r="T2149" s="26">
        <v>0</v>
      </c>
      <c r="U2149" s="26">
        <v>3.3690000000000002</v>
      </c>
      <c r="V2149" s="26">
        <v>4.2930000000000001</v>
      </c>
      <c r="W2149" s="26">
        <v>3.5070000000000001</v>
      </c>
      <c r="X2149" s="26">
        <v>3.948</v>
      </c>
      <c r="Y2149" s="26">
        <v>8.5730000000000004</v>
      </c>
      <c r="Z2149" s="26">
        <v>218.42</v>
      </c>
      <c r="AA2149" s="26">
        <v>1809.7329999999999</v>
      </c>
      <c r="AB2149" s="26">
        <v>5106.7749999999996</v>
      </c>
      <c r="AC2149" s="26">
        <v>7046.5029999999997</v>
      </c>
      <c r="AD2149" s="26">
        <v>10475.028</v>
      </c>
      <c r="AE2149" s="26">
        <v>14337.156000000001</v>
      </c>
      <c r="AF2149" s="26">
        <v>13263.659</v>
      </c>
      <c r="AG2149" s="26">
        <v>12810.383</v>
      </c>
      <c r="AH2149" s="26">
        <v>12736.257</v>
      </c>
      <c r="AI2149" s="26">
        <v>10942.742</v>
      </c>
      <c r="AJ2149" s="26">
        <v>8508.7430000000004</v>
      </c>
      <c r="AK2149" s="26">
        <v>5622.9989999999998</v>
      </c>
      <c r="AL2149" s="26">
        <v>4138.4790000000003</v>
      </c>
      <c r="AM2149" s="26">
        <v>3092.1619999999998</v>
      </c>
      <c r="AN2149" s="26">
        <v>2976.72</v>
      </c>
      <c r="AO2149" s="26">
        <v>2031.5029999999999</v>
      </c>
      <c r="AP2149" s="26">
        <v>293.791</v>
      </c>
      <c r="AQ2149" s="26">
        <v>21.294</v>
      </c>
      <c r="AR2149" s="26">
        <v>9.8170000000000002</v>
      </c>
      <c r="AS2149" s="26">
        <v>9.9410000000000007</v>
      </c>
      <c r="AT2149" s="26">
        <v>10.564</v>
      </c>
      <c r="AU2149" s="26">
        <v>9.5359999999999996</v>
      </c>
      <c r="AV2149" s="26">
        <v>9.2590000000000003</v>
      </c>
      <c r="AW2149" s="26">
        <v>0</v>
      </c>
      <c r="AX2149" s="26">
        <v>0</v>
      </c>
      <c r="AY2149" s="26">
        <v>0</v>
      </c>
      <c r="AZ2149" s="26">
        <v>0</v>
      </c>
      <c r="BA2149" s="26">
        <v>0</v>
      </c>
      <c r="BB2149" s="26">
        <v>0</v>
      </c>
      <c r="BC2149" s="26">
        <v>0</v>
      </c>
      <c r="BD2149" s="26">
        <v>0</v>
      </c>
    </row>
    <row r="2150" spans="1:56" x14ac:dyDescent="0.25">
      <c r="A2150" t="s">
        <v>323</v>
      </c>
      <c r="D2150" t="s">
        <v>4</v>
      </c>
      <c r="G2150" s="155">
        <v>43279</v>
      </c>
      <c r="H2150" s="41">
        <f t="shared" si="38"/>
        <v>60818.996999999996</v>
      </c>
      <c r="I2150" s="26">
        <v>0</v>
      </c>
      <c r="J2150" s="26">
        <v>0</v>
      </c>
      <c r="K2150" s="26">
        <v>0</v>
      </c>
      <c r="L2150" s="26">
        <v>0</v>
      </c>
      <c r="M2150" s="26">
        <v>0</v>
      </c>
      <c r="N2150" s="26">
        <v>0</v>
      </c>
      <c r="O2150" s="26">
        <v>0</v>
      </c>
      <c r="P2150" s="26">
        <v>0</v>
      </c>
      <c r="Q2150" s="26">
        <v>0</v>
      </c>
      <c r="R2150" s="26">
        <v>0</v>
      </c>
      <c r="S2150" s="26">
        <v>0</v>
      </c>
      <c r="T2150" s="26">
        <v>0</v>
      </c>
      <c r="U2150" s="26">
        <v>2.202</v>
      </c>
      <c r="V2150" s="26">
        <v>2.9140000000000001</v>
      </c>
      <c r="W2150" s="26">
        <v>2.9710000000000001</v>
      </c>
      <c r="X2150" s="26">
        <v>3.3370000000000002</v>
      </c>
      <c r="Y2150" s="26">
        <v>6.7080000000000002</v>
      </c>
      <c r="Z2150" s="26">
        <v>49.07</v>
      </c>
      <c r="AA2150" s="26">
        <v>325.786</v>
      </c>
      <c r="AB2150" s="26">
        <v>933.47699999999998</v>
      </c>
      <c r="AC2150" s="26">
        <v>1554.6780000000001</v>
      </c>
      <c r="AD2150" s="26">
        <v>2205.2440000000001</v>
      </c>
      <c r="AE2150" s="26">
        <v>2994.7910000000002</v>
      </c>
      <c r="AF2150" s="26">
        <v>4918.9989999999998</v>
      </c>
      <c r="AG2150" s="26">
        <v>7565.6379999999999</v>
      </c>
      <c r="AH2150" s="26">
        <v>9439.7049999999999</v>
      </c>
      <c r="AI2150" s="26">
        <v>6988.652</v>
      </c>
      <c r="AJ2150" s="26">
        <v>5994.723</v>
      </c>
      <c r="AK2150" s="26">
        <v>5022.5140000000001</v>
      </c>
      <c r="AL2150" s="26">
        <v>4696.8050000000003</v>
      </c>
      <c r="AM2150" s="26">
        <v>3974.7849999999999</v>
      </c>
      <c r="AN2150" s="26">
        <v>2733.0250000000001</v>
      </c>
      <c r="AO2150" s="26">
        <v>1135.9000000000001</v>
      </c>
      <c r="AP2150" s="26">
        <v>206.59399999999999</v>
      </c>
      <c r="AQ2150" s="26">
        <v>13.715999999999999</v>
      </c>
      <c r="AR2150" s="26">
        <v>9.8260000000000005</v>
      </c>
      <c r="AS2150" s="26">
        <v>10.188000000000001</v>
      </c>
      <c r="AT2150" s="26">
        <v>9.032</v>
      </c>
      <c r="AU2150" s="26">
        <v>8.7140000000000004</v>
      </c>
      <c r="AV2150" s="26">
        <v>9.0030000000000001</v>
      </c>
      <c r="AW2150" s="26">
        <v>0</v>
      </c>
      <c r="AX2150" s="26">
        <v>0</v>
      </c>
      <c r="AY2150" s="26">
        <v>0</v>
      </c>
      <c r="AZ2150" s="26">
        <v>0</v>
      </c>
      <c r="BA2150" s="26">
        <v>0</v>
      </c>
      <c r="BB2150" s="26">
        <v>0</v>
      </c>
      <c r="BC2150" s="26">
        <v>0</v>
      </c>
      <c r="BD2150" s="26">
        <v>0</v>
      </c>
    </row>
    <row r="2151" spans="1:56" x14ac:dyDescent="0.25">
      <c r="A2151" t="s">
        <v>323</v>
      </c>
      <c r="D2151" t="s">
        <v>4</v>
      </c>
      <c r="G2151" s="155">
        <v>43280</v>
      </c>
      <c r="H2151" s="41">
        <f t="shared" si="38"/>
        <v>98049</v>
      </c>
      <c r="I2151" s="26">
        <v>0</v>
      </c>
      <c r="J2151" s="26">
        <v>0</v>
      </c>
      <c r="K2151" s="26">
        <v>0</v>
      </c>
      <c r="L2151" s="26">
        <v>0</v>
      </c>
      <c r="M2151" s="26">
        <v>0</v>
      </c>
      <c r="N2151" s="26">
        <v>0</v>
      </c>
      <c r="O2151" s="26">
        <v>0</v>
      </c>
      <c r="P2151" s="26">
        <v>0</v>
      </c>
      <c r="Q2151" s="26">
        <v>0</v>
      </c>
      <c r="R2151" s="26">
        <v>0</v>
      </c>
      <c r="S2151" s="26">
        <v>0</v>
      </c>
      <c r="T2151" s="26">
        <v>0</v>
      </c>
      <c r="U2151" s="26">
        <v>2.72</v>
      </c>
      <c r="V2151" s="26">
        <v>3.2109999999999999</v>
      </c>
      <c r="W2151" s="26">
        <v>3.5880000000000001</v>
      </c>
      <c r="X2151" s="26">
        <v>3.5409999999999999</v>
      </c>
      <c r="Y2151" s="26">
        <v>11.486000000000001</v>
      </c>
      <c r="Z2151" s="26">
        <v>136.66999999999999</v>
      </c>
      <c r="AA2151" s="26">
        <v>492.065</v>
      </c>
      <c r="AB2151" s="26">
        <v>827.91499999999996</v>
      </c>
      <c r="AC2151" s="26">
        <v>1818.078</v>
      </c>
      <c r="AD2151" s="26">
        <v>4252.3900000000003</v>
      </c>
      <c r="AE2151" s="26">
        <v>11409.561</v>
      </c>
      <c r="AF2151" s="26">
        <v>18420.153999999999</v>
      </c>
      <c r="AG2151" s="26">
        <v>12565.475</v>
      </c>
      <c r="AH2151" s="26">
        <v>12249.575000000001</v>
      </c>
      <c r="AI2151" s="26">
        <v>13256.483</v>
      </c>
      <c r="AJ2151" s="26">
        <v>8637.2039999999997</v>
      </c>
      <c r="AK2151" s="26">
        <v>5061.0460000000003</v>
      </c>
      <c r="AL2151" s="26">
        <v>3571.67</v>
      </c>
      <c r="AM2151" s="26">
        <v>2730.3560000000002</v>
      </c>
      <c r="AN2151" s="26">
        <v>2002.4110000000001</v>
      </c>
      <c r="AO2151" s="26">
        <v>428.59699999999998</v>
      </c>
      <c r="AP2151" s="26">
        <v>90.367000000000004</v>
      </c>
      <c r="AQ2151" s="26">
        <v>27.13</v>
      </c>
      <c r="AR2151" s="26">
        <v>10.695</v>
      </c>
      <c r="AS2151" s="26">
        <v>10.51</v>
      </c>
      <c r="AT2151" s="26">
        <v>9.1430000000000007</v>
      </c>
      <c r="AU2151" s="26">
        <v>8.093</v>
      </c>
      <c r="AV2151" s="26">
        <v>8.8659999999999997</v>
      </c>
      <c r="AW2151" s="26">
        <v>0</v>
      </c>
      <c r="AX2151" s="26">
        <v>0</v>
      </c>
      <c r="AY2151" s="26">
        <v>0</v>
      </c>
      <c r="AZ2151" s="26">
        <v>0</v>
      </c>
      <c r="BA2151" s="26">
        <v>0</v>
      </c>
      <c r="BB2151" s="26">
        <v>0</v>
      </c>
      <c r="BC2151" s="26">
        <v>0</v>
      </c>
      <c r="BD2151" s="26">
        <v>0</v>
      </c>
    </row>
    <row r="2152" spans="1:56" x14ac:dyDescent="0.25">
      <c r="A2152" t="s">
        <v>323</v>
      </c>
      <c r="D2152" t="s">
        <v>4</v>
      </c>
      <c r="G2152" s="155">
        <v>43281</v>
      </c>
      <c r="H2152" s="41">
        <f t="shared" si="38"/>
        <v>72077.531999999992</v>
      </c>
      <c r="I2152" s="26">
        <v>0</v>
      </c>
      <c r="J2152" s="26">
        <v>0</v>
      </c>
      <c r="K2152" s="26">
        <v>0</v>
      </c>
      <c r="L2152" s="26">
        <v>0</v>
      </c>
      <c r="M2152" s="26">
        <v>0</v>
      </c>
      <c r="N2152" s="26">
        <v>0</v>
      </c>
      <c r="O2152" s="26">
        <v>0</v>
      </c>
      <c r="P2152" s="26">
        <v>0</v>
      </c>
      <c r="Q2152" s="26">
        <v>0</v>
      </c>
      <c r="R2152" s="26">
        <v>0</v>
      </c>
      <c r="S2152" s="26">
        <v>0</v>
      </c>
      <c r="T2152" s="26">
        <v>0</v>
      </c>
      <c r="U2152" s="26">
        <v>3.044</v>
      </c>
      <c r="V2152" s="26">
        <v>3.2010000000000001</v>
      </c>
      <c r="W2152" s="26">
        <v>2.927</v>
      </c>
      <c r="X2152" s="26">
        <v>3.2949999999999999</v>
      </c>
      <c r="Y2152" s="26">
        <v>5.6779999999999999</v>
      </c>
      <c r="Z2152" s="26">
        <v>12.127000000000001</v>
      </c>
      <c r="AA2152" s="26">
        <v>86.063000000000002</v>
      </c>
      <c r="AB2152" s="26">
        <v>196.953</v>
      </c>
      <c r="AC2152" s="26">
        <v>799.30100000000004</v>
      </c>
      <c r="AD2152" s="26">
        <v>757.24199999999996</v>
      </c>
      <c r="AE2152" s="26">
        <v>972.64499999999998</v>
      </c>
      <c r="AF2152" s="26">
        <v>2021.68</v>
      </c>
      <c r="AG2152" s="26">
        <v>1033.75</v>
      </c>
      <c r="AH2152" s="26">
        <v>2887.364</v>
      </c>
      <c r="AI2152" s="26">
        <v>12772.268</v>
      </c>
      <c r="AJ2152" s="26">
        <v>15413.304</v>
      </c>
      <c r="AK2152" s="26">
        <v>10946.65</v>
      </c>
      <c r="AL2152" s="26">
        <v>13891.722</v>
      </c>
      <c r="AM2152" s="26">
        <v>5954.7</v>
      </c>
      <c r="AN2152" s="26">
        <v>2182.239</v>
      </c>
      <c r="AO2152" s="26">
        <v>1257.2360000000001</v>
      </c>
      <c r="AP2152" s="26">
        <v>738.44200000000001</v>
      </c>
      <c r="AQ2152" s="26">
        <v>93.674000000000007</v>
      </c>
      <c r="AR2152" s="26">
        <v>9.048</v>
      </c>
      <c r="AS2152" s="26">
        <v>8.6329999999999991</v>
      </c>
      <c r="AT2152" s="26">
        <v>8.6690000000000005</v>
      </c>
      <c r="AU2152" s="26">
        <v>8.2560000000000002</v>
      </c>
      <c r="AV2152" s="26">
        <v>7.4210000000000003</v>
      </c>
      <c r="AW2152" s="26">
        <v>0</v>
      </c>
      <c r="AX2152" s="26">
        <v>0</v>
      </c>
      <c r="AY2152" s="26">
        <v>0</v>
      </c>
      <c r="AZ2152" s="26">
        <v>0</v>
      </c>
      <c r="BA2152" s="26">
        <v>0</v>
      </c>
      <c r="BB2152" s="26">
        <v>0</v>
      </c>
      <c r="BC2152" s="26">
        <v>0</v>
      </c>
      <c r="BD2152" s="26">
        <v>0</v>
      </c>
    </row>
    <row r="2153" spans="1:56" x14ac:dyDescent="0.25">
      <c r="A2153" t="s">
        <v>323</v>
      </c>
      <c r="D2153" t="s">
        <v>1</v>
      </c>
      <c r="G2153" s="156">
        <v>42917</v>
      </c>
      <c r="H2153" s="41">
        <f t="shared" si="38"/>
        <v>34304.707229999993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0.95809500000000003</v>
      </c>
      <c r="V2153">
        <v>0.23685600000000001</v>
      </c>
      <c r="W2153">
        <v>0.43499900000000002</v>
      </c>
      <c r="X2153">
        <v>0.37165399999999998</v>
      </c>
      <c r="Y2153">
        <v>1.77952</v>
      </c>
      <c r="Z2153">
        <v>69.100485000000006</v>
      </c>
      <c r="AA2153">
        <v>304.95866599999999</v>
      </c>
      <c r="AB2153">
        <v>717.653097</v>
      </c>
      <c r="AC2153">
        <v>1233.3407259999999</v>
      </c>
      <c r="AD2153">
        <v>1893.5065750000001</v>
      </c>
      <c r="AE2153">
        <v>2461.4032910000001</v>
      </c>
      <c r="AF2153">
        <v>2846.4143989999998</v>
      </c>
      <c r="AG2153">
        <v>3340.194125</v>
      </c>
      <c r="AH2153">
        <v>3564.2386120000001</v>
      </c>
      <c r="AI2153">
        <v>3634.4572830000002</v>
      </c>
      <c r="AJ2153">
        <v>3546.6474969999999</v>
      </c>
      <c r="AK2153">
        <v>3248.9417640000001</v>
      </c>
      <c r="AL2153">
        <v>2799.5880780000002</v>
      </c>
      <c r="AM2153">
        <v>2177.1425629999999</v>
      </c>
      <c r="AN2153">
        <v>1469.8767190000001</v>
      </c>
      <c r="AO2153">
        <v>745.27023499999996</v>
      </c>
      <c r="AP2153">
        <v>224.040448</v>
      </c>
      <c r="AQ2153">
        <v>20.665575</v>
      </c>
      <c r="AR2153">
        <v>0.686917</v>
      </c>
      <c r="AS2153">
        <v>0.83357999999999999</v>
      </c>
      <c r="AT2153">
        <v>0.87845300000000004</v>
      </c>
      <c r="AU2153">
        <v>0.630629</v>
      </c>
      <c r="AV2153">
        <v>0.45638899999999999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</row>
    <row r="2154" spans="1:56" x14ac:dyDescent="0.25">
      <c r="A2154" t="s">
        <v>323</v>
      </c>
      <c r="D2154" t="s">
        <v>1</v>
      </c>
      <c r="G2154" s="156">
        <v>42918</v>
      </c>
      <c r="H2154" s="41">
        <f t="shared" si="38"/>
        <v>30555.711707000006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0.34689500000000001</v>
      </c>
      <c r="V2154">
        <v>1.1188560000000001</v>
      </c>
      <c r="W2154">
        <v>0.30238199999999998</v>
      </c>
      <c r="X2154">
        <v>0.44142799999999999</v>
      </c>
      <c r="Y2154">
        <v>2.5894159999999999</v>
      </c>
      <c r="Z2154">
        <v>55.100211000000002</v>
      </c>
      <c r="AA2154">
        <v>296.27800100000002</v>
      </c>
      <c r="AB2154">
        <v>829.24724700000002</v>
      </c>
      <c r="AC2154">
        <v>1335.2494079999999</v>
      </c>
      <c r="AD2154">
        <v>1823.6019100000001</v>
      </c>
      <c r="AE2154">
        <v>1962.1308570000001</v>
      </c>
      <c r="AF2154">
        <v>2591.6904300000001</v>
      </c>
      <c r="AG2154">
        <v>2014.591441</v>
      </c>
      <c r="AH2154">
        <v>2396.375552</v>
      </c>
      <c r="AI2154">
        <v>2902.367937</v>
      </c>
      <c r="AJ2154">
        <v>3370.1234679999998</v>
      </c>
      <c r="AK2154">
        <v>3331.172192</v>
      </c>
      <c r="AL2154">
        <v>2843.198304</v>
      </c>
      <c r="AM2154">
        <v>2226.956428</v>
      </c>
      <c r="AN2154">
        <v>1510.780223</v>
      </c>
      <c r="AO2154">
        <v>780.41720099999998</v>
      </c>
      <c r="AP2154">
        <v>250.06806800000001</v>
      </c>
      <c r="AQ2154">
        <v>25.883029000000001</v>
      </c>
      <c r="AR2154">
        <v>1.406077</v>
      </c>
      <c r="AS2154">
        <v>1.2098660000000001</v>
      </c>
      <c r="AT2154">
        <v>1.082762</v>
      </c>
      <c r="AU2154">
        <v>1.2575289999999999</v>
      </c>
      <c r="AV2154">
        <v>0.72458900000000004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</row>
    <row r="2155" spans="1:56" x14ac:dyDescent="0.25">
      <c r="A2155" t="s">
        <v>323</v>
      </c>
      <c r="D2155" t="s">
        <v>1</v>
      </c>
      <c r="G2155" s="156">
        <v>42919</v>
      </c>
      <c r="H2155" s="41">
        <f t="shared" si="38"/>
        <v>5771.1570519999996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0.28433799999999998</v>
      </c>
      <c r="V2155">
        <v>0.12585399999999999</v>
      </c>
      <c r="W2155">
        <v>1.2564090000000001</v>
      </c>
      <c r="X2155">
        <v>0.23122200000000001</v>
      </c>
      <c r="Y2155">
        <v>1.7921609999999999</v>
      </c>
      <c r="Z2155">
        <v>50.640532999999998</v>
      </c>
      <c r="AA2155">
        <v>276.289579</v>
      </c>
      <c r="AB2155">
        <v>638.11513600000001</v>
      </c>
      <c r="AC2155">
        <v>1268.7799070000001</v>
      </c>
      <c r="AD2155">
        <v>943.04603899999995</v>
      </c>
      <c r="AE2155">
        <v>248.15625700000001</v>
      </c>
      <c r="AF2155">
        <v>182.54631599999999</v>
      </c>
      <c r="AG2155">
        <v>132.17221599999999</v>
      </c>
      <c r="AH2155">
        <v>190.53675000000001</v>
      </c>
      <c r="AI2155">
        <v>263.094899</v>
      </c>
      <c r="AJ2155">
        <v>58.659466999999999</v>
      </c>
      <c r="AK2155">
        <v>3.9865219999999999</v>
      </c>
      <c r="AL2155">
        <v>4.7591520000000003</v>
      </c>
      <c r="AM2155">
        <v>25.030833999999999</v>
      </c>
      <c r="AN2155">
        <v>689.70455500000003</v>
      </c>
      <c r="AO2155">
        <v>617.45614599999999</v>
      </c>
      <c r="AP2155">
        <v>145.46668700000001</v>
      </c>
      <c r="AQ2155">
        <v>25.225833999999999</v>
      </c>
      <c r="AR2155">
        <v>0.525231</v>
      </c>
      <c r="AS2155">
        <v>0.635764</v>
      </c>
      <c r="AT2155">
        <v>1.4556169999999999</v>
      </c>
      <c r="AU2155">
        <v>0.64704499999999998</v>
      </c>
      <c r="AV2155">
        <v>0.536582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</row>
    <row r="2156" spans="1:56" x14ac:dyDescent="0.25">
      <c r="A2156" t="s">
        <v>323</v>
      </c>
      <c r="D2156" t="s">
        <v>1</v>
      </c>
      <c r="G2156" s="156">
        <v>42920</v>
      </c>
      <c r="H2156" s="41">
        <f t="shared" si="38"/>
        <v>22695.867527000006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0.41907</v>
      </c>
      <c r="V2156">
        <v>0.84744299999999995</v>
      </c>
      <c r="W2156">
        <v>0.29342600000000002</v>
      </c>
      <c r="X2156">
        <v>0.61767099999999997</v>
      </c>
      <c r="Y2156">
        <v>1.129767</v>
      </c>
      <c r="Z2156">
        <v>39.921861999999997</v>
      </c>
      <c r="AA2156">
        <v>317.44014499999997</v>
      </c>
      <c r="AB2156">
        <v>780.24645699999996</v>
      </c>
      <c r="AC2156">
        <v>1395.3232780000001</v>
      </c>
      <c r="AD2156">
        <v>2017.210934</v>
      </c>
      <c r="AE2156">
        <v>2615.8172719999998</v>
      </c>
      <c r="AF2156">
        <v>3127.1924519999998</v>
      </c>
      <c r="AG2156">
        <v>2824.8340539999999</v>
      </c>
      <c r="AH2156">
        <v>3174.3449209999999</v>
      </c>
      <c r="AI2156">
        <v>2448.983628</v>
      </c>
      <c r="AJ2156">
        <v>1350.8275389999999</v>
      </c>
      <c r="AK2156">
        <v>1433.170353</v>
      </c>
      <c r="AL2156">
        <v>872.93234900000004</v>
      </c>
      <c r="AM2156">
        <v>130.46558400000001</v>
      </c>
      <c r="AN2156">
        <v>92.880206000000001</v>
      </c>
      <c r="AO2156">
        <v>59.267302000000001</v>
      </c>
      <c r="AP2156">
        <v>3.9259499999999998</v>
      </c>
      <c r="AQ2156">
        <v>1.5897220000000001</v>
      </c>
      <c r="AR2156">
        <v>0.87133000000000005</v>
      </c>
      <c r="AS2156">
        <v>1.283469</v>
      </c>
      <c r="AT2156">
        <v>1.766775</v>
      </c>
      <c r="AU2156">
        <v>1.5903750000000001</v>
      </c>
      <c r="AV2156">
        <v>0.67419300000000004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</row>
    <row r="2157" spans="1:56" x14ac:dyDescent="0.25">
      <c r="A2157" t="s">
        <v>323</v>
      </c>
      <c r="D2157" t="s">
        <v>1</v>
      </c>
      <c r="G2157" s="156">
        <v>42921</v>
      </c>
      <c r="H2157" s="41">
        <f t="shared" si="38"/>
        <v>13143.863530000001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0.54554000000000002</v>
      </c>
      <c r="V2157">
        <v>0.89114199999999999</v>
      </c>
      <c r="W2157">
        <v>0.109152</v>
      </c>
      <c r="X2157">
        <v>0.404005</v>
      </c>
      <c r="Y2157">
        <v>0.63020900000000002</v>
      </c>
      <c r="Z2157">
        <v>4.4222580000000002</v>
      </c>
      <c r="AA2157">
        <v>28.11036</v>
      </c>
      <c r="AB2157">
        <v>172.65602999999999</v>
      </c>
      <c r="AC2157">
        <v>497.02777800000001</v>
      </c>
      <c r="AD2157">
        <v>370.96822900000001</v>
      </c>
      <c r="AE2157">
        <v>1085.232364</v>
      </c>
      <c r="AF2157">
        <v>1262.353697</v>
      </c>
      <c r="AG2157">
        <v>1573.1817699999999</v>
      </c>
      <c r="AH2157">
        <v>1024.6861309999999</v>
      </c>
      <c r="AI2157">
        <v>1338.6652879999999</v>
      </c>
      <c r="AJ2157">
        <v>1060.597291</v>
      </c>
      <c r="AK2157">
        <v>1749.154867</v>
      </c>
      <c r="AL2157">
        <v>1610.522007</v>
      </c>
      <c r="AM2157">
        <v>621.24846300000002</v>
      </c>
      <c r="AN2157">
        <v>280.55047100000002</v>
      </c>
      <c r="AO2157">
        <v>376.06658399999998</v>
      </c>
      <c r="AP2157">
        <v>73.173748000000003</v>
      </c>
      <c r="AQ2157">
        <v>3.5061330000000002</v>
      </c>
      <c r="AR2157">
        <v>0.84525099999999997</v>
      </c>
      <c r="AS2157">
        <v>2.8819430000000001</v>
      </c>
      <c r="AT2157">
        <v>3.3081200000000002</v>
      </c>
      <c r="AU2157">
        <v>1.5609409999999999</v>
      </c>
      <c r="AV2157">
        <v>0.56375799999999998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</row>
    <row r="2158" spans="1:56" x14ac:dyDescent="0.25">
      <c r="A2158" t="s">
        <v>323</v>
      </c>
      <c r="D2158" t="s">
        <v>1</v>
      </c>
      <c r="G2158" s="156">
        <v>42922</v>
      </c>
      <c r="H2158" s="41">
        <f t="shared" si="38"/>
        <v>28038.791965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0.18726400000000001</v>
      </c>
      <c r="V2158">
        <v>0.20325799999999999</v>
      </c>
      <c r="W2158">
        <v>0.15895799999999999</v>
      </c>
      <c r="X2158">
        <v>0.40254699999999999</v>
      </c>
      <c r="Y2158">
        <v>1.431362</v>
      </c>
      <c r="Z2158">
        <v>53.540332999999997</v>
      </c>
      <c r="AA2158">
        <v>217.46779000000001</v>
      </c>
      <c r="AB2158">
        <v>750.76186199999995</v>
      </c>
      <c r="AC2158">
        <v>1387.456778</v>
      </c>
      <c r="AD2158">
        <v>1988.4399659999999</v>
      </c>
      <c r="AE2158">
        <v>2615.809557</v>
      </c>
      <c r="AF2158">
        <v>3125.1403740000001</v>
      </c>
      <c r="AG2158">
        <v>3389.8106280000002</v>
      </c>
      <c r="AH2158">
        <v>3515.8890929999998</v>
      </c>
      <c r="AI2158">
        <v>2713.4744470000001</v>
      </c>
      <c r="AJ2158">
        <v>1518.618788</v>
      </c>
      <c r="AK2158">
        <v>1831.5690979999999</v>
      </c>
      <c r="AL2158">
        <v>2010.719574</v>
      </c>
      <c r="AM2158">
        <v>1606.1959509999999</v>
      </c>
      <c r="AN2158">
        <v>641.37838599999998</v>
      </c>
      <c r="AO2158">
        <v>457.46781299999998</v>
      </c>
      <c r="AP2158">
        <v>191.40122</v>
      </c>
      <c r="AQ2158">
        <v>15.360982</v>
      </c>
      <c r="AR2158">
        <v>0.88795199999999996</v>
      </c>
      <c r="AS2158">
        <v>1.2928310000000001</v>
      </c>
      <c r="AT2158">
        <v>1.871756</v>
      </c>
      <c r="AU2158">
        <v>0.71384400000000003</v>
      </c>
      <c r="AV2158">
        <v>1.139553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</row>
    <row r="2159" spans="1:56" x14ac:dyDescent="0.25">
      <c r="A2159" t="s">
        <v>323</v>
      </c>
      <c r="D2159" t="s">
        <v>1</v>
      </c>
      <c r="G2159" s="156">
        <v>42923</v>
      </c>
      <c r="H2159" s="41">
        <f t="shared" si="38"/>
        <v>31691.975906000007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0.28162599999999999</v>
      </c>
      <c r="V2159">
        <v>0.14943400000000001</v>
      </c>
      <c r="W2159">
        <v>0.31323800000000002</v>
      </c>
      <c r="X2159">
        <v>0.47326299999999999</v>
      </c>
      <c r="Y2159">
        <v>0.76071599999999995</v>
      </c>
      <c r="Z2159">
        <v>2.449446</v>
      </c>
      <c r="AA2159">
        <v>42.368599000000003</v>
      </c>
      <c r="AB2159">
        <v>491.196235</v>
      </c>
      <c r="AC2159">
        <v>782.80596600000001</v>
      </c>
      <c r="AD2159">
        <v>1984.5987090000001</v>
      </c>
      <c r="AE2159">
        <v>2605.3404559999999</v>
      </c>
      <c r="AF2159">
        <v>3095.9216230000002</v>
      </c>
      <c r="AG2159">
        <v>3089.0685680000001</v>
      </c>
      <c r="AH2159">
        <v>3192.1425380000001</v>
      </c>
      <c r="AI2159">
        <v>2920.260773</v>
      </c>
      <c r="AJ2159">
        <v>3005.639271</v>
      </c>
      <c r="AK2159">
        <v>2887.9700710000002</v>
      </c>
      <c r="AL2159">
        <v>2741.205054</v>
      </c>
      <c r="AM2159">
        <v>2218.1247189999999</v>
      </c>
      <c r="AN2159">
        <v>1544.313611</v>
      </c>
      <c r="AO2159">
        <v>818.41920100000004</v>
      </c>
      <c r="AP2159">
        <v>250.87639100000001</v>
      </c>
      <c r="AQ2159">
        <v>11.142663000000001</v>
      </c>
      <c r="AR2159">
        <v>2.8731300000000002</v>
      </c>
      <c r="AS2159">
        <v>0.58091000000000004</v>
      </c>
      <c r="AT2159">
        <v>1.291085</v>
      </c>
      <c r="AU2159">
        <v>0.76793999999999996</v>
      </c>
      <c r="AV2159">
        <v>0.64066999999999996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</row>
    <row r="2160" spans="1:56" x14ac:dyDescent="0.25">
      <c r="A2160" t="s">
        <v>323</v>
      </c>
      <c r="D2160" t="s">
        <v>1</v>
      </c>
      <c r="G2160" s="156">
        <v>42924</v>
      </c>
      <c r="H2160" s="41">
        <f t="shared" si="38"/>
        <v>7866.0544810000019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0.49458299999999999</v>
      </c>
      <c r="V2160">
        <v>0.23334099999999999</v>
      </c>
      <c r="W2160">
        <v>1.202002</v>
      </c>
      <c r="X2160">
        <v>0.88161500000000004</v>
      </c>
      <c r="Y2160">
        <v>1.066878</v>
      </c>
      <c r="Z2160">
        <v>2.8813070000000001</v>
      </c>
      <c r="AA2160">
        <v>37.318088000000003</v>
      </c>
      <c r="AB2160">
        <v>291.23969499999998</v>
      </c>
      <c r="AC2160">
        <v>259.48168700000002</v>
      </c>
      <c r="AD2160">
        <v>369.64371799999998</v>
      </c>
      <c r="AE2160">
        <v>983.86342300000001</v>
      </c>
      <c r="AF2160">
        <v>1052.8627750000001</v>
      </c>
      <c r="AG2160">
        <v>1398.2587040000001</v>
      </c>
      <c r="AH2160">
        <v>975.51217599999995</v>
      </c>
      <c r="AI2160">
        <v>487.67400099999998</v>
      </c>
      <c r="AJ2160">
        <v>352.07434799999999</v>
      </c>
      <c r="AK2160">
        <v>948.22765000000004</v>
      </c>
      <c r="AL2160">
        <v>306.56116500000002</v>
      </c>
      <c r="AM2160">
        <v>146.065924</v>
      </c>
      <c r="AN2160">
        <v>128.61548199999999</v>
      </c>
      <c r="AO2160">
        <v>25.067478999999999</v>
      </c>
      <c r="AP2160">
        <v>68.741190000000003</v>
      </c>
      <c r="AQ2160">
        <v>24.247133000000002</v>
      </c>
      <c r="AR2160">
        <v>0.89013200000000003</v>
      </c>
      <c r="AS2160">
        <v>0.65410100000000004</v>
      </c>
      <c r="AT2160">
        <v>1.181289</v>
      </c>
      <c r="AU2160">
        <v>0.431006</v>
      </c>
      <c r="AV2160">
        <v>0.683589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</row>
    <row r="2161" spans="1:56" x14ac:dyDescent="0.25">
      <c r="A2161" t="s">
        <v>323</v>
      </c>
      <c r="D2161" t="s">
        <v>1</v>
      </c>
      <c r="G2161" s="156">
        <v>42925</v>
      </c>
      <c r="H2161" s="41">
        <f t="shared" si="38"/>
        <v>15071.556181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0.23558299999999999</v>
      </c>
      <c r="V2161">
        <v>0.22314100000000001</v>
      </c>
      <c r="W2161">
        <v>0.20070199999999999</v>
      </c>
      <c r="X2161">
        <v>0.48661500000000002</v>
      </c>
      <c r="Y2161">
        <v>1.624978</v>
      </c>
      <c r="Z2161">
        <v>80.078057000000001</v>
      </c>
      <c r="AA2161">
        <v>381.09073799999999</v>
      </c>
      <c r="AB2161">
        <v>855.83154500000001</v>
      </c>
      <c r="AC2161">
        <v>1506.7507370000001</v>
      </c>
      <c r="AD2161">
        <v>1850.631768</v>
      </c>
      <c r="AE2161">
        <v>2161.8734730000001</v>
      </c>
      <c r="AF2161">
        <v>1380.849025</v>
      </c>
      <c r="AG2161">
        <v>956.44440399999996</v>
      </c>
      <c r="AH2161">
        <v>1372.134276</v>
      </c>
      <c r="AI2161">
        <v>1473.252301</v>
      </c>
      <c r="AJ2161">
        <v>964.53824799999995</v>
      </c>
      <c r="AK2161">
        <v>1095.49945</v>
      </c>
      <c r="AL2161">
        <v>530.45816500000001</v>
      </c>
      <c r="AM2161">
        <v>157.585624</v>
      </c>
      <c r="AN2161">
        <v>132.554732</v>
      </c>
      <c r="AO2161">
        <v>52.223028999999997</v>
      </c>
      <c r="AP2161">
        <v>82.597139999999996</v>
      </c>
      <c r="AQ2161">
        <v>30.869933</v>
      </c>
      <c r="AR2161">
        <v>1.016032</v>
      </c>
      <c r="AS2161">
        <v>0.60350099999999995</v>
      </c>
      <c r="AT2161">
        <v>0.44128899999999999</v>
      </c>
      <c r="AU2161">
        <v>0.55550600000000006</v>
      </c>
      <c r="AV2161">
        <v>0.90618900000000002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</row>
    <row r="2162" spans="1:56" x14ac:dyDescent="0.25">
      <c r="A2162" t="s">
        <v>323</v>
      </c>
      <c r="D2162" t="s">
        <v>1</v>
      </c>
      <c r="G2162" s="156">
        <v>42926</v>
      </c>
      <c r="H2162" s="41">
        <f t="shared" si="38"/>
        <v>21945.216726000002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0.139711</v>
      </c>
      <c r="V2162">
        <v>0.271123</v>
      </c>
      <c r="W2162">
        <v>0.18165999999999999</v>
      </c>
      <c r="X2162">
        <v>0.440442</v>
      </c>
      <c r="Y2162">
        <v>0.67438500000000001</v>
      </c>
      <c r="Z2162">
        <v>31.797751000000002</v>
      </c>
      <c r="AA2162">
        <v>333.353543</v>
      </c>
      <c r="AB2162">
        <v>820.92961000000003</v>
      </c>
      <c r="AC2162">
        <v>1416.245803</v>
      </c>
      <c r="AD2162">
        <v>2012.745889</v>
      </c>
      <c r="AE2162">
        <v>2614.9537460000001</v>
      </c>
      <c r="AF2162">
        <v>3116.6003759999999</v>
      </c>
      <c r="AG2162">
        <v>3411.5593749999998</v>
      </c>
      <c r="AH2162">
        <v>2525.2473399999999</v>
      </c>
      <c r="AI2162">
        <v>1690.6517140000001</v>
      </c>
      <c r="AJ2162">
        <v>1137.738351</v>
      </c>
      <c r="AK2162">
        <v>812.39559999999994</v>
      </c>
      <c r="AL2162">
        <v>489.137134</v>
      </c>
      <c r="AM2162">
        <v>593.89886899999999</v>
      </c>
      <c r="AN2162">
        <v>370.89565900000002</v>
      </c>
      <c r="AO2162">
        <v>331.83725099999998</v>
      </c>
      <c r="AP2162">
        <v>212.795669</v>
      </c>
      <c r="AQ2162">
        <v>14.614215</v>
      </c>
      <c r="AR2162">
        <v>0.99814899999999995</v>
      </c>
      <c r="AS2162">
        <v>0.86831899999999995</v>
      </c>
      <c r="AT2162">
        <v>1.913867</v>
      </c>
      <c r="AU2162">
        <v>1.1633929999999999</v>
      </c>
      <c r="AV2162">
        <v>1.1677820000000001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</row>
    <row r="2163" spans="1:56" x14ac:dyDescent="0.25">
      <c r="A2163" t="s">
        <v>323</v>
      </c>
      <c r="D2163" t="s">
        <v>1</v>
      </c>
      <c r="G2163" s="156">
        <v>42927</v>
      </c>
      <c r="H2163" s="41">
        <f t="shared" si="38"/>
        <v>29175.021448000003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0.24509</v>
      </c>
      <c r="V2163">
        <v>0.36052600000000001</v>
      </c>
      <c r="W2163">
        <v>0.38973400000000002</v>
      </c>
      <c r="X2163">
        <v>0.846383</v>
      </c>
      <c r="Y2163">
        <v>1.1977089999999999</v>
      </c>
      <c r="Z2163">
        <v>11.996696999999999</v>
      </c>
      <c r="AA2163">
        <v>98.660371999999995</v>
      </c>
      <c r="AB2163">
        <v>440.56380000000001</v>
      </c>
      <c r="AC2163">
        <v>1359.338422</v>
      </c>
      <c r="AD2163">
        <v>1984.191959</v>
      </c>
      <c r="AE2163">
        <v>2526.5672020000002</v>
      </c>
      <c r="AF2163">
        <v>3060.0073090000001</v>
      </c>
      <c r="AG2163">
        <v>3298.715553</v>
      </c>
      <c r="AH2163">
        <v>2977.0155380000001</v>
      </c>
      <c r="AI2163">
        <v>2252.5885520000002</v>
      </c>
      <c r="AJ2163">
        <v>2246.910586</v>
      </c>
      <c r="AK2163">
        <v>2142.6158909999999</v>
      </c>
      <c r="AL2163">
        <v>2110.1120930000002</v>
      </c>
      <c r="AM2163">
        <v>1942.108403</v>
      </c>
      <c r="AN2163">
        <v>1529.636348</v>
      </c>
      <c r="AO2163">
        <v>849.009816</v>
      </c>
      <c r="AP2163">
        <v>298.72133600000001</v>
      </c>
      <c r="AQ2163">
        <v>37.332687</v>
      </c>
      <c r="AR2163">
        <v>0.96223000000000003</v>
      </c>
      <c r="AS2163">
        <v>1.9578690000000001</v>
      </c>
      <c r="AT2163">
        <v>1.6551750000000001</v>
      </c>
      <c r="AU2163">
        <v>0.82647499999999996</v>
      </c>
      <c r="AV2163">
        <v>0.48769299999999999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</row>
    <row r="2164" spans="1:56" x14ac:dyDescent="0.25">
      <c r="A2164" t="s">
        <v>323</v>
      </c>
      <c r="D2164" t="s">
        <v>1</v>
      </c>
      <c r="G2164" s="156">
        <v>42928</v>
      </c>
      <c r="H2164" s="41">
        <f t="shared" si="38"/>
        <v>30173.581418000002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0.39554</v>
      </c>
      <c r="V2164">
        <v>1.9698420000000001</v>
      </c>
      <c r="W2164">
        <v>0.59795200000000004</v>
      </c>
      <c r="X2164">
        <v>0.59801099999999996</v>
      </c>
      <c r="Y2164">
        <v>2.8825180000000001</v>
      </c>
      <c r="Z2164">
        <v>63.645380000000003</v>
      </c>
      <c r="AA2164">
        <v>239.797325</v>
      </c>
      <c r="AB2164">
        <v>614.69433900000001</v>
      </c>
      <c r="AC2164">
        <v>758.97038399999997</v>
      </c>
      <c r="AD2164">
        <v>931.67260499999998</v>
      </c>
      <c r="AE2164">
        <v>1751.6367090000001</v>
      </c>
      <c r="AF2164">
        <v>2275.858119</v>
      </c>
      <c r="AG2164">
        <v>2857.3215270000001</v>
      </c>
      <c r="AH2164">
        <v>3424.9950749999998</v>
      </c>
      <c r="AI2164">
        <v>3477.851275</v>
      </c>
      <c r="AJ2164">
        <v>2852.791866</v>
      </c>
      <c r="AK2164">
        <v>3115.7730580000002</v>
      </c>
      <c r="AL2164">
        <v>2807.5090909999999</v>
      </c>
      <c r="AM2164">
        <v>2161.144691</v>
      </c>
      <c r="AN2164">
        <v>1614.9020439999999</v>
      </c>
      <c r="AO2164">
        <v>856.42941900000005</v>
      </c>
      <c r="AP2164">
        <v>316.50216699999999</v>
      </c>
      <c r="AQ2164">
        <v>40.137579000000002</v>
      </c>
      <c r="AR2164">
        <v>1.33274</v>
      </c>
      <c r="AS2164">
        <v>1.2890429999999999</v>
      </c>
      <c r="AT2164">
        <v>1.0469200000000001</v>
      </c>
      <c r="AU2164">
        <v>0.95594100000000004</v>
      </c>
      <c r="AV2164">
        <v>0.88025799999999998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</row>
    <row r="2165" spans="1:56" x14ac:dyDescent="0.25">
      <c r="A2165" t="s">
        <v>323</v>
      </c>
      <c r="D2165" t="s">
        <v>1</v>
      </c>
      <c r="G2165" s="156">
        <v>42929</v>
      </c>
      <c r="H2165" s="41">
        <f t="shared" si="38"/>
        <v>8315.9296469999972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2.4854639999999999</v>
      </c>
      <c r="V2165">
        <v>2.240758</v>
      </c>
      <c r="W2165">
        <v>2.9874580000000002</v>
      </c>
      <c r="X2165">
        <v>1.237547</v>
      </c>
      <c r="Y2165">
        <v>0.95396400000000003</v>
      </c>
      <c r="Z2165">
        <v>16.286525999999999</v>
      </c>
      <c r="AA2165">
        <v>113.661856</v>
      </c>
      <c r="AB2165">
        <v>431.37780900000001</v>
      </c>
      <c r="AC2165">
        <v>689.42974700000002</v>
      </c>
      <c r="AD2165">
        <v>1172.3912969999999</v>
      </c>
      <c r="AE2165">
        <v>1828.676692</v>
      </c>
      <c r="AF2165">
        <v>1206.5681440000001</v>
      </c>
      <c r="AG2165">
        <v>1361.015967</v>
      </c>
      <c r="AH2165">
        <v>732.47655299999997</v>
      </c>
      <c r="AI2165">
        <v>440.50725899999998</v>
      </c>
      <c r="AJ2165">
        <v>114.591334</v>
      </c>
      <c r="AK2165">
        <v>25.870350999999999</v>
      </c>
      <c r="AL2165">
        <v>22.629342000000001</v>
      </c>
      <c r="AM2165">
        <v>12.820456999999999</v>
      </c>
      <c r="AN2165">
        <v>7.6270689999999997</v>
      </c>
      <c r="AO2165">
        <v>10.369785</v>
      </c>
      <c r="AP2165">
        <v>81.755368000000004</v>
      </c>
      <c r="AQ2165">
        <v>34.133113999999999</v>
      </c>
      <c r="AR2165">
        <v>0.72910200000000003</v>
      </c>
      <c r="AS2165">
        <v>0.62533099999999997</v>
      </c>
      <c r="AT2165">
        <v>0.90625599999999995</v>
      </c>
      <c r="AU2165">
        <v>0.89414400000000005</v>
      </c>
      <c r="AV2165">
        <v>0.68095300000000003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</row>
    <row r="2166" spans="1:56" x14ac:dyDescent="0.25">
      <c r="A2166" t="s">
        <v>323</v>
      </c>
      <c r="D2166" t="s">
        <v>1</v>
      </c>
      <c r="G2166" s="156">
        <v>42930</v>
      </c>
      <c r="H2166" s="41">
        <f t="shared" si="38"/>
        <v>20953.836739999999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0.274426</v>
      </c>
      <c r="V2166">
        <v>0.234434</v>
      </c>
      <c r="W2166">
        <v>0.27603800000000001</v>
      </c>
      <c r="X2166">
        <v>0.536416</v>
      </c>
      <c r="Y2166">
        <v>0.71960999999999997</v>
      </c>
      <c r="Z2166">
        <v>4.9950720000000004</v>
      </c>
      <c r="AA2166">
        <v>41.071171999999997</v>
      </c>
      <c r="AB2166">
        <v>229.439705</v>
      </c>
      <c r="AC2166">
        <v>254.82135199999999</v>
      </c>
      <c r="AD2166">
        <v>554.009052</v>
      </c>
      <c r="AE2166">
        <v>2238.5538430000001</v>
      </c>
      <c r="AF2166">
        <v>3291.5820429999999</v>
      </c>
      <c r="AG2166">
        <v>2013.793183</v>
      </c>
      <c r="AH2166">
        <v>1235.107978</v>
      </c>
      <c r="AI2166">
        <v>2318.22991</v>
      </c>
      <c r="AJ2166">
        <v>1863.282457</v>
      </c>
      <c r="AK2166">
        <v>1777.738034</v>
      </c>
      <c r="AL2166">
        <v>2776.844497</v>
      </c>
      <c r="AM2166">
        <v>1835.6065920000001</v>
      </c>
      <c r="AN2166">
        <v>86.946839999999995</v>
      </c>
      <c r="AO2166">
        <v>180.192014</v>
      </c>
      <c r="AP2166">
        <v>240.43370200000001</v>
      </c>
      <c r="AQ2166">
        <v>2.8808590000000001</v>
      </c>
      <c r="AR2166">
        <v>1.4703059999999999</v>
      </c>
      <c r="AS2166">
        <v>1.2479100000000001</v>
      </c>
      <c r="AT2166">
        <v>1.4942850000000001</v>
      </c>
      <c r="AU2166">
        <v>1.08724</v>
      </c>
      <c r="AV2166">
        <v>0.96777000000000002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</row>
    <row r="2167" spans="1:56" x14ac:dyDescent="0.25">
      <c r="A2167" t="s">
        <v>323</v>
      </c>
      <c r="D2167" t="s">
        <v>1</v>
      </c>
      <c r="G2167" s="156">
        <v>42931</v>
      </c>
      <c r="H2167" s="41">
        <f t="shared" si="38"/>
        <v>25070.405993999997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0.19358300000000001</v>
      </c>
      <c r="V2167">
        <v>0.376141</v>
      </c>
      <c r="W2167">
        <v>0.34150199999999997</v>
      </c>
      <c r="X2167">
        <v>0.53598800000000002</v>
      </c>
      <c r="Y2167">
        <v>1.949214</v>
      </c>
      <c r="Z2167">
        <v>72.978981000000005</v>
      </c>
      <c r="AA2167">
        <v>363.04141299999998</v>
      </c>
      <c r="AB2167">
        <v>857.00525800000003</v>
      </c>
      <c r="AC2167">
        <v>1438.2200009999999</v>
      </c>
      <c r="AD2167">
        <v>2092.5766720000001</v>
      </c>
      <c r="AE2167">
        <v>2702.9236289999999</v>
      </c>
      <c r="AF2167">
        <v>3099.2053150000002</v>
      </c>
      <c r="AG2167">
        <v>3389.0165510000002</v>
      </c>
      <c r="AH2167">
        <v>3176.3302720000002</v>
      </c>
      <c r="AI2167">
        <v>2045.257445</v>
      </c>
      <c r="AJ2167">
        <v>1340.8186969999999</v>
      </c>
      <c r="AK2167">
        <v>1123.7126450000001</v>
      </c>
      <c r="AL2167">
        <v>898.11548000000005</v>
      </c>
      <c r="AM2167">
        <v>803.65567199999998</v>
      </c>
      <c r="AN2167">
        <v>954.51516800000002</v>
      </c>
      <c r="AO2167">
        <v>506.07101699999998</v>
      </c>
      <c r="AP2167">
        <v>172.611558</v>
      </c>
      <c r="AQ2167">
        <v>26.596990000000002</v>
      </c>
      <c r="AR2167">
        <v>0.76701699999999995</v>
      </c>
      <c r="AS2167">
        <v>0.79750100000000002</v>
      </c>
      <c r="AT2167">
        <v>0.76288900000000004</v>
      </c>
      <c r="AU2167">
        <v>1.2929060000000001</v>
      </c>
      <c r="AV2167">
        <v>0.73648899999999995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</row>
    <row r="2168" spans="1:56" x14ac:dyDescent="0.25">
      <c r="A2168" t="s">
        <v>323</v>
      </c>
      <c r="D2168" t="s">
        <v>1</v>
      </c>
      <c r="G2168" s="156">
        <v>42932</v>
      </c>
      <c r="H2168" s="41">
        <f t="shared" si="38"/>
        <v>20683.086993999994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0.24058299999999999</v>
      </c>
      <c r="V2168">
        <v>0.20314099999999999</v>
      </c>
      <c r="W2168">
        <v>0.25350200000000001</v>
      </c>
      <c r="X2168">
        <v>0.62418799999999997</v>
      </c>
      <c r="Y2168">
        <v>7.2310140000000001</v>
      </c>
      <c r="Z2168">
        <v>29.023931000000001</v>
      </c>
      <c r="AA2168">
        <v>41.524563000000001</v>
      </c>
      <c r="AB2168">
        <v>364.35480799999999</v>
      </c>
      <c r="AC2168">
        <v>1374.710951</v>
      </c>
      <c r="AD2168">
        <v>1237.2819219999999</v>
      </c>
      <c r="AE2168">
        <v>2022.366579</v>
      </c>
      <c r="AF2168">
        <v>2780.7286650000001</v>
      </c>
      <c r="AG2168">
        <v>1737.3154509999999</v>
      </c>
      <c r="AH2168">
        <v>701.36777199999995</v>
      </c>
      <c r="AI2168">
        <v>1100.9907450000001</v>
      </c>
      <c r="AJ2168">
        <v>2346.1161969999998</v>
      </c>
      <c r="AK2168">
        <v>2696.1945449999998</v>
      </c>
      <c r="AL2168">
        <v>1458.1728800000001</v>
      </c>
      <c r="AM2168">
        <v>1264.925072</v>
      </c>
      <c r="AN2168">
        <v>805.53011800000002</v>
      </c>
      <c r="AO2168">
        <v>591.10056699999996</v>
      </c>
      <c r="AP2168">
        <v>105.164708</v>
      </c>
      <c r="AQ2168">
        <v>10.486090000000001</v>
      </c>
      <c r="AR2168">
        <v>1.767417</v>
      </c>
      <c r="AS2168">
        <v>1.2861009999999999</v>
      </c>
      <c r="AT2168">
        <v>1.3217890000000001</v>
      </c>
      <c r="AU2168">
        <v>1.4949060000000001</v>
      </c>
      <c r="AV2168">
        <v>1.308789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</row>
    <row r="2169" spans="1:56" x14ac:dyDescent="0.25">
      <c r="A2169" t="s">
        <v>323</v>
      </c>
      <c r="D2169" t="s">
        <v>1</v>
      </c>
      <c r="G2169" s="156">
        <v>42933</v>
      </c>
      <c r="H2169" s="41">
        <f t="shared" si="38"/>
        <v>11486.834448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0.290711</v>
      </c>
      <c r="V2169">
        <v>1.2741229999999999</v>
      </c>
      <c r="W2169">
        <v>1.96116</v>
      </c>
      <c r="X2169">
        <v>0.50454200000000005</v>
      </c>
      <c r="Y2169">
        <v>1.351675</v>
      </c>
      <c r="Z2169">
        <v>53.598702000000003</v>
      </c>
      <c r="AA2169">
        <v>267.83636100000001</v>
      </c>
      <c r="AB2169">
        <v>350.86487299999999</v>
      </c>
      <c r="AC2169">
        <v>1184.4417679999999</v>
      </c>
      <c r="AD2169">
        <v>2219.07816</v>
      </c>
      <c r="AE2169">
        <v>1596.7085059999999</v>
      </c>
      <c r="AF2169">
        <v>912.59317499999997</v>
      </c>
      <c r="AG2169">
        <v>1031.802365</v>
      </c>
      <c r="AH2169">
        <v>707.16994</v>
      </c>
      <c r="AI2169">
        <v>520.63052300000004</v>
      </c>
      <c r="AJ2169">
        <v>366.52861200000001</v>
      </c>
      <c r="AK2169">
        <v>348.96415300000001</v>
      </c>
      <c r="AL2169">
        <v>354.33196900000002</v>
      </c>
      <c r="AM2169">
        <v>272.64409999999998</v>
      </c>
      <c r="AN2169">
        <v>159.38507000000001</v>
      </c>
      <c r="AO2169">
        <v>535.35814100000005</v>
      </c>
      <c r="AP2169">
        <v>500.68363699999998</v>
      </c>
      <c r="AQ2169">
        <v>92.403277000000003</v>
      </c>
      <c r="AR2169">
        <v>2.0019439999999999</v>
      </c>
      <c r="AS2169">
        <v>1.4240189999999999</v>
      </c>
      <c r="AT2169">
        <v>1.494167</v>
      </c>
      <c r="AU2169">
        <v>1.033193</v>
      </c>
      <c r="AV2169">
        <v>0.475582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</row>
    <row r="2170" spans="1:56" x14ac:dyDescent="0.25">
      <c r="A2170" t="s">
        <v>323</v>
      </c>
      <c r="D2170" t="s">
        <v>1</v>
      </c>
      <c r="G2170" s="156">
        <v>42934</v>
      </c>
      <c r="H2170" s="41">
        <f t="shared" si="38"/>
        <v>11347.841183999999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0.26358999999999999</v>
      </c>
      <c r="V2170">
        <v>0.35232599999999997</v>
      </c>
      <c r="W2170">
        <v>0.27973399999999998</v>
      </c>
      <c r="X2170">
        <v>0.40258300000000002</v>
      </c>
      <c r="Y2170">
        <v>1.037909</v>
      </c>
      <c r="Z2170">
        <v>36.071060000000003</v>
      </c>
      <c r="AA2170">
        <v>45.837719999999997</v>
      </c>
      <c r="AB2170">
        <v>110.169596</v>
      </c>
      <c r="AC2170">
        <v>1519.383538</v>
      </c>
      <c r="AD2170">
        <v>1445.7365219999999</v>
      </c>
      <c r="AE2170">
        <v>959.14042400000005</v>
      </c>
      <c r="AF2170">
        <v>617.57713200000001</v>
      </c>
      <c r="AG2170">
        <v>1663.087397</v>
      </c>
      <c r="AH2170">
        <v>1108.9446350000001</v>
      </c>
      <c r="AI2170">
        <v>295.24548700000003</v>
      </c>
      <c r="AJ2170">
        <v>291.643306</v>
      </c>
      <c r="AK2170">
        <v>439.25098700000001</v>
      </c>
      <c r="AL2170">
        <v>909.81308000000001</v>
      </c>
      <c r="AM2170">
        <v>544.30627300000003</v>
      </c>
      <c r="AN2170">
        <v>440.368741</v>
      </c>
      <c r="AO2170">
        <v>678.16814499999998</v>
      </c>
      <c r="AP2170">
        <v>210.91875400000001</v>
      </c>
      <c r="AQ2170">
        <v>21.548103000000001</v>
      </c>
      <c r="AR2170">
        <v>2.6475300000000002</v>
      </c>
      <c r="AS2170">
        <v>2.4855689999999999</v>
      </c>
      <c r="AT2170">
        <v>1.5664750000000001</v>
      </c>
      <c r="AU2170">
        <v>0.81367500000000004</v>
      </c>
      <c r="AV2170">
        <v>0.78089299999999995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</row>
    <row r="2171" spans="1:56" x14ac:dyDescent="0.25">
      <c r="A2171" t="s">
        <v>323</v>
      </c>
      <c r="D2171" t="s">
        <v>1</v>
      </c>
      <c r="G2171" s="156">
        <v>42935</v>
      </c>
      <c r="H2171" s="41">
        <f t="shared" si="38"/>
        <v>14097.387618000001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2.6565400000000001</v>
      </c>
      <c r="V2171">
        <v>2.6023420000000002</v>
      </c>
      <c r="W2171">
        <v>2.1599520000000001</v>
      </c>
      <c r="X2171">
        <v>1.3090109999999999</v>
      </c>
      <c r="Y2171">
        <v>0.78821799999999997</v>
      </c>
      <c r="Z2171">
        <v>2.8889800000000001</v>
      </c>
      <c r="AA2171">
        <v>5.2559250000000004</v>
      </c>
      <c r="AB2171">
        <v>87.790138999999996</v>
      </c>
      <c r="AC2171">
        <v>481.65288399999997</v>
      </c>
      <c r="AD2171">
        <v>358.75190500000002</v>
      </c>
      <c r="AE2171">
        <v>774.44140900000002</v>
      </c>
      <c r="AF2171">
        <v>764.28121899999996</v>
      </c>
      <c r="AG2171">
        <v>878.97812699999997</v>
      </c>
      <c r="AH2171">
        <v>2473.1125750000001</v>
      </c>
      <c r="AI2171">
        <v>2587.511575</v>
      </c>
      <c r="AJ2171">
        <v>2156.845566</v>
      </c>
      <c r="AK2171">
        <v>1198.876158</v>
      </c>
      <c r="AL2171">
        <v>526.74429099999998</v>
      </c>
      <c r="AM2171">
        <v>615.296291</v>
      </c>
      <c r="AN2171">
        <v>832.82234400000004</v>
      </c>
      <c r="AO2171">
        <v>273.81221900000003</v>
      </c>
      <c r="AP2171">
        <v>46.615467000000002</v>
      </c>
      <c r="AQ2171">
        <v>10.039979000000001</v>
      </c>
      <c r="AR2171">
        <v>3.6427399999999999</v>
      </c>
      <c r="AS2171">
        <v>2.8304429999999998</v>
      </c>
      <c r="AT2171">
        <v>3.1185200000000002</v>
      </c>
      <c r="AU2171">
        <v>1.7308410000000001</v>
      </c>
      <c r="AV2171">
        <v>0.83195799999999998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</row>
    <row r="2172" spans="1:56" x14ac:dyDescent="0.25">
      <c r="A2172" t="s">
        <v>323</v>
      </c>
      <c r="D2172" t="s">
        <v>1</v>
      </c>
      <c r="G2172" s="156">
        <v>42936</v>
      </c>
      <c r="H2172" s="41">
        <f t="shared" si="38"/>
        <v>12301.845947000002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1.018764</v>
      </c>
      <c r="V2172">
        <v>0.207258</v>
      </c>
      <c r="W2172">
        <v>1.6417580000000001</v>
      </c>
      <c r="X2172">
        <v>0.54634700000000003</v>
      </c>
      <c r="Y2172">
        <v>2.0463640000000001</v>
      </c>
      <c r="Z2172">
        <v>46.952925999999998</v>
      </c>
      <c r="AA2172">
        <v>117.465506</v>
      </c>
      <c r="AB2172">
        <v>498.03620899999999</v>
      </c>
      <c r="AC2172">
        <v>332.948397</v>
      </c>
      <c r="AD2172">
        <v>374.15634699999998</v>
      </c>
      <c r="AE2172">
        <v>676.487842</v>
      </c>
      <c r="AF2172">
        <v>676.63059399999997</v>
      </c>
      <c r="AG2172">
        <v>778.85431700000004</v>
      </c>
      <c r="AH2172">
        <v>2213.1533530000002</v>
      </c>
      <c r="AI2172">
        <v>1060.7792589999999</v>
      </c>
      <c r="AJ2172">
        <v>477.30838399999999</v>
      </c>
      <c r="AK2172">
        <v>1059.3651010000001</v>
      </c>
      <c r="AL2172">
        <v>1024.5589419999999</v>
      </c>
      <c r="AM2172">
        <v>847.86460699999998</v>
      </c>
      <c r="AN2172">
        <v>1260.1085189999999</v>
      </c>
      <c r="AO2172">
        <v>434.82658500000002</v>
      </c>
      <c r="AP2172">
        <v>362.79856799999999</v>
      </c>
      <c r="AQ2172">
        <v>47.756014</v>
      </c>
      <c r="AR2172">
        <v>2.782502</v>
      </c>
      <c r="AS2172">
        <v>0.783331</v>
      </c>
      <c r="AT2172">
        <v>1.222056</v>
      </c>
      <c r="AU2172">
        <v>0.91924399999999995</v>
      </c>
      <c r="AV2172">
        <v>0.62685299999999999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</row>
    <row r="2173" spans="1:56" x14ac:dyDescent="0.25">
      <c r="A2173" t="s">
        <v>323</v>
      </c>
      <c r="D2173" t="s">
        <v>1</v>
      </c>
      <c r="G2173" s="156">
        <v>42937</v>
      </c>
      <c r="H2173" s="41">
        <f t="shared" si="38"/>
        <v>33469.670280000006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0.450959</v>
      </c>
      <c r="V2173">
        <v>1.7497670000000001</v>
      </c>
      <c r="W2173">
        <v>2.3513709999999999</v>
      </c>
      <c r="X2173">
        <v>1.537749</v>
      </c>
      <c r="Y2173">
        <v>1.3377429999999999</v>
      </c>
      <c r="Z2173">
        <v>55.473804999999999</v>
      </c>
      <c r="AA2173">
        <v>298.35590500000001</v>
      </c>
      <c r="AB2173">
        <v>611.38918799999999</v>
      </c>
      <c r="AC2173">
        <v>878.46728499999995</v>
      </c>
      <c r="AD2173">
        <v>1157.9424349999999</v>
      </c>
      <c r="AE2173">
        <v>1951.6776259999999</v>
      </c>
      <c r="AF2173">
        <v>2179.3824260000001</v>
      </c>
      <c r="AG2173">
        <v>2350.7344159999998</v>
      </c>
      <c r="AH2173">
        <v>3328.5033109999999</v>
      </c>
      <c r="AI2173">
        <v>3969.8162649999999</v>
      </c>
      <c r="AJ2173">
        <v>3870.1679760000002</v>
      </c>
      <c r="AK2173">
        <v>3600.474275</v>
      </c>
      <c r="AL2173">
        <v>3163.6890360000002</v>
      </c>
      <c r="AM2173">
        <v>2558.2155379999999</v>
      </c>
      <c r="AN2173">
        <v>1868.211787</v>
      </c>
      <c r="AO2173">
        <v>1100.8830230000001</v>
      </c>
      <c r="AP2173">
        <v>431.54832599999997</v>
      </c>
      <c r="AQ2173">
        <v>78.604091999999994</v>
      </c>
      <c r="AR2173">
        <v>2.9553389999999999</v>
      </c>
      <c r="AS2173">
        <v>1.378943</v>
      </c>
      <c r="AT2173">
        <v>1.714218</v>
      </c>
      <c r="AU2173">
        <v>1.2951729999999999</v>
      </c>
      <c r="AV2173">
        <v>1.362303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</row>
    <row r="2174" spans="1:56" x14ac:dyDescent="0.25">
      <c r="A2174" t="s">
        <v>323</v>
      </c>
      <c r="D2174" t="s">
        <v>1</v>
      </c>
      <c r="G2174" s="156">
        <v>42938</v>
      </c>
      <c r="H2174" s="41">
        <f t="shared" si="38"/>
        <v>11739.461674999997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0.51241599999999998</v>
      </c>
      <c r="V2174">
        <v>0.461974</v>
      </c>
      <c r="W2174">
        <v>0.67783499999999997</v>
      </c>
      <c r="X2174">
        <v>0.77942100000000003</v>
      </c>
      <c r="Y2174">
        <v>4.1609970000000001</v>
      </c>
      <c r="Z2174">
        <v>95.098414000000005</v>
      </c>
      <c r="AA2174">
        <v>453.93186900000001</v>
      </c>
      <c r="AB2174">
        <v>1032.7827930000001</v>
      </c>
      <c r="AC2174">
        <v>630.40246500000001</v>
      </c>
      <c r="AD2174">
        <v>1909.7254889999999</v>
      </c>
      <c r="AE2174">
        <v>2612.0676450000001</v>
      </c>
      <c r="AF2174">
        <v>1948.2271720000001</v>
      </c>
      <c r="AG2174">
        <v>749.34340999999995</v>
      </c>
      <c r="AH2174">
        <v>345.682321</v>
      </c>
      <c r="AI2174">
        <v>614.95215299999995</v>
      </c>
      <c r="AJ2174">
        <v>472.60412500000001</v>
      </c>
      <c r="AK2174">
        <v>479.54344700000001</v>
      </c>
      <c r="AL2174">
        <v>85.253403000000006</v>
      </c>
      <c r="AM2174">
        <v>65.207768000000002</v>
      </c>
      <c r="AN2174">
        <v>28.520771</v>
      </c>
      <c r="AO2174">
        <v>43.759872000000001</v>
      </c>
      <c r="AP2174">
        <v>149.12222499999999</v>
      </c>
      <c r="AQ2174">
        <v>11.571623000000001</v>
      </c>
      <c r="AR2174">
        <v>1.8451500000000001</v>
      </c>
      <c r="AS2174">
        <v>0.79413400000000001</v>
      </c>
      <c r="AT2174">
        <v>0.66292200000000001</v>
      </c>
      <c r="AU2174">
        <v>0.75433899999999998</v>
      </c>
      <c r="AV2174">
        <v>1.015522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</row>
    <row r="2175" spans="1:56" x14ac:dyDescent="0.25">
      <c r="A2175" t="s">
        <v>323</v>
      </c>
      <c r="D2175" t="s">
        <v>1</v>
      </c>
      <c r="G2175" s="156">
        <v>42939</v>
      </c>
      <c r="H2175" s="41">
        <f t="shared" si="38"/>
        <v>15347.381775000002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0.45591599999999999</v>
      </c>
      <c r="V2175">
        <v>0.32847399999999999</v>
      </c>
      <c r="W2175">
        <v>0.51883500000000005</v>
      </c>
      <c r="X2175">
        <v>0.92732099999999995</v>
      </c>
      <c r="Y2175">
        <v>2.1461969999999999</v>
      </c>
      <c r="Z2175">
        <v>38.031514000000001</v>
      </c>
      <c r="AA2175">
        <v>256.49246900000003</v>
      </c>
      <c r="AB2175">
        <v>693.25859300000002</v>
      </c>
      <c r="AC2175">
        <v>1302.0055649999999</v>
      </c>
      <c r="AD2175">
        <v>1410.432789</v>
      </c>
      <c r="AE2175">
        <v>1002.740645</v>
      </c>
      <c r="AF2175">
        <v>1735.9301720000001</v>
      </c>
      <c r="AG2175">
        <v>1303.37111</v>
      </c>
      <c r="AH2175">
        <v>1388.7978210000001</v>
      </c>
      <c r="AI2175">
        <v>1145.3517529999999</v>
      </c>
      <c r="AJ2175">
        <v>1184.1037249999999</v>
      </c>
      <c r="AK2175">
        <v>1205.607947</v>
      </c>
      <c r="AL2175">
        <v>1421.739503</v>
      </c>
      <c r="AM2175">
        <v>1164.925268</v>
      </c>
      <c r="AN2175">
        <v>29.515170999999999</v>
      </c>
      <c r="AO2175">
        <v>34.202072000000001</v>
      </c>
      <c r="AP2175">
        <v>4.8198249999999998</v>
      </c>
      <c r="AQ2175">
        <v>9.6810229999999997</v>
      </c>
      <c r="AR2175">
        <v>3.0963500000000002</v>
      </c>
      <c r="AS2175">
        <v>3.1159340000000002</v>
      </c>
      <c r="AT2175">
        <v>2.5870220000000002</v>
      </c>
      <c r="AU2175">
        <v>2.198839</v>
      </c>
      <c r="AV2175">
        <v>0.99992199999999998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</row>
    <row r="2176" spans="1:56" x14ac:dyDescent="0.25">
      <c r="A2176" t="s">
        <v>323</v>
      </c>
      <c r="D2176" t="s">
        <v>1</v>
      </c>
      <c r="G2176" s="156">
        <v>42940</v>
      </c>
      <c r="H2176" s="41">
        <f t="shared" si="38"/>
        <v>21544.182169000003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0.43024400000000002</v>
      </c>
      <c r="V2176">
        <v>1.354956</v>
      </c>
      <c r="W2176">
        <v>2.3427929999999999</v>
      </c>
      <c r="X2176">
        <v>1.908075</v>
      </c>
      <c r="Y2176">
        <v>5.8630579999999997</v>
      </c>
      <c r="Z2176">
        <v>102.878685</v>
      </c>
      <c r="AA2176">
        <v>474.19377900000001</v>
      </c>
      <c r="AB2176">
        <v>1088.5070700000001</v>
      </c>
      <c r="AC2176">
        <v>1649.9400619999999</v>
      </c>
      <c r="AD2176">
        <v>2402.1306140000002</v>
      </c>
      <c r="AE2176">
        <v>3061.1670589999999</v>
      </c>
      <c r="AF2176">
        <v>3392.908426</v>
      </c>
      <c r="AG2176">
        <v>1973.528755</v>
      </c>
      <c r="AH2176">
        <v>467.99466999999999</v>
      </c>
      <c r="AI2176">
        <v>666.16887399999996</v>
      </c>
      <c r="AJ2176">
        <v>543.775082</v>
      </c>
      <c r="AK2176">
        <v>1333.8471280000001</v>
      </c>
      <c r="AL2176">
        <v>988.57673999999997</v>
      </c>
      <c r="AM2176">
        <v>1251.6173100000001</v>
      </c>
      <c r="AN2176">
        <v>932.37130500000001</v>
      </c>
      <c r="AO2176">
        <v>868.50763199999994</v>
      </c>
      <c r="AP2176">
        <v>231.535372</v>
      </c>
      <c r="AQ2176">
        <v>94.616010000000003</v>
      </c>
      <c r="AR2176">
        <v>1.854077</v>
      </c>
      <c r="AS2176">
        <v>1.171152</v>
      </c>
      <c r="AT2176">
        <v>2.1913999999999998</v>
      </c>
      <c r="AU2176">
        <v>1.5002260000000001</v>
      </c>
      <c r="AV2176">
        <v>1.301615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</row>
    <row r="2177" spans="1:56" x14ac:dyDescent="0.25">
      <c r="A2177" t="s">
        <v>323</v>
      </c>
      <c r="D2177" t="s">
        <v>1</v>
      </c>
      <c r="G2177" s="156">
        <v>42941</v>
      </c>
      <c r="H2177" s="41">
        <f t="shared" si="38"/>
        <v>32840.736956000001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0.47612300000000002</v>
      </c>
      <c r="V2177">
        <v>0.355659</v>
      </c>
      <c r="W2177">
        <v>0.41606700000000002</v>
      </c>
      <c r="X2177">
        <v>0.93071599999999999</v>
      </c>
      <c r="Y2177">
        <v>5.4719420000000003</v>
      </c>
      <c r="Z2177">
        <v>114.544893</v>
      </c>
      <c r="AA2177">
        <v>448.96541000000002</v>
      </c>
      <c r="AB2177">
        <v>45.459142999999997</v>
      </c>
      <c r="AC2177">
        <v>124.50725300000001</v>
      </c>
      <c r="AD2177">
        <v>533.56944399999998</v>
      </c>
      <c r="AE2177">
        <v>2012.627941</v>
      </c>
      <c r="AF2177">
        <v>3049.3421880000001</v>
      </c>
      <c r="AG2177">
        <v>2600.584711</v>
      </c>
      <c r="AH2177">
        <v>3009.1801460000001</v>
      </c>
      <c r="AI2177">
        <v>3835.1831280000001</v>
      </c>
      <c r="AJ2177">
        <v>4137.4684630000002</v>
      </c>
      <c r="AK2177">
        <v>3786.3914730000001</v>
      </c>
      <c r="AL2177">
        <v>3447.6853820000001</v>
      </c>
      <c r="AM2177">
        <v>2654.0521659999999</v>
      </c>
      <c r="AN2177">
        <v>1416.522072</v>
      </c>
      <c r="AO2177">
        <v>1191.484674</v>
      </c>
      <c r="AP2177">
        <v>373.33901900000001</v>
      </c>
      <c r="AQ2177">
        <v>42.772936000000001</v>
      </c>
      <c r="AR2177">
        <v>3.4657629999999999</v>
      </c>
      <c r="AS2177">
        <v>1.748102</v>
      </c>
      <c r="AT2177">
        <v>1.6926079999999999</v>
      </c>
      <c r="AU2177">
        <v>1.3740079999999999</v>
      </c>
      <c r="AV2177">
        <v>1.125526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</row>
    <row r="2178" spans="1:56" x14ac:dyDescent="0.25">
      <c r="A2178" t="s">
        <v>323</v>
      </c>
      <c r="D2178" t="s">
        <v>1</v>
      </c>
      <c r="G2178" s="156">
        <v>42942</v>
      </c>
      <c r="H2178" s="41">
        <f t="shared" si="38"/>
        <v>23545.709450999999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1.1195729999999999</v>
      </c>
      <c r="V2178">
        <v>0.47047499999999998</v>
      </c>
      <c r="W2178">
        <v>0.61748499999999995</v>
      </c>
      <c r="X2178">
        <v>0.81934399999999996</v>
      </c>
      <c r="Y2178">
        <v>2.7310509999999999</v>
      </c>
      <c r="Z2178">
        <v>13.562213</v>
      </c>
      <c r="AA2178">
        <v>77.754908</v>
      </c>
      <c r="AB2178">
        <v>507.312522</v>
      </c>
      <c r="AC2178">
        <v>234.517245</v>
      </c>
      <c r="AD2178">
        <v>625.13565600000004</v>
      </c>
      <c r="AE2178">
        <v>2092.2903860000001</v>
      </c>
      <c r="AF2178">
        <v>1958.7413300000001</v>
      </c>
      <c r="AG2178">
        <v>2219.4824229999999</v>
      </c>
      <c r="AH2178">
        <v>2735.5526239999999</v>
      </c>
      <c r="AI2178">
        <v>2002.136743</v>
      </c>
      <c r="AJ2178">
        <v>2831.8814459999999</v>
      </c>
      <c r="AK2178">
        <v>3544.933626</v>
      </c>
      <c r="AL2178">
        <v>1679.0059859999999</v>
      </c>
      <c r="AM2178">
        <v>1069.747196</v>
      </c>
      <c r="AN2178">
        <v>1650.9179999999999</v>
      </c>
      <c r="AO2178">
        <v>255.822416</v>
      </c>
      <c r="AP2178">
        <v>19.685022</v>
      </c>
      <c r="AQ2178">
        <v>16.133979</v>
      </c>
      <c r="AR2178">
        <v>1.35364</v>
      </c>
      <c r="AS2178">
        <v>0.85554300000000005</v>
      </c>
      <c r="AT2178">
        <v>1.6781200000000001</v>
      </c>
      <c r="AU2178">
        <v>0.82334099999999999</v>
      </c>
      <c r="AV2178">
        <v>0.62715799999999999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</row>
    <row r="2179" spans="1:56" x14ac:dyDescent="0.25">
      <c r="A2179" t="s">
        <v>323</v>
      </c>
      <c r="D2179" t="s">
        <v>1</v>
      </c>
      <c r="G2179" s="156">
        <v>42943</v>
      </c>
      <c r="H2179" s="41">
        <f t="shared" si="38"/>
        <v>21946.905565999998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0.204764</v>
      </c>
      <c r="V2179">
        <v>0.88995800000000003</v>
      </c>
      <c r="W2179">
        <v>0.49565799999999999</v>
      </c>
      <c r="X2179">
        <v>0.82334700000000005</v>
      </c>
      <c r="Y2179">
        <v>16.830663999999999</v>
      </c>
      <c r="Z2179">
        <v>92.070126000000002</v>
      </c>
      <c r="AA2179">
        <v>86.903505999999993</v>
      </c>
      <c r="AB2179">
        <v>568.67146300000002</v>
      </c>
      <c r="AC2179">
        <v>1242.9398100000001</v>
      </c>
      <c r="AD2179">
        <v>1248.665622</v>
      </c>
      <c r="AE2179">
        <v>1098.433567</v>
      </c>
      <c r="AF2179">
        <v>3195.3517959999999</v>
      </c>
      <c r="AG2179">
        <v>2988.902732</v>
      </c>
      <c r="AH2179">
        <v>2973.9250229999998</v>
      </c>
      <c r="AI2179">
        <v>2533.2635169999999</v>
      </c>
      <c r="AJ2179">
        <v>2985.4606530000001</v>
      </c>
      <c r="AK2179">
        <v>1615.241804</v>
      </c>
      <c r="AL2179">
        <v>537.74209800000006</v>
      </c>
      <c r="AM2179">
        <v>443.87357900000001</v>
      </c>
      <c r="AN2179">
        <v>221.445763</v>
      </c>
      <c r="AO2179">
        <v>66.876806000000002</v>
      </c>
      <c r="AP2179">
        <v>16.730509999999999</v>
      </c>
      <c r="AQ2179">
        <v>4.2585139999999999</v>
      </c>
      <c r="AR2179">
        <v>0.76390199999999997</v>
      </c>
      <c r="AS2179">
        <v>0.83933100000000005</v>
      </c>
      <c r="AT2179">
        <v>2.6803560000000002</v>
      </c>
      <c r="AU2179">
        <v>1.6822440000000001</v>
      </c>
      <c r="AV2179">
        <v>0.93845299999999998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</row>
    <row r="2180" spans="1:56" x14ac:dyDescent="0.25">
      <c r="A2180" t="s">
        <v>323</v>
      </c>
      <c r="D2180" t="s">
        <v>1</v>
      </c>
      <c r="G2180" s="156">
        <v>42944</v>
      </c>
      <c r="H2180" s="41">
        <f t="shared" si="38"/>
        <v>30373.863552000003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0.26662599999999997</v>
      </c>
      <c r="V2180">
        <v>0.18263399999999999</v>
      </c>
      <c r="W2180">
        <v>0.25403799999999999</v>
      </c>
      <c r="X2180">
        <v>0.48321599999999998</v>
      </c>
      <c r="Y2180">
        <v>1.21071</v>
      </c>
      <c r="Z2180">
        <v>85.401471999999998</v>
      </c>
      <c r="AA2180">
        <v>313.83895699999999</v>
      </c>
      <c r="AB2180">
        <v>462.10465299999998</v>
      </c>
      <c r="AC2180">
        <v>1246.9676770000001</v>
      </c>
      <c r="AD2180">
        <v>2435.7214859999999</v>
      </c>
      <c r="AE2180">
        <v>2939.7170040000001</v>
      </c>
      <c r="AF2180">
        <v>2949.7528299999999</v>
      </c>
      <c r="AG2180">
        <v>3301.8933649999999</v>
      </c>
      <c r="AH2180">
        <v>3447.8197519999999</v>
      </c>
      <c r="AI2180">
        <v>2487.8237319999998</v>
      </c>
      <c r="AJ2180">
        <v>2726.681243</v>
      </c>
      <c r="AK2180">
        <v>2579.5228419999999</v>
      </c>
      <c r="AL2180">
        <v>1856.4658030000001</v>
      </c>
      <c r="AM2180">
        <v>1948.640005</v>
      </c>
      <c r="AN2180">
        <v>1005.717054</v>
      </c>
      <c r="AO2180">
        <v>490.90759000000003</v>
      </c>
      <c r="AP2180">
        <v>63.191493000000001</v>
      </c>
      <c r="AQ2180">
        <v>23.513959</v>
      </c>
      <c r="AR2180">
        <v>1.4521059999999999</v>
      </c>
      <c r="AS2180">
        <v>0.85680999999999996</v>
      </c>
      <c r="AT2180">
        <v>1.075385</v>
      </c>
      <c r="AU2180">
        <v>1.50844</v>
      </c>
      <c r="AV2180">
        <v>0.89266999999999996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</row>
    <row r="2181" spans="1:56" x14ac:dyDescent="0.25">
      <c r="A2181" t="s">
        <v>323</v>
      </c>
      <c r="D2181" t="s">
        <v>1</v>
      </c>
      <c r="G2181" s="156">
        <v>42945</v>
      </c>
      <c r="H2181" s="41">
        <f t="shared" si="38"/>
        <v>43562.208250999996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0.55478300000000003</v>
      </c>
      <c r="V2181">
        <v>0.42114099999999999</v>
      </c>
      <c r="W2181">
        <v>0.81350199999999995</v>
      </c>
      <c r="X2181">
        <v>0.95398799999999995</v>
      </c>
      <c r="Y2181">
        <v>3.359064</v>
      </c>
      <c r="Z2181">
        <v>10.006981</v>
      </c>
      <c r="AA2181">
        <v>225.46143599999999</v>
      </c>
      <c r="AB2181">
        <v>1075.6729600000001</v>
      </c>
      <c r="AC2181">
        <v>1840.075632</v>
      </c>
      <c r="AD2181">
        <v>2562.8848560000001</v>
      </c>
      <c r="AE2181">
        <v>3286.982712</v>
      </c>
      <c r="AF2181">
        <v>3893.993739</v>
      </c>
      <c r="AG2181">
        <v>4300.5198769999997</v>
      </c>
      <c r="AH2181">
        <v>4531.6613880000004</v>
      </c>
      <c r="AI2181">
        <v>4610.6199200000001</v>
      </c>
      <c r="AJ2181">
        <v>4723.3053920000002</v>
      </c>
      <c r="AK2181">
        <v>4475.2546140000004</v>
      </c>
      <c r="AL2181">
        <v>3813.3108699999998</v>
      </c>
      <c r="AM2181">
        <v>1948.9283350000001</v>
      </c>
      <c r="AN2181">
        <v>404.56333799999999</v>
      </c>
      <c r="AO2181">
        <v>1258.998439</v>
      </c>
      <c r="AP2181">
        <v>536.35049200000003</v>
      </c>
      <c r="AQ2181">
        <v>44.04439</v>
      </c>
      <c r="AR2181">
        <v>5.1030170000000004</v>
      </c>
      <c r="AS2181">
        <v>3.8973010000000001</v>
      </c>
      <c r="AT2181">
        <v>1.618989</v>
      </c>
      <c r="AU2181">
        <v>1.410606</v>
      </c>
      <c r="AV2181">
        <v>1.4404889999999999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</row>
    <row r="2182" spans="1:56" x14ac:dyDescent="0.25">
      <c r="A2182" t="s">
        <v>323</v>
      </c>
      <c r="D2182" t="s">
        <v>1</v>
      </c>
      <c r="G2182" s="156">
        <v>42946</v>
      </c>
      <c r="H2182" s="41">
        <f t="shared" si="38"/>
        <v>28816.617151000006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0.32728299999999999</v>
      </c>
      <c r="V2182">
        <v>1.7471410000000001</v>
      </c>
      <c r="W2182">
        <v>0.57460199999999995</v>
      </c>
      <c r="X2182">
        <v>0.59368799999999999</v>
      </c>
      <c r="Y2182">
        <v>12.580664000000001</v>
      </c>
      <c r="Z2182">
        <v>152.51078100000001</v>
      </c>
      <c r="AA2182">
        <v>639.30163600000003</v>
      </c>
      <c r="AB2182">
        <v>1338.14456</v>
      </c>
      <c r="AC2182">
        <v>772.28373199999999</v>
      </c>
      <c r="AD2182">
        <v>603.47905600000001</v>
      </c>
      <c r="AE2182">
        <v>1153.8899120000001</v>
      </c>
      <c r="AF2182">
        <v>1315.741239</v>
      </c>
      <c r="AG2182">
        <v>1690.2864770000001</v>
      </c>
      <c r="AH2182">
        <v>2073.8339879999999</v>
      </c>
      <c r="AI2182">
        <v>2127.42922</v>
      </c>
      <c r="AJ2182">
        <v>2916.0981919999999</v>
      </c>
      <c r="AK2182">
        <v>3335.2939139999999</v>
      </c>
      <c r="AL2182">
        <v>3508.06567</v>
      </c>
      <c r="AM2182">
        <v>3055.9080349999999</v>
      </c>
      <c r="AN2182">
        <v>2199.2597380000002</v>
      </c>
      <c r="AO2182">
        <v>1183.671339</v>
      </c>
      <c r="AP2182">
        <v>593.73859200000004</v>
      </c>
      <c r="AQ2182">
        <v>132.30958999999999</v>
      </c>
      <c r="AR2182">
        <v>5.0073169999999996</v>
      </c>
      <c r="AS2182">
        <v>1.5612010000000001</v>
      </c>
      <c r="AT2182">
        <v>1.1299889999999999</v>
      </c>
      <c r="AU2182">
        <v>0.87770599999999999</v>
      </c>
      <c r="AV2182">
        <v>0.971889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</row>
    <row r="2183" spans="1:56" x14ac:dyDescent="0.25">
      <c r="A2183" t="s">
        <v>323</v>
      </c>
      <c r="D2183" t="s">
        <v>1</v>
      </c>
      <c r="G2183" s="156">
        <v>42947</v>
      </c>
      <c r="H2183" s="41">
        <f t="shared" si="38"/>
        <v>43444.013794999999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1.1989110000000001</v>
      </c>
      <c r="V2183">
        <v>2.3991229999999999</v>
      </c>
      <c r="W2183">
        <v>1.94746</v>
      </c>
      <c r="X2183">
        <v>0.56314200000000003</v>
      </c>
      <c r="Y2183">
        <v>0.951125</v>
      </c>
      <c r="Z2183">
        <v>119.878552</v>
      </c>
      <c r="AA2183">
        <v>571.65339600000004</v>
      </c>
      <c r="AB2183">
        <v>1201.915137</v>
      </c>
      <c r="AC2183">
        <v>1895.753479</v>
      </c>
      <c r="AD2183">
        <v>2540.846931</v>
      </c>
      <c r="AE2183">
        <v>3144.570976</v>
      </c>
      <c r="AF2183">
        <v>3621.430593</v>
      </c>
      <c r="AG2183">
        <v>3983.4874220000002</v>
      </c>
      <c r="AH2183">
        <v>4151.1627369999997</v>
      </c>
      <c r="AI2183">
        <v>4033.8021410000001</v>
      </c>
      <c r="AJ2183">
        <v>3475.5194489999999</v>
      </c>
      <c r="AK2183">
        <v>3775.5399950000001</v>
      </c>
      <c r="AL2183">
        <v>3577.8146569999999</v>
      </c>
      <c r="AM2183">
        <v>3002.8513269999999</v>
      </c>
      <c r="AN2183">
        <v>2239.290422</v>
      </c>
      <c r="AO2183">
        <v>1381.148899</v>
      </c>
      <c r="AP2183">
        <v>581.10703899999999</v>
      </c>
      <c r="AQ2183">
        <v>125.220777</v>
      </c>
      <c r="AR2183">
        <v>6.610544</v>
      </c>
      <c r="AS2183">
        <v>2.9919190000000002</v>
      </c>
      <c r="AT2183">
        <v>2.0308670000000002</v>
      </c>
      <c r="AU2183">
        <v>1.2960929999999999</v>
      </c>
      <c r="AV2183">
        <v>1.0306820000000001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</row>
    <row r="2184" spans="1:56" x14ac:dyDescent="0.25">
      <c r="A2184" t="s">
        <v>323</v>
      </c>
      <c r="D2184" t="s">
        <v>1</v>
      </c>
      <c r="G2184" s="156">
        <v>42948</v>
      </c>
      <c r="H2184" s="41">
        <f t="shared" si="38"/>
        <v>43206.141331999999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0.28178999999999998</v>
      </c>
      <c r="V2184">
        <v>1.1268260000000001</v>
      </c>
      <c r="W2184">
        <v>1.6048340000000001</v>
      </c>
      <c r="X2184">
        <v>0.69368300000000005</v>
      </c>
      <c r="Y2184">
        <v>10.014309000000001</v>
      </c>
      <c r="Z2184">
        <v>136.96906000000001</v>
      </c>
      <c r="AA2184">
        <v>527.77562699999999</v>
      </c>
      <c r="AB2184">
        <v>1179.9289100000001</v>
      </c>
      <c r="AC2184">
        <v>1899.1048699999999</v>
      </c>
      <c r="AD2184">
        <v>2558.4167109999999</v>
      </c>
      <c r="AE2184">
        <v>3155.9939079999999</v>
      </c>
      <c r="AF2184">
        <v>3661.925855</v>
      </c>
      <c r="AG2184">
        <v>4045.6648279999999</v>
      </c>
      <c r="AH2184">
        <v>4258.7571129999997</v>
      </c>
      <c r="AI2184">
        <v>4339.2902450000001</v>
      </c>
      <c r="AJ2184">
        <v>4157.43833</v>
      </c>
      <c r="AK2184">
        <v>3359.3793900000001</v>
      </c>
      <c r="AL2184">
        <v>3099.1792489999998</v>
      </c>
      <c r="AM2184">
        <v>2620.4103329999998</v>
      </c>
      <c r="AN2184">
        <v>2116.637839</v>
      </c>
      <c r="AO2184">
        <v>1348.9610909999999</v>
      </c>
      <c r="AP2184">
        <v>593.03888600000005</v>
      </c>
      <c r="AQ2184">
        <v>125.684303</v>
      </c>
      <c r="AR2184">
        <v>2.70703</v>
      </c>
      <c r="AS2184">
        <v>1.355969</v>
      </c>
      <c r="AT2184">
        <v>1.4728749999999999</v>
      </c>
      <c r="AU2184">
        <v>1.2437750000000001</v>
      </c>
      <c r="AV2184">
        <v>1.083693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</row>
    <row r="2185" spans="1:56" x14ac:dyDescent="0.25">
      <c r="A2185" t="s">
        <v>323</v>
      </c>
      <c r="D2185" t="s">
        <v>1</v>
      </c>
      <c r="G2185" s="156">
        <v>42949</v>
      </c>
      <c r="H2185" s="41">
        <f t="shared" si="38"/>
        <v>21623.992305999996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0.30324000000000001</v>
      </c>
      <c r="V2185">
        <v>0.307842</v>
      </c>
      <c r="W2185">
        <v>0.84265199999999996</v>
      </c>
      <c r="X2185">
        <v>0.62371100000000002</v>
      </c>
      <c r="Y2185">
        <v>0.70171799999999995</v>
      </c>
      <c r="Z2185">
        <v>4.2502800000000001</v>
      </c>
      <c r="AA2185">
        <v>17.401174999999999</v>
      </c>
      <c r="AB2185">
        <v>34.599088999999999</v>
      </c>
      <c r="AC2185">
        <v>41.811411999999997</v>
      </c>
      <c r="AD2185">
        <v>74.356522999999996</v>
      </c>
      <c r="AE2185">
        <v>109.997653</v>
      </c>
      <c r="AF2185">
        <v>214.448397</v>
      </c>
      <c r="AG2185">
        <v>328.57808999999997</v>
      </c>
      <c r="AH2185">
        <v>992.24154099999998</v>
      </c>
      <c r="AI2185">
        <v>2642.82341</v>
      </c>
      <c r="AJ2185">
        <v>3912.7505959999999</v>
      </c>
      <c r="AK2185">
        <v>3278.6652760000002</v>
      </c>
      <c r="AL2185">
        <v>3088.6099859999999</v>
      </c>
      <c r="AM2185">
        <v>2453.5061959999998</v>
      </c>
      <c r="AN2185">
        <v>2148.6583000000001</v>
      </c>
      <c r="AO2185">
        <v>1402.6618659999999</v>
      </c>
      <c r="AP2185">
        <v>696.60617200000002</v>
      </c>
      <c r="AQ2185">
        <v>167.378379</v>
      </c>
      <c r="AR2185">
        <v>7.2731399999999997</v>
      </c>
      <c r="AS2185">
        <v>1.310843</v>
      </c>
      <c r="AT2185">
        <v>1.35362</v>
      </c>
      <c r="AU2185">
        <v>1.352441</v>
      </c>
      <c r="AV2185">
        <v>0.57875799999999999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</row>
    <row r="2186" spans="1:56" x14ac:dyDescent="0.25">
      <c r="A2186" t="s">
        <v>323</v>
      </c>
      <c r="D2186" t="s">
        <v>1</v>
      </c>
      <c r="G2186" s="156">
        <v>42950</v>
      </c>
      <c r="H2186" s="41">
        <f t="shared" si="38"/>
        <v>2136.3168660000001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0.42826399999999998</v>
      </c>
      <c r="V2186">
        <v>0.19015799999999999</v>
      </c>
      <c r="W2186">
        <v>0.35815799999999998</v>
      </c>
      <c r="X2186">
        <v>0.41634700000000002</v>
      </c>
      <c r="Y2186">
        <v>0.76666400000000001</v>
      </c>
      <c r="Z2186">
        <v>9.7554259999999999</v>
      </c>
      <c r="AA2186">
        <v>30.952506</v>
      </c>
      <c r="AB2186">
        <v>77.563963000000001</v>
      </c>
      <c r="AC2186">
        <v>155.94201000000001</v>
      </c>
      <c r="AD2186">
        <v>271.04672199999999</v>
      </c>
      <c r="AE2186">
        <v>292.20866699999999</v>
      </c>
      <c r="AF2186">
        <v>265.57079599999997</v>
      </c>
      <c r="AG2186">
        <v>188.24093199999999</v>
      </c>
      <c r="AH2186">
        <v>193.203723</v>
      </c>
      <c r="AI2186">
        <v>209.96821700000001</v>
      </c>
      <c r="AJ2186">
        <v>129.17485300000001</v>
      </c>
      <c r="AK2186">
        <v>57.278604000000001</v>
      </c>
      <c r="AL2186">
        <v>67.056297999999998</v>
      </c>
      <c r="AM2186">
        <v>85.206179000000006</v>
      </c>
      <c r="AN2186">
        <v>65.443562999999997</v>
      </c>
      <c r="AO2186">
        <v>23.467806</v>
      </c>
      <c r="AP2186">
        <v>6.1737099999999998</v>
      </c>
      <c r="AQ2186">
        <v>1.322514</v>
      </c>
      <c r="AR2186">
        <v>1.2560020000000001</v>
      </c>
      <c r="AS2186">
        <v>1.1692309999999999</v>
      </c>
      <c r="AT2186">
        <v>1.004556</v>
      </c>
      <c r="AU2186">
        <v>0.63184399999999996</v>
      </c>
      <c r="AV2186">
        <v>0.51915299999999998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</row>
    <row r="2187" spans="1:56" x14ac:dyDescent="0.25">
      <c r="A2187" t="s">
        <v>323</v>
      </c>
      <c r="D2187" t="s">
        <v>1</v>
      </c>
      <c r="G2187" s="156">
        <v>42951</v>
      </c>
      <c r="H2187" s="41">
        <f t="shared" si="38"/>
        <v>8687.4026520000025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0.58362599999999998</v>
      </c>
      <c r="V2187">
        <v>2.3284340000000001</v>
      </c>
      <c r="W2187">
        <v>1.978038</v>
      </c>
      <c r="X2187">
        <v>2.6135160000000002</v>
      </c>
      <c r="Y2187">
        <v>2.2566099999999998</v>
      </c>
      <c r="Z2187">
        <v>23.888072000000001</v>
      </c>
      <c r="AA2187">
        <v>192.81200699999999</v>
      </c>
      <c r="AB2187">
        <v>203.44535300000001</v>
      </c>
      <c r="AC2187">
        <v>329.52347700000001</v>
      </c>
      <c r="AD2187">
        <v>419.77348599999999</v>
      </c>
      <c r="AE2187">
        <v>376.71220399999999</v>
      </c>
      <c r="AF2187">
        <v>470.02132999999998</v>
      </c>
      <c r="AG2187">
        <v>286.66491500000001</v>
      </c>
      <c r="AH2187">
        <v>327.44975199999999</v>
      </c>
      <c r="AI2187">
        <v>639.38623199999995</v>
      </c>
      <c r="AJ2187">
        <v>997.28639299999998</v>
      </c>
      <c r="AK2187">
        <v>869.56569200000001</v>
      </c>
      <c r="AL2187">
        <v>826.65735299999994</v>
      </c>
      <c r="AM2187">
        <v>437.26100500000001</v>
      </c>
      <c r="AN2187">
        <v>822.46130400000004</v>
      </c>
      <c r="AO2187">
        <v>933.51873999999998</v>
      </c>
      <c r="AP2187">
        <v>392.72824300000002</v>
      </c>
      <c r="AQ2187">
        <v>121.794759</v>
      </c>
      <c r="AR2187">
        <v>2.9318059999999999</v>
      </c>
      <c r="AS2187">
        <v>0.73241000000000001</v>
      </c>
      <c r="AT2187">
        <v>0.83768500000000001</v>
      </c>
      <c r="AU2187">
        <v>1.4469399999999999</v>
      </c>
      <c r="AV2187">
        <v>0.74326999999999999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</row>
    <row r="2188" spans="1:56" x14ac:dyDescent="0.25">
      <c r="A2188" t="s">
        <v>323</v>
      </c>
      <c r="D2188" t="s">
        <v>1</v>
      </c>
      <c r="G2188" s="156">
        <v>42952</v>
      </c>
      <c r="H2188" s="41">
        <f t="shared" si="38"/>
        <v>44325.475101000004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0.275783</v>
      </c>
      <c r="V2188">
        <v>1.021841</v>
      </c>
      <c r="W2188">
        <v>0.332702</v>
      </c>
      <c r="X2188">
        <v>0.33838800000000002</v>
      </c>
      <c r="Y2188">
        <v>6.2371639999999999</v>
      </c>
      <c r="Z2188">
        <v>201.89913100000001</v>
      </c>
      <c r="AA2188">
        <v>679.34408599999995</v>
      </c>
      <c r="AB2188">
        <v>1337.42191</v>
      </c>
      <c r="AC2188">
        <v>2121.6209819999999</v>
      </c>
      <c r="AD2188">
        <v>2813.8997060000002</v>
      </c>
      <c r="AE2188">
        <v>3341.275662</v>
      </c>
      <c r="AF2188">
        <v>3954.361539</v>
      </c>
      <c r="AG2188">
        <v>3511.137377</v>
      </c>
      <c r="AH2188">
        <v>3801.4931379999998</v>
      </c>
      <c r="AI2188">
        <v>4264.2420199999997</v>
      </c>
      <c r="AJ2188">
        <v>3962.521342</v>
      </c>
      <c r="AK2188">
        <v>3681.7680639999999</v>
      </c>
      <c r="AL2188">
        <v>3411.2274699999998</v>
      </c>
      <c r="AM2188">
        <v>2956.6290349999999</v>
      </c>
      <c r="AN2188">
        <v>2157.7197879999999</v>
      </c>
      <c r="AO2188">
        <v>1488.4292889999999</v>
      </c>
      <c r="AP2188">
        <v>535.610592</v>
      </c>
      <c r="AQ2188">
        <v>83.538089999999997</v>
      </c>
      <c r="AR2188">
        <v>10.567216999999999</v>
      </c>
      <c r="AS2188">
        <v>0.52590099999999995</v>
      </c>
      <c r="AT2188">
        <v>0.68908899999999995</v>
      </c>
      <c r="AU2188">
        <v>0.53540600000000005</v>
      </c>
      <c r="AV2188">
        <v>0.81238900000000003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</row>
    <row r="2189" spans="1:56" x14ac:dyDescent="0.25">
      <c r="A2189" t="s">
        <v>323</v>
      </c>
      <c r="D2189" t="s">
        <v>1</v>
      </c>
      <c r="G2189" s="156">
        <v>42953</v>
      </c>
      <c r="H2189" s="41">
        <f t="shared" si="38"/>
        <v>15583.222250999997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0.246783</v>
      </c>
      <c r="V2189">
        <v>0.18054100000000001</v>
      </c>
      <c r="W2189">
        <v>0.41170200000000001</v>
      </c>
      <c r="X2189">
        <v>0.58108800000000005</v>
      </c>
      <c r="Y2189">
        <v>1.838964</v>
      </c>
      <c r="Z2189">
        <v>10.486081</v>
      </c>
      <c r="AA2189">
        <v>25.866036000000001</v>
      </c>
      <c r="AB2189">
        <v>112.65886</v>
      </c>
      <c r="AC2189">
        <v>270.91943199999997</v>
      </c>
      <c r="AD2189">
        <v>808.54495599999996</v>
      </c>
      <c r="AE2189">
        <v>1396.710912</v>
      </c>
      <c r="AF2189">
        <v>308.917239</v>
      </c>
      <c r="AG2189">
        <v>138.572577</v>
      </c>
      <c r="AH2189">
        <v>46.067687999999997</v>
      </c>
      <c r="AI2189">
        <v>101.42502</v>
      </c>
      <c r="AJ2189">
        <v>535.72749199999998</v>
      </c>
      <c r="AK2189">
        <v>3181.2217639999999</v>
      </c>
      <c r="AL2189">
        <v>3143.2036199999998</v>
      </c>
      <c r="AM2189">
        <v>1904.501685</v>
      </c>
      <c r="AN2189">
        <v>1850.1681880000001</v>
      </c>
      <c r="AO2189">
        <v>1210.1298389999999</v>
      </c>
      <c r="AP2189">
        <v>503.94999200000001</v>
      </c>
      <c r="AQ2189">
        <v>22.01069</v>
      </c>
      <c r="AR2189">
        <v>2.3847170000000002</v>
      </c>
      <c r="AS2189">
        <v>1.7865009999999999</v>
      </c>
      <c r="AT2189">
        <v>1.7715890000000001</v>
      </c>
      <c r="AU2189">
        <v>1.5049060000000001</v>
      </c>
      <c r="AV2189">
        <v>1.433389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</row>
    <row r="2190" spans="1:56" x14ac:dyDescent="0.25">
      <c r="A2190" t="s">
        <v>323</v>
      </c>
      <c r="D2190" t="s">
        <v>1</v>
      </c>
      <c r="G2190" s="156">
        <v>42954</v>
      </c>
      <c r="H2190" s="41">
        <f t="shared" si="38"/>
        <v>14961.116445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0.28621099999999999</v>
      </c>
      <c r="V2190">
        <v>0.60112299999999996</v>
      </c>
      <c r="W2190">
        <v>0.79845999999999995</v>
      </c>
      <c r="X2190">
        <v>0.28374199999999999</v>
      </c>
      <c r="Y2190">
        <v>5.0183249999999999</v>
      </c>
      <c r="Z2190">
        <v>54.466251999999997</v>
      </c>
      <c r="AA2190">
        <v>437.24994600000002</v>
      </c>
      <c r="AB2190">
        <v>771.36408700000004</v>
      </c>
      <c r="AC2190">
        <v>392.485229</v>
      </c>
      <c r="AD2190">
        <v>855.20993099999998</v>
      </c>
      <c r="AE2190">
        <v>1582.3817759999999</v>
      </c>
      <c r="AF2190">
        <v>796.49129300000004</v>
      </c>
      <c r="AG2190">
        <v>794.63222199999996</v>
      </c>
      <c r="AH2190">
        <v>698.91808700000001</v>
      </c>
      <c r="AI2190">
        <v>1296.000041</v>
      </c>
      <c r="AJ2190">
        <v>1341.6599490000001</v>
      </c>
      <c r="AK2190">
        <v>1059.780945</v>
      </c>
      <c r="AL2190">
        <v>1756.7833069999999</v>
      </c>
      <c r="AM2190">
        <v>1024.015877</v>
      </c>
      <c r="AN2190">
        <v>1466.0734219999999</v>
      </c>
      <c r="AO2190">
        <v>611.24379899999997</v>
      </c>
      <c r="AP2190">
        <v>6.1132390000000001</v>
      </c>
      <c r="AQ2190">
        <v>3.085877</v>
      </c>
      <c r="AR2190">
        <v>0.95434399999999997</v>
      </c>
      <c r="AS2190">
        <v>0.83621900000000005</v>
      </c>
      <c r="AT2190">
        <v>1.6188670000000001</v>
      </c>
      <c r="AU2190">
        <v>1.640293</v>
      </c>
      <c r="AV2190">
        <v>1.1235820000000001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</row>
    <row r="2191" spans="1:56" x14ac:dyDescent="0.25">
      <c r="A2191" t="s">
        <v>323</v>
      </c>
      <c r="D2191" t="s">
        <v>1</v>
      </c>
      <c r="G2191" s="156">
        <v>42955</v>
      </c>
      <c r="H2191" s="41">
        <f t="shared" ref="H2191:H2254" si="39">IF(D2191&lt;&gt;"Jemena",
IF(SUM(I2191:BD2191)&gt;0,SUM(I2191:BD2191),SUM(I2191:BD2191)*-1),
IF(AND(F2191&lt;&gt;"Jemena residential",F2191&lt;&gt;"Jemena small business"),0,IF(SUM(I2191:BD2191)&gt;0,SUM(I2191:BD2191),SUM(I2191:BD2191)*-1)))</f>
        <v>18155.216732000001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1.0100899999999999</v>
      </c>
      <c r="V2191">
        <v>0.184026</v>
      </c>
      <c r="W2191">
        <v>0.454434</v>
      </c>
      <c r="X2191">
        <v>0.70008300000000001</v>
      </c>
      <c r="Y2191">
        <v>14.387509</v>
      </c>
      <c r="Z2191">
        <v>76.389560000000003</v>
      </c>
      <c r="AA2191">
        <v>565.04842699999995</v>
      </c>
      <c r="AB2191">
        <v>1336.57206</v>
      </c>
      <c r="AC2191">
        <v>1780.9469200000001</v>
      </c>
      <c r="AD2191">
        <v>2142.3730110000001</v>
      </c>
      <c r="AE2191">
        <v>1628.139408</v>
      </c>
      <c r="AF2191">
        <v>1546.5752050000001</v>
      </c>
      <c r="AG2191">
        <v>2385.4780780000001</v>
      </c>
      <c r="AH2191">
        <v>1951.259663</v>
      </c>
      <c r="AI2191">
        <v>1943.656745</v>
      </c>
      <c r="AJ2191">
        <v>1531.86428</v>
      </c>
      <c r="AK2191">
        <v>340.17264</v>
      </c>
      <c r="AL2191">
        <v>553.95414900000003</v>
      </c>
      <c r="AM2191">
        <v>233.12093300000001</v>
      </c>
      <c r="AN2191">
        <v>77.582239000000001</v>
      </c>
      <c r="AO2191">
        <v>32.315140999999997</v>
      </c>
      <c r="AP2191">
        <v>4.5411859999999997</v>
      </c>
      <c r="AQ2191">
        <v>2.6342029999999999</v>
      </c>
      <c r="AR2191">
        <v>1.46573</v>
      </c>
      <c r="AS2191">
        <v>1.3850690000000001</v>
      </c>
      <c r="AT2191">
        <v>1.0557749999999999</v>
      </c>
      <c r="AU2191">
        <v>0.93107499999999999</v>
      </c>
      <c r="AV2191">
        <v>1.019093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</row>
    <row r="2192" spans="1:56" x14ac:dyDescent="0.25">
      <c r="A2192" t="s">
        <v>323</v>
      </c>
      <c r="D2192" t="s">
        <v>1</v>
      </c>
      <c r="G2192" s="156">
        <v>42956</v>
      </c>
      <c r="H2192" s="41">
        <f t="shared" si="39"/>
        <v>43397.721956000009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0.39054</v>
      </c>
      <c r="V2192">
        <v>0.174342</v>
      </c>
      <c r="W2192">
        <v>0.21595200000000001</v>
      </c>
      <c r="X2192">
        <v>0.824411</v>
      </c>
      <c r="Y2192">
        <v>34.898318000000003</v>
      </c>
      <c r="Z2192">
        <v>271.34388000000001</v>
      </c>
      <c r="AA2192">
        <v>823.50667499999997</v>
      </c>
      <c r="AB2192">
        <v>1546.6188890000001</v>
      </c>
      <c r="AC2192">
        <v>2312.104112</v>
      </c>
      <c r="AD2192">
        <v>3043.5583729999998</v>
      </c>
      <c r="AE2192">
        <v>3755.0729529999999</v>
      </c>
      <c r="AF2192">
        <v>4252.4517470000001</v>
      </c>
      <c r="AG2192">
        <v>4458.5450899999996</v>
      </c>
      <c r="AH2192">
        <v>4576.9809910000004</v>
      </c>
      <c r="AI2192">
        <v>4929.7932600000004</v>
      </c>
      <c r="AJ2192">
        <v>4245.9272460000002</v>
      </c>
      <c r="AK2192">
        <v>4124.1308760000002</v>
      </c>
      <c r="AL2192">
        <v>3594.5965860000001</v>
      </c>
      <c r="AM2192">
        <v>613.52839600000004</v>
      </c>
      <c r="AN2192">
        <v>263.8252</v>
      </c>
      <c r="AO2192">
        <v>351.44971600000002</v>
      </c>
      <c r="AP2192">
        <v>149.253422</v>
      </c>
      <c r="AQ2192">
        <v>39.306479000000003</v>
      </c>
      <c r="AR2192">
        <v>3.27094</v>
      </c>
      <c r="AS2192">
        <v>1.335143</v>
      </c>
      <c r="AT2192">
        <v>1.61222</v>
      </c>
      <c r="AU2192">
        <v>1.699341</v>
      </c>
      <c r="AV2192">
        <v>1.3068580000000001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</row>
    <row r="2193" spans="1:56" x14ac:dyDescent="0.25">
      <c r="A2193" t="s">
        <v>323</v>
      </c>
      <c r="D2193" t="s">
        <v>1</v>
      </c>
      <c r="G2193" s="156">
        <v>42957</v>
      </c>
      <c r="H2193" s="41">
        <f t="shared" si="39"/>
        <v>33962.204965999998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0.52616399999999997</v>
      </c>
      <c r="V2193">
        <v>0.50645799999999996</v>
      </c>
      <c r="W2193">
        <v>0.27875800000000001</v>
      </c>
      <c r="X2193">
        <v>0.54434700000000003</v>
      </c>
      <c r="Y2193">
        <v>5.0399640000000003</v>
      </c>
      <c r="Z2193">
        <v>124.533726</v>
      </c>
      <c r="AA2193">
        <v>507.98900600000002</v>
      </c>
      <c r="AB2193">
        <v>1407.651513</v>
      </c>
      <c r="AC2193">
        <v>2543.1139600000001</v>
      </c>
      <c r="AD2193">
        <v>3368.8325719999998</v>
      </c>
      <c r="AE2193">
        <v>3706.3374170000002</v>
      </c>
      <c r="AF2193">
        <v>4316.5803459999997</v>
      </c>
      <c r="AG2193">
        <v>4849.0818319999998</v>
      </c>
      <c r="AH2193">
        <v>5115.6344230000004</v>
      </c>
      <c r="AI2193">
        <v>2620.330367</v>
      </c>
      <c r="AJ2193">
        <v>1065.955453</v>
      </c>
      <c r="AK2193">
        <v>1305.9136040000001</v>
      </c>
      <c r="AL2193">
        <v>1426.755148</v>
      </c>
      <c r="AM2193">
        <v>205.568229</v>
      </c>
      <c r="AN2193">
        <v>310.18846300000001</v>
      </c>
      <c r="AO2193">
        <v>574.71830599999998</v>
      </c>
      <c r="AP2193">
        <v>280.49491</v>
      </c>
      <c r="AQ2193">
        <v>186.843414</v>
      </c>
      <c r="AR2193">
        <v>33.215502000000001</v>
      </c>
      <c r="AS2193">
        <v>1.154631</v>
      </c>
      <c r="AT2193">
        <v>2.1106560000000001</v>
      </c>
      <c r="AU2193">
        <v>1.1013440000000001</v>
      </c>
      <c r="AV2193">
        <v>1.204453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</row>
    <row r="2194" spans="1:56" x14ac:dyDescent="0.25">
      <c r="A2194" t="s">
        <v>323</v>
      </c>
      <c r="D2194" t="s">
        <v>1</v>
      </c>
      <c r="G2194" s="156">
        <v>42958</v>
      </c>
      <c r="H2194" s="41">
        <f t="shared" si="39"/>
        <v>28141.677849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0.78482600000000002</v>
      </c>
      <c r="V2194">
        <v>0.69683399999999995</v>
      </c>
      <c r="W2194">
        <v>0.16373799999999999</v>
      </c>
      <c r="X2194">
        <v>0.85101599999999999</v>
      </c>
      <c r="Y2194">
        <v>40.420310000000001</v>
      </c>
      <c r="Z2194">
        <v>313.002972</v>
      </c>
      <c r="AA2194">
        <v>908.12420699999996</v>
      </c>
      <c r="AB2194">
        <v>1682.3918530000001</v>
      </c>
      <c r="AC2194">
        <v>2531.417927</v>
      </c>
      <c r="AD2194">
        <v>3238.6979860000001</v>
      </c>
      <c r="AE2194">
        <v>3611.698054</v>
      </c>
      <c r="AF2194">
        <v>4162.00468</v>
      </c>
      <c r="AG2194">
        <v>4634.2498649999998</v>
      </c>
      <c r="AH2194">
        <v>2447.9256019999998</v>
      </c>
      <c r="AI2194">
        <v>1216.700482</v>
      </c>
      <c r="AJ2194">
        <v>596.58584299999995</v>
      </c>
      <c r="AK2194">
        <v>825.118292</v>
      </c>
      <c r="AL2194">
        <v>407.91720299999997</v>
      </c>
      <c r="AM2194">
        <v>334.43601999999998</v>
      </c>
      <c r="AN2194">
        <v>597.31371999999999</v>
      </c>
      <c r="AO2194">
        <v>397.99077599999998</v>
      </c>
      <c r="AP2194">
        <v>110.47880000000001</v>
      </c>
      <c r="AQ2194">
        <v>58.834308</v>
      </c>
      <c r="AR2194">
        <v>17.30273</v>
      </c>
      <c r="AS2194">
        <v>1.37181</v>
      </c>
      <c r="AT2194">
        <v>2.240885</v>
      </c>
      <c r="AU2194">
        <v>1.3507400000000001</v>
      </c>
      <c r="AV2194">
        <v>1.6063700000000001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</row>
    <row r="2195" spans="1:56" x14ac:dyDescent="0.25">
      <c r="A2195" t="s">
        <v>323</v>
      </c>
      <c r="D2195" t="s">
        <v>1</v>
      </c>
      <c r="G2195" s="156">
        <v>42959</v>
      </c>
      <c r="H2195" s="41">
        <f t="shared" si="39"/>
        <v>23019.112078999999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0.380583</v>
      </c>
      <c r="V2195">
        <v>0.272341</v>
      </c>
      <c r="W2195">
        <v>0.29450199999999999</v>
      </c>
      <c r="X2195">
        <v>0.52648099999999998</v>
      </c>
      <c r="Y2195">
        <v>1.7368859999999999</v>
      </c>
      <c r="Z2195">
        <v>13.690507999999999</v>
      </c>
      <c r="AA2195">
        <v>115.182042</v>
      </c>
      <c r="AB2195">
        <v>298.17731700000002</v>
      </c>
      <c r="AC2195">
        <v>885.46735699999999</v>
      </c>
      <c r="AD2195">
        <v>1515.9649179999999</v>
      </c>
      <c r="AE2195">
        <v>2563.8117649999999</v>
      </c>
      <c r="AF2195">
        <v>2598.4790760000001</v>
      </c>
      <c r="AG2195">
        <v>2737.4481340000002</v>
      </c>
      <c r="AH2195">
        <v>2768.7922699999999</v>
      </c>
      <c r="AI2195">
        <v>2242.3977669999999</v>
      </c>
      <c r="AJ2195">
        <v>1729.2858040000001</v>
      </c>
      <c r="AK2195">
        <v>1334.213019</v>
      </c>
      <c r="AL2195">
        <v>887.28567399999997</v>
      </c>
      <c r="AM2195">
        <v>716.91864199999998</v>
      </c>
      <c r="AN2195">
        <v>959.24323800000002</v>
      </c>
      <c r="AO2195">
        <v>1079.7778450000001</v>
      </c>
      <c r="AP2195">
        <v>463.79828700000002</v>
      </c>
      <c r="AQ2195">
        <v>99.852636000000004</v>
      </c>
      <c r="AR2195">
        <v>2.528302</v>
      </c>
      <c r="AS2195">
        <v>0.94150100000000003</v>
      </c>
      <c r="AT2195">
        <v>0.86358900000000005</v>
      </c>
      <c r="AU2195">
        <v>1.017506</v>
      </c>
      <c r="AV2195">
        <v>0.76408900000000002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</row>
    <row r="2196" spans="1:56" x14ac:dyDescent="0.25">
      <c r="A2196" t="s">
        <v>323</v>
      </c>
      <c r="D2196" t="s">
        <v>1</v>
      </c>
      <c r="G2196" s="156">
        <v>42960</v>
      </c>
      <c r="H2196" s="41">
        <f t="shared" si="39"/>
        <v>43840.921928999996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0.32198300000000002</v>
      </c>
      <c r="V2196">
        <v>0.42234100000000002</v>
      </c>
      <c r="W2196">
        <v>0.277202</v>
      </c>
      <c r="X2196">
        <v>1.514481</v>
      </c>
      <c r="Y2196">
        <v>66.748486</v>
      </c>
      <c r="Z2196">
        <v>145.03205800000001</v>
      </c>
      <c r="AA2196">
        <v>864.54059199999995</v>
      </c>
      <c r="AB2196">
        <v>931.13356699999997</v>
      </c>
      <c r="AC2196">
        <v>1391.187557</v>
      </c>
      <c r="AD2196">
        <v>3004.8975679999999</v>
      </c>
      <c r="AE2196">
        <v>4192.7907150000001</v>
      </c>
      <c r="AF2196">
        <v>4286.2284760000002</v>
      </c>
      <c r="AG2196">
        <v>3821.9613840000002</v>
      </c>
      <c r="AH2196">
        <v>3446.3931699999998</v>
      </c>
      <c r="AI2196">
        <v>1955.2664669999999</v>
      </c>
      <c r="AJ2196">
        <v>4887.915454</v>
      </c>
      <c r="AK2196">
        <v>4479.386219</v>
      </c>
      <c r="AL2196">
        <v>4274.2535239999997</v>
      </c>
      <c r="AM2196">
        <v>2078.5649920000001</v>
      </c>
      <c r="AN2196">
        <v>1699.1695380000001</v>
      </c>
      <c r="AO2196">
        <v>1180.099845</v>
      </c>
      <c r="AP2196">
        <v>947.54428700000005</v>
      </c>
      <c r="AQ2196">
        <v>155.357936</v>
      </c>
      <c r="AR2196">
        <v>26.214002000000001</v>
      </c>
      <c r="AS2196">
        <v>0.92560100000000001</v>
      </c>
      <c r="AT2196">
        <v>0.76508900000000002</v>
      </c>
      <c r="AU2196">
        <v>1.0204059999999999</v>
      </c>
      <c r="AV2196">
        <v>0.98898900000000001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</row>
    <row r="2197" spans="1:56" x14ac:dyDescent="0.25">
      <c r="A2197" t="s">
        <v>323</v>
      </c>
      <c r="D2197" t="s">
        <v>1</v>
      </c>
      <c r="G2197" s="156">
        <v>42961</v>
      </c>
      <c r="H2197" s="41">
        <f t="shared" si="39"/>
        <v>49725.414355000008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1.0697110000000001</v>
      </c>
      <c r="V2197">
        <v>0.41612300000000002</v>
      </c>
      <c r="W2197">
        <v>0.67196</v>
      </c>
      <c r="X2197">
        <v>0.97694199999999998</v>
      </c>
      <c r="Y2197">
        <v>10.250835</v>
      </c>
      <c r="Z2197">
        <v>28.751096</v>
      </c>
      <c r="AA2197">
        <v>39.029774000000003</v>
      </c>
      <c r="AB2197">
        <v>389.12568399999998</v>
      </c>
      <c r="AC2197">
        <v>874.73096699999996</v>
      </c>
      <c r="AD2197">
        <v>1828.8640519999999</v>
      </c>
      <c r="AE2197">
        <v>3518.4935479999999</v>
      </c>
      <c r="AF2197">
        <v>4591.2349359999998</v>
      </c>
      <c r="AG2197">
        <v>4986.992416</v>
      </c>
      <c r="AH2197">
        <v>5192.040626</v>
      </c>
      <c r="AI2197">
        <v>5239.5749939999996</v>
      </c>
      <c r="AJ2197">
        <v>5099.580097</v>
      </c>
      <c r="AK2197">
        <v>4770.0617920000004</v>
      </c>
      <c r="AL2197">
        <v>4301.9070760000004</v>
      </c>
      <c r="AM2197">
        <v>3623.6808799999999</v>
      </c>
      <c r="AN2197">
        <v>2827.8441480000001</v>
      </c>
      <c r="AO2197">
        <v>1722.367268</v>
      </c>
      <c r="AP2197">
        <v>398.58588800000001</v>
      </c>
      <c r="AQ2197">
        <v>256.676132</v>
      </c>
      <c r="AR2197">
        <v>14.920849</v>
      </c>
      <c r="AS2197">
        <v>1.927719</v>
      </c>
      <c r="AT2197">
        <v>2.240567</v>
      </c>
      <c r="AU2197">
        <v>1.974893</v>
      </c>
      <c r="AV2197">
        <v>1.4233819999999999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</row>
    <row r="2198" spans="1:56" x14ac:dyDescent="0.25">
      <c r="A2198" t="s">
        <v>323</v>
      </c>
      <c r="D2198" t="s">
        <v>1</v>
      </c>
      <c r="G2198" s="156">
        <v>42962</v>
      </c>
      <c r="H2198" s="41">
        <f t="shared" si="39"/>
        <v>1262.9507960000003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0.39828999999999998</v>
      </c>
      <c r="V2198">
        <v>1.218326</v>
      </c>
      <c r="W2198">
        <v>0.78393400000000002</v>
      </c>
      <c r="X2198">
        <v>0.68878300000000003</v>
      </c>
      <c r="Y2198">
        <v>0.95110899999999998</v>
      </c>
      <c r="Z2198">
        <v>6.0089969999999999</v>
      </c>
      <c r="AA2198">
        <v>7.0197289999999999</v>
      </c>
      <c r="AB2198">
        <v>42.290314000000002</v>
      </c>
      <c r="AC2198">
        <v>49.170104000000002</v>
      </c>
      <c r="AD2198">
        <v>148.674848</v>
      </c>
      <c r="AE2198">
        <v>205.899486</v>
      </c>
      <c r="AF2198">
        <v>375.82258200000001</v>
      </c>
      <c r="AG2198">
        <v>80.327783999999994</v>
      </c>
      <c r="AH2198">
        <v>47.163815999999997</v>
      </c>
      <c r="AI2198">
        <v>92.258660000000006</v>
      </c>
      <c r="AJ2198">
        <v>69.250410000000002</v>
      </c>
      <c r="AK2198">
        <v>52.240844000000003</v>
      </c>
      <c r="AL2198">
        <v>11.042261999999999</v>
      </c>
      <c r="AM2198">
        <v>23.004863</v>
      </c>
      <c r="AN2198">
        <v>12.027545999999999</v>
      </c>
      <c r="AO2198">
        <v>26.925812000000001</v>
      </c>
      <c r="AP2198">
        <v>4.941268</v>
      </c>
      <c r="AQ2198">
        <v>1.340487</v>
      </c>
      <c r="AR2198">
        <v>0.91063000000000005</v>
      </c>
      <c r="AS2198">
        <v>0.46636899999999998</v>
      </c>
      <c r="AT2198">
        <v>1.0575749999999999</v>
      </c>
      <c r="AU2198">
        <v>0.60827500000000001</v>
      </c>
      <c r="AV2198">
        <v>0.45769300000000002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</row>
    <row r="2199" spans="1:56" x14ac:dyDescent="0.25">
      <c r="A2199" t="s">
        <v>323</v>
      </c>
      <c r="D2199" t="s">
        <v>1</v>
      </c>
      <c r="G2199" s="156">
        <v>42963</v>
      </c>
      <c r="H2199" s="41">
        <f t="shared" si="39"/>
        <v>38110.346260000006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0.29554000000000002</v>
      </c>
      <c r="V2199">
        <v>0.60414199999999996</v>
      </c>
      <c r="W2199">
        <v>1.342152</v>
      </c>
      <c r="X2199">
        <v>0.67801100000000003</v>
      </c>
      <c r="Y2199">
        <v>30.827168</v>
      </c>
      <c r="Z2199">
        <v>359.66780299999999</v>
      </c>
      <c r="AA2199">
        <v>930.67588699999999</v>
      </c>
      <c r="AB2199">
        <v>1670.996754</v>
      </c>
      <c r="AC2199">
        <v>1699.2652430000001</v>
      </c>
      <c r="AD2199">
        <v>1785.282811</v>
      </c>
      <c r="AE2199">
        <v>2806.440169</v>
      </c>
      <c r="AF2199">
        <v>2393.5723939999998</v>
      </c>
      <c r="AG2199">
        <v>3101.44427</v>
      </c>
      <c r="AH2199">
        <v>1866.5882329999999</v>
      </c>
      <c r="AI2199">
        <v>2961.2849970000002</v>
      </c>
      <c r="AJ2199">
        <v>2812.7604940000001</v>
      </c>
      <c r="AK2199">
        <v>2726.9509079999998</v>
      </c>
      <c r="AL2199">
        <v>3960.2983170000002</v>
      </c>
      <c r="AM2199">
        <v>3332.8264629999999</v>
      </c>
      <c r="AN2199">
        <v>2541.9361979999999</v>
      </c>
      <c r="AO2199">
        <v>1738.3303920000001</v>
      </c>
      <c r="AP2199">
        <v>1034.193029</v>
      </c>
      <c r="AQ2199">
        <v>311.00928299999998</v>
      </c>
      <c r="AR2199">
        <v>37.45534</v>
      </c>
      <c r="AS2199">
        <v>1.4484429999999999</v>
      </c>
      <c r="AT2199">
        <v>1.23712</v>
      </c>
      <c r="AU2199">
        <v>1.681341</v>
      </c>
      <c r="AV2199">
        <v>1.253358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</row>
    <row r="2200" spans="1:56" x14ac:dyDescent="0.25">
      <c r="A2200" t="s">
        <v>323</v>
      </c>
      <c r="D2200" t="s">
        <v>1</v>
      </c>
      <c r="G2200" s="156">
        <v>42964</v>
      </c>
      <c r="H2200" s="41">
        <f t="shared" si="39"/>
        <v>30285.990838000002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0.63446400000000003</v>
      </c>
      <c r="V2200">
        <v>0.44065799999999999</v>
      </c>
      <c r="W2200">
        <v>0.296458</v>
      </c>
      <c r="X2200">
        <v>0.58654700000000004</v>
      </c>
      <c r="Y2200">
        <v>0.77392799999999995</v>
      </c>
      <c r="Z2200">
        <v>2.4589490000000001</v>
      </c>
      <c r="AA2200">
        <v>6.9334439999999997</v>
      </c>
      <c r="AB2200">
        <v>242.20497499999999</v>
      </c>
      <c r="AC2200">
        <v>243.88011499999999</v>
      </c>
      <c r="AD2200">
        <v>468.663837</v>
      </c>
      <c r="AE2200">
        <v>1382.11727</v>
      </c>
      <c r="AF2200">
        <v>4321.149496</v>
      </c>
      <c r="AG2200">
        <v>5001.3025250000001</v>
      </c>
      <c r="AH2200">
        <v>4649.5027749999999</v>
      </c>
      <c r="AI2200">
        <v>3569.0249950000002</v>
      </c>
      <c r="AJ2200">
        <v>4522.818276</v>
      </c>
      <c r="AK2200">
        <v>2475.3801520000002</v>
      </c>
      <c r="AL2200">
        <v>1467.682965</v>
      </c>
      <c r="AM2200">
        <v>779.97767799999997</v>
      </c>
      <c r="AN2200">
        <v>878.61578599999996</v>
      </c>
      <c r="AO2200">
        <v>231.37177600000001</v>
      </c>
      <c r="AP2200">
        <v>31.558171000000002</v>
      </c>
      <c r="AQ2200">
        <v>1.6896119999999999</v>
      </c>
      <c r="AR2200">
        <v>1.1099019999999999</v>
      </c>
      <c r="AS2200">
        <v>1.227131</v>
      </c>
      <c r="AT2200">
        <v>1.808656</v>
      </c>
      <c r="AU2200">
        <v>1.6171439999999999</v>
      </c>
      <c r="AV2200">
        <v>1.1631530000000001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</row>
    <row r="2201" spans="1:56" x14ac:dyDescent="0.25">
      <c r="A2201" t="s">
        <v>323</v>
      </c>
      <c r="D2201" t="s">
        <v>1</v>
      </c>
      <c r="G2201" s="156">
        <v>42965</v>
      </c>
      <c r="H2201" s="41">
        <f t="shared" si="39"/>
        <v>26673.923886999997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0.41062599999999999</v>
      </c>
      <c r="V2201">
        <v>0.17663400000000001</v>
      </c>
      <c r="W2201">
        <v>1.1647380000000001</v>
      </c>
      <c r="X2201">
        <v>1.269763</v>
      </c>
      <c r="Y2201">
        <v>49.004682000000003</v>
      </c>
      <c r="Z2201">
        <v>473.51979799999998</v>
      </c>
      <c r="AA2201">
        <v>1027.308031</v>
      </c>
      <c r="AB2201">
        <v>1458.1838889999999</v>
      </c>
      <c r="AC2201">
        <v>2617.1576500000001</v>
      </c>
      <c r="AD2201">
        <v>2315.2218670000002</v>
      </c>
      <c r="AE2201">
        <v>2523.4178109999998</v>
      </c>
      <c r="AF2201">
        <v>2088.176747</v>
      </c>
      <c r="AG2201">
        <v>4004.562441</v>
      </c>
      <c r="AH2201">
        <v>1146.732538</v>
      </c>
      <c r="AI2201">
        <v>67.851130999999995</v>
      </c>
      <c r="AJ2201">
        <v>947.17300499999999</v>
      </c>
      <c r="AK2201">
        <v>2491.5925309999998</v>
      </c>
      <c r="AL2201">
        <v>2377.171996</v>
      </c>
      <c r="AM2201">
        <v>274.76276999999999</v>
      </c>
      <c r="AN2201">
        <v>1673.9642699999999</v>
      </c>
      <c r="AO2201">
        <v>948.10502599999995</v>
      </c>
      <c r="AP2201">
        <v>171.96</v>
      </c>
      <c r="AQ2201">
        <v>7.4624079999999999</v>
      </c>
      <c r="AR2201">
        <v>2.56453</v>
      </c>
      <c r="AS2201">
        <v>1.08971</v>
      </c>
      <c r="AT2201">
        <v>1.6172850000000001</v>
      </c>
      <c r="AU2201">
        <v>1.38524</v>
      </c>
      <c r="AV2201">
        <v>0.91676999999999997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</row>
    <row r="2202" spans="1:56" x14ac:dyDescent="0.25">
      <c r="A2202" t="s">
        <v>323</v>
      </c>
      <c r="D2202" t="s">
        <v>1</v>
      </c>
      <c r="G2202" s="156">
        <v>42966</v>
      </c>
      <c r="H2202" s="41">
        <f t="shared" si="39"/>
        <v>40698.302479000013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0.339783</v>
      </c>
      <c r="V2202">
        <v>0.18734100000000001</v>
      </c>
      <c r="W2202">
        <v>0.376502</v>
      </c>
      <c r="X2202">
        <v>0.76788100000000004</v>
      </c>
      <c r="Y2202">
        <v>11.743486000000001</v>
      </c>
      <c r="Z2202">
        <v>28.120808</v>
      </c>
      <c r="AA2202">
        <v>105.096842</v>
      </c>
      <c r="AB2202">
        <v>796.62016700000004</v>
      </c>
      <c r="AC2202">
        <v>1704.681707</v>
      </c>
      <c r="AD2202">
        <v>2079.2981679999998</v>
      </c>
      <c r="AE2202">
        <v>1460.5721149999999</v>
      </c>
      <c r="AF2202">
        <v>2715.767926</v>
      </c>
      <c r="AG2202">
        <v>3114.8781840000001</v>
      </c>
      <c r="AH2202">
        <v>4655.0414199999996</v>
      </c>
      <c r="AI2202">
        <v>4305.1143670000001</v>
      </c>
      <c r="AJ2202">
        <v>3887.5685539999999</v>
      </c>
      <c r="AK2202">
        <v>3036.461069</v>
      </c>
      <c r="AL2202">
        <v>4012.7901740000002</v>
      </c>
      <c r="AM2202">
        <v>2969.308892</v>
      </c>
      <c r="AN2202">
        <v>2450.6645880000001</v>
      </c>
      <c r="AO2202">
        <v>1883.0070450000001</v>
      </c>
      <c r="AP2202">
        <v>1068.2072370000001</v>
      </c>
      <c r="AQ2202">
        <v>361.60003599999999</v>
      </c>
      <c r="AR2202">
        <v>45.658901999999998</v>
      </c>
      <c r="AS2202">
        <v>0.96960100000000005</v>
      </c>
      <c r="AT2202">
        <v>1.250089</v>
      </c>
      <c r="AU2202">
        <v>1.1804060000000001</v>
      </c>
      <c r="AV2202">
        <v>1.0291889999999999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</row>
    <row r="2203" spans="1:56" x14ac:dyDescent="0.25">
      <c r="A2203" t="s">
        <v>323</v>
      </c>
      <c r="D2203" t="s">
        <v>1</v>
      </c>
      <c r="G2203" s="156">
        <v>42967</v>
      </c>
      <c r="H2203" s="41">
        <f t="shared" si="39"/>
        <v>56488.710978999996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0.28048299999999998</v>
      </c>
      <c r="V2203">
        <v>0.235541</v>
      </c>
      <c r="W2203">
        <v>0.26420199999999999</v>
      </c>
      <c r="X2203">
        <v>7.1068809999999996</v>
      </c>
      <c r="Y2203">
        <v>87.160486000000006</v>
      </c>
      <c r="Z2203">
        <v>231.92050800000001</v>
      </c>
      <c r="AA2203">
        <v>1152.106542</v>
      </c>
      <c r="AB2203">
        <v>2013.252917</v>
      </c>
      <c r="AC2203">
        <v>2800.2304570000001</v>
      </c>
      <c r="AD2203">
        <v>3565.6427680000002</v>
      </c>
      <c r="AE2203">
        <v>4262.7690650000004</v>
      </c>
      <c r="AF2203">
        <v>4717.0608759999996</v>
      </c>
      <c r="AG2203">
        <v>4924.9007339999998</v>
      </c>
      <c r="AH2203">
        <v>4459.8216199999997</v>
      </c>
      <c r="AI2203">
        <v>5103.4985669999996</v>
      </c>
      <c r="AJ2203">
        <v>5387.2820039999997</v>
      </c>
      <c r="AK2203">
        <v>4927.9656690000002</v>
      </c>
      <c r="AL2203">
        <v>4079.084124</v>
      </c>
      <c r="AM2203">
        <v>3341.767542</v>
      </c>
      <c r="AN2203">
        <v>2142.2029379999999</v>
      </c>
      <c r="AO2203">
        <v>2108.257345</v>
      </c>
      <c r="AP2203">
        <v>990.84578699999997</v>
      </c>
      <c r="AQ2203">
        <v>169.566236</v>
      </c>
      <c r="AR2203">
        <v>11.141202</v>
      </c>
      <c r="AS2203">
        <v>1.0366010000000001</v>
      </c>
      <c r="AT2203">
        <v>1.292489</v>
      </c>
      <c r="AU2203">
        <v>1.281706</v>
      </c>
      <c r="AV2203">
        <v>0.73568900000000004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</row>
    <row r="2204" spans="1:56" x14ac:dyDescent="0.25">
      <c r="A2204" t="s">
        <v>323</v>
      </c>
      <c r="D2204" t="s">
        <v>1</v>
      </c>
      <c r="G2204" s="156">
        <v>42968</v>
      </c>
      <c r="H2204" s="41">
        <f t="shared" si="39"/>
        <v>13535.548355000001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0.472111</v>
      </c>
      <c r="V2204">
        <v>0.36312299999999997</v>
      </c>
      <c r="W2204">
        <v>1.2039599999999999</v>
      </c>
      <c r="X2204">
        <v>0.42774200000000001</v>
      </c>
      <c r="Y2204">
        <v>1.5692349999999999</v>
      </c>
      <c r="Z2204">
        <v>6.1594959999999999</v>
      </c>
      <c r="AA2204">
        <v>26.641974000000001</v>
      </c>
      <c r="AB2204">
        <v>75.523983999999999</v>
      </c>
      <c r="AC2204">
        <v>165.64616699999999</v>
      </c>
      <c r="AD2204">
        <v>241.283502</v>
      </c>
      <c r="AE2204">
        <v>374.51444800000002</v>
      </c>
      <c r="AF2204">
        <v>550.150486</v>
      </c>
      <c r="AG2204">
        <v>602.02741600000002</v>
      </c>
      <c r="AH2204">
        <v>566.64587600000004</v>
      </c>
      <c r="AI2204">
        <v>352.78999399999998</v>
      </c>
      <c r="AJ2204">
        <v>569.71324700000002</v>
      </c>
      <c r="AK2204">
        <v>1158.261992</v>
      </c>
      <c r="AL2204">
        <v>2123.8270259999999</v>
      </c>
      <c r="AM2204">
        <v>2878.85178</v>
      </c>
      <c r="AN2204">
        <v>1687.0131980000001</v>
      </c>
      <c r="AO2204">
        <v>1012.323468</v>
      </c>
      <c r="AP2204">
        <v>900.25278800000001</v>
      </c>
      <c r="AQ2204">
        <v>223.064132</v>
      </c>
      <c r="AR2204">
        <v>12.807249000000001</v>
      </c>
      <c r="AS2204">
        <v>0.75471900000000003</v>
      </c>
      <c r="AT2204">
        <v>1.270867</v>
      </c>
      <c r="AU2204">
        <v>1.1135930000000001</v>
      </c>
      <c r="AV2204">
        <v>0.87478199999999995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</row>
    <row r="2205" spans="1:56" x14ac:dyDescent="0.25">
      <c r="A2205" t="s">
        <v>323</v>
      </c>
      <c r="D2205" t="s">
        <v>1</v>
      </c>
      <c r="G2205" s="156">
        <v>42969</v>
      </c>
      <c r="H2205" s="41">
        <f t="shared" si="39"/>
        <v>38198.957645999995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0.27178999999999998</v>
      </c>
      <c r="V2205">
        <v>0.36402600000000002</v>
      </c>
      <c r="W2205">
        <v>0.36463400000000001</v>
      </c>
      <c r="X2205">
        <v>6.4034829999999996</v>
      </c>
      <c r="Y2205">
        <v>121.201409</v>
      </c>
      <c r="Z2205">
        <v>528.85604699999999</v>
      </c>
      <c r="AA2205">
        <v>1245.406729</v>
      </c>
      <c r="AB2205">
        <v>2022.689314</v>
      </c>
      <c r="AC2205">
        <v>2837.1347040000001</v>
      </c>
      <c r="AD2205">
        <v>3574.2778480000002</v>
      </c>
      <c r="AE2205">
        <v>4244.9165860000003</v>
      </c>
      <c r="AF2205">
        <v>4780.7354320000004</v>
      </c>
      <c r="AG2205">
        <v>5092.6218840000001</v>
      </c>
      <c r="AH2205">
        <v>4208.6000160000003</v>
      </c>
      <c r="AI2205">
        <v>1622.31006</v>
      </c>
      <c r="AJ2205">
        <v>2352.7422099999999</v>
      </c>
      <c r="AK2205">
        <v>1396.8582939999999</v>
      </c>
      <c r="AL2205">
        <v>1107.170312</v>
      </c>
      <c r="AM2205">
        <v>585.87946299999999</v>
      </c>
      <c r="AN2205">
        <v>921.86554599999999</v>
      </c>
      <c r="AO2205">
        <v>1059.7302119999999</v>
      </c>
      <c r="AP2205">
        <v>367.00121799999999</v>
      </c>
      <c r="AQ2205">
        <v>112.142487</v>
      </c>
      <c r="AR2205">
        <v>6.0249300000000003</v>
      </c>
      <c r="AS2205">
        <v>0.83446900000000002</v>
      </c>
      <c r="AT2205">
        <v>0.803975</v>
      </c>
      <c r="AU2205">
        <v>0.80587500000000001</v>
      </c>
      <c r="AV2205">
        <v>0.944693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</row>
    <row r="2206" spans="1:56" x14ac:dyDescent="0.25">
      <c r="A2206" t="s">
        <v>323</v>
      </c>
      <c r="D2206" t="s">
        <v>1</v>
      </c>
      <c r="G2206" s="156">
        <v>42970</v>
      </c>
      <c r="H2206" s="41">
        <f t="shared" si="39"/>
        <v>26022.730009999996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0.40444000000000002</v>
      </c>
      <c r="V2206">
        <v>0.32734200000000002</v>
      </c>
      <c r="W2206">
        <v>0.33195200000000002</v>
      </c>
      <c r="X2206">
        <v>1.0880110000000001</v>
      </c>
      <c r="Y2206">
        <v>54.010967999999998</v>
      </c>
      <c r="Z2206">
        <v>549.022153</v>
      </c>
      <c r="AA2206">
        <v>1312.850537</v>
      </c>
      <c r="AB2206">
        <v>2164.2769039999998</v>
      </c>
      <c r="AC2206">
        <v>1374.954043</v>
      </c>
      <c r="AD2206">
        <v>1890.609561</v>
      </c>
      <c r="AE2206">
        <v>3349.2357189999998</v>
      </c>
      <c r="AF2206">
        <v>3545.3799439999998</v>
      </c>
      <c r="AG2206">
        <v>2836.1100200000001</v>
      </c>
      <c r="AH2206">
        <v>1697.9772829999999</v>
      </c>
      <c r="AI2206">
        <v>1186.353247</v>
      </c>
      <c r="AJ2206">
        <v>1839.9266439999999</v>
      </c>
      <c r="AK2206">
        <v>1903.2390580000001</v>
      </c>
      <c r="AL2206">
        <v>989.57286699999997</v>
      </c>
      <c r="AM2206">
        <v>1039.489313</v>
      </c>
      <c r="AN2206">
        <v>262.53189800000001</v>
      </c>
      <c r="AO2206">
        <v>15.947492</v>
      </c>
      <c r="AP2206">
        <v>2.3008289999999998</v>
      </c>
      <c r="AQ2206">
        <v>1.236683</v>
      </c>
      <c r="AR2206">
        <v>0.81354000000000004</v>
      </c>
      <c r="AS2206">
        <v>0.620143</v>
      </c>
      <c r="AT2206">
        <v>1.2800199999999999</v>
      </c>
      <c r="AU2206">
        <v>1.807841</v>
      </c>
      <c r="AV2206">
        <v>1.031558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</row>
    <row r="2207" spans="1:56" x14ac:dyDescent="0.25">
      <c r="A2207" t="s">
        <v>323</v>
      </c>
      <c r="D2207" t="s">
        <v>1</v>
      </c>
      <c r="G2207" s="156">
        <v>42971</v>
      </c>
      <c r="H2207" s="41">
        <f t="shared" si="39"/>
        <v>41933.894188000006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0.231764</v>
      </c>
      <c r="V2207">
        <v>0.34545799999999999</v>
      </c>
      <c r="W2207">
        <v>0.58295799999999998</v>
      </c>
      <c r="X2207">
        <v>6.5303469999999999</v>
      </c>
      <c r="Y2207">
        <v>97.366727999999995</v>
      </c>
      <c r="Z2207">
        <v>513.91764899999998</v>
      </c>
      <c r="AA2207">
        <v>950.86309400000005</v>
      </c>
      <c r="AB2207">
        <v>563.99107500000002</v>
      </c>
      <c r="AC2207">
        <v>1009.810565</v>
      </c>
      <c r="AD2207">
        <v>2585.528037</v>
      </c>
      <c r="AE2207">
        <v>2951.69022</v>
      </c>
      <c r="AF2207">
        <v>2707.9850959999999</v>
      </c>
      <c r="AG2207">
        <v>3765.1154750000001</v>
      </c>
      <c r="AH2207">
        <v>4672.8704250000001</v>
      </c>
      <c r="AI2207">
        <v>4743.1309950000004</v>
      </c>
      <c r="AJ2207">
        <v>4430.2291759999998</v>
      </c>
      <c r="AK2207">
        <v>3984.5157519999998</v>
      </c>
      <c r="AL2207">
        <v>3193.0963649999999</v>
      </c>
      <c r="AM2207">
        <v>3062.914178</v>
      </c>
      <c r="AN2207">
        <v>894.635986</v>
      </c>
      <c r="AO2207">
        <v>1059.413176</v>
      </c>
      <c r="AP2207">
        <v>541.54627100000005</v>
      </c>
      <c r="AQ2207">
        <v>180.40471199999999</v>
      </c>
      <c r="AR2207">
        <v>12.290001999999999</v>
      </c>
      <c r="AS2207">
        <v>1.0123310000000001</v>
      </c>
      <c r="AT2207">
        <v>1.1707559999999999</v>
      </c>
      <c r="AU2207">
        <v>1.537944</v>
      </c>
      <c r="AV2207">
        <v>1.1676530000000001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</row>
    <row r="2208" spans="1:56" x14ac:dyDescent="0.25">
      <c r="A2208" t="s">
        <v>323</v>
      </c>
      <c r="D2208" t="s">
        <v>1</v>
      </c>
      <c r="G2208" s="156">
        <v>42972</v>
      </c>
      <c r="H2208" s="41">
        <f t="shared" si="39"/>
        <v>48075.430586999995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0.29132599999999997</v>
      </c>
      <c r="V2208">
        <v>0.30313400000000001</v>
      </c>
      <c r="W2208">
        <v>0.29793799999999998</v>
      </c>
      <c r="X2208">
        <v>3.6188630000000002</v>
      </c>
      <c r="Y2208">
        <v>114.418282</v>
      </c>
      <c r="Z2208">
        <v>566.44579799999997</v>
      </c>
      <c r="AA2208">
        <v>1323.029581</v>
      </c>
      <c r="AB2208">
        <v>2156.970589</v>
      </c>
      <c r="AC2208">
        <v>2990.3559</v>
      </c>
      <c r="AD2208">
        <v>3771.5656669999998</v>
      </c>
      <c r="AE2208">
        <v>4352.2019609999998</v>
      </c>
      <c r="AF2208">
        <v>4871.8027469999997</v>
      </c>
      <c r="AG2208">
        <v>4925.6185409999998</v>
      </c>
      <c r="AH2208">
        <v>3764.8058380000002</v>
      </c>
      <c r="AI2208">
        <v>3884.0901309999999</v>
      </c>
      <c r="AJ2208">
        <v>4560.7252049999997</v>
      </c>
      <c r="AK2208">
        <v>4193.9667310000004</v>
      </c>
      <c r="AL2208">
        <v>2767.6772959999998</v>
      </c>
      <c r="AM2208">
        <v>1656.66642</v>
      </c>
      <c r="AN2208">
        <v>1166.67797</v>
      </c>
      <c r="AO2208">
        <v>781.535526</v>
      </c>
      <c r="AP2208">
        <v>197.07239999999999</v>
      </c>
      <c r="AQ2208">
        <v>19.498708000000001</v>
      </c>
      <c r="AR2208">
        <v>2.4144299999999999</v>
      </c>
      <c r="AS2208">
        <v>1.00231</v>
      </c>
      <c r="AT2208">
        <v>1.1209849999999999</v>
      </c>
      <c r="AU2208">
        <v>0.66913999999999996</v>
      </c>
      <c r="AV2208">
        <v>0.58716999999999997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</row>
    <row r="2209" spans="1:56" x14ac:dyDescent="0.25">
      <c r="A2209" t="s">
        <v>323</v>
      </c>
      <c r="D2209" t="s">
        <v>1</v>
      </c>
      <c r="G2209" s="156">
        <v>42973</v>
      </c>
      <c r="H2209" s="41">
        <f t="shared" si="39"/>
        <v>16694.287278000003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1.210083</v>
      </c>
      <c r="V2209">
        <v>0.40434100000000001</v>
      </c>
      <c r="W2209">
        <v>0.49590200000000001</v>
      </c>
      <c r="X2209">
        <v>0.97798099999999999</v>
      </c>
      <c r="Y2209">
        <v>17.665986</v>
      </c>
      <c r="Z2209">
        <v>77.386107999999993</v>
      </c>
      <c r="AA2209">
        <v>202.18524199999999</v>
      </c>
      <c r="AB2209">
        <v>388.426717</v>
      </c>
      <c r="AC2209">
        <v>535.83990700000004</v>
      </c>
      <c r="AD2209">
        <v>1003.8030680000001</v>
      </c>
      <c r="AE2209">
        <v>872.33396500000003</v>
      </c>
      <c r="AF2209">
        <v>1131.267576</v>
      </c>
      <c r="AG2209">
        <v>1340.0442169999999</v>
      </c>
      <c r="AH2209">
        <v>1456.211503</v>
      </c>
      <c r="AI2209">
        <v>1061.5653339999999</v>
      </c>
      <c r="AJ2209">
        <v>1109.874687</v>
      </c>
      <c r="AK2209">
        <v>1468.804052</v>
      </c>
      <c r="AL2209">
        <v>1603.1109739999999</v>
      </c>
      <c r="AM2209">
        <v>1603.7192419999999</v>
      </c>
      <c r="AN2209">
        <v>1846.6568380000001</v>
      </c>
      <c r="AO2209">
        <v>668.92914499999995</v>
      </c>
      <c r="AP2209">
        <v>236.843087</v>
      </c>
      <c r="AQ2209">
        <v>57.497436</v>
      </c>
      <c r="AR2209">
        <v>4.760402</v>
      </c>
      <c r="AS2209">
        <v>1.441101</v>
      </c>
      <c r="AT2209">
        <v>1.4067890000000001</v>
      </c>
      <c r="AU2209">
        <v>1.0954060000000001</v>
      </c>
      <c r="AV2209">
        <v>0.33018900000000001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</row>
    <row r="2210" spans="1:56" x14ac:dyDescent="0.25">
      <c r="A2210" t="s">
        <v>323</v>
      </c>
      <c r="D2210" t="s">
        <v>1</v>
      </c>
      <c r="G2210" s="156">
        <v>42974</v>
      </c>
      <c r="H2210" s="41">
        <f t="shared" si="39"/>
        <v>44179.947228000005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0.29228300000000002</v>
      </c>
      <c r="V2210">
        <v>0.218141</v>
      </c>
      <c r="W2210">
        <v>0.39350200000000002</v>
      </c>
      <c r="X2210">
        <v>13.776581</v>
      </c>
      <c r="Y2210">
        <v>162.693836</v>
      </c>
      <c r="Z2210">
        <v>240.83350799999999</v>
      </c>
      <c r="AA2210">
        <v>1099.4386420000001</v>
      </c>
      <c r="AB2210">
        <v>2386.353717</v>
      </c>
      <c r="AC2210">
        <v>1559.6380569999999</v>
      </c>
      <c r="AD2210">
        <v>2654.498118</v>
      </c>
      <c r="AE2210">
        <v>3325.3296650000002</v>
      </c>
      <c r="AF2210">
        <v>4596.7933759999996</v>
      </c>
      <c r="AG2210">
        <v>2752.3008669999999</v>
      </c>
      <c r="AH2210">
        <v>3505.471603</v>
      </c>
      <c r="AI2210">
        <v>2673.659134</v>
      </c>
      <c r="AJ2210">
        <v>3826.6022370000001</v>
      </c>
      <c r="AK2210">
        <v>2064.4296020000002</v>
      </c>
      <c r="AL2210">
        <v>4094.485424</v>
      </c>
      <c r="AM2210">
        <v>4174.9557420000001</v>
      </c>
      <c r="AN2210">
        <v>3126.2928379999998</v>
      </c>
      <c r="AO2210">
        <v>1049.1906449999999</v>
      </c>
      <c r="AP2210">
        <v>571.73348699999997</v>
      </c>
      <c r="AQ2210">
        <v>218.940236</v>
      </c>
      <c r="AR2210">
        <v>76.145002000000005</v>
      </c>
      <c r="AS2210">
        <v>1.4080010000000001</v>
      </c>
      <c r="AT2210">
        <v>1.1406890000000001</v>
      </c>
      <c r="AU2210">
        <v>1.493706</v>
      </c>
      <c r="AV2210">
        <v>1.4385889999999999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</row>
    <row r="2211" spans="1:56" x14ac:dyDescent="0.25">
      <c r="A2211" t="s">
        <v>323</v>
      </c>
      <c r="D2211" t="s">
        <v>1</v>
      </c>
      <c r="G2211" s="156">
        <v>42975</v>
      </c>
      <c r="H2211" s="41">
        <f t="shared" si="39"/>
        <v>48462.573470999989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0.29971100000000001</v>
      </c>
      <c r="V2211">
        <v>0.27182299999999998</v>
      </c>
      <c r="W2211">
        <v>1.05216</v>
      </c>
      <c r="X2211">
        <v>13.857042</v>
      </c>
      <c r="Y2211">
        <v>30.225735</v>
      </c>
      <c r="Z2211">
        <v>231.50809599999999</v>
      </c>
      <c r="AA2211">
        <v>837.18152399999997</v>
      </c>
      <c r="AB2211">
        <v>1232.9363840000001</v>
      </c>
      <c r="AC2211">
        <v>1788.7451169999999</v>
      </c>
      <c r="AD2211">
        <v>3166.030902</v>
      </c>
      <c r="AE2211">
        <v>4007.038998</v>
      </c>
      <c r="AF2211">
        <v>3365.3763859999999</v>
      </c>
      <c r="AG2211">
        <v>3933.1595659999998</v>
      </c>
      <c r="AH2211">
        <v>4303.853126</v>
      </c>
      <c r="AI2211">
        <v>3504.014694</v>
      </c>
      <c r="AJ2211">
        <v>3918.2633970000002</v>
      </c>
      <c r="AK2211">
        <v>4396.4082420000004</v>
      </c>
      <c r="AL2211">
        <v>3305.9377760000002</v>
      </c>
      <c r="AM2211">
        <v>3292.6765799999998</v>
      </c>
      <c r="AN2211">
        <v>3182.6449980000002</v>
      </c>
      <c r="AO2211">
        <v>2291.8497179999999</v>
      </c>
      <c r="AP2211">
        <v>1273.8743710000001</v>
      </c>
      <c r="AQ2211">
        <v>365.10491500000001</v>
      </c>
      <c r="AR2211">
        <v>14.542849</v>
      </c>
      <c r="AS2211">
        <v>1.6823189999999999</v>
      </c>
      <c r="AT2211">
        <v>1.7330669999999999</v>
      </c>
      <c r="AU2211">
        <v>1.0647930000000001</v>
      </c>
      <c r="AV2211">
        <v>1.239182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</row>
    <row r="2212" spans="1:56" x14ac:dyDescent="0.25">
      <c r="A2212" t="s">
        <v>323</v>
      </c>
      <c r="D2212" t="s">
        <v>1</v>
      </c>
      <c r="G2212" s="156">
        <v>42976</v>
      </c>
      <c r="H2212" s="41">
        <f t="shared" si="39"/>
        <v>21212.709852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0.51229000000000002</v>
      </c>
      <c r="V2212">
        <v>0.30552600000000002</v>
      </c>
      <c r="W2212">
        <v>0.738734</v>
      </c>
      <c r="X2212">
        <v>3.0937830000000002</v>
      </c>
      <c r="Y2212">
        <v>130.335646</v>
      </c>
      <c r="Z2212">
        <v>689.46535900000003</v>
      </c>
      <c r="AA2212">
        <v>1523.827702</v>
      </c>
      <c r="AB2212">
        <v>2127.2785170000002</v>
      </c>
      <c r="AC2212">
        <v>1595.1729270000001</v>
      </c>
      <c r="AD2212">
        <v>1318.704518</v>
      </c>
      <c r="AE2212">
        <v>1702.714266</v>
      </c>
      <c r="AF2212">
        <v>1853.4631440000001</v>
      </c>
      <c r="AG2212">
        <v>1747.3041860000001</v>
      </c>
      <c r="AH2212">
        <v>724.38597200000004</v>
      </c>
      <c r="AI2212">
        <v>1512.869271</v>
      </c>
      <c r="AJ2212">
        <v>1327.693068</v>
      </c>
      <c r="AK2212">
        <v>903.669758</v>
      </c>
      <c r="AL2212">
        <v>1859.0966350000001</v>
      </c>
      <c r="AM2212">
        <v>1317.9637729999999</v>
      </c>
      <c r="AN2212">
        <v>656.971046</v>
      </c>
      <c r="AO2212">
        <v>96.944885999999997</v>
      </c>
      <c r="AP2212">
        <v>33.460816999999999</v>
      </c>
      <c r="AQ2212">
        <v>60.539586</v>
      </c>
      <c r="AR2212">
        <v>22.524730000000002</v>
      </c>
      <c r="AS2212">
        <v>1.1654690000000001</v>
      </c>
      <c r="AT2212">
        <v>1.056775</v>
      </c>
      <c r="AU2212">
        <v>0.78507499999999997</v>
      </c>
      <c r="AV2212">
        <v>0.66639300000000001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</row>
    <row r="2213" spans="1:56" x14ac:dyDescent="0.25">
      <c r="A2213" t="s">
        <v>323</v>
      </c>
      <c r="D2213" t="s">
        <v>1</v>
      </c>
      <c r="G2213" s="156">
        <v>42977</v>
      </c>
      <c r="H2213" s="41">
        <f t="shared" si="39"/>
        <v>43627.341388999987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0.37824000000000002</v>
      </c>
      <c r="V2213">
        <v>1.2158420000000001</v>
      </c>
      <c r="W2213">
        <v>0.536852</v>
      </c>
      <c r="X2213">
        <v>10.019304999999999</v>
      </c>
      <c r="Y2213">
        <v>77.501767000000001</v>
      </c>
      <c r="Z2213">
        <v>69.438151000000005</v>
      </c>
      <c r="AA2213">
        <v>113.68510999999999</v>
      </c>
      <c r="AB2213">
        <v>230.093098</v>
      </c>
      <c r="AC2213">
        <v>384.04228599999999</v>
      </c>
      <c r="AD2213">
        <v>524.19950100000005</v>
      </c>
      <c r="AE2213">
        <v>1003.199736</v>
      </c>
      <c r="AF2213">
        <v>2236.8706499999998</v>
      </c>
      <c r="AG2213">
        <v>3410.1066540000002</v>
      </c>
      <c r="AH2213">
        <v>5220.9834620000001</v>
      </c>
      <c r="AI2213">
        <v>4905.1402459999999</v>
      </c>
      <c r="AJ2213">
        <v>4921.9739229999996</v>
      </c>
      <c r="AK2213">
        <v>5028.5611959999997</v>
      </c>
      <c r="AL2213">
        <v>4418.8364689999999</v>
      </c>
      <c r="AM2213">
        <v>4124.524469</v>
      </c>
      <c r="AN2213">
        <v>3109.7509709999999</v>
      </c>
      <c r="AO2213">
        <v>2012.3342789999999</v>
      </c>
      <c r="AP2213">
        <v>1213.440286</v>
      </c>
      <c r="AQ2213">
        <v>504.64878299999998</v>
      </c>
      <c r="AR2213">
        <v>98.670051000000001</v>
      </c>
      <c r="AS2213">
        <v>3.4802430000000002</v>
      </c>
      <c r="AT2213">
        <v>1.5430200000000001</v>
      </c>
      <c r="AU2213">
        <v>1.140841</v>
      </c>
      <c r="AV2213">
        <v>1.0259579999999999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</row>
    <row r="2214" spans="1:56" x14ac:dyDescent="0.25">
      <c r="A2214" t="s">
        <v>323</v>
      </c>
      <c r="D2214" t="s">
        <v>1</v>
      </c>
      <c r="G2214" s="156">
        <v>42978</v>
      </c>
      <c r="H2214" s="41">
        <f t="shared" si="39"/>
        <v>69759.654704999994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0.33306400000000003</v>
      </c>
      <c r="V2214">
        <v>0.320658</v>
      </c>
      <c r="W2214">
        <v>0.48305799999999999</v>
      </c>
      <c r="X2214">
        <v>33.795791999999999</v>
      </c>
      <c r="Y2214">
        <v>275.87304</v>
      </c>
      <c r="Z2214">
        <v>850.55893800000001</v>
      </c>
      <c r="AA2214">
        <v>1674.4764660000001</v>
      </c>
      <c r="AB2214">
        <v>2495.5144620000001</v>
      </c>
      <c r="AC2214">
        <v>3347.8338450000001</v>
      </c>
      <c r="AD2214">
        <v>4173.3836389999997</v>
      </c>
      <c r="AE2214">
        <v>4915.0273900000002</v>
      </c>
      <c r="AF2214">
        <v>5461.1862469999996</v>
      </c>
      <c r="AG2214">
        <v>5823.8360350000003</v>
      </c>
      <c r="AH2214">
        <v>5982.0992850000002</v>
      </c>
      <c r="AI2214">
        <v>6000.7959080000001</v>
      </c>
      <c r="AJ2214">
        <v>5870.1280479999996</v>
      </c>
      <c r="AK2214">
        <v>5507.06203</v>
      </c>
      <c r="AL2214">
        <v>4954.2029160000002</v>
      </c>
      <c r="AM2214">
        <v>4268.876209</v>
      </c>
      <c r="AN2214">
        <v>3460.711726</v>
      </c>
      <c r="AO2214">
        <v>2493.956925</v>
      </c>
      <c r="AP2214">
        <v>1472.1079199999999</v>
      </c>
      <c r="AQ2214">
        <v>583.06606799999997</v>
      </c>
      <c r="AR2214">
        <v>106.71355200000001</v>
      </c>
      <c r="AS2214">
        <v>4.4294310000000001</v>
      </c>
      <c r="AT2214">
        <v>1.0902559999999999</v>
      </c>
      <c r="AU2214">
        <v>1.0587439999999999</v>
      </c>
      <c r="AV2214">
        <v>0.73305299999999995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</row>
    <row r="2215" spans="1:56" x14ac:dyDescent="0.25">
      <c r="A2215" t="s">
        <v>323</v>
      </c>
      <c r="D2215" t="s">
        <v>1</v>
      </c>
      <c r="G2215" s="156">
        <v>42979</v>
      </c>
      <c r="H2215" s="41">
        <f t="shared" si="39"/>
        <v>45871.709758999998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1.0868260000000001</v>
      </c>
      <c r="V2215">
        <v>0.38383400000000001</v>
      </c>
      <c r="W2215">
        <v>0.58333800000000002</v>
      </c>
      <c r="X2215">
        <v>51.036543999999999</v>
      </c>
      <c r="Y2215">
        <v>416.20320400000003</v>
      </c>
      <c r="Z2215">
        <v>359.38321500000001</v>
      </c>
      <c r="AA2215">
        <v>659.28515800000002</v>
      </c>
      <c r="AB2215">
        <v>1355.931454</v>
      </c>
      <c r="AC2215">
        <v>3438.0886329999998</v>
      </c>
      <c r="AD2215">
        <v>3326.9562209999999</v>
      </c>
      <c r="AE2215">
        <v>4335.2782829999996</v>
      </c>
      <c r="AF2215">
        <v>4422.6610970000002</v>
      </c>
      <c r="AG2215">
        <v>4604.9540269999998</v>
      </c>
      <c r="AH2215">
        <v>3579.9235250000002</v>
      </c>
      <c r="AI2215">
        <v>3311.6169799999998</v>
      </c>
      <c r="AJ2215">
        <v>1722.4484170000001</v>
      </c>
      <c r="AK2215">
        <v>2601.6421249999999</v>
      </c>
      <c r="AL2215">
        <v>3163.2907479999999</v>
      </c>
      <c r="AM2215">
        <v>3592.3438200000001</v>
      </c>
      <c r="AN2215">
        <v>1378.817769</v>
      </c>
      <c r="AO2215">
        <v>1164.005684</v>
      </c>
      <c r="AP2215">
        <v>1614.2226350000001</v>
      </c>
      <c r="AQ2215">
        <v>648.09238700000003</v>
      </c>
      <c r="AR2215">
        <v>115.96773</v>
      </c>
      <c r="AS2215">
        <v>4.0938100000000004</v>
      </c>
      <c r="AT2215">
        <v>1.071585</v>
      </c>
      <c r="AU2215">
        <v>1.24854</v>
      </c>
      <c r="AV2215">
        <v>1.0921700000000001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</row>
    <row r="2216" spans="1:56" x14ac:dyDescent="0.25">
      <c r="A2216" t="s">
        <v>323</v>
      </c>
      <c r="D2216" t="s">
        <v>1</v>
      </c>
      <c r="G2216" s="156">
        <v>42980</v>
      </c>
      <c r="H2216" s="41">
        <f t="shared" si="39"/>
        <v>13276.774676999999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0.19678300000000001</v>
      </c>
      <c r="V2216">
        <v>0.465341</v>
      </c>
      <c r="W2216">
        <v>0.44040200000000002</v>
      </c>
      <c r="X2216">
        <v>0.73653900000000005</v>
      </c>
      <c r="Y2216">
        <v>1.9584109999999999</v>
      </c>
      <c r="Z2216">
        <v>7.3371740000000001</v>
      </c>
      <c r="AA2216">
        <v>157.519263</v>
      </c>
      <c r="AB2216">
        <v>361.51518800000002</v>
      </c>
      <c r="AC2216">
        <v>126.919397</v>
      </c>
      <c r="AD2216">
        <v>454.56881600000003</v>
      </c>
      <c r="AE2216">
        <v>1855.1458439999999</v>
      </c>
      <c r="AF2216">
        <v>4141.6806370000004</v>
      </c>
      <c r="AG2216">
        <v>2856.7683470000002</v>
      </c>
      <c r="AH2216">
        <v>996.31302800000003</v>
      </c>
      <c r="AI2216">
        <v>488.63231500000001</v>
      </c>
      <c r="AJ2216">
        <v>453.57458700000001</v>
      </c>
      <c r="AK2216">
        <v>393.16571900000002</v>
      </c>
      <c r="AL2216">
        <v>267.36961300000002</v>
      </c>
      <c r="AM2216">
        <v>262.91587399999997</v>
      </c>
      <c r="AN2216">
        <v>308.17626899999999</v>
      </c>
      <c r="AO2216">
        <v>95.213567999999995</v>
      </c>
      <c r="AP2216">
        <v>39.958874999999999</v>
      </c>
      <c r="AQ2216">
        <v>2.4299490000000001</v>
      </c>
      <c r="AR2216">
        <v>1.5013529999999999</v>
      </c>
      <c r="AS2216">
        <v>0.65240100000000001</v>
      </c>
      <c r="AT2216">
        <v>0.60578900000000002</v>
      </c>
      <c r="AU2216">
        <v>0.72800600000000004</v>
      </c>
      <c r="AV2216">
        <v>0.28518900000000003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</row>
    <row r="2217" spans="1:56" x14ac:dyDescent="0.25">
      <c r="A2217" t="s">
        <v>323</v>
      </c>
      <c r="D2217" t="s">
        <v>1</v>
      </c>
      <c r="G2217" s="156">
        <v>42981</v>
      </c>
      <c r="H2217" s="41">
        <f t="shared" si="39"/>
        <v>22813.501376999997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0.29228300000000002</v>
      </c>
      <c r="V2217">
        <v>0.23064100000000001</v>
      </c>
      <c r="W2217">
        <v>0.33700200000000002</v>
      </c>
      <c r="X2217">
        <v>1.4635389999999999</v>
      </c>
      <c r="Y2217">
        <v>23.071211000000002</v>
      </c>
      <c r="Z2217">
        <v>57.830874000000001</v>
      </c>
      <c r="AA2217">
        <v>7.6439130000000004</v>
      </c>
      <c r="AB2217">
        <v>4.2137380000000002</v>
      </c>
      <c r="AC2217">
        <v>3.185397</v>
      </c>
      <c r="AD2217">
        <v>9.9558660000000003</v>
      </c>
      <c r="AE2217">
        <v>11.249093999999999</v>
      </c>
      <c r="AF2217">
        <v>86.172487000000004</v>
      </c>
      <c r="AG2217">
        <v>808.21299699999997</v>
      </c>
      <c r="AH2217">
        <v>950.37592800000004</v>
      </c>
      <c r="AI2217">
        <v>1293.2844150000001</v>
      </c>
      <c r="AJ2217">
        <v>1328.1829869999999</v>
      </c>
      <c r="AK2217">
        <v>5783.5803690000002</v>
      </c>
      <c r="AL2217">
        <v>4095.0098630000002</v>
      </c>
      <c r="AM2217">
        <v>2415.9904740000002</v>
      </c>
      <c r="AN2217">
        <v>3593.751769</v>
      </c>
      <c r="AO2217">
        <v>1641.2939679999999</v>
      </c>
      <c r="AP2217">
        <v>279.223275</v>
      </c>
      <c r="AQ2217">
        <v>259.223949</v>
      </c>
      <c r="AR2217">
        <v>154.607653</v>
      </c>
      <c r="AS2217">
        <v>3.117801</v>
      </c>
      <c r="AT2217">
        <v>0.73558900000000005</v>
      </c>
      <c r="AU2217">
        <v>0.77260600000000001</v>
      </c>
      <c r="AV2217">
        <v>0.49168899999999999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</row>
    <row r="2218" spans="1:56" x14ac:dyDescent="0.25">
      <c r="A2218" t="s">
        <v>323</v>
      </c>
      <c r="D2218" t="s">
        <v>1</v>
      </c>
      <c r="G2218" s="156">
        <v>42982</v>
      </c>
      <c r="H2218" s="41">
        <f t="shared" si="39"/>
        <v>47725.989002000002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1.1969110000000001</v>
      </c>
      <c r="V2218">
        <v>0.392623</v>
      </c>
      <c r="W2218">
        <v>0.65566000000000002</v>
      </c>
      <c r="X2218">
        <v>32.707141999999997</v>
      </c>
      <c r="Y2218">
        <v>318.894789</v>
      </c>
      <c r="Z2218">
        <v>997.89956600000005</v>
      </c>
      <c r="AA2218">
        <v>1898.3061339999999</v>
      </c>
      <c r="AB2218">
        <v>2636.978826</v>
      </c>
      <c r="AC2218">
        <v>2486.2555069999999</v>
      </c>
      <c r="AD2218">
        <v>2020.8052359999999</v>
      </c>
      <c r="AE2218">
        <v>1432.9166190000001</v>
      </c>
      <c r="AF2218">
        <v>4532.9355509999996</v>
      </c>
      <c r="AG2218">
        <v>5604.3324510000002</v>
      </c>
      <c r="AH2218">
        <v>4082.1240659999999</v>
      </c>
      <c r="AI2218">
        <v>3397.4570549999999</v>
      </c>
      <c r="AJ2218">
        <v>5740.2549589999999</v>
      </c>
      <c r="AK2218">
        <v>2717.9242180000001</v>
      </c>
      <c r="AL2218">
        <v>3372.5694830000002</v>
      </c>
      <c r="AM2218">
        <v>4042.0655320000001</v>
      </c>
      <c r="AN2218">
        <v>1051.248163</v>
      </c>
      <c r="AO2218">
        <v>550.98406899999998</v>
      </c>
      <c r="AP2218">
        <v>344.76898599999998</v>
      </c>
      <c r="AQ2218">
        <v>325.19763799999998</v>
      </c>
      <c r="AR2218">
        <v>132.23611700000001</v>
      </c>
      <c r="AS2218">
        <v>1.189959</v>
      </c>
      <c r="AT2218">
        <v>1.0377670000000001</v>
      </c>
      <c r="AU2218">
        <v>1.690593</v>
      </c>
      <c r="AV2218">
        <v>0.96338199999999996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</row>
    <row r="2219" spans="1:56" x14ac:dyDescent="0.25">
      <c r="A2219" t="s">
        <v>323</v>
      </c>
      <c r="D2219" t="s">
        <v>1</v>
      </c>
      <c r="G2219" s="156">
        <v>42983</v>
      </c>
      <c r="H2219" s="41">
        <f t="shared" si="39"/>
        <v>22069.632698000001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0.36758999999999997</v>
      </c>
      <c r="V2219">
        <v>0.390926</v>
      </c>
      <c r="W2219">
        <v>0.32813399999999998</v>
      </c>
      <c r="X2219">
        <v>5.8652230000000003</v>
      </c>
      <c r="Y2219">
        <v>103.03576099999999</v>
      </c>
      <c r="Z2219">
        <v>638.99553300000002</v>
      </c>
      <c r="AA2219">
        <v>1111.6346450000001</v>
      </c>
      <c r="AB2219">
        <v>1894.6523090000001</v>
      </c>
      <c r="AC2219">
        <v>1435.9154149999999</v>
      </c>
      <c r="AD2219">
        <v>1469.8104840000001</v>
      </c>
      <c r="AE2219">
        <v>2155.512326</v>
      </c>
      <c r="AF2219">
        <v>1316.436954</v>
      </c>
      <c r="AG2219">
        <v>2005.5695659999999</v>
      </c>
      <c r="AH2219">
        <v>940.93987500000003</v>
      </c>
      <c r="AI2219">
        <v>907.63182900000004</v>
      </c>
      <c r="AJ2219">
        <v>1048.4226490000001</v>
      </c>
      <c r="AK2219">
        <v>2522.4865119999999</v>
      </c>
      <c r="AL2219">
        <v>2290.1922100000002</v>
      </c>
      <c r="AM2219">
        <v>1310.9687260000001</v>
      </c>
      <c r="AN2219">
        <v>398.89452199999999</v>
      </c>
      <c r="AO2219">
        <v>106.044146</v>
      </c>
      <c r="AP2219">
        <v>325.98398700000001</v>
      </c>
      <c r="AQ2219">
        <v>72.268733999999995</v>
      </c>
      <c r="AR2219">
        <v>2.1858300000000002</v>
      </c>
      <c r="AS2219">
        <v>1.585869</v>
      </c>
      <c r="AT2219">
        <v>1.5073749999999999</v>
      </c>
      <c r="AU2219">
        <v>1.4954750000000001</v>
      </c>
      <c r="AV2219">
        <v>0.51009300000000002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</row>
    <row r="2220" spans="1:56" x14ac:dyDescent="0.25">
      <c r="A2220" t="s">
        <v>323</v>
      </c>
      <c r="D2220" t="s">
        <v>1</v>
      </c>
      <c r="G2220" s="156">
        <v>42984</v>
      </c>
      <c r="H2220" s="41">
        <f t="shared" si="39"/>
        <v>22636.500875000005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0.17524000000000001</v>
      </c>
      <c r="V2220">
        <v>0.31814199999999998</v>
      </c>
      <c r="W2220">
        <v>0.34145199999999998</v>
      </c>
      <c r="X2220">
        <v>13.99151</v>
      </c>
      <c r="Y2220">
        <v>83.391734999999997</v>
      </c>
      <c r="Z2220">
        <v>175.44017500000001</v>
      </c>
      <c r="AA2220">
        <v>470.910056</v>
      </c>
      <c r="AB2220">
        <v>1058.0883819999999</v>
      </c>
      <c r="AC2220">
        <v>792.83773599999995</v>
      </c>
      <c r="AD2220">
        <v>543.46415999999999</v>
      </c>
      <c r="AE2220">
        <v>975.06838600000003</v>
      </c>
      <c r="AF2220">
        <v>2058.7422499999998</v>
      </c>
      <c r="AG2220">
        <v>1324.911304</v>
      </c>
      <c r="AH2220">
        <v>926.86471200000005</v>
      </c>
      <c r="AI2220">
        <v>2042.6732959999999</v>
      </c>
      <c r="AJ2220">
        <v>2915.4113229999998</v>
      </c>
      <c r="AK2220">
        <v>2736.0406459999999</v>
      </c>
      <c r="AL2220">
        <v>2290.727719</v>
      </c>
      <c r="AM2220">
        <v>1884.7865690000001</v>
      </c>
      <c r="AN2220">
        <v>450.97132099999999</v>
      </c>
      <c r="AO2220">
        <v>1270.3790289999999</v>
      </c>
      <c r="AP2220">
        <v>534.52768600000002</v>
      </c>
      <c r="AQ2220">
        <v>46.178832999999997</v>
      </c>
      <c r="AR2220">
        <v>31.982851</v>
      </c>
      <c r="AS2220">
        <v>5.5017430000000003</v>
      </c>
      <c r="AT2220">
        <v>1.2074199999999999</v>
      </c>
      <c r="AU2220">
        <v>0.88094099999999997</v>
      </c>
      <c r="AV2220">
        <v>0.68625800000000003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</row>
    <row r="2221" spans="1:56" x14ac:dyDescent="0.25">
      <c r="A2221" t="s">
        <v>323</v>
      </c>
      <c r="D2221" t="s">
        <v>1</v>
      </c>
      <c r="G2221" s="156">
        <v>42985</v>
      </c>
      <c r="H2221" s="41">
        <f t="shared" si="39"/>
        <v>27322.465754999997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0.22956399999999999</v>
      </c>
      <c r="V2221">
        <v>0.47275800000000001</v>
      </c>
      <c r="W2221">
        <v>1.2242580000000001</v>
      </c>
      <c r="X2221">
        <v>46.562592000000002</v>
      </c>
      <c r="Y2221">
        <v>214.44699</v>
      </c>
      <c r="Z2221">
        <v>910.77078800000004</v>
      </c>
      <c r="AA2221">
        <v>1765.2453660000001</v>
      </c>
      <c r="AB2221">
        <v>1810.404712</v>
      </c>
      <c r="AC2221">
        <v>1127.742195</v>
      </c>
      <c r="AD2221">
        <v>1604.0431390000001</v>
      </c>
      <c r="AE2221">
        <v>1801.2848899999999</v>
      </c>
      <c r="AF2221">
        <v>1971.4483970000001</v>
      </c>
      <c r="AG2221">
        <v>1345.9271349999999</v>
      </c>
      <c r="AH2221">
        <v>3089.3768850000001</v>
      </c>
      <c r="AI2221">
        <v>3759.1661079999999</v>
      </c>
      <c r="AJ2221">
        <v>1589.0514479999999</v>
      </c>
      <c r="AK2221">
        <v>2822.20093</v>
      </c>
      <c r="AL2221">
        <v>1479.543216</v>
      </c>
      <c r="AM2221">
        <v>510.189909</v>
      </c>
      <c r="AN2221">
        <v>574.58712600000001</v>
      </c>
      <c r="AO2221">
        <v>654.57602499999996</v>
      </c>
      <c r="AP2221">
        <v>189.44512</v>
      </c>
      <c r="AQ2221">
        <v>7.3300679999999998</v>
      </c>
      <c r="AR2221">
        <v>41.395851999999998</v>
      </c>
      <c r="AS2221">
        <v>1.503231</v>
      </c>
      <c r="AT2221">
        <v>1.4712559999999999</v>
      </c>
      <c r="AU2221">
        <v>1.336044</v>
      </c>
      <c r="AV2221">
        <v>1.4897530000000001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</row>
    <row r="2222" spans="1:56" x14ac:dyDescent="0.25">
      <c r="A2222" t="s">
        <v>323</v>
      </c>
      <c r="D2222" t="s">
        <v>1</v>
      </c>
      <c r="G2222" s="156">
        <v>42986</v>
      </c>
      <c r="H2222" s="41">
        <f t="shared" si="39"/>
        <v>45754.95240900002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0.25062600000000002</v>
      </c>
      <c r="V2222">
        <v>0.23863400000000001</v>
      </c>
      <c r="W2222">
        <v>2.4105379999999998</v>
      </c>
      <c r="X2222">
        <v>56.613943999999996</v>
      </c>
      <c r="Y2222">
        <v>138.18265400000001</v>
      </c>
      <c r="Z2222">
        <v>914.28176499999995</v>
      </c>
      <c r="AA2222">
        <v>1861.8178579999999</v>
      </c>
      <c r="AB2222">
        <v>2901.8702039999998</v>
      </c>
      <c r="AC2222">
        <v>3527.5624330000001</v>
      </c>
      <c r="AD2222">
        <v>4503.5839210000004</v>
      </c>
      <c r="AE2222">
        <v>4010.7469329999999</v>
      </c>
      <c r="AF2222">
        <v>5249.6962970000004</v>
      </c>
      <c r="AG2222">
        <v>4821.5772770000003</v>
      </c>
      <c r="AH2222">
        <v>4569.192575</v>
      </c>
      <c r="AI2222">
        <v>4609.9669800000001</v>
      </c>
      <c r="AJ2222">
        <v>2631.5723670000002</v>
      </c>
      <c r="AK2222">
        <v>1440.790125</v>
      </c>
      <c r="AL2222">
        <v>2199.8234480000001</v>
      </c>
      <c r="AM2222">
        <v>647.44172000000003</v>
      </c>
      <c r="AN2222">
        <v>662.86771899999997</v>
      </c>
      <c r="AO2222">
        <v>540.97933399999999</v>
      </c>
      <c r="AP2222">
        <v>327.62553500000001</v>
      </c>
      <c r="AQ2222">
        <v>115.861887</v>
      </c>
      <c r="AR2222">
        <v>14.951129999999999</v>
      </c>
      <c r="AS2222">
        <v>1.20261</v>
      </c>
      <c r="AT2222">
        <v>1.801785</v>
      </c>
      <c r="AU2222">
        <v>1.3845400000000001</v>
      </c>
      <c r="AV2222">
        <v>0.65756999999999999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</row>
    <row r="2223" spans="1:56" x14ac:dyDescent="0.25">
      <c r="A2223" t="s">
        <v>323</v>
      </c>
      <c r="D2223" t="s">
        <v>1</v>
      </c>
      <c r="G2223" s="156">
        <v>42987</v>
      </c>
      <c r="H2223" s="41">
        <f t="shared" si="39"/>
        <v>56838.705328000011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0.28878300000000001</v>
      </c>
      <c r="V2223">
        <v>0.367141</v>
      </c>
      <c r="W2223">
        <v>1.4912019999999999</v>
      </c>
      <c r="X2223">
        <v>37.675739</v>
      </c>
      <c r="Y2223">
        <v>232.67476099999999</v>
      </c>
      <c r="Z2223">
        <v>714.39897399999995</v>
      </c>
      <c r="AA2223">
        <v>1195.4148130000001</v>
      </c>
      <c r="AB2223">
        <v>1248.491088</v>
      </c>
      <c r="AC2223">
        <v>2316.3752469999999</v>
      </c>
      <c r="AD2223">
        <v>3638.1937160000002</v>
      </c>
      <c r="AE2223">
        <v>2856.9212440000001</v>
      </c>
      <c r="AF2223">
        <v>4021.7927370000002</v>
      </c>
      <c r="AG2223">
        <v>5412.9589640000004</v>
      </c>
      <c r="AH2223">
        <v>5686.8732449999998</v>
      </c>
      <c r="AI2223">
        <v>5922.5337980000004</v>
      </c>
      <c r="AJ2223">
        <v>5624.1000039999999</v>
      </c>
      <c r="AK2223">
        <v>4826.1271859999997</v>
      </c>
      <c r="AL2223">
        <v>4719.6551630000004</v>
      </c>
      <c r="AM2223">
        <v>3615.3553240000001</v>
      </c>
      <c r="AN2223">
        <v>1975.9406690000001</v>
      </c>
      <c r="AO2223">
        <v>1351.780518</v>
      </c>
      <c r="AP2223">
        <v>648.341725</v>
      </c>
      <c r="AQ2223">
        <v>688.59884899999997</v>
      </c>
      <c r="AR2223">
        <v>97.099452999999997</v>
      </c>
      <c r="AS2223">
        <v>1.8105009999999999</v>
      </c>
      <c r="AT2223">
        <v>1.0311889999999999</v>
      </c>
      <c r="AU2223">
        <v>1.3253060000000001</v>
      </c>
      <c r="AV2223">
        <v>1.0879890000000001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</row>
    <row r="2224" spans="1:56" x14ac:dyDescent="0.25">
      <c r="A2224" t="s">
        <v>323</v>
      </c>
      <c r="D2224" t="s">
        <v>1</v>
      </c>
      <c r="G2224" s="156">
        <v>42988</v>
      </c>
      <c r="H2224" s="41">
        <f t="shared" si="39"/>
        <v>42927.147199999992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0.52145699999999995</v>
      </c>
      <c r="V2224">
        <v>0.36721500000000001</v>
      </c>
      <c r="W2224">
        <v>6.4625760000000003</v>
      </c>
      <c r="X2224">
        <v>121.922713</v>
      </c>
      <c r="Y2224">
        <v>553.08938499999999</v>
      </c>
      <c r="Z2224">
        <v>1281.9504480000001</v>
      </c>
      <c r="AA2224">
        <v>1912.9804369999999</v>
      </c>
      <c r="AB2224">
        <v>1871.7603120000001</v>
      </c>
      <c r="AC2224">
        <v>1632.487721</v>
      </c>
      <c r="AD2224">
        <v>2546.4343899999999</v>
      </c>
      <c r="AE2224">
        <v>1335.0420180000001</v>
      </c>
      <c r="AF2224">
        <v>1352.3892109999999</v>
      </c>
      <c r="AG2224">
        <v>893.44663800000001</v>
      </c>
      <c r="AH2224">
        <v>1255.4629689999999</v>
      </c>
      <c r="AI2224">
        <v>1910.7678719999999</v>
      </c>
      <c r="AJ2224">
        <v>3457.028828</v>
      </c>
      <c r="AK2224">
        <v>4538.90906</v>
      </c>
      <c r="AL2224">
        <v>4691.9328869999999</v>
      </c>
      <c r="AM2224">
        <v>4510.8870980000002</v>
      </c>
      <c r="AN2224">
        <v>3746.3937430000001</v>
      </c>
      <c r="AO2224">
        <v>2749.3128919999999</v>
      </c>
      <c r="AP2224">
        <v>1635.169699</v>
      </c>
      <c r="AQ2224">
        <v>727.42832299999998</v>
      </c>
      <c r="AR2224">
        <v>183.890027</v>
      </c>
      <c r="AS2224">
        <v>6.8464749999999999</v>
      </c>
      <c r="AT2224">
        <v>1.308063</v>
      </c>
      <c r="AU2224">
        <v>1.59778</v>
      </c>
      <c r="AV2224">
        <v>1.3569629999999999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</row>
    <row r="2225" spans="1:56" x14ac:dyDescent="0.25">
      <c r="A2225" t="s">
        <v>323</v>
      </c>
      <c r="D2225" t="s">
        <v>1</v>
      </c>
      <c r="G2225" s="156">
        <v>42989</v>
      </c>
      <c r="H2225" s="41">
        <f t="shared" si="39"/>
        <v>7465.4922020000004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0.43811099999999997</v>
      </c>
      <c r="V2225">
        <v>0.74112299999999998</v>
      </c>
      <c r="W2225">
        <v>1.6699600000000001</v>
      </c>
      <c r="X2225">
        <v>1.414142</v>
      </c>
      <c r="Y2225">
        <v>3.1724890000000001</v>
      </c>
      <c r="Z2225">
        <v>131.967466</v>
      </c>
      <c r="AA2225">
        <v>766.82098399999995</v>
      </c>
      <c r="AB2225">
        <v>396.31592599999999</v>
      </c>
      <c r="AC2225">
        <v>885.53250700000001</v>
      </c>
      <c r="AD2225">
        <v>624.23133600000006</v>
      </c>
      <c r="AE2225">
        <v>734.05626900000004</v>
      </c>
      <c r="AF2225">
        <v>262.10855099999998</v>
      </c>
      <c r="AG2225">
        <v>141.53060099999999</v>
      </c>
      <c r="AH2225">
        <v>192.58201600000001</v>
      </c>
      <c r="AI2225">
        <v>507.322655</v>
      </c>
      <c r="AJ2225">
        <v>235.807909</v>
      </c>
      <c r="AK2225">
        <v>29.979818000000002</v>
      </c>
      <c r="AL2225">
        <v>424.253533</v>
      </c>
      <c r="AM2225">
        <v>836.00398199999995</v>
      </c>
      <c r="AN2225">
        <v>482.64496300000002</v>
      </c>
      <c r="AO2225">
        <v>393.356719</v>
      </c>
      <c r="AP2225">
        <v>224.24618599999999</v>
      </c>
      <c r="AQ2225">
        <v>119.948038</v>
      </c>
      <c r="AR2225">
        <v>63.222316999999997</v>
      </c>
      <c r="AS2225">
        <v>3.2348590000000002</v>
      </c>
      <c r="AT2225">
        <v>1.2292670000000001</v>
      </c>
      <c r="AU2225">
        <v>0.98639299999999996</v>
      </c>
      <c r="AV2225">
        <v>0.67408199999999996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</row>
    <row r="2226" spans="1:56" x14ac:dyDescent="0.25">
      <c r="A2226" t="s">
        <v>323</v>
      </c>
      <c r="D2226" t="s">
        <v>1</v>
      </c>
      <c r="G2226" s="156">
        <v>42990</v>
      </c>
      <c r="H2226" s="41">
        <f t="shared" si="39"/>
        <v>9554.1109480000014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0.67308999999999997</v>
      </c>
      <c r="V2226">
        <v>0.31522600000000001</v>
      </c>
      <c r="W2226">
        <v>0.789134</v>
      </c>
      <c r="X2226">
        <v>1.6714230000000001</v>
      </c>
      <c r="Y2226">
        <v>1.857761</v>
      </c>
      <c r="Z2226">
        <v>2.2449330000000001</v>
      </c>
      <c r="AA2226">
        <v>3.6013950000000001</v>
      </c>
      <c r="AB2226">
        <v>9.2611589999999993</v>
      </c>
      <c r="AC2226">
        <v>30.052115000000001</v>
      </c>
      <c r="AD2226">
        <v>32.180033999999999</v>
      </c>
      <c r="AE2226">
        <v>62.528925999999998</v>
      </c>
      <c r="AF2226">
        <v>97.453254000000001</v>
      </c>
      <c r="AG2226">
        <v>41.946666</v>
      </c>
      <c r="AH2226">
        <v>1885.752925</v>
      </c>
      <c r="AI2226">
        <v>1419.204279</v>
      </c>
      <c r="AJ2226">
        <v>3447.3896989999998</v>
      </c>
      <c r="AK2226">
        <v>2075.4664619999999</v>
      </c>
      <c r="AL2226">
        <v>226.20911000000001</v>
      </c>
      <c r="AM2226">
        <v>44.817625999999997</v>
      </c>
      <c r="AN2226">
        <v>83.844421999999994</v>
      </c>
      <c r="AO2226">
        <v>28.368096000000001</v>
      </c>
      <c r="AP2226">
        <v>21.685337000000001</v>
      </c>
      <c r="AQ2226">
        <v>24.125734000000001</v>
      </c>
      <c r="AR2226">
        <v>9.3736300000000004</v>
      </c>
      <c r="AS2226">
        <v>0.78616900000000001</v>
      </c>
      <c r="AT2226">
        <v>0.84837499999999999</v>
      </c>
      <c r="AU2226">
        <v>0.79237500000000005</v>
      </c>
      <c r="AV2226">
        <v>0.87159299999999995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</row>
    <row r="2227" spans="1:56" x14ac:dyDescent="0.25">
      <c r="A2227" t="s">
        <v>323</v>
      </c>
      <c r="D2227" t="s">
        <v>1</v>
      </c>
      <c r="G2227" s="156">
        <v>42991</v>
      </c>
      <c r="H2227" s="41">
        <f t="shared" si="39"/>
        <v>25525.644775000004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0.56654000000000004</v>
      </c>
      <c r="V2227">
        <v>1.1936420000000001</v>
      </c>
      <c r="W2227">
        <v>1.8616520000000001</v>
      </c>
      <c r="X2227">
        <v>41.273710000000001</v>
      </c>
      <c r="Y2227">
        <v>164.289535</v>
      </c>
      <c r="Z2227">
        <v>376.51912499999997</v>
      </c>
      <c r="AA2227">
        <v>488.69315599999999</v>
      </c>
      <c r="AB2227">
        <v>213.68803199999999</v>
      </c>
      <c r="AC2227">
        <v>829.41898600000002</v>
      </c>
      <c r="AD2227">
        <v>1110.53946</v>
      </c>
      <c r="AE2227">
        <v>2143.4304360000001</v>
      </c>
      <c r="AF2227">
        <v>2345.5697500000001</v>
      </c>
      <c r="AG2227">
        <v>2395.6377539999999</v>
      </c>
      <c r="AH2227">
        <v>2154.2501619999998</v>
      </c>
      <c r="AI2227">
        <v>2472.2202459999999</v>
      </c>
      <c r="AJ2227">
        <v>3025.5929230000002</v>
      </c>
      <c r="AK2227">
        <v>1966.476746</v>
      </c>
      <c r="AL2227">
        <v>2045.7355190000001</v>
      </c>
      <c r="AM2227">
        <v>515.90796899999998</v>
      </c>
      <c r="AN2227">
        <v>2265.360271</v>
      </c>
      <c r="AO2227">
        <v>700.85582899999997</v>
      </c>
      <c r="AP2227">
        <v>222.438986</v>
      </c>
      <c r="AQ2227">
        <v>33.399233000000002</v>
      </c>
      <c r="AR2227">
        <v>5.1874510000000003</v>
      </c>
      <c r="AS2227">
        <v>2.1054430000000002</v>
      </c>
      <c r="AT2227">
        <v>1.63182</v>
      </c>
      <c r="AU2227">
        <v>1.1742410000000001</v>
      </c>
      <c r="AV2227">
        <v>0.62615799999999999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</row>
    <row r="2228" spans="1:56" x14ac:dyDescent="0.25">
      <c r="A2228" t="s">
        <v>323</v>
      </c>
      <c r="D2228" t="s">
        <v>1</v>
      </c>
      <c r="G2228" s="156">
        <v>42992</v>
      </c>
      <c r="H2228" s="41">
        <f t="shared" si="39"/>
        <v>26919.935404999997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0.31806400000000001</v>
      </c>
      <c r="V2228">
        <v>0.32425799999999999</v>
      </c>
      <c r="W2228">
        <v>1.111558</v>
      </c>
      <c r="X2228">
        <v>89.017792</v>
      </c>
      <c r="Y2228">
        <v>361.18734000000001</v>
      </c>
      <c r="Z2228">
        <v>1182.0543379999999</v>
      </c>
      <c r="AA2228">
        <v>1842.1880659999999</v>
      </c>
      <c r="AB2228">
        <v>2511.3432619999999</v>
      </c>
      <c r="AC2228">
        <v>3572.0251450000001</v>
      </c>
      <c r="AD2228">
        <v>4207.4352390000004</v>
      </c>
      <c r="AE2228">
        <v>3883.83079</v>
      </c>
      <c r="AF2228">
        <v>2414.212947</v>
      </c>
      <c r="AG2228">
        <v>2376.1515850000001</v>
      </c>
      <c r="AH2228">
        <v>955.31653500000004</v>
      </c>
      <c r="AI2228">
        <v>1269.3910080000001</v>
      </c>
      <c r="AJ2228">
        <v>364.75404800000001</v>
      </c>
      <c r="AK2228">
        <v>546.16218000000003</v>
      </c>
      <c r="AL2228">
        <v>440.23691600000001</v>
      </c>
      <c r="AM2228">
        <v>251.538659</v>
      </c>
      <c r="AN2228">
        <v>145.95757599999999</v>
      </c>
      <c r="AO2228">
        <v>176.94527500000001</v>
      </c>
      <c r="AP2228">
        <v>131.89962</v>
      </c>
      <c r="AQ2228">
        <v>88.879168000000007</v>
      </c>
      <c r="AR2228">
        <v>96.081252000000006</v>
      </c>
      <c r="AS2228">
        <v>7.0163310000000001</v>
      </c>
      <c r="AT2228">
        <v>1.423956</v>
      </c>
      <c r="AU2228">
        <v>1.834044</v>
      </c>
      <c r="AV2228">
        <v>1.2984530000000001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</row>
    <row r="2229" spans="1:56" x14ac:dyDescent="0.25">
      <c r="A2229" t="s">
        <v>323</v>
      </c>
      <c r="D2229" t="s">
        <v>1</v>
      </c>
      <c r="G2229" s="156">
        <v>42993</v>
      </c>
      <c r="H2229" s="41">
        <f t="shared" si="39"/>
        <v>14390.665359000001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0.41392600000000002</v>
      </c>
      <c r="V2229">
        <v>0.23733399999999999</v>
      </c>
      <c r="W2229">
        <v>0.96983799999999998</v>
      </c>
      <c r="X2229">
        <v>46.154643999999998</v>
      </c>
      <c r="Y2229">
        <v>482.67490400000003</v>
      </c>
      <c r="Z2229">
        <v>601.186915</v>
      </c>
      <c r="AA2229">
        <v>430.80160799999999</v>
      </c>
      <c r="AB2229">
        <v>320.24740400000002</v>
      </c>
      <c r="AC2229">
        <v>405.13418300000001</v>
      </c>
      <c r="AD2229">
        <v>625.71982100000002</v>
      </c>
      <c r="AE2229">
        <v>541.32573300000001</v>
      </c>
      <c r="AF2229">
        <v>623.93654700000002</v>
      </c>
      <c r="AG2229">
        <v>781.21137699999997</v>
      </c>
      <c r="AH2229">
        <v>736.61142500000005</v>
      </c>
      <c r="AI2229">
        <v>721.69203000000005</v>
      </c>
      <c r="AJ2229">
        <v>1357.317067</v>
      </c>
      <c r="AK2229">
        <v>999.61872500000004</v>
      </c>
      <c r="AL2229">
        <v>841.19444799999997</v>
      </c>
      <c r="AM2229">
        <v>3257.6714200000001</v>
      </c>
      <c r="AN2229">
        <v>1428.450519</v>
      </c>
      <c r="AO2229">
        <v>87.199584000000002</v>
      </c>
      <c r="AP2229">
        <v>66.232785000000007</v>
      </c>
      <c r="AQ2229">
        <v>24.092086999999999</v>
      </c>
      <c r="AR2229">
        <v>4.0874300000000003</v>
      </c>
      <c r="AS2229">
        <v>3.1792099999999999</v>
      </c>
      <c r="AT2229">
        <v>1.570085</v>
      </c>
      <c r="AU2229">
        <v>0.98004000000000002</v>
      </c>
      <c r="AV2229">
        <v>0.75427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</row>
    <row r="2230" spans="1:56" x14ac:dyDescent="0.25">
      <c r="A2230" t="s">
        <v>323</v>
      </c>
      <c r="D2230" t="s">
        <v>1</v>
      </c>
      <c r="G2230" s="156">
        <v>42994</v>
      </c>
      <c r="H2230" s="41">
        <f t="shared" si="39"/>
        <v>68673.725827999981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0.30878299999999997</v>
      </c>
      <c r="V2230">
        <v>0.38954100000000003</v>
      </c>
      <c r="W2230">
        <v>0.59030199999999999</v>
      </c>
      <c r="X2230">
        <v>43.128838999999999</v>
      </c>
      <c r="Y2230">
        <v>301.00651099999999</v>
      </c>
      <c r="Z2230">
        <v>826.22377400000005</v>
      </c>
      <c r="AA2230">
        <v>1433.492913</v>
      </c>
      <c r="AB2230">
        <v>2783.740988</v>
      </c>
      <c r="AC2230">
        <v>3325.7021970000001</v>
      </c>
      <c r="AD2230">
        <v>2374.7222660000002</v>
      </c>
      <c r="AE2230">
        <v>5177.7174439999999</v>
      </c>
      <c r="AF2230">
        <v>6179.8069869999999</v>
      </c>
      <c r="AG2230">
        <v>5409.2726640000001</v>
      </c>
      <c r="AH2230">
        <v>5786.2419950000003</v>
      </c>
      <c r="AI2230">
        <v>6385.0098479999997</v>
      </c>
      <c r="AJ2230">
        <v>6298.0639039999996</v>
      </c>
      <c r="AK2230">
        <v>6232.684636</v>
      </c>
      <c r="AL2230">
        <v>5674.1649129999996</v>
      </c>
      <c r="AM2230">
        <v>4873.0474240000003</v>
      </c>
      <c r="AN2230">
        <v>3477.4499689999998</v>
      </c>
      <c r="AO2230">
        <v>712.95116800000005</v>
      </c>
      <c r="AP2230">
        <v>611.73192500000005</v>
      </c>
      <c r="AQ2230">
        <v>585.21654899999999</v>
      </c>
      <c r="AR2230">
        <v>165.23010300000001</v>
      </c>
      <c r="AS2230">
        <v>11.210801</v>
      </c>
      <c r="AT2230">
        <v>1.121089</v>
      </c>
      <c r="AU2230">
        <v>2.027406</v>
      </c>
      <c r="AV2230">
        <v>1.4708889999999999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</row>
    <row r="2231" spans="1:56" x14ac:dyDescent="0.25">
      <c r="A2231" t="s">
        <v>323</v>
      </c>
      <c r="D2231" t="s">
        <v>1</v>
      </c>
      <c r="G2231" s="156">
        <v>42995</v>
      </c>
      <c r="H2231" s="41">
        <f t="shared" si="39"/>
        <v>85790.711528000014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1.266783</v>
      </c>
      <c r="V2231">
        <v>0.34824100000000002</v>
      </c>
      <c r="W2231">
        <v>40.151601999999997</v>
      </c>
      <c r="X2231">
        <v>368.75203900000002</v>
      </c>
      <c r="Y2231">
        <v>635.24336100000005</v>
      </c>
      <c r="Z2231">
        <v>1593.0491239999999</v>
      </c>
      <c r="AA2231">
        <v>2522.0242629999998</v>
      </c>
      <c r="AB2231">
        <v>3444.5022880000001</v>
      </c>
      <c r="AC2231">
        <v>4348.8561970000001</v>
      </c>
      <c r="AD2231">
        <v>5243.2149159999999</v>
      </c>
      <c r="AE2231">
        <v>5993.7745439999999</v>
      </c>
      <c r="AF2231">
        <v>6565.6475870000004</v>
      </c>
      <c r="AG2231">
        <v>7012.1158640000003</v>
      </c>
      <c r="AH2231">
        <v>6215.5158950000005</v>
      </c>
      <c r="AI2231">
        <v>7149.218398</v>
      </c>
      <c r="AJ2231">
        <v>6959.6529540000001</v>
      </c>
      <c r="AK2231">
        <v>6161.8257860000003</v>
      </c>
      <c r="AL2231">
        <v>5940.7222629999997</v>
      </c>
      <c r="AM2231">
        <v>5156.7546739999998</v>
      </c>
      <c r="AN2231">
        <v>4238.8175689999998</v>
      </c>
      <c r="AO2231">
        <v>3105.7183679999998</v>
      </c>
      <c r="AP2231">
        <v>1967.4434249999999</v>
      </c>
      <c r="AQ2231">
        <v>865.16679899999997</v>
      </c>
      <c r="AR2231">
        <v>236.915403</v>
      </c>
      <c r="AS2231">
        <v>19.210601</v>
      </c>
      <c r="AT2231">
        <v>1.790689</v>
      </c>
      <c r="AU2231">
        <v>1.908706</v>
      </c>
      <c r="AV2231">
        <v>1.103189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</row>
    <row r="2232" spans="1:56" x14ac:dyDescent="0.25">
      <c r="A2232" t="s">
        <v>323</v>
      </c>
      <c r="D2232" t="s">
        <v>1</v>
      </c>
      <c r="G2232" s="156">
        <v>42996</v>
      </c>
      <c r="H2232" s="41">
        <f t="shared" si="39"/>
        <v>47799.791902000012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0.30041099999999998</v>
      </c>
      <c r="V2232">
        <v>0.26172299999999998</v>
      </c>
      <c r="W2232">
        <v>8.1057600000000001</v>
      </c>
      <c r="X2232">
        <v>92.222741999999997</v>
      </c>
      <c r="Y2232">
        <v>605.15948900000001</v>
      </c>
      <c r="Z2232">
        <v>942.28696600000001</v>
      </c>
      <c r="AA2232">
        <v>978.23718399999996</v>
      </c>
      <c r="AB2232">
        <v>1097.2760760000001</v>
      </c>
      <c r="AC2232">
        <v>1080.2519070000001</v>
      </c>
      <c r="AD2232">
        <v>1657.8325359999999</v>
      </c>
      <c r="AE2232">
        <v>3215.2701189999998</v>
      </c>
      <c r="AF2232">
        <v>4479.6155509999999</v>
      </c>
      <c r="AG2232">
        <v>5510.4889510000003</v>
      </c>
      <c r="AH2232">
        <v>2980.8942659999998</v>
      </c>
      <c r="AI2232">
        <v>4254.0042050000002</v>
      </c>
      <c r="AJ2232">
        <v>4964.1327090000004</v>
      </c>
      <c r="AK2232">
        <v>3646.838718</v>
      </c>
      <c r="AL2232">
        <v>3156.6197830000001</v>
      </c>
      <c r="AM2232">
        <v>3957.7044820000001</v>
      </c>
      <c r="AN2232">
        <v>3311.625763</v>
      </c>
      <c r="AO2232">
        <v>1110.410169</v>
      </c>
      <c r="AP2232">
        <v>692.09423600000002</v>
      </c>
      <c r="AQ2232">
        <v>42.274937999999999</v>
      </c>
      <c r="AR2232">
        <v>7.3912170000000001</v>
      </c>
      <c r="AS2232">
        <v>3.4863590000000002</v>
      </c>
      <c r="AT2232">
        <v>1.4688669999999999</v>
      </c>
      <c r="AU2232">
        <v>2.2800929999999999</v>
      </c>
      <c r="AV2232">
        <v>1.2566820000000001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</row>
    <row r="2233" spans="1:56" x14ac:dyDescent="0.25">
      <c r="A2233" t="s">
        <v>323</v>
      </c>
      <c r="D2233" t="s">
        <v>1</v>
      </c>
      <c r="G2233" s="156">
        <v>42997</v>
      </c>
      <c r="H2233" s="41">
        <f t="shared" si="39"/>
        <v>56069.758955999998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0.36479</v>
      </c>
      <c r="V2233">
        <v>0.35852600000000001</v>
      </c>
      <c r="W2233">
        <v>4.4477010000000003</v>
      </c>
      <c r="X2233">
        <v>166.36847800000001</v>
      </c>
      <c r="Y2233">
        <v>701.37249199999997</v>
      </c>
      <c r="Z2233">
        <v>1468.7707330000001</v>
      </c>
      <c r="AA2233">
        <v>2458.119056</v>
      </c>
      <c r="AB2233">
        <v>2914.1714809999999</v>
      </c>
      <c r="AC2233">
        <v>3680.3123479999999</v>
      </c>
      <c r="AD2233">
        <v>3780.2075570000002</v>
      </c>
      <c r="AE2233">
        <v>5311.0990169999995</v>
      </c>
      <c r="AF2233">
        <v>5534.1099160000003</v>
      </c>
      <c r="AG2233">
        <v>4952.2272089999997</v>
      </c>
      <c r="AH2233">
        <v>2631.1251990000001</v>
      </c>
      <c r="AI2233">
        <v>3450.1725649999998</v>
      </c>
      <c r="AJ2233">
        <v>5060.5154329999996</v>
      </c>
      <c r="AK2233">
        <v>2477.696504</v>
      </c>
      <c r="AL2233">
        <v>3201.6640729999999</v>
      </c>
      <c r="AM2233">
        <v>2620.7097699999999</v>
      </c>
      <c r="AN2233">
        <v>1905.6480859999999</v>
      </c>
      <c r="AO2233">
        <v>1980.824901</v>
      </c>
      <c r="AP2233">
        <v>1225.4430199999999</v>
      </c>
      <c r="AQ2233">
        <v>390.05034799999999</v>
      </c>
      <c r="AR2233">
        <v>133.42594099999999</v>
      </c>
      <c r="AS2233">
        <v>14.397869</v>
      </c>
      <c r="AT2233">
        <v>2.1654749999999998</v>
      </c>
      <c r="AU2233">
        <v>2.4369749999999999</v>
      </c>
      <c r="AV2233">
        <v>1.553493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</row>
    <row r="2234" spans="1:56" x14ac:dyDescent="0.25">
      <c r="A2234" t="s">
        <v>323</v>
      </c>
      <c r="D2234" t="s">
        <v>1</v>
      </c>
      <c r="G2234" s="156">
        <v>42998</v>
      </c>
      <c r="H2234" s="41">
        <f t="shared" si="39"/>
        <v>67332.516195999997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0.35864000000000001</v>
      </c>
      <c r="V2234">
        <v>1.256742</v>
      </c>
      <c r="W2234">
        <v>15.831607999999999</v>
      </c>
      <c r="X2234">
        <v>201.73600400000001</v>
      </c>
      <c r="Y2234">
        <v>637.93465500000002</v>
      </c>
      <c r="Z2234">
        <v>1271.569205</v>
      </c>
      <c r="AA2234">
        <v>2153.5538069999998</v>
      </c>
      <c r="AB2234">
        <v>2437.8497739999998</v>
      </c>
      <c r="AC2234">
        <v>2040.4627290000001</v>
      </c>
      <c r="AD2234">
        <v>3066.669472</v>
      </c>
      <c r="AE2234">
        <v>3569.7583070000001</v>
      </c>
      <c r="AF2234">
        <v>5620.1255520000004</v>
      </c>
      <c r="AG2234">
        <v>6020.5194949999996</v>
      </c>
      <c r="AH2234">
        <v>6065.5576419999998</v>
      </c>
      <c r="AI2234">
        <v>6138.1178810000001</v>
      </c>
      <c r="AJ2234">
        <v>6070.625822</v>
      </c>
      <c r="AK2234">
        <v>5574.894397</v>
      </c>
      <c r="AL2234">
        <v>4804.4358419999999</v>
      </c>
      <c r="AM2234">
        <v>4303.6118109999998</v>
      </c>
      <c r="AN2234">
        <v>3215.7384619999998</v>
      </c>
      <c r="AO2234">
        <v>2471.0364359999999</v>
      </c>
      <c r="AP2234">
        <v>737.46301100000005</v>
      </c>
      <c r="AQ2234">
        <v>711.32806700000003</v>
      </c>
      <c r="AR2234">
        <v>190.049273</v>
      </c>
      <c r="AS2234">
        <v>6.9738429999999996</v>
      </c>
      <c r="AT2234">
        <v>1.5530200000000001</v>
      </c>
      <c r="AU2234">
        <v>1.6140410000000001</v>
      </c>
      <c r="AV2234">
        <v>1.8906579999999999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</row>
    <row r="2235" spans="1:56" x14ac:dyDescent="0.25">
      <c r="A2235" t="s">
        <v>323</v>
      </c>
      <c r="D2235" t="s">
        <v>1</v>
      </c>
      <c r="G2235" s="156">
        <v>42999</v>
      </c>
      <c r="H2235" s="41">
        <f t="shared" si="39"/>
        <v>40898.492843999993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0.40216400000000002</v>
      </c>
      <c r="V2235">
        <v>1.479158</v>
      </c>
      <c r="W2235">
        <v>0.69895799999999997</v>
      </c>
      <c r="X2235">
        <v>0.954403</v>
      </c>
      <c r="Y2235">
        <v>3.8041740000000002</v>
      </c>
      <c r="Z2235">
        <v>22.714022</v>
      </c>
      <c r="AA2235">
        <v>168.93832800000001</v>
      </c>
      <c r="AB2235">
        <v>24.730214</v>
      </c>
      <c r="AC2235">
        <v>96.539085999999998</v>
      </c>
      <c r="AD2235">
        <v>333.37603000000001</v>
      </c>
      <c r="AE2235">
        <v>1214.2416129999999</v>
      </c>
      <c r="AF2235">
        <v>1623.039591</v>
      </c>
      <c r="AG2235">
        <v>4846.0620209999997</v>
      </c>
      <c r="AH2235">
        <v>6203.8008870000003</v>
      </c>
      <c r="AI2235">
        <v>4643.8964889999997</v>
      </c>
      <c r="AJ2235">
        <v>5979.6053199999997</v>
      </c>
      <c r="AK2235">
        <v>4848.4642919999997</v>
      </c>
      <c r="AL2235">
        <v>2109.0822170000001</v>
      </c>
      <c r="AM2235">
        <v>1247.994144</v>
      </c>
      <c r="AN2235">
        <v>2810.126268</v>
      </c>
      <c r="AO2235">
        <v>2496.8393660000002</v>
      </c>
      <c r="AP2235">
        <v>1668.3942119999999</v>
      </c>
      <c r="AQ2235">
        <v>496.45042899999999</v>
      </c>
      <c r="AR2235">
        <v>49.508862999999998</v>
      </c>
      <c r="AS2235">
        <v>3.6663420000000002</v>
      </c>
      <c r="AT2235">
        <v>1.4996560000000001</v>
      </c>
      <c r="AU2235">
        <v>1.2972440000000001</v>
      </c>
      <c r="AV2235">
        <v>0.88735299999999995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</row>
    <row r="2236" spans="1:56" x14ac:dyDescent="0.25">
      <c r="A2236" t="s">
        <v>323</v>
      </c>
      <c r="D2236" t="s">
        <v>1</v>
      </c>
      <c r="G2236" s="156">
        <v>43000</v>
      </c>
      <c r="H2236" s="41">
        <f t="shared" si="39"/>
        <v>55013.165189000014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0.70012600000000003</v>
      </c>
      <c r="V2236">
        <v>1.341934</v>
      </c>
      <c r="W2236">
        <v>72.425471999999999</v>
      </c>
      <c r="X2236">
        <v>175.20600400000001</v>
      </c>
      <c r="Y2236">
        <v>379.44201600000002</v>
      </c>
      <c r="Z2236">
        <v>1388.207187</v>
      </c>
      <c r="AA2236">
        <v>2475.2947399999998</v>
      </c>
      <c r="AB2236">
        <v>3658.1538439999999</v>
      </c>
      <c r="AC2236">
        <v>4329.9354839999996</v>
      </c>
      <c r="AD2236">
        <v>4476.5633820000003</v>
      </c>
      <c r="AE2236">
        <v>3819.8491629999999</v>
      </c>
      <c r="AF2236">
        <v>4466.0903779999999</v>
      </c>
      <c r="AG2236">
        <v>4893.1015470000002</v>
      </c>
      <c r="AH2236">
        <v>3890.9453760000001</v>
      </c>
      <c r="AI2236">
        <v>3646.6928229999999</v>
      </c>
      <c r="AJ2236">
        <v>3266.178868</v>
      </c>
      <c r="AK2236">
        <v>2716.432476</v>
      </c>
      <c r="AL2236">
        <v>1924.1137880000001</v>
      </c>
      <c r="AM2236">
        <v>3203.7298689999998</v>
      </c>
      <c r="AN2236">
        <v>1601.7153780000001</v>
      </c>
      <c r="AO2236">
        <v>1859.9563969999999</v>
      </c>
      <c r="AP2236">
        <v>1406.6190240000001</v>
      </c>
      <c r="AQ2236">
        <v>1150.5949780000001</v>
      </c>
      <c r="AR2236">
        <v>183.93313000000001</v>
      </c>
      <c r="AS2236">
        <v>21.180309999999999</v>
      </c>
      <c r="AT2236">
        <v>2.1984849999999998</v>
      </c>
      <c r="AU2236">
        <v>1.12754</v>
      </c>
      <c r="AV2236">
        <v>1.43547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</row>
    <row r="2237" spans="1:56" x14ac:dyDescent="0.25">
      <c r="A2237" t="s">
        <v>323</v>
      </c>
      <c r="D2237" t="s">
        <v>1</v>
      </c>
      <c r="G2237" s="156">
        <v>43001</v>
      </c>
      <c r="H2237" s="41">
        <f t="shared" si="39"/>
        <v>65191.909277999985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0.42558299999999999</v>
      </c>
      <c r="V2237">
        <v>0.28434100000000001</v>
      </c>
      <c r="W2237">
        <v>3.6586020000000001</v>
      </c>
      <c r="X2237">
        <v>18.798338999999999</v>
      </c>
      <c r="Y2237">
        <v>101.518511</v>
      </c>
      <c r="Z2237">
        <v>110.91767400000001</v>
      </c>
      <c r="AA2237">
        <v>770.47826299999997</v>
      </c>
      <c r="AB2237">
        <v>3482.3248880000001</v>
      </c>
      <c r="AC2237">
        <v>4451.9000470000001</v>
      </c>
      <c r="AD2237">
        <v>5122.4330659999996</v>
      </c>
      <c r="AE2237">
        <v>5756.881394</v>
      </c>
      <c r="AF2237">
        <v>6102.6928369999996</v>
      </c>
      <c r="AG2237">
        <v>6440.4174139999996</v>
      </c>
      <c r="AH2237">
        <v>5717.3678449999998</v>
      </c>
      <c r="AI2237">
        <v>5641.3857980000002</v>
      </c>
      <c r="AJ2237">
        <v>4860.5300040000002</v>
      </c>
      <c r="AK2237">
        <v>3559.1593360000002</v>
      </c>
      <c r="AL2237">
        <v>4649.1048129999999</v>
      </c>
      <c r="AM2237">
        <v>3221.9972240000002</v>
      </c>
      <c r="AN2237">
        <v>3025.0315190000001</v>
      </c>
      <c r="AO2237">
        <v>890.22021800000005</v>
      </c>
      <c r="AP2237">
        <v>410.11237499999999</v>
      </c>
      <c r="AQ2237">
        <v>732.03284900000006</v>
      </c>
      <c r="AR2237">
        <v>115.89165300000001</v>
      </c>
      <c r="AS2237">
        <v>3.5448010000000001</v>
      </c>
      <c r="AT2237">
        <v>1.304389</v>
      </c>
      <c r="AU2237">
        <v>0.72450599999999998</v>
      </c>
      <c r="AV2237">
        <v>0.77098900000000004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</row>
    <row r="2238" spans="1:56" x14ac:dyDescent="0.25">
      <c r="A2238" t="s">
        <v>323</v>
      </c>
      <c r="D2238" t="s">
        <v>1</v>
      </c>
      <c r="G2238" s="156">
        <v>43002</v>
      </c>
      <c r="H2238" s="41">
        <f t="shared" si="39"/>
        <v>50066.911227999997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0.68718299999999999</v>
      </c>
      <c r="V2238">
        <v>0.26664100000000002</v>
      </c>
      <c r="W2238">
        <v>8.7651020000000006</v>
      </c>
      <c r="X2238">
        <v>407.636889</v>
      </c>
      <c r="Y2238">
        <v>89.704311000000004</v>
      </c>
      <c r="Z2238">
        <v>816.13272400000005</v>
      </c>
      <c r="AA2238">
        <v>2787.6523630000002</v>
      </c>
      <c r="AB2238">
        <v>3451.6654880000001</v>
      </c>
      <c r="AC2238">
        <v>3572.1795969999998</v>
      </c>
      <c r="AD2238">
        <v>3943.5034660000001</v>
      </c>
      <c r="AE2238">
        <v>3915.0822939999998</v>
      </c>
      <c r="AF2238">
        <v>4111.0339869999998</v>
      </c>
      <c r="AG2238">
        <v>1943.910114</v>
      </c>
      <c r="AH2238">
        <v>2003.3010449999999</v>
      </c>
      <c r="AI2238">
        <v>3545.4841980000001</v>
      </c>
      <c r="AJ2238">
        <v>1956.5035539999999</v>
      </c>
      <c r="AK2238">
        <v>2328.865436</v>
      </c>
      <c r="AL2238">
        <v>2833.6870130000002</v>
      </c>
      <c r="AM2238">
        <v>4868.583474</v>
      </c>
      <c r="AN2238">
        <v>1323.1325690000001</v>
      </c>
      <c r="AO2238">
        <v>2364.0731679999999</v>
      </c>
      <c r="AP2238">
        <v>2219.910175</v>
      </c>
      <c r="AQ2238">
        <v>1082.645499</v>
      </c>
      <c r="AR2238">
        <v>419.349153</v>
      </c>
      <c r="AS2238">
        <v>68.039300999999995</v>
      </c>
      <c r="AT2238">
        <v>1.6726890000000001</v>
      </c>
      <c r="AU2238">
        <v>1.8373060000000001</v>
      </c>
      <c r="AV2238">
        <v>1.6064890000000001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</row>
    <row r="2239" spans="1:56" x14ac:dyDescent="0.25">
      <c r="A2239" t="s">
        <v>323</v>
      </c>
      <c r="D2239" t="s">
        <v>1</v>
      </c>
      <c r="G2239" s="156">
        <v>43003</v>
      </c>
      <c r="H2239" s="41">
        <f t="shared" si="39"/>
        <v>28428.400701999999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0.63891100000000001</v>
      </c>
      <c r="V2239">
        <v>0.52282300000000004</v>
      </c>
      <c r="W2239">
        <v>8.5691600000000001</v>
      </c>
      <c r="X2239">
        <v>73.751542000000001</v>
      </c>
      <c r="Y2239">
        <v>161.453889</v>
      </c>
      <c r="Z2239">
        <v>987.69281599999999</v>
      </c>
      <c r="AA2239">
        <v>1736.5461339999999</v>
      </c>
      <c r="AB2239">
        <v>1753.8381260000001</v>
      </c>
      <c r="AC2239">
        <v>1469.3309569999999</v>
      </c>
      <c r="AD2239">
        <v>1128.346886</v>
      </c>
      <c r="AE2239">
        <v>1200.066969</v>
      </c>
      <c r="AF2239">
        <v>2364.1681010000002</v>
      </c>
      <c r="AG2239">
        <v>1950.891451</v>
      </c>
      <c r="AH2239">
        <v>2932.748016</v>
      </c>
      <c r="AI2239">
        <v>1783.463555</v>
      </c>
      <c r="AJ2239">
        <v>2134.7290589999998</v>
      </c>
      <c r="AK2239">
        <v>1589.1018180000001</v>
      </c>
      <c r="AL2239">
        <v>1909.7260329999999</v>
      </c>
      <c r="AM2239">
        <v>2326.6151319999999</v>
      </c>
      <c r="AN2239">
        <v>1332.2555130000001</v>
      </c>
      <c r="AO2239">
        <v>516.27801899999997</v>
      </c>
      <c r="AP2239">
        <v>517.00793599999997</v>
      </c>
      <c r="AQ2239">
        <v>481.349738</v>
      </c>
      <c r="AR2239">
        <v>54.257916999999999</v>
      </c>
      <c r="AS2239">
        <v>10.654559000000001</v>
      </c>
      <c r="AT2239">
        <v>2.3109670000000002</v>
      </c>
      <c r="AU2239">
        <v>1.0681929999999999</v>
      </c>
      <c r="AV2239">
        <v>1.0164820000000001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</row>
    <row r="2240" spans="1:56" x14ac:dyDescent="0.25">
      <c r="A2240" t="s">
        <v>323</v>
      </c>
      <c r="D2240" t="s">
        <v>1</v>
      </c>
      <c r="G2240" s="156">
        <v>43004</v>
      </c>
      <c r="H2240" s="41">
        <f t="shared" si="39"/>
        <v>77874.974847999969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0.27899000000000002</v>
      </c>
      <c r="V2240">
        <v>1.698326</v>
      </c>
      <c r="W2240">
        <v>59.365934000000003</v>
      </c>
      <c r="X2240">
        <v>232.109623</v>
      </c>
      <c r="Y2240">
        <v>798.90551100000005</v>
      </c>
      <c r="Z2240">
        <v>1812.524883</v>
      </c>
      <c r="AA2240">
        <v>2774.523995</v>
      </c>
      <c r="AB2240">
        <v>3877.800909</v>
      </c>
      <c r="AC2240">
        <v>4604.0124150000001</v>
      </c>
      <c r="AD2240">
        <v>3275.1804339999999</v>
      </c>
      <c r="AE2240">
        <v>3347.6549759999998</v>
      </c>
      <c r="AF2240">
        <v>4913.9163040000003</v>
      </c>
      <c r="AG2240">
        <v>5829.5258160000003</v>
      </c>
      <c r="AH2240">
        <v>5771.5426749999997</v>
      </c>
      <c r="AI2240">
        <v>6059.9640289999998</v>
      </c>
      <c r="AJ2240">
        <v>6287.1543490000004</v>
      </c>
      <c r="AK2240">
        <v>6129.3877119999997</v>
      </c>
      <c r="AL2240">
        <v>5865.80051</v>
      </c>
      <c r="AM2240">
        <v>5201.4923760000001</v>
      </c>
      <c r="AN2240">
        <v>4296.643172</v>
      </c>
      <c r="AO2240">
        <v>3280.6829459999999</v>
      </c>
      <c r="AP2240">
        <v>2167.9105370000002</v>
      </c>
      <c r="AQ2240">
        <v>996.92478400000005</v>
      </c>
      <c r="AR2240">
        <v>261.76092999999997</v>
      </c>
      <c r="AS2240">
        <v>22.476068999999999</v>
      </c>
      <c r="AT2240">
        <v>2.226575</v>
      </c>
      <c r="AU2240">
        <v>1.671775</v>
      </c>
      <c r="AV2240">
        <v>1.838293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</row>
    <row r="2241" spans="1:56" x14ac:dyDescent="0.25">
      <c r="A2241" t="s">
        <v>323</v>
      </c>
      <c r="D2241" t="s">
        <v>1</v>
      </c>
      <c r="G2241" s="156">
        <v>43005</v>
      </c>
      <c r="H2241" s="41">
        <f t="shared" si="39"/>
        <v>41746.919536999994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0.76963999999999999</v>
      </c>
      <c r="V2241">
        <v>1.333779</v>
      </c>
      <c r="W2241">
        <v>72.521287999999998</v>
      </c>
      <c r="X2241">
        <v>54.697167999999998</v>
      </c>
      <c r="Y2241">
        <v>33.910026999999999</v>
      </c>
      <c r="Z2241">
        <v>31.540624999999999</v>
      </c>
      <c r="AA2241">
        <v>17.315425000000001</v>
      </c>
      <c r="AB2241">
        <v>159.95927800000001</v>
      </c>
      <c r="AC2241">
        <v>476.61210199999999</v>
      </c>
      <c r="AD2241">
        <v>3821.4583090000001</v>
      </c>
      <c r="AE2241">
        <v>2407.8489970000001</v>
      </c>
      <c r="AF2241">
        <v>1965.997701</v>
      </c>
      <c r="AG2241">
        <v>770.96944499999995</v>
      </c>
      <c r="AH2241">
        <v>470.22124300000002</v>
      </c>
      <c r="AI2241">
        <v>2250.7181959999998</v>
      </c>
      <c r="AJ2241">
        <v>4766.8428800000002</v>
      </c>
      <c r="AK2241">
        <v>6365.5313329999999</v>
      </c>
      <c r="AL2241">
        <v>5713.9881660000001</v>
      </c>
      <c r="AM2241">
        <v>4835.4764050000003</v>
      </c>
      <c r="AN2241">
        <v>3974.7806890000002</v>
      </c>
      <c r="AO2241">
        <v>2766.3905169999998</v>
      </c>
      <c r="AP2241">
        <v>437.23217599999998</v>
      </c>
      <c r="AQ2241">
        <v>95.469436000000002</v>
      </c>
      <c r="AR2241">
        <v>185.70719399999999</v>
      </c>
      <c r="AS2241">
        <v>64.873634999999993</v>
      </c>
      <c r="AT2241">
        <v>2.313523</v>
      </c>
      <c r="AU2241">
        <v>0.90510199999999996</v>
      </c>
      <c r="AV2241">
        <v>1.535258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</row>
    <row r="2242" spans="1:56" x14ac:dyDescent="0.25">
      <c r="A2242" t="s">
        <v>323</v>
      </c>
      <c r="D2242" t="s">
        <v>1</v>
      </c>
      <c r="G2242" s="156">
        <v>43006</v>
      </c>
      <c r="H2242" s="41">
        <f t="shared" si="39"/>
        <v>46427.851856999994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0.49825000000000003</v>
      </c>
      <c r="V2242">
        <v>1.1886080000000001</v>
      </c>
      <c r="W2242">
        <v>6.7952139999999996</v>
      </c>
      <c r="X2242">
        <v>100.749816</v>
      </c>
      <c r="Y2242">
        <v>315.233947</v>
      </c>
      <c r="Z2242">
        <v>564.93026099999997</v>
      </c>
      <c r="AA2242">
        <v>1523.4676400000001</v>
      </c>
      <c r="AB2242">
        <v>1630.471552</v>
      </c>
      <c r="AC2242">
        <v>1297.845992</v>
      </c>
      <c r="AD2242">
        <v>2679.582637</v>
      </c>
      <c r="AE2242">
        <v>3279.71848</v>
      </c>
      <c r="AF2242">
        <v>2658.62201</v>
      </c>
      <c r="AG2242">
        <v>3159.303175</v>
      </c>
      <c r="AH2242">
        <v>2770.373775</v>
      </c>
      <c r="AI2242">
        <v>4027.3807390000002</v>
      </c>
      <c r="AJ2242">
        <v>3398.4937180000002</v>
      </c>
      <c r="AK2242">
        <v>5317.8734100000001</v>
      </c>
      <c r="AL2242">
        <v>5546.0164640000003</v>
      </c>
      <c r="AM2242">
        <v>3744.1656240000002</v>
      </c>
      <c r="AN2242">
        <v>1860.048448</v>
      </c>
      <c r="AO2242">
        <v>806.34768999999994</v>
      </c>
      <c r="AP2242">
        <v>919.75838399999998</v>
      </c>
      <c r="AQ2242">
        <v>526.16982800000005</v>
      </c>
      <c r="AR2242">
        <v>269.55024600000002</v>
      </c>
      <c r="AS2242">
        <v>19.006592000000001</v>
      </c>
      <c r="AT2242">
        <v>1.94326</v>
      </c>
      <c r="AU2242">
        <v>1.4293439999999999</v>
      </c>
      <c r="AV2242">
        <v>0.88675300000000001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</row>
    <row r="2243" spans="1:56" x14ac:dyDescent="0.25">
      <c r="A2243" t="s">
        <v>323</v>
      </c>
      <c r="D2243" t="s">
        <v>1</v>
      </c>
      <c r="G2243" s="156">
        <v>43007</v>
      </c>
      <c r="H2243" s="41">
        <f t="shared" si="39"/>
        <v>52802.721284000014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0.41072599999999998</v>
      </c>
      <c r="V2243">
        <v>3.4023379999999999</v>
      </c>
      <c r="W2243">
        <v>115.66988600000001</v>
      </c>
      <c r="X2243">
        <v>503.67776099999998</v>
      </c>
      <c r="Y2243">
        <v>1114.0304329999999</v>
      </c>
      <c r="Z2243">
        <v>1838.891316</v>
      </c>
      <c r="AA2243">
        <v>2182.4047529999998</v>
      </c>
      <c r="AB2243">
        <v>3337.6413280000002</v>
      </c>
      <c r="AC2243">
        <v>4951.5888450000002</v>
      </c>
      <c r="AD2243">
        <v>5046.6860809999998</v>
      </c>
      <c r="AE2243">
        <v>4442.3156330000002</v>
      </c>
      <c r="AF2243">
        <v>5135.7029050000001</v>
      </c>
      <c r="AG2243">
        <v>5886.528926</v>
      </c>
      <c r="AH2243">
        <v>3237.1549690000002</v>
      </c>
      <c r="AI2243">
        <v>1602.8274779999999</v>
      </c>
      <c r="AJ2243">
        <v>2465.8542050000001</v>
      </c>
      <c r="AK2243">
        <v>2775.9088369999999</v>
      </c>
      <c r="AL2243">
        <v>2231.2279130000002</v>
      </c>
      <c r="AM2243">
        <v>1909.6085519999999</v>
      </c>
      <c r="AN2243">
        <v>1045.5484730000001</v>
      </c>
      <c r="AO2243">
        <v>1812.8457490000001</v>
      </c>
      <c r="AP2243">
        <v>805.00070700000003</v>
      </c>
      <c r="AQ2243">
        <v>329.94131099999998</v>
      </c>
      <c r="AR2243">
        <v>19.752134000000002</v>
      </c>
      <c r="AS2243">
        <v>3.8663720000000001</v>
      </c>
      <c r="AT2243">
        <v>2.2750430000000001</v>
      </c>
      <c r="AU2243">
        <v>1.00204</v>
      </c>
      <c r="AV2243">
        <v>0.95657000000000003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</row>
    <row r="2244" spans="1:56" x14ac:dyDescent="0.25">
      <c r="A2244" t="s">
        <v>323</v>
      </c>
      <c r="D2244" t="s">
        <v>1</v>
      </c>
      <c r="G2244" s="156">
        <v>43008</v>
      </c>
      <c r="H2244" s="41">
        <f t="shared" si="39"/>
        <v>58509.640111000008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0.19118299999999999</v>
      </c>
      <c r="V2244">
        <v>4.4140790000000001</v>
      </c>
      <c r="W2244">
        <v>62.879648000000003</v>
      </c>
      <c r="X2244">
        <v>498.35279400000002</v>
      </c>
      <c r="Y2244">
        <v>1169.481685</v>
      </c>
      <c r="Z2244">
        <v>1624.1757480000001</v>
      </c>
      <c r="AA2244">
        <v>1798.759223</v>
      </c>
      <c r="AB2244">
        <v>2473.059925</v>
      </c>
      <c r="AC2244">
        <v>4329.7128739999998</v>
      </c>
      <c r="AD2244">
        <v>4724.9179770000001</v>
      </c>
      <c r="AE2244">
        <v>4455.2701020000004</v>
      </c>
      <c r="AF2244">
        <v>5020.3793809999997</v>
      </c>
      <c r="AG2244">
        <v>5953.8941269999996</v>
      </c>
      <c r="AH2244">
        <v>3639.6768310000002</v>
      </c>
      <c r="AI2244">
        <v>3204.844904</v>
      </c>
      <c r="AJ2244">
        <v>5219.5488500000001</v>
      </c>
      <c r="AK2244">
        <v>3274.2463560000001</v>
      </c>
      <c r="AL2244">
        <v>4274.4248879999996</v>
      </c>
      <c r="AM2244">
        <v>2981.6692600000001</v>
      </c>
      <c r="AN2244">
        <v>891.97439499999996</v>
      </c>
      <c r="AO2244">
        <v>1203.392732</v>
      </c>
      <c r="AP2244">
        <v>1000.732483</v>
      </c>
      <c r="AQ2244">
        <v>295.98062299999998</v>
      </c>
      <c r="AR2244">
        <v>340.89863600000001</v>
      </c>
      <c r="AS2244">
        <v>62.358674999999998</v>
      </c>
      <c r="AT2244">
        <v>2.023237</v>
      </c>
      <c r="AU2244">
        <v>1.5347059999999999</v>
      </c>
      <c r="AV2244">
        <v>0.84478900000000001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</row>
    <row r="2245" spans="1:56" x14ac:dyDescent="0.25">
      <c r="A2245" t="s">
        <v>323</v>
      </c>
      <c r="D2245" t="s">
        <v>1</v>
      </c>
      <c r="G2245" s="156">
        <v>43009</v>
      </c>
      <c r="H2245" s="41">
        <f t="shared" si="39"/>
        <v>27949.403432999999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1.3622570000000001</v>
      </c>
      <c r="V2245">
        <v>1.7737529999999999</v>
      </c>
      <c r="W2245">
        <v>11.842672</v>
      </c>
      <c r="X2245">
        <v>152.32326800000001</v>
      </c>
      <c r="Y2245">
        <v>458.13105899999999</v>
      </c>
      <c r="Z2245">
        <v>771.71097199999997</v>
      </c>
      <c r="AA2245">
        <v>1610.289297</v>
      </c>
      <c r="AB2245">
        <v>3005.179349</v>
      </c>
      <c r="AC2245">
        <v>2004.967948</v>
      </c>
      <c r="AD2245">
        <v>1784.7856509999999</v>
      </c>
      <c r="AE2245">
        <v>2576.1353760000002</v>
      </c>
      <c r="AF2245">
        <v>1651.7221549999999</v>
      </c>
      <c r="AG2245">
        <v>1716.346851</v>
      </c>
      <c r="AH2245">
        <v>1412.145055</v>
      </c>
      <c r="AI2245">
        <v>2057.7715280000002</v>
      </c>
      <c r="AJ2245">
        <v>1702.110574</v>
      </c>
      <c r="AK2245">
        <v>2075.0884299999998</v>
      </c>
      <c r="AL2245">
        <v>1365.2347119999999</v>
      </c>
      <c r="AM2245">
        <v>1103.507134</v>
      </c>
      <c r="AN2245">
        <v>1114.472769</v>
      </c>
      <c r="AO2245">
        <v>729.27340600000002</v>
      </c>
      <c r="AP2245">
        <v>412.53800699999999</v>
      </c>
      <c r="AQ2245">
        <v>162.237347</v>
      </c>
      <c r="AR2245">
        <v>57.200159999999997</v>
      </c>
      <c r="AS2245">
        <v>8.5055490000000002</v>
      </c>
      <c r="AT2245">
        <v>0.83601099999999995</v>
      </c>
      <c r="AU2245">
        <v>1.17058</v>
      </c>
      <c r="AV2245">
        <v>0.74156299999999997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</row>
    <row r="2246" spans="1:56" x14ac:dyDescent="0.25">
      <c r="A2246" t="s">
        <v>323</v>
      </c>
      <c r="D2246" t="s">
        <v>1</v>
      </c>
      <c r="G2246" s="156">
        <v>43010</v>
      </c>
      <c r="H2246" s="41">
        <f t="shared" si="39"/>
        <v>56210.727604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0.154611</v>
      </c>
      <c r="V2246">
        <v>1.712105</v>
      </c>
      <c r="W2246">
        <v>22.634179</v>
      </c>
      <c r="X2246">
        <v>113.65791900000001</v>
      </c>
      <c r="Y2246">
        <v>353.44070699999997</v>
      </c>
      <c r="Z2246">
        <v>514.26088900000002</v>
      </c>
      <c r="AA2246">
        <v>437.560541</v>
      </c>
      <c r="AB2246">
        <v>468.75720699999999</v>
      </c>
      <c r="AC2246">
        <v>677.14130899999998</v>
      </c>
      <c r="AD2246">
        <v>789.20716300000004</v>
      </c>
      <c r="AE2246">
        <v>1181.476838</v>
      </c>
      <c r="AF2246">
        <v>2141.4063390000001</v>
      </c>
      <c r="AG2246">
        <v>3341.9157</v>
      </c>
      <c r="AH2246">
        <v>4823.0023019999999</v>
      </c>
      <c r="AI2246">
        <v>6009.0069009999997</v>
      </c>
      <c r="AJ2246">
        <v>6622.0114919999996</v>
      </c>
      <c r="AK2246">
        <v>6374.3268280000002</v>
      </c>
      <c r="AL2246">
        <v>5878.5968560000001</v>
      </c>
      <c r="AM2246">
        <v>5167.0926879999997</v>
      </c>
      <c r="AN2246">
        <v>4277.5364099999997</v>
      </c>
      <c r="AO2246">
        <v>3260.1991840000001</v>
      </c>
      <c r="AP2246">
        <v>2178.3363330000002</v>
      </c>
      <c r="AQ2246">
        <v>1133.3960219999999</v>
      </c>
      <c r="AR2246">
        <v>376.29552799999999</v>
      </c>
      <c r="AS2246">
        <v>61.503464999999998</v>
      </c>
      <c r="AT2246">
        <v>3.1354129999999998</v>
      </c>
      <c r="AU2246">
        <v>1.601593</v>
      </c>
      <c r="AV2246">
        <v>1.3610819999999999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</row>
    <row r="2247" spans="1:56" x14ac:dyDescent="0.25">
      <c r="A2247" t="s">
        <v>323</v>
      </c>
      <c r="D2247" t="s">
        <v>1</v>
      </c>
      <c r="G2247" s="156">
        <v>43011</v>
      </c>
      <c r="H2247" s="41">
        <f t="shared" si="39"/>
        <v>89611.568762999974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0.25899</v>
      </c>
      <c r="V2247">
        <v>9.5429270000000006</v>
      </c>
      <c r="W2247">
        <v>162.210093</v>
      </c>
      <c r="X2247">
        <v>450.26743199999999</v>
      </c>
      <c r="Y2247">
        <v>1322.31375</v>
      </c>
      <c r="Z2247">
        <v>2231.1265429999999</v>
      </c>
      <c r="AA2247">
        <v>3170.7301750000001</v>
      </c>
      <c r="AB2247">
        <v>4197.1859050000003</v>
      </c>
      <c r="AC2247">
        <v>5242.5228010000001</v>
      </c>
      <c r="AD2247">
        <v>5868.5993120000003</v>
      </c>
      <c r="AE2247">
        <v>6500.8807290000004</v>
      </c>
      <c r="AF2247">
        <v>6867.8879649999999</v>
      </c>
      <c r="AG2247">
        <v>6427.3552200000004</v>
      </c>
      <c r="AH2247">
        <v>7167.4020449999998</v>
      </c>
      <c r="AI2247">
        <v>6801.3677930000003</v>
      </c>
      <c r="AJ2247">
        <v>6259.7750560000004</v>
      </c>
      <c r="AK2247">
        <v>6461.3127199999999</v>
      </c>
      <c r="AL2247">
        <v>5506.0048479999996</v>
      </c>
      <c r="AM2247">
        <v>4072.1246639999999</v>
      </c>
      <c r="AN2247">
        <v>4497.2484000000004</v>
      </c>
      <c r="AO2247">
        <v>2733.7405180000001</v>
      </c>
      <c r="AP2247">
        <v>2118.7046399999999</v>
      </c>
      <c r="AQ2247">
        <v>1084.0910240000001</v>
      </c>
      <c r="AR2247">
        <v>379.94652300000001</v>
      </c>
      <c r="AS2247">
        <v>74.364103999999998</v>
      </c>
      <c r="AT2247">
        <v>2.5161180000000001</v>
      </c>
      <c r="AU2247">
        <v>1.153675</v>
      </c>
      <c r="AV2247">
        <v>0.93479299999999999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</row>
    <row r="2248" spans="1:56" x14ac:dyDescent="0.25">
      <c r="A2248" t="s">
        <v>323</v>
      </c>
      <c r="D2248" t="s">
        <v>1</v>
      </c>
      <c r="G2248" s="156">
        <v>43012</v>
      </c>
      <c r="H2248" s="41">
        <f t="shared" si="39"/>
        <v>82499.198109000019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1.469139</v>
      </c>
      <c r="V2248">
        <v>12.886077999999999</v>
      </c>
      <c r="W2248">
        <v>132.476787</v>
      </c>
      <c r="X2248">
        <v>485.56486699999999</v>
      </c>
      <c r="Y2248">
        <v>1144.2825760000001</v>
      </c>
      <c r="Z2248">
        <v>2173.3923239999999</v>
      </c>
      <c r="AA2248">
        <v>2848.3896239999999</v>
      </c>
      <c r="AB2248">
        <v>3730.4715270000002</v>
      </c>
      <c r="AC2248">
        <v>4404.5305010000002</v>
      </c>
      <c r="AD2248">
        <v>4263.2576079999999</v>
      </c>
      <c r="AE2248">
        <v>5054.2964460000003</v>
      </c>
      <c r="AF2248">
        <v>6175.2970500000001</v>
      </c>
      <c r="AG2248">
        <v>6632.5621440000004</v>
      </c>
      <c r="AH2248">
        <v>7022.0056420000001</v>
      </c>
      <c r="AI2248">
        <v>6962.9726950000004</v>
      </c>
      <c r="AJ2248">
        <v>6712.7086790000003</v>
      </c>
      <c r="AK2248">
        <v>6248.0341820000003</v>
      </c>
      <c r="AL2248">
        <v>5632.8873649999996</v>
      </c>
      <c r="AM2248">
        <v>4617.0483039999999</v>
      </c>
      <c r="AN2248">
        <v>3045.9926879999998</v>
      </c>
      <c r="AO2248">
        <v>2820.276316</v>
      </c>
      <c r="AP2248">
        <v>1492.846575</v>
      </c>
      <c r="AQ2248">
        <v>653.97318499999994</v>
      </c>
      <c r="AR2248">
        <v>204.044793</v>
      </c>
      <c r="AS2248">
        <v>23.045534</v>
      </c>
      <c r="AT2248">
        <v>1.661222</v>
      </c>
      <c r="AU2248">
        <v>1.630701</v>
      </c>
      <c r="AV2248">
        <v>1.193557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</row>
    <row r="2249" spans="1:56" x14ac:dyDescent="0.25">
      <c r="A2249" t="s">
        <v>323</v>
      </c>
      <c r="D2249" t="s">
        <v>1</v>
      </c>
      <c r="G2249" s="156">
        <v>43013</v>
      </c>
      <c r="H2249" s="41">
        <f t="shared" si="39"/>
        <v>29061.948707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0.86094999999999999</v>
      </c>
      <c r="V2249">
        <v>0.88440799999999997</v>
      </c>
      <c r="W2249">
        <v>1.741314</v>
      </c>
      <c r="X2249">
        <v>2.9315159999999998</v>
      </c>
      <c r="Y2249">
        <v>6.9486470000000002</v>
      </c>
      <c r="Z2249">
        <v>29.369211</v>
      </c>
      <c r="AA2249">
        <v>19.539739999999998</v>
      </c>
      <c r="AB2249">
        <v>26.285402000000001</v>
      </c>
      <c r="AC2249">
        <v>43.700741999999998</v>
      </c>
      <c r="AD2249">
        <v>738.99608699999999</v>
      </c>
      <c r="AE2249">
        <v>4481.3420299999998</v>
      </c>
      <c r="AF2249">
        <v>5133.96396</v>
      </c>
      <c r="AG2249">
        <v>1726.217525</v>
      </c>
      <c r="AH2249">
        <v>645.45397500000001</v>
      </c>
      <c r="AI2249">
        <v>485.68853899999999</v>
      </c>
      <c r="AJ2249">
        <v>267.18011799999999</v>
      </c>
      <c r="AK2249">
        <v>677.44665999999995</v>
      </c>
      <c r="AL2249">
        <v>2091.832864</v>
      </c>
      <c r="AM2249">
        <v>2736.7604740000002</v>
      </c>
      <c r="AN2249">
        <v>3348.3116479999999</v>
      </c>
      <c r="AO2249">
        <v>3435.8333899999998</v>
      </c>
      <c r="AP2249">
        <v>2135.651034</v>
      </c>
      <c r="AQ2249">
        <v>587.76762799999995</v>
      </c>
      <c r="AR2249">
        <v>372.93259599999999</v>
      </c>
      <c r="AS2249">
        <v>61.535392000000002</v>
      </c>
      <c r="AT2249">
        <v>1.0387599999999999</v>
      </c>
      <c r="AU2249">
        <v>0.97734399999999999</v>
      </c>
      <c r="AV2249">
        <v>0.75675300000000001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</row>
    <row r="2250" spans="1:56" x14ac:dyDescent="0.25">
      <c r="A2250" t="s">
        <v>323</v>
      </c>
      <c r="D2250" t="s">
        <v>1</v>
      </c>
      <c r="G2250" s="156">
        <v>43014</v>
      </c>
      <c r="H2250" s="41">
        <f t="shared" si="39"/>
        <v>55859.885358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0.24032600000000001</v>
      </c>
      <c r="V2250">
        <v>0.74933799999999995</v>
      </c>
      <c r="W2250">
        <v>3.8086859999999998</v>
      </c>
      <c r="X2250">
        <v>19.128710999999999</v>
      </c>
      <c r="Y2250">
        <v>62.130082999999999</v>
      </c>
      <c r="Z2250">
        <v>203.60392100000001</v>
      </c>
      <c r="AA2250">
        <v>522.17236400000002</v>
      </c>
      <c r="AB2250">
        <v>656.54064400000004</v>
      </c>
      <c r="AC2250">
        <v>1646.476322</v>
      </c>
      <c r="AD2250">
        <v>3394.171335</v>
      </c>
      <c r="AE2250">
        <v>4322.7710440000001</v>
      </c>
      <c r="AF2250">
        <v>3261.4657609999999</v>
      </c>
      <c r="AG2250">
        <v>3304.5451499999999</v>
      </c>
      <c r="AH2250">
        <v>4292.9121420000001</v>
      </c>
      <c r="AI2250">
        <v>4223.2394489999997</v>
      </c>
      <c r="AJ2250">
        <v>5386.1468789999999</v>
      </c>
      <c r="AK2250">
        <v>5722.487091</v>
      </c>
      <c r="AL2250">
        <v>5213.547912</v>
      </c>
      <c r="AM2250">
        <v>4468.9185070000003</v>
      </c>
      <c r="AN2250">
        <v>3361.3186740000001</v>
      </c>
      <c r="AO2250">
        <v>2638.3107789999999</v>
      </c>
      <c r="AP2250">
        <v>1808.7200929999999</v>
      </c>
      <c r="AQ2250">
        <v>1071.146688</v>
      </c>
      <c r="AR2250">
        <v>259.16533399999997</v>
      </c>
      <c r="AS2250">
        <v>11.723172</v>
      </c>
      <c r="AT2250">
        <v>1.766543</v>
      </c>
      <c r="AU2250">
        <v>1.3103400000000001</v>
      </c>
      <c r="AV2250">
        <v>1.3680699999999999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</row>
    <row r="2251" spans="1:56" x14ac:dyDescent="0.25">
      <c r="A2251" t="s">
        <v>323</v>
      </c>
      <c r="D2251" t="s">
        <v>1</v>
      </c>
      <c r="G2251" s="156">
        <v>43015</v>
      </c>
      <c r="H2251" s="41">
        <f t="shared" si="39"/>
        <v>64387.272576000018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0.40758299999999997</v>
      </c>
      <c r="V2251">
        <v>6.8595790000000001</v>
      </c>
      <c r="W2251">
        <v>147.51669799999999</v>
      </c>
      <c r="X2251">
        <v>705.98339399999998</v>
      </c>
      <c r="Y2251">
        <v>1633.6416850000001</v>
      </c>
      <c r="Z2251">
        <v>2619.8162160000002</v>
      </c>
      <c r="AA2251">
        <v>3443.5958900000001</v>
      </c>
      <c r="AB2251">
        <v>3489.5908829999998</v>
      </c>
      <c r="AC2251">
        <v>3940.328669</v>
      </c>
      <c r="AD2251">
        <v>2499.5044830000002</v>
      </c>
      <c r="AE2251">
        <v>3765.1480430000001</v>
      </c>
      <c r="AF2251">
        <v>4445.9292660000001</v>
      </c>
      <c r="AG2251">
        <v>2814.5556569999999</v>
      </c>
      <c r="AH2251">
        <v>2548.454698</v>
      </c>
      <c r="AI2251">
        <v>4104.9495360000001</v>
      </c>
      <c r="AJ2251">
        <v>4205.3309660000004</v>
      </c>
      <c r="AK2251">
        <v>5330.0335949999999</v>
      </c>
      <c r="AL2251">
        <v>5967.2641830000002</v>
      </c>
      <c r="AM2251">
        <v>4661.130193</v>
      </c>
      <c r="AN2251">
        <v>4015.3994010000001</v>
      </c>
      <c r="AO2251">
        <v>2339.6458990000001</v>
      </c>
      <c r="AP2251">
        <v>1097.5867929999999</v>
      </c>
      <c r="AQ2251">
        <v>319.61757299999999</v>
      </c>
      <c r="AR2251">
        <v>222.26898600000001</v>
      </c>
      <c r="AS2251">
        <v>57.971874999999997</v>
      </c>
      <c r="AT2251">
        <v>2.1688369999999999</v>
      </c>
      <c r="AU2251">
        <v>1.364906</v>
      </c>
      <c r="AV2251">
        <v>1.2070890000000001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</row>
    <row r="2252" spans="1:56" x14ac:dyDescent="0.25">
      <c r="A2252" t="s">
        <v>323</v>
      </c>
      <c r="D2252" t="s">
        <v>1</v>
      </c>
      <c r="G2252" s="156">
        <v>43016</v>
      </c>
      <c r="H2252" s="41">
        <f t="shared" si="39"/>
        <v>71914.890426000027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0.213283</v>
      </c>
      <c r="V2252">
        <v>0.337279</v>
      </c>
      <c r="W2252">
        <v>17.029897999999999</v>
      </c>
      <c r="X2252">
        <v>169.599144</v>
      </c>
      <c r="Y2252">
        <v>445.702135</v>
      </c>
      <c r="Z2252">
        <v>1248.0396659999999</v>
      </c>
      <c r="AA2252">
        <v>1363.8023900000001</v>
      </c>
      <c r="AB2252">
        <v>1589.435933</v>
      </c>
      <c r="AC2252">
        <v>4688.8670689999999</v>
      </c>
      <c r="AD2252">
        <v>6070.9377329999998</v>
      </c>
      <c r="AE2252">
        <v>6705.1096930000003</v>
      </c>
      <c r="AF2252">
        <v>6737.8153160000002</v>
      </c>
      <c r="AG2252">
        <v>2265.2009069999999</v>
      </c>
      <c r="AH2252">
        <v>1341.374298</v>
      </c>
      <c r="AI2252">
        <v>3126.694536</v>
      </c>
      <c r="AJ2252">
        <v>7062.451266</v>
      </c>
      <c r="AK2252">
        <v>6778.6793449999996</v>
      </c>
      <c r="AL2252">
        <v>6170.3141830000004</v>
      </c>
      <c r="AM2252">
        <v>5415.1806930000002</v>
      </c>
      <c r="AN2252">
        <v>3792.3450010000001</v>
      </c>
      <c r="AO2252">
        <v>3190.4215490000001</v>
      </c>
      <c r="AP2252">
        <v>2130.2334430000001</v>
      </c>
      <c r="AQ2252">
        <v>1208.5007230000001</v>
      </c>
      <c r="AR2252">
        <v>371.07783599999999</v>
      </c>
      <c r="AS2252">
        <v>21.426575</v>
      </c>
      <c r="AT2252">
        <v>1.482837</v>
      </c>
      <c r="AU2252">
        <v>1.0910059999999999</v>
      </c>
      <c r="AV2252">
        <v>1.526689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</row>
    <row r="2253" spans="1:56" x14ac:dyDescent="0.25">
      <c r="A2253" t="s">
        <v>323</v>
      </c>
      <c r="D2253" t="s">
        <v>1</v>
      </c>
      <c r="G2253" s="156">
        <v>43017</v>
      </c>
      <c r="H2253" s="41">
        <f t="shared" si="39"/>
        <v>63621.604172000014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1.1074109999999999</v>
      </c>
      <c r="V2253">
        <v>2.391705</v>
      </c>
      <c r="W2253">
        <v>5.620679</v>
      </c>
      <c r="X2253">
        <v>29.119819</v>
      </c>
      <c r="Y2253">
        <v>194.96225699999999</v>
      </c>
      <c r="Z2253">
        <v>1782.061968</v>
      </c>
      <c r="AA2253">
        <v>3464.7156559999999</v>
      </c>
      <c r="AB2253">
        <v>4726.2576859999999</v>
      </c>
      <c r="AC2253">
        <v>5055.4950520000002</v>
      </c>
      <c r="AD2253">
        <v>3952.3205320000002</v>
      </c>
      <c r="AE2253">
        <v>2520.3063940000002</v>
      </c>
      <c r="AF2253">
        <v>3546.3011780000002</v>
      </c>
      <c r="AG2253">
        <v>5287.3269650000002</v>
      </c>
      <c r="AH2253">
        <v>5149.1165579999997</v>
      </c>
      <c r="AI2253">
        <v>4256.1280960000004</v>
      </c>
      <c r="AJ2253">
        <v>4471.3624280000004</v>
      </c>
      <c r="AK2253">
        <v>4490.4115629999997</v>
      </c>
      <c r="AL2253">
        <v>4215.2789780000003</v>
      </c>
      <c r="AM2253">
        <v>3177.3319820000002</v>
      </c>
      <c r="AN2253">
        <v>3228.193546</v>
      </c>
      <c r="AO2253">
        <v>1785.8520040000001</v>
      </c>
      <c r="AP2253">
        <v>1340.054112</v>
      </c>
      <c r="AQ2253">
        <v>741.53772200000003</v>
      </c>
      <c r="AR2253">
        <v>143.541628</v>
      </c>
      <c r="AS2253">
        <v>50.849364999999999</v>
      </c>
      <c r="AT2253">
        <v>2.5213130000000001</v>
      </c>
      <c r="AU2253">
        <v>0.69949300000000003</v>
      </c>
      <c r="AV2253">
        <v>0.73808200000000002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</row>
    <row r="2254" spans="1:56" x14ac:dyDescent="0.25">
      <c r="A2254" t="s">
        <v>323</v>
      </c>
      <c r="D2254" t="s">
        <v>1</v>
      </c>
      <c r="G2254" s="156">
        <v>43018</v>
      </c>
      <c r="H2254" s="41">
        <f t="shared" si="39"/>
        <v>98255.759564000022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0.83848999999999996</v>
      </c>
      <c r="V2254">
        <v>22.032827000000001</v>
      </c>
      <c r="W2254">
        <v>212.17559299999999</v>
      </c>
      <c r="X2254">
        <v>765.65843199999995</v>
      </c>
      <c r="Y2254">
        <v>1636.7374</v>
      </c>
      <c r="Z2254">
        <v>2588.0306970000001</v>
      </c>
      <c r="AA2254">
        <v>3612.156395</v>
      </c>
      <c r="AB2254">
        <v>4588.1395259999999</v>
      </c>
      <c r="AC2254">
        <v>5424.8286079999998</v>
      </c>
      <c r="AD2254">
        <v>6102.2296679999999</v>
      </c>
      <c r="AE2254">
        <v>6654.5955800000002</v>
      </c>
      <c r="AF2254">
        <v>7082.4364640000003</v>
      </c>
      <c r="AG2254">
        <v>7284.799368</v>
      </c>
      <c r="AH2254">
        <v>7380.9558809999999</v>
      </c>
      <c r="AI2254">
        <v>7346.2347200000004</v>
      </c>
      <c r="AJ2254">
        <v>7167.9944320000004</v>
      </c>
      <c r="AK2254">
        <v>6794.7142000000003</v>
      </c>
      <c r="AL2254">
        <v>6210.1823729999996</v>
      </c>
      <c r="AM2254">
        <v>5441.1301119999998</v>
      </c>
      <c r="AN2254">
        <v>4468.1742800000002</v>
      </c>
      <c r="AO2254">
        <v>3405.470648</v>
      </c>
      <c r="AP2254">
        <v>2276.7368019999999</v>
      </c>
      <c r="AQ2254">
        <v>1221.9833189999999</v>
      </c>
      <c r="AR2254">
        <v>464.316959</v>
      </c>
      <c r="AS2254">
        <v>95.338104000000001</v>
      </c>
      <c r="AT2254">
        <v>4.798718</v>
      </c>
      <c r="AU2254">
        <v>1.393275</v>
      </c>
      <c r="AV2254">
        <v>1.676693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</row>
    <row r="2255" spans="1:56" x14ac:dyDescent="0.25">
      <c r="A2255" t="s">
        <v>323</v>
      </c>
      <c r="D2255" t="s">
        <v>1</v>
      </c>
      <c r="G2255" s="156">
        <v>43019</v>
      </c>
      <c r="H2255" s="41">
        <f t="shared" ref="H2255:H2318" si="40">IF(D2255&lt;&gt;"Jemena",
IF(SUM(I2255:BD2255)&gt;0,SUM(I2255:BD2255),SUM(I2255:BD2255)*-1),
IF(AND(F2255&lt;&gt;"Jemena residential",F2255&lt;&gt;"Jemena small business"),0,IF(SUM(I2255:BD2255)&gt;0,SUM(I2255:BD2255),SUM(I2255:BD2255)*-1)))</f>
        <v>15569.107387000004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1.12924</v>
      </c>
      <c r="V2255">
        <v>22.332179</v>
      </c>
      <c r="W2255">
        <v>249.50908799999999</v>
      </c>
      <c r="X2255">
        <v>835.16006800000002</v>
      </c>
      <c r="Y2255">
        <v>1542.675027</v>
      </c>
      <c r="Z2255">
        <v>1525.933217</v>
      </c>
      <c r="AA2255">
        <v>694.38475000000005</v>
      </c>
      <c r="AB2255">
        <v>880.08651299999997</v>
      </c>
      <c r="AC2255">
        <v>518.43394499999999</v>
      </c>
      <c r="AD2255">
        <v>562.90088700000001</v>
      </c>
      <c r="AE2255">
        <v>131.78772499999999</v>
      </c>
      <c r="AF2255">
        <v>1038.7688470000001</v>
      </c>
      <c r="AG2255">
        <v>2467.6778760000002</v>
      </c>
      <c r="AH2255">
        <v>1118.596147</v>
      </c>
      <c r="AI2255">
        <v>188.83985999999999</v>
      </c>
      <c r="AJ2255">
        <v>114.570137</v>
      </c>
      <c r="AK2255">
        <v>406.97321299999999</v>
      </c>
      <c r="AL2255">
        <v>1722.746451</v>
      </c>
      <c r="AM2255">
        <v>1183.253193</v>
      </c>
      <c r="AN2255">
        <v>206.47328200000001</v>
      </c>
      <c r="AO2255">
        <v>104.34414200000001</v>
      </c>
      <c r="AP2255">
        <v>29.770551999999999</v>
      </c>
      <c r="AQ2255">
        <v>11.355936</v>
      </c>
      <c r="AR2255">
        <v>6.8290940000000004</v>
      </c>
      <c r="AS2255">
        <v>2.0922350000000001</v>
      </c>
      <c r="AT2255">
        <v>1.1813229999999999</v>
      </c>
      <c r="AU2255">
        <v>0.62120200000000003</v>
      </c>
      <c r="AV2255">
        <v>0.68125800000000003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</row>
    <row r="2256" spans="1:56" x14ac:dyDescent="0.25">
      <c r="A2256" t="s">
        <v>323</v>
      </c>
      <c r="D2256" t="s">
        <v>1</v>
      </c>
      <c r="G2256" s="156">
        <v>43020</v>
      </c>
      <c r="H2256" s="41">
        <f t="shared" si="40"/>
        <v>52978.602695999987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1.2020500000000001</v>
      </c>
      <c r="V2256">
        <v>13.209808000000001</v>
      </c>
      <c r="W2256">
        <v>63.420713999999997</v>
      </c>
      <c r="X2256">
        <v>420.48601600000001</v>
      </c>
      <c r="Y2256">
        <v>1676.0812470000001</v>
      </c>
      <c r="Z2256">
        <v>2701.6881250000001</v>
      </c>
      <c r="AA2256">
        <v>3362.5529160000001</v>
      </c>
      <c r="AB2256">
        <v>2559.7523169999999</v>
      </c>
      <c r="AC2256">
        <v>2847.4385670000001</v>
      </c>
      <c r="AD2256">
        <v>3480.0497850000002</v>
      </c>
      <c r="AE2256">
        <v>3828.8587630000002</v>
      </c>
      <c r="AF2256">
        <v>4599.9833939999999</v>
      </c>
      <c r="AG2256">
        <v>4154.3725850000001</v>
      </c>
      <c r="AH2256">
        <v>3609.053801</v>
      </c>
      <c r="AI2256">
        <v>4336.0084159999997</v>
      </c>
      <c r="AJ2256">
        <v>3892.687167</v>
      </c>
      <c r="AK2256">
        <v>1548.241049</v>
      </c>
      <c r="AL2256">
        <v>1612.8326520000001</v>
      </c>
      <c r="AM2256">
        <v>2126.2679109999999</v>
      </c>
      <c r="AN2256">
        <v>2921.599757</v>
      </c>
      <c r="AO2256">
        <v>2051.7043629999998</v>
      </c>
      <c r="AP2256">
        <v>752.487347</v>
      </c>
      <c r="AQ2256">
        <v>336.70845100000003</v>
      </c>
      <c r="AR2256">
        <v>73.594346000000002</v>
      </c>
      <c r="AS2256">
        <v>5.4740919999999997</v>
      </c>
      <c r="AT2256">
        <v>1.23726</v>
      </c>
      <c r="AU2256">
        <v>0.70894400000000002</v>
      </c>
      <c r="AV2256">
        <v>0.90085300000000001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</row>
    <row r="2257" spans="1:56" x14ac:dyDescent="0.25">
      <c r="A2257" t="s">
        <v>323</v>
      </c>
      <c r="D2257" t="s">
        <v>1</v>
      </c>
      <c r="G2257" s="156">
        <v>43021</v>
      </c>
      <c r="H2257" s="41">
        <f t="shared" si="40"/>
        <v>23630.025557999994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1.5726260000000001</v>
      </c>
      <c r="V2257">
        <v>4.540038</v>
      </c>
      <c r="W2257">
        <v>65.767585999999994</v>
      </c>
      <c r="X2257">
        <v>276.60721100000001</v>
      </c>
      <c r="Y2257">
        <v>654.90753299999994</v>
      </c>
      <c r="Z2257">
        <v>1185.913121</v>
      </c>
      <c r="AA2257">
        <v>1651.166614</v>
      </c>
      <c r="AB2257">
        <v>2461.990194</v>
      </c>
      <c r="AC2257">
        <v>1955.5119219999999</v>
      </c>
      <c r="AD2257">
        <v>676.67833499999995</v>
      </c>
      <c r="AE2257">
        <v>1222.888694</v>
      </c>
      <c r="AF2257">
        <v>836.56386099999997</v>
      </c>
      <c r="AG2257">
        <v>461.07600000000002</v>
      </c>
      <c r="AH2257">
        <v>380.64979199999999</v>
      </c>
      <c r="AI2257">
        <v>695.05184899999995</v>
      </c>
      <c r="AJ2257">
        <v>678.18642899999998</v>
      </c>
      <c r="AK2257">
        <v>1879.552891</v>
      </c>
      <c r="AL2257">
        <v>1148.4450119999999</v>
      </c>
      <c r="AM2257">
        <v>2572.8824570000002</v>
      </c>
      <c r="AN2257">
        <v>1291.3448739999999</v>
      </c>
      <c r="AO2257">
        <v>2007.881179</v>
      </c>
      <c r="AP2257">
        <v>1097.4236430000001</v>
      </c>
      <c r="AQ2257">
        <v>337.724738</v>
      </c>
      <c r="AR2257">
        <v>66.231433999999993</v>
      </c>
      <c r="AS2257">
        <v>15.901871999999999</v>
      </c>
      <c r="AT2257">
        <v>1.828443</v>
      </c>
      <c r="AU2257">
        <v>0.89973999999999998</v>
      </c>
      <c r="AV2257">
        <v>0.83747000000000005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</row>
    <row r="2258" spans="1:56" x14ac:dyDescent="0.25">
      <c r="A2258" t="s">
        <v>323</v>
      </c>
      <c r="D2258" t="s">
        <v>1</v>
      </c>
      <c r="G2258" s="156">
        <v>43022</v>
      </c>
      <c r="H2258" s="41">
        <f t="shared" si="40"/>
        <v>98816.138376000017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0.87728300000000004</v>
      </c>
      <c r="V2258">
        <v>1.777879</v>
      </c>
      <c r="W2258">
        <v>8.9860980000000001</v>
      </c>
      <c r="X2258">
        <v>187.58534399999999</v>
      </c>
      <c r="Y2258">
        <v>1370.5030850000001</v>
      </c>
      <c r="Z2258">
        <v>1918.2070160000001</v>
      </c>
      <c r="AA2258">
        <v>2028.9968899999999</v>
      </c>
      <c r="AB2258">
        <v>2978.015183</v>
      </c>
      <c r="AC2258">
        <v>4606.0850190000001</v>
      </c>
      <c r="AD2258">
        <v>6192.0223329999999</v>
      </c>
      <c r="AE2258">
        <v>7085.738343</v>
      </c>
      <c r="AF2258">
        <v>7495.1672159999998</v>
      </c>
      <c r="AG2258">
        <v>7809.0265069999996</v>
      </c>
      <c r="AH2258">
        <v>7929.1798980000003</v>
      </c>
      <c r="AI2258">
        <v>7879.067736</v>
      </c>
      <c r="AJ2258">
        <v>7644.504516</v>
      </c>
      <c r="AK2258">
        <v>7262.6616949999998</v>
      </c>
      <c r="AL2258">
        <v>6710.1803330000002</v>
      </c>
      <c r="AM2258">
        <v>5953.172243</v>
      </c>
      <c r="AN2258">
        <v>4916.6500509999996</v>
      </c>
      <c r="AO2258">
        <v>3846.985099</v>
      </c>
      <c r="AP2258">
        <v>2657.3209430000002</v>
      </c>
      <c r="AQ2258">
        <v>1531.309473</v>
      </c>
      <c r="AR2258">
        <v>632.57458599999995</v>
      </c>
      <c r="AS2258">
        <v>156.754975</v>
      </c>
      <c r="AT2258">
        <v>10.875337</v>
      </c>
      <c r="AU2258">
        <v>0.89430600000000005</v>
      </c>
      <c r="AV2258">
        <v>1.0189889999999999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</row>
    <row r="2259" spans="1:56" x14ac:dyDescent="0.25">
      <c r="A2259" t="s">
        <v>323</v>
      </c>
      <c r="D2259" t="s">
        <v>1</v>
      </c>
      <c r="G2259" s="156">
        <v>43023</v>
      </c>
      <c r="H2259" s="41">
        <f t="shared" si="40"/>
        <v>104264.92962600001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2.3065829999999998</v>
      </c>
      <c r="V2259">
        <v>52.428578999999999</v>
      </c>
      <c r="W2259">
        <v>375.770848</v>
      </c>
      <c r="X2259">
        <v>1035.8198440000001</v>
      </c>
      <c r="Y2259">
        <v>1904.2543350000001</v>
      </c>
      <c r="Z2259">
        <v>2844.4963659999999</v>
      </c>
      <c r="AA2259">
        <v>3846.9795899999999</v>
      </c>
      <c r="AB2259">
        <v>4804.4749330000004</v>
      </c>
      <c r="AC2259">
        <v>5709.6368190000003</v>
      </c>
      <c r="AD2259">
        <v>6361.2526829999997</v>
      </c>
      <c r="AE2259">
        <v>6947.8668930000003</v>
      </c>
      <c r="AF2259">
        <v>7325.1692659999999</v>
      </c>
      <c r="AG2259">
        <v>7567.1066570000003</v>
      </c>
      <c r="AH2259">
        <v>7632.5348979999999</v>
      </c>
      <c r="AI2259">
        <v>7646.6995360000001</v>
      </c>
      <c r="AJ2259">
        <v>7456.9435160000003</v>
      </c>
      <c r="AK2259">
        <v>7057.6265450000001</v>
      </c>
      <c r="AL2259">
        <v>6559.5954830000001</v>
      </c>
      <c r="AM2259">
        <v>5821.083893</v>
      </c>
      <c r="AN2259">
        <v>4874.1835010000004</v>
      </c>
      <c r="AO2259">
        <v>3754.9037990000002</v>
      </c>
      <c r="AP2259">
        <v>2548.1903929999999</v>
      </c>
      <c r="AQ2259">
        <v>1408.795073</v>
      </c>
      <c r="AR2259">
        <v>571.96658600000001</v>
      </c>
      <c r="AS2259">
        <v>143.15887499999999</v>
      </c>
      <c r="AT2259">
        <v>9.9457369999999994</v>
      </c>
      <c r="AU2259">
        <v>0.81230599999999997</v>
      </c>
      <c r="AV2259">
        <v>0.92608900000000005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</row>
    <row r="2260" spans="1:56" x14ac:dyDescent="0.25">
      <c r="A2260" t="s">
        <v>323</v>
      </c>
      <c r="D2260" t="s">
        <v>1</v>
      </c>
      <c r="G2260" s="156">
        <v>43024</v>
      </c>
      <c r="H2260" s="41">
        <f t="shared" si="40"/>
        <v>93070.322371999981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1.4120109999999999</v>
      </c>
      <c r="V2260">
        <v>3.068705</v>
      </c>
      <c r="W2260">
        <v>22.875178999999999</v>
      </c>
      <c r="X2260">
        <v>105.236819</v>
      </c>
      <c r="Y2260">
        <v>595.48940700000003</v>
      </c>
      <c r="Z2260">
        <v>2034.9961679999999</v>
      </c>
      <c r="AA2260">
        <v>3681.086456</v>
      </c>
      <c r="AB2260">
        <v>4622.329436</v>
      </c>
      <c r="AC2260">
        <v>5424.8369519999997</v>
      </c>
      <c r="AD2260">
        <v>6043.6707820000001</v>
      </c>
      <c r="AE2260">
        <v>6598.6543940000001</v>
      </c>
      <c r="AF2260">
        <v>6990.8256780000002</v>
      </c>
      <c r="AG2260">
        <v>7186.548965</v>
      </c>
      <c r="AH2260">
        <v>7282.4843080000001</v>
      </c>
      <c r="AI2260">
        <v>7190.3890959999999</v>
      </c>
      <c r="AJ2260">
        <v>6865.1457280000004</v>
      </c>
      <c r="AK2260">
        <v>6386.797963</v>
      </c>
      <c r="AL2260">
        <v>5875.8072780000002</v>
      </c>
      <c r="AM2260">
        <v>5110.2623320000002</v>
      </c>
      <c r="AN2260">
        <v>4060.6785960000002</v>
      </c>
      <c r="AO2260">
        <v>3119.5661540000001</v>
      </c>
      <c r="AP2260">
        <v>2140.7534620000001</v>
      </c>
      <c r="AQ2260">
        <v>1164.6043219999999</v>
      </c>
      <c r="AR2260">
        <v>451.36262799999997</v>
      </c>
      <c r="AS2260">
        <v>103.402265</v>
      </c>
      <c r="AT2260">
        <v>6.4396129999999996</v>
      </c>
      <c r="AU2260">
        <v>0.79669299999999998</v>
      </c>
      <c r="AV2260">
        <v>0.80098199999999997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</row>
    <row r="2261" spans="1:56" x14ac:dyDescent="0.25">
      <c r="A2261" t="s">
        <v>323</v>
      </c>
      <c r="D2261" t="s">
        <v>1</v>
      </c>
      <c r="G2261" s="156">
        <v>43025</v>
      </c>
      <c r="H2261" s="41">
        <f t="shared" si="40"/>
        <v>96543.503068000005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2.3395899999999998</v>
      </c>
      <c r="V2261">
        <v>54.115627000000003</v>
      </c>
      <c r="W2261">
        <v>332.31899299999998</v>
      </c>
      <c r="X2261">
        <v>978.01343199999997</v>
      </c>
      <c r="Y2261">
        <v>1874.5527</v>
      </c>
      <c r="Z2261">
        <v>2819.8137470000001</v>
      </c>
      <c r="AA2261">
        <v>3816.9514949999998</v>
      </c>
      <c r="AB2261">
        <v>4769.9697759999999</v>
      </c>
      <c r="AC2261">
        <v>5611.8930579999997</v>
      </c>
      <c r="AD2261">
        <v>6278.7793680000004</v>
      </c>
      <c r="AE2261">
        <v>6758.2064799999998</v>
      </c>
      <c r="AF2261">
        <v>7004.1737640000001</v>
      </c>
      <c r="AG2261">
        <v>7142.7969679999997</v>
      </c>
      <c r="AH2261">
        <v>7166.0267809999996</v>
      </c>
      <c r="AI2261">
        <v>7021.85952</v>
      </c>
      <c r="AJ2261">
        <v>6770.2747820000004</v>
      </c>
      <c r="AK2261">
        <v>6361.61049</v>
      </c>
      <c r="AL2261">
        <v>5755.478916</v>
      </c>
      <c r="AM2261">
        <v>4992.0178050000004</v>
      </c>
      <c r="AN2261">
        <v>4093.185465</v>
      </c>
      <c r="AO2261">
        <v>3093.8666589999998</v>
      </c>
      <c r="AP2261">
        <v>2096.132462</v>
      </c>
      <c r="AQ2261">
        <v>1152.155053</v>
      </c>
      <c r="AR2261">
        <v>466.62104699999998</v>
      </c>
      <c r="AS2261">
        <v>119.86650400000001</v>
      </c>
      <c r="AT2261">
        <v>9.1856179999999998</v>
      </c>
      <c r="AU2261">
        <v>0.76417500000000005</v>
      </c>
      <c r="AV2261">
        <v>0.53279299999999996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</row>
    <row r="2262" spans="1:56" x14ac:dyDescent="0.25">
      <c r="A2262" t="s">
        <v>323</v>
      </c>
      <c r="D2262" t="s">
        <v>1</v>
      </c>
      <c r="G2262" s="156">
        <v>43026</v>
      </c>
      <c r="H2262" s="41">
        <f t="shared" si="40"/>
        <v>93873.949739000003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2.3703400000000001</v>
      </c>
      <c r="V2262">
        <v>53.043979</v>
      </c>
      <c r="W2262">
        <v>328.51988799999998</v>
      </c>
      <c r="X2262">
        <v>967.84833400000002</v>
      </c>
      <c r="Y2262">
        <v>1856.725273</v>
      </c>
      <c r="Z2262">
        <v>2814.3336850000001</v>
      </c>
      <c r="AA2262">
        <v>3793.7036979999998</v>
      </c>
      <c r="AB2262">
        <v>4700.6770619999998</v>
      </c>
      <c r="AC2262">
        <v>5505.5366020000001</v>
      </c>
      <c r="AD2262">
        <v>6086.4225280000001</v>
      </c>
      <c r="AE2262">
        <v>6549.8166350000001</v>
      </c>
      <c r="AF2262">
        <v>6884.3722250000001</v>
      </c>
      <c r="AG2262">
        <v>7042.0884720000004</v>
      </c>
      <c r="AH2262">
        <v>7098.0933409999998</v>
      </c>
      <c r="AI2262">
        <v>6883.4685060000002</v>
      </c>
      <c r="AJ2262">
        <v>6607.3932969999996</v>
      </c>
      <c r="AK2262">
        <v>6108.7901199999997</v>
      </c>
      <c r="AL2262">
        <v>5542.8797549999999</v>
      </c>
      <c r="AM2262">
        <v>4781.1690769999996</v>
      </c>
      <c r="AN2262">
        <v>3852.8600799999999</v>
      </c>
      <c r="AO2262">
        <v>2883.1257230000001</v>
      </c>
      <c r="AP2262">
        <v>1928.502221</v>
      </c>
      <c r="AQ2262">
        <v>1057.038086</v>
      </c>
      <c r="AR2262">
        <v>431.096994</v>
      </c>
      <c r="AS2262">
        <v>105.363235</v>
      </c>
      <c r="AT2262">
        <v>7.0416230000000004</v>
      </c>
      <c r="AU2262">
        <v>0.625502</v>
      </c>
      <c r="AV2262">
        <v>1.043458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</row>
    <row r="2263" spans="1:56" x14ac:dyDescent="0.25">
      <c r="A2263" t="s">
        <v>323</v>
      </c>
      <c r="D2263" t="s">
        <v>1</v>
      </c>
      <c r="G2263" s="156">
        <v>43027</v>
      </c>
      <c r="H2263" s="41">
        <f t="shared" si="40"/>
        <v>19922.657544000002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1.1300239999999999</v>
      </c>
      <c r="V2263">
        <v>4.1582819999999998</v>
      </c>
      <c r="W2263">
        <v>22.337388000000001</v>
      </c>
      <c r="X2263">
        <v>75.673266999999996</v>
      </c>
      <c r="Y2263">
        <v>232.175038</v>
      </c>
      <c r="Z2263">
        <v>334.00134000000003</v>
      </c>
      <c r="AA2263">
        <v>290.81559399999998</v>
      </c>
      <c r="AB2263">
        <v>421.76770699999997</v>
      </c>
      <c r="AC2263">
        <v>856.188716</v>
      </c>
      <c r="AD2263">
        <v>842.38131299999998</v>
      </c>
      <c r="AE2263">
        <v>553.63811399999997</v>
      </c>
      <c r="AF2263">
        <v>1528.037474</v>
      </c>
      <c r="AG2263">
        <v>4508.6336019999999</v>
      </c>
      <c r="AH2263">
        <v>5917.522817</v>
      </c>
      <c r="AI2263">
        <v>894.08184300000005</v>
      </c>
      <c r="AJ2263">
        <v>535.83062299999995</v>
      </c>
      <c r="AK2263">
        <v>917.06511699999999</v>
      </c>
      <c r="AL2263">
        <v>563.57474100000002</v>
      </c>
      <c r="AM2263">
        <v>637.79010100000005</v>
      </c>
      <c r="AN2263">
        <v>446.08131800000001</v>
      </c>
      <c r="AO2263">
        <v>145.91321099999999</v>
      </c>
      <c r="AP2263">
        <v>181.620848</v>
      </c>
      <c r="AQ2263">
        <v>5.7736010000000002</v>
      </c>
      <c r="AR2263">
        <v>1.6072200000000001</v>
      </c>
      <c r="AS2263">
        <v>1.251066</v>
      </c>
      <c r="AT2263">
        <v>1.3643339999999999</v>
      </c>
      <c r="AU2263">
        <v>1.357518</v>
      </c>
      <c r="AV2263">
        <v>0.88532699999999998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</row>
    <row r="2264" spans="1:56" x14ac:dyDescent="0.25">
      <c r="A2264" t="s">
        <v>323</v>
      </c>
      <c r="D2264" t="s">
        <v>1</v>
      </c>
      <c r="G2264" s="156">
        <v>43028</v>
      </c>
      <c r="H2264" s="41">
        <f t="shared" si="40"/>
        <v>101253.64655199998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1.0197259999999999</v>
      </c>
      <c r="V2264">
        <v>49.766238000000001</v>
      </c>
      <c r="W2264">
        <v>164.96018599999999</v>
      </c>
      <c r="X2264">
        <v>778.35389299999997</v>
      </c>
      <c r="Y2264">
        <v>1271.394313</v>
      </c>
      <c r="Z2264">
        <v>2504.0720940000001</v>
      </c>
      <c r="AA2264">
        <v>2015.1180039999999</v>
      </c>
      <c r="AB2264">
        <v>3552.3811569999998</v>
      </c>
      <c r="AC2264">
        <v>5251.3791080000001</v>
      </c>
      <c r="AD2264">
        <v>6632.9429060000002</v>
      </c>
      <c r="AE2264">
        <v>6780.8996219999999</v>
      </c>
      <c r="AF2264">
        <v>7102.1689210000004</v>
      </c>
      <c r="AG2264">
        <v>7308.6238970000004</v>
      </c>
      <c r="AH2264">
        <v>7585.7117969999999</v>
      </c>
      <c r="AI2264">
        <v>8007.0902859999997</v>
      </c>
      <c r="AJ2264">
        <v>7881.1963660000001</v>
      </c>
      <c r="AK2264">
        <v>7468.3144130000001</v>
      </c>
      <c r="AL2264">
        <v>6838.0517369999998</v>
      </c>
      <c r="AM2264">
        <v>6103.21731</v>
      </c>
      <c r="AN2264">
        <v>5100.318902</v>
      </c>
      <c r="AO2264">
        <v>3921.7791830000001</v>
      </c>
      <c r="AP2264">
        <v>2715.5428830000001</v>
      </c>
      <c r="AQ2264">
        <v>1579.085951</v>
      </c>
      <c r="AR2264">
        <v>534.77203399999996</v>
      </c>
      <c r="AS2264">
        <v>99.260872000000006</v>
      </c>
      <c r="AT2264">
        <v>4.024343</v>
      </c>
      <c r="AU2264">
        <v>1.10104</v>
      </c>
      <c r="AV2264">
        <v>1.09937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</row>
    <row r="2265" spans="1:56" x14ac:dyDescent="0.25">
      <c r="A2265" t="s">
        <v>323</v>
      </c>
      <c r="D2265" t="s">
        <v>1</v>
      </c>
      <c r="G2265" s="156">
        <v>43029</v>
      </c>
      <c r="H2265" s="41">
        <f t="shared" si="40"/>
        <v>38346.803743999997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0.45678299999999999</v>
      </c>
      <c r="V2265">
        <v>1.183079</v>
      </c>
      <c r="W2265">
        <v>6.7770979999999996</v>
      </c>
      <c r="X2265">
        <v>58.922927999999999</v>
      </c>
      <c r="Y2265">
        <v>191.803417</v>
      </c>
      <c r="Z2265">
        <v>686.76222399999995</v>
      </c>
      <c r="AA2265">
        <v>988.04043799999999</v>
      </c>
      <c r="AB2265">
        <v>717.25505099999998</v>
      </c>
      <c r="AC2265">
        <v>1528.283987</v>
      </c>
      <c r="AD2265">
        <v>1594.7701520000001</v>
      </c>
      <c r="AE2265">
        <v>2294.3616440000001</v>
      </c>
      <c r="AF2265">
        <v>4301.5805989999999</v>
      </c>
      <c r="AG2265">
        <v>3077.2115589999999</v>
      </c>
      <c r="AH2265">
        <v>3800.850058</v>
      </c>
      <c r="AI2265">
        <v>3412.7131279999999</v>
      </c>
      <c r="AJ2265">
        <v>2544.090385</v>
      </c>
      <c r="AK2265">
        <v>2861.324803</v>
      </c>
      <c r="AL2265">
        <v>3218.2912940000001</v>
      </c>
      <c r="AM2265">
        <v>2366.7540739999999</v>
      </c>
      <c r="AN2265">
        <v>1803.9441919999999</v>
      </c>
      <c r="AO2265">
        <v>898.97947299999998</v>
      </c>
      <c r="AP2265">
        <v>1418.854511</v>
      </c>
      <c r="AQ2265">
        <v>549.19287399999996</v>
      </c>
      <c r="AR2265">
        <v>19.556785999999999</v>
      </c>
      <c r="AS2265">
        <v>2.1527750000000001</v>
      </c>
      <c r="AT2265">
        <v>1.111237</v>
      </c>
      <c r="AU2265">
        <v>0.89850600000000003</v>
      </c>
      <c r="AV2265">
        <v>0.68068899999999999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</row>
    <row r="2266" spans="1:56" x14ac:dyDescent="0.25">
      <c r="A2266" t="s">
        <v>323</v>
      </c>
      <c r="D2266" t="s">
        <v>1</v>
      </c>
      <c r="G2266" s="156">
        <v>43030</v>
      </c>
      <c r="H2266" s="41">
        <f t="shared" si="40"/>
        <v>32489.558815999993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0.425257</v>
      </c>
      <c r="V2266">
        <v>13.713853</v>
      </c>
      <c r="W2266">
        <v>20.249572000000001</v>
      </c>
      <c r="X2266">
        <v>584.33510200000001</v>
      </c>
      <c r="Y2266">
        <v>283.911091</v>
      </c>
      <c r="Z2266">
        <v>477.56039800000002</v>
      </c>
      <c r="AA2266">
        <v>659.64776199999994</v>
      </c>
      <c r="AB2266">
        <v>980.70007499999997</v>
      </c>
      <c r="AC2266">
        <v>1296.765161</v>
      </c>
      <c r="AD2266">
        <v>1408.719476</v>
      </c>
      <c r="AE2266">
        <v>1238.4279180000001</v>
      </c>
      <c r="AF2266">
        <v>1040.410523</v>
      </c>
      <c r="AG2266">
        <v>2122.8730329999999</v>
      </c>
      <c r="AH2266">
        <v>2079.209132</v>
      </c>
      <c r="AI2266">
        <v>3899.8105019999998</v>
      </c>
      <c r="AJ2266">
        <v>2929.6078590000002</v>
      </c>
      <c r="AK2266">
        <v>3187.2766769999998</v>
      </c>
      <c r="AL2266">
        <v>3152.5618679999998</v>
      </c>
      <c r="AM2266">
        <v>2736.7960979999998</v>
      </c>
      <c r="AN2266">
        <v>2432.0610160000001</v>
      </c>
      <c r="AO2266">
        <v>1193.050647</v>
      </c>
      <c r="AP2266">
        <v>479.98988500000002</v>
      </c>
      <c r="AQ2266">
        <v>224.199748</v>
      </c>
      <c r="AR2266">
        <v>31.108360000000001</v>
      </c>
      <c r="AS2266">
        <v>10.927949</v>
      </c>
      <c r="AT2266">
        <v>2.5695109999999999</v>
      </c>
      <c r="AU2266">
        <v>1.05938</v>
      </c>
      <c r="AV2266">
        <v>1.5909629999999999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</row>
    <row r="2267" spans="1:56" x14ac:dyDescent="0.25">
      <c r="A2267" t="s">
        <v>323</v>
      </c>
      <c r="D2267" t="s">
        <v>1</v>
      </c>
      <c r="G2267" s="156">
        <v>43031</v>
      </c>
      <c r="H2267" s="41">
        <f t="shared" si="40"/>
        <v>84022.229714999979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0.43161100000000002</v>
      </c>
      <c r="V2267">
        <v>6.4945050000000002</v>
      </c>
      <c r="W2267">
        <v>39.706479000000002</v>
      </c>
      <c r="X2267">
        <v>160.15878000000001</v>
      </c>
      <c r="Y2267">
        <v>303.74680999999998</v>
      </c>
      <c r="Z2267">
        <v>414.59108700000002</v>
      </c>
      <c r="AA2267">
        <v>735.89253900000006</v>
      </c>
      <c r="AB2267">
        <v>2051.5325670000002</v>
      </c>
      <c r="AC2267">
        <v>2872.3559089999999</v>
      </c>
      <c r="AD2267">
        <v>4984.478701</v>
      </c>
      <c r="AE2267">
        <v>6604.4190870000002</v>
      </c>
      <c r="AF2267">
        <v>6963.4284170000001</v>
      </c>
      <c r="AG2267">
        <v>7264.3391869999996</v>
      </c>
      <c r="AH2267">
        <v>7329.2886479999997</v>
      </c>
      <c r="AI2267">
        <v>7342.1758229999996</v>
      </c>
      <c r="AJ2267">
        <v>7246.2241439999998</v>
      </c>
      <c r="AK2267">
        <v>6876.3333259999999</v>
      </c>
      <c r="AL2267">
        <v>6391.7007510000003</v>
      </c>
      <c r="AM2267">
        <v>5640.3112430000001</v>
      </c>
      <c r="AN2267">
        <v>3944.9201790000002</v>
      </c>
      <c r="AO2267">
        <v>3405.9271480000002</v>
      </c>
      <c r="AP2267">
        <v>1832.322668</v>
      </c>
      <c r="AQ2267">
        <v>1133.8469250000001</v>
      </c>
      <c r="AR2267">
        <v>342.02302800000001</v>
      </c>
      <c r="AS2267">
        <v>123.894265</v>
      </c>
      <c r="AT2267">
        <v>9.1296130000000009</v>
      </c>
      <c r="AU2267">
        <v>1.3272930000000001</v>
      </c>
      <c r="AV2267">
        <v>1.228982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</row>
    <row r="2268" spans="1:56" x14ac:dyDescent="0.25">
      <c r="A2268" t="s">
        <v>323</v>
      </c>
      <c r="D2268" t="s">
        <v>1</v>
      </c>
      <c r="G2268" s="156">
        <v>43032</v>
      </c>
      <c r="H2268" s="41">
        <f t="shared" si="40"/>
        <v>62960.799266000016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2.1923900000000001</v>
      </c>
      <c r="V2268">
        <v>24.317627000000002</v>
      </c>
      <c r="W2268">
        <v>167.56519299999999</v>
      </c>
      <c r="X2268">
        <v>280.22113200000001</v>
      </c>
      <c r="Y2268">
        <v>1825.4511030000001</v>
      </c>
      <c r="Z2268">
        <v>2464.8247839999999</v>
      </c>
      <c r="AA2268">
        <v>2602.0383000000002</v>
      </c>
      <c r="AB2268">
        <v>3908.7340479999998</v>
      </c>
      <c r="AC2268">
        <v>3910.6350969999999</v>
      </c>
      <c r="AD2268">
        <v>5672.0263480000003</v>
      </c>
      <c r="AE2268">
        <v>6206.5265259999996</v>
      </c>
      <c r="AF2268">
        <v>7043.5130259999996</v>
      </c>
      <c r="AG2268">
        <v>7194.6094499999999</v>
      </c>
      <c r="AH2268">
        <v>3915.3606399999999</v>
      </c>
      <c r="AI2268">
        <v>5986.960435</v>
      </c>
      <c r="AJ2268">
        <v>4178.1376630000004</v>
      </c>
      <c r="AK2268">
        <v>1517.7247520000001</v>
      </c>
      <c r="AL2268">
        <v>428.33065399999998</v>
      </c>
      <c r="AM2268">
        <v>2355.0619040000001</v>
      </c>
      <c r="AN2268">
        <v>2419.1615729999999</v>
      </c>
      <c r="AO2268">
        <v>603.17583300000001</v>
      </c>
      <c r="AP2268">
        <v>171.10439500000001</v>
      </c>
      <c r="AQ2268">
        <v>65.681355999999994</v>
      </c>
      <c r="AR2268">
        <v>10.000546999999999</v>
      </c>
      <c r="AS2268">
        <v>3.1592039999999999</v>
      </c>
      <c r="AT2268">
        <v>1.728518</v>
      </c>
      <c r="AU2268">
        <v>1.4009750000000001</v>
      </c>
      <c r="AV2268">
        <v>1.1557930000000001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</row>
    <row r="2269" spans="1:56" x14ac:dyDescent="0.25">
      <c r="A2269" t="s">
        <v>323</v>
      </c>
      <c r="D2269" t="s">
        <v>1</v>
      </c>
      <c r="G2269" s="156">
        <v>43033</v>
      </c>
      <c r="H2269" s="41">
        <f t="shared" si="40"/>
        <v>23481.907087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24.004239999999999</v>
      </c>
      <c r="V2269">
        <v>20.777678999999999</v>
      </c>
      <c r="W2269">
        <v>9.4112639999999992</v>
      </c>
      <c r="X2269">
        <v>174.155553</v>
      </c>
      <c r="Y2269">
        <v>247.754119</v>
      </c>
      <c r="Z2269">
        <v>880.62390100000005</v>
      </c>
      <c r="AA2269">
        <v>1261.481303</v>
      </c>
      <c r="AB2269">
        <v>929.25870399999997</v>
      </c>
      <c r="AC2269">
        <v>999.58936900000003</v>
      </c>
      <c r="AD2269">
        <v>584.33235000000002</v>
      </c>
      <c r="AE2269">
        <v>1404.1268250000001</v>
      </c>
      <c r="AF2269">
        <v>1943.4883990000001</v>
      </c>
      <c r="AG2269">
        <v>3299.079146</v>
      </c>
      <c r="AH2269">
        <v>2230.745054</v>
      </c>
      <c r="AI2269">
        <v>2335.1641249999998</v>
      </c>
      <c r="AJ2269">
        <v>1706.2396229999999</v>
      </c>
      <c r="AK2269">
        <v>1321.8204009999999</v>
      </c>
      <c r="AL2269">
        <v>514.24374799999998</v>
      </c>
      <c r="AM2269">
        <v>529.02310899999998</v>
      </c>
      <c r="AN2269">
        <v>1620.6856359999999</v>
      </c>
      <c r="AO2269">
        <v>343.053065</v>
      </c>
      <c r="AP2269">
        <v>254.277931</v>
      </c>
      <c r="AQ2269">
        <v>256.60498799999999</v>
      </c>
      <c r="AR2269">
        <v>440.091837</v>
      </c>
      <c r="AS2269">
        <v>143.717735</v>
      </c>
      <c r="AT2269">
        <v>6.1692229999999997</v>
      </c>
      <c r="AU2269">
        <v>1.181802</v>
      </c>
      <c r="AV2269">
        <v>0.80595799999999995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</row>
    <row r="2270" spans="1:56" x14ac:dyDescent="0.25">
      <c r="A2270" t="s">
        <v>323</v>
      </c>
      <c r="D2270" t="s">
        <v>1</v>
      </c>
      <c r="G2270" s="156">
        <v>43034</v>
      </c>
      <c r="H2270" s="41">
        <f t="shared" si="40"/>
        <v>28404.735291000001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1.1799500000000001</v>
      </c>
      <c r="V2270">
        <v>0.78810800000000003</v>
      </c>
      <c r="W2270">
        <v>0.668014</v>
      </c>
      <c r="X2270">
        <v>2.092571</v>
      </c>
      <c r="Y2270">
        <v>13.446974000000001</v>
      </c>
      <c r="Z2270">
        <v>36.421146999999998</v>
      </c>
      <c r="AA2270">
        <v>93.385585000000006</v>
      </c>
      <c r="AB2270">
        <v>138.99226400000001</v>
      </c>
      <c r="AC2270">
        <v>370.58519200000001</v>
      </c>
      <c r="AD2270">
        <v>811.424668</v>
      </c>
      <c r="AE2270">
        <v>2282.6856210000001</v>
      </c>
      <c r="AF2270">
        <v>3340.4395519999998</v>
      </c>
      <c r="AG2270">
        <v>4447.2403830000003</v>
      </c>
      <c r="AH2270">
        <v>4857.8456640000004</v>
      </c>
      <c r="AI2270">
        <v>3171.5794580000002</v>
      </c>
      <c r="AJ2270">
        <v>2241.2733790000002</v>
      </c>
      <c r="AK2270">
        <v>1610.6158660000001</v>
      </c>
      <c r="AL2270">
        <v>1421.2765440000001</v>
      </c>
      <c r="AM2270">
        <v>1120.5759290000001</v>
      </c>
      <c r="AN2270">
        <v>1249.447416</v>
      </c>
      <c r="AO2270">
        <v>531.85393499999998</v>
      </c>
      <c r="AP2270">
        <v>278.582067</v>
      </c>
      <c r="AQ2270">
        <v>213.26607899999999</v>
      </c>
      <c r="AR2270">
        <v>133.304676</v>
      </c>
      <c r="AS2270">
        <v>29.215892</v>
      </c>
      <c r="AT2270">
        <v>4.3514600000000003</v>
      </c>
      <c r="AU2270">
        <v>1.184644</v>
      </c>
      <c r="AV2270">
        <v>1.0122530000000001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</row>
    <row r="2271" spans="1:56" x14ac:dyDescent="0.25">
      <c r="A2271" t="s">
        <v>323</v>
      </c>
      <c r="D2271" t="s">
        <v>1</v>
      </c>
      <c r="G2271" s="156">
        <v>43035</v>
      </c>
      <c r="H2271" s="41">
        <f t="shared" si="40"/>
        <v>101149.42810999998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0.81032599999999999</v>
      </c>
      <c r="V2271">
        <v>16.368938</v>
      </c>
      <c r="W2271">
        <v>119.637586</v>
      </c>
      <c r="X2271">
        <v>421.24417499999998</v>
      </c>
      <c r="Y2271">
        <v>1758.6377230000001</v>
      </c>
      <c r="Z2271">
        <v>3045.31295</v>
      </c>
      <c r="AA2271">
        <v>4056.6677549999999</v>
      </c>
      <c r="AB2271">
        <v>4997.8191070000003</v>
      </c>
      <c r="AC2271">
        <v>5680.8399810000001</v>
      </c>
      <c r="AD2271">
        <v>6486.060966</v>
      </c>
      <c r="AE2271">
        <v>7143.9062620000004</v>
      </c>
      <c r="AF2271">
        <v>7518.5286850000002</v>
      </c>
      <c r="AG2271">
        <v>7582.7480610000002</v>
      </c>
      <c r="AH2271">
        <v>7455.9557169999998</v>
      </c>
      <c r="AI2271">
        <v>7014.2550869999995</v>
      </c>
      <c r="AJ2271">
        <v>7072.4206960000001</v>
      </c>
      <c r="AK2271">
        <v>6562.5167760000004</v>
      </c>
      <c r="AL2271">
        <v>6009.7437680000003</v>
      </c>
      <c r="AM2271">
        <v>5473.1170529999999</v>
      </c>
      <c r="AN2271">
        <v>4620.3424880000002</v>
      </c>
      <c r="AO2271">
        <v>3486.789581</v>
      </c>
      <c r="AP2271">
        <v>2493.9571110000002</v>
      </c>
      <c r="AQ2271">
        <v>1403.5047729999999</v>
      </c>
      <c r="AR2271">
        <v>592.44772</v>
      </c>
      <c r="AS2271">
        <v>123.511872</v>
      </c>
      <c r="AT2271">
        <v>10.614343</v>
      </c>
      <c r="AU2271">
        <v>0.74314000000000002</v>
      </c>
      <c r="AV2271">
        <v>0.92547000000000001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</row>
    <row r="2272" spans="1:56" x14ac:dyDescent="0.25">
      <c r="A2272" t="s">
        <v>323</v>
      </c>
      <c r="D2272" t="s">
        <v>1</v>
      </c>
      <c r="G2272" s="156">
        <v>43036</v>
      </c>
      <c r="H2272" s="41">
        <f t="shared" si="40"/>
        <v>63929.865384999997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0.472383</v>
      </c>
      <c r="V2272">
        <v>2.1834790000000002</v>
      </c>
      <c r="W2272">
        <v>191.778862</v>
      </c>
      <c r="X2272">
        <v>529.95409600000005</v>
      </c>
      <c r="Y2272">
        <v>533.62037699999996</v>
      </c>
      <c r="Z2272">
        <v>600.17125299999998</v>
      </c>
      <c r="AA2272">
        <v>1016.962171</v>
      </c>
      <c r="AB2272">
        <v>3208.8342080000002</v>
      </c>
      <c r="AC2272">
        <v>5263.560802</v>
      </c>
      <c r="AD2272">
        <v>5072.6430920000003</v>
      </c>
      <c r="AE2272">
        <v>5148.9206350000004</v>
      </c>
      <c r="AF2272">
        <v>7275.0628550000001</v>
      </c>
      <c r="AG2272">
        <v>5366.467686</v>
      </c>
      <c r="AH2272">
        <v>5052.1539899999998</v>
      </c>
      <c r="AI2272">
        <v>1394.7517290000001</v>
      </c>
      <c r="AJ2272">
        <v>508.37048199999998</v>
      </c>
      <c r="AK2272">
        <v>1825.0473919999999</v>
      </c>
      <c r="AL2272">
        <v>3594.37968</v>
      </c>
      <c r="AM2272">
        <v>5104.5136409999996</v>
      </c>
      <c r="AN2272">
        <v>4304.7741820000001</v>
      </c>
      <c r="AO2272">
        <v>3861.7837890000001</v>
      </c>
      <c r="AP2272">
        <v>2024.1474539999999</v>
      </c>
      <c r="AQ2272">
        <v>1256.47441</v>
      </c>
      <c r="AR2272">
        <v>690.93113000000005</v>
      </c>
      <c r="AS2272">
        <v>87.401775000000001</v>
      </c>
      <c r="AT2272">
        <v>12.541537</v>
      </c>
      <c r="AU2272">
        <v>0.81420599999999999</v>
      </c>
      <c r="AV2272">
        <v>1.1480889999999999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</row>
    <row r="2273" spans="1:56" x14ac:dyDescent="0.25">
      <c r="A2273" t="s">
        <v>323</v>
      </c>
      <c r="D2273" t="s">
        <v>1</v>
      </c>
      <c r="G2273" s="156">
        <v>43037</v>
      </c>
      <c r="H2273" s="41">
        <f t="shared" si="40"/>
        <v>108464.477235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12.917282999999999</v>
      </c>
      <c r="V2273">
        <v>148.70277899999999</v>
      </c>
      <c r="W2273">
        <v>611.81476199999997</v>
      </c>
      <c r="X2273">
        <v>1395.362296</v>
      </c>
      <c r="Y2273">
        <v>2353.1835270000001</v>
      </c>
      <c r="Z2273">
        <v>3377.024703</v>
      </c>
      <c r="AA2273">
        <v>4427.4690710000004</v>
      </c>
      <c r="AB2273">
        <v>5365.6944080000003</v>
      </c>
      <c r="AC2273">
        <v>6232.272352</v>
      </c>
      <c r="AD2273">
        <v>6839.5248419999998</v>
      </c>
      <c r="AE2273">
        <v>7303.4111849999999</v>
      </c>
      <c r="AF2273">
        <v>7524.436205</v>
      </c>
      <c r="AG2273">
        <v>7789.7930859999997</v>
      </c>
      <c r="AH2273">
        <v>7906.9387900000002</v>
      </c>
      <c r="AI2273">
        <v>7815.2697790000002</v>
      </c>
      <c r="AJ2273">
        <v>7576.2251820000001</v>
      </c>
      <c r="AK2273">
        <v>7148.5080420000004</v>
      </c>
      <c r="AL2273">
        <v>6464.3061799999996</v>
      </c>
      <c r="AM2273">
        <v>5462.7420410000004</v>
      </c>
      <c r="AN2273">
        <v>4519.372832</v>
      </c>
      <c r="AO2273">
        <v>3525.5409890000001</v>
      </c>
      <c r="AP2273">
        <v>2446.000904</v>
      </c>
      <c r="AQ2273">
        <v>1398.5615600000001</v>
      </c>
      <c r="AR2273">
        <v>642.90392999999995</v>
      </c>
      <c r="AS2273">
        <v>169.194975</v>
      </c>
      <c r="AT2273">
        <v>4.4079370000000004</v>
      </c>
      <c r="AU2273">
        <v>1.384606</v>
      </c>
      <c r="AV2273">
        <v>1.5129889999999999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</row>
    <row r="2274" spans="1:56" x14ac:dyDescent="0.25">
      <c r="A2274" t="s">
        <v>323</v>
      </c>
      <c r="D2274" t="s">
        <v>1</v>
      </c>
      <c r="G2274" s="156">
        <v>43038</v>
      </c>
      <c r="H2274" s="41">
        <f t="shared" si="40"/>
        <v>58740.888389999993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8.5375110000000003</v>
      </c>
      <c r="V2274">
        <v>99.733904999999993</v>
      </c>
      <c r="W2274">
        <v>519.98637900000006</v>
      </c>
      <c r="X2274">
        <v>1280.803048</v>
      </c>
      <c r="Y2274">
        <v>2206.249417</v>
      </c>
      <c r="Z2274">
        <v>3283.900682</v>
      </c>
      <c r="AA2274">
        <v>4016.6430529999998</v>
      </c>
      <c r="AB2274">
        <v>3642.383116</v>
      </c>
      <c r="AC2274">
        <v>3166.9208100000001</v>
      </c>
      <c r="AD2274">
        <v>4280.5158609999999</v>
      </c>
      <c r="AE2274">
        <v>3654.6943419999998</v>
      </c>
      <c r="AF2274">
        <v>2187.4879569999998</v>
      </c>
      <c r="AG2274">
        <v>1296.2675770000001</v>
      </c>
      <c r="AH2274">
        <v>4883.8162249999996</v>
      </c>
      <c r="AI2274">
        <v>1914.7024650000001</v>
      </c>
      <c r="AJ2274">
        <v>2973.4097860000002</v>
      </c>
      <c r="AK2274">
        <v>4094.0965849999998</v>
      </c>
      <c r="AL2274">
        <v>5330.9775730000001</v>
      </c>
      <c r="AM2274">
        <v>4088.1317880000001</v>
      </c>
      <c r="AN2274">
        <v>1262.7329299999999</v>
      </c>
      <c r="AO2274">
        <v>969.95396800000003</v>
      </c>
      <c r="AP2274">
        <v>2276.4045369999999</v>
      </c>
      <c r="AQ2274">
        <v>1084.422206</v>
      </c>
      <c r="AR2274">
        <v>10.051916</v>
      </c>
      <c r="AS2274">
        <v>201.130865</v>
      </c>
      <c r="AT2274">
        <v>4.3035129999999997</v>
      </c>
      <c r="AU2274">
        <v>1.6477930000000001</v>
      </c>
      <c r="AV2274">
        <v>0.98258199999999996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</row>
    <row r="2275" spans="1:56" x14ac:dyDescent="0.25">
      <c r="A2275" t="s">
        <v>323</v>
      </c>
      <c r="D2275" t="s">
        <v>1</v>
      </c>
      <c r="G2275" s="156">
        <v>43039</v>
      </c>
      <c r="H2275" s="41">
        <f t="shared" si="40"/>
        <v>91701.833090999964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11.52439</v>
      </c>
      <c r="V2275">
        <v>119.172527</v>
      </c>
      <c r="W2275">
        <v>498.95059300000003</v>
      </c>
      <c r="X2275">
        <v>1219.778802</v>
      </c>
      <c r="Y2275">
        <v>2188.5974070000002</v>
      </c>
      <c r="Z2275">
        <v>3125.4773049999999</v>
      </c>
      <c r="AA2275">
        <v>4121.812954</v>
      </c>
      <c r="AB2275">
        <v>4360.4665599999998</v>
      </c>
      <c r="AC2275">
        <v>3649.6342760000002</v>
      </c>
      <c r="AD2275">
        <v>4310.4195099999997</v>
      </c>
      <c r="AE2275">
        <v>6053.7442719999999</v>
      </c>
      <c r="AF2275">
        <v>7354.2342619999999</v>
      </c>
      <c r="AG2275">
        <v>7757.3127960000002</v>
      </c>
      <c r="AH2275">
        <v>7166.2007830000002</v>
      </c>
      <c r="AI2275">
        <v>7788.7743200000004</v>
      </c>
      <c r="AJ2275">
        <v>7633.9100589999998</v>
      </c>
      <c r="AK2275">
        <v>7266.2647649999999</v>
      </c>
      <c r="AL2275">
        <v>5634.660605</v>
      </c>
      <c r="AM2275">
        <v>4990.025807</v>
      </c>
      <c r="AN2275">
        <v>3560.4037170000001</v>
      </c>
      <c r="AO2275">
        <v>1526.902147</v>
      </c>
      <c r="AP2275">
        <v>989.762024</v>
      </c>
      <c r="AQ2275">
        <v>261.175658</v>
      </c>
      <c r="AR2275">
        <v>99.242261999999997</v>
      </c>
      <c r="AS2275">
        <v>7.6848039999999997</v>
      </c>
      <c r="AT2275">
        <v>2.8282180000000001</v>
      </c>
      <c r="AU2275">
        <v>1.4655750000000001</v>
      </c>
      <c r="AV2275">
        <v>1.406693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</row>
    <row r="2276" spans="1:56" x14ac:dyDescent="0.25">
      <c r="A2276" t="s">
        <v>323</v>
      </c>
      <c r="D2276" t="s">
        <v>1</v>
      </c>
      <c r="G2276" s="156">
        <v>43040</v>
      </c>
      <c r="H2276" s="41">
        <f t="shared" si="40"/>
        <v>32843.794287000012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4.4621399999999998</v>
      </c>
      <c r="V2276">
        <v>40.942379000000003</v>
      </c>
      <c r="W2276">
        <v>186.988564</v>
      </c>
      <c r="X2276">
        <v>560.95720300000005</v>
      </c>
      <c r="Y2276">
        <v>834.76091899999994</v>
      </c>
      <c r="Z2276">
        <v>988.67335100000003</v>
      </c>
      <c r="AA2276">
        <v>465.37710299999998</v>
      </c>
      <c r="AB2276">
        <v>420.32595400000002</v>
      </c>
      <c r="AC2276">
        <v>1089.466169</v>
      </c>
      <c r="AD2276">
        <v>2515.8184500000002</v>
      </c>
      <c r="AE2276">
        <v>4989.309225</v>
      </c>
      <c r="AF2276">
        <v>4271.9945989999997</v>
      </c>
      <c r="AG2276">
        <v>2496.4468459999998</v>
      </c>
      <c r="AH2276">
        <v>763.34135400000002</v>
      </c>
      <c r="AI2276">
        <v>1886.0646750000001</v>
      </c>
      <c r="AJ2276">
        <v>2575.9248729999999</v>
      </c>
      <c r="AK2276">
        <v>2368.6863010000002</v>
      </c>
      <c r="AL2276">
        <v>1851.179948</v>
      </c>
      <c r="AM2276">
        <v>1952.453559</v>
      </c>
      <c r="AN2276">
        <v>1273.2219359999999</v>
      </c>
      <c r="AO2276">
        <v>806.17031499999996</v>
      </c>
      <c r="AP2276">
        <v>164.055881</v>
      </c>
      <c r="AQ2276">
        <v>242.22388799999999</v>
      </c>
      <c r="AR2276">
        <v>72.430036999999999</v>
      </c>
      <c r="AS2276">
        <v>17.811035</v>
      </c>
      <c r="AT2276">
        <v>2.2974230000000002</v>
      </c>
      <c r="AU2276">
        <v>1.135202</v>
      </c>
      <c r="AV2276">
        <v>1.274958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</row>
    <row r="2277" spans="1:56" x14ac:dyDescent="0.25">
      <c r="A2277" t="s">
        <v>323</v>
      </c>
      <c r="D2277" t="s">
        <v>1</v>
      </c>
      <c r="G2277" s="156">
        <v>43041</v>
      </c>
      <c r="H2277" s="41">
        <f t="shared" si="40"/>
        <v>45186.666372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1.0448500000000001</v>
      </c>
      <c r="V2277">
        <v>20.080908000000001</v>
      </c>
      <c r="W2277">
        <v>201.09954099999999</v>
      </c>
      <c r="X2277">
        <v>297.91777300000001</v>
      </c>
      <c r="Y2277">
        <v>604.08182099999999</v>
      </c>
      <c r="Z2277">
        <v>666.81801199999995</v>
      </c>
      <c r="AA2277">
        <v>2451.2461149999999</v>
      </c>
      <c r="AB2277">
        <v>1960.4017799999999</v>
      </c>
      <c r="AC2277">
        <v>954.726586</v>
      </c>
      <c r="AD2277">
        <v>1902.6518060000001</v>
      </c>
      <c r="AE2277">
        <v>3420.3377070000001</v>
      </c>
      <c r="AF2277">
        <v>4417.7148219999999</v>
      </c>
      <c r="AG2277">
        <v>3112.5504179999998</v>
      </c>
      <c r="AH2277">
        <v>3802.7853639999998</v>
      </c>
      <c r="AI2277">
        <v>4564.1264149999997</v>
      </c>
      <c r="AJ2277">
        <v>3294.2338599999998</v>
      </c>
      <c r="AK2277">
        <v>2267.4614940000001</v>
      </c>
      <c r="AL2277">
        <v>3978.4890789999999</v>
      </c>
      <c r="AM2277">
        <v>3633.8560710000002</v>
      </c>
      <c r="AN2277">
        <v>1936.790033</v>
      </c>
      <c r="AO2277">
        <v>941.68357700000001</v>
      </c>
      <c r="AP2277">
        <v>325.22675500000003</v>
      </c>
      <c r="AQ2277">
        <v>333.09746699999999</v>
      </c>
      <c r="AR2277">
        <v>86.37285</v>
      </c>
      <c r="AS2277">
        <v>7.4178249999999997</v>
      </c>
      <c r="AT2277">
        <v>2.3631039999999999</v>
      </c>
      <c r="AU2277">
        <v>1.000086</v>
      </c>
      <c r="AV2277">
        <v>1.0902529999999999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</row>
    <row r="2278" spans="1:56" x14ac:dyDescent="0.25">
      <c r="A2278" t="s">
        <v>323</v>
      </c>
      <c r="D2278" t="s">
        <v>1</v>
      </c>
      <c r="G2278" s="156">
        <v>43042</v>
      </c>
      <c r="H2278" s="41">
        <f t="shared" si="40"/>
        <v>67646.258658999985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1.5724260000000001</v>
      </c>
      <c r="V2278">
        <v>21.217870000000001</v>
      </c>
      <c r="W2278">
        <v>213.18014600000001</v>
      </c>
      <c r="X2278">
        <v>797.23031900000001</v>
      </c>
      <c r="Y2278">
        <v>1893.5549109999999</v>
      </c>
      <c r="Z2278">
        <v>2642.0997769999999</v>
      </c>
      <c r="AA2278">
        <v>3689.8895990000001</v>
      </c>
      <c r="AB2278">
        <v>5232.6375429999998</v>
      </c>
      <c r="AC2278">
        <v>4900.1321879999996</v>
      </c>
      <c r="AD2278">
        <v>4597.8200280000001</v>
      </c>
      <c r="AE2278">
        <v>2991.2727880000002</v>
      </c>
      <c r="AF2278">
        <v>5593.7688440000002</v>
      </c>
      <c r="AG2278">
        <v>3905.2387960000001</v>
      </c>
      <c r="AH2278">
        <v>1637.5972300000001</v>
      </c>
      <c r="AI2278">
        <v>4502.2873490000002</v>
      </c>
      <c r="AJ2278">
        <v>2550.2883579999998</v>
      </c>
      <c r="AK2278">
        <v>5872.9352710000003</v>
      </c>
      <c r="AL2278">
        <v>4069.7660879999999</v>
      </c>
      <c r="AM2278">
        <v>3342.5427169999998</v>
      </c>
      <c r="AN2278">
        <v>2976.2229900000002</v>
      </c>
      <c r="AO2278">
        <v>3117.9473509999998</v>
      </c>
      <c r="AP2278">
        <v>1008.269388</v>
      </c>
      <c r="AQ2278">
        <v>1130.731131</v>
      </c>
      <c r="AR2278">
        <v>652.98377800000003</v>
      </c>
      <c r="AS2278">
        <v>291.94651599999997</v>
      </c>
      <c r="AT2278">
        <v>11.103927000000001</v>
      </c>
      <c r="AU2278">
        <v>1.07216</v>
      </c>
      <c r="AV2278">
        <v>0.94916999999999996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</row>
    <row r="2279" spans="1:56" x14ac:dyDescent="0.25">
      <c r="A2279" t="s">
        <v>323</v>
      </c>
      <c r="D2279" t="s">
        <v>1</v>
      </c>
      <c r="G2279" s="156">
        <v>43043</v>
      </c>
      <c r="H2279" s="41">
        <f t="shared" si="40"/>
        <v>90377.946231999988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9.3730829999999994</v>
      </c>
      <c r="V2279">
        <v>26.206493999999999</v>
      </c>
      <c r="W2279">
        <v>127.631621</v>
      </c>
      <c r="X2279">
        <v>333.92033800000002</v>
      </c>
      <c r="Y2279">
        <v>444.37629600000002</v>
      </c>
      <c r="Z2279">
        <v>1449.8021209999999</v>
      </c>
      <c r="AA2279">
        <v>2194.3149440000002</v>
      </c>
      <c r="AB2279">
        <v>3507.6274910000002</v>
      </c>
      <c r="AC2279">
        <v>3242.2784959999999</v>
      </c>
      <c r="AD2279">
        <v>3972.7024219999998</v>
      </c>
      <c r="AE2279">
        <v>4870.0653599999996</v>
      </c>
      <c r="AF2279">
        <v>5016.4602450000002</v>
      </c>
      <c r="AG2279">
        <v>6181.0508289999998</v>
      </c>
      <c r="AH2279">
        <v>6468.7645579999999</v>
      </c>
      <c r="AI2279">
        <v>7341.2156649999997</v>
      </c>
      <c r="AJ2279">
        <v>7372.6338079999996</v>
      </c>
      <c r="AK2279">
        <v>7529.7711570000001</v>
      </c>
      <c r="AL2279">
        <v>7247.4727190000003</v>
      </c>
      <c r="AM2279">
        <v>6516.2855509999999</v>
      </c>
      <c r="AN2279">
        <v>5552.0115420000002</v>
      </c>
      <c r="AO2279">
        <v>4430.0377159999998</v>
      </c>
      <c r="AP2279">
        <v>3183.7455150000001</v>
      </c>
      <c r="AQ2279">
        <v>1960.3062159999999</v>
      </c>
      <c r="AR2279">
        <v>957.873559</v>
      </c>
      <c r="AS2279">
        <v>368.27844399999998</v>
      </c>
      <c r="AT2279">
        <v>70.315599000000006</v>
      </c>
      <c r="AU2279">
        <v>2.4592540000000001</v>
      </c>
      <c r="AV2279">
        <v>0.96518899999999996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</row>
    <row r="2280" spans="1:56" x14ac:dyDescent="0.25">
      <c r="A2280" t="s">
        <v>323</v>
      </c>
      <c r="D2280" t="s">
        <v>1</v>
      </c>
      <c r="G2280" s="156">
        <v>43044</v>
      </c>
      <c r="H2280" s="41">
        <f t="shared" si="40"/>
        <v>98508.142831999983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25.333283000000002</v>
      </c>
      <c r="V2280">
        <v>262.157194</v>
      </c>
      <c r="W2280">
        <v>992.15522099999998</v>
      </c>
      <c r="X2280">
        <v>1524.155888</v>
      </c>
      <c r="Y2280">
        <v>2418.4196959999999</v>
      </c>
      <c r="Z2280">
        <v>2882.9309210000001</v>
      </c>
      <c r="AA2280">
        <v>3104.9842939999999</v>
      </c>
      <c r="AB2280">
        <v>3300.8812910000001</v>
      </c>
      <c r="AC2280">
        <v>4132.3366960000003</v>
      </c>
      <c r="AD2280">
        <v>5177.3040220000003</v>
      </c>
      <c r="AE2280">
        <v>5193.4063100000003</v>
      </c>
      <c r="AF2280">
        <v>5921.2147450000002</v>
      </c>
      <c r="AG2280">
        <v>7878.0913790000004</v>
      </c>
      <c r="AH2280">
        <v>8228.5395580000004</v>
      </c>
      <c r="AI2280">
        <v>6931.8388150000001</v>
      </c>
      <c r="AJ2280">
        <v>6738.8584080000001</v>
      </c>
      <c r="AK2280">
        <v>7155.3909569999996</v>
      </c>
      <c r="AL2280">
        <v>6508.5625190000001</v>
      </c>
      <c r="AM2280">
        <v>6121.3458010000004</v>
      </c>
      <c r="AN2280">
        <v>5104.2333920000001</v>
      </c>
      <c r="AO2280">
        <v>4012.9308660000002</v>
      </c>
      <c r="AP2280">
        <v>3145.7437150000001</v>
      </c>
      <c r="AQ2280">
        <v>1224.715616</v>
      </c>
      <c r="AR2280">
        <v>420.17235899999997</v>
      </c>
      <c r="AS2280">
        <v>90.550144000000003</v>
      </c>
      <c r="AT2280">
        <v>9.839499</v>
      </c>
      <c r="AU2280">
        <v>1.2808539999999999</v>
      </c>
      <c r="AV2280">
        <v>0.76938899999999999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</row>
    <row r="2281" spans="1:56" x14ac:dyDescent="0.25">
      <c r="A2281" t="s">
        <v>323</v>
      </c>
      <c r="D2281" t="s">
        <v>1</v>
      </c>
      <c r="G2281" s="156">
        <v>43045</v>
      </c>
      <c r="H2281" s="41">
        <f t="shared" si="40"/>
        <v>61999.71615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1.4278109999999999</v>
      </c>
      <c r="V2281">
        <v>42.982205</v>
      </c>
      <c r="W2281">
        <v>83.947353000000007</v>
      </c>
      <c r="X2281">
        <v>326.06856099999999</v>
      </c>
      <c r="Y2281">
        <v>463.31908199999998</v>
      </c>
      <c r="Z2281">
        <v>679.47097499999995</v>
      </c>
      <c r="AA2281">
        <v>1239.12121</v>
      </c>
      <c r="AB2281">
        <v>1304.829174</v>
      </c>
      <c r="AC2281">
        <v>2335.0586029999999</v>
      </c>
      <c r="AD2281">
        <v>3421.722389</v>
      </c>
      <c r="AE2281">
        <v>2570.9626239999998</v>
      </c>
      <c r="AF2281">
        <v>1992.7107840000001</v>
      </c>
      <c r="AG2281">
        <v>1342.753841</v>
      </c>
      <c r="AH2281">
        <v>3091.695021</v>
      </c>
      <c r="AI2281">
        <v>5856.2562740000003</v>
      </c>
      <c r="AJ2281">
        <v>7271.0563650000004</v>
      </c>
      <c r="AK2281">
        <v>6358.6857630000004</v>
      </c>
      <c r="AL2281">
        <v>4131.6374320000004</v>
      </c>
      <c r="AM2281">
        <v>4557.2200409999996</v>
      </c>
      <c r="AN2281">
        <v>5072.0361140000005</v>
      </c>
      <c r="AO2281">
        <v>4182.683771</v>
      </c>
      <c r="AP2281">
        <v>2784.7211430000002</v>
      </c>
      <c r="AQ2281">
        <v>1612.095763</v>
      </c>
      <c r="AR2281">
        <v>942.58923600000003</v>
      </c>
      <c r="AS2281">
        <v>312.04024500000003</v>
      </c>
      <c r="AT2281">
        <v>20.259094999999999</v>
      </c>
      <c r="AU2281">
        <v>1.551993</v>
      </c>
      <c r="AV2281">
        <v>0.81328199999999995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</row>
    <row r="2282" spans="1:56" x14ac:dyDescent="0.25">
      <c r="A2282" t="s">
        <v>323</v>
      </c>
      <c r="D2282" t="s">
        <v>1</v>
      </c>
      <c r="G2282" s="156">
        <v>43046</v>
      </c>
      <c r="H2282" s="41">
        <f t="shared" si="40"/>
        <v>68060.544395000019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1.5526899999999999</v>
      </c>
      <c r="V2282">
        <v>17.56636</v>
      </c>
      <c r="W2282">
        <v>132.726889</v>
      </c>
      <c r="X2282">
        <v>384.13761299999999</v>
      </c>
      <c r="Y2282">
        <v>323.12541399999998</v>
      </c>
      <c r="Z2282">
        <v>1047.2836560000001</v>
      </c>
      <c r="AA2282">
        <v>1639.2301809999999</v>
      </c>
      <c r="AB2282">
        <v>3961.4289330000001</v>
      </c>
      <c r="AC2282">
        <v>4325.7084779999996</v>
      </c>
      <c r="AD2282">
        <v>4948.3276910000004</v>
      </c>
      <c r="AE2282">
        <v>2976.640429</v>
      </c>
      <c r="AF2282">
        <v>1393.637158</v>
      </c>
      <c r="AG2282">
        <v>2645.9708620000001</v>
      </c>
      <c r="AH2282">
        <v>3192.2010970000001</v>
      </c>
      <c r="AI2282">
        <v>3446.4933460000002</v>
      </c>
      <c r="AJ2282">
        <v>5154.0316720000001</v>
      </c>
      <c r="AK2282">
        <v>5687.5623169999999</v>
      </c>
      <c r="AL2282">
        <v>6126.3437979999999</v>
      </c>
      <c r="AM2282">
        <v>5529.3787410000004</v>
      </c>
      <c r="AN2282">
        <v>5258.2801689999997</v>
      </c>
      <c r="AO2282">
        <v>3968.6484460000001</v>
      </c>
      <c r="AP2282">
        <v>2883.7112010000001</v>
      </c>
      <c r="AQ2282">
        <v>1678.2846199999999</v>
      </c>
      <c r="AR2282">
        <v>931.83048399999996</v>
      </c>
      <c r="AS2282">
        <v>353.63390600000002</v>
      </c>
      <c r="AT2282">
        <v>49.019803000000003</v>
      </c>
      <c r="AU2282">
        <v>2.2087479999999999</v>
      </c>
      <c r="AV2282">
        <v>1.579693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</row>
    <row r="2283" spans="1:56" x14ac:dyDescent="0.25">
      <c r="A2283" t="s">
        <v>323</v>
      </c>
      <c r="D2283" t="s">
        <v>1</v>
      </c>
      <c r="G2283" s="156">
        <v>43047</v>
      </c>
      <c r="H2283" s="41">
        <f t="shared" si="40"/>
        <v>100681.09145299997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5.542332</v>
      </c>
      <c r="V2283">
        <v>58.720837000000003</v>
      </c>
      <c r="W2283">
        <v>268.716883</v>
      </c>
      <c r="X2283">
        <v>630.37855300000001</v>
      </c>
      <c r="Y2283">
        <v>1309.893024</v>
      </c>
      <c r="Z2283">
        <v>2537.101568</v>
      </c>
      <c r="AA2283">
        <v>3955.5598060000002</v>
      </c>
      <c r="AB2283">
        <v>3930.059029</v>
      </c>
      <c r="AC2283">
        <v>4096.0070349999996</v>
      </c>
      <c r="AD2283">
        <v>5244.5520479999996</v>
      </c>
      <c r="AE2283">
        <v>6106.9284779999998</v>
      </c>
      <c r="AF2283">
        <v>6746.776253</v>
      </c>
      <c r="AG2283">
        <v>7365.7530969999998</v>
      </c>
      <c r="AH2283">
        <v>7413.0875180000003</v>
      </c>
      <c r="AI2283">
        <v>7814.5189039999996</v>
      </c>
      <c r="AJ2283">
        <v>7651.9080039999999</v>
      </c>
      <c r="AK2283">
        <v>7227.136125</v>
      </c>
      <c r="AL2283">
        <v>6787.9828719999996</v>
      </c>
      <c r="AM2283">
        <v>6077.4567800000004</v>
      </c>
      <c r="AN2283">
        <v>5183.6129309999997</v>
      </c>
      <c r="AO2283">
        <v>4129.7151290000002</v>
      </c>
      <c r="AP2283">
        <v>2953.9673819999998</v>
      </c>
      <c r="AQ2283">
        <v>1820.411478</v>
      </c>
      <c r="AR2283">
        <v>922.66129599999999</v>
      </c>
      <c r="AS2283">
        <v>358.40088300000002</v>
      </c>
      <c r="AT2283">
        <v>79.439093999999997</v>
      </c>
      <c r="AU2283">
        <v>3.797256</v>
      </c>
      <c r="AV2283">
        <v>1.006858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</row>
    <row r="2284" spans="1:56" x14ac:dyDescent="0.25">
      <c r="A2284" t="s">
        <v>323</v>
      </c>
      <c r="D2284" t="s">
        <v>1</v>
      </c>
      <c r="G2284" s="156">
        <v>43048</v>
      </c>
      <c r="H2284" s="41">
        <f t="shared" si="40"/>
        <v>108878.92650200002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41.481447000000003</v>
      </c>
      <c r="V2284">
        <v>226.11846399999999</v>
      </c>
      <c r="W2284">
        <v>673.15073800000005</v>
      </c>
      <c r="X2284">
        <v>1387.20678</v>
      </c>
      <c r="Y2284">
        <v>2347.4956189999998</v>
      </c>
      <c r="Z2284">
        <v>3335.5386250000001</v>
      </c>
      <c r="AA2284">
        <v>4318.1981519999999</v>
      </c>
      <c r="AB2284">
        <v>5287.5260790000002</v>
      </c>
      <c r="AC2284">
        <v>6129.7619050000003</v>
      </c>
      <c r="AD2284">
        <v>6760.3443649999999</v>
      </c>
      <c r="AE2284">
        <v>7296.3599519999998</v>
      </c>
      <c r="AF2284">
        <v>7654.7003649999997</v>
      </c>
      <c r="AG2284">
        <v>7829.5166989999998</v>
      </c>
      <c r="AH2284">
        <v>7872.9454889999997</v>
      </c>
      <c r="AI2284">
        <v>7773.2737049999996</v>
      </c>
      <c r="AJ2284">
        <v>7058.3751819999998</v>
      </c>
      <c r="AK2284">
        <v>7053.356648</v>
      </c>
      <c r="AL2284">
        <v>6170.6772629999996</v>
      </c>
      <c r="AM2284">
        <v>5535.3113629999998</v>
      </c>
      <c r="AN2284">
        <v>4739.6893149999996</v>
      </c>
      <c r="AO2284">
        <v>3936.8175419999998</v>
      </c>
      <c r="AP2284">
        <v>2731.478818</v>
      </c>
      <c r="AQ2284">
        <v>1599.3782140000001</v>
      </c>
      <c r="AR2284">
        <v>792.57315900000003</v>
      </c>
      <c r="AS2284">
        <v>276.24605000000003</v>
      </c>
      <c r="AT2284">
        <v>48.852175000000003</v>
      </c>
      <c r="AU2284">
        <v>1.8553360000000001</v>
      </c>
      <c r="AV2284">
        <v>0.69705300000000003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</row>
    <row r="2285" spans="1:56" x14ac:dyDescent="0.25">
      <c r="A2285" t="s">
        <v>323</v>
      </c>
      <c r="D2285" t="s">
        <v>1</v>
      </c>
      <c r="G2285" s="156">
        <v>43049</v>
      </c>
      <c r="H2285" s="41">
        <f t="shared" si="40"/>
        <v>80162.588615000001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3.3992559999999998</v>
      </c>
      <c r="V2285">
        <v>46.296112000000001</v>
      </c>
      <c r="W2285">
        <v>295.66552999999999</v>
      </c>
      <c r="X2285">
        <v>1161.8045159999999</v>
      </c>
      <c r="Y2285">
        <v>2199.1317439999998</v>
      </c>
      <c r="Z2285">
        <v>2033.596771</v>
      </c>
      <c r="AA2285">
        <v>2453.7038590000002</v>
      </c>
      <c r="AB2285">
        <v>3615.4887800000001</v>
      </c>
      <c r="AC2285">
        <v>4576.9389000000001</v>
      </c>
      <c r="AD2285">
        <v>5109.266756</v>
      </c>
      <c r="AE2285">
        <v>5851.6395689999999</v>
      </c>
      <c r="AF2285">
        <v>6688.256695</v>
      </c>
      <c r="AG2285">
        <v>7497.9855040000002</v>
      </c>
      <c r="AH2285">
        <v>6480.707668</v>
      </c>
      <c r="AI2285">
        <v>5841.6224620000003</v>
      </c>
      <c r="AJ2285">
        <v>5186.4974030000003</v>
      </c>
      <c r="AK2285">
        <v>4028.3786019999998</v>
      </c>
      <c r="AL2285">
        <v>2965.5151460000002</v>
      </c>
      <c r="AM2285">
        <v>2586.0705990000001</v>
      </c>
      <c r="AN2285">
        <v>3606.2694080000001</v>
      </c>
      <c r="AO2285">
        <v>3522.810931</v>
      </c>
      <c r="AP2285">
        <v>2544.311635</v>
      </c>
      <c r="AQ2285">
        <v>1352.3294109999999</v>
      </c>
      <c r="AR2285">
        <v>265.865453</v>
      </c>
      <c r="AS2285">
        <v>231.52207899999999</v>
      </c>
      <c r="AT2285">
        <v>15.374352</v>
      </c>
      <c r="AU2285">
        <v>1.3164039999999999</v>
      </c>
      <c r="AV2285">
        <v>0.82306999999999997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</row>
    <row r="2286" spans="1:56" x14ac:dyDescent="0.25">
      <c r="A2286" t="s">
        <v>323</v>
      </c>
      <c r="D2286" t="s">
        <v>1</v>
      </c>
      <c r="G2286" s="156">
        <v>43050</v>
      </c>
      <c r="H2286" s="41">
        <f t="shared" si="40"/>
        <v>106230.83904799999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6.641095</v>
      </c>
      <c r="V2286">
        <v>105.61600900000001</v>
      </c>
      <c r="W2286">
        <v>522.30555100000004</v>
      </c>
      <c r="X2286">
        <v>1098.120314</v>
      </c>
      <c r="Y2286">
        <v>1904.274521</v>
      </c>
      <c r="Z2286">
        <v>3301.8378499999999</v>
      </c>
      <c r="AA2286">
        <v>4331.7068920000002</v>
      </c>
      <c r="AB2286">
        <v>5117.1861650000001</v>
      </c>
      <c r="AC2286">
        <v>5865.202612</v>
      </c>
      <c r="AD2286">
        <v>6445.5020750000003</v>
      </c>
      <c r="AE2286">
        <v>6937.4687979999999</v>
      </c>
      <c r="AF2286">
        <v>7307.1567940000004</v>
      </c>
      <c r="AG2286">
        <v>7507.0742890000001</v>
      </c>
      <c r="AH2286">
        <v>7542.8667029999997</v>
      </c>
      <c r="AI2286">
        <v>7495.2360159999998</v>
      </c>
      <c r="AJ2286">
        <v>7323.1804549999997</v>
      </c>
      <c r="AK2286">
        <v>6969.9572360000002</v>
      </c>
      <c r="AL2286">
        <v>6451.1572040000001</v>
      </c>
      <c r="AM2286">
        <v>5695.574936</v>
      </c>
      <c r="AN2286">
        <v>4821.2968799999999</v>
      </c>
      <c r="AO2286">
        <v>3799.0810099999999</v>
      </c>
      <c r="AP2286">
        <v>2707.6116010000001</v>
      </c>
      <c r="AQ2286">
        <v>1678.5591690000001</v>
      </c>
      <c r="AR2286">
        <v>872.48612600000001</v>
      </c>
      <c r="AS2286">
        <v>345.26580899999999</v>
      </c>
      <c r="AT2286">
        <v>74.237871999999996</v>
      </c>
      <c r="AU2286">
        <v>3.444477</v>
      </c>
      <c r="AV2286">
        <v>0.79058899999999999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</row>
    <row r="2287" spans="1:56" x14ac:dyDescent="0.25">
      <c r="A2287" t="s">
        <v>323</v>
      </c>
      <c r="D2287" t="s">
        <v>1</v>
      </c>
      <c r="G2287" s="156">
        <v>43051</v>
      </c>
      <c r="H2287" s="41">
        <f t="shared" si="40"/>
        <v>94861.050697999992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1.276095</v>
      </c>
      <c r="V2287">
        <v>12.545408999999999</v>
      </c>
      <c r="W2287">
        <v>37.787801000000002</v>
      </c>
      <c r="X2287">
        <v>90.644914</v>
      </c>
      <c r="Y2287">
        <v>168.37422100000001</v>
      </c>
      <c r="Z2287">
        <v>359.14675</v>
      </c>
      <c r="AA2287">
        <v>926.80814199999998</v>
      </c>
      <c r="AB2287">
        <v>2278.0707649999999</v>
      </c>
      <c r="AC2287">
        <v>5173.7751120000003</v>
      </c>
      <c r="AD2287">
        <v>6734.0360250000003</v>
      </c>
      <c r="AE2287">
        <v>7151.3839479999997</v>
      </c>
      <c r="AF2287">
        <v>7489.0170440000002</v>
      </c>
      <c r="AG2287">
        <v>7650.4847390000004</v>
      </c>
      <c r="AH2287">
        <v>7701.0032030000002</v>
      </c>
      <c r="AI2287">
        <v>7609.1596659999996</v>
      </c>
      <c r="AJ2287">
        <v>7467.9024049999998</v>
      </c>
      <c r="AK2287">
        <v>7062.4377359999999</v>
      </c>
      <c r="AL2287">
        <v>6475.4628039999998</v>
      </c>
      <c r="AM2287">
        <v>5790.7998859999998</v>
      </c>
      <c r="AN2287">
        <v>4889.9395299999996</v>
      </c>
      <c r="AO2287">
        <v>3882.6358599999999</v>
      </c>
      <c r="AP2287">
        <v>2794.9410010000001</v>
      </c>
      <c r="AQ2287">
        <v>1743.3383690000001</v>
      </c>
      <c r="AR2287">
        <v>907.85092599999996</v>
      </c>
      <c r="AS2287">
        <v>367.85050899999999</v>
      </c>
      <c r="AT2287">
        <v>88.145572000000001</v>
      </c>
      <c r="AU2287">
        <v>5.5971770000000003</v>
      </c>
      <c r="AV2287">
        <v>0.63508900000000001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</row>
    <row r="2288" spans="1:56" x14ac:dyDescent="0.25">
      <c r="A2288" t="s">
        <v>323</v>
      </c>
      <c r="D2288" t="s">
        <v>1</v>
      </c>
      <c r="G2288" s="156">
        <v>43052</v>
      </c>
      <c r="H2288" s="41">
        <f t="shared" si="40"/>
        <v>95496.911978999997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29.872437999999999</v>
      </c>
      <c r="V2288">
        <v>197.863136</v>
      </c>
      <c r="W2288">
        <v>627.38800200000003</v>
      </c>
      <c r="X2288">
        <v>1357.1295500000001</v>
      </c>
      <c r="Y2288">
        <v>2246.6694790000001</v>
      </c>
      <c r="Z2288">
        <v>3176.893595</v>
      </c>
      <c r="AA2288">
        <v>4107.4204639999998</v>
      </c>
      <c r="AB2288">
        <v>4919.3504629999998</v>
      </c>
      <c r="AC2288">
        <v>5635.4931960000004</v>
      </c>
      <c r="AD2288">
        <v>6175.2463770000004</v>
      </c>
      <c r="AE2288">
        <v>6574.9051289999998</v>
      </c>
      <c r="AF2288">
        <v>6759.3057369999997</v>
      </c>
      <c r="AG2288">
        <v>6786.4039030000004</v>
      </c>
      <c r="AH2288">
        <v>6749.8718749999998</v>
      </c>
      <c r="AI2288">
        <v>6562.8822620000001</v>
      </c>
      <c r="AJ2288">
        <v>6296.5504289999999</v>
      </c>
      <c r="AK2288">
        <v>5964.3560559999996</v>
      </c>
      <c r="AL2288">
        <v>5476.4066789999997</v>
      </c>
      <c r="AM2288">
        <v>4747.6841480000003</v>
      </c>
      <c r="AN2288">
        <v>3850.9721610000001</v>
      </c>
      <c r="AO2288">
        <v>2966.9761140000001</v>
      </c>
      <c r="AP2288">
        <v>2111.836139</v>
      </c>
      <c r="AQ2288">
        <v>1289.154961</v>
      </c>
      <c r="AR2288">
        <v>613.65899899999999</v>
      </c>
      <c r="AS2288">
        <v>220.47635299999999</v>
      </c>
      <c r="AT2288">
        <v>47.974333999999999</v>
      </c>
      <c r="AU2288">
        <v>3.6589999999999998</v>
      </c>
      <c r="AV2288">
        <v>0.51100000000000001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</row>
    <row r="2289" spans="1:56" x14ac:dyDescent="0.25">
      <c r="A2289" t="s">
        <v>323</v>
      </c>
      <c r="D2289" t="s">
        <v>1</v>
      </c>
      <c r="G2289" s="156">
        <v>43053</v>
      </c>
      <c r="H2289" s="41">
        <f t="shared" si="40"/>
        <v>89172.036968999979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28.9236</v>
      </c>
      <c r="V2289">
        <v>174.18553299999999</v>
      </c>
      <c r="W2289">
        <v>588.09652600000004</v>
      </c>
      <c r="X2289">
        <v>1288.0015760000001</v>
      </c>
      <c r="Y2289">
        <v>2217.1794359999999</v>
      </c>
      <c r="Z2289">
        <v>3133.969576</v>
      </c>
      <c r="AA2289">
        <v>3987.8498719999998</v>
      </c>
      <c r="AB2289">
        <v>4759.8656490000003</v>
      </c>
      <c r="AC2289">
        <v>5441.2206050000004</v>
      </c>
      <c r="AD2289">
        <v>5945.6612340000001</v>
      </c>
      <c r="AE2289">
        <v>6319.6144089999998</v>
      </c>
      <c r="AF2289">
        <v>6494.6626729999998</v>
      </c>
      <c r="AG2289">
        <v>6545.7836559999996</v>
      </c>
      <c r="AH2289">
        <v>6491.1978740000004</v>
      </c>
      <c r="AI2289">
        <v>6299.8388530000002</v>
      </c>
      <c r="AJ2289">
        <v>5971.1735150000004</v>
      </c>
      <c r="AK2289">
        <v>5519.6917629999998</v>
      </c>
      <c r="AL2289">
        <v>4898.7557159999997</v>
      </c>
      <c r="AM2289">
        <v>4149.8635400000003</v>
      </c>
      <c r="AN2289">
        <v>3170.591535</v>
      </c>
      <c r="AO2289">
        <v>2486.7662740000001</v>
      </c>
      <c r="AP2289">
        <v>1693.222368</v>
      </c>
      <c r="AQ2289">
        <v>986.46984999999995</v>
      </c>
      <c r="AR2289">
        <v>446.136798</v>
      </c>
      <c r="AS2289">
        <v>128.51578000000001</v>
      </c>
      <c r="AT2289">
        <v>3.1696849999999999</v>
      </c>
      <c r="AU2289">
        <v>1.1101730000000001</v>
      </c>
      <c r="AV2289">
        <v>0.51890000000000003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</row>
    <row r="2290" spans="1:56" x14ac:dyDescent="0.25">
      <c r="A2290" t="s">
        <v>323</v>
      </c>
      <c r="D2290" t="s">
        <v>1</v>
      </c>
      <c r="G2290" s="156">
        <v>43054</v>
      </c>
      <c r="H2290" s="41">
        <f t="shared" si="40"/>
        <v>50659.859259999997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21.679492</v>
      </c>
      <c r="V2290">
        <v>157.61275800000001</v>
      </c>
      <c r="W2290">
        <v>579.08639500000004</v>
      </c>
      <c r="X2290">
        <v>1202.7362069999999</v>
      </c>
      <c r="Y2290">
        <v>1919.0395579999999</v>
      </c>
      <c r="Z2290">
        <v>2339.7131709999999</v>
      </c>
      <c r="AA2290">
        <v>3159.2228270000001</v>
      </c>
      <c r="AB2290">
        <v>4633.1194400000004</v>
      </c>
      <c r="AC2290">
        <v>4373.2236890000004</v>
      </c>
      <c r="AD2290">
        <v>5028.8971929999998</v>
      </c>
      <c r="AE2290">
        <v>3781.684831</v>
      </c>
      <c r="AF2290">
        <v>4135.5456160000003</v>
      </c>
      <c r="AG2290">
        <v>3706.9888169999999</v>
      </c>
      <c r="AH2290">
        <v>2705.5625519999999</v>
      </c>
      <c r="AI2290">
        <v>3532.1392099999998</v>
      </c>
      <c r="AJ2290">
        <v>1477.0546770000001</v>
      </c>
      <c r="AK2290">
        <v>388.188579</v>
      </c>
      <c r="AL2290">
        <v>246.52531500000001</v>
      </c>
      <c r="AM2290">
        <v>913.29565200000002</v>
      </c>
      <c r="AN2290">
        <v>3134.1484690000002</v>
      </c>
      <c r="AO2290">
        <v>2802.9039720000001</v>
      </c>
      <c r="AP2290">
        <v>402.87501500000002</v>
      </c>
      <c r="AQ2290">
        <v>5.6589999999999998</v>
      </c>
      <c r="AR2290">
        <v>3.5823779999999998</v>
      </c>
      <c r="AS2290">
        <v>5.6743819999999996</v>
      </c>
      <c r="AT2290">
        <v>2.2962910000000001</v>
      </c>
      <c r="AU2290">
        <v>0.77367399999999997</v>
      </c>
      <c r="AV2290">
        <v>0.63009999999999999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</row>
    <row r="2291" spans="1:56" x14ac:dyDescent="0.25">
      <c r="A2291" t="s">
        <v>323</v>
      </c>
      <c r="D2291" t="s">
        <v>1</v>
      </c>
      <c r="G2291" s="156">
        <v>43055</v>
      </c>
      <c r="H2291" s="41">
        <f t="shared" si="40"/>
        <v>9770.024152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2.1718000000000002</v>
      </c>
      <c r="V2291">
        <v>7.4825999999999997</v>
      </c>
      <c r="W2291">
        <v>9.3557140000000008</v>
      </c>
      <c r="X2291">
        <v>9.6198739999999994</v>
      </c>
      <c r="Y2291">
        <v>100.131585</v>
      </c>
      <c r="Z2291">
        <v>119.981365</v>
      </c>
      <c r="AA2291">
        <v>108.719007</v>
      </c>
      <c r="AB2291">
        <v>171.175973</v>
      </c>
      <c r="AC2291">
        <v>83.929006000000001</v>
      </c>
      <c r="AD2291">
        <v>628.75499500000001</v>
      </c>
      <c r="AE2291">
        <v>845.66743299999996</v>
      </c>
      <c r="AF2291">
        <v>597.63093400000002</v>
      </c>
      <c r="AG2291">
        <v>218.546493</v>
      </c>
      <c r="AH2291">
        <v>228.094144</v>
      </c>
      <c r="AI2291">
        <v>287.777469</v>
      </c>
      <c r="AJ2291">
        <v>401.24751199999997</v>
      </c>
      <c r="AK2291">
        <v>1416.2761330000001</v>
      </c>
      <c r="AL2291">
        <v>1534.9324409999999</v>
      </c>
      <c r="AM2291">
        <v>1009.640753</v>
      </c>
      <c r="AN2291">
        <v>1023.813217</v>
      </c>
      <c r="AO2291">
        <v>515.36826499999995</v>
      </c>
      <c r="AP2291">
        <v>274.44273600000002</v>
      </c>
      <c r="AQ2291">
        <v>133.62932900000001</v>
      </c>
      <c r="AR2291">
        <v>24.762589999999999</v>
      </c>
      <c r="AS2291">
        <v>7.1605790000000002</v>
      </c>
      <c r="AT2291">
        <v>7.7360629999999997</v>
      </c>
      <c r="AU2291">
        <v>1.5142420000000001</v>
      </c>
      <c r="AV2291">
        <v>0.46189999999999998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</row>
    <row r="2292" spans="1:56" x14ac:dyDescent="0.25">
      <c r="A2292" t="s">
        <v>323</v>
      </c>
      <c r="D2292" t="s">
        <v>1</v>
      </c>
      <c r="G2292" s="156">
        <v>43056</v>
      </c>
      <c r="H2292" s="41">
        <f t="shared" si="40"/>
        <v>64669.478913000006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27.12</v>
      </c>
      <c r="V2292">
        <v>213.70073199999999</v>
      </c>
      <c r="W2292">
        <v>612.96570999999994</v>
      </c>
      <c r="X2292">
        <v>1079.752045</v>
      </c>
      <c r="Y2292">
        <v>1706.036949</v>
      </c>
      <c r="Z2292">
        <v>2990.688521</v>
      </c>
      <c r="AA2292">
        <v>4010.7153600000001</v>
      </c>
      <c r="AB2292">
        <v>4725.2122159999999</v>
      </c>
      <c r="AC2292">
        <v>4125.2274100000004</v>
      </c>
      <c r="AD2292">
        <v>4670.0913119999996</v>
      </c>
      <c r="AE2292">
        <v>3404.5200209999998</v>
      </c>
      <c r="AF2292">
        <v>2679.7620200000001</v>
      </c>
      <c r="AG2292">
        <v>3029.571958</v>
      </c>
      <c r="AH2292">
        <v>6615.3967739999998</v>
      </c>
      <c r="AI2292">
        <v>5275.083337</v>
      </c>
      <c r="AJ2292">
        <v>5123.4365930000004</v>
      </c>
      <c r="AK2292">
        <v>3309.1683939999998</v>
      </c>
      <c r="AL2292">
        <v>3818.8695739999998</v>
      </c>
      <c r="AM2292">
        <v>3239.4375709999999</v>
      </c>
      <c r="AN2292">
        <v>898.39574800000003</v>
      </c>
      <c r="AO2292">
        <v>633.50000299999999</v>
      </c>
      <c r="AP2292">
        <v>532.49037899999996</v>
      </c>
      <c r="AQ2292">
        <v>1012.647791</v>
      </c>
      <c r="AR2292">
        <v>560.99525600000004</v>
      </c>
      <c r="AS2292">
        <v>327.48983500000003</v>
      </c>
      <c r="AT2292">
        <v>43.016734</v>
      </c>
      <c r="AU2292">
        <v>3.4099699999999999</v>
      </c>
      <c r="AV2292">
        <v>0.77669999999999995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</row>
    <row r="2293" spans="1:56" x14ac:dyDescent="0.25">
      <c r="A2293" t="s">
        <v>323</v>
      </c>
      <c r="D2293" t="s">
        <v>1</v>
      </c>
      <c r="G2293" s="156">
        <v>43057</v>
      </c>
      <c r="H2293" s="41">
        <f t="shared" si="40"/>
        <v>64476.620055000007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41.368600000000001</v>
      </c>
      <c r="V2293">
        <v>226.35411500000001</v>
      </c>
      <c r="W2293">
        <v>733.45955600000002</v>
      </c>
      <c r="X2293">
        <v>1468.7368180000001</v>
      </c>
      <c r="Y2293">
        <v>2364.6711570000002</v>
      </c>
      <c r="Z2293">
        <v>3275.9662990000002</v>
      </c>
      <c r="AA2293">
        <v>4208.2506290000001</v>
      </c>
      <c r="AB2293">
        <v>5078.1154180000003</v>
      </c>
      <c r="AC2293">
        <v>5773.1513850000001</v>
      </c>
      <c r="AD2293">
        <v>6377.5088139999998</v>
      </c>
      <c r="AE2293">
        <v>6311.7444569999998</v>
      </c>
      <c r="AF2293">
        <v>6306.2656690000003</v>
      </c>
      <c r="AG2293">
        <v>6213.9984940000004</v>
      </c>
      <c r="AH2293">
        <v>5460.2406330000003</v>
      </c>
      <c r="AI2293">
        <v>3756.1404900000002</v>
      </c>
      <c r="AJ2293">
        <v>2347.8133240000002</v>
      </c>
      <c r="AK2293">
        <v>2795.4301479999999</v>
      </c>
      <c r="AL2293">
        <v>939.58269700000005</v>
      </c>
      <c r="AM2293">
        <v>443.286969</v>
      </c>
      <c r="AN2293">
        <v>121.952671</v>
      </c>
      <c r="AO2293">
        <v>145.42097200000001</v>
      </c>
      <c r="AP2293">
        <v>56.921236</v>
      </c>
      <c r="AQ2293">
        <v>17.303497</v>
      </c>
      <c r="AR2293">
        <v>7.235233</v>
      </c>
      <c r="AS2293">
        <v>2.3718050000000002</v>
      </c>
      <c r="AT2293">
        <v>1.844921</v>
      </c>
      <c r="AU2293">
        <v>0.98174799999999995</v>
      </c>
      <c r="AV2293">
        <v>0.50229999999999997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</row>
    <row r="2294" spans="1:56" x14ac:dyDescent="0.25">
      <c r="A2294" t="s">
        <v>323</v>
      </c>
      <c r="D2294" t="s">
        <v>1</v>
      </c>
      <c r="G2294" s="156">
        <v>43058</v>
      </c>
      <c r="H2294" s="41">
        <f t="shared" si="40"/>
        <v>92833.819405000002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44.784999999999997</v>
      </c>
      <c r="V2294">
        <v>255.26591500000001</v>
      </c>
      <c r="W2294">
        <v>800.01460599999996</v>
      </c>
      <c r="X2294">
        <v>1186.5211179999999</v>
      </c>
      <c r="Y2294">
        <v>886.33670700000005</v>
      </c>
      <c r="Z2294">
        <v>1530.7693489999999</v>
      </c>
      <c r="AA2294">
        <v>3631.035879</v>
      </c>
      <c r="AB2294">
        <v>5302.4167180000004</v>
      </c>
      <c r="AC2294">
        <v>6048.0979349999998</v>
      </c>
      <c r="AD2294">
        <v>6666.2157639999996</v>
      </c>
      <c r="AE2294">
        <v>7099.3573070000002</v>
      </c>
      <c r="AF2294">
        <v>7339.8499190000002</v>
      </c>
      <c r="AG2294">
        <v>7218.9568939999999</v>
      </c>
      <c r="AH2294">
        <v>7257.0785329999999</v>
      </c>
      <c r="AI2294">
        <v>6543.6409400000002</v>
      </c>
      <c r="AJ2294">
        <v>5908.6882740000001</v>
      </c>
      <c r="AK2294">
        <v>5558.8037979999999</v>
      </c>
      <c r="AL2294">
        <v>4832.0115470000001</v>
      </c>
      <c r="AM2294">
        <v>3132.449869</v>
      </c>
      <c r="AN2294">
        <v>3658.3147210000002</v>
      </c>
      <c r="AO2294">
        <v>2215.8350719999999</v>
      </c>
      <c r="AP2294">
        <v>2644.944536</v>
      </c>
      <c r="AQ2294">
        <v>1787.355597</v>
      </c>
      <c r="AR2294">
        <v>829.61763299999996</v>
      </c>
      <c r="AS2294">
        <v>352.08145500000001</v>
      </c>
      <c r="AT2294">
        <v>95.289021000000005</v>
      </c>
      <c r="AU2294">
        <v>7.5877980000000003</v>
      </c>
      <c r="AV2294">
        <v>0.4975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</row>
    <row r="2295" spans="1:56" x14ac:dyDescent="0.25">
      <c r="A2295" t="s">
        <v>323</v>
      </c>
      <c r="D2295" t="s">
        <v>1</v>
      </c>
      <c r="G2295" s="156">
        <v>43059</v>
      </c>
      <c r="H2295" s="41">
        <f t="shared" si="40"/>
        <v>88594.51834000001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38.987000000000002</v>
      </c>
      <c r="V2295">
        <v>201.0547</v>
      </c>
      <c r="W2295">
        <v>632.176874</v>
      </c>
      <c r="X2295">
        <v>1374.916827</v>
      </c>
      <c r="Y2295">
        <v>2301.1245570000001</v>
      </c>
      <c r="Z2295">
        <v>3219.3534749999999</v>
      </c>
      <c r="AA2295">
        <v>3701.8769779999998</v>
      </c>
      <c r="AB2295">
        <v>4560.389177</v>
      </c>
      <c r="AC2295">
        <v>5054.6257960000003</v>
      </c>
      <c r="AD2295">
        <v>6152.1633270000002</v>
      </c>
      <c r="AE2295">
        <v>6545.8617290000002</v>
      </c>
      <c r="AF2295">
        <v>6701.9722869999996</v>
      </c>
      <c r="AG2295">
        <v>6737.4347529999995</v>
      </c>
      <c r="AH2295">
        <v>6572.6416749999999</v>
      </c>
      <c r="AI2295">
        <v>6344.0083619999996</v>
      </c>
      <c r="AJ2295">
        <v>5442.3292789999996</v>
      </c>
      <c r="AK2295">
        <v>4489.7388060000003</v>
      </c>
      <c r="AL2295">
        <v>4153.2390290000003</v>
      </c>
      <c r="AM2295">
        <v>3910.2420480000001</v>
      </c>
      <c r="AN2295">
        <v>3595.6961609999998</v>
      </c>
      <c r="AO2295">
        <v>2726.3832640000001</v>
      </c>
      <c r="AP2295">
        <v>1985.6648889999999</v>
      </c>
      <c r="AQ2295">
        <v>1178.0325110000001</v>
      </c>
      <c r="AR2295">
        <v>608.65469900000005</v>
      </c>
      <c r="AS2295">
        <v>283.80370299999998</v>
      </c>
      <c r="AT2295">
        <v>75.695183999999998</v>
      </c>
      <c r="AU2295">
        <v>6.0017500000000004</v>
      </c>
      <c r="AV2295">
        <v>0.44950000000000001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</row>
    <row r="2296" spans="1:56" x14ac:dyDescent="0.25">
      <c r="A2296" t="s">
        <v>323</v>
      </c>
      <c r="D2296" t="s">
        <v>1</v>
      </c>
      <c r="G2296" s="156">
        <v>43060</v>
      </c>
      <c r="H2296" s="41">
        <f t="shared" si="40"/>
        <v>81403.688069000011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42.524149999999999</v>
      </c>
      <c r="V2296">
        <v>133.437433</v>
      </c>
      <c r="W2296">
        <v>489.13147600000002</v>
      </c>
      <c r="X2296">
        <v>1294.590226</v>
      </c>
      <c r="Y2296">
        <v>2019.7471860000001</v>
      </c>
      <c r="Z2296">
        <v>2510.657326</v>
      </c>
      <c r="AA2296">
        <v>3031.119522</v>
      </c>
      <c r="AB2296">
        <v>4342.8066490000001</v>
      </c>
      <c r="AC2296">
        <v>5326.3528550000001</v>
      </c>
      <c r="AD2296">
        <v>4912.1539839999996</v>
      </c>
      <c r="AE2296">
        <v>5487.9878589999998</v>
      </c>
      <c r="AF2296">
        <v>6167.3699230000002</v>
      </c>
      <c r="AG2296">
        <v>5879.7560560000002</v>
      </c>
      <c r="AH2296">
        <v>5384.6346739999999</v>
      </c>
      <c r="AI2296">
        <v>5734.1086029999997</v>
      </c>
      <c r="AJ2296">
        <v>5863.3036650000004</v>
      </c>
      <c r="AK2296">
        <v>5611.1269130000001</v>
      </c>
      <c r="AL2296">
        <v>4916.1413659999998</v>
      </c>
      <c r="AM2296">
        <v>3768.3396899999998</v>
      </c>
      <c r="AN2296">
        <v>2896.5507349999998</v>
      </c>
      <c r="AO2296">
        <v>2454.4197239999999</v>
      </c>
      <c r="AP2296">
        <v>1527.5929180000001</v>
      </c>
      <c r="AQ2296">
        <v>888.37165000000005</v>
      </c>
      <c r="AR2296">
        <v>445.67294800000002</v>
      </c>
      <c r="AS2296">
        <v>208.00198</v>
      </c>
      <c r="AT2296">
        <v>61.945185000000002</v>
      </c>
      <c r="AU2296">
        <v>4.9550729999999996</v>
      </c>
      <c r="AV2296">
        <v>0.88829999999999998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</row>
    <row r="2297" spans="1:56" x14ac:dyDescent="0.25">
      <c r="A2297" t="s">
        <v>323</v>
      </c>
      <c r="D2297" t="s">
        <v>1</v>
      </c>
      <c r="G2297" s="156">
        <v>43061</v>
      </c>
      <c r="H2297" s="41">
        <f t="shared" si="40"/>
        <v>85666.179510000002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40.461041999999999</v>
      </c>
      <c r="V2297">
        <v>199.616308</v>
      </c>
      <c r="W2297">
        <v>619.96049500000004</v>
      </c>
      <c r="X2297">
        <v>1314.6354570000001</v>
      </c>
      <c r="Y2297">
        <v>2142.6384079999998</v>
      </c>
      <c r="Z2297">
        <v>2992.4985710000001</v>
      </c>
      <c r="AA2297">
        <v>3853.6297770000001</v>
      </c>
      <c r="AB2297">
        <v>4632.6356400000004</v>
      </c>
      <c r="AC2297">
        <v>5285.2127890000002</v>
      </c>
      <c r="AD2297">
        <v>5709.4818429999996</v>
      </c>
      <c r="AE2297">
        <v>5946.7834309999998</v>
      </c>
      <c r="AF2297">
        <v>6048.4245659999997</v>
      </c>
      <c r="AG2297">
        <v>6100.6298669999996</v>
      </c>
      <c r="AH2297">
        <v>6010.7366019999999</v>
      </c>
      <c r="AI2297">
        <v>5804.4021599999996</v>
      </c>
      <c r="AJ2297">
        <v>5559.0113270000002</v>
      </c>
      <c r="AK2297">
        <v>5144.2566790000001</v>
      </c>
      <c r="AL2297">
        <v>4611.8635649999997</v>
      </c>
      <c r="AM2297">
        <v>3970.3101019999999</v>
      </c>
      <c r="AN2297">
        <v>3275.2568689999998</v>
      </c>
      <c r="AO2297">
        <v>2537.6580720000002</v>
      </c>
      <c r="AP2297">
        <v>1799.527415</v>
      </c>
      <c r="AQ2297">
        <v>1111.9711</v>
      </c>
      <c r="AR2297">
        <v>597.07052799999997</v>
      </c>
      <c r="AS2297">
        <v>266.35548199999999</v>
      </c>
      <c r="AT2297">
        <v>79.875191000000001</v>
      </c>
      <c r="AU2297">
        <v>10.556024000000001</v>
      </c>
      <c r="AV2297">
        <v>0.72019999999999995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</row>
    <row r="2298" spans="1:56" x14ac:dyDescent="0.25">
      <c r="A2298" t="s">
        <v>323</v>
      </c>
      <c r="D2298" t="s">
        <v>1</v>
      </c>
      <c r="G2298" s="156">
        <v>43062</v>
      </c>
      <c r="H2298" s="41">
        <f t="shared" si="40"/>
        <v>53450.448635999994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37.759127999999997</v>
      </c>
      <c r="V2298">
        <v>199.259128</v>
      </c>
      <c r="W2298">
        <v>620.64444200000003</v>
      </c>
      <c r="X2298">
        <v>1301.8673020000001</v>
      </c>
      <c r="Y2298">
        <v>2140.0730629999998</v>
      </c>
      <c r="Z2298">
        <v>2978.7761930000001</v>
      </c>
      <c r="AA2298">
        <v>3836.3881350000001</v>
      </c>
      <c r="AB2298">
        <v>4601.7186510000001</v>
      </c>
      <c r="AC2298">
        <v>5247.2332340000003</v>
      </c>
      <c r="AD2298">
        <v>5709.236973</v>
      </c>
      <c r="AE2298">
        <v>6045.7649609999999</v>
      </c>
      <c r="AF2298">
        <v>6249.0819620000002</v>
      </c>
      <c r="AG2298">
        <v>5837.8758710000002</v>
      </c>
      <c r="AH2298">
        <v>2729.4168719999998</v>
      </c>
      <c r="AI2298">
        <v>658.77774699999998</v>
      </c>
      <c r="AJ2298">
        <v>498.79978999999997</v>
      </c>
      <c r="AK2298">
        <v>215.640411</v>
      </c>
      <c r="AL2298">
        <v>345.38696900000002</v>
      </c>
      <c r="AM2298">
        <v>958.893731</v>
      </c>
      <c r="AN2298">
        <v>976.93989499999998</v>
      </c>
      <c r="AO2298">
        <v>575.96089300000006</v>
      </c>
      <c r="AP2298">
        <v>301.69071400000001</v>
      </c>
      <c r="AQ2298">
        <v>870.70605699999999</v>
      </c>
      <c r="AR2298">
        <v>472.75351799999999</v>
      </c>
      <c r="AS2298">
        <v>35.954607000000003</v>
      </c>
      <c r="AT2298">
        <v>1.426291</v>
      </c>
      <c r="AU2298">
        <v>1.23847</v>
      </c>
      <c r="AV2298">
        <v>1.1836279999999999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</row>
    <row r="2299" spans="1:56" x14ac:dyDescent="0.25">
      <c r="A2299" t="s">
        <v>323</v>
      </c>
      <c r="D2299" t="s">
        <v>1</v>
      </c>
      <c r="G2299" s="156">
        <v>43063</v>
      </c>
      <c r="H2299" s="41">
        <f t="shared" si="40"/>
        <v>37975.766944999988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19.454433000000002</v>
      </c>
      <c r="V2299">
        <v>10.580665</v>
      </c>
      <c r="W2299">
        <v>45.472392999999997</v>
      </c>
      <c r="X2299">
        <v>223.984195</v>
      </c>
      <c r="Y2299">
        <v>461.05191600000001</v>
      </c>
      <c r="Z2299">
        <v>581.527604</v>
      </c>
      <c r="AA2299">
        <v>349.74264299999999</v>
      </c>
      <c r="AB2299">
        <v>1087.1763659999999</v>
      </c>
      <c r="AC2299">
        <v>651.41842699999995</v>
      </c>
      <c r="AD2299">
        <v>718.29466200000002</v>
      </c>
      <c r="AE2299">
        <v>2831.8206879999998</v>
      </c>
      <c r="AF2299">
        <v>4424.5321530000001</v>
      </c>
      <c r="AG2299">
        <v>2379.3100749999999</v>
      </c>
      <c r="AH2299">
        <v>1465.1852739999999</v>
      </c>
      <c r="AI2299">
        <v>4741.3089200000004</v>
      </c>
      <c r="AJ2299">
        <v>3706.0591260000001</v>
      </c>
      <c r="AK2299">
        <v>2149.2973940000002</v>
      </c>
      <c r="AL2299">
        <v>2594.8280239999999</v>
      </c>
      <c r="AM2299">
        <v>2361.298804</v>
      </c>
      <c r="AN2299">
        <v>1765.7547810000001</v>
      </c>
      <c r="AO2299">
        <v>2655.8343199999999</v>
      </c>
      <c r="AP2299">
        <v>1737.7717290000001</v>
      </c>
      <c r="AQ2299">
        <v>623.82142399999998</v>
      </c>
      <c r="AR2299">
        <v>247.50322299999999</v>
      </c>
      <c r="AS2299">
        <v>107.294802</v>
      </c>
      <c r="AT2299">
        <v>31.528817</v>
      </c>
      <c r="AU2299">
        <v>3.0997870000000001</v>
      </c>
      <c r="AV2299">
        <v>0.81430000000000002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</row>
    <row r="2300" spans="1:56" x14ac:dyDescent="0.25">
      <c r="A2300" t="s">
        <v>323</v>
      </c>
      <c r="D2300" t="s">
        <v>1</v>
      </c>
      <c r="G2300" s="156">
        <v>43064</v>
      </c>
      <c r="H2300" s="41">
        <f t="shared" si="40"/>
        <v>48076.200621000004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6.3963669999999997</v>
      </c>
      <c r="V2300">
        <v>146.13538199999999</v>
      </c>
      <c r="W2300">
        <v>316.704589</v>
      </c>
      <c r="X2300">
        <v>1124.155201</v>
      </c>
      <c r="Y2300">
        <v>1600.403274</v>
      </c>
      <c r="Z2300">
        <v>2217.752399</v>
      </c>
      <c r="AA2300">
        <v>2237.2386959999999</v>
      </c>
      <c r="AB2300">
        <v>3088.5367849999998</v>
      </c>
      <c r="AC2300">
        <v>2795.7172850000002</v>
      </c>
      <c r="AD2300">
        <v>2647.1125139999999</v>
      </c>
      <c r="AE2300">
        <v>4014.4613399999998</v>
      </c>
      <c r="AF2300">
        <v>2060.0548520000002</v>
      </c>
      <c r="AG2300">
        <v>2310.3901110000002</v>
      </c>
      <c r="AH2300">
        <v>1640.107066</v>
      </c>
      <c r="AI2300">
        <v>4292.8295070000004</v>
      </c>
      <c r="AJ2300">
        <v>5399.3594910000002</v>
      </c>
      <c r="AK2300">
        <v>2945.3742480000001</v>
      </c>
      <c r="AL2300">
        <v>3279.1159469999998</v>
      </c>
      <c r="AM2300">
        <v>2967.047419</v>
      </c>
      <c r="AN2300">
        <v>1031.1162039999999</v>
      </c>
      <c r="AO2300">
        <v>552.25210500000003</v>
      </c>
      <c r="AP2300">
        <v>808.90691900000002</v>
      </c>
      <c r="AQ2300">
        <v>487.28167999999999</v>
      </c>
      <c r="AR2300">
        <v>73.011865999999998</v>
      </c>
      <c r="AS2300">
        <v>21.282554999999999</v>
      </c>
      <c r="AT2300">
        <v>11.762471</v>
      </c>
      <c r="AU2300">
        <v>1.266248</v>
      </c>
      <c r="AV2300">
        <v>0.42809999999999998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</row>
    <row r="2301" spans="1:56" x14ac:dyDescent="0.25">
      <c r="A2301" t="s">
        <v>323</v>
      </c>
      <c r="D2301" t="s">
        <v>1</v>
      </c>
      <c r="G2301" s="156">
        <v>43065</v>
      </c>
      <c r="H2301" s="41">
        <f t="shared" si="40"/>
        <v>34485.004988000001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1.098767</v>
      </c>
      <c r="V2301">
        <v>1.402382</v>
      </c>
      <c r="W2301">
        <v>35.720373000000002</v>
      </c>
      <c r="X2301">
        <v>86.678567999999999</v>
      </c>
      <c r="Y2301">
        <v>86.349574000000004</v>
      </c>
      <c r="Z2301">
        <v>80.191248999999999</v>
      </c>
      <c r="AA2301">
        <v>489.00286199999999</v>
      </c>
      <c r="AB2301">
        <v>501.11738500000001</v>
      </c>
      <c r="AC2301">
        <v>550.83203500000002</v>
      </c>
      <c r="AD2301">
        <v>1620.1321969999999</v>
      </c>
      <c r="AE2301">
        <v>3747.74044</v>
      </c>
      <c r="AF2301">
        <v>2129.4513860000002</v>
      </c>
      <c r="AG2301">
        <v>695.43577700000003</v>
      </c>
      <c r="AH2301">
        <v>80.444916000000006</v>
      </c>
      <c r="AI2301">
        <v>1247.7315900000001</v>
      </c>
      <c r="AJ2301">
        <v>236.61887400000001</v>
      </c>
      <c r="AK2301">
        <v>350.10008099999999</v>
      </c>
      <c r="AL2301">
        <v>3162.5650639999999</v>
      </c>
      <c r="AM2301">
        <v>5756.1338690000002</v>
      </c>
      <c r="AN2301">
        <v>4587.1649710000002</v>
      </c>
      <c r="AO2301">
        <v>3637.5418220000001</v>
      </c>
      <c r="AP2301">
        <v>2610.4426859999999</v>
      </c>
      <c r="AQ2301">
        <v>1586.2411139999999</v>
      </c>
      <c r="AR2301">
        <v>804.20116599999994</v>
      </c>
      <c r="AS2301">
        <v>355.27635500000002</v>
      </c>
      <c r="AT2301">
        <v>40.205703999999997</v>
      </c>
      <c r="AU2301">
        <v>3.9970810000000001</v>
      </c>
      <c r="AV2301">
        <v>1.1867000000000001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</row>
    <row r="2302" spans="1:56" x14ac:dyDescent="0.25">
      <c r="A2302" t="s">
        <v>323</v>
      </c>
      <c r="D2302" t="s">
        <v>1</v>
      </c>
      <c r="G2302" s="156">
        <v>43066</v>
      </c>
      <c r="H2302" s="41">
        <f t="shared" si="40"/>
        <v>70016.371621000013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0.88403299999999996</v>
      </c>
      <c r="V2302">
        <v>3.7216</v>
      </c>
      <c r="W2302">
        <v>12.261907000000001</v>
      </c>
      <c r="X2302">
        <v>24.113209999999999</v>
      </c>
      <c r="Y2302">
        <v>94.502989999999997</v>
      </c>
      <c r="Z2302">
        <v>484.57310799999999</v>
      </c>
      <c r="AA2302">
        <v>445.23891099999997</v>
      </c>
      <c r="AB2302">
        <v>1051.0720940000001</v>
      </c>
      <c r="AC2302">
        <v>1654.8465630000001</v>
      </c>
      <c r="AD2302">
        <v>1790.34896</v>
      </c>
      <c r="AE2302">
        <v>2940.0041120000001</v>
      </c>
      <c r="AF2302">
        <v>3493.6399040000001</v>
      </c>
      <c r="AG2302">
        <v>3582.8429030000002</v>
      </c>
      <c r="AH2302">
        <v>4851.6834580000004</v>
      </c>
      <c r="AI2302">
        <v>6683.9988949999997</v>
      </c>
      <c r="AJ2302">
        <v>7354.7039789999999</v>
      </c>
      <c r="AK2302">
        <v>7081.8001389999999</v>
      </c>
      <c r="AL2302">
        <v>6615.2249620000002</v>
      </c>
      <c r="AM2302">
        <v>5938.0024149999999</v>
      </c>
      <c r="AN2302">
        <v>5066.3115109999999</v>
      </c>
      <c r="AO2302">
        <v>4073.5199469999998</v>
      </c>
      <c r="AP2302">
        <v>3006.318139</v>
      </c>
      <c r="AQ2302">
        <v>1963.601261</v>
      </c>
      <c r="AR2302">
        <v>1101.446866</v>
      </c>
      <c r="AS2302">
        <v>514.72075299999995</v>
      </c>
      <c r="AT2302">
        <v>166.20793399999999</v>
      </c>
      <c r="AU2302">
        <v>19.991766999999999</v>
      </c>
      <c r="AV2302">
        <v>0.7893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</row>
    <row r="2303" spans="1:56" x14ac:dyDescent="0.25">
      <c r="A2303" t="s">
        <v>323</v>
      </c>
      <c r="D2303" t="s">
        <v>1</v>
      </c>
      <c r="G2303" s="156">
        <v>43067</v>
      </c>
      <c r="H2303" s="41">
        <f t="shared" si="40"/>
        <v>101480.76985299998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48.309100000000001</v>
      </c>
      <c r="V2303">
        <v>234.60123300000001</v>
      </c>
      <c r="W2303">
        <v>684.19964300000004</v>
      </c>
      <c r="X2303">
        <v>1407.0973260000001</v>
      </c>
      <c r="Y2303">
        <v>2316.806403</v>
      </c>
      <c r="Z2303">
        <v>3243.2743930000001</v>
      </c>
      <c r="AA2303">
        <v>4183.2094390000002</v>
      </c>
      <c r="AB2303">
        <v>5003.0621160000001</v>
      </c>
      <c r="AC2303">
        <v>5750.1386549999997</v>
      </c>
      <c r="AD2303">
        <v>6378.083517</v>
      </c>
      <c r="AE2303">
        <v>6786.1340920000002</v>
      </c>
      <c r="AF2303">
        <v>7033.9067230000001</v>
      </c>
      <c r="AG2303">
        <v>7172.2776229999999</v>
      </c>
      <c r="AH2303">
        <v>7249.4162070000002</v>
      </c>
      <c r="AI2303">
        <v>7148.4015529999997</v>
      </c>
      <c r="AJ2303">
        <v>6911.2114320000001</v>
      </c>
      <c r="AK2303">
        <v>6457.1578460000001</v>
      </c>
      <c r="AL2303">
        <v>5858.4168989999998</v>
      </c>
      <c r="AM2303">
        <v>5098.1442230000002</v>
      </c>
      <c r="AN2303">
        <v>4194.4495850000003</v>
      </c>
      <c r="AO2303">
        <v>3279.402857</v>
      </c>
      <c r="AP2303">
        <v>2339.7574850000001</v>
      </c>
      <c r="AQ2303">
        <v>1458.8277169999999</v>
      </c>
      <c r="AR2303">
        <v>776.54584799999998</v>
      </c>
      <c r="AS2303">
        <v>345.88561299999998</v>
      </c>
      <c r="AT2303">
        <v>106.757785</v>
      </c>
      <c r="AU2303">
        <v>14.44674</v>
      </c>
      <c r="AV2303">
        <v>0.8478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</row>
    <row r="2304" spans="1:56" x14ac:dyDescent="0.25">
      <c r="A2304" t="s">
        <v>323</v>
      </c>
      <c r="D2304" t="s">
        <v>1</v>
      </c>
      <c r="G2304" s="156">
        <v>43068</v>
      </c>
      <c r="H2304" s="41">
        <f t="shared" si="40"/>
        <v>71252.987911000004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38.507925</v>
      </c>
      <c r="V2304">
        <v>188.773358</v>
      </c>
      <c r="W2304">
        <v>571.72109499999999</v>
      </c>
      <c r="X2304">
        <v>1218.15029</v>
      </c>
      <c r="Y2304">
        <v>2005.9812910000001</v>
      </c>
      <c r="Z2304">
        <v>2849.1315209999998</v>
      </c>
      <c r="AA2304">
        <v>3654.0659439999999</v>
      </c>
      <c r="AB2304">
        <v>4362.429607</v>
      </c>
      <c r="AC2304">
        <v>4933.875556</v>
      </c>
      <c r="AD2304">
        <v>5359.8595930000001</v>
      </c>
      <c r="AE2304">
        <v>5625.764948</v>
      </c>
      <c r="AF2304">
        <v>5630.0138660000002</v>
      </c>
      <c r="AG2304">
        <v>5078.0182839999998</v>
      </c>
      <c r="AH2304">
        <v>4217.8108689999999</v>
      </c>
      <c r="AI2304">
        <v>4394.7732599999999</v>
      </c>
      <c r="AJ2304">
        <v>4300.0392940000002</v>
      </c>
      <c r="AK2304">
        <v>3863.6882289999999</v>
      </c>
      <c r="AL2304">
        <v>3478.9580820000001</v>
      </c>
      <c r="AM2304">
        <v>2979.6843020000001</v>
      </c>
      <c r="AN2304">
        <v>1987.2910019999999</v>
      </c>
      <c r="AO2304">
        <v>1461.9162719999999</v>
      </c>
      <c r="AP2304">
        <v>1369.057998</v>
      </c>
      <c r="AQ2304">
        <v>905.16570000000002</v>
      </c>
      <c r="AR2304">
        <v>538.22867799999995</v>
      </c>
      <c r="AS2304">
        <v>198.06008199999999</v>
      </c>
      <c r="AT2304">
        <v>39.682658000000004</v>
      </c>
      <c r="AU2304">
        <v>1.882107</v>
      </c>
      <c r="AV2304">
        <v>0.45610000000000001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</row>
    <row r="2305" spans="1:56" x14ac:dyDescent="0.25">
      <c r="A2305" t="s">
        <v>323</v>
      </c>
      <c r="D2305" t="s">
        <v>1</v>
      </c>
      <c r="G2305" s="156">
        <v>43069</v>
      </c>
      <c r="H2305" s="41">
        <f t="shared" si="40"/>
        <v>56389.70721600001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36.387732999999997</v>
      </c>
      <c r="V2305">
        <v>150.49780000000001</v>
      </c>
      <c r="W2305">
        <v>561.75481400000001</v>
      </c>
      <c r="X2305">
        <v>1296.694274</v>
      </c>
      <c r="Y2305">
        <v>1741.5505680000001</v>
      </c>
      <c r="Z2305">
        <v>1767.034398</v>
      </c>
      <c r="AA2305">
        <v>2733.636074</v>
      </c>
      <c r="AB2305">
        <v>3960.9746399999999</v>
      </c>
      <c r="AC2305">
        <v>4514.5090730000002</v>
      </c>
      <c r="AD2305">
        <v>4768.5421779999997</v>
      </c>
      <c r="AE2305">
        <v>4903.7014840000002</v>
      </c>
      <c r="AF2305">
        <v>5227.8229650000003</v>
      </c>
      <c r="AG2305">
        <v>4049.4060690000001</v>
      </c>
      <c r="AH2305">
        <v>4574.6061550000004</v>
      </c>
      <c r="AI2305">
        <v>3243.5541640000001</v>
      </c>
      <c r="AJ2305">
        <v>3071.7526939999998</v>
      </c>
      <c r="AK2305">
        <v>2711.8741230000001</v>
      </c>
      <c r="AL2305">
        <v>1505.6752429999999</v>
      </c>
      <c r="AM2305">
        <v>1076.3346859999999</v>
      </c>
      <c r="AN2305">
        <v>1786.504684</v>
      </c>
      <c r="AO2305">
        <v>1695.4232509999999</v>
      </c>
      <c r="AP2305">
        <v>448.54124400000001</v>
      </c>
      <c r="AQ2305">
        <v>134.642045</v>
      </c>
      <c r="AR2305">
        <v>218.28957299999999</v>
      </c>
      <c r="AS2305">
        <v>140.01597899999999</v>
      </c>
      <c r="AT2305">
        <v>67.542696000000007</v>
      </c>
      <c r="AU2305">
        <v>1.4779089999999999</v>
      </c>
      <c r="AV2305">
        <v>0.9607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</row>
    <row r="2306" spans="1:56" x14ac:dyDescent="0.25">
      <c r="A2306" t="s">
        <v>323</v>
      </c>
      <c r="D2306" t="s">
        <v>1</v>
      </c>
      <c r="G2306" s="156">
        <v>43070</v>
      </c>
      <c r="H2306" s="41">
        <f t="shared" si="40"/>
        <v>2593.966997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1.4621</v>
      </c>
      <c r="V2306">
        <v>0.47543200000000002</v>
      </c>
      <c r="W2306">
        <v>2.7688600000000001</v>
      </c>
      <c r="X2306">
        <v>1.6637949999999999</v>
      </c>
      <c r="Y2306">
        <v>9.7824980000000004</v>
      </c>
      <c r="Z2306">
        <v>48.923558</v>
      </c>
      <c r="AA2306">
        <v>45.882579999999997</v>
      </c>
      <c r="AB2306">
        <v>33.974505000000001</v>
      </c>
      <c r="AC2306">
        <v>94.180903999999998</v>
      </c>
      <c r="AD2306">
        <v>135.334531</v>
      </c>
      <c r="AE2306">
        <v>288.987235</v>
      </c>
      <c r="AF2306">
        <v>264.22500500000001</v>
      </c>
      <c r="AG2306">
        <v>308.73952400000002</v>
      </c>
      <c r="AH2306">
        <v>230.00829100000001</v>
      </c>
      <c r="AI2306">
        <v>475.94583499999999</v>
      </c>
      <c r="AJ2306">
        <v>32.915604000000002</v>
      </c>
      <c r="AK2306">
        <v>76.994928999999999</v>
      </c>
      <c r="AL2306">
        <v>99.414634000000007</v>
      </c>
      <c r="AM2306">
        <v>176.28587400000001</v>
      </c>
      <c r="AN2306">
        <v>128.063939</v>
      </c>
      <c r="AO2306">
        <v>43.59534</v>
      </c>
      <c r="AP2306">
        <v>32.227953999999997</v>
      </c>
      <c r="AQ2306">
        <v>26.087876999999999</v>
      </c>
      <c r="AR2306">
        <v>20.587053999999998</v>
      </c>
      <c r="AS2306">
        <v>12.122235</v>
      </c>
      <c r="AT2306">
        <v>2.556584</v>
      </c>
      <c r="AU2306">
        <v>0.35561999999999999</v>
      </c>
      <c r="AV2306">
        <v>0.4047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</row>
    <row r="2307" spans="1:56" x14ac:dyDescent="0.25">
      <c r="A2307" t="s">
        <v>323</v>
      </c>
      <c r="D2307" t="s">
        <v>1</v>
      </c>
      <c r="G2307" s="156">
        <v>43071</v>
      </c>
      <c r="H2307" s="41">
        <f t="shared" si="40"/>
        <v>2832.6650720000002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0.41741699999999998</v>
      </c>
      <c r="V2307">
        <v>0.79835699999999998</v>
      </c>
      <c r="W2307">
        <v>2.6261269999999999</v>
      </c>
      <c r="X2307">
        <v>10.947047</v>
      </c>
      <c r="Y2307">
        <v>42.330264999999997</v>
      </c>
      <c r="Z2307">
        <v>61.552874000000003</v>
      </c>
      <c r="AA2307">
        <v>73.239878000000004</v>
      </c>
      <c r="AB2307">
        <v>61.753985</v>
      </c>
      <c r="AC2307">
        <v>71.322220999999999</v>
      </c>
      <c r="AD2307">
        <v>404.51346899999999</v>
      </c>
      <c r="AE2307">
        <v>155.36175800000001</v>
      </c>
      <c r="AF2307">
        <v>129.374188</v>
      </c>
      <c r="AG2307">
        <v>269.35526599999997</v>
      </c>
      <c r="AH2307">
        <v>726.39466000000004</v>
      </c>
      <c r="AI2307">
        <v>321.72040299999998</v>
      </c>
      <c r="AJ2307">
        <v>258.97977800000001</v>
      </c>
      <c r="AK2307">
        <v>105.813782</v>
      </c>
      <c r="AL2307">
        <v>50.826647999999999</v>
      </c>
      <c r="AM2307">
        <v>23.980408000000001</v>
      </c>
      <c r="AN2307">
        <v>21.647224999999999</v>
      </c>
      <c r="AO2307">
        <v>12.871945</v>
      </c>
      <c r="AP2307">
        <v>11.524645</v>
      </c>
      <c r="AQ2307">
        <v>8.2834939999999992</v>
      </c>
      <c r="AR2307">
        <v>3.3519169999999998</v>
      </c>
      <c r="AS2307">
        <v>2.498958</v>
      </c>
      <c r="AT2307">
        <v>0.62663400000000002</v>
      </c>
      <c r="AU2307">
        <v>0.26552300000000001</v>
      </c>
      <c r="AV2307">
        <v>0.28620000000000001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</row>
    <row r="2308" spans="1:56" x14ac:dyDescent="0.25">
      <c r="A2308" t="s">
        <v>323</v>
      </c>
      <c r="D2308" t="s">
        <v>1</v>
      </c>
      <c r="G2308" s="156">
        <v>43072</v>
      </c>
      <c r="H2308" s="41">
        <f t="shared" si="40"/>
        <v>55960.074425000006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3.3839419999999998</v>
      </c>
      <c r="V2308">
        <v>31.790206999999999</v>
      </c>
      <c r="W2308">
        <v>70.266523000000007</v>
      </c>
      <c r="X2308">
        <v>117.02793800000001</v>
      </c>
      <c r="Y2308">
        <v>221.461928</v>
      </c>
      <c r="Z2308">
        <v>729.14162399999998</v>
      </c>
      <c r="AA2308">
        <v>1425.4578819999999</v>
      </c>
      <c r="AB2308">
        <v>2084.3027849999999</v>
      </c>
      <c r="AC2308">
        <v>2196.0766589999998</v>
      </c>
      <c r="AD2308">
        <v>2445.5436770000001</v>
      </c>
      <c r="AE2308">
        <v>3488.0112330000002</v>
      </c>
      <c r="AF2308">
        <v>3768.6909340000002</v>
      </c>
      <c r="AG2308">
        <v>4440.3990700000004</v>
      </c>
      <c r="AH2308">
        <v>4113.3285969999997</v>
      </c>
      <c r="AI2308">
        <v>4853.6583739999996</v>
      </c>
      <c r="AJ2308">
        <v>5624.4068740000002</v>
      </c>
      <c r="AK2308">
        <v>5205.879715</v>
      </c>
      <c r="AL2308">
        <v>3501.9057149999999</v>
      </c>
      <c r="AM2308">
        <v>2573.1002579999999</v>
      </c>
      <c r="AN2308">
        <v>3207.3385790000002</v>
      </c>
      <c r="AO2308">
        <v>1925.2770860000001</v>
      </c>
      <c r="AP2308">
        <v>1889.5094369999999</v>
      </c>
      <c r="AQ2308">
        <v>1588.25819</v>
      </c>
      <c r="AR2308">
        <v>401.64036700000003</v>
      </c>
      <c r="AS2308">
        <v>33.635845000000003</v>
      </c>
      <c r="AT2308">
        <v>18.504491999999999</v>
      </c>
      <c r="AU2308">
        <v>1.4425939999999999</v>
      </c>
      <c r="AV2308">
        <v>0.63390000000000002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</row>
    <row r="2309" spans="1:56" x14ac:dyDescent="0.25">
      <c r="A2309" t="s">
        <v>323</v>
      </c>
      <c r="D2309" t="s">
        <v>1</v>
      </c>
      <c r="G2309" s="156">
        <v>43073</v>
      </c>
      <c r="H2309" s="41">
        <f t="shared" si="40"/>
        <v>26656.444978000003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108.988533</v>
      </c>
      <c r="V2309">
        <v>98.783850000000001</v>
      </c>
      <c r="W2309">
        <v>509.47578199999998</v>
      </c>
      <c r="X2309">
        <v>916.611985</v>
      </c>
      <c r="Y2309">
        <v>1381.4845009999999</v>
      </c>
      <c r="Z2309">
        <v>1324.5672729999999</v>
      </c>
      <c r="AA2309">
        <v>1888.7430340000001</v>
      </c>
      <c r="AB2309">
        <v>1476.6713580000001</v>
      </c>
      <c r="AC2309">
        <v>1959.2899689999999</v>
      </c>
      <c r="AD2309">
        <v>1977.0579190000001</v>
      </c>
      <c r="AE2309">
        <v>1689.368215</v>
      </c>
      <c r="AF2309">
        <v>865.89308900000003</v>
      </c>
      <c r="AG2309">
        <v>588.17508699999996</v>
      </c>
      <c r="AH2309">
        <v>1472.3088270000001</v>
      </c>
      <c r="AI2309">
        <v>1204.323173</v>
      </c>
      <c r="AJ2309">
        <v>1610.6259460000001</v>
      </c>
      <c r="AK2309">
        <v>2435.9312199999999</v>
      </c>
      <c r="AL2309">
        <v>731.93190800000002</v>
      </c>
      <c r="AM2309">
        <v>364.94278200000002</v>
      </c>
      <c r="AN2309">
        <v>907.46400300000005</v>
      </c>
      <c r="AO2309">
        <v>439.69038499999999</v>
      </c>
      <c r="AP2309">
        <v>577.48388299999999</v>
      </c>
      <c r="AQ2309">
        <v>1077.2437660000001</v>
      </c>
      <c r="AR2309">
        <v>583.11355300000002</v>
      </c>
      <c r="AS2309">
        <v>326.91638699999999</v>
      </c>
      <c r="AT2309">
        <v>106.452421</v>
      </c>
      <c r="AU2309">
        <v>31.769228999999999</v>
      </c>
      <c r="AV2309">
        <v>1.1369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</row>
    <row r="2310" spans="1:56" x14ac:dyDescent="0.25">
      <c r="A2310" t="s">
        <v>323</v>
      </c>
      <c r="D2310" t="s">
        <v>1</v>
      </c>
      <c r="G2310" s="156">
        <v>43074</v>
      </c>
      <c r="H2310" s="41">
        <f t="shared" si="40"/>
        <v>73956.886181999987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12.941363000000001</v>
      </c>
      <c r="V2310">
        <v>123.817283</v>
      </c>
      <c r="W2310">
        <v>441.16551800000002</v>
      </c>
      <c r="X2310">
        <v>1281.141089</v>
      </c>
      <c r="Y2310">
        <v>2080.5116979999998</v>
      </c>
      <c r="Z2310">
        <v>3300.6995360000001</v>
      </c>
      <c r="AA2310">
        <v>3973.2154439999999</v>
      </c>
      <c r="AB2310">
        <v>4174.7364610000004</v>
      </c>
      <c r="AC2310">
        <v>4419.3962149999998</v>
      </c>
      <c r="AD2310">
        <v>5125.6020079999998</v>
      </c>
      <c r="AE2310">
        <v>4487.1739289999996</v>
      </c>
      <c r="AF2310">
        <v>3197.3901609999998</v>
      </c>
      <c r="AG2310">
        <v>3844.0587030000002</v>
      </c>
      <c r="AH2310">
        <v>4981.7628359999999</v>
      </c>
      <c r="AI2310">
        <v>4570.0694160000003</v>
      </c>
      <c r="AJ2310">
        <v>4368.0213830000002</v>
      </c>
      <c r="AK2310">
        <v>3493.792727</v>
      </c>
      <c r="AL2310">
        <v>3869.0466379999998</v>
      </c>
      <c r="AM2310">
        <v>3049.5013789999998</v>
      </c>
      <c r="AN2310">
        <v>3340.3944000000001</v>
      </c>
      <c r="AO2310">
        <v>3411.1640320000001</v>
      </c>
      <c r="AP2310">
        <v>2816.1147980000001</v>
      </c>
      <c r="AQ2310">
        <v>1768.663849</v>
      </c>
      <c r="AR2310">
        <v>1075.322928</v>
      </c>
      <c r="AS2310">
        <v>635.56776300000001</v>
      </c>
      <c r="AT2310">
        <v>106.24606</v>
      </c>
      <c r="AU2310">
        <v>7.6060650000000001</v>
      </c>
      <c r="AV2310">
        <v>1.7625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</row>
    <row r="2311" spans="1:56" x14ac:dyDescent="0.25">
      <c r="A2311" t="s">
        <v>323</v>
      </c>
      <c r="D2311" t="s">
        <v>1</v>
      </c>
      <c r="G2311" s="156">
        <v>43075</v>
      </c>
      <c r="H2311" s="41">
        <f t="shared" si="40"/>
        <v>82056.828195000009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52.724763000000003</v>
      </c>
      <c r="V2311">
        <v>275.26774599999999</v>
      </c>
      <c r="W2311">
        <v>630.00867000000005</v>
      </c>
      <c r="X2311">
        <v>1084.905264</v>
      </c>
      <c r="Y2311">
        <v>1870.7148810000001</v>
      </c>
      <c r="Z2311">
        <v>2633.4833400000002</v>
      </c>
      <c r="AA2311">
        <v>2469.9853899999998</v>
      </c>
      <c r="AB2311">
        <v>1730.2447360000001</v>
      </c>
      <c r="AC2311">
        <v>2243.6777849999999</v>
      </c>
      <c r="AD2311">
        <v>2783.9819790000001</v>
      </c>
      <c r="AE2311">
        <v>3001.3501580000002</v>
      </c>
      <c r="AF2311">
        <v>3968.1155720000002</v>
      </c>
      <c r="AG2311">
        <v>5653.6500409999999</v>
      </c>
      <c r="AH2311">
        <v>4789.4505520000002</v>
      </c>
      <c r="AI2311">
        <v>5663.7423799999997</v>
      </c>
      <c r="AJ2311">
        <v>6888.143282</v>
      </c>
      <c r="AK2311">
        <v>6151.763645</v>
      </c>
      <c r="AL2311">
        <v>6489.1001260000003</v>
      </c>
      <c r="AM2311">
        <v>5947.4690220000002</v>
      </c>
      <c r="AN2311">
        <v>5360.1516469999997</v>
      </c>
      <c r="AO2311">
        <v>4363.3980689999999</v>
      </c>
      <c r="AP2311">
        <v>3332.1831430000002</v>
      </c>
      <c r="AQ2311">
        <v>2295.7226449999998</v>
      </c>
      <c r="AR2311">
        <v>1364.3043500000001</v>
      </c>
      <c r="AS2311">
        <v>693.96410700000001</v>
      </c>
      <c r="AT2311">
        <v>266.22698200000002</v>
      </c>
      <c r="AU2311">
        <v>51.289020000000001</v>
      </c>
      <c r="AV2311">
        <v>1.8089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</row>
    <row r="2312" spans="1:56" x14ac:dyDescent="0.25">
      <c r="A2312" t="s">
        <v>323</v>
      </c>
      <c r="D2312" t="s">
        <v>1</v>
      </c>
      <c r="G2312" s="156">
        <v>43076</v>
      </c>
      <c r="H2312" s="41">
        <f t="shared" si="40"/>
        <v>61935.358868999981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50.291316999999999</v>
      </c>
      <c r="V2312">
        <v>279.34953300000001</v>
      </c>
      <c r="W2312">
        <v>643.01049699999999</v>
      </c>
      <c r="X2312">
        <v>1457.143646</v>
      </c>
      <c r="Y2312">
        <v>2191.1974030000001</v>
      </c>
      <c r="Z2312">
        <v>2848.2173630000002</v>
      </c>
      <c r="AA2312">
        <v>3479.5465650000001</v>
      </c>
      <c r="AB2312">
        <v>3282.788266</v>
      </c>
      <c r="AC2312">
        <v>3725.7742090000002</v>
      </c>
      <c r="AD2312">
        <v>3935.020505</v>
      </c>
      <c r="AE2312">
        <v>4089.1756569999998</v>
      </c>
      <c r="AF2312">
        <v>7144.7607710000002</v>
      </c>
      <c r="AG2312">
        <v>7508.8391620000002</v>
      </c>
      <c r="AH2312">
        <v>6392.8055700000004</v>
      </c>
      <c r="AI2312">
        <v>4406.9904340000003</v>
      </c>
      <c r="AJ2312">
        <v>2981.1965180000002</v>
      </c>
      <c r="AK2312">
        <v>2920.6039620000001</v>
      </c>
      <c r="AL2312">
        <v>2023.290555</v>
      </c>
      <c r="AM2312">
        <v>1299.2091109999999</v>
      </c>
      <c r="AN2312">
        <v>698.132565</v>
      </c>
      <c r="AO2312">
        <v>391.02263099999999</v>
      </c>
      <c r="AP2312">
        <v>152.52594199999999</v>
      </c>
      <c r="AQ2312">
        <v>24.573720000000002</v>
      </c>
      <c r="AR2312">
        <v>4.5133000000000001</v>
      </c>
      <c r="AS2312">
        <v>2.0691120000000001</v>
      </c>
      <c r="AT2312">
        <v>1.29958</v>
      </c>
      <c r="AU2312">
        <v>0.957592</v>
      </c>
      <c r="AV2312">
        <v>1.053383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</row>
    <row r="2313" spans="1:56" x14ac:dyDescent="0.25">
      <c r="A2313" t="s">
        <v>323</v>
      </c>
      <c r="D2313" t="s">
        <v>1</v>
      </c>
      <c r="G2313" s="156">
        <v>43077</v>
      </c>
      <c r="H2313" s="41">
        <f t="shared" si="40"/>
        <v>102943.430173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54.633907999999998</v>
      </c>
      <c r="V2313">
        <v>232.76159000000001</v>
      </c>
      <c r="W2313">
        <v>560.43905600000005</v>
      </c>
      <c r="X2313">
        <v>1360.546744</v>
      </c>
      <c r="Y2313">
        <v>2462.1964899999998</v>
      </c>
      <c r="Z2313">
        <v>3558.1005249999998</v>
      </c>
      <c r="AA2313">
        <v>4465.3126460000003</v>
      </c>
      <c r="AB2313">
        <v>5179.308395</v>
      </c>
      <c r="AC2313">
        <v>6072.8098730000002</v>
      </c>
      <c r="AD2313">
        <v>6772.5463870000003</v>
      </c>
      <c r="AE2313">
        <v>7387.8881650000003</v>
      </c>
      <c r="AF2313">
        <v>6423.9774559999996</v>
      </c>
      <c r="AG2313">
        <v>5462.2376439999998</v>
      </c>
      <c r="AH2313">
        <v>6012.4436690000002</v>
      </c>
      <c r="AI2313">
        <v>6874.6858229999998</v>
      </c>
      <c r="AJ2313">
        <v>6083.8503469999996</v>
      </c>
      <c r="AK2313">
        <v>2881.3463310000002</v>
      </c>
      <c r="AL2313">
        <v>6559.0248650000003</v>
      </c>
      <c r="AM2313">
        <v>6420.5302430000002</v>
      </c>
      <c r="AN2313">
        <v>5262.3628829999998</v>
      </c>
      <c r="AO2313">
        <v>4037.984101</v>
      </c>
      <c r="AP2313">
        <v>3639.6228630000001</v>
      </c>
      <c r="AQ2313">
        <v>2505.687711</v>
      </c>
      <c r="AR2313">
        <v>1511.809753</v>
      </c>
      <c r="AS2313">
        <v>781.04002800000001</v>
      </c>
      <c r="AT2313">
        <v>310.30810300000002</v>
      </c>
      <c r="AU2313">
        <v>66.903074000000004</v>
      </c>
      <c r="AV2313">
        <v>3.0714999999999999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</row>
    <row r="2314" spans="1:56" x14ac:dyDescent="0.25">
      <c r="A2314" t="s">
        <v>323</v>
      </c>
      <c r="D2314" t="s">
        <v>1</v>
      </c>
      <c r="G2314" s="156">
        <v>43078</v>
      </c>
      <c r="H2314" s="41">
        <f t="shared" si="40"/>
        <v>59284.500752000007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19.739516999999999</v>
      </c>
      <c r="V2314">
        <v>353.05645700000002</v>
      </c>
      <c r="W2314">
        <v>294.60182700000001</v>
      </c>
      <c r="X2314">
        <v>550.23115700000005</v>
      </c>
      <c r="Y2314">
        <v>1670.0898629999999</v>
      </c>
      <c r="Z2314">
        <v>978.684573</v>
      </c>
      <c r="AA2314">
        <v>661.43924800000002</v>
      </c>
      <c r="AB2314">
        <v>808.66726800000004</v>
      </c>
      <c r="AC2314">
        <v>747.81069100000002</v>
      </c>
      <c r="AD2314">
        <v>1222.4878880000001</v>
      </c>
      <c r="AE2314">
        <v>3620.2993620000002</v>
      </c>
      <c r="AF2314">
        <v>3033.9446670000002</v>
      </c>
      <c r="AG2314">
        <v>2979.2003329999998</v>
      </c>
      <c r="AH2314">
        <v>3216.596669</v>
      </c>
      <c r="AI2314">
        <v>3586.2775120000001</v>
      </c>
      <c r="AJ2314">
        <v>3541.1709169999999</v>
      </c>
      <c r="AK2314">
        <v>4558.7254409999996</v>
      </c>
      <c r="AL2314">
        <v>4749.4087520000003</v>
      </c>
      <c r="AM2314">
        <v>4570.0149600000004</v>
      </c>
      <c r="AN2314">
        <v>4671.6614339999996</v>
      </c>
      <c r="AO2314">
        <v>4635.4319990000004</v>
      </c>
      <c r="AP2314">
        <v>3694.840616</v>
      </c>
      <c r="AQ2314">
        <v>2506.8084920000001</v>
      </c>
      <c r="AR2314">
        <v>1503.780589</v>
      </c>
      <c r="AS2314">
        <v>761.74686299999996</v>
      </c>
      <c r="AT2314">
        <v>291.05823400000003</v>
      </c>
      <c r="AU2314">
        <v>55.192622999999998</v>
      </c>
      <c r="AV2314">
        <v>1.5327999999999999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</row>
    <row r="2315" spans="1:56" x14ac:dyDescent="0.25">
      <c r="A2315" t="s">
        <v>323</v>
      </c>
      <c r="D2315" t="s">
        <v>1</v>
      </c>
      <c r="G2315" s="156">
        <v>43079</v>
      </c>
      <c r="H2315" s="41">
        <f t="shared" si="40"/>
        <v>115123.38400499999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57.335842</v>
      </c>
      <c r="V2315">
        <v>273.41290700000002</v>
      </c>
      <c r="W2315">
        <v>795.13917300000003</v>
      </c>
      <c r="X2315">
        <v>1533.0246979999999</v>
      </c>
      <c r="Y2315">
        <v>2062.1492760000001</v>
      </c>
      <c r="Z2315">
        <v>2375.9347229999998</v>
      </c>
      <c r="AA2315">
        <v>3501.494252</v>
      </c>
      <c r="AB2315">
        <v>4149.6331179999997</v>
      </c>
      <c r="AC2315">
        <v>5457.2004290000004</v>
      </c>
      <c r="AD2315">
        <v>6828.5145460000003</v>
      </c>
      <c r="AE2315">
        <v>7437.6767870000003</v>
      </c>
      <c r="AF2315">
        <v>7825.3910130000004</v>
      </c>
      <c r="AG2315">
        <v>8102.0725869999997</v>
      </c>
      <c r="AH2315">
        <v>8172.9942060000003</v>
      </c>
      <c r="AI2315">
        <v>8191.2952329999998</v>
      </c>
      <c r="AJ2315">
        <v>8061.0195629999998</v>
      </c>
      <c r="AK2315">
        <v>7715.3148739999997</v>
      </c>
      <c r="AL2315">
        <v>7129.1723689999999</v>
      </c>
      <c r="AM2315">
        <v>6482.6224599999996</v>
      </c>
      <c r="AN2315">
        <v>5684.4206379999996</v>
      </c>
      <c r="AO2315">
        <v>4663.8563400000003</v>
      </c>
      <c r="AP2315">
        <v>3585.484508</v>
      </c>
      <c r="AQ2315">
        <v>2446.173538</v>
      </c>
      <c r="AR2315">
        <v>1473.033189</v>
      </c>
      <c r="AS2315">
        <v>756.61194999999998</v>
      </c>
      <c r="AT2315">
        <v>296.91619200000002</v>
      </c>
      <c r="AU2315">
        <v>62.552593999999999</v>
      </c>
      <c r="AV2315">
        <v>2.9369999999999998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</row>
    <row r="2316" spans="1:56" x14ac:dyDescent="0.25">
      <c r="A2316" t="s">
        <v>323</v>
      </c>
      <c r="D2316" t="s">
        <v>1</v>
      </c>
      <c r="G2316" s="156">
        <v>43080</v>
      </c>
      <c r="H2316" s="41">
        <f t="shared" si="40"/>
        <v>102089.81108100002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7.5380330000000004</v>
      </c>
      <c r="V2316">
        <v>35.512099999999997</v>
      </c>
      <c r="W2316">
        <v>140.66748200000001</v>
      </c>
      <c r="X2316">
        <v>341.84598499999998</v>
      </c>
      <c r="Y2316">
        <v>771.46400100000005</v>
      </c>
      <c r="Z2316">
        <v>1565.565468</v>
      </c>
      <c r="AA2316">
        <v>2475.7093110000001</v>
      </c>
      <c r="AB2316">
        <v>3552.6783049999999</v>
      </c>
      <c r="AC2316">
        <v>4126.5082080000002</v>
      </c>
      <c r="AD2316">
        <v>4826.7384529999999</v>
      </c>
      <c r="AE2316">
        <v>5911.0758059999998</v>
      </c>
      <c r="AF2316">
        <v>7198.3619280000003</v>
      </c>
      <c r="AG2316">
        <v>7918.8710709999996</v>
      </c>
      <c r="AH2316">
        <v>8040.8144060000004</v>
      </c>
      <c r="AI2316">
        <v>7976.0260799999996</v>
      </c>
      <c r="AJ2316">
        <v>7615.5303329999997</v>
      </c>
      <c r="AK2316">
        <v>7457.5610980000001</v>
      </c>
      <c r="AL2316">
        <v>7191.7101949999997</v>
      </c>
      <c r="AM2316">
        <v>6460.4035400000002</v>
      </c>
      <c r="AN2316">
        <v>5630.8788500000001</v>
      </c>
      <c r="AO2316">
        <v>4647.8275210000002</v>
      </c>
      <c r="AP2316">
        <v>3560.7207720000001</v>
      </c>
      <c r="AQ2316">
        <v>2454.9621149999998</v>
      </c>
      <c r="AR2316">
        <v>948.91159200000004</v>
      </c>
      <c r="AS2316">
        <v>855.54308400000002</v>
      </c>
      <c r="AT2316">
        <v>308.383015</v>
      </c>
      <c r="AU2316">
        <v>64.588029000000006</v>
      </c>
      <c r="AV2316">
        <v>3.4142999999999999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</row>
    <row r="2317" spans="1:56" x14ac:dyDescent="0.25">
      <c r="A2317" t="s">
        <v>323</v>
      </c>
      <c r="D2317" t="s">
        <v>1</v>
      </c>
      <c r="G2317" s="156">
        <v>43081</v>
      </c>
      <c r="H2317" s="41">
        <f t="shared" si="40"/>
        <v>112742.53827200001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21.194863000000002</v>
      </c>
      <c r="V2317">
        <v>136.51118299999999</v>
      </c>
      <c r="W2317">
        <v>575.10506799999996</v>
      </c>
      <c r="X2317">
        <v>1400.4522890000001</v>
      </c>
      <c r="Y2317">
        <v>2429.8273479999998</v>
      </c>
      <c r="Z2317">
        <v>3436.7284810000001</v>
      </c>
      <c r="AA2317">
        <v>4430.6014519999999</v>
      </c>
      <c r="AB2317">
        <v>5309.1361500000003</v>
      </c>
      <c r="AC2317">
        <v>6090.1800169999997</v>
      </c>
      <c r="AD2317">
        <v>6727.0616440000003</v>
      </c>
      <c r="AE2317">
        <v>7237.957273</v>
      </c>
      <c r="AF2317">
        <v>7489.7877769999996</v>
      </c>
      <c r="AG2317">
        <v>7664.6670029999996</v>
      </c>
      <c r="AH2317">
        <v>7814.803586</v>
      </c>
      <c r="AI2317">
        <v>7768.6669659999998</v>
      </c>
      <c r="AJ2317">
        <v>7604.8294830000004</v>
      </c>
      <c r="AK2317">
        <v>7289.5027769999997</v>
      </c>
      <c r="AL2317">
        <v>6770.968038</v>
      </c>
      <c r="AM2317">
        <v>6077.1603789999999</v>
      </c>
      <c r="AN2317">
        <v>5242.4332999999997</v>
      </c>
      <c r="AO2317">
        <v>4300.7984820000001</v>
      </c>
      <c r="AP2317">
        <v>3236.4577479999998</v>
      </c>
      <c r="AQ2317">
        <v>1995.0396989999999</v>
      </c>
      <c r="AR2317">
        <v>816.15497800000003</v>
      </c>
      <c r="AS2317">
        <v>514.61276299999997</v>
      </c>
      <c r="AT2317">
        <v>287.62396000000001</v>
      </c>
      <c r="AU2317">
        <v>73.003264999999999</v>
      </c>
      <c r="AV2317">
        <v>1.2723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</row>
    <row r="2318" spans="1:56" x14ac:dyDescent="0.25">
      <c r="A2318" t="s">
        <v>323</v>
      </c>
      <c r="D2318" t="s">
        <v>1</v>
      </c>
      <c r="G2318" s="156">
        <v>43082</v>
      </c>
      <c r="H2318" s="41">
        <f t="shared" si="40"/>
        <v>88562.998757000008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58.528092000000001</v>
      </c>
      <c r="V2318">
        <v>230.41287500000001</v>
      </c>
      <c r="W2318">
        <v>635.58535400000005</v>
      </c>
      <c r="X2318">
        <v>1320.5944870000001</v>
      </c>
      <c r="Y2318">
        <v>2169.466437</v>
      </c>
      <c r="Z2318">
        <v>3043.0870540000001</v>
      </c>
      <c r="AA2318">
        <v>3959.4225719999999</v>
      </c>
      <c r="AB2318">
        <v>4650.9477690000003</v>
      </c>
      <c r="AC2318">
        <v>5322.1349579999996</v>
      </c>
      <c r="AD2318">
        <v>5749.5295130000004</v>
      </c>
      <c r="AE2318">
        <v>6160.2208339999997</v>
      </c>
      <c r="AF2318">
        <v>6102.0659169999999</v>
      </c>
      <c r="AG2318">
        <v>6317.0630890000002</v>
      </c>
      <c r="AH2318">
        <v>6396.0024830000002</v>
      </c>
      <c r="AI2318">
        <v>6120.7521079999997</v>
      </c>
      <c r="AJ2318">
        <v>5727.9216130000004</v>
      </c>
      <c r="AK2318">
        <v>5401.6827599999997</v>
      </c>
      <c r="AL2318">
        <v>4901.3733419999999</v>
      </c>
      <c r="AM2318">
        <v>4260.6532470000002</v>
      </c>
      <c r="AN2318">
        <v>3418.8213289999999</v>
      </c>
      <c r="AO2318">
        <v>2557.164487</v>
      </c>
      <c r="AP2318">
        <v>1756.781549</v>
      </c>
      <c r="AQ2318">
        <v>1065.037523</v>
      </c>
      <c r="AR2318">
        <v>706.02144599999997</v>
      </c>
      <c r="AS2318">
        <v>370.83283</v>
      </c>
      <c r="AT2318">
        <v>135.48421099999999</v>
      </c>
      <c r="AU2318">
        <v>24.598448999999999</v>
      </c>
      <c r="AV2318">
        <v>0.81242899999999996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</row>
    <row r="2319" spans="1:56" x14ac:dyDescent="0.25">
      <c r="A2319" t="s">
        <v>323</v>
      </c>
      <c r="D2319" t="s">
        <v>1</v>
      </c>
      <c r="G2319" s="156">
        <v>43083</v>
      </c>
      <c r="H2319" s="41">
        <f t="shared" ref="H2319:H2382" si="41">IF(D2319&lt;&gt;"Jemena",
IF(SUM(I2319:BD2319)&gt;0,SUM(I2319:BD2319),SUM(I2319:BD2319)*-1),
IF(AND(F2319&lt;&gt;"Jemena residential",F2319&lt;&gt;"Jemena small business"),0,IF(SUM(I2319:BD2319)&gt;0,SUM(I2319:BD2319),SUM(I2319:BD2319)*-1)))</f>
        <v>61533.521405999985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6.9231170000000004</v>
      </c>
      <c r="V2319">
        <v>29.955432999999999</v>
      </c>
      <c r="W2319">
        <v>103.87003799999999</v>
      </c>
      <c r="X2319">
        <v>323.86867999999998</v>
      </c>
      <c r="Y2319">
        <v>885.78269</v>
      </c>
      <c r="Z2319">
        <v>1630.2054149999999</v>
      </c>
      <c r="AA2319">
        <v>2195.6969250000002</v>
      </c>
      <c r="AB2319">
        <v>2511.6909150000001</v>
      </c>
      <c r="AC2319">
        <v>2303.5589789999999</v>
      </c>
      <c r="AD2319">
        <v>2242.143795</v>
      </c>
      <c r="AE2319">
        <v>2497.7193459999999</v>
      </c>
      <c r="AF2319">
        <v>2734.5772790000001</v>
      </c>
      <c r="AG2319">
        <v>2093.9901909999999</v>
      </c>
      <c r="AH2319">
        <v>3319.689699</v>
      </c>
      <c r="AI2319">
        <v>4726.8811249999999</v>
      </c>
      <c r="AJ2319">
        <v>3760.9892880000002</v>
      </c>
      <c r="AK2319">
        <v>4334.4413249999998</v>
      </c>
      <c r="AL2319">
        <v>4810.4936340000004</v>
      </c>
      <c r="AM2319">
        <v>5291.9337079999996</v>
      </c>
      <c r="AN2319">
        <v>4688.6782899999998</v>
      </c>
      <c r="AO2319">
        <v>3232.4894420000001</v>
      </c>
      <c r="AP2319">
        <v>3158.7360250000002</v>
      </c>
      <c r="AQ2319">
        <v>2627.8731360000002</v>
      </c>
      <c r="AR2319">
        <v>1295.44076</v>
      </c>
      <c r="AS2319">
        <v>443.67951599999998</v>
      </c>
      <c r="AT2319">
        <v>175.71868000000001</v>
      </c>
      <c r="AU2319">
        <v>98.306591999999995</v>
      </c>
      <c r="AV2319">
        <v>8.1873830000000005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</row>
    <row r="2320" spans="1:56" x14ac:dyDescent="0.25">
      <c r="A2320" t="s">
        <v>323</v>
      </c>
      <c r="D2320" t="s">
        <v>1</v>
      </c>
      <c r="G2320" s="156">
        <v>43084</v>
      </c>
      <c r="H2320" s="41">
        <f t="shared" si="41"/>
        <v>109734.41759399998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48.294808000000003</v>
      </c>
      <c r="V2320">
        <v>228.55618999999999</v>
      </c>
      <c r="W2320">
        <v>650.58700599999997</v>
      </c>
      <c r="X2320">
        <v>1367.334895</v>
      </c>
      <c r="Y2320">
        <v>2286.3742830000001</v>
      </c>
      <c r="Z2320">
        <v>3258.7582029999999</v>
      </c>
      <c r="AA2320">
        <v>4195.2171170000001</v>
      </c>
      <c r="AB2320">
        <v>5069.1986800000004</v>
      </c>
      <c r="AC2320">
        <v>5828.5569370000003</v>
      </c>
      <c r="AD2320">
        <v>6477.8934490000001</v>
      </c>
      <c r="AE2320">
        <v>7001.9653799999996</v>
      </c>
      <c r="AF2320">
        <v>7367.446293</v>
      </c>
      <c r="AG2320">
        <v>7568.9464120000002</v>
      </c>
      <c r="AH2320">
        <v>7642.5995489999996</v>
      </c>
      <c r="AI2320">
        <v>7506.8768499999996</v>
      </c>
      <c r="AJ2320">
        <v>7293.2606239999996</v>
      </c>
      <c r="AK2320">
        <v>6998.9278839999997</v>
      </c>
      <c r="AL2320">
        <v>6539.2388940000001</v>
      </c>
      <c r="AM2320">
        <v>5905.6301290000001</v>
      </c>
      <c r="AN2320">
        <v>5025.1912220000004</v>
      </c>
      <c r="AO2320">
        <v>4066.7736420000001</v>
      </c>
      <c r="AP2320">
        <v>3084.3907650000001</v>
      </c>
      <c r="AQ2320">
        <v>2090.0957309999999</v>
      </c>
      <c r="AR2320">
        <v>1251.210632</v>
      </c>
      <c r="AS2320">
        <v>653.74413700000002</v>
      </c>
      <c r="AT2320">
        <v>267.71290800000003</v>
      </c>
      <c r="AU2320">
        <v>56.535674</v>
      </c>
      <c r="AV2320">
        <v>3.0992999999999999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</row>
    <row r="2321" spans="1:56" x14ac:dyDescent="0.25">
      <c r="A2321" t="s">
        <v>323</v>
      </c>
      <c r="D2321" t="s">
        <v>1</v>
      </c>
      <c r="G2321" s="156">
        <v>43085</v>
      </c>
      <c r="H2321" s="41">
        <f t="shared" si="41"/>
        <v>107259.77975199997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51.886017000000002</v>
      </c>
      <c r="V2321">
        <v>230.862357</v>
      </c>
      <c r="W2321">
        <v>643.71862699999997</v>
      </c>
      <c r="X2321">
        <v>1376.013807</v>
      </c>
      <c r="Y2321">
        <v>2187.2456630000001</v>
      </c>
      <c r="Z2321">
        <v>3143.120973</v>
      </c>
      <c r="AA2321">
        <v>4013.248748</v>
      </c>
      <c r="AB2321">
        <v>4782.4926180000002</v>
      </c>
      <c r="AC2321">
        <v>5826.673941</v>
      </c>
      <c r="AD2321">
        <v>6488.1268879999998</v>
      </c>
      <c r="AE2321">
        <v>6952.7750619999997</v>
      </c>
      <c r="AF2321">
        <v>7272.6171169999998</v>
      </c>
      <c r="AG2321">
        <v>7801.0950329999996</v>
      </c>
      <c r="AH2321">
        <v>6689.4513189999998</v>
      </c>
      <c r="AI2321">
        <v>7577.882012</v>
      </c>
      <c r="AJ2321">
        <v>7642.415567</v>
      </c>
      <c r="AK2321">
        <v>6575.267691</v>
      </c>
      <c r="AL2321">
        <v>6242.2552020000003</v>
      </c>
      <c r="AM2321">
        <v>5028.9263099999998</v>
      </c>
      <c r="AN2321">
        <v>4154.0331340000002</v>
      </c>
      <c r="AO2321">
        <v>4336.8515989999996</v>
      </c>
      <c r="AP2321">
        <v>3356.9431159999999</v>
      </c>
      <c r="AQ2321">
        <v>2301.6569420000001</v>
      </c>
      <c r="AR2321">
        <v>1421.2926890000001</v>
      </c>
      <c r="AS2321">
        <v>748.75546299999996</v>
      </c>
      <c r="AT2321">
        <v>326.06183399999998</v>
      </c>
      <c r="AU2321">
        <v>82.991223000000005</v>
      </c>
      <c r="AV2321">
        <v>5.1188000000000002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</row>
    <row r="2322" spans="1:56" x14ac:dyDescent="0.25">
      <c r="A2322" t="s">
        <v>323</v>
      </c>
      <c r="D2322" t="s">
        <v>1</v>
      </c>
      <c r="G2322" s="156">
        <v>43086</v>
      </c>
      <c r="H2322" s="41">
        <f t="shared" si="41"/>
        <v>108498.08880499999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52.864441999999997</v>
      </c>
      <c r="V2322">
        <v>237.488607</v>
      </c>
      <c r="W2322">
        <v>705.40382299999999</v>
      </c>
      <c r="X2322">
        <v>1407.7880479999999</v>
      </c>
      <c r="Y2322">
        <v>2306.0462259999999</v>
      </c>
      <c r="Z2322">
        <v>2954.2211729999999</v>
      </c>
      <c r="AA2322">
        <v>3983.9531019999999</v>
      </c>
      <c r="AB2322">
        <v>4891.9065179999998</v>
      </c>
      <c r="AC2322">
        <v>6128.141079</v>
      </c>
      <c r="AD2322">
        <v>6210.5557959999996</v>
      </c>
      <c r="AE2322">
        <v>7075.6726369999997</v>
      </c>
      <c r="AF2322">
        <v>7435.248063</v>
      </c>
      <c r="AG2322">
        <v>7607.4412869999996</v>
      </c>
      <c r="AH2322">
        <v>7830.1405059999997</v>
      </c>
      <c r="AI2322">
        <v>7738.1116330000004</v>
      </c>
      <c r="AJ2322">
        <v>7634.037413</v>
      </c>
      <c r="AK2322">
        <v>7126.7105240000001</v>
      </c>
      <c r="AL2322">
        <v>6651.3264689999996</v>
      </c>
      <c r="AM2322">
        <v>6066.7367100000001</v>
      </c>
      <c r="AN2322">
        <v>4694.1248880000003</v>
      </c>
      <c r="AO2322">
        <v>4004.6924399999998</v>
      </c>
      <c r="AP2322">
        <v>2371.0705579999999</v>
      </c>
      <c r="AQ2322">
        <v>1885.047388</v>
      </c>
      <c r="AR2322">
        <v>1026.7467389999999</v>
      </c>
      <c r="AS2322">
        <v>364.91924999999998</v>
      </c>
      <c r="AT2322">
        <v>91.408292000000003</v>
      </c>
      <c r="AU2322">
        <v>15.077294</v>
      </c>
      <c r="AV2322">
        <v>1.2079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</row>
    <row r="2323" spans="1:56" x14ac:dyDescent="0.25">
      <c r="A2323" t="s">
        <v>323</v>
      </c>
      <c r="D2323" t="s">
        <v>1</v>
      </c>
      <c r="G2323" s="156">
        <v>43087</v>
      </c>
      <c r="H2323" s="41">
        <f t="shared" si="41"/>
        <v>63547.227480999994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27.842932999999999</v>
      </c>
      <c r="V2323">
        <v>171.0163</v>
      </c>
      <c r="W2323">
        <v>376.38728200000003</v>
      </c>
      <c r="X2323">
        <v>427.32953500000002</v>
      </c>
      <c r="Y2323">
        <v>807.527601</v>
      </c>
      <c r="Z2323">
        <v>1826.8566679999999</v>
      </c>
      <c r="AA2323">
        <v>2668.5859610000002</v>
      </c>
      <c r="AB2323">
        <v>2928.3696049999999</v>
      </c>
      <c r="AC2323">
        <v>4057.292508</v>
      </c>
      <c r="AD2323">
        <v>4714.9076029999997</v>
      </c>
      <c r="AE2323">
        <v>5545.9298559999997</v>
      </c>
      <c r="AF2323">
        <v>5483.4615780000004</v>
      </c>
      <c r="AG2323">
        <v>5571.7536710000004</v>
      </c>
      <c r="AH2323">
        <v>5055.9820559999998</v>
      </c>
      <c r="AI2323">
        <v>5380.2530299999999</v>
      </c>
      <c r="AJ2323">
        <v>6036.380083</v>
      </c>
      <c r="AK2323">
        <v>3967.5129980000002</v>
      </c>
      <c r="AL2323">
        <v>2221.9246950000002</v>
      </c>
      <c r="AM2323">
        <v>1882.00929</v>
      </c>
      <c r="AN2323">
        <v>1217.97415</v>
      </c>
      <c r="AO2323">
        <v>1177.186921</v>
      </c>
      <c r="AP2323">
        <v>1028.130422</v>
      </c>
      <c r="AQ2323">
        <v>572.81401500000004</v>
      </c>
      <c r="AR2323">
        <v>237.863992</v>
      </c>
      <c r="AS2323">
        <v>119.648084</v>
      </c>
      <c r="AT2323">
        <v>33.584715000000003</v>
      </c>
      <c r="AU2323">
        <v>7.6287289999999999</v>
      </c>
      <c r="AV2323">
        <v>1.0731999999999999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</row>
    <row r="2324" spans="1:56" x14ac:dyDescent="0.25">
      <c r="A2324" t="s">
        <v>323</v>
      </c>
      <c r="D2324" t="s">
        <v>1</v>
      </c>
      <c r="G2324" s="156">
        <v>43088</v>
      </c>
      <c r="H2324" s="41">
        <f t="shared" si="41"/>
        <v>29155.939321999998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1.015463</v>
      </c>
      <c r="V2324">
        <v>7.7898829999999997</v>
      </c>
      <c r="W2324">
        <v>45.409418000000002</v>
      </c>
      <c r="X2324">
        <v>61.725689000000003</v>
      </c>
      <c r="Y2324">
        <v>92.620547999999999</v>
      </c>
      <c r="Z2324">
        <v>138.81228100000001</v>
      </c>
      <c r="AA2324">
        <v>614.67085199999997</v>
      </c>
      <c r="AB2324">
        <v>619.67084999999997</v>
      </c>
      <c r="AC2324">
        <v>568.27731700000004</v>
      </c>
      <c r="AD2324">
        <v>1711.8954940000001</v>
      </c>
      <c r="AE2324">
        <v>1963.8537229999999</v>
      </c>
      <c r="AF2324">
        <v>709.32337700000005</v>
      </c>
      <c r="AG2324">
        <v>815.40755300000001</v>
      </c>
      <c r="AH2324">
        <v>1735.8830359999999</v>
      </c>
      <c r="AI2324">
        <v>2909.1698660000002</v>
      </c>
      <c r="AJ2324">
        <v>3622.3483329999999</v>
      </c>
      <c r="AK2324">
        <v>4965.7089269999997</v>
      </c>
      <c r="AL2324">
        <v>3463.7143879999999</v>
      </c>
      <c r="AM2324">
        <v>2971.4292289999999</v>
      </c>
      <c r="AN2324">
        <v>1264.5759499999999</v>
      </c>
      <c r="AO2324">
        <v>187.06053199999999</v>
      </c>
      <c r="AP2324">
        <v>290.17689799999999</v>
      </c>
      <c r="AQ2324">
        <v>253.99409900000001</v>
      </c>
      <c r="AR2324">
        <v>119.560428</v>
      </c>
      <c r="AS2324">
        <v>18.048262999999999</v>
      </c>
      <c r="AT2324">
        <v>1.0125599999999999</v>
      </c>
      <c r="AU2324">
        <v>0.95486499999999996</v>
      </c>
      <c r="AV2324">
        <v>1.8294999999999999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</row>
    <row r="2325" spans="1:56" x14ac:dyDescent="0.25">
      <c r="A2325" t="s">
        <v>323</v>
      </c>
      <c r="D2325" t="s">
        <v>1</v>
      </c>
      <c r="G2325" s="156">
        <v>43089</v>
      </c>
      <c r="H2325" s="41">
        <f t="shared" si="41"/>
        <v>56056.583694999994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3.5654629999999998</v>
      </c>
      <c r="V2325">
        <v>126.269246</v>
      </c>
      <c r="W2325">
        <v>552.50052000000005</v>
      </c>
      <c r="X2325">
        <v>1327.3569640000001</v>
      </c>
      <c r="Y2325">
        <v>2257.1100310000002</v>
      </c>
      <c r="Z2325">
        <v>3090.1072399999998</v>
      </c>
      <c r="AA2325">
        <v>3217.2054899999998</v>
      </c>
      <c r="AB2325">
        <v>3233.6355359999998</v>
      </c>
      <c r="AC2325">
        <v>2909.7258350000002</v>
      </c>
      <c r="AD2325">
        <v>4086.434679</v>
      </c>
      <c r="AE2325">
        <v>4771.5359079999998</v>
      </c>
      <c r="AF2325">
        <v>4096.6014720000003</v>
      </c>
      <c r="AG2325">
        <v>3820.3881409999999</v>
      </c>
      <c r="AH2325">
        <v>3223.8282020000001</v>
      </c>
      <c r="AI2325">
        <v>2512.9149299999999</v>
      </c>
      <c r="AJ2325">
        <v>2078.8617319999998</v>
      </c>
      <c r="AK2325">
        <v>3481.1731450000002</v>
      </c>
      <c r="AL2325">
        <v>3249.6412260000002</v>
      </c>
      <c r="AM2325">
        <v>3255.5353220000002</v>
      </c>
      <c r="AN2325">
        <v>1253.6428470000001</v>
      </c>
      <c r="AO2325">
        <v>1848.2227190000001</v>
      </c>
      <c r="AP2325">
        <v>852.79704300000003</v>
      </c>
      <c r="AQ2325">
        <v>490.048495</v>
      </c>
      <c r="AR2325">
        <v>290.01769999999999</v>
      </c>
      <c r="AS2325">
        <v>18.973807000000001</v>
      </c>
      <c r="AT2325">
        <v>4.7659820000000002</v>
      </c>
      <c r="AU2325">
        <v>2.5531199999999998</v>
      </c>
      <c r="AV2325">
        <v>1.1709000000000001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</row>
    <row r="2326" spans="1:56" x14ac:dyDescent="0.25">
      <c r="A2326" t="s">
        <v>323</v>
      </c>
      <c r="D2326" t="s">
        <v>1</v>
      </c>
      <c r="G2326" s="156">
        <v>43090</v>
      </c>
      <c r="H2326" s="41">
        <f t="shared" si="41"/>
        <v>109443.65231900002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42.640616999999999</v>
      </c>
      <c r="V2326">
        <v>211.77523299999999</v>
      </c>
      <c r="W2326">
        <v>615.63984700000003</v>
      </c>
      <c r="X2326">
        <v>1253.5609959999999</v>
      </c>
      <c r="Y2326">
        <v>2034.4178529999999</v>
      </c>
      <c r="Z2326">
        <v>2365.9907629999998</v>
      </c>
      <c r="AA2326">
        <v>2881.738065</v>
      </c>
      <c r="AB2326">
        <v>4115.2779659999997</v>
      </c>
      <c r="AC2326">
        <v>4891.0641089999999</v>
      </c>
      <c r="AD2326">
        <v>6184.5372049999996</v>
      </c>
      <c r="AE2326">
        <v>6954.5873069999998</v>
      </c>
      <c r="AF2326">
        <v>7545.202421</v>
      </c>
      <c r="AG2326">
        <v>7771.4657120000002</v>
      </c>
      <c r="AH2326">
        <v>7906.47217</v>
      </c>
      <c r="AI2326">
        <v>7859.5351840000003</v>
      </c>
      <c r="AJ2326">
        <v>7696.1507680000004</v>
      </c>
      <c r="AK2326">
        <v>7353.2829620000002</v>
      </c>
      <c r="AL2326">
        <v>6888.9557050000003</v>
      </c>
      <c r="AM2326">
        <v>6278.5697609999997</v>
      </c>
      <c r="AN2326">
        <v>5491.9403650000004</v>
      </c>
      <c r="AO2326">
        <v>4518.4219810000004</v>
      </c>
      <c r="AP2326">
        <v>3413.4102419999999</v>
      </c>
      <c r="AQ2326">
        <v>2399.7582200000002</v>
      </c>
      <c r="AR2326">
        <v>1631.4762499999999</v>
      </c>
      <c r="AS2326">
        <v>682.17366200000004</v>
      </c>
      <c r="AT2326">
        <v>406.14197999999999</v>
      </c>
      <c r="AU2326">
        <v>45.928691999999998</v>
      </c>
      <c r="AV2326">
        <v>3.5362830000000001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</row>
    <row r="2327" spans="1:56" x14ac:dyDescent="0.25">
      <c r="A2327" t="s">
        <v>323</v>
      </c>
      <c r="D2327" t="s">
        <v>1</v>
      </c>
      <c r="G2327" s="156">
        <v>43091</v>
      </c>
      <c r="H2327" s="41">
        <f t="shared" si="41"/>
        <v>88247.205872999999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39.052408</v>
      </c>
      <c r="V2327">
        <v>214.77909</v>
      </c>
      <c r="W2327">
        <v>625.92140600000005</v>
      </c>
      <c r="X2327">
        <v>1313.1506440000001</v>
      </c>
      <c r="Y2327">
        <v>2241.6189899999999</v>
      </c>
      <c r="Z2327">
        <v>3106.9329250000001</v>
      </c>
      <c r="AA2327">
        <v>4132.5757960000001</v>
      </c>
      <c r="AB2327">
        <v>4969.2154449999998</v>
      </c>
      <c r="AC2327">
        <v>5850.5719230000004</v>
      </c>
      <c r="AD2327">
        <v>6440.9908869999999</v>
      </c>
      <c r="AE2327">
        <v>6781.558865</v>
      </c>
      <c r="AF2327">
        <v>7238.9043060000004</v>
      </c>
      <c r="AG2327">
        <v>7493.1101440000002</v>
      </c>
      <c r="AH2327">
        <v>7597.2393190000003</v>
      </c>
      <c r="AI2327">
        <v>6886.3705229999996</v>
      </c>
      <c r="AJ2327">
        <v>2582.9901970000001</v>
      </c>
      <c r="AK2327">
        <v>3418.950081</v>
      </c>
      <c r="AL2327">
        <v>4068.2191149999999</v>
      </c>
      <c r="AM2327">
        <v>4583.9554930000004</v>
      </c>
      <c r="AN2327">
        <v>2724.8066330000001</v>
      </c>
      <c r="AO2327">
        <v>1280.1249009999999</v>
      </c>
      <c r="AP2327">
        <v>824.19026299999996</v>
      </c>
      <c r="AQ2327">
        <v>720.15546099999995</v>
      </c>
      <c r="AR2327">
        <v>1737.2099029999999</v>
      </c>
      <c r="AS2327">
        <v>940.97037799999998</v>
      </c>
      <c r="AT2327">
        <v>334.41350299999999</v>
      </c>
      <c r="AU2327">
        <v>92.911473999999998</v>
      </c>
      <c r="AV2327">
        <v>6.3158000000000003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</row>
    <row r="2328" spans="1:56" x14ac:dyDescent="0.25">
      <c r="A2328" t="s">
        <v>323</v>
      </c>
      <c r="D2328" t="s">
        <v>1</v>
      </c>
      <c r="G2328" s="156">
        <v>43092</v>
      </c>
      <c r="H2328" s="41">
        <f t="shared" si="41"/>
        <v>65625.831751999998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40.635817000000003</v>
      </c>
      <c r="V2328">
        <v>146.97440700000001</v>
      </c>
      <c r="W2328">
        <v>571.53852700000004</v>
      </c>
      <c r="X2328">
        <v>1064.493557</v>
      </c>
      <c r="Y2328">
        <v>1490.1507630000001</v>
      </c>
      <c r="Z2328">
        <v>2549.0156229999998</v>
      </c>
      <c r="AA2328">
        <v>4216.758898</v>
      </c>
      <c r="AB2328">
        <v>4840.1880680000004</v>
      </c>
      <c r="AC2328">
        <v>5617.014741</v>
      </c>
      <c r="AD2328">
        <v>5791.971638</v>
      </c>
      <c r="AE2328">
        <v>6655.2827120000002</v>
      </c>
      <c r="AF2328">
        <v>5864.0776669999996</v>
      </c>
      <c r="AG2328">
        <v>3385.0473830000001</v>
      </c>
      <c r="AH2328">
        <v>2245.957519</v>
      </c>
      <c r="AI2328">
        <v>4382.5339620000004</v>
      </c>
      <c r="AJ2328">
        <v>4679.094967</v>
      </c>
      <c r="AK2328">
        <v>2972.6157910000002</v>
      </c>
      <c r="AL2328">
        <v>1898.2249019999999</v>
      </c>
      <c r="AM2328">
        <v>2200.5958599999999</v>
      </c>
      <c r="AN2328">
        <v>1601.277034</v>
      </c>
      <c r="AO2328">
        <v>1736.637199</v>
      </c>
      <c r="AP2328">
        <v>1078.1550159999999</v>
      </c>
      <c r="AQ2328">
        <v>441.38529199999999</v>
      </c>
      <c r="AR2328">
        <v>127.983189</v>
      </c>
      <c r="AS2328">
        <v>23.349762999999999</v>
      </c>
      <c r="AT2328">
        <v>3.3185340000000001</v>
      </c>
      <c r="AU2328">
        <v>0.75462300000000004</v>
      </c>
      <c r="AV2328">
        <v>0.79830000000000001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</row>
    <row r="2329" spans="1:56" x14ac:dyDescent="0.25">
      <c r="A2329" t="s">
        <v>323</v>
      </c>
      <c r="D2329" t="s">
        <v>1</v>
      </c>
      <c r="G2329" s="156">
        <v>43093</v>
      </c>
      <c r="H2329" s="41">
        <f t="shared" si="41"/>
        <v>101397.39120499999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1.0079419999999999</v>
      </c>
      <c r="V2329">
        <v>3.2014070000000001</v>
      </c>
      <c r="W2329">
        <v>24.288222999999999</v>
      </c>
      <c r="X2329">
        <v>56.949897999999997</v>
      </c>
      <c r="Y2329">
        <v>189.22557599999999</v>
      </c>
      <c r="Z2329">
        <v>527.95917299999996</v>
      </c>
      <c r="AA2329">
        <v>1081.394202</v>
      </c>
      <c r="AB2329">
        <v>1387.075668</v>
      </c>
      <c r="AC2329">
        <v>2502.2276790000001</v>
      </c>
      <c r="AD2329">
        <v>4190.5125459999999</v>
      </c>
      <c r="AE2329">
        <v>5739.1351370000002</v>
      </c>
      <c r="AF2329">
        <v>7443.0331130000004</v>
      </c>
      <c r="AG2329">
        <v>7936.6461369999997</v>
      </c>
      <c r="AH2329">
        <v>8566.1712060000009</v>
      </c>
      <c r="AI2329">
        <v>8530.2672330000005</v>
      </c>
      <c r="AJ2329">
        <v>8575.5826629999992</v>
      </c>
      <c r="AK2329">
        <v>8228.4613239999999</v>
      </c>
      <c r="AL2329">
        <v>7729.9140189999998</v>
      </c>
      <c r="AM2329">
        <v>6991.6077100000002</v>
      </c>
      <c r="AN2329">
        <v>6297.5527380000003</v>
      </c>
      <c r="AO2329">
        <v>5273.7012400000003</v>
      </c>
      <c r="AP2329">
        <v>4169.8158080000003</v>
      </c>
      <c r="AQ2329">
        <v>2988.4653880000001</v>
      </c>
      <c r="AR2329">
        <v>1883.832089</v>
      </c>
      <c r="AS2329">
        <v>871.76594999999998</v>
      </c>
      <c r="AT2329">
        <v>153.881192</v>
      </c>
      <c r="AU2329">
        <v>48.512143999999999</v>
      </c>
      <c r="AV2329">
        <v>5.2038000000000002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</row>
    <row r="2330" spans="1:56" x14ac:dyDescent="0.25">
      <c r="A2330" t="s">
        <v>323</v>
      </c>
      <c r="D2330" t="s">
        <v>1</v>
      </c>
      <c r="G2330" s="156">
        <v>43094</v>
      </c>
      <c r="H2330" s="41">
        <f t="shared" si="41"/>
        <v>116621.12585499998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7.9584419999999998</v>
      </c>
      <c r="V2330">
        <v>45.410806999999998</v>
      </c>
      <c r="W2330">
        <v>542.70492300000001</v>
      </c>
      <c r="X2330">
        <v>1044.7839980000001</v>
      </c>
      <c r="Y2330">
        <v>1339.2232759999999</v>
      </c>
      <c r="Z2330">
        <v>2519.1394730000002</v>
      </c>
      <c r="AA2330">
        <v>3468.6626019999999</v>
      </c>
      <c r="AB2330">
        <v>4514.3453680000002</v>
      </c>
      <c r="AC2330">
        <v>5143.984829</v>
      </c>
      <c r="AD2330">
        <v>6269.2883460000003</v>
      </c>
      <c r="AE2330">
        <v>7258.2178869999998</v>
      </c>
      <c r="AF2330">
        <v>7763.2725630000004</v>
      </c>
      <c r="AG2330">
        <v>8003.2036870000002</v>
      </c>
      <c r="AH2330">
        <v>8243.4343059999992</v>
      </c>
      <c r="AI2330">
        <v>8111.6759330000004</v>
      </c>
      <c r="AJ2330">
        <v>7898.6134629999997</v>
      </c>
      <c r="AK2330">
        <v>7701.7916240000004</v>
      </c>
      <c r="AL2330">
        <v>7553.7582190000003</v>
      </c>
      <c r="AM2330">
        <v>6951.2225099999996</v>
      </c>
      <c r="AN2330">
        <v>6201.6490379999996</v>
      </c>
      <c r="AO2330">
        <v>5242.9269899999999</v>
      </c>
      <c r="AP2330">
        <v>4164.8036080000002</v>
      </c>
      <c r="AQ2330">
        <v>3026.641588</v>
      </c>
      <c r="AR2330">
        <v>1949.282639</v>
      </c>
      <c r="AS2330">
        <v>1056.54845</v>
      </c>
      <c r="AT2330">
        <v>463.58149200000003</v>
      </c>
      <c r="AU2330">
        <v>125.475694</v>
      </c>
      <c r="AV2330">
        <v>9.5241000000000007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</row>
    <row r="2331" spans="1:56" x14ac:dyDescent="0.25">
      <c r="A2331" t="s">
        <v>323</v>
      </c>
      <c r="D2331" t="s">
        <v>1</v>
      </c>
      <c r="G2331" s="156">
        <v>43095</v>
      </c>
      <c r="H2331" s="41">
        <f t="shared" si="41"/>
        <v>112499.12810500003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41.887141999999997</v>
      </c>
      <c r="V2331">
        <v>229.40440699999999</v>
      </c>
      <c r="W2331">
        <v>689.55037300000004</v>
      </c>
      <c r="X2331">
        <v>1445.274498</v>
      </c>
      <c r="Y2331">
        <v>2405.3259760000001</v>
      </c>
      <c r="Z2331">
        <v>3409.4965229999998</v>
      </c>
      <c r="AA2331">
        <v>4398.5977519999997</v>
      </c>
      <c r="AB2331">
        <v>5277.3520680000001</v>
      </c>
      <c r="AC2331">
        <v>6086.7832289999997</v>
      </c>
      <c r="AD2331">
        <v>6719.7449459999998</v>
      </c>
      <c r="AE2331">
        <v>7208.3872869999996</v>
      </c>
      <c r="AF2331">
        <v>7585.7172129999999</v>
      </c>
      <c r="AG2331">
        <v>7807.4256869999999</v>
      </c>
      <c r="AH2331">
        <v>7925.6507060000004</v>
      </c>
      <c r="AI2331">
        <v>7830.9501330000003</v>
      </c>
      <c r="AJ2331">
        <v>7467.9579629999998</v>
      </c>
      <c r="AK2331">
        <v>6807.8047239999996</v>
      </c>
      <c r="AL2331">
        <v>6292.6079689999997</v>
      </c>
      <c r="AM2331">
        <v>5652.6693100000002</v>
      </c>
      <c r="AN2331">
        <v>5249.3083379999998</v>
      </c>
      <c r="AO2331">
        <v>4124.9960899999996</v>
      </c>
      <c r="AP2331">
        <v>3011.9899580000001</v>
      </c>
      <c r="AQ2331">
        <v>2359.533938</v>
      </c>
      <c r="AR2331">
        <v>1339.105339</v>
      </c>
      <c r="AS2331">
        <v>682.45844999999997</v>
      </c>
      <c r="AT2331">
        <v>359.39899200000002</v>
      </c>
      <c r="AU2331">
        <v>76.207294000000005</v>
      </c>
      <c r="AV2331">
        <v>13.5418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</row>
    <row r="2332" spans="1:56" x14ac:dyDescent="0.25">
      <c r="A2332" t="s">
        <v>323</v>
      </c>
      <c r="D2332" t="s">
        <v>1</v>
      </c>
      <c r="G2332" s="156">
        <v>43096</v>
      </c>
      <c r="H2332" s="41">
        <f t="shared" si="41"/>
        <v>94937.029345000003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38.830362999999998</v>
      </c>
      <c r="V2332">
        <v>150.13254599999999</v>
      </c>
      <c r="W2332">
        <v>476.01402000000002</v>
      </c>
      <c r="X2332">
        <v>1291.000014</v>
      </c>
      <c r="Y2332">
        <v>2137.0552809999999</v>
      </c>
      <c r="Z2332">
        <v>2997.3264899999999</v>
      </c>
      <c r="AA2332">
        <v>4036.0814399999999</v>
      </c>
      <c r="AB2332">
        <v>4876.9817359999997</v>
      </c>
      <c r="AC2332">
        <v>5602.6454350000004</v>
      </c>
      <c r="AD2332">
        <v>6118.4281289999999</v>
      </c>
      <c r="AE2332">
        <v>6527.3965079999998</v>
      </c>
      <c r="AF2332">
        <v>6795.3525719999998</v>
      </c>
      <c r="AG2332">
        <v>6927.3250410000001</v>
      </c>
      <c r="AH2332">
        <v>6910.3972020000001</v>
      </c>
      <c r="AI2332">
        <v>6740.7142299999996</v>
      </c>
      <c r="AJ2332">
        <v>6288.2698819999996</v>
      </c>
      <c r="AK2332">
        <v>5981.4134949999998</v>
      </c>
      <c r="AL2332">
        <v>5184.0484260000003</v>
      </c>
      <c r="AM2332">
        <v>4273.4712220000001</v>
      </c>
      <c r="AN2332">
        <v>3622.392597</v>
      </c>
      <c r="AO2332">
        <v>3268.996819</v>
      </c>
      <c r="AP2332">
        <v>2015.144043</v>
      </c>
      <c r="AQ2332">
        <v>1553.293195</v>
      </c>
      <c r="AR2332">
        <v>614.84265000000005</v>
      </c>
      <c r="AS2332">
        <v>362.29850699999997</v>
      </c>
      <c r="AT2332">
        <v>118.92088200000001</v>
      </c>
      <c r="AU2332">
        <v>26.878820000000001</v>
      </c>
      <c r="AV2332">
        <v>1.3777999999999999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</row>
    <row r="2333" spans="1:56" x14ac:dyDescent="0.25">
      <c r="A2333" t="s">
        <v>323</v>
      </c>
      <c r="D2333" t="s">
        <v>1</v>
      </c>
      <c r="G2333" s="156">
        <v>43097</v>
      </c>
      <c r="H2333" s="41">
        <f t="shared" si="41"/>
        <v>39982.902068999989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0.71241699999999997</v>
      </c>
      <c r="V2333">
        <v>6.3646330000000004</v>
      </c>
      <c r="W2333">
        <v>14.437097</v>
      </c>
      <c r="X2333">
        <v>47.513745999999998</v>
      </c>
      <c r="Y2333">
        <v>155.69875300000001</v>
      </c>
      <c r="Z2333">
        <v>677.07076300000006</v>
      </c>
      <c r="AA2333">
        <v>2098.2332649999998</v>
      </c>
      <c r="AB2333">
        <v>3045.0739659999999</v>
      </c>
      <c r="AC2333">
        <v>1127.754909</v>
      </c>
      <c r="AD2333">
        <v>3149.1189549999999</v>
      </c>
      <c r="AE2333">
        <v>4125.233757</v>
      </c>
      <c r="AF2333">
        <v>5643.8028210000002</v>
      </c>
      <c r="AG2333">
        <v>3896.5780119999999</v>
      </c>
      <c r="AH2333">
        <v>3780.6141200000002</v>
      </c>
      <c r="AI2333">
        <v>908.74868400000003</v>
      </c>
      <c r="AJ2333">
        <v>803.92711799999995</v>
      </c>
      <c r="AK2333">
        <v>2654.1332619999998</v>
      </c>
      <c r="AL2333">
        <v>2034.1761550000001</v>
      </c>
      <c r="AM2333">
        <v>802.58991100000003</v>
      </c>
      <c r="AN2333">
        <v>1641.362365</v>
      </c>
      <c r="AO2333">
        <v>1044.6325810000001</v>
      </c>
      <c r="AP2333">
        <v>1085.4830919999999</v>
      </c>
      <c r="AQ2333">
        <v>1036.6458700000001</v>
      </c>
      <c r="AR2333">
        <v>191.78155000000001</v>
      </c>
      <c r="AS2333">
        <v>6.4932119999999998</v>
      </c>
      <c r="AT2333">
        <v>2.2195800000000001</v>
      </c>
      <c r="AU2333">
        <v>1.675292</v>
      </c>
      <c r="AV2333">
        <v>0.826183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</row>
    <row r="2334" spans="1:56" x14ac:dyDescent="0.25">
      <c r="A2334" t="s">
        <v>323</v>
      </c>
      <c r="D2334" t="s">
        <v>1</v>
      </c>
      <c r="G2334" s="156">
        <v>43098</v>
      </c>
      <c r="H2334" s="41">
        <f t="shared" si="41"/>
        <v>27891.090372999995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1.074308</v>
      </c>
      <c r="V2334">
        <v>20.468589999999999</v>
      </c>
      <c r="W2334">
        <v>26.462506000000001</v>
      </c>
      <c r="X2334">
        <v>282.394294</v>
      </c>
      <c r="Y2334">
        <v>326.62263999999999</v>
      </c>
      <c r="Z2334">
        <v>1057.381525</v>
      </c>
      <c r="AA2334">
        <v>1794.9817459999999</v>
      </c>
      <c r="AB2334">
        <v>1295.534345</v>
      </c>
      <c r="AC2334">
        <v>3600.4825230000001</v>
      </c>
      <c r="AD2334">
        <v>4287.8725370000002</v>
      </c>
      <c r="AE2334">
        <v>4590.9398650000003</v>
      </c>
      <c r="AF2334">
        <v>3980.6920559999999</v>
      </c>
      <c r="AG2334">
        <v>3148.8338939999999</v>
      </c>
      <c r="AH2334">
        <v>2065.0075689999999</v>
      </c>
      <c r="AI2334">
        <v>343.679573</v>
      </c>
      <c r="AJ2334">
        <v>399.62034699999998</v>
      </c>
      <c r="AK2334">
        <v>260.51673099999999</v>
      </c>
      <c r="AL2334">
        <v>45.956715000000003</v>
      </c>
      <c r="AM2334">
        <v>99.478292999999994</v>
      </c>
      <c r="AN2334">
        <v>63.241433000000001</v>
      </c>
      <c r="AO2334">
        <v>46.811951000000001</v>
      </c>
      <c r="AP2334">
        <v>72.183513000000005</v>
      </c>
      <c r="AQ2334">
        <v>46.905461000000003</v>
      </c>
      <c r="AR2334">
        <v>22.614153000000002</v>
      </c>
      <c r="AS2334">
        <v>7.8789280000000002</v>
      </c>
      <c r="AT2334">
        <v>1.629203</v>
      </c>
      <c r="AU2334">
        <v>0.97737399999999997</v>
      </c>
      <c r="AV2334">
        <v>0.84830000000000005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</row>
    <row r="2335" spans="1:56" x14ac:dyDescent="0.25">
      <c r="A2335" t="s">
        <v>323</v>
      </c>
      <c r="D2335" t="s">
        <v>1</v>
      </c>
      <c r="G2335" s="156">
        <v>43099</v>
      </c>
      <c r="H2335" s="41">
        <f t="shared" si="41"/>
        <v>58167.137852000007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29.875817000000001</v>
      </c>
      <c r="V2335">
        <v>180.326357</v>
      </c>
      <c r="W2335">
        <v>575.17192699999998</v>
      </c>
      <c r="X2335">
        <v>1062.1198569999999</v>
      </c>
      <c r="Y2335">
        <v>1631.815263</v>
      </c>
      <c r="Z2335">
        <v>3364.4557730000001</v>
      </c>
      <c r="AA2335">
        <v>4241.123998</v>
      </c>
      <c r="AB2335">
        <v>3342.8077680000001</v>
      </c>
      <c r="AC2335">
        <v>1056.362791</v>
      </c>
      <c r="AD2335">
        <v>3492.6053879999999</v>
      </c>
      <c r="AE2335">
        <v>4534.4771119999996</v>
      </c>
      <c r="AF2335">
        <v>4508.3503170000004</v>
      </c>
      <c r="AG2335">
        <v>1978.938283</v>
      </c>
      <c r="AH2335">
        <v>5222.1385689999997</v>
      </c>
      <c r="AI2335">
        <v>2471.311862</v>
      </c>
      <c r="AJ2335">
        <v>3275.131817</v>
      </c>
      <c r="AK2335">
        <v>2424.2408409999998</v>
      </c>
      <c r="AL2335">
        <v>1983.8524520000001</v>
      </c>
      <c r="AM2335">
        <v>1277.8674599999999</v>
      </c>
      <c r="AN2335">
        <v>2322.527834</v>
      </c>
      <c r="AO2335">
        <v>2025.5806990000001</v>
      </c>
      <c r="AP2335">
        <v>1842.447766</v>
      </c>
      <c r="AQ2335">
        <v>2329.182092</v>
      </c>
      <c r="AR2335">
        <v>1688.7437890000001</v>
      </c>
      <c r="AS2335">
        <v>851.69446300000004</v>
      </c>
      <c r="AT2335">
        <v>379.84553399999999</v>
      </c>
      <c r="AU2335">
        <v>68.374623</v>
      </c>
      <c r="AV2335">
        <v>5.7674000000000003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</row>
    <row r="2336" spans="1:56" x14ac:dyDescent="0.25">
      <c r="A2336" t="s">
        <v>323</v>
      </c>
      <c r="D2336" t="s">
        <v>1</v>
      </c>
      <c r="G2336" s="156">
        <v>43100</v>
      </c>
      <c r="H2336" s="41">
        <f t="shared" si="41"/>
        <v>121334.87335500003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31.751742</v>
      </c>
      <c r="V2336">
        <v>199.632307</v>
      </c>
      <c r="W2336">
        <v>649.30302300000005</v>
      </c>
      <c r="X2336">
        <v>1418.475498</v>
      </c>
      <c r="Y2336">
        <v>2386.7761759999999</v>
      </c>
      <c r="Z2336">
        <v>3215.7692729999999</v>
      </c>
      <c r="AA2336">
        <v>4288.1828020000003</v>
      </c>
      <c r="AB2336">
        <v>5318.6804179999999</v>
      </c>
      <c r="AC2336">
        <v>6331.0260289999997</v>
      </c>
      <c r="AD2336">
        <v>7053.6945459999997</v>
      </c>
      <c r="AE2336">
        <v>7638.9134370000002</v>
      </c>
      <c r="AF2336">
        <v>8040.2405129999997</v>
      </c>
      <c r="AG2336">
        <v>8279.4808369999992</v>
      </c>
      <c r="AH2336">
        <v>8393.6609059999992</v>
      </c>
      <c r="AI2336">
        <v>8341.3390330000002</v>
      </c>
      <c r="AJ2336">
        <v>8226.4054629999991</v>
      </c>
      <c r="AK2336">
        <v>7945.681724</v>
      </c>
      <c r="AL2336">
        <v>7382.0648190000002</v>
      </c>
      <c r="AM2336">
        <v>6702.3313600000001</v>
      </c>
      <c r="AN2336">
        <v>5271.5846879999999</v>
      </c>
      <c r="AO2336">
        <v>4152.4045400000005</v>
      </c>
      <c r="AP2336">
        <v>3519.013508</v>
      </c>
      <c r="AQ2336">
        <v>3068.062938</v>
      </c>
      <c r="AR2336">
        <v>1854.9188389999999</v>
      </c>
      <c r="AS2336">
        <v>1021.99325</v>
      </c>
      <c r="AT2336">
        <v>462.155192</v>
      </c>
      <c r="AU2336">
        <v>129.72709399999999</v>
      </c>
      <c r="AV2336">
        <v>11.603400000000001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</row>
    <row r="2337" spans="1:56" x14ac:dyDescent="0.25">
      <c r="A2337" t="s">
        <v>323</v>
      </c>
      <c r="D2337" t="s">
        <v>1</v>
      </c>
      <c r="G2337" s="156">
        <v>43101</v>
      </c>
      <c r="H2337" s="41">
        <f t="shared" si="41"/>
        <v>119903.77227900003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13.510007</v>
      </c>
      <c r="V2337">
        <v>133.18122199999999</v>
      </c>
      <c r="W2337">
        <v>482.64971300000002</v>
      </c>
      <c r="X2337">
        <v>998.29051800000002</v>
      </c>
      <c r="Y2337">
        <v>2053.7390409999998</v>
      </c>
      <c r="Z2337">
        <v>3176.6465170000001</v>
      </c>
      <c r="AA2337">
        <v>4139.8607510000002</v>
      </c>
      <c r="AB2337">
        <v>5193.5484710000001</v>
      </c>
      <c r="AC2337">
        <v>6198.1722609999997</v>
      </c>
      <c r="AD2337">
        <v>6944.2461450000001</v>
      </c>
      <c r="AE2337">
        <v>7479.1036109999995</v>
      </c>
      <c r="AF2337">
        <v>7867.8228529999997</v>
      </c>
      <c r="AG2337">
        <v>8142.4189729999998</v>
      </c>
      <c r="AH2337">
        <v>8199.0712299999996</v>
      </c>
      <c r="AI2337">
        <v>8240.2866020000001</v>
      </c>
      <c r="AJ2337">
        <v>8035.0207700000001</v>
      </c>
      <c r="AK2337">
        <v>7682.6109980000001</v>
      </c>
      <c r="AL2337">
        <v>7215.8693839999996</v>
      </c>
      <c r="AM2337">
        <v>6596.9247539999997</v>
      </c>
      <c r="AN2337">
        <v>5828.472745</v>
      </c>
      <c r="AO2337">
        <v>4999.8923850000001</v>
      </c>
      <c r="AP2337">
        <v>3970.139502</v>
      </c>
      <c r="AQ2337">
        <v>2897.3280410000002</v>
      </c>
      <c r="AR2337">
        <v>1835.183763</v>
      </c>
      <c r="AS2337">
        <v>994.38458200000002</v>
      </c>
      <c r="AT2337">
        <v>447.02747799999997</v>
      </c>
      <c r="AU2337">
        <v>126.747355</v>
      </c>
      <c r="AV2337">
        <v>11.622607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</row>
    <row r="2338" spans="1:56" x14ac:dyDescent="0.25">
      <c r="A2338" t="s">
        <v>323</v>
      </c>
      <c r="D2338" t="s">
        <v>1</v>
      </c>
      <c r="G2338" s="156">
        <v>43102</v>
      </c>
      <c r="H2338" s="41">
        <f t="shared" si="41"/>
        <v>105791.671246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12.023407000000001</v>
      </c>
      <c r="V2338">
        <v>212.77939000000001</v>
      </c>
      <c r="W2338">
        <v>656.74493299999995</v>
      </c>
      <c r="X2338">
        <v>814.73988299999996</v>
      </c>
      <c r="Y2338">
        <v>1764.951026</v>
      </c>
      <c r="Z2338">
        <v>2447.4267589999999</v>
      </c>
      <c r="AA2338">
        <v>3664.444567</v>
      </c>
      <c r="AB2338">
        <v>3658.6379780000002</v>
      </c>
      <c r="AC2338">
        <v>5095.4243239999996</v>
      </c>
      <c r="AD2338">
        <v>5774.3689180000001</v>
      </c>
      <c r="AE2338">
        <v>5668.5841339999997</v>
      </c>
      <c r="AF2338">
        <v>6867.6893840000002</v>
      </c>
      <c r="AG2338">
        <v>7224.913356</v>
      </c>
      <c r="AH2338">
        <v>6904.2832099999996</v>
      </c>
      <c r="AI2338">
        <v>6592.9870730000002</v>
      </c>
      <c r="AJ2338">
        <v>7302.5952360000001</v>
      </c>
      <c r="AK2338">
        <v>7242.3806130000003</v>
      </c>
      <c r="AL2338">
        <v>6208.5948870000002</v>
      </c>
      <c r="AM2338">
        <v>6697.1032400000004</v>
      </c>
      <c r="AN2338">
        <v>6041.4898949999997</v>
      </c>
      <c r="AO2338">
        <v>5217.7314930000002</v>
      </c>
      <c r="AP2338">
        <v>4022.636313</v>
      </c>
      <c r="AQ2338">
        <v>2877.6873639999999</v>
      </c>
      <c r="AR2338">
        <v>1769.6164719999999</v>
      </c>
      <c r="AS2338">
        <v>677.86861199999998</v>
      </c>
      <c r="AT2338">
        <v>329.22399200000001</v>
      </c>
      <c r="AU2338">
        <v>41.75808</v>
      </c>
      <c r="AV2338">
        <v>2.986707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</row>
    <row r="2339" spans="1:56" x14ac:dyDescent="0.25">
      <c r="A2339" t="s">
        <v>323</v>
      </c>
      <c r="D2339" t="s">
        <v>1</v>
      </c>
      <c r="G2339" s="156">
        <v>43103</v>
      </c>
      <c r="H2339" s="41">
        <f t="shared" si="41"/>
        <v>98486.500938000012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3.134099</v>
      </c>
      <c r="V2339">
        <v>29.188565000000001</v>
      </c>
      <c r="W2339">
        <v>119.761402</v>
      </c>
      <c r="X2339">
        <v>269.87321300000002</v>
      </c>
      <c r="Y2339">
        <v>739.49908000000005</v>
      </c>
      <c r="Z2339">
        <v>1403.683209</v>
      </c>
      <c r="AA2339">
        <v>1774.999343</v>
      </c>
      <c r="AB2339">
        <v>1826.6652509999999</v>
      </c>
      <c r="AC2339">
        <v>2413.4120499999999</v>
      </c>
      <c r="AD2339">
        <v>4776.0849609999996</v>
      </c>
      <c r="AE2339">
        <v>5033.0524480000004</v>
      </c>
      <c r="AF2339">
        <v>5370.799242</v>
      </c>
      <c r="AG2339">
        <v>7484.8523690000002</v>
      </c>
      <c r="AH2339">
        <v>7625.8761050000003</v>
      </c>
      <c r="AI2339">
        <v>7785.7741619999997</v>
      </c>
      <c r="AJ2339">
        <v>8161.5479219999997</v>
      </c>
      <c r="AK2339">
        <v>7326.2892890000003</v>
      </c>
      <c r="AL2339">
        <v>7567.7655910000003</v>
      </c>
      <c r="AM2339">
        <v>6974.0595160000003</v>
      </c>
      <c r="AN2339">
        <v>6173.420083</v>
      </c>
      <c r="AO2339">
        <v>5174.303938</v>
      </c>
      <c r="AP2339">
        <v>4079.841942</v>
      </c>
      <c r="AQ2339">
        <v>2935.4154140000001</v>
      </c>
      <c r="AR2339">
        <v>1816.52802</v>
      </c>
      <c r="AS2339">
        <v>1026.5790890000001</v>
      </c>
      <c r="AT2339">
        <v>453.07184699999999</v>
      </c>
      <c r="AU2339">
        <v>128.34158099999999</v>
      </c>
      <c r="AV2339">
        <v>12.681207000000001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</row>
    <row r="2340" spans="1:56" x14ac:dyDescent="0.25">
      <c r="A2340" t="s">
        <v>323</v>
      </c>
      <c r="D2340" t="s">
        <v>1</v>
      </c>
      <c r="G2340" s="156">
        <v>43104</v>
      </c>
      <c r="H2340" s="41">
        <f t="shared" si="41"/>
        <v>114805.52640000002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22.330407000000001</v>
      </c>
      <c r="V2340">
        <v>146.74090699999999</v>
      </c>
      <c r="W2340">
        <v>542.75522100000001</v>
      </c>
      <c r="X2340">
        <v>1184.67812</v>
      </c>
      <c r="Y2340">
        <v>2054.2831430000001</v>
      </c>
      <c r="Z2340">
        <v>3048.880553</v>
      </c>
      <c r="AA2340">
        <v>4088.602022</v>
      </c>
      <c r="AB2340">
        <v>5003.5995229999999</v>
      </c>
      <c r="AC2340">
        <v>5755.3538159999998</v>
      </c>
      <c r="AD2340">
        <v>6464.9711120000002</v>
      </c>
      <c r="AE2340">
        <v>7093.5846469999997</v>
      </c>
      <c r="AF2340">
        <v>7530.5675780000001</v>
      </c>
      <c r="AG2340">
        <v>7802.6435689999998</v>
      </c>
      <c r="AH2340">
        <v>7749.1838269999998</v>
      </c>
      <c r="AI2340">
        <v>7363.3313909999997</v>
      </c>
      <c r="AJ2340">
        <v>7443.0746079999999</v>
      </c>
      <c r="AK2340">
        <v>7684.7666360000003</v>
      </c>
      <c r="AL2340">
        <v>7267.6502119999996</v>
      </c>
      <c r="AM2340">
        <v>6491.6452849999996</v>
      </c>
      <c r="AN2340">
        <v>5638.3575890000002</v>
      </c>
      <c r="AO2340">
        <v>4588.4348049999999</v>
      </c>
      <c r="AP2340">
        <v>3729.7572989999999</v>
      </c>
      <c r="AQ2340">
        <v>2866.0362439999999</v>
      </c>
      <c r="AR2340">
        <v>1872.865374</v>
      </c>
      <c r="AS2340">
        <v>827.84788600000002</v>
      </c>
      <c r="AT2340">
        <v>406.37317000000002</v>
      </c>
      <c r="AU2340">
        <v>126.19664899999999</v>
      </c>
      <c r="AV2340">
        <v>11.014806999999999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</row>
    <row r="2341" spans="1:56" x14ac:dyDescent="0.25">
      <c r="A2341" t="s">
        <v>323</v>
      </c>
      <c r="D2341" t="s">
        <v>1</v>
      </c>
      <c r="G2341" s="156">
        <v>43105</v>
      </c>
      <c r="H2341" s="41">
        <f t="shared" si="41"/>
        <v>112954.54847100002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22.302606999999998</v>
      </c>
      <c r="V2341">
        <v>156.059639</v>
      </c>
      <c r="W2341">
        <v>527.72456699999998</v>
      </c>
      <c r="X2341">
        <v>1231.916976</v>
      </c>
      <c r="Y2341">
        <v>2140.9075549999998</v>
      </c>
      <c r="Z2341">
        <v>3115.1376359999999</v>
      </c>
      <c r="AA2341">
        <v>4153.9726449999998</v>
      </c>
      <c r="AB2341">
        <v>5096.4263520000004</v>
      </c>
      <c r="AC2341">
        <v>5940.3252629999997</v>
      </c>
      <c r="AD2341">
        <v>6568.2204190000002</v>
      </c>
      <c r="AE2341">
        <v>7167.1050050000003</v>
      </c>
      <c r="AF2341">
        <v>7522.7606669999996</v>
      </c>
      <c r="AG2341">
        <v>7744.3622839999998</v>
      </c>
      <c r="AH2341">
        <v>7900.2623009999998</v>
      </c>
      <c r="AI2341">
        <v>7884.8186839999998</v>
      </c>
      <c r="AJ2341">
        <v>7684.7767080000003</v>
      </c>
      <c r="AK2341">
        <v>7312.3791380000002</v>
      </c>
      <c r="AL2341">
        <v>6775.9851090000002</v>
      </c>
      <c r="AM2341">
        <v>6051.8247039999997</v>
      </c>
      <c r="AN2341">
        <v>5071.7399690000002</v>
      </c>
      <c r="AO2341">
        <v>4292.8012909999998</v>
      </c>
      <c r="AP2341">
        <v>3347.008558</v>
      </c>
      <c r="AQ2341">
        <v>2438.6259599999998</v>
      </c>
      <c r="AR2341">
        <v>1558.2595679999999</v>
      </c>
      <c r="AS2341">
        <v>839.529268</v>
      </c>
      <c r="AT2341">
        <v>352.744664</v>
      </c>
      <c r="AU2341">
        <v>52.673226999999997</v>
      </c>
      <c r="AV2341">
        <v>3.897707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</row>
    <row r="2342" spans="1:56" x14ac:dyDescent="0.25">
      <c r="A2342" t="s">
        <v>323</v>
      </c>
      <c r="D2342" t="s">
        <v>1</v>
      </c>
      <c r="G2342" s="156">
        <v>43106</v>
      </c>
      <c r="H2342" s="41">
        <f t="shared" si="41"/>
        <v>85323.097553000014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15.663506999999999</v>
      </c>
      <c r="V2342">
        <v>116.578422</v>
      </c>
      <c r="W2342">
        <v>439.79821299999998</v>
      </c>
      <c r="X2342">
        <v>1063.194718</v>
      </c>
      <c r="Y2342">
        <v>1852.9150090000001</v>
      </c>
      <c r="Z2342">
        <v>2729.7343230000001</v>
      </c>
      <c r="AA2342">
        <v>3587.4262170000002</v>
      </c>
      <c r="AB2342">
        <v>4334.3762450000004</v>
      </c>
      <c r="AC2342">
        <v>4946.6258589999998</v>
      </c>
      <c r="AD2342">
        <v>5442.6441869999999</v>
      </c>
      <c r="AE2342">
        <v>5770.1665940000003</v>
      </c>
      <c r="AF2342">
        <v>5973.653284</v>
      </c>
      <c r="AG2342">
        <v>5992.5936929999998</v>
      </c>
      <c r="AH2342">
        <v>5929.1091550000001</v>
      </c>
      <c r="AI2342">
        <v>5786.7579610000003</v>
      </c>
      <c r="AJ2342">
        <v>5543.2891470000004</v>
      </c>
      <c r="AK2342">
        <v>5206.6805960000002</v>
      </c>
      <c r="AL2342">
        <v>4783.0510780000004</v>
      </c>
      <c r="AM2342">
        <v>4246.195307</v>
      </c>
      <c r="AN2342">
        <v>3630.872648</v>
      </c>
      <c r="AO2342">
        <v>2956.3052299999999</v>
      </c>
      <c r="AP2342">
        <v>2268.8160710000002</v>
      </c>
      <c r="AQ2342">
        <v>1295.2019760000001</v>
      </c>
      <c r="AR2342">
        <v>842.33484099999998</v>
      </c>
      <c r="AS2342">
        <v>370.93673200000001</v>
      </c>
      <c r="AT2342">
        <v>159.12617800000001</v>
      </c>
      <c r="AU2342">
        <v>36.380654999999997</v>
      </c>
      <c r="AV2342">
        <v>2.6697069999999998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</row>
    <row r="2343" spans="1:56" x14ac:dyDescent="0.25">
      <c r="A2343" t="s">
        <v>323</v>
      </c>
      <c r="D2343" t="s">
        <v>1</v>
      </c>
      <c r="G2343" s="156">
        <v>43107</v>
      </c>
      <c r="H2343" s="41">
        <f t="shared" si="41"/>
        <v>32660.262052999999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3.210207</v>
      </c>
      <c r="V2343">
        <v>26.890822</v>
      </c>
      <c r="W2343">
        <v>116.708113</v>
      </c>
      <c r="X2343">
        <v>138.238518</v>
      </c>
      <c r="Y2343">
        <v>194.455409</v>
      </c>
      <c r="Z2343">
        <v>192.26082299999999</v>
      </c>
      <c r="AA2343">
        <v>234.316867</v>
      </c>
      <c r="AB2343">
        <v>451.25794500000001</v>
      </c>
      <c r="AC2343">
        <v>688.852709</v>
      </c>
      <c r="AD2343">
        <v>969.22813699999995</v>
      </c>
      <c r="AE2343">
        <v>1239.153294</v>
      </c>
      <c r="AF2343">
        <v>2265.7249839999999</v>
      </c>
      <c r="AG2343">
        <v>2207.3940929999999</v>
      </c>
      <c r="AH2343">
        <v>2535.7705550000001</v>
      </c>
      <c r="AI2343">
        <v>1715.142061</v>
      </c>
      <c r="AJ2343">
        <v>3066.5583969999998</v>
      </c>
      <c r="AK2343">
        <v>2208.6487959999999</v>
      </c>
      <c r="AL2343">
        <v>3066.1481279999998</v>
      </c>
      <c r="AM2343">
        <v>1949.594157</v>
      </c>
      <c r="AN2343">
        <v>2728.3093979999999</v>
      </c>
      <c r="AO2343">
        <v>2231.0997299999999</v>
      </c>
      <c r="AP2343">
        <v>1420.6713709999999</v>
      </c>
      <c r="AQ2343">
        <v>1446.1484760000001</v>
      </c>
      <c r="AR2343">
        <v>990.29644099999996</v>
      </c>
      <c r="AS2343">
        <v>428.005382</v>
      </c>
      <c r="AT2343">
        <v>105.73267800000001</v>
      </c>
      <c r="AU2343">
        <v>36.587755000000001</v>
      </c>
      <c r="AV2343">
        <v>3.8568069999999999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</row>
    <row r="2344" spans="1:56" x14ac:dyDescent="0.25">
      <c r="A2344" t="s">
        <v>323</v>
      </c>
      <c r="D2344" t="s">
        <v>1</v>
      </c>
      <c r="G2344" s="156">
        <v>43108</v>
      </c>
      <c r="H2344" s="41">
        <f t="shared" si="41"/>
        <v>54704.773836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9.069407</v>
      </c>
      <c r="V2344">
        <v>75.431406999999993</v>
      </c>
      <c r="W2344">
        <v>65.631980999999996</v>
      </c>
      <c r="X2344">
        <v>83.901584</v>
      </c>
      <c r="Y2344">
        <v>345.59395599999999</v>
      </c>
      <c r="Z2344">
        <v>412.13436400000001</v>
      </c>
      <c r="AA2344">
        <v>805.83909100000005</v>
      </c>
      <c r="AB2344">
        <v>867.33390799999995</v>
      </c>
      <c r="AC2344">
        <v>1303.322347</v>
      </c>
      <c r="AD2344">
        <v>1916.6683619999999</v>
      </c>
      <c r="AE2344">
        <v>2331.2986369999999</v>
      </c>
      <c r="AF2344">
        <v>4761.7509499999996</v>
      </c>
      <c r="AG2344">
        <v>5692.568585</v>
      </c>
      <c r="AH2344">
        <v>5388.1035490000004</v>
      </c>
      <c r="AI2344">
        <v>4192.4725060000001</v>
      </c>
      <c r="AJ2344">
        <v>3143.5281249999998</v>
      </c>
      <c r="AK2344">
        <v>1748.796562</v>
      </c>
      <c r="AL2344">
        <v>2826.693839</v>
      </c>
      <c r="AM2344">
        <v>4799.1452879999997</v>
      </c>
      <c r="AN2344">
        <v>5065.9312300000001</v>
      </c>
      <c r="AO2344">
        <v>4722.6607219999996</v>
      </c>
      <c r="AP2344">
        <v>2148.4859419999998</v>
      </c>
      <c r="AQ2344">
        <v>772.56085900000005</v>
      </c>
      <c r="AR2344">
        <v>149.11178200000001</v>
      </c>
      <c r="AS2344">
        <v>367.67330399999997</v>
      </c>
      <c r="AT2344">
        <v>505.32853499999999</v>
      </c>
      <c r="AU2344">
        <v>182.997907</v>
      </c>
      <c r="AV2344">
        <v>20.739107000000001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</row>
    <row r="2345" spans="1:56" x14ac:dyDescent="0.25">
      <c r="A2345" t="s">
        <v>323</v>
      </c>
      <c r="D2345" t="s">
        <v>1</v>
      </c>
      <c r="G2345" s="156">
        <v>43109</v>
      </c>
      <c r="H2345" s="41">
        <f t="shared" si="41"/>
        <v>110015.15536999999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10.645807</v>
      </c>
      <c r="V2345">
        <v>87.177940000000007</v>
      </c>
      <c r="W2345">
        <v>445.28283299999998</v>
      </c>
      <c r="X2345">
        <v>1095.624783</v>
      </c>
      <c r="Y2345">
        <v>1995.885781</v>
      </c>
      <c r="Z2345">
        <v>2979.2382480000001</v>
      </c>
      <c r="AA2345">
        <v>4064.2457869999998</v>
      </c>
      <c r="AB2345">
        <v>4963.7197800000004</v>
      </c>
      <c r="AC2345">
        <v>5283.2530189999998</v>
      </c>
      <c r="AD2345">
        <v>3968.6925489999999</v>
      </c>
      <c r="AE2345">
        <v>6081.3046690000001</v>
      </c>
      <c r="AF2345">
        <v>6007.1370349999997</v>
      </c>
      <c r="AG2345">
        <v>6252.3493120000003</v>
      </c>
      <c r="AH2345">
        <v>6721.4820440000003</v>
      </c>
      <c r="AI2345">
        <v>6924.6529490000003</v>
      </c>
      <c r="AJ2345">
        <v>7541.1384070000004</v>
      </c>
      <c r="AK2345">
        <v>7854.8411450000003</v>
      </c>
      <c r="AL2345">
        <v>7702.9016270000002</v>
      </c>
      <c r="AM2345">
        <v>7098.5860549999998</v>
      </c>
      <c r="AN2345">
        <v>6321.907064</v>
      </c>
      <c r="AO2345">
        <v>5385.4462949999997</v>
      </c>
      <c r="AP2345">
        <v>4310.1283720000001</v>
      </c>
      <c r="AQ2345">
        <v>3113.877223</v>
      </c>
      <c r="AR2345">
        <v>2017.5243049999999</v>
      </c>
      <c r="AS2345">
        <v>1129.1483619999999</v>
      </c>
      <c r="AT2345">
        <v>507.74699199999998</v>
      </c>
      <c r="AU2345">
        <v>141.34688</v>
      </c>
      <c r="AV2345">
        <v>9.8701070000000009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</row>
    <row r="2346" spans="1:56" x14ac:dyDescent="0.25">
      <c r="A2346" t="s">
        <v>323</v>
      </c>
      <c r="D2346" t="s">
        <v>1</v>
      </c>
      <c r="G2346" s="156">
        <v>43110</v>
      </c>
      <c r="H2346" s="41">
        <f t="shared" si="41"/>
        <v>83501.574934999997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13.121999000000001</v>
      </c>
      <c r="V2346">
        <v>156.267639</v>
      </c>
      <c r="W2346">
        <v>462.07960200000002</v>
      </c>
      <c r="X2346">
        <v>1116.058511</v>
      </c>
      <c r="Y2346">
        <v>1954.437574</v>
      </c>
      <c r="Z2346">
        <v>3009.702033</v>
      </c>
      <c r="AA2346">
        <v>4239.8749200000002</v>
      </c>
      <c r="AB2346">
        <v>5100.0469880000001</v>
      </c>
      <c r="AC2346">
        <v>5622.4917850000002</v>
      </c>
      <c r="AD2346">
        <v>6337.6637479999999</v>
      </c>
      <c r="AE2346">
        <v>4866.6934149999997</v>
      </c>
      <c r="AF2346">
        <v>5529.2337790000001</v>
      </c>
      <c r="AG2346">
        <v>6629.8670709999997</v>
      </c>
      <c r="AH2346">
        <v>6501.3272129999996</v>
      </c>
      <c r="AI2346">
        <v>6240.6468949999999</v>
      </c>
      <c r="AJ2346">
        <v>4828.2489050000004</v>
      </c>
      <c r="AK2346">
        <v>2556.6190069999998</v>
      </c>
      <c r="AL2346">
        <v>1902.8413889999999</v>
      </c>
      <c r="AM2346">
        <v>4575.2127630000005</v>
      </c>
      <c r="AN2346">
        <v>1610.8140739999999</v>
      </c>
      <c r="AO2346">
        <v>2357.8393150000002</v>
      </c>
      <c r="AP2346">
        <v>2023.3176309999999</v>
      </c>
      <c r="AQ2346">
        <v>2413.5985879999998</v>
      </c>
      <c r="AR2346">
        <v>1857.26739</v>
      </c>
      <c r="AS2346">
        <v>1003.382687</v>
      </c>
      <c r="AT2346">
        <v>449.02530400000001</v>
      </c>
      <c r="AU2346">
        <v>129.04010299999999</v>
      </c>
      <c r="AV2346">
        <v>14.854607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</row>
    <row r="2347" spans="1:56" x14ac:dyDescent="0.25">
      <c r="A2347" t="s">
        <v>323</v>
      </c>
      <c r="D2347" t="s">
        <v>1</v>
      </c>
      <c r="G2347" s="156">
        <v>43111</v>
      </c>
      <c r="H2347" s="41">
        <f t="shared" si="41"/>
        <v>87869.345696999997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25.478407000000001</v>
      </c>
      <c r="V2347">
        <v>107.885407</v>
      </c>
      <c r="W2347">
        <v>614.56499399999996</v>
      </c>
      <c r="X2347">
        <v>941.38771799999995</v>
      </c>
      <c r="Y2347">
        <v>1958.9860610000001</v>
      </c>
      <c r="Z2347">
        <v>2840.5089670000002</v>
      </c>
      <c r="AA2347">
        <v>3743.3433150000001</v>
      </c>
      <c r="AB2347">
        <v>4641.3898529999997</v>
      </c>
      <c r="AC2347">
        <v>5124.5015890000004</v>
      </c>
      <c r="AD2347">
        <v>5895.6759039999997</v>
      </c>
      <c r="AE2347">
        <v>6330.7918540000001</v>
      </c>
      <c r="AF2347">
        <v>6481.8696099999997</v>
      </c>
      <c r="AG2347">
        <v>6891.4089519999998</v>
      </c>
      <c r="AH2347">
        <v>6785.4758250000004</v>
      </c>
      <c r="AI2347">
        <v>5337.5938399999995</v>
      </c>
      <c r="AJ2347">
        <v>5744.9988599999997</v>
      </c>
      <c r="AK2347">
        <v>5631.9305940000004</v>
      </c>
      <c r="AL2347">
        <v>2918.3143020000002</v>
      </c>
      <c r="AM2347">
        <v>4830.7070910000002</v>
      </c>
      <c r="AN2347">
        <v>4419.5707910000001</v>
      </c>
      <c r="AO2347">
        <v>1821.362468</v>
      </c>
      <c r="AP2347">
        <v>1638.4484580000001</v>
      </c>
      <c r="AQ2347">
        <v>1281.252774</v>
      </c>
      <c r="AR2347">
        <v>1017.835201</v>
      </c>
      <c r="AS2347">
        <v>491.933875</v>
      </c>
      <c r="AT2347">
        <v>280.29634700000003</v>
      </c>
      <c r="AU2347">
        <v>63.435533</v>
      </c>
      <c r="AV2347">
        <v>8.3971070000000001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</row>
    <row r="2348" spans="1:56" x14ac:dyDescent="0.25">
      <c r="A2348" t="s">
        <v>323</v>
      </c>
      <c r="D2348" t="s">
        <v>1</v>
      </c>
      <c r="G2348" s="156">
        <v>43112</v>
      </c>
      <c r="H2348" s="41">
        <f t="shared" si="41"/>
        <v>4001.7686759999997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0.82760699999999998</v>
      </c>
      <c r="V2348">
        <v>1.9681390000000001</v>
      </c>
      <c r="W2348">
        <v>2.1674669999999998</v>
      </c>
      <c r="X2348">
        <v>1.6486689999999999</v>
      </c>
      <c r="Y2348">
        <v>8.8460129999999992</v>
      </c>
      <c r="Z2348">
        <v>114.97195000000001</v>
      </c>
      <c r="AA2348">
        <v>34.615498000000002</v>
      </c>
      <c r="AB2348">
        <v>213.38973899999999</v>
      </c>
      <c r="AC2348">
        <v>628.18111299999998</v>
      </c>
      <c r="AD2348">
        <v>384.44562999999999</v>
      </c>
      <c r="AE2348">
        <v>727.56411900000001</v>
      </c>
      <c r="AF2348">
        <v>547.50755000000004</v>
      </c>
      <c r="AG2348">
        <v>445.692679</v>
      </c>
      <c r="AH2348">
        <v>73.748413999999997</v>
      </c>
      <c r="AI2348">
        <v>111.39211</v>
      </c>
      <c r="AJ2348">
        <v>151.722081</v>
      </c>
      <c r="AK2348">
        <v>174.94208599999999</v>
      </c>
      <c r="AL2348">
        <v>89.597380000000001</v>
      </c>
      <c r="AM2348">
        <v>72.931973999999997</v>
      </c>
      <c r="AN2348">
        <v>79.145940999999993</v>
      </c>
      <c r="AO2348">
        <v>65.949674000000002</v>
      </c>
      <c r="AP2348">
        <v>43.045717000000003</v>
      </c>
      <c r="AQ2348">
        <v>12.237959</v>
      </c>
      <c r="AR2348">
        <v>6.9946419999999998</v>
      </c>
      <c r="AS2348">
        <v>5.2887269999999997</v>
      </c>
      <c r="AT2348">
        <v>1.539164</v>
      </c>
      <c r="AU2348">
        <v>0.76422699999999999</v>
      </c>
      <c r="AV2348">
        <v>0.64240699999999995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</row>
    <row r="2349" spans="1:56" x14ac:dyDescent="0.25">
      <c r="A2349" t="s">
        <v>323</v>
      </c>
      <c r="D2349" t="s">
        <v>1</v>
      </c>
      <c r="G2349" s="156">
        <v>43113</v>
      </c>
      <c r="H2349" s="41">
        <f t="shared" si="41"/>
        <v>33897.892338999998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0.64980700000000002</v>
      </c>
      <c r="V2349">
        <v>1.0614220000000001</v>
      </c>
      <c r="W2349">
        <v>47.412782999999997</v>
      </c>
      <c r="X2349">
        <v>284.074859</v>
      </c>
      <c r="Y2349">
        <v>1610.2948530000001</v>
      </c>
      <c r="Z2349">
        <v>2188.1291099999999</v>
      </c>
      <c r="AA2349">
        <v>3075.2295130000002</v>
      </c>
      <c r="AB2349">
        <v>1378.1113459999999</v>
      </c>
      <c r="AC2349">
        <v>2581.5032900000001</v>
      </c>
      <c r="AD2349">
        <v>3160.3275749999998</v>
      </c>
      <c r="AE2349">
        <v>4855.3212229999999</v>
      </c>
      <c r="AF2349">
        <v>2345.876291</v>
      </c>
      <c r="AG2349">
        <v>1595.2540779999999</v>
      </c>
      <c r="AH2349">
        <v>3185.1484420000002</v>
      </c>
      <c r="AI2349">
        <v>449.88347299999998</v>
      </c>
      <c r="AJ2349">
        <v>318.72151000000002</v>
      </c>
      <c r="AK2349">
        <v>387.88619599999998</v>
      </c>
      <c r="AL2349">
        <v>847.46363899999994</v>
      </c>
      <c r="AM2349">
        <v>668.07336299999997</v>
      </c>
      <c r="AN2349">
        <v>781.45884699999999</v>
      </c>
      <c r="AO2349">
        <v>423.14854400000002</v>
      </c>
      <c r="AP2349">
        <v>897.76268900000002</v>
      </c>
      <c r="AQ2349">
        <v>1025.4882359999999</v>
      </c>
      <c r="AR2349">
        <v>1358.549839</v>
      </c>
      <c r="AS2349">
        <v>391.12320099999999</v>
      </c>
      <c r="AT2349">
        <v>5.1779479999999998</v>
      </c>
      <c r="AU2349">
        <v>3.4524550000000001</v>
      </c>
      <c r="AV2349">
        <v>31.307807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</row>
    <row r="2350" spans="1:56" x14ac:dyDescent="0.25">
      <c r="A2350" t="s">
        <v>323</v>
      </c>
      <c r="D2350" t="s">
        <v>1</v>
      </c>
      <c r="G2350" s="156">
        <v>43114</v>
      </c>
      <c r="H2350" s="41">
        <f t="shared" si="41"/>
        <v>110483.194139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31.632107000000001</v>
      </c>
      <c r="V2350">
        <v>262.92592200000001</v>
      </c>
      <c r="W2350">
        <v>598.72398299999998</v>
      </c>
      <c r="X2350">
        <v>1248.601359</v>
      </c>
      <c r="Y2350">
        <v>1625.1369030000001</v>
      </c>
      <c r="Z2350">
        <v>2202.3454099999999</v>
      </c>
      <c r="AA2350">
        <v>2425.4541629999999</v>
      </c>
      <c r="AB2350">
        <v>1750.4763459999999</v>
      </c>
      <c r="AC2350">
        <v>4641.7823900000003</v>
      </c>
      <c r="AD2350">
        <v>6438.1892749999997</v>
      </c>
      <c r="AE2350">
        <v>6119.076223</v>
      </c>
      <c r="AF2350">
        <v>5656.6044410000004</v>
      </c>
      <c r="AG2350">
        <v>6216.1217779999997</v>
      </c>
      <c r="AH2350">
        <v>6155.4613920000002</v>
      </c>
      <c r="AI2350">
        <v>7649.4993729999997</v>
      </c>
      <c r="AJ2350">
        <v>8323.9020600000003</v>
      </c>
      <c r="AK2350">
        <v>8663.7397959999998</v>
      </c>
      <c r="AL2350">
        <v>8240.9230889999999</v>
      </c>
      <c r="AM2350">
        <v>7619.0850630000004</v>
      </c>
      <c r="AN2350">
        <v>6821.8715970000003</v>
      </c>
      <c r="AO2350">
        <v>5793.3154439999998</v>
      </c>
      <c r="AP2350">
        <v>4633.4696389999999</v>
      </c>
      <c r="AQ2350">
        <v>3360.9261860000001</v>
      </c>
      <c r="AR2350">
        <v>2156.4031890000001</v>
      </c>
      <c r="AS2350">
        <v>1165.7274010000001</v>
      </c>
      <c r="AT2350">
        <v>518.55564800000002</v>
      </c>
      <c r="AU2350">
        <v>147.53555499999999</v>
      </c>
      <c r="AV2350">
        <v>15.708406999999999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</row>
    <row r="2351" spans="1:56" x14ac:dyDescent="0.25">
      <c r="A2351" t="s">
        <v>323</v>
      </c>
      <c r="D2351" t="s">
        <v>1</v>
      </c>
      <c r="G2351" s="156">
        <v>43115</v>
      </c>
      <c r="H2351" s="41">
        <f t="shared" si="41"/>
        <v>70557.643706000017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1.9412069999999999</v>
      </c>
      <c r="V2351">
        <v>13.403207</v>
      </c>
      <c r="W2351">
        <v>55.263587999999999</v>
      </c>
      <c r="X2351">
        <v>141.05847600000001</v>
      </c>
      <c r="Y2351">
        <v>444.76401499999997</v>
      </c>
      <c r="Z2351">
        <v>1348.6542099999999</v>
      </c>
      <c r="AA2351">
        <v>1704.47406</v>
      </c>
      <c r="AB2351">
        <v>2003.8741580000001</v>
      </c>
      <c r="AC2351">
        <v>2875.140926</v>
      </c>
      <c r="AD2351">
        <v>5381.0928620000004</v>
      </c>
      <c r="AE2351">
        <v>5301.7897279999997</v>
      </c>
      <c r="AF2351">
        <v>5112.3879390000002</v>
      </c>
      <c r="AG2351">
        <v>3716.6576639999998</v>
      </c>
      <c r="AH2351">
        <v>2189.7650290000001</v>
      </c>
      <c r="AI2351">
        <v>3098.0048820000002</v>
      </c>
      <c r="AJ2351">
        <v>3643.4346770000002</v>
      </c>
      <c r="AK2351">
        <v>3342.655021</v>
      </c>
      <c r="AL2351">
        <v>3355.3494930000002</v>
      </c>
      <c r="AM2351">
        <v>4116.5945970000002</v>
      </c>
      <c r="AN2351">
        <v>6031.9008489999997</v>
      </c>
      <c r="AO2351">
        <v>5314.930609</v>
      </c>
      <c r="AP2351">
        <v>4348.6315269999996</v>
      </c>
      <c r="AQ2351">
        <v>3182.0778780000001</v>
      </c>
      <c r="AR2351">
        <v>2036.4492560000001</v>
      </c>
      <c r="AS2351">
        <v>1125.5904989999999</v>
      </c>
      <c r="AT2351">
        <v>514.170435</v>
      </c>
      <c r="AU2351">
        <v>149.19900699999999</v>
      </c>
      <c r="AV2351">
        <v>8.3879070000000002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</row>
    <row r="2352" spans="1:56" x14ac:dyDescent="0.25">
      <c r="A2352" t="s">
        <v>323</v>
      </c>
      <c r="D2352" t="s">
        <v>1</v>
      </c>
      <c r="G2352" s="156">
        <v>43116</v>
      </c>
      <c r="H2352" s="41">
        <f t="shared" si="41"/>
        <v>118307.846355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9.2572069999999993</v>
      </c>
      <c r="V2352">
        <v>94.40804</v>
      </c>
      <c r="W2352">
        <v>396.37468999999999</v>
      </c>
      <c r="X2352">
        <v>1023.105419</v>
      </c>
      <c r="Y2352">
        <v>1910.134924</v>
      </c>
      <c r="Z2352">
        <v>2858.0031600000002</v>
      </c>
      <c r="AA2352">
        <v>3911.5586539999999</v>
      </c>
      <c r="AB2352">
        <v>4917.9749389999997</v>
      </c>
      <c r="AC2352">
        <v>5814.3882860000003</v>
      </c>
      <c r="AD2352">
        <v>6606.073899</v>
      </c>
      <c r="AE2352">
        <v>7244.0650699999997</v>
      </c>
      <c r="AF2352">
        <v>7723.8399440000003</v>
      </c>
      <c r="AG2352">
        <v>8022.8191980000001</v>
      </c>
      <c r="AH2352">
        <v>8230.7515359999998</v>
      </c>
      <c r="AI2352">
        <v>8258.7448260000001</v>
      </c>
      <c r="AJ2352">
        <v>8084.65319</v>
      </c>
      <c r="AK2352">
        <v>7757.6900779999996</v>
      </c>
      <c r="AL2352">
        <v>7348.8983600000001</v>
      </c>
      <c r="AM2352">
        <v>6766.7928380000003</v>
      </c>
      <c r="AN2352">
        <v>6000.8783469999998</v>
      </c>
      <c r="AO2352">
        <v>5060.4442280000003</v>
      </c>
      <c r="AP2352">
        <v>4017.0809549999999</v>
      </c>
      <c r="AQ2352">
        <v>2861.0052059999998</v>
      </c>
      <c r="AR2352">
        <v>1827.4898880000001</v>
      </c>
      <c r="AS2352">
        <v>990.52279499999997</v>
      </c>
      <c r="AT2352">
        <v>444.163725</v>
      </c>
      <c r="AU2352">
        <v>115.373013</v>
      </c>
      <c r="AV2352">
        <v>11.35394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</row>
    <row r="2353" spans="1:56" x14ac:dyDescent="0.25">
      <c r="A2353" t="s">
        <v>323</v>
      </c>
      <c r="D2353" t="s">
        <v>1</v>
      </c>
      <c r="G2353" s="156">
        <v>43117</v>
      </c>
      <c r="H2353" s="41">
        <f t="shared" si="41"/>
        <v>107893.78798500002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9.262499</v>
      </c>
      <c r="V2353">
        <v>96.396638999999993</v>
      </c>
      <c r="W2353">
        <v>341.302302</v>
      </c>
      <c r="X2353">
        <v>1112.2474110000001</v>
      </c>
      <c r="Y2353">
        <v>1754.7195240000001</v>
      </c>
      <c r="Z2353">
        <v>2725.974283</v>
      </c>
      <c r="AA2353">
        <v>3682.0959699999999</v>
      </c>
      <c r="AB2353">
        <v>4652.3042379999997</v>
      </c>
      <c r="AC2353">
        <v>5668.8400849999998</v>
      </c>
      <c r="AD2353">
        <v>6416.4230980000002</v>
      </c>
      <c r="AE2353">
        <v>6936.1477649999997</v>
      </c>
      <c r="AF2353">
        <v>7249.519679</v>
      </c>
      <c r="AG2353">
        <v>7513.3255710000003</v>
      </c>
      <c r="AH2353">
        <v>7533.8781129999998</v>
      </c>
      <c r="AI2353">
        <v>7442.1983449999998</v>
      </c>
      <c r="AJ2353">
        <v>7350.8057049999998</v>
      </c>
      <c r="AK2353">
        <v>7007.5301069999996</v>
      </c>
      <c r="AL2353">
        <v>6532.6519390000003</v>
      </c>
      <c r="AM2353">
        <v>5947.2710129999996</v>
      </c>
      <c r="AN2353">
        <v>5194.539624</v>
      </c>
      <c r="AO2353">
        <v>4319.2949150000004</v>
      </c>
      <c r="AP2353">
        <v>3359.8808309999999</v>
      </c>
      <c r="AQ2353">
        <v>2346.5480379999999</v>
      </c>
      <c r="AR2353">
        <v>1464.08339</v>
      </c>
      <c r="AS2353">
        <v>786.20218699999998</v>
      </c>
      <c r="AT2353">
        <v>348.09340400000002</v>
      </c>
      <c r="AU2353">
        <v>93.090902999999997</v>
      </c>
      <c r="AV2353">
        <v>9.1604069999999993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</row>
    <row r="2354" spans="1:56" x14ac:dyDescent="0.25">
      <c r="A2354" t="s">
        <v>323</v>
      </c>
      <c r="D2354" t="s">
        <v>1</v>
      </c>
      <c r="G2354" s="156">
        <v>43118</v>
      </c>
      <c r="H2354" s="41">
        <f t="shared" si="41"/>
        <v>87244.984297000017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7.6443070000000004</v>
      </c>
      <c r="V2354">
        <v>77.492706999999996</v>
      </c>
      <c r="W2354">
        <v>331.17769399999997</v>
      </c>
      <c r="X2354">
        <v>903.928718</v>
      </c>
      <c r="Y2354">
        <v>1703.7731610000001</v>
      </c>
      <c r="Z2354">
        <v>2540.5361170000001</v>
      </c>
      <c r="AA2354">
        <v>3427.1812650000002</v>
      </c>
      <c r="AB2354">
        <v>4241.8856029999997</v>
      </c>
      <c r="AC2354">
        <v>4958.3936389999999</v>
      </c>
      <c r="AD2354">
        <v>5520.5867539999999</v>
      </c>
      <c r="AE2354">
        <v>5950.2817539999996</v>
      </c>
      <c r="AF2354">
        <v>6188.3098600000003</v>
      </c>
      <c r="AG2354">
        <v>6303.7819019999997</v>
      </c>
      <c r="AH2354">
        <v>6298.5812249999999</v>
      </c>
      <c r="AI2354">
        <v>6129.2184399999996</v>
      </c>
      <c r="AJ2354">
        <v>5853.6355599999997</v>
      </c>
      <c r="AK2354">
        <v>5444.371744</v>
      </c>
      <c r="AL2354">
        <v>4928.6884520000003</v>
      </c>
      <c r="AM2354">
        <v>4348.2933409999996</v>
      </c>
      <c r="AN2354">
        <v>3632.350891</v>
      </c>
      <c r="AO2354">
        <v>2986.0328180000001</v>
      </c>
      <c r="AP2354">
        <v>2250.882908</v>
      </c>
      <c r="AQ2354">
        <v>1521.2790239999999</v>
      </c>
      <c r="AR2354">
        <v>941.45725100000004</v>
      </c>
      <c r="AS2354">
        <v>488.22997500000002</v>
      </c>
      <c r="AT2354">
        <v>206.948747</v>
      </c>
      <c r="AU2354">
        <v>54.700432999999997</v>
      </c>
      <c r="AV2354">
        <v>5.3400069999999999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</row>
    <row r="2355" spans="1:56" x14ac:dyDescent="0.25">
      <c r="A2355" t="s">
        <v>323</v>
      </c>
      <c r="D2355" t="s">
        <v>1</v>
      </c>
      <c r="G2355" s="156">
        <v>43119</v>
      </c>
      <c r="H2355" s="41">
        <f t="shared" si="41"/>
        <v>72713.965025999976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5.5022070000000003</v>
      </c>
      <c r="V2355">
        <v>59.437939</v>
      </c>
      <c r="W2355">
        <v>261.73616700000002</v>
      </c>
      <c r="X2355">
        <v>712.84596899999997</v>
      </c>
      <c r="Y2355">
        <v>1381.2447629999999</v>
      </c>
      <c r="Z2355">
        <v>2106.1467499999999</v>
      </c>
      <c r="AA2355">
        <v>2874.0301479999998</v>
      </c>
      <c r="AB2355">
        <v>3557.3292390000001</v>
      </c>
      <c r="AC2355">
        <v>4122.3135130000001</v>
      </c>
      <c r="AD2355">
        <v>4601.8056299999998</v>
      </c>
      <c r="AE2355">
        <v>4902.5697689999997</v>
      </c>
      <c r="AF2355">
        <v>5095.2563</v>
      </c>
      <c r="AG2355">
        <v>5143.7899790000001</v>
      </c>
      <c r="AH2355">
        <v>5121.4427640000004</v>
      </c>
      <c r="AI2355">
        <v>5014.3321599999999</v>
      </c>
      <c r="AJ2355">
        <v>4810.6195310000003</v>
      </c>
      <c r="AK2355">
        <v>4464.5700360000001</v>
      </c>
      <c r="AL2355">
        <v>4039.4872300000002</v>
      </c>
      <c r="AM2355">
        <v>3529.6944239999998</v>
      </c>
      <c r="AN2355">
        <v>3038.7033409999999</v>
      </c>
      <c r="AO2355">
        <v>2533.4021739999998</v>
      </c>
      <c r="AP2355">
        <v>2055.839567</v>
      </c>
      <c r="AQ2355">
        <v>1491.567409</v>
      </c>
      <c r="AR2355">
        <v>953.61359200000004</v>
      </c>
      <c r="AS2355">
        <v>527.15242699999999</v>
      </c>
      <c r="AT2355">
        <v>239.92296400000001</v>
      </c>
      <c r="AU2355">
        <v>63.750627000000001</v>
      </c>
      <c r="AV2355">
        <v>5.8584069999999997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</row>
    <row r="2356" spans="1:56" x14ac:dyDescent="0.25">
      <c r="A2356" t="s">
        <v>323</v>
      </c>
      <c r="D2356" t="s">
        <v>1</v>
      </c>
      <c r="G2356" s="156">
        <v>43120</v>
      </c>
      <c r="H2356" s="41">
        <f t="shared" si="41"/>
        <v>64546.744838999999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3.8267069999999999</v>
      </c>
      <c r="V2356">
        <v>92.838121999999998</v>
      </c>
      <c r="W2356">
        <v>291.20308299999999</v>
      </c>
      <c r="X2356">
        <v>465.55655899999999</v>
      </c>
      <c r="Y2356">
        <v>875.04430300000001</v>
      </c>
      <c r="Z2356">
        <v>835.07335999999998</v>
      </c>
      <c r="AA2356">
        <v>1516.087863</v>
      </c>
      <c r="AB2356">
        <v>3123.2256459999999</v>
      </c>
      <c r="AC2356">
        <v>4644.3486400000002</v>
      </c>
      <c r="AD2356">
        <v>5282.6259749999999</v>
      </c>
      <c r="AE2356">
        <v>5452.0095229999997</v>
      </c>
      <c r="AF2356">
        <v>3966.5486409999999</v>
      </c>
      <c r="AG2356">
        <v>5453.0990780000002</v>
      </c>
      <c r="AH2356">
        <v>4683.481092</v>
      </c>
      <c r="AI2356">
        <v>3499.2004729999999</v>
      </c>
      <c r="AJ2356">
        <v>3677.6808099999998</v>
      </c>
      <c r="AK2356">
        <v>4542.7887959999998</v>
      </c>
      <c r="AL2356">
        <v>5138.6127390000001</v>
      </c>
      <c r="AM2356">
        <v>2744.7872130000001</v>
      </c>
      <c r="AN2356">
        <v>1250.656997</v>
      </c>
      <c r="AO2356">
        <v>3019.5390940000002</v>
      </c>
      <c r="AP2356">
        <v>2063.7987389999998</v>
      </c>
      <c r="AQ2356">
        <v>1105.2501360000001</v>
      </c>
      <c r="AR2356">
        <v>259.26713899999999</v>
      </c>
      <c r="AS2356">
        <v>404.83540099999999</v>
      </c>
      <c r="AT2356">
        <v>100.498648</v>
      </c>
      <c r="AU2356">
        <v>51.609555</v>
      </c>
      <c r="AV2356">
        <v>3.2505069999999998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</row>
    <row r="2357" spans="1:56" x14ac:dyDescent="0.25">
      <c r="A2357" t="s">
        <v>323</v>
      </c>
      <c r="D2357" t="s">
        <v>1</v>
      </c>
      <c r="G2357" s="156">
        <v>43121</v>
      </c>
      <c r="H2357" s="41">
        <f t="shared" si="41"/>
        <v>46308.712088999993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0.50240700000000005</v>
      </c>
      <c r="V2357">
        <v>1.5993219999999999</v>
      </c>
      <c r="W2357">
        <v>20.186283</v>
      </c>
      <c r="X2357">
        <v>64.656559000000001</v>
      </c>
      <c r="Y2357">
        <v>207.741253</v>
      </c>
      <c r="Z2357">
        <v>1054.1135099999999</v>
      </c>
      <c r="AA2357">
        <v>2184.5181630000002</v>
      </c>
      <c r="AB2357">
        <v>2099.6329460000002</v>
      </c>
      <c r="AC2357">
        <v>777.42929000000004</v>
      </c>
      <c r="AD2357">
        <v>3019.5022250000002</v>
      </c>
      <c r="AE2357">
        <v>4674.4220729999997</v>
      </c>
      <c r="AF2357">
        <v>4848.4191410000003</v>
      </c>
      <c r="AG2357">
        <v>4812.5321780000004</v>
      </c>
      <c r="AH2357">
        <v>2326.5416420000001</v>
      </c>
      <c r="AI2357">
        <v>2045.2292729999999</v>
      </c>
      <c r="AJ2357">
        <v>3495.5918099999999</v>
      </c>
      <c r="AK2357">
        <v>2445.572596</v>
      </c>
      <c r="AL2357">
        <v>2918.6147390000001</v>
      </c>
      <c r="AM2357">
        <v>1856.922163</v>
      </c>
      <c r="AN2357">
        <v>940.179847</v>
      </c>
      <c r="AO2357">
        <v>782.80864399999996</v>
      </c>
      <c r="AP2357">
        <v>2163.883789</v>
      </c>
      <c r="AQ2357">
        <v>2044.2324860000001</v>
      </c>
      <c r="AR2357">
        <v>754.17233899999997</v>
      </c>
      <c r="AS2357">
        <v>569.27810099999999</v>
      </c>
      <c r="AT2357">
        <v>181.492548</v>
      </c>
      <c r="AU2357">
        <v>17.107154999999999</v>
      </c>
      <c r="AV2357">
        <v>1.829607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</row>
    <row r="2358" spans="1:56" x14ac:dyDescent="0.25">
      <c r="A2358" t="s">
        <v>323</v>
      </c>
      <c r="D2358" t="s">
        <v>1</v>
      </c>
      <c r="G2358" s="156">
        <v>43122</v>
      </c>
      <c r="H2358" s="41">
        <f t="shared" si="41"/>
        <v>91612.082005999982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0.62490699999999999</v>
      </c>
      <c r="V2358">
        <v>7.0661069999999997</v>
      </c>
      <c r="W2358">
        <v>51.735787999999999</v>
      </c>
      <c r="X2358">
        <v>192.017526</v>
      </c>
      <c r="Y2358">
        <v>484.70576499999999</v>
      </c>
      <c r="Z2358">
        <v>1163.68956</v>
      </c>
      <c r="AA2358">
        <v>2217.64516</v>
      </c>
      <c r="AB2358">
        <v>2989.3013080000001</v>
      </c>
      <c r="AC2358">
        <v>4401.6419260000002</v>
      </c>
      <c r="AD2358">
        <v>5371.0795619999999</v>
      </c>
      <c r="AE2358">
        <v>5979.8978779999998</v>
      </c>
      <c r="AF2358">
        <v>6410.3133889999999</v>
      </c>
      <c r="AG2358">
        <v>6789.9940640000004</v>
      </c>
      <c r="AH2358">
        <v>6621.7635289999998</v>
      </c>
      <c r="AI2358">
        <v>6610.3006820000001</v>
      </c>
      <c r="AJ2358">
        <v>6805.1156270000001</v>
      </c>
      <c r="AK2358">
        <v>6610.5708709999999</v>
      </c>
      <c r="AL2358">
        <v>6196.9466929999999</v>
      </c>
      <c r="AM2358">
        <v>5619.9308469999996</v>
      </c>
      <c r="AN2358">
        <v>4917.4393490000002</v>
      </c>
      <c r="AO2358">
        <v>4124.4281090000004</v>
      </c>
      <c r="AP2358">
        <v>3208.4264269999999</v>
      </c>
      <c r="AQ2358">
        <v>2269.221278</v>
      </c>
      <c r="AR2358">
        <v>1428.2819059999999</v>
      </c>
      <c r="AS2358">
        <v>743.82409900000005</v>
      </c>
      <c r="AT2358">
        <v>313.61693500000001</v>
      </c>
      <c r="AU2358">
        <v>77.669707000000002</v>
      </c>
      <c r="AV2358">
        <v>4.8330070000000003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</row>
    <row r="2359" spans="1:56" x14ac:dyDescent="0.25">
      <c r="A2359" t="s">
        <v>323</v>
      </c>
      <c r="D2359" t="s">
        <v>1</v>
      </c>
      <c r="G2359" s="156">
        <v>43123</v>
      </c>
      <c r="H2359" s="41">
        <f t="shared" si="41"/>
        <v>106026.47344599999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1.1124069999999999</v>
      </c>
      <c r="V2359">
        <v>10.31114</v>
      </c>
      <c r="W2359">
        <v>141.93949000000001</v>
      </c>
      <c r="X2359">
        <v>512.58006899999998</v>
      </c>
      <c r="Y2359">
        <v>747.10362399999997</v>
      </c>
      <c r="Z2359">
        <v>843.18157699999995</v>
      </c>
      <c r="AA2359">
        <v>1887.9733209999999</v>
      </c>
      <c r="AB2359">
        <v>3739.5472559999998</v>
      </c>
      <c r="AC2359">
        <v>5094.5913529999998</v>
      </c>
      <c r="AD2359">
        <v>5880.509916</v>
      </c>
      <c r="AE2359">
        <v>6650.625387</v>
      </c>
      <c r="AF2359">
        <v>7263.2323610000003</v>
      </c>
      <c r="AG2359">
        <v>7649.6404149999998</v>
      </c>
      <c r="AH2359">
        <v>7912.5002029999996</v>
      </c>
      <c r="AI2359">
        <v>7925.1131429999996</v>
      </c>
      <c r="AJ2359">
        <v>7788.4449070000001</v>
      </c>
      <c r="AK2359">
        <v>7605.119995</v>
      </c>
      <c r="AL2359">
        <v>7243.8622269999996</v>
      </c>
      <c r="AM2359">
        <v>6655.2209549999998</v>
      </c>
      <c r="AN2359">
        <v>5833.8694139999998</v>
      </c>
      <c r="AO2359">
        <v>4866.9251450000002</v>
      </c>
      <c r="AP2359">
        <v>3834.7933720000001</v>
      </c>
      <c r="AQ2359">
        <v>2742.9307229999999</v>
      </c>
      <c r="AR2359">
        <v>1745.050105</v>
      </c>
      <c r="AS2359">
        <v>931.22596199999998</v>
      </c>
      <c r="AT2359">
        <v>405.46599200000003</v>
      </c>
      <c r="AU2359">
        <v>105.55278</v>
      </c>
      <c r="AV2359">
        <v>8.0502070000000003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</row>
    <row r="2360" spans="1:56" x14ac:dyDescent="0.25">
      <c r="A2360" t="s">
        <v>323</v>
      </c>
      <c r="D2360" t="s">
        <v>1</v>
      </c>
      <c r="G2360" s="156">
        <v>43124</v>
      </c>
      <c r="H2360" s="41">
        <f t="shared" si="41"/>
        <v>98595.529635000028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8.0314990000000002</v>
      </c>
      <c r="V2360">
        <v>38.475239000000002</v>
      </c>
      <c r="W2360">
        <v>55.900302000000003</v>
      </c>
      <c r="X2360">
        <v>538.15881100000001</v>
      </c>
      <c r="Y2360">
        <v>1422.848624</v>
      </c>
      <c r="Z2360">
        <v>2089.6816829999998</v>
      </c>
      <c r="AA2360">
        <v>1514.70857</v>
      </c>
      <c r="AB2360">
        <v>1114.8267880000001</v>
      </c>
      <c r="AC2360">
        <v>2907.2734850000002</v>
      </c>
      <c r="AD2360">
        <v>4963.2860479999999</v>
      </c>
      <c r="AE2360">
        <v>6274.7203149999996</v>
      </c>
      <c r="AF2360">
        <v>6904.5187290000003</v>
      </c>
      <c r="AG2360">
        <v>7347.6506710000003</v>
      </c>
      <c r="AH2360">
        <v>7616.439163</v>
      </c>
      <c r="AI2360">
        <v>7731.3537450000003</v>
      </c>
      <c r="AJ2360">
        <v>7659.0464549999997</v>
      </c>
      <c r="AK2360">
        <v>7401.5748569999996</v>
      </c>
      <c r="AL2360">
        <v>6954.6627390000003</v>
      </c>
      <c r="AM2360">
        <v>6411.1052630000004</v>
      </c>
      <c r="AN2360">
        <v>5663.0316240000002</v>
      </c>
      <c r="AO2360">
        <v>4748.0283650000001</v>
      </c>
      <c r="AP2360">
        <v>3720.9540809999999</v>
      </c>
      <c r="AQ2360">
        <v>2589.1619879999998</v>
      </c>
      <c r="AR2360">
        <v>1617.58249</v>
      </c>
      <c r="AS2360">
        <v>854.21638700000005</v>
      </c>
      <c r="AT2360">
        <v>356.988204</v>
      </c>
      <c r="AU2360">
        <v>86.329302999999996</v>
      </c>
      <c r="AV2360">
        <v>4.9742069999999998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</row>
    <row r="2361" spans="1:56" x14ac:dyDescent="0.25">
      <c r="A2361" t="s">
        <v>323</v>
      </c>
      <c r="D2361" t="s">
        <v>1</v>
      </c>
      <c r="G2361" s="156">
        <v>43125</v>
      </c>
      <c r="H2361" s="41">
        <f t="shared" si="41"/>
        <v>93654.930066000015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1.0829070000000001</v>
      </c>
      <c r="V2361">
        <v>4.5895070000000002</v>
      </c>
      <c r="W2361">
        <v>23.553794</v>
      </c>
      <c r="X2361">
        <v>165.75451799999999</v>
      </c>
      <c r="Y2361">
        <v>652.33316100000002</v>
      </c>
      <c r="Z2361">
        <v>2069.1110170000002</v>
      </c>
      <c r="AA2361">
        <v>3176.7264150000001</v>
      </c>
      <c r="AB2361">
        <v>4142.7056990000001</v>
      </c>
      <c r="AC2361">
        <v>4953.827354</v>
      </c>
      <c r="AD2361">
        <v>5597.2623469999999</v>
      </c>
      <c r="AE2361">
        <v>6148.5604229999999</v>
      </c>
      <c r="AF2361">
        <v>6593.9561860000003</v>
      </c>
      <c r="AG2361">
        <v>6889.3522000000003</v>
      </c>
      <c r="AH2361">
        <v>6951.5112209999998</v>
      </c>
      <c r="AI2361">
        <v>6918.9539670000004</v>
      </c>
      <c r="AJ2361">
        <v>6622.8515209999996</v>
      </c>
      <c r="AK2361">
        <v>6388.7908090000001</v>
      </c>
      <c r="AL2361">
        <v>5558.289941</v>
      </c>
      <c r="AM2361">
        <v>5394.2610240000004</v>
      </c>
      <c r="AN2361">
        <v>4637.9711530000004</v>
      </c>
      <c r="AO2361">
        <v>3905.7800940000002</v>
      </c>
      <c r="AP2361">
        <v>2988.4145210000001</v>
      </c>
      <c r="AQ2361">
        <v>2043.1988240000001</v>
      </c>
      <c r="AR2361">
        <v>1203.9984010000001</v>
      </c>
      <c r="AS2361">
        <v>384.20242500000001</v>
      </c>
      <c r="AT2361">
        <v>189.627747</v>
      </c>
      <c r="AU2361">
        <v>46.674382999999999</v>
      </c>
      <c r="AV2361">
        <v>1.5885069999999999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</row>
    <row r="2362" spans="1:56" x14ac:dyDescent="0.25">
      <c r="A2362" t="s">
        <v>323</v>
      </c>
      <c r="D2362" t="s">
        <v>1</v>
      </c>
      <c r="G2362" s="156">
        <v>43126</v>
      </c>
      <c r="H2362" s="41">
        <f t="shared" si="41"/>
        <v>62604.710739000002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0.64570700000000003</v>
      </c>
      <c r="V2362">
        <v>2.2523219999999999</v>
      </c>
      <c r="W2362">
        <v>34.122283000000003</v>
      </c>
      <c r="X2362">
        <v>104.49145900000001</v>
      </c>
      <c r="Y2362">
        <v>341.93585300000001</v>
      </c>
      <c r="Z2362">
        <v>993.56890999999996</v>
      </c>
      <c r="AA2362">
        <v>1425.4867630000001</v>
      </c>
      <c r="AB2362">
        <v>2640.1246959999999</v>
      </c>
      <c r="AC2362">
        <v>4295.8825399999996</v>
      </c>
      <c r="AD2362">
        <v>5041.1119749999998</v>
      </c>
      <c r="AE2362">
        <v>5830.1190230000002</v>
      </c>
      <c r="AF2362">
        <v>6042.3056409999999</v>
      </c>
      <c r="AG2362">
        <v>5122.9302779999998</v>
      </c>
      <c r="AH2362">
        <v>6145.8073919999997</v>
      </c>
      <c r="AI2362">
        <v>5759.9044729999996</v>
      </c>
      <c r="AJ2362">
        <v>3047.29151</v>
      </c>
      <c r="AK2362">
        <v>4178.0015960000001</v>
      </c>
      <c r="AL2362">
        <v>3453.4477889999998</v>
      </c>
      <c r="AM2362">
        <v>3806.4424130000002</v>
      </c>
      <c r="AN2362">
        <v>2945.1354970000002</v>
      </c>
      <c r="AO2362">
        <v>1132.131294</v>
      </c>
      <c r="AP2362">
        <v>242.91293899999999</v>
      </c>
      <c r="AQ2362">
        <v>9.6772860000000005</v>
      </c>
      <c r="AR2362">
        <v>4.1821890000000002</v>
      </c>
      <c r="AS2362">
        <v>2.124701</v>
      </c>
      <c r="AT2362">
        <v>1.105248</v>
      </c>
      <c r="AU2362">
        <v>0.71145499999999995</v>
      </c>
      <c r="AV2362">
        <v>0.85750700000000002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</row>
    <row r="2363" spans="1:56" x14ac:dyDescent="0.25">
      <c r="A2363" t="s">
        <v>323</v>
      </c>
      <c r="D2363" t="s">
        <v>1</v>
      </c>
      <c r="G2363" s="156">
        <v>43127</v>
      </c>
      <c r="H2363" s="41">
        <f t="shared" si="41"/>
        <v>78115.830689000024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0.51280700000000001</v>
      </c>
      <c r="V2363">
        <v>14.071322</v>
      </c>
      <c r="W2363">
        <v>106.332533</v>
      </c>
      <c r="X2363">
        <v>280.66005899999999</v>
      </c>
      <c r="Y2363">
        <v>736.49740299999996</v>
      </c>
      <c r="Z2363">
        <v>1061.4197099999999</v>
      </c>
      <c r="AA2363">
        <v>1971.5686129999999</v>
      </c>
      <c r="AB2363">
        <v>3304.9486959999999</v>
      </c>
      <c r="AC2363">
        <v>4167.24269</v>
      </c>
      <c r="AD2363">
        <v>4959.1746249999997</v>
      </c>
      <c r="AE2363">
        <v>5674.252673</v>
      </c>
      <c r="AF2363">
        <v>5968.0957410000001</v>
      </c>
      <c r="AG2363">
        <v>6083.2532279999996</v>
      </c>
      <c r="AH2363">
        <v>6111.5857919999999</v>
      </c>
      <c r="AI2363">
        <v>5833.5050730000003</v>
      </c>
      <c r="AJ2363">
        <v>5456.8688099999999</v>
      </c>
      <c r="AK2363">
        <v>4865.5502960000003</v>
      </c>
      <c r="AL2363">
        <v>4381.3570390000004</v>
      </c>
      <c r="AM2363">
        <v>4343.0071630000002</v>
      </c>
      <c r="AN2363">
        <v>3753.8974469999998</v>
      </c>
      <c r="AO2363">
        <v>3134.6629440000002</v>
      </c>
      <c r="AP2363">
        <v>2434.9360889999998</v>
      </c>
      <c r="AQ2363">
        <v>1676.863286</v>
      </c>
      <c r="AR2363">
        <v>1038.041039</v>
      </c>
      <c r="AS2363">
        <v>520.37830099999996</v>
      </c>
      <c r="AT2363">
        <v>194.622648</v>
      </c>
      <c r="AU2363">
        <v>39.900055000000002</v>
      </c>
      <c r="AV2363">
        <v>2.6246070000000001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</row>
    <row r="2364" spans="1:56" x14ac:dyDescent="0.25">
      <c r="A2364" t="s">
        <v>323</v>
      </c>
      <c r="D2364" t="s">
        <v>1</v>
      </c>
      <c r="G2364" s="156">
        <v>43128</v>
      </c>
      <c r="H2364" s="41">
        <f t="shared" si="41"/>
        <v>64810.856789000012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1.0700069999999999</v>
      </c>
      <c r="V2364">
        <v>26.147722000000002</v>
      </c>
      <c r="W2364">
        <v>166.43308300000001</v>
      </c>
      <c r="X2364">
        <v>565.020309</v>
      </c>
      <c r="Y2364">
        <v>1198.512753</v>
      </c>
      <c r="Z2364">
        <v>1901.8940600000001</v>
      </c>
      <c r="AA2364">
        <v>2616.4015129999998</v>
      </c>
      <c r="AB2364">
        <v>3229.3080960000002</v>
      </c>
      <c r="AC2364">
        <v>3800.7525900000001</v>
      </c>
      <c r="AD2364">
        <v>4242.0696749999997</v>
      </c>
      <c r="AE2364">
        <v>4550.926023</v>
      </c>
      <c r="AF2364">
        <v>4702.2606409999999</v>
      </c>
      <c r="AG2364">
        <v>4728.1983280000004</v>
      </c>
      <c r="AH2364">
        <v>4650.4101419999997</v>
      </c>
      <c r="AI2364">
        <v>4512.566323</v>
      </c>
      <c r="AJ2364">
        <v>4264.3328600000004</v>
      </c>
      <c r="AK2364">
        <v>3935.2159959999999</v>
      </c>
      <c r="AL2364">
        <v>3462.1948889999999</v>
      </c>
      <c r="AM2364">
        <v>3040.018063</v>
      </c>
      <c r="AN2364">
        <v>2828.1492969999999</v>
      </c>
      <c r="AO2364">
        <v>2276.3417939999999</v>
      </c>
      <c r="AP2364">
        <v>1730.428439</v>
      </c>
      <c r="AQ2364">
        <v>1179.8501859999999</v>
      </c>
      <c r="AR2364">
        <v>699.43938900000001</v>
      </c>
      <c r="AS2364">
        <v>345.31330100000002</v>
      </c>
      <c r="AT2364">
        <v>129.322948</v>
      </c>
      <c r="AU2364">
        <v>26.225854999999999</v>
      </c>
      <c r="AV2364">
        <v>2.0525069999999999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</row>
    <row r="2365" spans="1:56" x14ac:dyDescent="0.25">
      <c r="A2365" t="s">
        <v>323</v>
      </c>
      <c r="D2365" t="s">
        <v>1</v>
      </c>
      <c r="G2365" s="156">
        <v>43129</v>
      </c>
      <c r="H2365" s="41">
        <f t="shared" si="41"/>
        <v>19958.304005999998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2.4333070000000001</v>
      </c>
      <c r="V2365">
        <v>25.447006999999999</v>
      </c>
      <c r="W2365">
        <v>85.451037999999997</v>
      </c>
      <c r="X2365">
        <v>103.614476</v>
      </c>
      <c r="Y2365">
        <v>161.10931500000001</v>
      </c>
      <c r="Z2365">
        <v>200.24686</v>
      </c>
      <c r="AA2365">
        <v>783.73976000000005</v>
      </c>
      <c r="AB2365">
        <v>1857.022858</v>
      </c>
      <c r="AC2365">
        <v>2391.4559760000002</v>
      </c>
      <c r="AD2365">
        <v>3411.2234119999998</v>
      </c>
      <c r="AE2365">
        <v>2722.1084780000001</v>
      </c>
      <c r="AF2365">
        <v>2015.081889</v>
      </c>
      <c r="AG2365">
        <v>2153.267664</v>
      </c>
      <c r="AH2365">
        <v>1222.5249289999999</v>
      </c>
      <c r="AI2365">
        <v>328.13258200000001</v>
      </c>
      <c r="AJ2365">
        <v>111.44797699999999</v>
      </c>
      <c r="AK2365">
        <v>135.59992099999999</v>
      </c>
      <c r="AL2365">
        <v>300.24789299999998</v>
      </c>
      <c r="AM2365">
        <v>1386.194497</v>
      </c>
      <c r="AN2365">
        <v>439.70209899999998</v>
      </c>
      <c r="AO2365">
        <v>75.090209000000002</v>
      </c>
      <c r="AP2365">
        <v>16.307427000000001</v>
      </c>
      <c r="AQ2365">
        <v>13.105478</v>
      </c>
      <c r="AR2365">
        <v>10.981306</v>
      </c>
      <c r="AS2365">
        <v>3.7511990000000002</v>
      </c>
      <c r="AT2365">
        <v>1.3235349999999999</v>
      </c>
      <c r="AU2365">
        <v>0.79260699999999995</v>
      </c>
      <c r="AV2365">
        <v>0.90030699999999997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</row>
    <row r="2366" spans="1:56" x14ac:dyDescent="0.25">
      <c r="A2366" t="s">
        <v>323</v>
      </c>
      <c r="D2366" t="s">
        <v>1</v>
      </c>
      <c r="G2366" s="156">
        <v>43130</v>
      </c>
      <c r="H2366" s="41">
        <f t="shared" si="41"/>
        <v>48864.681746000009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0.81900700000000004</v>
      </c>
      <c r="V2366">
        <v>1.73254</v>
      </c>
      <c r="W2366">
        <v>2.2787899999999999</v>
      </c>
      <c r="X2366">
        <v>3.7423690000000001</v>
      </c>
      <c r="Y2366">
        <v>14.479374</v>
      </c>
      <c r="Z2366">
        <v>83.358277000000001</v>
      </c>
      <c r="AA2366">
        <v>150.31262100000001</v>
      </c>
      <c r="AB2366">
        <v>136.91475600000001</v>
      </c>
      <c r="AC2366">
        <v>987.05635299999994</v>
      </c>
      <c r="AD2366">
        <v>1935.834366</v>
      </c>
      <c r="AE2366">
        <v>4699.0582370000002</v>
      </c>
      <c r="AF2366">
        <v>5978.9749609999999</v>
      </c>
      <c r="AG2366">
        <v>4622.4579649999996</v>
      </c>
      <c r="AH2366">
        <v>1654.5716030000001</v>
      </c>
      <c r="AI2366">
        <v>2514.0118430000002</v>
      </c>
      <c r="AJ2366">
        <v>3507.8852069999998</v>
      </c>
      <c r="AK2366">
        <v>4922.3211950000004</v>
      </c>
      <c r="AL2366">
        <v>3421.1509270000001</v>
      </c>
      <c r="AM2366">
        <v>2816.6070549999999</v>
      </c>
      <c r="AN2366">
        <v>3086.1520639999999</v>
      </c>
      <c r="AO2366">
        <v>3780.2597449999998</v>
      </c>
      <c r="AP2366">
        <v>1531.7846219999999</v>
      </c>
      <c r="AQ2366">
        <v>1316.336773</v>
      </c>
      <c r="AR2366">
        <v>1091.5715049999999</v>
      </c>
      <c r="AS2366">
        <v>482.48711200000002</v>
      </c>
      <c r="AT2366">
        <v>119.34339199999999</v>
      </c>
      <c r="AU2366">
        <v>1.76478</v>
      </c>
      <c r="AV2366">
        <v>1.414307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</row>
    <row r="2367" spans="1:56" x14ac:dyDescent="0.25">
      <c r="A2367" t="s">
        <v>323</v>
      </c>
      <c r="D2367" t="s">
        <v>1</v>
      </c>
      <c r="G2367" s="156">
        <v>43131</v>
      </c>
      <c r="H2367" s="41">
        <f t="shared" si="41"/>
        <v>72700.315604999996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1.4145989999999999</v>
      </c>
      <c r="V2367">
        <v>2.4371390000000002</v>
      </c>
      <c r="W2367">
        <v>5.3494020000000004</v>
      </c>
      <c r="X2367">
        <v>266.37146100000001</v>
      </c>
      <c r="Y2367">
        <v>506.68347399999999</v>
      </c>
      <c r="Z2367">
        <v>468.277873</v>
      </c>
      <c r="AA2367">
        <v>2473.6160100000002</v>
      </c>
      <c r="AB2367">
        <v>1401.8531780000001</v>
      </c>
      <c r="AC2367">
        <v>1560.4546250000001</v>
      </c>
      <c r="AD2367">
        <v>2000.006138</v>
      </c>
      <c r="AE2367">
        <v>5528.247805</v>
      </c>
      <c r="AF2367">
        <v>4493.1696689999999</v>
      </c>
      <c r="AG2367">
        <v>3596.7053110000002</v>
      </c>
      <c r="AH2367">
        <v>6761.1939030000003</v>
      </c>
      <c r="AI2367">
        <v>7527.9622849999996</v>
      </c>
      <c r="AJ2367">
        <v>7268.1266450000003</v>
      </c>
      <c r="AK2367">
        <v>6231.0551759999998</v>
      </c>
      <c r="AL2367">
        <v>4901.9865540000001</v>
      </c>
      <c r="AM2367">
        <v>3905.0578329999998</v>
      </c>
      <c r="AN2367">
        <v>3070.1240939999998</v>
      </c>
      <c r="AO2367">
        <v>4449.1729509999996</v>
      </c>
      <c r="AP2367">
        <v>2241.0779419999999</v>
      </c>
      <c r="AQ2367">
        <v>1870.4934049999999</v>
      </c>
      <c r="AR2367">
        <v>1349.639631</v>
      </c>
      <c r="AS2367">
        <v>663.64936799999998</v>
      </c>
      <c r="AT2367">
        <v>134.685644</v>
      </c>
      <c r="AU2367">
        <v>20.325842999999999</v>
      </c>
      <c r="AV2367">
        <v>1.1776470000000001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</row>
    <row r="2368" spans="1:56" x14ac:dyDescent="0.25">
      <c r="A2368" t="s">
        <v>323</v>
      </c>
      <c r="D2368" t="s">
        <v>1</v>
      </c>
      <c r="G2368" s="156">
        <v>43132</v>
      </c>
      <c r="H2368" s="41">
        <f t="shared" si="41"/>
        <v>118814.11505399998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2.2729469999999998</v>
      </c>
      <c r="V2368">
        <v>36.171047000000002</v>
      </c>
      <c r="W2368">
        <v>218.72626399999999</v>
      </c>
      <c r="X2368">
        <v>736.64026699999999</v>
      </c>
      <c r="Y2368">
        <v>1629.0277000000001</v>
      </c>
      <c r="Z2368">
        <v>2668.9805740000002</v>
      </c>
      <c r="AA2368">
        <v>3758.4381640000001</v>
      </c>
      <c r="AB2368">
        <v>4858.1823000000004</v>
      </c>
      <c r="AC2368">
        <v>5859.8425580000003</v>
      </c>
      <c r="AD2368">
        <v>6685.5865649999996</v>
      </c>
      <c r="AE2368">
        <v>7370.1766790000001</v>
      </c>
      <c r="AF2368">
        <v>7781.6156590000001</v>
      </c>
      <c r="AG2368">
        <v>8098.8341490000003</v>
      </c>
      <c r="AH2368">
        <v>8404.1913270000005</v>
      </c>
      <c r="AI2368">
        <v>8431.9029630000005</v>
      </c>
      <c r="AJ2368">
        <v>8273.8253960000002</v>
      </c>
      <c r="AK2368">
        <v>7991.606331</v>
      </c>
      <c r="AL2368">
        <v>7572.2203399999999</v>
      </c>
      <c r="AM2368">
        <v>7008.4978430000001</v>
      </c>
      <c r="AN2368">
        <v>6124.4750320000003</v>
      </c>
      <c r="AO2368">
        <v>5190.8260760000003</v>
      </c>
      <c r="AP2368">
        <v>4212.6298690000003</v>
      </c>
      <c r="AQ2368">
        <v>2872.8042719999999</v>
      </c>
      <c r="AR2368">
        <v>1673.519875</v>
      </c>
      <c r="AS2368">
        <v>906.54616899999996</v>
      </c>
      <c r="AT2368">
        <v>367.70536800000002</v>
      </c>
      <c r="AU2368">
        <v>75.752572999999998</v>
      </c>
      <c r="AV2368">
        <v>3.1167470000000002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</row>
    <row r="2369" spans="1:56" x14ac:dyDescent="0.25">
      <c r="A2369" t="s">
        <v>323</v>
      </c>
      <c r="D2369" t="s">
        <v>1</v>
      </c>
      <c r="G2369" s="156">
        <v>43133</v>
      </c>
      <c r="H2369" s="41">
        <f t="shared" si="41"/>
        <v>112930.35331000001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2.0673469999999998</v>
      </c>
      <c r="V2369">
        <v>29.151679000000001</v>
      </c>
      <c r="W2369">
        <v>202.509007</v>
      </c>
      <c r="X2369">
        <v>681.54539</v>
      </c>
      <c r="Y2369">
        <v>1508.182272</v>
      </c>
      <c r="Z2369">
        <v>2485.525423</v>
      </c>
      <c r="AA2369">
        <v>3518.6026099999999</v>
      </c>
      <c r="AB2369">
        <v>4528.9309190000004</v>
      </c>
      <c r="AC2369">
        <v>5376.6189050000003</v>
      </c>
      <c r="AD2369">
        <v>6004.9046680000001</v>
      </c>
      <c r="AE2369">
        <v>6760.1445659999999</v>
      </c>
      <c r="AF2369">
        <v>7332.7715920000001</v>
      </c>
      <c r="AG2369">
        <v>7674.7333060000001</v>
      </c>
      <c r="AH2369">
        <v>7930.9733470000001</v>
      </c>
      <c r="AI2369">
        <v>7704.6520579999997</v>
      </c>
      <c r="AJ2369">
        <v>7602.0016210000003</v>
      </c>
      <c r="AK2369">
        <v>7801.3024859999996</v>
      </c>
      <c r="AL2369">
        <v>7460.2552750000004</v>
      </c>
      <c r="AM2369">
        <v>6982.1218559999998</v>
      </c>
      <c r="AN2369">
        <v>6127.2803249999997</v>
      </c>
      <c r="AO2369">
        <v>5137.7075750000004</v>
      </c>
      <c r="AP2369">
        <v>4036.4512930000001</v>
      </c>
      <c r="AQ2369">
        <v>2889.9734119999998</v>
      </c>
      <c r="AR2369">
        <v>1787.168684</v>
      </c>
      <c r="AS2369">
        <v>920.29217600000004</v>
      </c>
      <c r="AT2369">
        <v>362.89480400000002</v>
      </c>
      <c r="AU2369">
        <v>77.783067000000003</v>
      </c>
      <c r="AV2369">
        <v>3.8076469999999998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</row>
    <row r="2370" spans="1:56" x14ac:dyDescent="0.25">
      <c r="A2370" t="s">
        <v>323</v>
      </c>
      <c r="D2370" t="s">
        <v>1</v>
      </c>
      <c r="G2370" s="156">
        <v>43134</v>
      </c>
      <c r="H2370" s="41">
        <f t="shared" si="41"/>
        <v>103398.69474200001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1.2643470000000001</v>
      </c>
      <c r="V2370">
        <v>32.118361999999998</v>
      </c>
      <c r="W2370">
        <v>217.70397600000001</v>
      </c>
      <c r="X2370">
        <v>717.26700700000004</v>
      </c>
      <c r="Y2370">
        <v>1533.5268369999999</v>
      </c>
      <c r="Z2370">
        <v>2524.8157030000002</v>
      </c>
      <c r="AA2370">
        <v>2698.7359040000001</v>
      </c>
      <c r="AB2370">
        <v>3932.1271889999998</v>
      </c>
      <c r="AC2370">
        <v>5355.4950580000004</v>
      </c>
      <c r="AD2370">
        <v>6174.0958010000004</v>
      </c>
      <c r="AE2370">
        <v>6774.4230239999997</v>
      </c>
      <c r="AF2370">
        <v>7222.7521829999996</v>
      </c>
      <c r="AG2370">
        <v>7560.983862</v>
      </c>
      <c r="AH2370">
        <v>7520.1623559999998</v>
      </c>
      <c r="AI2370">
        <v>7413.6345499999998</v>
      </c>
      <c r="AJ2370">
        <v>6757.3348839999999</v>
      </c>
      <c r="AK2370">
        <v>6668.0309209999996</v>
      </c>
      <c r="AL2370">
        <v>6345.7230030000001</v>
      </c>
      <c r="AM2370">
        <v>5717.5212279999996</v>
      </c>
      <c r="AN2370">
        <v>4961.3996589999997</v>
      </c>
      <c r="AO2370">
        <v>4250.7438769999999</v>
      </c>
      <c r="AP2370">
        <v>3571.0838189999999</v>
      </c>
      <c r="AQ2370">
        <v>2574.226091</v>
      </c>
      <c r="AR2370">
        <v>1659.5413249999999</v>
      </c>
      <c r="AS2370">
        <v>823.91555500000004</v>
      </c>
      <c r="AT2370">
        <v>319.43777899999998</v>
      </c>
      <c r="AU2370">
        <v>67.367694999999998</v>
      </c>
      <c r="AV2370">
        <v>3.2627470000000001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</row>
    <row r="2371" spans="1:56" x14ac:dyDescent="0.25">
      <c r="A2371" t="s">
        <v>323</v>
      </c>
      <c r="D2371" t="s">
        <v>1</v>
      </c>
      <c r="G2371" s="156">
        <v>43135</v>
      </c>
      <c r="H2371" s="41">
        <f t="shared" si="41"/>
        <v>110121.27854200001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1.047647</v>
      </c>
      <c r="V2371">
        <v>31.703562000000002</v>
      </c>
      <c r="W2371">
        <v>219.47402600000001</v>
      </c>
      <c r="X2371">
        <v>744.05500700000005</v>
      </c>
      <c r="Y2371">
        <v>1592.125387</v>
      </c>
      <c r="Z2371">
        <v>2563.3040030000002</v>
      </c>
      <c r="AA2371">
        <v>3553.8492540000002</v>
      </c>
      <c r="AB2371">
        <v>4509.4101890000002</v>
      </c>
      <c r="AC2371">
        <v>5455.3240079999996</v>
      </c>
      <c r="AD2371">
        <v>6189.2618510000002</v>
      </c>
      <c r="AE2371">
        <v>6803.7578240000003</v>
      </c>
      <c r="AF2371">
        <v>7308.4354329999996</v>
      </c>
      <c r="AG2371">
        <v>7625.4790620000003</v>
      </c>
      <c r="AH2371">
        <v>7792.5976060000003</v>
      </c>
      <c r="AI2371">
        <v>7781.9890999999998</v>
      </c>
      <c r="AJ2371">
        <v>7691.4250339999999</v>
      </c>
      <c r="AK2371">
        <v>7416.0081209999998</v>
      </c>
      <c r="AL2371">
        <v>7028.5556029999998</v>
      </c>
      <c r="AM2371">
        <v>6472.4359279999999</v>
      </c>
      <c r="AN2371">
        <v>5671.9413089999998</v>
      </c>
      <c r="AO2371">
        <v>4714.9542769999998</v>
      </c>
      <c r="AP2371">
        <v>3663.2404689999998</v>
      </c>
      <c r="AQ2371">
        <v>2579.979691</v>
      </c>
      <c r="AR2371">
        <v>1576.779925</v>
      </c>
      <c r="AS2371">
        <v>780.39720499999999</v>
      </c>
      <c r="AT2371">
        <v>291.35657900000001</v>
      </c>
      <c r="AU2371">
        <v>59.590694999999997</v>
      </c>
      <c r="AV2371">
        <v>2.799747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</row>
    <row r="2372" spans="1:56" x14ac:dyDescent="0.25">
      <c r="A2372" t="s">
        <v>323</v>
      </c>
      <c r="D2372" t="s">
        <v>1</v>
      </c>
      <c r="G2372" s="156">
        <v>43136</v>
      </c>
      <c r="H2372" s="41">
        <f t="shared" si="41"/>
        <v>87248.351909000005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1.180847</v>
      </c>
      <c r="V2372">
        <v>1.441047</v>
      </c>
      <c r="W2372">
        <v>6.3202280000000002</v>
      </c>
      <c r="X2372">
        <v>40.953313000000001</v>
      </c>
      <c r="Y2372">
        <v>241.632666</v>
      </c>
      <c r="Z2372">
        <v>669.70442000000003</v>
      </c>
      <c r="AA2372">
        <v>959.47873500000003</v>
      </c>
      <c r="AB2372">
        <v>2387.0029669999999</v>
      </c>
      <c r="AC2372">
        <v>4114.8103060000003</v>
      </c>
      <c r="AD2372">
        <v>5845.9195849999996</v>
      </c>
      <c r="AE2372">
        <v>6512.5093470000002</v>
      </c>
      <c r="AF2372">
        <v>7017.1599619999997</v>
      </c>
      <c r="AG2372">
        <v>7319.2513250000002</v>
      </c>
      <c r="AH2372">
        <v>7517.9523950000003</v>
      </c>
      <c r="AI2372">
        <v>7591.1525359999996</v>
      </c>
      <c r="AJ2372">
        <v>7287.3818369999999</v>
      </c>
      <c r="AK2372">
        <v>4054.597514</v>
      </c>
      <c r="AL2372">
        <v>3416.0385919999999</v>
      </c>
      <c r="AM2372">
        <v>5406.6046839999999</v>
      </c>
      <c r="AN2372">
        <v>5033.1275079999996</v>
      </c>
      <c r="AO2372">
        <v>3699.7299929999999</v>
      </c>
      <c r="AP2372">
        <v>3433.4654850000002</v>
      </c>
      <c r="AQ2372">
        <v>2273.6888170000002</v>
      </c>
      <c r="AR2372">
        <v>1393.1453670000001</v>
      </c>
      <c r="AS2372">
        <v>681.27551600000004</v>
      </c>
      <c r="AT2372">
        <v>283.184123</v>
      </c>
      <c r="AU2372">
        <v>56.699947000000002</v>
      </c>
      <c r="AV2372">
        <v>2.942847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</row>
    <row r="2373" spans="1:56" x14ac:dyDescent="0.25">
      <c r="A2373" t="s">
        <v>323</v>
      </c>
      <c r="D2373" t="s">
        <v>1</v>
      </c>
      <c r="G2373" s="156">
        <v>43137</v>
      </c>
      <c r="H2373" s="41">
        <f t="shared" si="41"/>
        <v>94316.600101999997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1.1690469999999999</v>
      </c>
      <c r="V2373">
        <v>9.7188300000000005</v>
      </c>
      <c r="W2373">
        <v>119.25645</v>
      </c>
      <c r="X2373">
        <v>574.47044400000004</v>
      </c>
      <c r="Y2373">
        <v>1224.502538</v>
      </c>
      <c r="Z2373">
        <v>2090.249883</v>
      </c>
      <c r="AA2373">
        <v>2985.8113480000002</v>
      </c>
      <c r="AB2373">
        <v>3893.9601769999999</v>
      </c>
      <c r="AC2373">
        <v>4668.381668</v>
      </c>
      <c r="AD2373">
        <v>5382.1534279999996</v>
      </c>
      <c r="AE2373">
        <v>6193.7526559999997</v>
      </c>
      <c r="AF2373">
        <v>6561.9773580000001</v>
      </c>
      <c r="AG2373">
        <v>6883.2920260000001</v>
      </c>
      <c r="AH2373">
        <v>6980.9914060000001</v>
      </c>
      <c r="AI2373">
        <v>6917.9516560000002</v>
      </c>
      <c r="AJ2373">
        <v>6816.7819760000002</v>
      </c>
      <c r="AK2373">
        <v>6532.7285590000001</v>
      </c>
      <c r="AL2373">
        <v>6072.879919</v>
      </c>
      <c r="AM2373">
        <v>5445.4949390000002</v>
      </c>
      <c r="AN2373">
        <v>4648.4725420000004</v>
      </c>
      <c r="AO2373">
        <v>3770.1228209999999</v>
      </c>
      <c r="AP2373">
        <v>2831.5965580000002</v>
      </c>
      <c r="AQ2373">
        <v>1891.4896570000001</v>
      </c>
      <c r="AR2373">
        <v>1096.219693</v>
      </c>
      <c r="AS2373">
        <v>512.45082400000001</v>
      </c>
      <c r="AT2373">
        <v>178.455432</v>
      </c>
      <c r="AU2373">
        <v>30.711220000000001</v>
      </c>
      <c r="AV2373">
        <v>1.5570470000000001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</row>
    <row r="2374" spans="1:56" x14ac:dyDescent="0.25">
      <c r="A2374" t="s">
        <v>323</v>
      </c>
      <c r="D2374" t="s">
        <v>1</v>
      </c>
      <c r="G2374" s="156">
        <v>43138</v>
      </c>
      <c r="H2374" s="41">
        <f t="shared" si="41"/>
        <v>74356.348436999993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1.297939</v>
      </c>
      <c r="V2374">
        <v>13.909979</v>
      </c>
      <c r="W2374">
        <v>121.516516</v>
      </c>
      <c r="X2374">
        <v>482.03946000000002</v>
      </c>
      <c r="Y2374">
        <v>1166.732107</v>
      </c>
      <c r="Z2374">
        <v>1976.410672</v>
      </c>
      <c r="AA2374">
        <v>2802.9833060000001</v>
      </c>
      <c r="AB2374">
        <v>3572.588628</v>
      </c>
      <c r="AC2374">
        <v>4320.6859249999998</v>
      </c>
      <c r="AD2374">
        <v>4881.493966</v>
      </c>
      <c r="AE2374">
        <v>5318.9814649999998</v>
      </c>
      <c r="AF2374">
        <v>5616.0039610000003</v>
      </c>
      <c r="AG2374">
        <v>5740.845652</v>
      </c>
      <c r="AH2374">
        <v>5697.7931120000003</v>
      </c>
      <c r="AI2374">
        <v>5564.1602270000003</v>
      </c>
      <c r="AJ2374">
        <v>5059.1139839999996</v>
      </c>
      <c r="AK2374">
        <v>4588.9523259999996</v>
      </c>
      <c r="AL2374">
        <v>4501.3956040000003</v>
      </c>
      <c r="AM2374">
        <v>3551.734183</v>
      </c>
      <c r="AN2374">
        <v>2995.962794</v>
      </c>
      <c r="AO2374">
        <v>2401.0324009999999</v>
      </c>
      <c r="AP2374">
        <v>1799.1886420000001</v>
      </c>
      <c r="AQ2374">
        <v>1171.963855</v>
      </c>
      <c r="AR2374">
        <v>675.337131</v>
      </c>
      <c r="AS2374">
        <v>244.00851800000001</v>
      </c>
      <c r="AT2374">
        <v>71.739093999999994</v>
      </c>
      <c r="AU2374">
        <v>17.197642999999999</v>
      </c>
      <c r="AV2374">
        <v>1.279347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</row>
    <row r="2375" spans="1:56" x14ac:dyDescent="0.25">
      <c r="A2375" t="s">
        <v>323</v>
      </c>
      <c r="D2375" t="s">
        <v>1</v>
      </c>
      <c r="G2375" s="156">
        <v>43139</v>
      </c>
      <c r="H2375" s="41">
        <f t="shared" si="41"/>
        <v>42569.587361999998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0.82853299999999996</v>
      </c>
      <c r="V2375">
        <v>1.778133</v>
      </c>
      <c r="W2375">
        <v>54.7301</v>
      </c>
      <c r="X2375">
        <v>237.25725299999999</v>
      </c>
      <c r="Y2375">
        <v>716.96203600000001</v>
      </c>
      <c r="Z2375">
        <v>832.92400999999995</v>
      </c>
      <c r="AA2375">
        <v>925.58770000000004</v>
      </c>
      <c r="AB2375">
        <v>897.15933600000005</v>
      </c>
      <c r="AC2375">
        <v>1358.098794</v>
      </c>
      <c r="AD2375">
        <v>1515.673501</v>
      </c>
      <c r="AE2375">
        <v>2280.9534650000001</v>
      </c>
      <c r="AF2375">
        <v>3692.0366949999998</v>
      </c>
      <c r="AG2375">
        <v>4646.9902849999999</v>
      </c>
      <c r="AH2375">
        <v>4433.8321130000004</v>
      </c>
      <c r="AI2375">
        <v>3663.3630990000001</v>
      </c>
      <c r="AJ2375">
        <v>2751.9844320000002</v>
      </c>
      <c r="AK2375">
        <v>2307.2661670000002</v>
      </c>
      <c r="AL2375">
        <v>1768.951926</v>
      </c>
      <c r="AM2375">
        <v>1775.659529</v>
      </c>
      <c r="AN2375">
        <v>2620.6650180000001</v>
      </c>
      <c r="AO2375">
        <v>2478.6119619999999</v>
      </c>
      <c r="AP2375">
        <v>2165.302455</v>
      </c>
      <c r="AQ2375">
        <v>826.393508</v>
      </c>
      <c r="AR2375">
        <v>430.08081099999998</v>
      </c>
      <c r="AS2375">
        <v>136.53475499999999</v>
      </c>
      <c r="AT2375">
        <v>45.275654000000003</v>
      </c>
      <c r="AU2375">
        <v>3.8091590000000002</v>
      </c>
      <c r="AV2375">
        <v>0.87693299999999996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</row>
    <row r="2376" spans="1:56" x14ac:dyDescent="0.25">
      <c r="A2376" t="s">
        <v>323</v>
      </c>
      <c r="D2376" t="s">
        <v>1</v>
      </c>
      <c r="G2376" s="156">
        <v>43140</v>
      </c>
      <c r="H2376" s="41">
        <f t="shared" si="41"/>
        <v>54129.84446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0.90614700000000004</v>
      </c>
      <c r="V2376">
        <v>0.59657899999999997</v>
      </c>
      <c r="W2376">
        <v>2.281507</v>
      </c>
      <c r="X2376">
        <v>27.918990000000001</v>
      </c>
      <c r="Y2376">
        <v>145.48402200000001</v>
      </c>
      <c r="Z2376">
        <v>994.73677299999997</v>
      </c>
      <c r="AA2376">
        <v>1154.8531599999999</v>
      </c>
      <c r="AB2376">
        <v>1211.800119</v>
      </c>
      <c r="AC2376">
        <v>842.67345499999999</v>
      </c>
      <c r="AD2376">
        <v>404.43966799999998</v>
      </c>
      <c r="AE2376">
        <v>834.566866</v>
      </c>
      <c r="AF2376">
        <v>1106.992442</v>
      </c>
      <c r="AG2376">
        <v>2117.694806</v>
      </c>
      <c r="AH2376">
        <v>1057.9374969999999</v>
      </c>
      <c r="AI2376">
        <v>4358.6769080000004</v>
      </c>
      <c r="AJ2376">
        <v>6319.8107710000004</v>
      </c>
      <c r="AK2376">
        <v>5859.9614860000001</v>
      </c>
      <c r="AL2376">
        <v>5829.7296249999999</v>
      </c>
      <c r="AM2376">
        <v>5762.8362059999999</v>
      </c>
      <c r="AN2376">
        <v>4842.8310750000001</v>
      </c>
      <c r="AO2376">
        <v>3957.1818250000001</v>
      </c>
      <c r="AP2376">
        <v>3045.745793</v>
      </c>
      <c r="AQ2376">
        <v>2103.3468120000002</v>
      </c>
      <c r="AR2376">
        <v>1268.177134</v>
      </c>
      <c r="AS2376">
        <v>620.38277600000004</v>
      </c>
      <c r="AT2376">
        <v>218.994404</v>
      </c>
      <c r="AU2376">
        <v>37.601767000000002</v>
      </c>
      <c r="AV2376">
        <v>1.6858470000000001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</row>
    <row r="2377" spans="1:56" x14ac:dyDescent="0.25">
      <c r="A2377" t="s">
        <v>323</v>
      </c>
      <c r="D2377" t="s">
        <v>1</v>
      </c>
      <c r="G2377" s="156">
        <v>43141</v>
      </c>
      <c r="H2377" s="41">
        <f t="shared" si="41"/>
        <v>18339.553342000007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0.59244699999999995</v>
      </c>
      <c r="V2377">
        <v>13.412312</v>
      </c>
      <c r="W2377">
        <v>175.42042599999999</v>
      </c>
      <c r="X2377">
        <v>197.87570700000001</v>
      </c>
      <c r="Y2377">
        <v>1185.5961870000001</v>
      </c>
      <c r="Z2377">
        <v>2127.5111529999999</v>
      </c>
      <c r="AA2377">
        <v>1984.954504</v>
      </c>
      <c r="AB2377">
        <v>476.34048899999999</v>
      </c>
      <c r="AC2377">
        <v>60.814858000000001</v>
      </c>
      <c r="AD2377">
        <v>111.042001</v>
      </c>
      <c r="AE2377">
        <v>464.64187399999997</v>
      </c>
      <c r="AF2377">
        <v>414.60358300000001</v>
      </c>
      <c r="AG2377">
        <v>657.854062</v>
      </c>
      <c r="AH2377">
        <v>304.66585600000002</v>
      </c>
      <c r="AI2377">
        <v>640.07770000000005</v>
      </c>
      <c r="AJ2377">
        <v>299.92598400000003</v>
      </c>
      <c r="AK2377">
        <v>148.352171</v>
      </c>
      <c r="AL2377">
        <v>797.620903</v>
      </c>
      <c r="AM2377">
        <v>626.60102800000004</v>
      </c>
      <c r="AN2377">
        <v>968.66685900000004</v>
      </c>
      <c r="AO2377">
        <v>2029.4417269999999</v>
      </c>
      <c r="AP2377">
        <v>3557.9553689999998</v>
      </c>
      <c r="AQ2377">
        <v>506.48699099999999</v>
      </c>
      <c r="AR2377">
        <v>132.817725</v>
      </c>
      <c r="AS2377">
        <v>205.24005500000001</v>
      </c>
      <c r="AT2377">
        <v>242.78362899999999</v>
      </c>
      <c r="AU2377">
        <v>7.4736950000000002</v>
      </c>
      <c r="AV2377">
        <v>0.78404700000000005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</row>
    <row r="2378" spans="1:56" x14ac:dyDescent="0.25">
      <c r="A2378" t="s">
        <v>323</v>
      </c>
      <c r="D2378" t="s">
        <v>1</v>
      </c>
      <c r="G2378" s="156">
        <v>43142</v>
      </c>
      <c r="H2378" s="41">
        <f t="shared" si="41"/>
        <v>72796.015291999996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0.48834699999999998</v>
      </c>
      <c r="V2378">
        <v>8.9570620000000005</v>
      </c>
      <c r="W2378">
        <v>139.71157600000001</v>
      </c>
      <c r="X2378">
        <v>564.36830699999996</v>
      </c>
      <c r="Y2378">
        <v>1003.864987</v>
      </c>
      <c r="Z2378">
        <v>681.629503</v>
      </c>
      <c r="AA2378">
        <v>201.26815400000001</v>
      </c>
      <c r="AB2378">
        <v>423.098589</v>
      </c>
      <c r="AC2378">
        <v>1679.4368079999999</v>
      </c>
      <c r="AD2378">
        <v>3811.0799510000002</v>
      </c>
      <c r="AE2378">
        <v>4044.2495239999998</v>
      </c>
      <c r="AF2378">
        <v>4742.4641330000004</v>
      </c>
      <c r="AG2378">
        <v>4160.6136619999997</v>
      </c>
      <c r="AH2378">
        <v>4190.6337560000002</v>
      </c>
      <c r="AI2378">
        <v>5091.3171499999999</v>
      </c>
      <c r="AJ2378">
        <v>5219.6620839999996</v>
      </c>
      <c r="AK2378">
        <v>5970.5827209999998</v>
      </c>
      <c r="AL2378">
        <v>5973.4972029999999</v>
      </c>
      <c r="AM2378">
        <v>5688.4873280000002</v>
      </c>
      <c r="AN2378">
        <v>5848.1722090000003</v>
      </c>
      <c r="AO2378">
        <v>4693.4673270000003</v>
      </c>
      <c r="AP2378">
        <v>3747.123869</v>
      </c>
      <c r="AQ2378">
        <v>2548.3325410000002</v>
      </c>
      <c r="AR2378">
        <v>1501.666825</v>
      </c>
      <c r="AS2378">
        <v>694.39475500000003</v>
      </c>
      <c r="AT2378">
        <v>153.779079</v>
      </c>
      <c r="AU2378">
        <v>12.536095</v>
      </c>
      <c r="AV2378">
        <v>1.1317470000000001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</row>
    <row r="2379" spans="1:56" x14ac:dyDescent="0.25">
      <c r="A2379" t="s">
        <v>323</v>
      </c>
      <c r="D2379" t="s">
        <v>1</v>
      </c>
      <c r="G2379" s="156">
        <v>43143</v>
      </c>
      <c r="H2379" s="41">
        <f t="shared" si="41"/>
        <v>90458.307686999993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1.2889729999999999</v>
      </c>
      <c r="V2379">
        <v>1.984173</v>
      </c>
      <c r="W2379">
        <v>29.669153999999999</v>
      </c>
      <c r="X2379">
        <v>68.045589000000007</v>
      </c>
      <c r="Y2379">
        <v>391.90454199999999</v>
      </c>
      <c r="Z2379">
        <v>723.09279600000002</v>
      </c>
      <c r="AA2379">
        <v>990.19266100000004</v>
      </c>
      <c r="AB2379">
        <v>2010.5025430000001</v>
      </c>
      <c r="AC2379">
        <v>2651.7944320000001</v>
      </c>
      <c r="AD2379">
        <v>3570.5949609999998</v>
      </c>
      <c r="AE2379">
        <v>3859.9807730000002</v>
      </c>
      <c r="AF2379">
        <v>6660.5156379999999</v>
      </c>
      <c r="AG2379">
        <v>6102.9842010000002</v>
      </c>
      <c r="AH2379">
        <v>6474.2989710000002</v>
      </c>
      <c r="AI2379">
        <v>7579.9882619999998</v>
      </c>
      <c r="AJ2379">
        <v>7678.5442130000001</v>
      </c>
      <c r="AK2379">
        <v>7778.30429</v>
      </c>
      <c r="AL2379">
        <v>7225.786368</v>
      </c>
      <c r="AM2379">
        <v>6649.70201</v>
      </c>
      <c r="AN2379">
        <v>5942.9424840000001</v>
      </c>
      <c r="AO2379">
        <v>4966.7616690000004</v>
      </c>
      <c r="AP2379">
        <v>3852.2205610000001</v>
      </c>
      <c r="AQ2379">
        <v>2610.0671929999999</v>
      </c>
      <c r="AR2379">
        <v>1573.3231430000001</v>
      </c>
      <c r="AS2379">
        <v>832.70109200000002</v>
      </c>
      <c r="AT2379">
        <v>209.760649</v>
      </c>
      <c r="AU2379">
        <v>20.186073</v>
      </c>
      <c r="AV2379">
        <v>1.1702729999999999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</row>
    <row r="2380" spans="1:56" x14ac:dyDescent="0.25">
      <c r="A2380" t="s">
        <v>323</v>
      </c>
      <c r="D2380" t="s">
        <v>1</v>
      </c>
      <c r="G2380" s="156">
        <v>43144</v>
      </c>
      <c r="H2380" s="41">
        <f t="shared" si="41"/>
        <v>97326.815459999983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1.543733</v>
      </c>
      <c r="V2380">
        <v>8.8277660000000004</v>
      </c>
      <c r="W2380">
        <v>121.94428600000001</v>
      </c>
      <c r="X2380">
        <v>523.64148</v>
      </c>
      <c r="Y2380">
        <v>1317.072224</v>
      </c>
      <c r="Z2380">
        <v>2247.9746190000001</v>
      </c>
      <c r="AA2380">
        <v>3240.4883340000001</v>
      </c>
      <c r="AB2380">
        <v>4213.6979629999996</v>
      </c>
      <c r="AC2380">
        <v>5114.8247540000002</v>
      </c>
      <c r="AD2380">
        <v>5906.5869140000004</v>
      </c>
      <c r="AE2380">
        <v>6552.8291419999996</v>
      </c>
      <c r="AF2380">
        <v>6896.7218940000002</v>
      </c>
      <c r="AG2380">
        <v>6706.3714620000001</v>
      </c>
      <c r="AH2380">
        <v>6853.480442</v>
      </c>
      <c r="AI2380">
        <v>7214.1503419999999</v>
      </c>
      <c r="AJ2380">
        <v>7092.2265120000002</v>
      </c>
      <c r="AK2380">
        <v>6860.0354950000001</v>
      </c>
      <c r="AL2380">
        <v>6677.4041049999996</v>
      </c>
      <c r="AM2380">
        <v>5904.196825</v>
      </c>
      <c r="AN2380">
        <v>4645.5615779999998</v>
      </c>
      <c r="AO2380">
        <v>2374.8666069999999</v>
      </c>
      <c r="AP2380">
        <v>3392.012694</v>
      </c>
      <c r="AQ2380">
        <v>1708.401143</v>
      </c>
      <c r="AR2380">
        <v>964.88952900000004</v>
      </c>
      <c r="AS2380">
        <v>639.86045999999999</v>
      </c>
      <c r="AT2380">
        <v>139.68571800000001</v>
      </c>
      <c r="AU2380">
        <v>6.4796060000000004</v>
      </c>
      <c r="AV2380">
        <v>1.039833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</row>
    <row r="2381" spans="1:56" x14ac:dyDescent="0.25">
      <c r="A2381" t="s">
        <v>323</v>
      </c>
      <c r="D2381" t="s">
        <v>1</v>
      </c>
      <c r="G2381" s="156">
        <v>43145</v>
      </c>
      <c r="H2381" s="41">
        <f t="shared" si="41"/>
        <v>100995.75709500001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0.88122500000000004</v>
      </c>
      <c r="V2381">
        <v>2.4827650000000001</v>
      </c>
      <c r="W2381">
        <v>24.135352000000001</v>
      </c>
      <c r="X2381">
        <v>36.940795999999999</v>
      </c>
      <c r="Y2381">
        <v>69.258292999999995</v>
      </c>
      <c r="Z2381">
        <v>182.451808</v>
      </c>
      <c r="AA2381">
        <v>1538.303692</v>
      </c>
      <c r="AB2381">
        <v>3555.914264</v>
      </c>
      <c r="AC2381">
        <v>4723.1214110000001</v>
      </c>
      <c r="AD2381">
        <v>6368.1149519999999</v>
      </c>
      <c r="AE2381">
        <v>7086.1781510000001</v>
      </c>
      <c r="AF2381">
        <v>6736.4608969999999</v>
      </c>
      <c r="AG2381">
        <v>7187.2604380000002</v>
      </c>
      <c r="AH2381">
        <v>7225.920948</v>
      </c>
      <c r="AI2381">
        <v>7723.1526130000002</v>
      </c>
      <c r="AJ2381">
        <v>7384.9008199999998</v>
      </c>
      <c r="AK2381">
        <v>7169.6983120000004</v>
      </c>
      <c r="AL2381">
        <v>7479.3593899999996</v>
      </c>
      <c r="AM2381">
        <v>6722.1717189999999</v>
      </c>
      <c r="AN2381">
        <v>5903.6883799999996</v>
      </c>
      <c r="AO2381">
        <v>4890.6221869999999</v>
      </c>
      <c r="AP2381">
        <v>3828.7609280000001</v>
      </c>
      <c r="AQ2381">
        <v>2645.8963410000001</v>
      </c>
      <c r="AR2381">
        <v>1545.940617</v>
      </c>
      <c r="AS2381">
        <v>717.25480400000004</v>
      </c>
      <c r="AT2381">
        <v>220.33063000000001</v>
      </c>
      <c r="AU2381">
        <v>25.130728999999999</v>
      </c>
      <c r="AV2381">
        <v>1.424633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</row>
    <row r="2382" spans="1:56" x14ac:dyDescent="0.25">
      <c r="A2382" t="s">
        <v>323</v>
      </c>
      <c r="D2382" t="s">
        <v>1</v>
      </c>
      <c r="G2382" s="156">
        <v>43146</v>
      </c>
      <c r="H2382" s="41">
        <f t="shared" si="41"/>
        <v>66909.963512000002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1.676933</v>
      </c>
      <c r="V2382">
        <v>7.501233</v>
      </c>
      <c r="W2382">
        <v>182.16125</v>
      </c>
      <c r="X2382">
        <v>444.72225300000002</v>
      </c>
      <c r="Y2382">
        <v>1200.6412359999999</v>
      </c>
      <c r="Z2382">
        <v>2247.0874600000002</v>
      </c>
      <c r="AA2382">
        <v>3280.2152000000001</v>
      </c>
      <c r="AB2382">
        <v>4211.1251359999997</v>
      </c>
      <c r="AC2382">
        <v>4293.416894</v>
      </c>
      <c r="AD2382">
        <v>4837.963651</v>
      </c>
      <c r="AE2382">
        <v>6265.7535150000003</v>
      </c>
      <c r="AF2382">
        <v>5832.7063449999996</v>
      </c>
      <c r="AG2382">
        <v>6178.4309350000003</v>
      </c>
      <c r="AH2382">
        <v>5884.4189130000004</v>
      </c>
      <c r="AI2382">
        <v>3678.0604490000001</v>
      </c>
      <c r="AJ2382">
        <v>2990.558282</v>
      </c>
      <c r="AK2382">
        <v>4017.1163670000001</v>
      </c>
      <c r="AL2382">
        <v>3183.9921760000002</v>
      </c>
      <c r="AM2382">
        <v>1756.4895289999999</v>
      </c>
      <c r="AN2382">
        <v>1387.7510179999999</v>
      </c>
      <c r="AO2382">
        <v>1376.836462</v>
      </c>
      <c r="AP2382">
        <v>1262.1689550000001</v>
      </c>
      <c r="AQ2382">
        <v>689.09280799999999</v>
      </c>
      <c r="AR2382">
        <v>796.16236100000003</v>
      </c>
      <c r="AS2382">
        <v>751.55960500000003</v>
      </c>
      <c r="AT2382">
        <v>146.69315399999999</v>
      </c>
      <c r="AU2382">
        <v>3.9659589999999998</v>
      </c>
      <c r="AV2382">
        <v>1.695433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</row>
    <row r="2383" spans="1:56" x14ac:dyDescent="0.25">
      <c r="A2383" t="s">
        <v>323</v>
      </c>
      <c r="D2383" t="s">
        <v>1</v>
      </c>
      <c r="G2383" s="156">
        <v>43147</v>
      </c>
      <c r="H2383" s="41">
        <f t="shared" ref="H2383:H2446" si="42">IF(D2383&lt;&gt;"Jemena",
IF(SUM(I2383:BD2383)&gt;0,SUM(I2383:BD2383),SUM(I2383:BD2383)*-1),
IF(AND(F2383&lt;&gt;"Jemena residential",F2383&lt;&gt;"Jemena small business"),0,IF(SUM(I2383:BD2383)&gt;0,SUM(I2383:BD2383),SUM(I2383:BD2383)*-1)))</f>
        <v>98476.299072000009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2.1975470000000001</v>
      </c>
      <c r="V2383">
        <v>1.9559789999999999</v>
      </c>
      <c r="W2383">
        <v>34.512706999999999</v>
      </c>
      <c r="X2383">
        <v>187.89094</v>
      </c>
      <c r="Y2383">
        <v>1067.0800650000001</v>
      </c>
      <c r="Z2383">
        <v>1462.8081689999999</v>
      </c>
      <c r="AA2383">
        <v>1588.2854219999999</v>
      </c>
      <c r="AB2383">
        <v>2530.1709649999998</v>
      </c>
      <c r="AC2383">
        <v>3343.4500459999999</v>
      </c>
      <c r="AD2383">
        <v>4345.3454680000004</v>
      </c>
      <c r="AE2383">
        <v>5350.6701210000001</v>
      </c>
      <c r="AF2383">
        <v>6551.1059130000003</v>
      </c>
      <c r="AG2383">
        <v>7702.4432930000003</v>
      </c>
      <c r="AH2383">
        <v>7961.0019279999997</v>
      </c>
      <c r="AI2383">
        <v>7973.656954</v>
      </c>
      <c r="AJ2383">
        <v>7836.8479020000004</v>
      </c>
      <c r="AK2383">
        <v>7578.1732199999997</v>
      </c>
      <c r="AL2383">
        <v>7160.9809359999999</v>
      </c>
      <c r="AM2383">
        <v>6524.1001569999999</v>
      </c>
      <c r="AN2383">
        <v>5716.1617749999996</v>
      </c>
      <c r="AO2383">
        <v>4787.4660059999997</v>
      </c>
      <c r="AP2383">
        <v>3732.7337790000001</v>
      </c>
      <c r="AQ2383">
        <v>2604.485623</v>
      </c>
      <c r="AR2383">
        <v>1549.4483970000001</v>
      </c>
      <c r="AS2383">
        <v>690.99835499999995</v>
      </c>
      <c r="AT2383">
        <v>166.889433</v>
      </c>
      <c r="AU2383">
        <v>24.252196000000001</v>
      </c>
      <c r="AV2383">
        <v>1.1857759999999999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</row>
    <row r="2384" spans="1:56" x14ac:dyDescent="0.25">
      <c r="A2384" t="s">
        <v>323</v>
      </c>
      <c r="D2384" t="s">
        <v>1</v>
      </c>
      <c r="G2384" s="156">
        <v>43148</v>
      </c>
      <c r="H2384" s="41">
        <f t="shared" si="42"/>
        <v>98723.395407000004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0.51324700000000001</v>
      </c>
      <c r="V2384">
        <v>6.5657620000000003</v>
      </c>
      <c r="W2384">
        <v>114.43315</v>
      </c>
      <c r="X2384">
        <v>543.34287800000004</v>
      </c>
      <c r="Y2384">
        <v>1335.6500570000001</v>
      </c>
      <c r="Z2384">
        <v>2341.097111</v>
      </c>
      <c r="AA2384">
        <v>3405.4715099999999</v>
      </c>
      <c r="AB2384">
        <v>4230.854163</v>
      </c>
      <c r="AC2384">
        <v>5387.0519290000002</v>
      </c>
      <c r="AD2384">
        <v>5992.55998</v>
      </c>
      <c r="AE2384">
        <v>6264.3177999999998</v>
      </c>
      <c r="AF2384">
        <v>5435.1508629999998</v>
      </c>
      <c r="AG2384">
        <v>4768.6838900000002</v>
      </c>
      <c r="AH2384">
        <v>6630.2838590000001</v>
      </c>
      <c r="AI2384">
        <v>7552.6587769999996</v>
      </c>
      <c r="AJ2384">
        <v>7147.7629870000001</v>
      </c>
      <c r="AK2384">
        <v>6248.0006149999999</v>
      </c>
      <c r="AL2384">
        <v>6831.4261699999997</v>
      </c>
      <c r="AM2384">
        <v>6502.4823340000003</v>
      </c>
      <c r="AN2384">
        <v>5374.1988609999999</v>
      </c>
      <c r="AO2384">
        <v>4543.4392889999999</v>
      </c>
      <c r="AP2384">
        <v>3526.0746669999999</v>
      </c>
      <c r="AQ2384">
        <v>2512.1013010000001</v>
      </c>
      <c r="AR2384">
        <v>1287.9020069999999</v>
      </c>
      <c r="AS2384">
        <v>487.01237900000001</v>
      </c>
      <c r="AT2384">
        <v>236.48267899999999</v>
      </c>
      <c r="AU2384">
        <v>16.774695000000001</v>
      </c>
      <c r="AV2384">
        <v>1.102447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</row>
    <row r="2385" spans="1:56" x14ac:dyDescent="0.25">
      <c r="A2385" t="s">
        <v>323</v>
      </c>
      <c r="D2385" t="s">
        <v>1</v>
      </c>
      <c r="G2385" s="156">
        <v>43149</v>
      </c>
      <c r="H2385" s="41">
        <f t="shared" si="42"/>
        <v>73432.916706999982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0.64924700000000002</v>
      </c>
      <c r="V2385">
        <v>8.5584620000000005</v>
      </c>
      <c r="W2385">
        <v>96.662300000000002</v>
      </c>
      <c r="X2385">
        <v>487.787578</v>
      </c>
      <c r="Y2385">
        <v>1198.3912069999999</v>
      </c>
      <c r="Z2385">
        <v>2090.6603110000001</v>
      </c>
      <c r="AA2385">
        <v>3036.0758099999998</v>
      </c>
      <c r="AB2385">
        <v>4008.2458630000001</v>
      </c>
      <c r="AC2385">
        <v>4738.8668289999996</v>
      </c>
      <c r="AD2385">
        <v>5346.5799800000004</v>
      </c>
      <c r="AE2385">
        <v>6194.0028000000002</v>
      </c>
      <c r="AF2385">
        <v>6559.012463</v>
      </c>
      <c r="AG2385">
        <v>6091.7234399999998</v>
      </c>
      <c r="AH2385">
        <v>5710.5107589999998</v>
      </c>
      <c r="AI2385">
        <v>6699.0014769999998</v>
      </c>
      <c r="AJ2385">
        <v>7181.458987</v>
      </c>
      <c r="AK2385">
        <v>3541.4125650000001</v>
      </c>
      <c r="AL2385">
        <v>1213.84737</v>
      </c>
      <c r="AM2385">
        <v>1035.2675340000001</v>
      </c>
      <c r="AN2385">
        <v>1701.1038610000001</v>
      </c>
      <c r="AO2385">
        <v>1871.7790890000001</v>
      </c>
      <c r="AP2385">
        <v>2499.1121170000001</v>
      </c>
      <c r="AQ2385">
        <v>1458.815151</v>
      </c>
      <c r="AR2385">
        <v>519.830107</v>
      </c>
      <c r="AS2385">
        <v>123.36627900000001</v>
      </c>
      <c r="AT2385">
        <v>17.429978999999999</v>
      </c>
      <c r="AU2385">
        <v>1.7527950000000001</v>
      </c>
      <c r="AV2385">
        <v>1.0123470000000001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</row>
    <row r="2386" spans="1:56" x14ac:dyDescent="0.25">
      <c r="A2386" t="s">
        <v>323</v>
      </c>
      <c r="D2386" t="s">
        <v>1</v>
      </c>
      <c r="G2386" s="156">
        <v>43150</v>
      </c>
      <c r="H2386" s="41">
        <f t="shared" si="42"/>
        <v>86841.566891000009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1.1330469999999999</v>
      </c>
      <c r="V2386">
        <v>3.5985469999999999</v>
      </c>
      <c r="W2386">
        <v>35.308616999999998</v>
      </c>
      <c r="X2386">
        <v>58.064480000000003</v>
      </c>
      <c r="Y2386">
        <v>197.47886199999999</v>
      </c>
      <c r="Z2386">
        <v>672.70956899999999</v>
      </c>
      <c r="AA2386">
        <v>1295.617301</v>
      </c>
      <c r="AB2386">
        <v>1526.9234879999999</v>
      </c>
      <c r="AC2386">
        <v>2559.1421730000002</v>
      </c>
      <c r="AD2386">
        <v>3554.5252420000002</v>
      </c>
      <c r="AE2386">
        <v>4156.3664749999998</v>
      </c>
      <c r="AF2386">
        <v>5737.8772879999997</v>
      </c>
      <c r="AG2386">
        <v>5719.6274219999996</v>
      </c>
      <c r="AH2386">
        <v>6811.066879</v>
      </c>
      <c r="AI2386">
        <v>7585.2180879999996</v>
      </c>
      <c r="AJ2386">
        <v>7667.0972449999999</v>
      </c>
      <c r="AK2386">
        <v>7477.9487609999996</v>
      </c>
      <c r="AL2386">
        <v>7042.1559639999996</v>
      </c>
      <c r="AM2386">
        <v>6446.3998590000001</v>
      </c>
      <c r="AN2386">
        <v>5561.914025</v>
      </c>
      <c r="AO2386">
        <v>4596.7922339999996</v>
      </c>
      <c r="AP2386">
        <v>3534.535073</v>
      </c>
      <c r="AQ2386">
        <v>2417.5343120000002</v>
      </c>
      <c r="AR2386">
        <v>1368.3257249999999</v>
      </c>
      <c r="AS2386">
        <v>610.125314</v>
      </c>
      <c r="AT2386">
        <v>182.54460700000001</v>
      </c>
      <c r="AU2386">
        <v>20.185746999999999</v>
      </c>
      <c r="AV2386">
        <v>1.3505469999999999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</row>
    <row r="2387" spans="1:56" x14ac:dyDescent="0.25">
      <c r="A2387" t="s">
        <v>323</v>
      </c>
      <c r="D2387" t="s">
        <v>1</v>
      </c>
      <c r="G2387" s="156">
        <v>43151</v>
      </c>
      <c r="H2387" s="41">
        <f t="shared" si="42"/>
        <v>100874.09224300002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1.3264069999999999</v>
      </c>
      <c r="V2387">
        <v>6.2122400000000004</v>
      </c>
      <c r="W2387">
        <v>87.723860000000002</v>
      </c>
      <c r="X2387">
        <v>444.814143</v>
      </c>
      <c r="Y2387">
        <v>1197.941988</v>
      </c>
      <c r="Z2387">
        <v>2130.7749010000002</v>
      </c>
      <c r="AA2387">
        <v>3146.4049020000002</v>
      </c>
      <c r="AB2387">
        <v>4125.197709</v>
      </c>
      <c r="AC2387">
        <v>5058.6153370000002</v>
      </c>
      <c r="AD2387">
        <v>5823.3096180000002</v>
      </c>
      <c r="AE2387">
        <v>6472.7558950000002</v>
      </c>
      <c r="AF2387">
        <v>6937.3845060000003</v>
      </c>
      <c r="AG2387">
        <v>7259.0943719999996</v>
      </c>
      <c r="AH2387">
        <v>7459.5898809999999</v>
      </c>
      <c r="AI2387">
        <v>7462.5224159999998</v>
      </c>
      <c r="AJ2387">
        <v>7340.6220560000002</v>
      </c>
      <c r="AK2387">
        <v>7056.947467</v>
      </c>
      <c r="AL2387">
        <v>6583.0683220000001</v>
      </c>
      <c r="AM2387">
        <v>5950.1054999999997</v>
      </c>
      <c r="AN2387">
        <v>5063.9264949999997</v>
      </c>
      <c r="AO2387">
        <v>4149.5489980000002</v>
      </c>
      <c r="AP2387">
        <v>3170.450147</v>
      </c>
      <c r="AQ2387">
        <v>2115.7434499999999</v>
      </c>
      <c r="AR2387">
        <v>1184.5566819999999</v>
      </c>
      <c r="AS2387">
        <v>512.61768300000006</v>
      </c>
      <c r="AT2387">
        <v>126.544781</v>
      </c>
      <c r="AU2387">
        <v>5.28918</v>
      </c>
      <c r="AV2387">
        <v>1.0033069999999999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</row>
    <row r="2388" spans="1:56" x14ac:dyDescent="0.25">
      <c r="A2388" t="s">
        <v>323</v>
      </c>
      <c r="D2388" t="s">
        <v>1</v>
      </c>
      <c r="G2388" s="156">
        <v>43152</v>
      </c>
      <c r="H2388" s="41">
        <f t="shared" si="42"/>
        <v>51658.859964999996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1.331199</v>
      </c>
      <c r="V2388">
        <v>1.5643389999999999</v>
      </c>
      <c r="W2388">
        <v>14.628526000000001</v>
      </c>
      <c r="X2388">
        <v>248.145613</v>
      </c>
      <c r="Y2388">
        <v>585.50724100000002</v>
      </c>
      <c r="Z2388">
        <v>1500.4394930000001</v>
      </c>
      <c r="AA2388">
        <v>1629.949053</v>
      </c>
      <c r="AB2388">
        <v>1717.2576899999999</v>
      </c>
      <c r="AC2388">
        <v>3153.5523320000002</v>
      </c>
      <c r="AD2388">
        <v>4399.2022319999996</v>
      </c>
      <c r="AE2388">
        <v>4355.6176189999996</v>
      </c>
      <c r="AF2388">
        <v>2488.884168</v>
      </c>
      <c r="AG2388">
        <v>3420.5983919999999</v>
      </c>
      <c r="AH2388">
        <v>1983.052727</v>
      </c>
      <c r="AI2388">
        <v>2755.182988</v>
      </c>
      <c r="AJ2388">
        <v>5540.7201530000002</v>
      </c>
      <c r="AK2388">
        <v>6691.2899280000001</v>
      </c>
      <c r="AL2388">
        <v>5487.9250659999998</v>
      </c>
      <c r="AM2388">
        <v>3732.097761</v>
      </c>
      <c r="AN2388">
        <v>1208.7811610000001</v>
      </c>
      <c r="AO2388">
        <v>321.81238300000001</v>
      </c>
      <c r="AP2388">
        <v>250.38506699999999</v>
      </c>
      <c r="AQ2388">
        <v>56.464627</v>
      </c>
      <c r="AR2388">
        <v>41.615707999999998</v>
      </c>
      <c r="AS2388">
        <v>57.773952000000001</v>
      </c>
      <c r="AT2388">
        <v>12.695637</v>
      </c>
      <c r="AU2388">
        <v>1.271703</v>
      </c>
      <c r="AV2388">
        <v>1.1132070000000001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</row>
    <row r="2389" spans="1:56" x14ac:dyDescent="0.25">
      <c r="A2389" t="s">
        <v>323</v>
      </c>
      <c r="D2389" t="s">
        <v>1</v>
      </c>
      <c r="G2389" s="156">
        <v>43153</v>
      </c>
      <c r="H2389" s="41">
        <f t="shared" si="42"/>
        <v>56295.217294999988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1.2251069999999999</v>
      </c>
      <c r="V2389">
        <v>2.4301569999999999</v>
      </c>
      <c r="W2389">
        <v>51.153528000000001</v>
      </c>
      <c r="X2389">
        <v>103.885752</v>
      </c>
      <c r="Y2389">
        <v>100.29577500000001</v>
      </c>
      <c r="Z2389">
        <v>472.51966800000002</v>
      </c>
      <c r="AA2389">
        <v>1538.3170480000001</v>
      </c>
      <c r="AB2389">
        <v>1078.977517</v>
      </c>
      <c r="AC2389">
        <v>563.14200200000005</v>
      </c>
      <c r="AD2389">
        <v>1308.301332</v>
      </c>
      <c r="AE2389">
        <v>2735.1650119999999</v>
      </c>
      <c r="AF2389">
        <v>4640.6706620000004</v>
      </c>
      <c r="AG2389">
        <v>6693.4306020000004</v>
      </c>
      <c r="AH2389">
        <v>6714.5114400000002</v>
      </c>
      <c r="AI2389">
        <v>6477.9616679999999</v>
      </c>
      <c r="AJ2389">
        <v>5625.4285319999999</v>
      </c>
      <c r="AK2389">
        <v>4359.9394220000004</v>
      </c>
      <c r="AL2389">
        <v>4375.7108120000003</v>
      </c>
      <c r="AM2389">
        <v>3467.670259</v>
      </c>
      <c r="AN2389">
        <v>2287.9374710000002</v>
      </c>
      <c r="AO2389">
        <v>1735.7572259999999</v>
      </c>
      <c r="AP2389">
        <v>1011.726514</v>
      </c>
      <c r="AQ2389">
        <v>650.23930800000005</v>
      </c>
      <c r="AR2389">
        <v>252.22269600000001</v>
      </c>
      <c r="AS2389">
        <v>41.353969999999997</v>
      </c>
      <c r="AT2389">
        <v>2.811375</v>
      </c>
      <c r="AU2389">
        <v>1.225833</v>
      </c>
      <c r="AV2389">
        <v>1.206607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</row>
    <row r="2390" spans="1:56" x14ac:dyDescent="0.25">
      <c r="A2390" t="s">
        <v>323</v>
      </c>
      <c r="D2390" t="s">
        <v>1</v>
      </c>
      <c r="G2390" s="156">
        <v>43154</v>
      </c>
      <c r="H2390" s="41">
        <f t="shared" si="42"/>
        <v>36966.23066400001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0.80950699999999998</v>
      </c>
      <c r="V2390">
        <v>0.82733900000000005</v>
      </c>
      <c r="W2390">
        <v>1.0345549999999999</v>
      </c>
      <c r="X2390">
        <v>0.84869399999999995</v>
      </c>
      <c r="Y2390">
        <v>31.657706999999998</v>
      </c>
      <c r="Z2390">
        <v>67.613724000000005</v>
      </c>
      <c r="AA2390">
        <v>609.87211200000002</v>
      </c>
      <c r="AB2390">
        <v>1945.9604059999999</v>
      </c>
      <c r="AC2390">
        <v>1397.4302270000001</v>
      </c>
      <c r="AD2390">
        <v>514.58434799999998</v>
      </c>
      <c r="AE2390">
        <v>230.65308899999999</v>
      </c>
      <c r="AF2390">
        <v>596.05867000000001</v>
      </c>
      <c r="AG2390">
        <v>438.38065799999998</v>
      </c>
      <c r="AH2390">
        <v>666.56626500000004</v>
      </c>
      <c r="AI2390">
        <v>2012.4830919999999</v>
      </c>
      <c r="AJ2390">
        <v>2714.9941159999998</v>
      </c>
      <c r="AK2390">
        <v>5245.9083559999999</v>
      </c>
      <c r="AL2390">
        <v>4688.9836359999999</v>
      </c>
      <c r="AM2390">
        <v>4952.8778890000003</v>
      </c>
      <c r="AN2390">
        <v>4073.8604620000001</v>
      </c>
      <c r="AO2390">
        <v>2508.389165</v>
      </c>
      <c r="AP2390">
        <v>2254.2780630000002</v>
      </c>
      <c r="AQ2390">
        <v>1248.555241</v>
      </c>
      <c r="AR2390">
        <v>501.94635</v>
      </c>
      <c r="AS2390">
        <v>204.25836799999999</v>
      </c>
      <c r="AT2390">
        <v>55.132491000000002</v>
      </c>
      <c r="AU2390">
        <v>1.2445269999999999</v>
      </c>
      <c r="AV2390">
        <v>1.0216069999999999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</row>
    <row r="2391" spans="1:56" x14ac:dyDescent="0.25">
      <c r="A2391" t="s">
        <v>323</v>
      </c>
      <c r="D2391" t="s">
        <v>1</v>
      </c>
      <c r="G2391" s="156">
        <v>43155</v>
      </c>
      <c r="H2391" s="41">
        <f t="shared" si="42"/>
        <v>11241.225060000001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0.62870700000000002</v>
      </c>
      <c r="V2391">
        <v>0.83082199999999995</v>
      </c>
      <c r="W2391">
        <v>18.297387000000001</v>
      </c>
      <c r="X2391">
        <v>108.119961</v>
      </c>
      <c r="Y2391">
        <v>508.116895</v>
      </c>
      <c r="Z2391">
        <v>704.18550500000003</v>
      </c>
      <c r="AA2391">
        <v>422.15002099999998</v>
      </c>
      <c r="AB2391">
        <v>2311.0537490000002</v>
      </c>
      <c r="AC2391">
        <v>1378.807728</v>
      </c>
      <c r="AD2391">
        <v>530.32045600000004</v>
      </c>
      <c r="AE2391">
        <v>414.30044900000001</v>
      </c>
      <c r="AF2391">
        <v>396.889703</v>
      </c>
      <c r="AG2391">
        <v>846.80112699999995</v>
      </c>
      <c r="AH2391">
        <v>1283.1509390000001</v>
      </c>
      <c r="AI2391">
        <v>1503.9047029999999</v>
      </c>
      <c r="AJ2391">
        <v>540.05433000000005</v>
      </c>
      <c r="AK2391">
        <v>100.585874</v>
      </c>
      <c r="AL2391">
        <v>39.931068000000003</v>
      </c>
      <c r="AM2391">
        <v>29.491237000000002</v>
      </c>
      <c r="AN2391">
        <v>24.355456</v>
      </c>
      <c r="AO2391">
        <v>29.489747000000001</v>
      </c>
      <c r="AP2391">
        <v>19.841360000000002</v>
      </c>
      <c r="AQ2391">
        <v>15.005742</v>
      </c>
      <c r="AR2391">
        <v>9.3279990000000002</v>
      </c>
      <c r="AS2391">
        <v>2.8836390000000001</v>
      </c>
      <c r="AT2391">
        <v>1.266394</v>
      </c>
      <c r="AU2391">
        <v>0.85305500000000001</v>
      </c>
      <c r="AV2391">
        <v>0.58100700000000005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</row>
    <row r="2392" spans="1:56" x14ac:dyDescent="0.25">
      <c r="A2392" t="s">
        <v>323</v>
      </c>
      <c r="D2392" t="s">
        <v>1</v>
      </c>
      <c r="G2392" s="156">
        <v>43156</v>
      </c>
      <c r="H2392" s="41">
        <f t="shared" si="42"/>
        <v>36319.42858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0.40464699999999998</v>
      </c>
      <c r="V2392">
        <v>0.52186200000000005</v>
      </c>
      <c r="W2392">
        <v>1.282127</v>
      </c>
      <c r="X2392">
        <v>12.176351</v>
      </c>
      <c r="Y2392">
        <v>57.969835000000003</v>
      </c>
      <c r="Z2392">
        <v>97.388294999999999</v>
      </c>
      <c r="AA2392">
        <v>702.12706100000003</v>
      </c>
      <c r="AB2392">
        <v>1901.661439</v>
      </c>
      <c r="AC2392">
        <v>1515.8659680000001</v>
      </c>
      <c r="AD2392">
        <v>1633.3599959999999</v>
      </c>
      <c r="AE2392">
        <v>1513.493189</v>
      </c>
      <c r="AF2392">
        <v>1873.927543</v>
      </c>
      <c r="AG2392">
        <v>2136.088217</v>
      </c>
      <c r="AH2392">
        <v>2678.8111789999998</v>
      </c>
      <c r="AI2392">
        <v>3303.6768430000002</v>
      </c>
      <c r="AJ2392">
        <v>2642.61312</v>
      </c>
      <c r="AK2392">
        <v>1892.1190140000001</v>
      </c>
      <c r="AL2392">
        <v>2298.2317579999999</v>
      </c>
      <c r="AM2392">
        <v>1964.135677</v>
      </c>
      <c r="AN2392">
        <v>2007.854746</v>
      </c>
      <c r="AO2392">
        <v>1753.280137</v>
      </c>
      <c r="AP2392">
        <v>2771.4985499999998</v>
      </c>
      <c r="AQ2392">
        <v>1946.326982</v>
      </c>
      <c r="AR2392">
        <v>1154.0127890000001</v>
      </c>
      <c r="AS2392">
        <v>443.46357899999998</v>
      </c>
      <c r="AT2392">
        <v>15.046434</v>
      </c>
      <c r="AU2392">
        <v>1.186995</v>
      </c>
      <c r="AV2392">
        <v>0.90424700000000002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</row>
    <row r="2393" spans="1:56" x14ac:dyDescent="0.25">
      <c r="A2393" t="s">
        <v>323</v>
      </c>
      <c r="D2393" t="s">
        <v>1</v>
      </c>
      <c r="G2393" s="156">
        <v>43157</v>
      </c>
      <c r="H2393" s="41">
        <f t="shared" si="42"/>
        <v>101365.378426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1.0240069999999999</v>
      </c>
      <c r="V2393">
        <v>3.9415070000000001</v>
      </c>
      <c r="W2393">
        <v>61.316685999999997</v>
      </c>
      <c r="X2393">
        <v>382.90695699999998</v>
      </c>
      <c r="Y2393">
        <v>1120.1176399999999</v>
      </c>
      <c r="Z2393">
        <v>2069.4934269999999</v>
      </c>
      <c r="AA2393">
        <v>3072.8342290000001</v>
      </c>
      <c r="AB2393">
        <v>4066.3309260000001</v>
      </c>
      <c r="AC2393">
        <v>5039.0609139999997</v>
      </c>
      <c r="AD2393">
        <v>5801.2178679999997</v>
      </c>
      <c r="AE2393">
        <v>6479.680719</v>
      </c>
      <c r="AF2393">
        <v>6977.4873159999997</v>
      </c>
      <c r="AG2393">
        <v>7294.5028169999996</v>
      </c>
      <c r="AH2393">
        <v>7575.7487289999999</v>
      </c>
      <c r="AI2393">
        <v>7601.3092280000001</v>
      </c>
      <c r="AJ2393">
        <v>7501.4350169999998</v>
      </c>
      <c r="AK2393">
        <v>7219.8313829999997</v>
      </c>
      <c r="AL2393">
        <v>6759.1065189999999</v>
      </c>
      <c r="AM2393">
        <v>6078.6584389999998</v>
      </c>
      <c r="AN2393">
        <v>5169.3795220000002</v>
      </c>
      <c r="AO2393">
        <v>4209.3419990000002</v>
      </c>
      <c r="AP2393">
        <v>3165.512995</v>
      </c>
      <c r="AQ2393">
        <v>2065.864024</v>
      </c>
      <c r="AR2393">
        <v>1108.6429579999999</v>
      </c>
      <c r="AS2393">
        <v>434.39695499999999</v>
      </c>
      <c r="AT2393">
        <v>98.972830999999999</v>
      </c>
      <c r="AU2393">
        <v>5.8559070000000002</v>
      </c>
      <c r="AV2393">
        <v>1.4069069999999999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</row>
    <row r="2394" spans="1:56" x14ac:dyDescent="0.25">
      <c r="A2394" t="s">
        <v>323</v>
      </c>
      <c r="D2394" t="s">
        <v>1</v>
      </c>
      <c r="G2394" s="156">
        <v>43158</v>
      </c>
      <c r="H2394" s="41">
        <f t="shared" si="42"/>
        <v>96260.046552000014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1.027207</v>
      </c>
      <c r="V2394">
        <v>2.75454</v>
      </c>
      <c r="W2394">
        <v>69.274159999999995</v>
      </c>
      <c r="X2394">
        <v>319.52506499999998</v>
      </c>
      <c r="Y2394">
        <v>1095.783905</v>
      </c>
      <c r="Z2394">
        <v>2009.4445450000001</v>
      </c>
      <c r="AA2394">
        <v>3050.7007800000001</v>
      </c>
      <c r="AB2394">
        <v>4087.5001050000001</v>
      </c>
      <c r="AC2394">
        <v>4864.7629919999999</v>
      </c>
      <c r="AD2394">
        <v>5672.828364</v>
      </c>
      <c r="AE2394">
        <v>6522.4327499999999</v>
      </c>
      <c r="AF2394">
        <v>6949.6130450000001</v>
      </c>
      <c r="AG2394">
        <v>7241.2960460000004</v>
      </c>
      <c r="AH2394">
        <v>7422.5227249999998</v>
      </c>
      <c r="AI2394">
        <v>7396.3965630000002</v>
      </c>
      <c r="AJ2394">
        <v>7155.3358989999997</v>
      </c>
      <c r="AK2394">
        <v>6771.6541349999998</v>
      </c>
      <c r="AL2394">
        <v>6232.3452580000003</v>
      </c>
      <c r="AM2394">
        <v>5507.7685300000003</v>
      </c>
      <c r="AN2394">
        <v>4580.9556460000003</v>
      </c>
      <c r="AO2394">
        <v>3632.8280089999998</v>
      </c>
      <c r="AP2394">
        <v>2665.2592420000001</v>
      </c>
      <c r="AQ2394">
        <v>1710.7006060000001</v>
      </c>
      <c r="AR2394">
        <v>880.70881799999995</v>
      </c>
      <c r="AS2394">
        <v>337.015987</v>
      </c>
      <c r="AT2394">
        <v>74.054743000000002</v>
      </c>
      <c r="AU2394">
        <v>4.5295800000000002</v>
      </c>
      <c r="AV2394">
        <v>1.027307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</row>
    <row r="2395" spans="1:56" x14ac:dyDescent="0.25">
      <c r="A2395" t="s">
        <v>323</v>
      </c>
      <c r="D2395" t="s">
        <v>1</v>
      </c>
      <c r="G2395" s="156">
        <v>43159</v>
      </c>
      <c r="H2395" s="41">
        <f t="shared" si="42"/>
        <v>77907.44866699999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0.99153899999999995</v>
      </c>
      <c r="V2395">
        <v>1.396979</v>
      </c>
      <c r="W2395">
        <v>46.239421</v>
      </c>
      <c r="X2395">
        <v>111.319142</v>
      </c>
      <c r="Y2395">
        <v>729.48848799999996</v>
      </c>
      <c r="Z2395">
        <v>2101.950343</v>
      </c>
      <c r="AA2395">
        <v>2015.2459120000001</v>
      </c>
      <c r="AB2395">
        <v>556.45858699999997</v>
      </c>
      <c r="AC2395">
        <v>1948.9969630000001</v>
      </c>
      <c r="AD2395">
        <v>5334.3570049999998</v>
      </c>
      <c r="AE2395">
        <v>6062.1533030000001</v>
      </c>
      <c r="AF2395">
        <v>6501.0521790000003</v>
      </c>
      <c r="AG2395">
        <v>6872.9245659999997</v>
      </c>
      <c r="AH2395">
        <v>6962.909173</v>
      </c>
      <c r="AI2395">
        <v>6829.387882</v>
      </c>
      <c r="AJ2395">
        <v>6647.1555040000003</v>
      </c>
      <c r="AK2395">
        <v>6358.8314090000003</v>
      </c>
      <c r="AL2395">
        <v>5779.8883809999998</v>
      </c>
      <c r="AM2395">
        <v>5250.0464199999997</v>
      </c>
      <c r="AN2395">
        <v>4242.4455539999999</v>
      </c>
      <c r="AO2395">
        <v>1952.8130980000001</v>
      </c>
      <c r="AP2395">
        <v>1003.042795</v>
      </c>
      <c r="AQ2395">
        <v>463.79689200000001</v>
      </c>
      <c r="AR2395">
        <v>107.911373</v>
      </c>
      <c r="AS2395">
        <v>19.387492000000002</v>
      </c>
      <c r="AT2395">
        <v>4.7431770000000002</v>
      </c>
      <c r="AU2395">
        <v>1.4321429999999999</v>
      </c>
      <c r="AV2395">
        <v>1.0829470000000001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</row>
    <row r="2396" spans="1:56" x14ac:dyDescent="0.25">
      <c r="A2396" t="s">
        <v>323</v>
      </c>
      <c r="D2396" t="s">
        <v>1</v>
      </c>
      <c r="G2396" s="156">
        <v>43160</v>
      </c>
      <c r="H2396" s="41">
        <f t="shared" si="42"/>
        <v>65313.948755999983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1.273547</v>
      </c>
      <c r="V2396">
        <v>1.1414470000000001</v>
      </c>
      <c r="W2396">
        <v>1.4110720000000001</v>
      </c>
      <c r="X2396">
        <v>3.6087099999999999</v>
      </c>
      <c r="Y2396">
        <v>31.618171</v>
      </c>
      <c r="Z2396">
        <v>128.27795900000001</v>
      </c>
      <c r="AA2396">
        <v>512.08676700000001</v>
      </c>
      <c r="AB2396">
        <v>734.59338700000001</v>
      </c>
      <c r="AC2396">
        <v>1675.6736020000001</v>
      </c>
      <c r="AD2396">
        <v>2449.020575</v>
      </c>
      <c r="AE2396">
        <v>3856.5941950000001</v>
      </c>
      <c r="AF2396">
        <v>3576.2663029999999</v>
      </c>
      <c r="AG2396">
        <v>3690.4231930000001</v>
      </c>
      <c r="AH2396">
        <v>4455.7541119999996</v>
      </c>
      <c r="AI2396">
        <v>5326.598497</v>
      </c>
      <c r="AJ2396">
        <v>4392.8621110000004</v>
      </c>
      <c r="AK2396">
        <v>5518.8895210000001</v>
      </c>
      <c r="AL2396">
        <v>5595.0289919999996</v>
      </c>
      <c r="AM2396">
        <v>5862.8994720000001</v>
      </c>
      <c r="AN2396">
        <v>5656.2588260000002</v>
      </c>
      <c r="AO2396">
        <v>4504.7549040000004</v>
      </c>
      <c r="AP2396">
        <v>3421.0985719999999</v>
      </c>
      <c r="AQ2396">
        <v>2175.1425490000001</v>
      </c>
      <c r="AR2396">
        <v>1166.4395770000001</v>
      </c>
      <c r="AS2396">
        <v>471.33096</v>
      </c>
      <c r="AT2396">
        <v>98.025615000000002</v>
      </c>
      <c r="AU2396">
        <v>4.8189729999999997</v>
      </c>
      <c r="AV2396">
        <v>2.0571470000000001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</row>
    <row r="2397" spans="1:56" x14ac:dyDescent="0.25">
      <c r="A2397" t="s">
        <v>323</v>
      </c>
      <c r="D2397" t="s">
        <v>1</v>
      </c>
      <c r="G2397" s="156">
        <v>43161</v>
      </c>
      <c r="H2397" s="41">
        <f t="shared" si="42"/>
        <v>78092.64800099998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1.5038069999999999</v>
      </c>
      <c r="V2397">
        <v>1.6589389999999999</v>
      </c>
      <c r="W2397">
        <v>20.112666999999998</v>
      </c>
      <c r="X2397">
        <v>399.74314800000002</v>
      </c>
      <c r="Y2397">
        <v>633.64726900000005</v>
      </c>
      <c r="Z2397">
        <v>1865.8537550000001</v>
      </c>
      <c r="AA2397">
        <v>2891.2419810000001</v>
      </c>
      <c r="AB2397">
        <v>2747.7653829999999</v>
      </c>
      <c r="AC2397">
        <v>4230.6425289999997</v>
      </c>
      <c r="AD2397">
        <v>3811.5548039999999</v>
      </c>
      <c r="AE2397">
        <v>3366.7033759999999</v>
      </c>
      <c r="AF2397">
        <v>4838.6152510000002</v>
      </c>
      <c r="AG2397">
        <v>7593.661008</v>
      </c>
      <c r="AH2397">
        <v>5758.3332190000001</v>
      </c>
      <c r="AI2397">
        <v>4643.1933230000004</v>
      </c>
      <c r="AJ2397">
        <v>5087.568252</v>
      </c>
      <c r="AK2397">
        <v>6028.6228279999996</v>
      </c>
      <c r="AL2397">
        <v>4949.048538</v>
      </c>
      <c r="AM2397">
        <v>4495.0200240000004</v>
      </c>
      <c r="AN2397">
        <v>4906.5634220000002</v>
      </c>
      <c r="AO2397">
        <v>3770.3753740000002</v>
      </c>
      <c r="AP2397">
        <v>3054.1359790000001</v>
      </c>
      <c r="AQ2397">
        <v>1554.573316</v>
      </c>
      <c r="AR2397">
        <v>1079.8815159999999</v>
      </c>
      <c r="AS2397">
        <v>228.45676800000001</v>
      </c>
      <c r="AT2397">
        <v>126.388891</v>
      </c>
      <c r="AU2397">
        <v>5.732227</v>
      </c>
      <c r="AV2397">
        <v>2.0504069999999999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</row>
    <row r="2398" spans="1:56" x14ac:dyDescent="0.25">
      <c r="A2398" t="s">
        <v>323</v>
      </c>
      <c r="D2398" t="s">
        <v>1</v>
      </c>
      <c r="G2398" s="156">
        <v>43162</v>
      </c>
      <c r="H2398" s="41">
        <f t="shared" si="42"/>
        <v>91170.781724000015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3.7406069999999998</v>
      </c>
      <c r="V2398">
        <v>3.1230220000000002</v>
      </c>
      <c r="W2398">
        <v>49.954962999999999</v>
      </c>
      <c r="X2398">
        <v>353.71294</v>
      </c>
      <c r="Y2398">
        <v>1078.2050770000001</v>
      </c>
      <c r="Z2398">
        <v>2028.9708659999999</v>
      </c>
      <c r="AA2398">
        <v>3030.9948589999999</v>
      </c>
      <c r="AB2398">
        <v>3963.0353270000001</v>
      </c>
      <c r="AC2398">
        <v>4836.7102359999999</v>
      </c>
      <c r="AD2398">
        <v>5559.6390769999998</v>
      </c>
      <c r="AE2398">
        <v>6099.7534669999995</v>
      </c>
      <c r="AF2398">
        <v>6660.7660249999999</v>
      </c>
      <c r="AG2398">
        <v>6951.5255479999996</v>
      </c>
      <c r="AH2398">
        <v>7031.3299049999996</v>
      </c>
      <c r="AI2398">
        <v>6977.5313379999998</v>
      </c>
      <c r="AJ2398">
        <v>6792.5446140000004</v>
      </c>
      <c r="AK2398">
        <v>5959.5510510000004</v>
      </c>
      <c r="AL2398">
        <v>4199.21054</v>
      </c>
      <c r="AM2398">
        <v>4618.7160279999998</v>
      </c>
      <c r="AN2398">
        <v>4758.3824770000001</v>
      </c>
      <c r="AO2398">
        <v>3820.3190100000002</v>
      </c>
      <c r="AP2398">
        <v>2988.3117299999999</v>
      </c>
      <c r="AQ2398">
        <v>1929.713166</v>
      </c>
      <c r="AR2398">
        <v>1070.1955800000001</v>
      </c>
      <c r="AS2398">
        <v>375.57801499999999</v>
      </c>
      <c r="AT2398">
        <v>25.119793999999999</v>
      </c>
      <c r="AU2398">
        <v>2.0766550000000001</v>
      </c>
      <c r="AV2398">
        <v>2.069807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</row>
    <row r="2399" spans="1:56" x14ac:dyDescent="0.25">
      <c r="A2399" t="s">
        <v>323</v>
      </c>
      <c r="D2399" t="s">
        <v>1</v>
      </c>
      <c r="G2399" s="156">
        <v>43163</v>
      </c>
      <c r="H2399" s="41">
        <f t="shared" si="42"/>
        <v>95898.143274000016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3.2791070000000002</v>
      </c>
      <c r="V2399">
        <v>5.0349219999999999</v>
      </c>
      <c r="W2399">
        <v>41.262163000000001</v>
      </c>
      <c r="X2399">
        <v>50.463889999999999</v>
      </c>
      <c r="Y2399">
        <v>263.07732700000003</v>
      </c>
      <c r="Z2399">
        <v>1276.0157160000001</v>
      </c>
      <c r="AA2399">
        <v>1913.5847590000001</v>
      </c>
      <c r="AB2399">
        <v>2534.7556770000001</v>
      </c>
      <c r="AC2399">
        <v>4030.0956860000001</v>
      </c>
      <c r="AD2399">
        <v>4353.282827</v>
      </c>
      <c r="AE2399">
        <v>4804.437167</v>
      </c>
      <c r="AF2399">
        <v>6579.4633249999997</v>
      </c>
      <c r="AG2399">
        <v>7770.412198</v>
      </c>
      <c r="AH2399">
        <v>8262.3124050000006</v>
      </c>
      <c r="AI2399">
        <v>8263.4999879999996</v>
      </c>
      <c r="AJ2399">
        <v>7656.4382640000003</v>
      </c>
      <c r="AK2399">
        <v>7675.9221010000001</v>
      </c>
      <c r="AL2399">
        <v>7060.9106899999997</v>
      </c>
      <c r="AM2399">
        <v>6653.9445779999996</v>
      </c>
      <c r="AN2399">
        <v>5853.3297769999999</v>
      </c>
      <c r="AO2399">
        <v>4802.9054100000003</v>
      </c>
      <c r="AP2399">
        <v>3510.0349799999999</v>
      </c>
      <c r="AQ2399">
        <v>1664.851566</v>
      </c>
      <c r="AR2399">
        <v>747.65998000000002</v>
      </c>
      <c r="AS2399">
        <v>98.262114999999994</v>
      </c>
      <c r="AT2399">
        <v>19.906293999999999</v>
      </c>
      <c r="AU2399">
        <v>1.388055</v>
      </c>
      <c r="AV2399">
        <v>1.6123069999999999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</row>
    <row r="2400" spans="1:56" x14ac:dyDescent="0.25">
      <c r="A2400" t="s">
        <v>323</v>
      </c>
      <c r="D2400" t="s">
        <v>1</v>
      </c>
      <c r="G2400" s="156">
        <v>43164</v>
      </c>
      <c r="H2400" s="41">
        <f t="shared" si="42"/>
        <v>65237.546501999997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1.396307</v>
      </c>
      <c r="V2400">
        <v>1.325007</v>
      </c>
      <c r="W2400">
        <v>33.128546999999998</v>
      </c>
      <c r="X2400">
        <v>352.00443999999999</v>
      </c>
      <c r="Y2400">
        <v>868.45028400000001</v>
      </c>
      <c r="Z2400">
        <v>1805.7269209999999</v>
      </c>
      <c r="AA2400">
        <v>2746.3924160000001</v>
      </c>
      <c r="AB2400">
        <v>3706.0584469999999</v>
      </c>
      <c r="AC2400">
        <v>4084.1791579999999</v>
      </c>
      <c r="AD2400">
        <v>4417.3268440000002</v>
      </c>
      <c r="AE2400">
        <v>3807.8085590000001</v>
      </c>
      <c r="AF2400">
        <v>2286.7778979999998</v>
      </c>
      <c r="AG2400">
        <v>4818.1045370000002</v>
      </c>
      <c r="AH2400">
        <v>3473.0228419999999</v>
      </c>
      <c r="AI2400">
        <v>1631.4209989999999</v>
      </c>
      <c r="AJ2400">
        <v>1778.7322469999999</v>
      </c>
      <c r="AK2400">
        <v>3958.0716029999999</v>
      </c>
      <c r="AL2400">
        <v>6421.1719460000004</v>
      </c>
      <c r="AM2400">
        <v>4867.3897299999999</v>
      </c>
      <c r="AN2400">
        <v>2909.3028060000001</v>
      </c>
      <c r="AO2400">
        <v>3961.7626970000001</v>
      </c>
      <c r="AP2400">
        <v>3509.8892940000001</v>
      </c>
      <c r="AQ2400">
        <v>2202.0959809999999</v>
      </c>
      <c r="AR2400">
        <v>1121.096757</v>
      </c>
      <c r="AS2400">
        <v>399.89129000000003</v>
      </c>
      <c r="AT2400">
        <v>71.129631000000003</v>
      </c>
      <c r="AU2400">
        <v>2.107307</v>
      </c>
      <c r="AV2400">
        <v>1.7820069999999999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</row>
    <row r="2401" spans="1:56" x14ac:dyDescent="0.25">
      <c r="A2401" t="s">
        <v>323</v>
      </c>
      <c r="D2401" t="s">
        <v>1</v>
      </c>
      <c r="G2401" s="156">
        <v>43165</v>
      </c>
      <c r="H2401" s="41">
        <f t="shared" si="42"/>
        <v>101065.68743500003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1.7394069999999999</v>
      </c>
      <c r="V2401">
        <v>1.56064</v>
      </c>
      <c r="W2401">
        <v>38.995060000000002</v>
      </c>
      <c r="X2401">
        <v>319.95693199999999</v>
      </c>
      <c r="Y2401">
        <v>1041.7945549999999</v>
      </c>
      <c r="Z2401">
        <v>2017.0444709999999</v>
      </c>
      <c r="AA2401">
        <v>3076.3581389999999</v>
      </c>
      <c r="AB2401">
        <v>4069.0954609999999</v>
      </c>
      <c r="AC2401">
        <v>5058.876467</v>
      </c>
      <c r="AD2401">
        <v>5892.6923770000003</v>
      </c>
      <c r="AE2401">
        <v>6573.0958760000003</v>
      </c>
      <c r="AF2401">
        <v>7044.8236500000003</v>
      </c>
      <c r="AG2401">
        <v>7421.9045610000003</v>
      </c>
      <c r="AH2401">
        <v>7587.64174</v>
      </c>
      <c r="AI2401">
        <v>7658.965792</v>
      </c>
      <c r="AJ2401">
        <v>7543.9335060000003</v>
      </c>
      <c r="AK2401">
        <v>7230.2106819999999</v>
      </c>
      <c r="AL2401">
        <v>6776.0411569999997</v>
      </c>
      <c r="AM2401">
        <v>6074.532279</v>
      </c>
      <c r="AN2401">
        <v>5133.1627369999997</v>
      </c>
      <c r="AO2401">
        <v>4145.2570409999998</v>
      </c>
      <c r="AP2401">
        <v>3069.8678110000001</v>
      </c>
      <c r="AQ2401">
        <v>1934.935665</v>
      </c>
      <c r="AR2401">
        <v>972.83003299999996</v>
      </c>
      <c r="AS2401">
        <v>324.25526600000001</v>
      </c>
      <c r="AT2401">
        <v>52.704042999999999</v>
      </c>
      <c r="AU2401">
        <v>1.86148</v>
      </c>
      <c r="AV2401">
        <v>1.5506070000000001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</row>
    <row r="2402" spans="1:56" x14ac:dyDescent="0.25">
      <c r="A2402" t="s">
        <v>323</v>
      </c>
      <c r="D2402" t="s">
        <v>1</v>
      </c>
      <c r="G2402" s="156">
        <v>43166</v>
      </c>
      <c r="H2402" s="41">
        <f t="shared" si="42"/>
        <v>93268.941556000005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1.252999</v>
      </c>
      <c r="V2402">
        <v>1.265239</v>
      </c>
      <c r="W2402">
        <v>31.403631000000001</v>
      </c>
      <c r="X2402">
        <v>277.82665500000002</v>
      </c>
      <c r="Y2402">
        <v>934.44342300000005</v>
      </c>
      <c r="Z2402">
        <v>1844.4642100000001</v>
      </c>
      <c r="AA2402">
        <v>2825.6057040000001</v>
      </c>
      <c r="AB2402">
        <v>3767.729002</v>
      </c>
      <c r="AC2402">
        <v>4719.033308</v>
      </c>
      <c r="AD2402">
        <v>5512.9247850000002</v>
      </c>
      <c r="AE2402">
        <v>6181.9070380000003</v>
      </c>
      <c r="AF2402">
        <v>6697.8727820000004</v>
      </c>
      <c r="AG2402">
        <v>7046.3835630000003</v>
      </c>
      <c r="AH2402">
        <v>7215.4030050000001</v>
      </c>
      <c r="AI2402">
        <v>7205.0707640000001</v>
      </c>
      <c r="AJ2402">
        <v>7032.95921</v>
      </c>
      <c r="AK2402">
        <v>6706.4952659999999</v>
      </c>
      <c r="AL2402">
        <v>6223.0561479999997</v>
      </c>
      <c r="AM2402">
        <v>5473.9555739999996</v>
      </c>
      <c r="AN2402">
        <v>4598.7634509999998</v>
      </c>
      <c r="AO2402">
        <v>3642.0801190000002</v>
      </c>
      <c r="AP2402">
        <v>2624.8261889999999</v>
      </c>
      <c r="AQ2402">
        <v>1626.1127690000001</v>
      </c>
      <c r="AR2402">
        <v>789.65797199999997</v>
      </c>
      <c r="AS2402">
        <v>253.01045199999999</v>
      </c>
      <c r="AT2402">
        <v>32.887388000000001</v>
      </c>
      <c r="AU2402">
        <v>1.372603</v>
      </c>
      <c r="AV2402">
        <v>1.178307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</row>
    <row r="2403" spans="1:56" x14ac:dyDescent="0.25">
      <c r="A2403" t="s">
        <v>323</v>
      </c>
      <c r="D2403" t="s">
        <v>1</v>
      </c>
      <c r="G2403" s="156">
        <v>43167</v>
      </c>
      <c r="H2403" s="41">
        <f t="shared" si="42"/>
        <v>88938.219081999981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1.6902470000000001</v>
      </c>
      <c r="V2403">
        <v>1.5688470000000001</v>
      </c>
      <c r="W2403">
        <v>27.950721999999999</v>
      </c>
      <c r="X2403">
        <v>257.10312099999999</v>
      </c>
      <c r="Y2403">
        <v>886.99618999999996</v>
      </c>
      <c r="Z2403">
        <v>1776.028673</v>
      </c>
      <c r="AA2403">
        <v>2756.1693460000001</v>
      </c>
      <c r="AB2403">
        <v>3709.1273609999998</v>
      </c>
      <c r="AC2403">
        <v>4639.6518239999996</v>
      </c>
      <c r="AD2403">
        <v>5441.3960740000002</v>
      </c>
      <c r="AE2403">
        <v>6048.4012110000003</v>
      </c>
      <c r="AF2403">
        <v>6452.059749</v>
      </c>
      <c r="AG2403">
        <v>6688.9268739999998</v>
      </c>
      <c r="AH2403">
        <v>6793.7962500000003</v>
      </c>
      <c r="AI2403">
        <v>6761.1329150000001</v>
      </c>
      <c r="AJ2403">
        <v>6572.1532459999999</v>
      </c>
      <c r="AK2403">
        <v>6267.9304359999996</v>
      </c>
      <c r="AL2403">
        <v>5821.6707399999996</v>
      </c>
      <c r="AM2403">
        <v>5186.8574520000002</v>
      </c>
      <c r="AN2403">
        <v>4362.6286419999997</v>
      </c>
      <c r="AO2403">
        <v>3475.5882799999999</v>
      </c>
      <c r="AP2403">
        <v>2508.3689209999998</v>
      </c>
      <c r="AQ2403">
        <v>1531.1562550000001</v>
      </c>
      <c r="AR2403">
        <v>717.27366099999995</v>
      </c>
      <c r="AS2403">
        <v>220.22570999999999</v>
      </c>
      <c r="AT2403">
        <v>28.442914999999999</v>
      </c>
      <c r="AU2403">
        <v>2.1580729999999999</v>
      </c>
      <c r="AV2403">
        <v>1.765347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</row>
    <row r="2404" spans="1:56" x14ac:dyDescent="0.25">
      <c r="A2404" t="s">
        <v>323</v>
      </c>
      <c r="D2404" t="s">
        <v>1</v>
      </c>
      <c r="G2404" s="156">
        <v>43168</v>
      </c>
      <c r="H2404" s="41">
        <f t="shared" si="42"/>
        <v>87577.198176999998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0.99974700000000005</v>
      </c>
      <c r="V2404">
        <v>1.5323789999999999</v>
      </c>
      <c r="W2404">
        <v>26.909357</v>
      </c>
      <c r="X2404">
        <v>251.66024300000001</v>
      </c>
      <c r="Y2404">
        <v>879.31905500000005</v>
      </c>
      <c r="Z2404">
        <v>1763.9677810000001</v>
      </c>
      <c r="AA2404">
        <v>2717.7694700000002</v>
      </c>
      <c r="AB2404">
        <v>3641.172861</v>
      </c>
      <c r="AC2404">
        <v>4504.4045319999996</v>
      </c>
      <c r="AD2404">
        <v>5212.6813689999999</v>
      </c>
      <c r="AE2404">
        <v>5821.9699600000004</v>
      </c>
      <c r="AF2404">
        <v>6267.3303040000001</v>
      </c>
      <c r="AG2404">
        <v>6530.0873449999999</v>
      </c>
      <c r="AH2404">
        <v>6682.9590859999998</v>
      </c>
      <c r="AI2404">
        <v>6732.9691169999996</v>
      </c>
      <c r="AJ2404">
        <v>6636.6066430000001</v>
      </c>
      <c r="AK2404">
        <v>6324.1819059999998</v>
      </c>
      <c r="AL2404">
        <v>5822.0336340000003</v>
      </c>
      <c r="AM2404">
        <v>5128.2992370000002</v>
      </c>
      <c r="AN2404">
        <v>4264.43804</v>
      </c>
      <c r="AO2404">
        <v>3374.318616</v>
      </c>
      <c r="AP2404">
        <v>2453.7595209999999</v>
      </c>
      <c r="AQ2404">
        <v>1530.793263</v>
      </c>
      <c r="AR2404">
        <v>742.92345799999998</v>
      </c>
      <c r="AS2404">
        <v>226.90320800000001</v>
      </c>
      <c r="AT2404">
        <v>32.930830999999998</v>
      </c>
      <c r="AU2404">
        <v>2.3629669999999998</v>
      </c>
      <c r="AV2404">
        <v>1.914247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</row>
    <row r="2405" spans="1:56" x14ac:dyDescent="0.25">
      <c r="A2405" t="s">
        <v>323</v>
      </c>
      <c r="D2405" t="s">
        <v>1</v>
      </c>
      <c r="G2405" s="156">
        <v>43169</v>
      </c>
      <c r="H2405" s="41">
        <f t="shared" si="42"/>
        <v>85843.411966999978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6.0039470000000001</v>
      </c>
      <c r="V2405">
        <v>4.2407620000000001</v>
      </c>
      <c r="W2405">
        <v>31.967503000000001</v>
      </c>
      <c r="X2405">
        <v>279.94469700000002</v>
      </c>
      <c r="Y2405">
        <v>942.844786</v>
      </c>
      <c r="Z2405">
        <v>1874.051575</v>
      </c>
      <c r="AA2405">
        <v>2878.6640600000001</v>
      </c>
      <c r="AB2405">
        <v>3804.5215020000001</v>
      </c>
      <c r="AC2405">
        <v>4744.6697979999999</v>
      </c>
      <c r="AD2405">
        <v>5494.6431119999997</v>
      </c>
      <c r="AE2405">
        <v>6047.7126699999999</v>
      </c>
      <c r="AF2405">
        <v>6472.1129149999997</v>
      </c>
      <c r="AG2405">
        <v>6655.7543340000002</v>
      </c>
      <c r="AH2405">
        <v>6652.5214450000003</v>
      </c>
      <c r="AI2405">
        <v>6491.5006700000004</v>
      </c>
      <c r="AJ2405">
        <v>6245.5119169999998</v>
      </c>
      <c r="AK2405">
        <v>5864.6955360000002</v>
      </c>
      <c r="AL2405">
        <v>5333.9247649999998</v>
      </c>
      <c r="AM2405">
        <v>4678.628745</v>
      </c>
      <c r="AN2405">
        <v>3908.0520860000001</v>
      </c>
      <c r="AO2405">
        <v>3073.5941229999999</v>
      </c>
      <c r="AP2405">
        <v>2179.7869139999998</v>
      </c>
      <c r="AQ2405">
        <v>1339.2348830000001</v>
      </c>
      <c r="AR2405">
        <v>632.86455599999999</v>
      </c>
      <c r="AS2405">
        <v>181.84658999999999</v>
      </c>
      <c r="AT2405">
        <v>21.748533999999999</v>
      </c>
      <c r="AU2405">
        <v>1.251295</v>
      </c>
      <c r="AV2405">
        <v>1.118247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</row>
    <row r="2406" spans="1:56" x14ac:dyDescent="0.25">
      <c r="A2406" t="s">
        <v>323</v>
      </c>
      <c r="D2406" t="s">
        <v>1</v>
      </c>
      <c r="G2406" s="156">
        <v>43170</v>
      </c>
      <c r="H2406" s="41">
        <f t="shared" si="42"/>
        <v>58168.217317000017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4.2969470000000003</v>
      </c>
      <c r="V2406">
        <v>5.5106619999999999</v>
      </c>
      <c r="W2406">
        <v>23.460602999999999</v>
      </c>
      <c r="X2406">
        <v>240.62369699999999</v>
      </c>
      <c r="Y2406">
        <v>856.09053600000004</v>
      </c>
      <c r="Z2406">
        <v>1711.9214750000001</v>
      </c>
      <c r="AA2406">
        <v>2254.47606</v>
      </c>
      <c r="AB2406">
        <v>2752.4788020000001</v>
      </c>
      <c r="AC2406">
        <v>3989.1731479999999</v>
      </c>
      <c r="AD2406">
        <v>4288.5071120000002</v>
      </c>
      <c r="AE2406">
        <v>4051.76307</v>
      </c>
      <c r="AF2406">
        <v>3894.6703649999999</v>
      </c>
      <c r="AG2406">
        <v>4362.4708339999997</v>
      </c>
      <c r="AH2406">
        <v>4679.7707449999998</v>
      </c>
      <c r="AI2406">
        <v>5412.1508700000004</v>
      </c>
      <c r="AJ2406">
        <v>6378.3597669999999</v>
      </c>
      <c r="AK2406">
        <v>4703.0085859999999</v>
      </c>
      <c r="AL2406">
        <v>2111.5924150000001</v>
      </c>
      <c r="AM2406">
        <v>1621.9587449999999</v>
      </c>
      <c r="AN2406">
        <v>1399.9435860000001</v>
      </c>
      <c r="AO2406">
        <v>1567.6182229999999</v>
      </c>
      <c r="AP2406">
        <v>1068.0059639999999</v>
      </c>
      <c r="AQ2406">
        <v>627.88038300000005</v>
      </c>
      <c r="AR2406">
        <v>140.14885599999999</v>
      </c>
      <c r="AS2406">
        <v>18.24539</v>
      </c>
      <c r="AT2406">
        <v>1.4840340000000001</v>
      </c>
      <c r="AU2406">
        <v>1.4661949999999999</v>
      </c>
      <c r="AV2406">
        <v>1.140247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</row>
    <row r="2407" spans="1:56" x14ac:dyDescent="0.25">
      <c r="A2407" t="s">
        <v>323</v>
      </c>
      <c r="D2407" t="s">
        <v>1</v>
      </c>
      <c r="G2407" s="156">
        <v>43171</v>
      </c>
      <c r="H2407" s="41">
        <f t="shared" si="42"/>
        <v>37225.092653000007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0.75040700000000005</v>
      </c>
      <c r="V2407">
        <v>1.3183069999999999</v>
      </c>
      <c r="W2407">
        <v>3.9510969999999999</v>
      </c>
      <c r="X2407">
        <v>11.188789999999999</v>
      </c>
      <c r="Y2407">
        <v>35.772995999999999</v>
      </c>
      <c r="Z2407">
        <v>158.488563</v>
      </c>
      <c r="AA2407">
        <v>213.47025300000001</v>
      </c>
      <c r="AB2407">
        <v>895.56309099999999</v>
      </c>
      <c r="AC2407">
        <v>956.48695299999997</v>
      </c>
      <c r="AD2407">
        <v>906.32503999999994</v>
      </c>
      <c r="AE2407">
        <v>651.70493799999997</v>
      </c>
      <c r="AF2407">
        <v>1329.4280670000001</v>
      </c>
      <c r="AG2407">
        <v>1955.8010079999999</v>
      </c>
      <c r="AH2407">
        <v>2004.24449</v>
      </c>
      <c r="AI2407">
        <v>2170.3375550000001</v>
      </c>
      <c r="AJ2407">
        <v>1642.250605</v>
      </c>
      <c r="AK2407">
        <v>4122.6822099999999</v>
      </c>
      <c r="AL2407">
        <v>5800.0207250000003</v>
      </c>
      <c r="AM2407">
        <v>4650.5995499999999</v>
      </c>
      <c r="AN2407">
        <v>3854.6248519999999</v>
      </c>
      <c r="AO2407">
        <v>2835.505122</v>
      </c>
      <c r="AP2407">
        <v>2399.1382870000002</v>
      </c>
      <c r="AQ2407">
        <v>399.06043899999997</v>
      </c>
      <c r="AR2407">
        <v>192.05792</v>
      </c>
      <c r="AS2407">
        <v>25.708442999999999</v>
      </c>
      <c r="AT2407">
        <v>3.6174309999999998</v>
      </c>
      <c r="AU2407">
        <v>2.1970070000000002</v>
      </c>
      <c r="AV2407">
        <v>2.7985069999999999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</row>
    <row r="2408" spans="1:56" x14ac:dyDescent="0.25">
      <c r="A2408" t="s">
        <v>323</v>
      </c>
      <c r="D2408" t="s">
        <v>1</v>
      </c>
      <c r="G2408" s="156">
        <v>43172</v>
      </c>
      <c r="H2408" s="41">
        <f t="shared" si="42"/>
        <v>80510.973876000018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1.200129</v>
      </c>
      <c r="V2408">
        <v>1.9653620000000001</v>
      </c>
      <c r="W2408">
        <v>1.8310820000000001</v>
      </c>
      <c r="X2408">
        <v>69.814154000000002</v>
      </c>
      <c r="Y2408">
        <v>285.77264400000001</v>
      </c>
      <c r="Z2408">
        <v>1012.389212</v>
      </c>
      <c r="AA2408">
        <v>1156.4302809999999</v>
      </c>
      <c r="AB2408">
        <v>2705.3328499999998</v>
      </c>
      <c r="AC2408">
        <v>3039.6052289999998</v>
      </c>
      <c r="AD2408">
        <v>3823.5417080000002</v>
      </c>
      <c r="AE2408">
        <v>4765.2543740000001</v>
      </c>
      <c r="AF2408">
        <v>4061.1673340000002</v>
      </c>
      <c r="AG2408">
        <v>4657.4473900000003</v>
      </c>
      <c r="AH2408">
        <v>6533.5070830000004</v>
      </c>
      <c r="AI2408">
        <v>6631.9132010000003</v>
      </c>
      <c r="AJ2408">
        <v>6728.1121279999998</v>
      </c>
      <c r="AK2408">
        <v>6870.9617539999999</v>
      </c>
      <c r="AL2408">
        <v>6732.159729</v>
      </c>
      <c r="AM2408">
        <v>6184.9846509999998</v>
      </c>
      <c r="AN2408">
        <v>5217.1627589999998</v>
      </c>
      <c r="AO2408">
        <v>4193.1729130000003</v>
      </c>
      <c r="AP2408">
        <v>2985.194133</v>
      </c>
      <c r="AQ2408">
        <v>1809.6746869999999</v>
      </c>
      <c r="AR2408">
        <v>807.28590499999996</v>
      </c>
      <c r="AS2408">
        <v>213.68178800000001</v>
      </c>
      <c r="AT2408">
        <v>18.400865</v>
      </c>
      <c r="AU2408">
        <v>1.4231020000000001</v>
      </c>
      <c r="AV2408">
        <v>1.587429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</row>
    <row r="2409" spans="1:56" x14ac:dyDescent="0.25">
      <c r="A2409" t="s">
        <v>323</v>
      </c>
      <c r="D2409" t="s">
        <v>1</v>
      </c>
      <c r="G2409" s="156">
        <v>43173</v>
      </c>
      <c r="H2409" s="41">
        <f t="shared" si="42"/>
        <v>76486.749588000006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1.3598209999999999</v>
      </c>
      <c r="V2409">
        <v>0.76436099999999996</v>
      </c>
      <c r="W2409">
        <v>2.0279530000000001</v>
      </c>
      <c r="X2409">
        <v>35.328426999999998</v>
      </c>
      <c r="Y2409">
        <v>323.70234499999998</v>
      </c>
      <c r="Z2409">
        <v>479.78863200000001</v>
      </c>
      <c r="AA2409">
        <v>1053.0692759999999</v>
      </c>
      <c r="AB2409">
        <v>1764.606274</v>
      </c>
      <c r="AC2409">
        <v>1971.1535839999999</v>
      </c>
      <c r="AD2409">
        <v>2990.7925660000001</v>
      </c>
      <c r="AE2409">
        <v>3924.1914579999998</v>
      </c>
      <c r="AF2409">
        <v>5384.0230240000001</v>
      </c>
      <c r="AG2409">
        <v>5846.5659900000001</v>
      </c>
      <c r="AH2409">
        <v>6307.0113449999999</v>
      </c>
      <c r="AI2409">
        <v>7215.081193</v>
      </c>
      <c r="AJ2409">
        <v>7172.2985870000002</v>
      </c>
      <c r="AK2409">
        <v>7228.065353</v>
      </c>
      <c r="AL2409">
        <v>6480.5867529999996</v>
      </c>
      <c r="AM2409">
        <v>6042.4852570000003</v>
      </c>
      <c r="AN2409">
        <v>4775.8534879999997</v>
      </c>
      <c r="AO2409">
        <v>2899.6501950000002</v>
      </c>
      <c r="AP2409">
        <v>1916.1229989999999</v>
      </c>
      <c r="AQ2409">
        <v>1649.876575</v>
      </c>
      <c r="AR2409">
        <v>840.37179400000002</v>
      </c>
      <c r="AS2409">
        <v>156.31437399999999</v>
      </c>
      <c r="AT2409">
        <v>22.508009999999999</v>
      </c>
      <c r="AU2409">
        <v>1.4033249999999999</v>
      </c>
      <c r="AV2409">
        <v>1.746629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</row>
    <row r="2410" spans="1:56" x14ac:dyDescent="0.25">
      <c r="A2410" t="s">
        <v>323</v>
      </c>
      <c r="D2410" t="s">
        <v>1</v>
      </c>
      <c r="G2410" s="156">
        <v>43174</v>
      </c>
      <c r="H2410" s="41">
        <f t="shared" si="42"/>
        <v>48044.349538000009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1.726429</v>
      </c>
      <c r="V2410">
        <v>1.6348290000000001</v>
      </c>
      <c r="W2410">
        <v>24.064803999999999</v>
      </c>
      <c r="X2410">
        <v>66.032302999999999</v>
      </c>
      <c r="Y2410">
        <v>120.812822</v>
      </c>
      <c r="Z2410">
        <v>501.36505499999998</v>
      </c>
      <c r="AA2410">
        <v>1633.2322799999999</v>
      </c>
      <c r="AB2410">
        <v>2019.925808</v>
      </c>
      <c r="AC2410">
        <v>1173.4099630000001</v>
      </c>
      <c r="AD2410">
        <v>1344.097172</v>
      </c>
      <c r="AE2410">
        <v>3436.5713409999998</v>
      </c>
      <c r="AF2410">
        <v>1480.15048</v>
      </c>
      <c r="AG2410">
        <v>1267.3474630000001</v>
      </c>
      <c r="AH2410">
        <v>1481.693426</v>
      </c>
      <c r="AI2410">
        <v>2927.855779</v>
      </c>
      <c r="AJ2410">
        <v>4073.6204379999999</v>
      </c>
      <c r="AK2410">
        <v>5687.0268390000001</v>
      </c>
      <c r="AL2410">
        <v>4488.7296189999997</v>
      </c>
      <c r="AM2410">
        <v>4746.6288130000003</v>
      </c>
      <c r="AN2410">
        <v>4094.0736649999999</v>
      </c>
      <c r="AO2410">
        <v>3452.9178259999999</v>
      </c>
      <c r="AP2410">
        <v>2618.2802019999999</v>
      </c>
      <c r="AQ2410">
        <v>1165.687866</v>
      </c>
      <c r="AR2410">
        <v>193.008343</v>
      </c>
      <c r="AS2410">
        <v>37.358992000000001</v>
      </c>
      <c r="AT2410">
        <v>3.151097</v>
      </c>
      <c r="AU2410">
        <v>2.121855</v>
      </c>
      <c r="AV2410">
        <v>1.8240289999999999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</row>
    <row r="2411" spans="1:56" x14ac:dyDescent="0.25">
      <c r="A2411" t="s">
        <v>323</v>
      </c>
      <c r="D2411" t="s">
        <v>1</v>
      </c>
      <c r="G2411" s="156">
        <v>43175</v>
      </c>
      <c r="H2411" s="41">
        <f t="shared" si="42"/>
        <v>60975.054111000005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1.4872289999999999</v>
      </c>
      <c r="V2411">
        <v>1.9106609999999999</v>
      </c>
      <c r="W2411">
        <v>2.106789</v>
      </c>
      <c r="X2411">
        <v>11.559875</v>
      </c>
      <c r="Y2411">
        <v>67.419437000000002</v>
      </c>
      <c r="Z2411">
        <v>262.27326299999999</v>
      </c>
      <c r="AA2411">
        <v>570.13455599999998</v>
      </c>
      <c r="AB2411">
        <v>804.39425800000004</v>
      </c>
      <c r="AC2411">
        <v>1346.7956770000001</v>
      </c>
      <c r="AD2411">
        <v>2619.0392029999998</v>
      </c>
      <c r="AE2411">
        <v>4997.9907489999996</v>
      </c>
      <c r="AF2411">
        <v>4001.9632339999998</v>
      </c>
      <c r="AG2411">
        <v>5167.2582309999998</v>
      </c>
      <c r="AH2411">
        <v>5520.6553039999999</v>
      </c>
      <c r="AI2411">
        <v>5886.1775029999999</v>
      </c>
      <c r="AJ2411">
        <v>6479.0404170000002</v>
      </c>
      <c r="AK2411">
        <v>6897.3006189999996</v>
      </c>
      <c r="AL2411">
        <v>6268.0039070000003</v>
      </c>
      <c r="AM2411">
        <v>4524.0111960000004</v>
      </c>
      <c r="AN2411">
        <v>3706.8733090000001</v>
      </c>
      <c r="AO2411">
        <v>1435.6994629999999</v>
      </c>
      <c r="AP2411">
        <v>269.96372700000001</v>
      </c>
      <c r="AQ2411">
        <v>59.434182999999997</v>
      </c>
      <c r="AR2411">
        <v>60.289140000000003</v>
      </c>
      <c r="AS2411">
        <v>8.3995899999999999</v>
      </c>
      <c r="AT2411">
        <v>1.7593129999999999</v>
      </c>
      <c r="AU2411">
        <v>1.342549</v>
      </c>
      <c r="AV2411">
        <v>1.770729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</row>
    <row r="2412" spans="1:56" x14ac:dyDescent="0.25">
      <c r="A2412" t="s">
        <v>323</v>
      </c>
      <c r="D2412" t="s">
        <v>1</v>
      </c>
      <c r="G2412" s="156">
        <v>43176</v>
      </c>
      <c r="H2412" s="41">
        <f t="shared" si="42"/>
        <v>54341.049644999999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1.720529</v>
      </c>
      <c r="V2412">
        <v>1.5329440000000001</v>
      </c>
      <c r="W2412">
        <v>16.447385000000001</v>
      </c>
      <c r="X2412">
        <v>224.678079</v>
      </c>
      <c r="Y2412">
        <v>733.10775000000001</v>
      </c>
      <c r="Z2412">
        <v>1197.7525439999999</v>
      </c>
      <c r="AA2412">
        <v>2463.20831</v>
      </c>
      <c r="AB2412">
        <v>3133.43797</v>
      </c>
      <c r="AC2412">
        <v>3652.7928729999999</v>
      </c>
      <c r="AD2412">
        <v>4340.5760179999997</v>
      </c>
      <c r="AE2412">
        <v>5308.2384890000003</v>
      </c>
      <c r="AF2412">
        <v>4101.4220459999997</v>
      </c>
      <c r="AG2412">
        <v>5347.5670849999997</v>
      </c>
      <c r="AH2412">
        <v>5750.4354599999997</v>
      </c>
      <c r="AI2412">
        <v>6446.8672489999999</v>
      </c>
      <c r="AJ2412">
        <v>4624.5956150000002</v>
      </c>
      <c r="AK2412">
        <v>3059.2377689999998</v>
      </c>
      <c r="AL2412">
        <v>1025.5696150000001</v>
      </c>
      <c r="AM2412">
        <v>1253.8740539999999</v>
      </c>
      <c r="AN2412">
        <v>944.21943699999997</v>
      </c>
      <c r="AO2412">
        <v>455.395173</v>
      </c>
      <c r="AP2412">
        <v>236.95931100000001</v>
      </c>
      <c r="AQ2412">
        <v>13.309908</v>
      </c>
      <c r="AR2412">
        <v>3.2741380000000002</v>
      </c>
      <c r="AS2412">
        <v>1.3949720000000001</v>
      </c>
      <c r="AT2412">
        <v>1.336916</v>
      </c>
      <c r="AU2412">
        <v>1.085877</v>
      </c>
      <c r="AV2412">
        <v>1.0121290000000001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</row>
    <row r="2413" spans="1:56" x14ac:dyDescent="0.25">
      <c r="A2413" t="s">
        <v>323</v>
      </c>
      <c r="D2413" t="s">
        <v>1</v>
      </c>
      <c r="G2413" s="156">
        <v>43177</v>
      </c>
      <c r="H2413" s="41">
        <f t="shared" si="42"/>
        <v>78166.978544999991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0.71542899999999998</v>
      </c>
      <c r="V2413">
        <v>0.73494400000000004</v>
      </c>
      <c r="W2413">
        <v>0.803485</v>
      </c>
      <c r="X2413">
        <v>0.501529</v>
      </c>
      <c r="Y2413">
        <v>2.11225</v>
      </c>
      <c r="Z2413">
        <v>6.7783939999999996</v>
      </c>
      <c r="AA2413">
        <v>16.438510000000001</v>
      </c>
      <c r="AB2413">
        <v>54.209769999999999</v>
      </c>
      <c r="AC2413">
        <v>242.05497299999999</v>
      </c>
      <c r="AD2413">
        <v>3878.4067679999998</v>
      </c>
      <c r="AE2413">
        <v>5962.6428390000001</v>
      </c>
      <c r="AF2413">
        <v>6404.0320959999999</v>
      </c>
      <c r="AG2413">
        <v>6040.8139350000001</v>
      </c>
      <c r="AH2413">
        <v>6492.2012100000002</v>
      </c>
      <c r="AI2413">
        <v>6419.6157990000002</v>
      </c>
      <c r="AJ2413">
        <v>7725.3191150000002</v>
      </c>
      <c r="AK2413">
        <v>7572.8643190000003</v>
      </c>
      <c r="AL2413">
        <v>6931.5473650000004</v>
      </c>
      <c r="AM2413">
        <v>6148.6552039999997</v>
      </c>
      <c r="AN2413">
        <v>5272.375387</v>
      </c>
      <c r="AO2413">
        <v>3912.3164230000002</v>
      </c>
      <c r="AP2413">
        <v>2733.326611</v>
      </c>
      <c r="AQ2413">
        <v>1495.9128579999999</v>
      </c>
      <c r="AR2413">
        <v>685.51363800000001</v>
      </c>
      <c r="AS2413">
        <v>151.025172</v>
      </c>
      <c r="AT2413">
        <v>10.886215999999999</v>
      </c>
      <c r="AU2413">
        <v>2.1435770000000001</v>
      </c>
      <c r="AV2413">
        <v>3.030729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</row>
    <row r="2414" spans="1:56" x14ac:dyDescent="0.25">
      <c r="A2414" t="s">
        <v>323</v>
      </c>
      <c r="D2414" t="s">
        <v>1</v>
      </c>
      <c r="G2414" s="156">
        <v>43178</v>
      </c>
      <c r="H2414" s="41">
        <f t="shared" si="42"/>
        <v>86588.924877000012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1.706029</v>
      </c>
      <c r="V2414">
        <v>3.3254290000000002</v>
      </c>
      <c r="W2414">
        <v>9.1416190000000004</v>
      </c>
      <c r="X2414">
        <v>156.93586199999999</v>
      </c>
      <c r="Y2414">
        <v>729.10931800000003</v>
      </c>
      <c r="Z2414">
        <v>1418.2429689999999</v>
      </c>
      <c r="AA2414">
        <v>2255.6196199999999</v>
      </c>
      <c r="AB2414">
        <v>3677.4258920000002</v>
      </c>
      <c r="AC2414">
        <v>4733.6000839999997</v>
      </c>
      <c r="AD2414">
        <v>5577.2998729999999</v>
      </c>
      <c r="AE2414">
        <v>6248.510397</v>
      </c>
      <c r="AF2414">
        <v>6720.6641959999997</v>
      </c>
      <c r="AG2414">
        <v>6785.3741490000002</v>
      </c>
      <c r="AH2414">
        <v>7294.2762750000002</v>
      </c>
      <c r="AI2414">
        <v>7317.6402079999998</v>
      </c>
      <c r="AJ2414">
        <v>7172.9295110000003</v>
      </c>
      <c r="AK2414">
        <v>6752.5380160000004</v>
      </c>
      <c r="AL2414">
        <v>6035.5839599999999</v>
      </c>
      <c r="AM2414">
        <v>5182.5443070000001</v>
      </c>
      <c r="AN2414">
        <v>4410.2206530000003</v>
      </c>
      <c r="AO2414">
        <v>3237.1472910000002</v>
      </c>
      <c r="AP2414">
        <v>828.47800600000005</v>
      </c>
      <c r="AQ2414">
        <v>27.108744999999999</v>
      </c>
      <c r="AR2414">
        <v>4.8383919999999998</v>
      </c>
      <c r="AS2414">
        <v>3.0901649999999998</v>
      </c>
      <c r="AT2414">
        <v>2.6452529999999999</v>
      </c>
      <c r="AU2414">
        <v>1.4434290000000001</v>
      </c>
      <c r="AV2414">
        <v>1.4852289999999999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</row>
    <row r="2415" spans="1:56" x14ac:dyDescent="0.25">
      <c r="A2415" t="s">
        <v>323</v>
      </c>
      <c r="D2415" t="s">
        <v>1</v>
      </c>
      <c r="G2415" s="156">
        <v>43179</v>
      </c>
      <c r="H2415" s="41">
        <f t="shared" si="42"/>
        <v>31729.823930000006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1.428407</v>
      </c>
      <c r="V2415">
        <v>1.53854</v>
      </c>
      <c r="W2415">
        <v>2.1838600000000001</v>
      </c>
      <c r="X2415">
        <v>1.927082</v>
      </c>
      <c r="Y2415">
        <v>7.4934219999999998</v>
      </c>
      <c r="Z2415">
        <v>42.276564999999998</v>
      </c>
      <c r="AA2415">
        <v>398.00676299999998</v>
      </c>
      <c r="AB2415">
        <v>1176.3162870000001</v>
      </c>
      <c r="AC2415">
        <v>1969.8498239999999</v>
      </c>
      <c r="AD2415">
        <v>3572.4485770000001</v>
      </c>
      <c r="AE2415">
        <v>4299.1460420000003</v>
      </c>
      <c r="AF2415">
        <v>3741.1841920000002</v>
      </c>
      <c r="AG2415">
        <v>2794.3897510000002</v>
      </c>
      <c r="AH2415">
        <v>2120.2198619999999</v>
      </c>
      <c r="AI2415">
        <v>1899.819892</v>
      </c>
      <c r="AJ2415">
        <v>1475.3162279999999</v>
      </c>
      <c r="AK2415">
        <v>2032.4058130000001</v>
      </c>
      <c r="AL2415">
        <v>2145.2929989999998</v>
      </c>
      <c r="AM2415">
        <v>1596.475222</v>
      </c>
      <c r="AN2415">
        <v>1050.049446</v>
      </c>
      <c r="AO2415">
        <v>608.92699000000005</v>
      </c>
      <c r="AP2415">
        <v>353.36384800000002</v>
      </c>
      <c r="AQ2415">
        <v>225.60498899999999</v>
      </c>
      <c r="AR2415">
        <v>173.292933</v>
      </c>
      <c r="AS2415">
        <v>33.021465999999997</v>
      </c>
      <c r="AT2415">
        <v>3.9804430000000002</v>
      </c>
      <c r="AU2415">
        <v>1.8547800000000001</v>
      </c>
      <c r="AV2415">
        <v>2.0097070000000001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</row>
    <row r="2416" spans="1:56" x14ac:dyDescent="0.25">
      <c r="A2416" t="s">
        <v>323</v>
      </c>
      <c r="D2416" t="s">
        <v>1</v>
      </c>
      <c r="G2416" s="156">
        <v>43180</v>
      </c>
      <c r="H2416" s="41">
        <f t="shared" si="42"/>
        <v>83368.229982999997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1.2941990000000001</v>
      </c>
      <c r="V2416">
        <v>1.2263390000000001</v>
      </c>
      <c r="W2416">
        <v>1.6094310000000001</v>
      </c>
      <c r="X2416">
        <v>111.75915500000001</v>
      </c>
      <c r="Y2416">
        <v>339.78159099999999</v>
      </c>
      <c r="Z2416">
        <v>481.01721600000002</v>
      </c>
      <c r="AA2416">
        <v>1367.671128</v>
      </c>
      <c r="AB2416">
        <v>2931.429615</v>
      </c>
      <c r="AC2416">
        <v>4035.8110620000002</v>
      </c>
      <c r="AD2416">
        <v>4707.3451940000004</v>
      </c>
      <c r="AE2416">
        <v>5399.1691860000001</v>
      </c>
      <c r="AF2416">
        <v>6172.7560020000001</v>
      </c>
      <c r="AG2416">
        <v>6763.3652179999999</v>
      </c>
      <c r="AH2416">
        <v>6990.2799729999997</v>
      </c>
      <c r="AI2416">
        <v>7064.1314709999997</v>
      </c>
      <c r="AJ2416">
        <v>6877.8031149999997</v>
      </c>
      <c r="AK2416">
        <v>6334.9485809999996</v>
      </c>
      <c r="AL2416">
        <v>6168.4338310000003</v>
      </c>
      <c r="AM2416">
        <v>5475.6101349999999</v>
      </c>
      <c r="AN2416">
        <v>4433.9788660000004</v>
      </c>
      <c r="AO2416">
        <v>3212.8324229999998</v>
      </c>
      <c r="AP2416">
        <v>2477.867377</v>
      </c>
      <c r="AQ2416">
        <v>1387.017803</v>
      </c>
      <c r="AR2416">
        <v>525.79642200000001</v>
      </c>
      <c r="AS2416">
        <v>96.435152000000002</v>
      </c>
      <c r="AT2416">
        <v>5.2813879999999997</v>
      </c>
      <c r="AU2416">
        <v>1.582803</v>
      </c>
      <c r="AV2416">
        <v>1.9953069999999999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</row>
    <row r="2417" spans="1:56" x14ac:dyDescent="0.25">
      <c r="A2417" t="s">
        <v>323</v>
      </c>
      <c r="D2417" t="s">
        <v>1</v>
      </c>
      <c r="G2417" s="156">
        <v>43181</v>
      </c>
      <c r="H2417" s="41">
        <f t="shared" si="42"/>
        <v>86793.944422000015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1.7601070000000001</v>
      </c>
      <c r="V2417">
        <v>1.5036069999999999</v>
      </c>
      <c r="W2417">
        <v>7.5612820000000003</v>
      </c>
      <c r="X2417">
        <v>141.69453100000001</v>
      </c>
      <c r="Y2417">
        <v>673.47</v>
      </c>
      <c r="Z2417">
        <v>1386.9797329999999</v>
      </c>
      <c r="AA2417">
        <v>2363.980258</v>
      </c>
      <c r="AB2417">
        <v>3462.7630359999998</v>
      </c>
      <c r="AC2417">
        <v>4415.8532409999998</v>
      </c>
      <c r="AD2417">
        <v>5250.8701499999997</v>
      </c>
      <c r="AE2417">
        <v>5862.2216189999999</v>
      </c>
      <c r="AF2417">
        <v>6418.6957579999998</v>
      </c>
      <c r="AG2417">
        <v>6814.5826909999996</v>
      </c>
      <c r="AH2417">
        <v>6929.6856539999999</v>
      </c>
      <c r="AI2417">
        <v>6917.0670570000002</v>
      </c>
      <c r="AJ2417">
        <v>6745.777666</v>
      </c>
      <c r="AK2417">
        <v>6441.5466669999996</v>
      </c>
      <c r="AL2417">
        <v>5934.6559470000002</v>
      </c>
      <c r="AM2417">
        <v>5213.3126910000001</v>
      </c>
      <c r="AN2417">
        <v>4317.2948429999997</v>
      </c>
      <c r="AO2417">
        <v>3348.6001040000001</v>
      </c>
      <c r="AP2417">
        <v>2292.19013</v>
      </c>
      <c r="AQ2417">
        <v>1276.9201439999999</v>
      </c>
      <c r="AR2417">
        <v>484.50092100000001</v>
      </c>
      <c r="AS2417">
        <v>80.860470000000007</v>
      </c>
      <c r="AT2417">
        <v>5.4933750000000003</v>
      </c>
      <c r="AU2417">
        <v>1.8575330000000001</v>
      </c>
      <c r="AV2417">
        <v>2.2452070000000002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</row>
    <row r="2418" spans="1:56" x14ac:dyDescent="0.25">
      <c r="A2418" t="s">
        <v>323</v>
      </c>
      <c r="D2418" t="s">
        <v>1</v>
      </c>
      <c r="G2418" s="156">
        <v>43182</v>
      </c>
      <c r="H2418" s="41">
        <f t="shared" si="42"/>
        <v>85096.613894999973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1.1266069999999999</v>
      </c>
      <c r="V2418">
        <v>1.4956389999999999</v>
      </c>
      <c r="W2418">
        <v>1.181667</v>
      </c>
      <c r="X2418">
        <v>102.17335300000001</v>
      </c>
      <c r="Y2418">
        <v>645.916065</v>
      </c>
      <c r="Z2418">
        <v>1490.4338909999999</v>
      </c>
      <c r="AA2418">
        <v>2450.027184</v>
      </c>
      <c r="AB2418">
        <v>3400.257036</v>
      </c>
      <c r="AC2418">
        <v>4385.5672050000003</v>
      </c>
      <c r="AD2418">
        <v>5203.3666309999999</v>
      </c>
      <c r="AE2418">
        <v>5925.9085770000002</v>
      </c>
      <c r="AF2418">
        <v>6429.3902619999999</v>
      </c>
      <c r="AG2418">
        <v>6807.9617589999998</v>
      </c>
      <c r="AH2418">
        <v>6936.0556820000002</v>
      </c>
      <c r="AI2418">
        <v>6835.5762809999997</v>
      </c>
      <c r="AJ2418">
        <v>6595.7731450000001</v>
      </c>
      <c r="AK2418">
        <v>6177.8427970000002</v>
      </c>
      <c r="AL2418">
        <v>5653.8662350000004</v>
      </c>
      <c r="AM2418">
        <v>5046.9761239999998</v>
      </c>
      <c r="AN2418">
        <v>4144.1802369999996</v>
      </c>
      <c r="AO2418">
        <v>3171.1848909999999</v>
      </c>
      <c r="AP2418">
        <v>2115.0715049999999</v>
      </c>
      <c r="AQ2418">
        <v>1119.1900109999999</v>
      </c>
      <c r="AR2418">
        <v>359.37511799999999</v>
      </c>
      <c r="AS2418">
        <v>90.909167999999994</v>
      </c>
      <c r="AT2418">
        <v>3.3289909999999998</v>
      </c>
      <c r="AU2418">
        <v>1.135427</v>
      </c>
      <c r="AV2418">
        <v>1.3424069999999999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</row>
    <row r="2419" spans="1:56" x14ac:dyDescent="0.25">
      <c r="A2419" t="s">
        <v>323</v>
      </c>
      <c r="D2419" t="s">
        <v>1</v>
      </c>
      <c r="G2419" s="156">
        <v>43183</v>
      </c>
      <c r="H2419" s="41">
        <f t="shared" si="42"/>
        <v>18725.789929000002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0.85290699999999997</v>
      </c>
      <c r="V2419">
        <v>0.73172199999999998</v>
      </c>
      <c r="W2419">
        <v>0.76686299999999996</v>
      </c>
      <c r="X2419">
        <v>5.9108070000000001</v>
      </c>
      <c r="Y2419">
        <v>29.112127999999998</v>
      </c>
      <c r="Z2419">
        <v>151.408322</v>
      </c>
      <c r="AA2419">
        <v>283.43998800000003</v>
      </c>
      <c r="AB2419">
        <v>12.869548</v>
      </c>
      <c r="AC2419">
        <v>11.849651</v>
      </c>
      <c r="AD2419">
        <v>14.688546000000001</v>
      </c>
      <c r="AE2419">
        <v>21.488467</v>
      </c>
      <c r="AF2419">
        <v>41.558923999999998</v>
      </c>
      <c r="AG2419">
        <v>117.55511300000001</v>
      </c>
      <c r="AH2419">
        <v>75.832937999999999</v>
      </c>
      <c r="AI2419">
        <v>285.36032699999998</v>
      </c>
      <c r="AJ2419">
        <v>950.27774299999999</v>
      </c>
      <c r="AK2419">
        <v>1941.655197</v>
      </c>
      <c r="AL2419">
        <v>3178.1952430000001</v>
      </c>
      <c r="AM2419">
        <v>4003.8427820000002</v>
      </c>
      <c r="AN2419">
        <v>3856.7216149999999</v>
      </c>
      <c r="AO2419">
        <v>3019.8822009999999</v>
      </c>
      <c r="AP2419">
        <v>480.883489</v>
      </c>
      <c r="AQ2419">
        <v>178.17398600000001</v>
      </c>
      <c r="AR2419">
        <v>55.794716000000001</v>
      </c>
      <c r="AS2419">
        <v>2.6165500000000002</v>
      </c>
      <c r="AT2419">
        <v>2.155694</v>
      </c>
      <c r="AU2419">
        <v>1.346455</v>
      </c>
      <c r="AV2419">
        <v>0.81800700000000004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</row>
    <row r="2420" spans="1:56" x14ac:dyDescent="0.25">
      <c r="A2420" t="s">
        <v>323</v>
      </c>
      <c r="D2420" t="s">
        <v>1</v>
      </c>
      <c r="G2420" s="156">
        <v>43184</v>
      </c>
      <c r="H2420" s="41">
        <f t="shared" si="42"/>
        <v>65802.762573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0.52508500000000002</v>
      </c>
      <c r="V2420">
        <v>1.3813</v>
      </c>
      <c r="W2420">
        <v>0.53964100000000004</v>
      </c>
      <c r="X2420">
        <v>0.52178500000000005</v>
      </c>
      <c r="Y2420">
        <v>1.8609059999999999</v>
      </c>
      <c r="Z2420">
        <v>12.36205</v>
      </c>
      <c r="AA2420">
        <v>266.79751599999997</v>
      </c>
      <c r="AB2420">
        <v>2897.0863260000001</v>
      </c>
      <c r="AC2420">
        <v>4731.059929</v>
      </c>
      <c r="AD2420">
        <v>5355.0190739999998</v>
      </c>
      <c r="AE2420">
        <v>5665.2076450000004</v>
      </c>
      <c r="AF2420">
        <v>5342.5036019999998</v>
      </c>
      <c r="AG2420">
        <v>2813.4137409999998</v>
      </c>
      <c r="AH2420">
        <v>3168.3864659999999</v>
      </c>
      <c r="AI2420">
        <v>6563.0965050000004</v>
      </c>
      <c r="AJ2420">
        <v>6484.2442709999996</v>
      </c>
      <c r="AK2420">
        <v>6213.3583749999998</v>
      </c>
      <c r="AL2420">
        <v>5943.4370710000003</v>
      </c>
      <c r="AM2420">
        <v>4390.7028600000003</v>
      </c>
      <c r="AN2420">
        <v>1796.0790930000001</v>
      </c>
      <c r="AO2420">
        <v>1875.080479</v>
      </c>
      <c r="AP2420">
        <v>1293.210147</v>
      </c>
      <c r="AQ2420">
        <v>571.42024400000003</v>
      </c>
      <c r="AR2420">
        <v>392.96982400000002</v>
      </c>
      <c r="AS2420">
        <v>16.741157999999999</v>
      </c>
      <c r="AT2420">
        <v>2.7338019999999998</v>
      </c>
      <c r="AU2420">
        <v>1.7928630000000001</v>
      </c>
      <c r="AV2420">
        <v>1.230815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</row>
    <row r="2421" spans="1:56" x14ac:dyDescent="0.25">
      <c r="A2421" t="s">
        <v>323</v>
      </c>
      <c r="D2421" t="s">
        <v>1</v>
      </c>
      <c r="G2421" s="156">
        <v>43185</v>
      </c>
      <c r="H2421" s="41">
        <f t="shared" si="42"/>
        <v>37358.745754999989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0.99765499999999996</v>
      </c>
      <c r="V2421">
        <v>2.806155</v>
      </c>
      <c r="W2421">
        <v>1.105345</v>
      </c>
      <c r="X2421">
        <v>20.239138000000001</v>
      </c>
      <c r="Y2421">
        <v>345.87454400000001</v>
      </c>
      <c r="Z2421">
        <v>850.77699500000006</v>
      </c>
      <c r="AA2421">
        <v>1373.075846</v>
      </c>
      <c r="AB2421">
        <v>1545.6285680000001</v>
      </c>
      <c r="AC2421">
        <v>2150.7513600000002</v>
      </c>
      <c r="AD2421">
        <v>2190.4245489999998</v>
      </c>
      <c r="AE2421">
        <v>1800.6653229999999</v>
      </c>
      <c r="AF2421">
        <v>3448.4341720000002</v>
      </c>
      <c r="AG2421">
        <v>4477.3159249999999</v>
      </c>
      <c r="AH2421">
        <v>3274.7430509999999</v>
      </c>
      <c r="AI2421">
        <v>4030.6241839999998</v>
      </c>
      <c r="AJ2421">
        <v>2272.8655869999998</v>
      </c>
      <c r="AK2421">
        <v>2126.0036420000001</v>
      </c>
      <c r="AL2421">
        <v>878.68848600000001</v>
      </c>
      <c r="AM2421">
        <v>2147.1103830000002</v>
      </c>
      <c r="AN2421">
        <v>854.05502899999999</v>
      </c>
      <c r="AO2421">
        <v>1767.7636669999999</v>
      </c>
      <c r="AP2421">
        <v>690.00053200000002</v>
      </c>
      <c r="AQ2421">
        <v>694.89012100000002</v>
      </c>
      <c r="AR2421">
        <v>356.81631800000002</v>
      </c>
      <c r="AS2421">
        <v>51.135691000000001</v>
      </c>
      <c r="AT2421">
        <v>2.7834789999999998</v>
      </c>
      <c r="AU2421">
        <v>1.535155</v>
      </c>
      <c r="AV2421">
        <v>1.6348549999999999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</row>
    <row r="2422" spans="1:56" x14ac:dyDescent="0.25">
      <c r="A2422" t="s">
        <v>323</v>
      </c>
      <c r="D2422" t="s">
        <v>1</v>
      </c>
      <c r="G2422" s="156">
        <v>43186</v>
      </c>
      <c r="H2422" s="41">
        <f t="shared" si="42"/>
        <v>54930.283596000008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1.2272289999999999</v>
      </c>
      <c r="V2422">
        <v>0.91606200000000004</v>
      </c>
      <c r="W2422">
        <v>5.2185819999999996</v>
      </c>
      <c r="X2422">
        <v>39.462954000000003</v>
      </c>
      <c r="Y2422">
        <v>680.851944</v>
      </c>
      <c r="Z2422">
        <v>1014.4989870000001</v>
      </c>
      <c r="AA2422">
        <v>2362.2532350000001</v>
      </c>
      <c r="AB2422">
        <v>2332.0779590000002</v>
      </c>
      <c r="AC2422">
        <v>3056.5795459999999</v>
      </c>
      <c r="AD2422">
        <v>2877.1429990000001</v>
      </c>
      <c r="AE2422">
        <v>4578.6145640000004</v>
      </c>
      <c r="AF2422">
        <v>4380.5942139999997</v>
      </c>
      <c r="AG2422">
        <v>4118.4062729999996</v>
      </c>
      <c r="AH2422">
        <v>4565.3216839999995</v>
      </c>
      <c r="AI2422">
        <v>5110.3448639999997</v>
      </c>
      <c r="AJ2422">
        <v>3937.3180000000002</v>
      </c>
      <c r="AK2422">
        <v>3813.7996349999999</v>
      </c>
      <c r="AL2422">
        <v>3247.2203209999998</v>
      </c>
      <c r="AM2422">
        <v>2972.2596440000002</v>
      </c>
      <c r="AN2422">
        <v>2138.7489179999998</v>
      </c>
      <c r="AO2422">
        <v>1077.8348120000001</v>
      </c>
      <c r="AP2422">
        <v>2057.51917</v>
      </c>
      <c r="AQ2422">
        <v>494.878061</v>
      </c>
      <c r="AR2422">
        <v>45.960655000000003</v>
      </c>
      <c r="AS2422">
        <v>14.268488</v>
      </c>
      <c r="AT2422">
        <v>3.2587649999999999</v>
      </c>
      <c r="AU2422">
        <v>1.6442019999999999</v>
      </c>
      <c r="AV2422">
        <v>2.0618289999999999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</row>
    <row r="2423" spans="1:56" x14ac:dyDescent="0.25">
      <c r="A2423" t="s">
        <v>323</v>
      </c>
      <c r="D2423" t="s">
        <v>1</v>
      </c>
      <c r="G2423" s="156">
        <v>43187</v>
      </c>
      <c r="H2423" s="41">
        <f t="shared" si="42"/>
        <v>87195.179112999991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1.438221</v>
      </c>
      <c r="V2423">
        <v>1.4389609999999999</v>
      </c>
      <c r="W2423">
        <v>1.6245529999999999</v>
      </c>
      <c r="X2423">
        <v>107.68422700000001</v>
      </c>
      <c r="Y2423">
        <v>529.70531700000004</v>
      </c>
      <c r="Z2423">
        <v>1442.5203200000001</v>
      </c>
      <c r="AA2423">
        <v>2205.9789019999998</v>
      </c>
      <c r="AB2423">
        <v>3057.0405380000002</v>
      </c>
      <c r="AC2423">
        <v>4549.5633770000004</v>
      </c>
      <c r="AD2423">
        <v>5467.8168249999999</v>
      </c>
      <c r="AE2423">
        <v>6243.5766480000002</v>
      </c>
      <c r="AF2423">
        <v>6756.7715959999996</v>
      </c>
      <c r="AG2423">
        <v>7101.8962940000001</v>
      </c>
      <c r="AH2423">
        <v>7224.0801510000001</v>
      </c>
      <c r="AI2423">
        <v>7137.9381469999998</v>
      </c>
      <c r="AJ2423">
        <v>6815.238977</v>
      </c>
      <c r="AK2423">
        <v>6364.3092960000004</v>
      </c>
      <c r="AL2423">
        <v>5847.5510489999997</v>
      </c>
      <c r="AM2423">
        <v>5196.8544229999998</v>
      </c>
      <c r="AN2423">
        <v>4280.8471399999999</v>
      </c>
      <c r="AO2423">
        <v>3239.3540640000001</v>
      </c>
      <c r="AP2423">
        <v>2143.5173799999998</v>
      </c>
      <c r="AQ2423">
        <v>1081.5921249999999</v>
      </c>
      <c r="AR2423">
        <v>347.54894400000001</v>
      </c>
      <c r="AS2423">
        <v>44.641973999999998</v>
      </c>
      <c r="AT2423">
        <v>1.75911</v>
      </c>
      <c r="AU2423">
        <v>1.394925</v>
      </c>
      <c r="AV2423">
        <v>1.4956290000000001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</row>
    <row r="2424" spans="1:56" x14ac:dyDescent="0.25">
      <c r="A2424" t="s">
        <v>323</v>
      </c>
      <c r="D2424" t="s">
        <v>1</v>
      </c>
      <c r="G2424" s="156">
        <v>43188</v>
      </c>
      <c r="H2424" s="41">
        <f t="shared" si="42"/>
        <v>66805.438220000011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1.1915290000000001</v>
      </c>
      <c r="V2424">
        <v>1.335529</v>
      </c>
      <c r="W2424">
        <v>1.5052540000000001</v>
      </c>
      <c r="X2424">
        <v>6.1680260000000002</v>
      </c>
      <c r="Y2424">
        <v>71.495755000000003</v>
      </c>
      <c r="Z2424">
        <v>321.80056400000001</v>
      </c>
      <c r="AA2424">
        <v>470.715326</v>
      </c>
      <c r="AB2424">
        <v>757.94694200000004</v>
      </c>
      <c r="AC2424">
        <v>1000.922588</v>
      </c>
      <c r="AD2424">
        <v>1870.749118</v>
      </c>
      <c r="AE2424">
        <v>3359.9711139999999</v>
      </c>
      <c r="AF2424">
        <v>4315.3117240000001</v>
      </c>
      <c r="AG2424">
        <v>5489.5280199999997</v>
      </c>
      <c r="AH2424">
        <v>6272.5054339999997</v>
      </c>
      <c r="AI2424">
        <v>6937.4118259999996</v>
      </c>
      <c r="AJ2424">
        <v>6916.5315060000003</v>
      </c>
      <c r="AK2424">
        <v>6530.4338950000001</v>
      </c>
      <c r="AL2424">
        <v>5944.9859040000001</v>
      </c>
      <c r="AM2424">
        <v>5221.5856469999999</v>
      </c>
      <c r="AN2424">
        <v>4340.0480280000002</v>
      </c>
      <c r="AO2424">
        <v>3330.6135380000001</v>
      </c>
      <c r="AP2424">
        <v>2183.2580760000001</v>
      </c>
      <c r="AQ2424">
        <v>1095.5526609999999</v>
      </c>
      <c r="AR2424">
        <v>329.21194300000002</v>
      </c>
      <c r="AS2424">
        <v>29.671392000000001</v>
      </c>
      <c r="AT2424">
        <v>1.7691969999999999</v>
      </c>
      <c r="AU2424">
        <v>1.404355</v>
      </c>
      <c r="AV2424">
        <v>1.813329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</row>
    <row r="2425" spans="1:56" x14ac:dyDescent="0.25">
      <c r="A2425" t="s">
        <v>323</v>
      </c>
      <c r="D2425" t="s">
        <v>1</v>
      </c>
      <c r="G2425" s="156">
        <v>43189</v>
      </c>
      <c r="H2425" s="41">
        <f t="shared" si="42"/>
        <v>68660.955272999985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1.4051549999999999</v>
      </c>
      <c r="V2425">
        <v>0.57926999999999995</v>
      </c>
      <c r="W2425">
        <v>2.9579110000000002</v>
      </c>
      <c r="X2425">
        <v>74.082171000000002</v>
      </c>
      <c r="Y2425">
        <v>100.534362</v>
      </c>
      <c r="Z2425">
        <v>702.95067500000005</v>
      </c>
      <c r="AA2425">
        <v>2499.5017699999999</v>
      </c>
      <c r="AB2425">
        <v>3089.4597920000001</v>
      </c>
      <c r="AC2425">
        <v>1568.8010879999999</v>
      </c>
      <c r="AD2425">
        <v>1384.876501</v>
      </c>
      <c r="AE2425">
        <v>3352.8947269999999</v>
      </c>
      <c r="AF2425">
        <v>5073.4428399999997</v>
      </c>
      <c r="AG2425">
        <v>6219.8533900000002</v>
      </c>
      <c r="AH2425">
        <v>6003.0457930000002</v>
      </c>
      <c r="AI2425">
        <v>5783.1369860000004</v>
      </c>
      <c r="AJ2425">
        <v>5357.2021059999997</v>
      </c>
      <c r="AK2425">
        <v>5717.9833859999999</v>
      </c>
      <c r="AL2425">
        <v>5390.3854119999996</v>
      </c>
      <c r="AM2425">
        <v>5333.1051719999996</v>
      </c>
      <c r="AN2425">
        <v>4166.084253</v>
      </c>
      <c r="AO2425">
        <v>3169.2384569999999</v>
      </c>
      <c r="AP2425">
        <v>2100.6792540000001</v>
      </c>
      <c r="AQ2425">
        <v>1163.82754</v>
      </c>
      <c r="AR2425">
        <v>363.30386399999998</v>
      </c>
      <c r="AS2425">
        <v>38.021698000000001</v>
      </c>
      <c r="AT2425">
        <v>1.3366420000000001</v>
      </c>
      <c r="AU2425">
        <v>1.207303</v>
      </c>
      <c r="AV2425">
        <v>1.057755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</row>
    <row r="2426" spans="1:56" x14ac:dyDescent="0.25">
      <c r="A2426" t="s">
        <v>323</v>
      </c>
      <c r="D2426" t="s">
        <v>1</v>
      </c>
      <c r="G2426" s="156">
        <v>43190</v>
      </c>
      <c r="H2426" s="41">
        <f t="shared" si="42"/>
        <v>91011.73874500001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0.53152900000000003</v>
      </c>
      <c r="V2426">
        <v>0.64974399999999999</v>
      </c>
      <c r="W2426">
        <v>2.6414849999999999</v>
      </c>
      <c r="X2426">
        <v>87.889844999999994</v>
      </c>
      <c r="Y2426">
        <v>380.52808599999997</v>
      </c>
      <c r="Z2426">
        <v>915.77059899999995</v>
      </c>
      <c r="AA2426">
        <v>2187.4226939999999</v>
      </c>
      <c r="AB2426">
        <v>3470.8624159999999</v>
      </c>
      <c r="AC2426">
        <v>4670.8466619999999</v>
      </c>
      <c r="AD2426">
        <v>5367.7309750000004</v>
      </c>
      <c r="AE2426">
        <v>5870.0955510000003</v>
      </c>
      <c r="AF2426">
        <v>6576.3838640000004</v>
      </c>
      <c r="AG2426">
        <v>7342.647414</v>
      </c>
      <c r="AH2426">
        <v>7616.176117</v>
      </c>
      <c r="AI2426">
        <v>7670.05411</v>
      </c>
      <c r="AJ2426">
        <v>7449.9150300000001</v>
      </c>
      <c r="AK2426">
        <v>7063.0424599999997</v>
      </c>
      <c r="AL2426">
        <v>6471.6185359999999</v>
      </c>
      <c r="AM2426">
        <v>5679.437946</v>
      </c>
      <c r="AN2426">
        <v>4695.4109769999995</v>
      </c>
      <c r="AO2426">
        <v>3561.974631</v>
      </c>
      <c r="AP2426">
        <v>2351.0372280000001</v>
      </c>
      <c r="AQ2426">
        <v>1182.8011140000001</v>
      </c>
      <c r="AR2426">
        <v>355.64633800000001</v>
      </c>
      <c r="AS2426">
        <v>36.539672000000003</v>
      </c>
      <c r="AT2426">
        <v>1.4895160000000001</v>
      </c>
      <c r="AU2426">
        <v>1.3086770000000001</v>
      </c>
      <c r="AV2426">
        <v>1.2855289999999999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</row>
    <row r="2427" spans="1:56" x14ac:dyDescent="0.25">
      <c r="A2427" t="s">
        <v>323</v>
      </c>
      <c r="D2427" t="s">
        <v>1</v>
      </c>
      <c r="G2427" s="156">
        <v>43191</v>
      </c>
      <c r="H2427" s="41">
        <f t="shared" si="42"/>
        <v>45865.990144999996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0.59592900000000004</v>
      </c>
      <c r="V2427">
        <v>0.74434400000000001</v>
      </c>
      <c r="W2427">
        <v>0.89908500000000002</v>
      </c>
      <c r="X2427">
        <v>10.865494999999999</v>
      </c>
      <c r="Y2427">
        <v>26.490286000000001</v>
      </c>
      <c r="Z2427">
        <v>1398.166399</v>
      </c>
      <c r="AA2427">
        <v>2539.7791940000002</v>
      </c>
      <c r="AB2427">
        <v>3576.5739659999999</v>
      </c>
      <c r="AC2427">
        <v>4260.2833119999996</v>
      </c>
      <c r="AD2427">
        <v>4299.599475</v>
      </c>
      <c r="AE2427">
        <v>2913.8444009999998</v>
      </c>
      <c r="AF2427">
        <v>3051.8807139999999</v>
      </c>
      <c r="AG2427">
        <v>2261.5883640000002</v>
      </c>
      <c r="AH2427">
        <v>2544.9907669999998</v>
      </c>
      <c r="AI2427">
        <v>1147.16551</v>
      </c>
      <c r="AJ2427">
        <v>1155.53628</v>
      </c>
      <c r="AK2427">
        <v>2992.9947099999999</v>
      </c>
      <c r="AL2427">
        <v>5610.9606359999998</v>
      </c>
      <c r="AM2427">
        <v>4220.0932460000004</v>
      </c>
      <c r="AN2427">
        <v>1415.138827</v>
      </c>
      <c r="AO2427">
        <v>1401.8986809999999</v>
      </c>
      <c r="AP2427">
        <v>814.89642800000001</v>
      </c>
      <c r="AQ2427">
        <v>129.32876400000001</v>
      </c>
      <c r="AR2427">
        <v>62.455938000000003</v>
      </c>
      <c r="AS2427">
        <v>24.674772000000001</v>
      </c>
      <c r="AT2427">
        <v>1.550316</v>
      </c>
      <c r="AU2427">
        <v>1.450977</v>
      </c>
      <c r="AV2427">
        <v>1.543329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</row>
    <row r="2428" spans="1:56" x14ac:dyDescent="0.25">
      <c r="A2428" t="s">
        <v>323</v>
      </c>
      <c r="D2428" t="s">
        <v>1</v>
      </c>
      <c r="G2428" s="156">
        <v>43192</v>
      </c>
      <c r="H2428" s="41">
        <f t="shared" si="42"/>
        <v>69397.783145000009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0.595329</v>
      </c>
      <c r="V2428">
        <v>0.50764399999999998</v>
      </c>
      <c r="W2428">
        <v>0.64868499999999996</v>
      </c>
      <c r="X2428">
        <v>4.9115450000000003</v>
      </c>
      <c r="Y2428">
        <v>21.565836000000001</v>
      </c>
      <c r="Z2428">
        <v>285.64119899999997</v>
      </c>
      <c r="AA2428">
        <v>819.85504400000002</v>
      </c>
      <c r="AB2428">
        <v>1038.8615159999999</v>
      </c>
      <c r="AC2428">
        <v>2903.7670119999998</v>
      </c>
      <c r="AD2428">
        <v>3349.9571249999999</v>
      </c>
      <c r="AE2428">
        <v>3163.6399510000001</v>
      </c>
      <c r="AF2428">
        <v>5155.8022639999999</v>
      </c>
      <c r="AG2428">
        <v>5114.9318640000001</v>
      </c>
      <c r="AH2428">
        <v>5175.4663170000003</v>
      </c>
      <c r="AI2428">
        <v>6121.5849099999996</v>
      </c>
      <c r="AJ2428">
        <v>6868.4881800000003</v>
      </c>
      <c r="AK2428">
        <v>6451.5544600000003</v>
      </c>
      <c r="AL2428">
        <v>6136.6700360000004</v>
      </c>
      <c r="AM2428">
        <v>5482.5808459999998</v>
      </c>
      <c r="AN2428">
        <v>4470.2936769999997</v>
      </c>
      <c r="AO2428">
        <v>3341.9869309999999</v>
      </c>
      <c r="AP2428">
        <v>2168.3936279999998</v>
      </c>
      <c r="AQ2428">
        <v>1042.9534639999999</v>
      </c>
      <c r="AR2428">
        <v>265.30528800000002</v>
      </c>
      <c r="AS2428">
        <v>7.3255720000000002</v>
      </c>
      <c r="AT2428">
        <v>1.5801160000000001</v>
      </c>
      <c r="AU2428">
        <v>1.5790770000000001</v>
      </c>
      <c r="AV2428">
        <v>1.335629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</row>
    <row r="2429" spans="1:56" x14ac:dyDescent="0.25">
      <c r="A2429" t="s">
        <v>323</v>
      </c>
      <c r="D2429" t="s">
        <v>1</v>
      </c>
      <c r="G2429" s="156">
        <v>43193</v>
      </c>
      <c r="H2429" s="41">
        <f t="shared" si="42"/>
        <v>56901.931132999984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0.58992900000000004</v>
      </c>
      <c r="V2429">
        <v>0.86696200000000001</v>
      </c>
      <c r="W2429">
        <v>1.1371819999999999</v>
      </c>
      <c r="X2429">
        <v>46.687854000000002</v>
      </c>
      <c r="Y2429">
        <v>603.01244099999997</v>
      </c>
      <c r="Z2429">
        <v>619.22862499999997</v>
      </c>
      <c r="AA2429">
        <v>772.63068499999997</v>
      </c>
      <c r="AB2429">
        <v>1353.631977</v>
      </c>
      <c r="AC2429">
        <v>1706.791119</v>
      </c>
      <c r="AD2429">
        <v>1746.2283649999999</v>
      </c>
      <c r="AE2429">
        <v>2238.2940020000001</v>
      </c>
      <c r="AF2429">
        <v>3476.383934</v>
      </c>
      <c r="AG2429">
        <v>4139.286333</v>
      </c>
      <c r="AH2429">
        <v>3665.0203120000001</v>
      </c>
      <c r="AI2429">
        <v>5127.0827419999996</v>
      </c>
      <c r="AJ2429">
        <v>4377.6344099999997</v>
      </c>
      <c r="AK2429">
        <v>5276.979464</v>
      </c>
      <c r="AL2429">
        <v>5449.8276859999996</v>
      </c>
      <c r="AM2429">
        <v>5166.260158</v>
      </c>
      <c r="AN2429">
        <v>4323.3268740000003</v>
      </c>
      <c r="AO2429">
        <v>3293.9149520000001</v>
      </c>
      <c r="AP2429">
        <v>2146.9450230000002</v>
      </c>
      <c r="AQ2429">
        <v>1038.6750030000001</v>
      </c>
      <c r="AR2429">
        <v>297.777717</v>
      </c>
      <c r="AS2429">
        <v>27.704287999999998</v>
      </c>
      <c r="AT2429">
        <v>2.4385650000000001</v>
      </c>
      <c r="AU2429">
        <v>2.0706020000000001</v>
      </c>
      <c r="AV2429">
        <v>1.5039290000000001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</row>
    <row r="2430" spans="1:56" x14ac:dyDescent="0.25">
      <c r="A2430" t="s">
        <v>323</v>
      </c>
      <c r="D2430" t="s">
        <v>1</v>
      </c>
      <c r="G2430" s="156">
        <v>43194</v>
      </c>
      <c r="H2430" s="41">
        <f t="shared" si="42"/>
        <v>84997.880819999991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0.75192099999999995</v>
      </c>
      <c r="V2430">
        <v>0.95206100000000005</v>
      </c>
      <c r="W2430">
        <v>1.430053</v>
      </c>
      <c r="X2430">
        <v>77.523661000000004</v>
      </c>
      <c r="Y2430">
        <v>484.97754900000001</v>
      </c>
      <c r="Z2430">
        <v>1303.7185139999999</v>
      </c>
      <c r="AA2430">
        <v>2328.8973780000001</v>
      </c>
      <c r="AB2430">
        <v>3299.1204750000002</v>
      </c>
      <c r="AC2430">
        <v>4250.4765230000003</v>
      </c>
      <c r="AD2430">
        <v>5148.2595160000001</v>
      </c>
      <c r="AE2430">
        <v>5879.2395999999999</v>
      </c>
      <c r="AF2430">
        <v>6429.9944260000002</v>
      </c>
      <c r="AG2430">
        <v>6785.6692389999998</v>
      </c>
      <c r="AH2430">
        <v>6961.2912329999999</v>
      </c>
      <c r="AI2430">
        <v>6978.0172899999998</v>
      </c>
      <c r="AJ2430">
        <v>6788.3940220000004</v>
      </c>
      <c r="AK2430">
        <v>6474.0395310000004</v>
      </c>
      <c r="AL2430">
        <v>5934.5454659999996</v>
      </c>
      <c r="AM2430">
        <v>5164.4627119999996</v>
      </c>
      <c r="AN2430">
        <v>4250.8914750000004</v>
      </c>
      <c r="AO2430">
        <v>3152.1690100000001</v>
      </c>
      <c r="AP2430">
        <v>2037.7623920000001</v>
      </c>
      <c r="AQ2430">
        <v>977.469291</v>
      </c>
      <c r="AR2430">
        <v>261.125944</v>
      </c>
      <c r="AS2430">
        <v>20.844073999999999</v>
      </c>
      <c r="AT2430">
        <v>1.98611</v>
      </c>
      <c r="AU2430">
        <v>1.987125</v>
      </c>
      <c r="AV2430">
        <v>1.8842289999999999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</row>
    <row r="2431" spans="1:56" x14ac:dyDescent="0.25">
      <c r="A2431" t="s">
        <v>323</v>
      </c>
      <c r="D2431" t="s">
        <v>1</v>
      </c>
      <c r="G2431" s="156">
        <v>43195</v>
      </c>
      <c r="H2431" s="41">
        <f t="shared" si="42"/>
        <v>29622.008778999996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0.79912899999999998</v>
      </c>
      <c r="V2431">
        <v>0.83812900000000001</v>
      </c>
      <c r="W2431">
        <v>1.1846540000000001</v>
      </c>
      <c r="X2431">
        <v>1.5424260000000001</v>
      </c>
      <c r="Y2431">
        <v>4.4166869999999996</v>
      </c>
      <c r="Z2431">
        <v>19.715789999999998</v>
      </c>
      <c r="AA2431">
        <v>107.705399</v>
      </c>
      <c r="AB2431">
        <v>193.59978100000001</v>
      </c>
      <c r="AC2431">
        <v>254.286889</v>
      </c>
      <c r="AD2431">
        <v>381.40135099999998</v>
      </c>
      <c r="AE2431">
        <v>709.42267000000004</v>
      </c>
      <c r="AF2431">
        <v>1027.2661430000001</v>
      </c>
      <c r="AG2431">
        <v>1546.1438700000001</v>
      </c>
      <c r="AH2431">
        <v>1152.3105430000001</v>
      </c>
      <c r="AI2431">
        <v>2780.6432599999998</v>
      </c>
      <c r="AJ2431">
        <v>2719.269495</v>
      </c>
      <c r="AK2431">
        <v>2535.2286170000002</v>
      </c>
      <c r="AL2431">
        <v>3473.7661819999998</v>
      </c>
      <c r="AM2431">
        <v>3709.793048</v>
      </c>
      <c r="AN2431">
        <v>3665.3016379999999</v>
      </c>
      <c r="AO2431">
        <v>2682.4687250000002</v>
      </c>
      <c r="AP2431">
        <v>1671.6160010000001</v>
      </c>
      <c r="AQ2431">
        <v>775.72303599999998</v>
      </c>
      <c r="AR2431">
        <v>192.03394299999999</v>
      </c>
      <c r="AS2431">
        <v>9.7675920000000005</v>
      </c>
      <c r="AT2431">
        <v>2.1437970000000002</v>
      </c>
      <c r="AU2431">
        <v>1.9919549999999999</v>
      </c>
      <c r="AV2431">
        <v>1.6280289999999999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</row>
    <row r="2432" spans="1:56" x14ac:dyDescent="0.25">
      <c r="A2432" t="s">
        <v>323</v>
      </c>
      <c r="D2432" t="s">
        <v>1</v>
      </c>
      <c r="G2432" s="156">
        <v>43196</v>
      </c>
      <c r="H2432" s="41">
        <f t="shared" si="42"/>
        <v>68696.642989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0.62592899999999996</v>
      </c>
      <c r="V2432">
        <v>1.0759609999999999</v>
      </c>
      <c r="W2432">
        <v>1.3718889999999999</v>
      </c>
      <c r="X2432">
        <v>1.380193</v>
      </c>
      <c r="Y2432">
        <v>6.9472860000000001</v>
      </c>
      <c r="Z2432">
        <v>70.075305</v>
      </c>
      <c r="AA2432">
        <v>630.02729699999998</v>
      </c>
      <c r="AB2432">
        <v>2538.7085999999999</v>
      </c>
      <c r="AC2432">
        <v>3322.480728</v>
      </c>
      <c r="AD2432">
        <v>3484.6673070000002</v>
      </c>
      <c r="AE2432">
        <v>4040.8626690000001</v>
      </c>
      <c r="AF2432">
        <v>4776.5486709999996</v>
      </c>
      <c r="AG2432">
        <v>6138.989716</v>
      </c>
      <c r="AH2432">
        <v>5333.5650999999998</v>
      </c>
      <c r="AI2432">
        <v>6396.9525379999995</v>
      </c>
      <c r="AJ2432">
        <v>6548.8012490000001</v>
      </c>
      <c r="AK2432">
        <v>6384.0102139999999</v>
      </c>
      <c r="AL2432">
        <v>5716.1285740000003</v>
      </c>
      <c r="AM2432">
        <v>4973.7440550000001</v>
      </c>
      <c r="AN2432">
        <v>4034.411513</v>
      </c>
      <c r="AO2432">
        <v>2773.2862839999998</v>
      </c>
      <c r="AP2432">
        <v>903.14684499999998</v>
      </c>
      <c r="AQ2432">
        <v>513.23584500000004</v>
      </c>
      <c r="AR2432">
        <v>97.005539999999996</v>
      </c>
      <c r="AS2432">
        <v>2.0171899999999998</v>
      </c>
      <c r="AT2432">
        <v>2.216313</v>
      </c>
      <c r="AU2432">
        <v>2.370349</v>
      </c>
      <c r="AV2432">
        <v>1.9898290000000001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</row>
    <row r="2433" spans="1:56" x14ac:dyDescent="0.25">
      <c r="A2433" t="s">
        <v>323</v>
      </c>
      <c r="D2433" t="s">
        <v>1</v>
      </c>
      <c r="G2433" s="156">
        <v>43197</v>
      </c>
      <c r="H2433" s="41">
        <f t="shared" si="42"/>
        <v>83218.872633999985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0.57215499999999997</v>
      </c>
      <c r="V2433">
        <v>0.65266999999999997</v>
      </c>
      <c r="W2433">
        <v>1.346611</v>
      </c>
      <c r="X2433">
        <v>45.461686999999998</v>
      </c>
      <c r="Y2433">
        <v>514.45338400000003</v>
      </c>
      <c r="Z2433">
        <v>1312.174426</v>
      </c>
      <c r="AA2433">
        <v>2054.0152410000001</v>
      </c>
      <c r="AB2433">
        <v>3086.3707220000001</v>
      </c>
      <c r="AC2433">
        <v>4160.1707340000003</v>
      </c>
      <c r="AD2433">
        <v>4966.6085949999997</v>
      </c>
      <c r="AE2433">
        <v>5924.0322930000002</v>
      </c>
      <c r="AF2433">
        <v>6425.9245819999996</v>
      </c>
      <c r="AG2433">
        <v>6838.8823469999998</v>
      </c>
      <c r="AH2433">
        <v>6959.4208099999996</v>
      </c>
      <c r="AI2433">
        <v>7021.4617490000001</v>
      </c>
      <c r="AJ2433">
        <v>6823.2964149999998</v>
      </c>
      <c r="AK2433">
        <v>6467.8153480000001</v>
      </c>
      <c r="AL2433">
        <v>5860.0161250000001</v>
      </c>
      <c r="AM2433">
        <v>5083.9684909999996</v>
      </c>
      <c r="AN2433">
        <v>4181.9194680000001</v>
      </c>
      <c r="AO2433">
        <v>3084.1129860000001</v>
      </c>
      <c r="AP2433">
        <v>1654.7715659999999</v>
      </c>
      <c r="AQ2433">
        <v>509.560067</v>
      </c>
      <c r="AR2433">
        <v>210.90026399999999</v>
      </c>
      <c r="AS2433">
        <v>24.584098000000001</v>
      </c>
      <c r="AT2433">
        <v>2.387842</v>
      </c>
      <c r="AU2433">
        <v>2.6576029999999999</v>
      </c>
      <c r="AV2433">
        <v>1.334355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</row>
    <row r="2434" spans="1:56" x14ac:dyDescent="0.25">
      <c r="A2434" t="s">
        <v>323</v>
      </c>
      <c r="D2434" t="s">
        <v>1</v>
      </c>
      <c r="G2434" s="156">
        <v>43198</v>
      </c>
      <c r="H2434" s="41">
        <f t="shared" si="42"/>
        <v>70776.932356000019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0.63292899999999996</v>
      </c>
      <c r="V2434">
        <v>1.470944</v>
      </c>
      <c r="W2434">
        <v>0.95228500000000005</v>
      </c>
      <c r="X2434">
        <v>79.786811</v>
      </c>
      <c r="Y2434">
        <v>488.92490800000002</v>
      </c>
      <c r="Z2434">
        <v>1474.3933500000001</v>
      </c>
      <c r="AA2434">
        <v>2619.244115</v>
      </c>
      <c r="AB2434">
        <v>3368.3459459999999</v>
      </c>
      <c r="AC2434">
        <v>4331.4064580000004</v>
      </c>
      <c r="AD2434">
        <v>4782.5026189999999</v>
      </c>
      <c r="AE2434">
        <v>5099.0078670000003</v>
      </c>
      <c r="AF2434">
        <v>6094.8226560000003</v>
      </c>
      <c r="AG2434">
        <v>6239.5395209999997</v>
      </c>
      <c r="AH2434">
        <v>6707.7355340000004</v>
      </c>
      <c r="AI2434">
        <v>6968.5307730000004</v>
      </c>
      <c r="AJ2434">
        <v>6651.6238890000004</v>
      </c>
      <c r="AK2434">
        <v>6277.9864219999999</v>
      </c>
      <c r="AL2434">
        <v>4292.8190990000003</v>
      </c>
      <c r="AM2434">
        <v>2991.510115</v>
      </c>
      <c r="AN2434">
        <v>1059.268192</v>
      </c>
      <c r="AO2434">
        <v>592.29196000000002</v>
      </c>
      <c r="AP2434">
        <v>584.06509000000005</v>
      </c>
      <c r="AQ2434">
        <v>50.440640999999999</v>
      </c>
      <c r="AR2434">
        <v>13.412838000000001</v>
      </c>
      <c r="AS2434">
        <v>2.0017719999999999</v>
      </c>
      <c r="AT2434">
        <v>1.464116</v>
      </c>
      <c r="AU2434">
        <v>1.394377</v>
      </c>
      <c r="AV2434">
        <v>1.357129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</row>
    <row r="2435" spans="1:56" x14ac:dyDescent="0.25">
      <c r="A2435" t="s">
        <v>323</v>
      </c>
      <c r="D2435" t="s">
        <v>1</v>
      </c>
      <c r="G2435" s="156">
        <v>43199</v>
      </c>
      <c r="H2435" s="41">
        <f t="shared" si="42"/>
        <v>66471.978021999996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0.98592900000000006</v>
      </c>
      <c r="V2435">
        <v>0.65132900000000005</v>
      </c>
      <c r="W2435">
        <v>0.89681900000000003</v>
      </c>
      <c r="X2435">
        <v>10.451351000000001</v>
      </c>
      <c r="Y2435">
        <v>29.837351999999999</v>
      </c>
      <c r="Z2435">
        <v>223.69876099999999</v>
      </c>
      <c r="AA2435">
        <v>504.74476600000003</v>
      </c>
      <c r="AB2435">
        <v>1333.1951730000001</v>
      </c>
      <c r="AC2435">
        <v>2536.3080690000002</v>
      </c>
      <c r="AD2435">
        <v>3427.7262890000002</v>
      </c>
      <c r="AE2435">
        <v>4277.2227329999996</v>
      </c>
      <c r="AF2435">
        <v>4801.0295020000003</v>
      </c>
      <c r="AG2435">
        <v>5968.5453539999999</v>
      </c>
      <c r="AH2435">
        <v>6579.1337839999997</v>
      </c>
      <c r="AI2435">
        <v>6505.5315959999998</v>
      </c>
      <c r="AJ2435">
        <v>5477.2081109999999</v>
      </c>
      <c r="AK2435">
        <v>5954.917727</v>
      </c>
      <c r="AL2435">
        <v>5367.6281319999998</v>
      </c>
      <c r="AM2435">
        <v>4622.6726829999998</v>
      </c>
      <c r="AN2435">
        <v>3732.5887640000001</v>
      </c>
      <c r="AO2435">
        <v>2697.3184369999999</v>
      </c>
      <c r="AP2435">
        <v>1625.7350220000001</v>
      </c>
      <c r="AQ2435">
        <v>655.77257099999997</v>
      </c>
      <c r="AR2435">
        <v>128.64279199999999</v>
      </c>
      <c r="AS2435">
        <v>2.0057649999999998</v>
      </c>
      <c r="AT2435">
        <v>2.762753</v>
      </c>
      <c r="AU2435">
        <v>2.692529</v>
      </c>
      <c r="AV2435">
        <v>2.0739290000000001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</row>
    <row r="2436" spans="1:56" x14ac:dyDescent="0.25">
      <c r="A2436" t="s">
        <v>323</v>
      </c>
      <c r="D2436" t="s">
        <v>1</v>
      </c>
      <c r="G2436" s="156">
        <v>43200</v>
      </c>
      <c r="H2436" s="41">
        <f t="shared" si="42"/>
        <v>14708.749749000001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0.95202900000000001</v>
      </c>
      <c r="V2436">
        <v>1.1603619999999999</v>
      </c>
      <c r="W2436">
        <v>1.347782</v>
      </c>
      <c r="X2436">
        <v>2.7549039999999998</v>
      </c>
      <c r="Y2436">
        <v>28.906234000000001</v>
      </c>
      <c r="Z2436">
        <v>186.49324799999999</v>
      </c>
      <c r="AA2436">
        <v>1116.0384770000001</v>
      </c>
      <c r="AB2436">
        <v>139.44697400000001</v>
      </c>
      <c r="AC2436">
        <v>68.364641000000006</v>
      </c>
      <c r="AD2436">
        <v>438.48635899999999</v>
      </c>
      <c r="AE2436">
        <v>663.86170500000003</v>
      </c>
      <c r="AF2436">
        <v>563.67627000000005</v>
      </c>
      <c r="AG2436">
        <v>873.60408900000004</v>
      </c>
      <c r="AH2436">
        <v>4393.712074</v>
      </c>
      <c r="AI2436">
        <v>3982.974252</v>
      </c>
      <c r="AJ2436">
        <v>1082.8663200000001</v>
      </c>
      <c r="AK2436">
        <v>518.41135199999997</v>
      </c>
      <c r="AL2436">
        <v>388.70449400000001</v>
      </c>
      <c r="AM2436">
        <v>39.330773000000001</v>
      </c>
      <c r="AN2436">
        <v>72.450525999999996</v>
      </c>
      <c r="AO2436">
        <v>56.717027000000002</v>
      </c>
      <c r="AP2436">
        <v>16.254073999999999</v>
      </c>
      <c r="AQ2436">
        <v>56.089731999999998</v>
      </c>
      <c r="AR2436">
        <v>9.8608670000000007</v>
      </c>
      <c r="AS2436">
        <v>1.6529879999999999</v>
      </c>
      <c r="AT2436">
        <v>1.9266650000000001</v>
      </c>
      <c r="AU2436">
        <v>1.551102</v>
      </c>
      <c r="AV2436">
        <v>1.1544289999999999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</row>
    <row r="2437" spans="1:56" x14ac:dyDescent="0.25">
      <c r="A2437" t="s">
        <v>323</v>
      </c>
      <c r="D2437" t="s">
        <v>1</v>
      </c>
      <c r="G2437" s="156">
        <v>43201</v>
      </c>
      <c r="H2437" s="41">
        <f t="shared" si="42"/>
        <v>54444.76069100001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0.76684699999999995</v>
      </c>
      <c r="V2437">
        <v>0.57398700000000002</v>
      </c>
      <c r="W2437">
        <v>1.2220789999999999</v>
      </c>
      <c r="X2437">
        <v>2.989687</v>
      </c>
      <c r="Y2437">
        <v>25.234650999999999</v>
      </c>
      <c r="Z2437">
        <v>74.590186000000003</v>
      </c>
      <c r="AA2437">
        <v>250.45043200000001</v>
      </c>
      <c r="AB2437">
        <v>391.94295299999999</v>
      </c>
      <c r="AC2437">
        <v>1517.488842</v>
      </c>
      <c r="AD2437">
        <v>3998.68093</v>
      </c>
      <c r="AE2437">
        <v>3485.0941079999998</v>
      </c>
      <c r="AF2437">
        <v>5453.1611249999996</v>
      </c>
      <c r="AG2437">
        <v>5934.0693430000001</v>
      </c>
      <c r="AH2437">
        <v>4116.951376</v>
      </c>
      <c r="AI2437">
        <v>2371.1484449999998</v>
      </c>
      <c r="AJ2437">
        <v>4721.8908739999997</v>
      </c>
      <c r="AK2437">
        <v>5419.6402429999998</v>
      </c>
      <c r="AL2437">
        <v>4970.1776929999996</v>
      </c>
      <c r="AM2437">
        <v>4111.1686559999998</v>
      </c>
      <c r="AN2437">
        <v>3406.0437470000002</v>
      </c>
      <c r="AO2437">
        <v>2349.9201899999998</v>
      </c>
      <c r="AP2437">
        <v>1317.52415</v>
      </c>
      <c r="AQ2437">
        <v>458.09635100000003</v>
      </c>
      <c r="AR2437">
        <v>57.943953999999998</v>
      </c>
      <c r="AS2437">
        <v>1.8625</v>
      </c>
      <c r="AT2437">
        <v>1.9595359999999999</v>
      </c>
      <c r="AU2437">
        <v>1.980451</v>
      </c>
      <c r="AV2437">
        <v>2.1873550000000002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</row>
    <row r="2438" spans="1:56" x14ac:dyDescent="0.25">
      <c r="A2438" t="s">
        <v>323</v>
      </c>
      <c r="D2438" t="s">
        <v>1</v>
      </c>
      <c r="G2438" s="156">
        <v>43202</v>
      </c>
      <c r="H2438" s="41">
        <f t="shared" si="42"/>
        <v>25632.435745000002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0.68733299999999997</v>
      </c>
      <c r="V2438">
        <v>0.83613300000000002</v>
      </c>
      <c r="W2438">
        <v>0.96585799999999999</v>
      </c>
      <c r="X2438">
        <v>5.2341300000000004</v>
      </c>
      <c r="Y2438">
        <v>200.42339100000001</v>
      </c>
      <c r="Z2438">
        <v>199.19439399999999</v>
      </c>
      <c r="AA2438">
        <v>551.21200299999998</v>
      </c>
      <c r="AB2438">
        <v>103.324285</v>
      </c>
      <c r="AC2438">
        <v>111.59214299999999</v>
      </c>
      <c r="AD2438">
        <v>121.059405</v>
      </c>
      <c r="AE2438">
        <v>82.232674000000003</v>
      </c>
      <c r="AF2438">
        <v>120.125547</v>
      </c>
      <c r="AG2438">
        <v>60.673824000000003</v>
      </c>
      <c r="AH2438">
        <v>1988.1523970000001</v>
      </c>
      <c r="AI2438">
        <v>2810.492714</v>
      </c>
      <c r="AJ2438">
        <v>3050.2134489999999</v>
      </c>
      <c r="AK2438">
        <v>2507.6425210000002</v>
      </c>
      <c r="AL2438">
        <v>2779.218386</v>
      </c>
      <c r="AM2438">
        <v>3201.4528519999999</v>
      </c>
      <c r="AN2438">
        <v>3310.2236979999998</v>
      </c>
      <c r="AO2438">
        <v>2360.0386480000002</v>
      </c>
      <c r="AP2438">
        <v>1365.141934</v>
      </c>
      <c r="AQ2438">
        <v>579.86039000000005</v>
      </c>
      <c r="AR2438">
        <v>112.703547</v>
      </c>
      <c r="AS2438">
        <v>3.585696</v>
      </c>
      <c r="AT2438">
        <v>2.0972010000000001</v>
      </c>
      <c r="AU2438">
        <v>2.282759</v>
      </c>
      <c r="AV2438">
        <v>1.7684329999999999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</row>
    <row r="2439" spans="1:56" x14ac:dyDescent="0.25">
      <c r="A2439" t="s">
        <v>323</v>
      </c>
      <c r="D2439" t="s">
        <v>1</v>
      </c>
      <c r="G2439" s="156">
        <v>43203</v>
      </c>
      <c r="H2439" s="41">
        <f t="shared" si="42"/>
        <v>73104.255935000008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0.65620699999999998</v>
      </c>
      <c r="V2439">
        <v>0.83723899999999996</v>
      </c>
      <c r="W2439">
        <v>1.170167</v>
      </c>
      <c r="X2439">
        <v>33.777371000000002</v>
      </c>
      <c r="Y2439">
        <v>338.84053499999999</v>
      </c>
      <c r="Z2439">
        <v>1013.98857</v>
      </c>
      <c r="AA2439">
        <v>1924.8091159999999</v>
      </c>
      <c r="AB2439">
        <v>2870.5844820000002</v>
      </c>
      <c r="AC2439">
        <v>3854.0289339999999</v>
      </c>
      <c r="AD2439">
        <v>4704.0709649999999</v>
      </c>
      <c r="AE2439">
        <v>5428.2984710000001</v>
      </c>
      <c r="AF2439">
        <v>6023.2419040000004</v>
      </c>
      <c r="AG2439">
        <v>6433.1788640000004</v>
      </c>
      <c r="AH2439">
        <v>6600.8959990000003</v>
      </c>
      <c r="AI2439">
        <v>6642.8573500000002</v>
      </c>
      <c r="AJ2439">
        <v>6442.197932</v>
      </c>
      <c r="AK2439">
        <v>6028.6223209999998</v>
      </c>
      <c r="AL2439">
        <v>5417.0671229999998</v>
      </c>
      <c r="AM2439">
        <v>4590.0457909999996</v>
      </c>
      <c r="AN2439">
        <v>2653.9032130000001</v>
      </c>
      <c r="AO2439">
        <v>1050.876174</v>
      </c>
      <c r="AP2439">
        <v>716.24657300000001</v>
      </c>
      <c r="AQ2439">
        <v>297.59612299999998</v>
      </c>
      <c r="AR2439">
        <v>26.629818</v>
      </c>
      <c r="AS2439">
        <v>4.0797679999999996</v>
      </c>
      <c r="AT2439">
        <v>2.141791</v>
      </c>
      <c r="AU2439">
        <v>1.794727</v>
      </c>
      <c r="AV2439">
        <v>1.8184070000000001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</row>
    <row r="2440" spans="1:56" x14ac:dyDescent="0.25">
      <c r="A2440" t="s">
        <v>323</v>
      </c>
      <c r="D2440" t="s">
        <v>1</v>
      </c>
      <c r="G2440" s="156">
        <v>43204</v>
      </c>
      <c r="H2440" s="41">
        <f t="shared" si="42"/>
        <v>14673.594345000001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0.44523299999999999</v>
      </c>
      <c r="V2440">
        <v>0.430948</v>
      </c>
      <c r="W2440">
        <v>0.48068899999999998</v>
      </c>
      <c r="X2440">
        <v>0.59591499999999997</v>
      </c>
      <c r="Y2440">
        <v>2.4923329999999999</v>
      </c>
      <c r="Z2440">
        <v>14.342222</v>
      </c>
      <c r="AA2440">
        <v>42.678023000000003</v>
      </c>
      <c r="AB2440">
        <v>102.827894</v>
      </c>
      <c r="AC2440">
        <v>370.88748399999997</v>
      </c>
      <c r="AD2440">
        <v>557.22990400000003</v>
      </c>
      <c r="AE2440">
        <v>176.130663</v>
      </c>
      <c r="AF2440">
        <v>647.47620500000005</v>
      </c>
      <c r="AG2440">
        <v>271.13517400000001</v>
      </c>
      <c r="AH2440">
        <v>250.50255200000001</v>
      </c>
      <c r="AI2440">
        <v>119.25671699999999</v>
      </c>
      <c r="AJ2440">
        <v>226.625564</v>
      </c>
      <c r="AK2440">
        <v>49.362710999999997</v>
      </c>
      <c r="AL2440">
        <v>3748.6310239999998</v>
      </c>
      <c r="AM2440">
        <v>3660.8153069999998</v>
      </c>
      <c r="AN2440">
        <v>3062.9770600000002</v>
      </c>
      <c r="AO2440">
        <v>523.55409899999995</v>
      </c>
      <c r="AP2440">
        <v>636.68442700000003</v>
      </c>
      <c r="AQ2440">
        <v>186.16724500000001</v>
      </c>
      <c r="AR2440">
        <v>14.299642</v>
      </c>
      <c r="AS2440">
        <v>3.8669760000000002</v>
      </c>
      <c r="AT2440">
        <v>1.6799200000000001</v>
      </c>
      <c r="AU2440">
        <v>1.257981</v>
      </c>
      <c r="AV2440">
        <v>0.76043300000000003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</row>
    <row r="2441" spans="1:56" x14ac:dyDescent="0.25">
      <c r="A2441" t="s">
        <v>323</v>
      </c>
      <c r="D2441" t="s">
        <v>1</v>
      </c>
      <c r="G2441" s="156">
        <v>43205</v>
      </c>
      <c r="H2441" s="41">
        <f t="shared" si="42"/>
        <v>9315.9991949999985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0.72483299999999995</v>
      </c>
      <c r="V2441">
        <v>0.80384800000000001</v>
      </c>
      <c r="W2441">
        <v>0.54808900000000005</v>
      </c>
      <c r="X2441">
        <v>1.317615</v>
      </c>
      <c r="Y2441">
        <v>27.674533</v>
      </c>
      <c r="Z2441">
        <v>36.033071999999997</v>
      </c>
      <c r="AA2441">
        <v>76.037272999999999</v>
      </c>
      <c r="AB2441">
        <v>215.93229400000001</v>
      </c>
      <c r="AC2441">
        <v>188.067834</v>
      </c>
      <c r="AD2441">
        <v>332.38700399999999</v>
      </c>
      <c r="AE2441">
        <v>605.11606300000005</v>
      </c>
      <c r="AF2441">
        <v>971.50395500000002</v>
      </c>
      <c r="AG2441">
        <v>1636.6786239999999</v>
      </c>
      <c r="AH2441">
        <v>912.35240199999998</v>
      </c>
      <c r="AI2441">
        <v>516.89531699999998</v>
      </c>
      <c r="AJ2441">
        <v>659.16016400000001</v>
      </c>
      <c r="AK2441">
        <v>861.09886100000006</v>
      </c>
      <c r="AL2441">
        <v>887.989374</v>
      </c>
      <c r="AM2441">
        <v>615.80740700000001</v>
      </c>
      <c r="AN2441">
        <v>372.41825999999998</v>
      </c>
      <c r="AO2441">
        <v>174.44449900000001</v>
      </c>
      <c r="AP2441">
        <v>202.68197699999999</v>
      </c>
      <c r="AQ2441">
        <v>10.889144999999999</v>
      </c>
      <c r="AR2441">
        <v>3.7258420000000001</v>
      </c>
      <c r="AS2441">
        <v>1.767776</v>
      </c>
      <c r="AT2441">
        <v>1.66842</v>
      </c>
      <c r="AU2441">
        <v>1.0255810000000001</v>
      </c>
      <c r="AV2441">
        <v>1.249133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</row>
    <row r="2442" spans="1:56" x14ac:dyDescent="0.25">
      <c r="A2442" t="s">
        <v>323</v>
      </c>
      <c r="D2442" t="s">
        <v>1</v>
      </c>
      <c r="G2442" s="156">
        <v>43206</v>
      </c>
      <c r="H2442" s="41">
        <f t="shared" si="42"/>
        <v>23874.786297000002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0.84453299999999998</v>
      </c>
      <c r="V2442">
        <v>1.0890329999999999</v>
      </c>
      <c r="W2442">
        <v>0.93672299999999997</v>
      </c>
      <c r="X2442">
        <v>2.8695050000000002</v>
      </c>
      <c r="Y2442">
        <v>60.325819000000003</v>
      </c>
      <c r="Z2442">
        <v>359.01475099999999</v>
      </c>
      <c r="AA2442">
        <v>287.01893999999999</v>
      </c>
      <c r="AB2442">
        <v>800.88198599999998</v>
      </c>
      <c r="AC2442">
        <v>2475.3300429999999</v>
      </c>
      <c r="AD2442">
        <v>2208.1923700000002</v>
      </c>
      <c r="AE2442">
        <v>3294.5449560000002</v>
      </c>
      <c r="AF2442">
        <v>3035.1747009999999</v>
      </c>
      <c r="AG2442">
        <v>2855.4421440000001</v>
      </c>
      <c r="AH2442">
        <v>1865.6080979999999</v>
      </c>
      <c r="AI2442">
        <v>1600.6152480000001</v>
      </c>
      <c r="AJ2442">
        <v>2538.7421570000001</v>
      </c>
      <c r="AK2442">
        <v>858.08014600000001</v>
      </c>
      <c r="AL2442">
        <v>450.446257</v>
      </c>
      <c r="AM2442">
        <v>270.04676000000001</v>
      </c>
      <c r="AN2442">
        <v>294.20682599999998</v>
      </c>
      <c r="AO2442">
        <v>115.99744800000001</v>
      </c>
      <c r="AP2442">
        <v>420.05403999999999</v>
      </c>
      <c r="AQ2442">
        <v>70.610225</v>
      </c>
      <c r="AR2442">
        <v>2.1734960000000001</v>
      </c>
      <c r="AS2442">
        <v>1.430369</v>
      </c>
      <c r="AT2442">
        <v>1.9085570000000001</v>
      </c>
      <c r="AU2442">
        <v>1.842333</v>
      </c>
      <c r="AV2442">
        <v>1.358833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</row>
    <row r="2443" spans="1:56" x14ac:dyDescent="0.25">
      <c r="A2443" t="s">
        <v>323</v>
      </c>
      <c r="D2443" t="s">
        <v>1</v>
      </c>
      <c r="G2443" s="156">
        <v>43207</v>
      </c>
      <c r="H2443" s="41">
        <f t="shared" si="42"/>
        <v>36099.157261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1.6049070000000001</v>
      </c>
      <c r="V2443">
        <v>1.0675399999999999</v>
      </c>
      <c r="W2443">
        <v>0.95235999999999998</v>
      </c>
      <c r="X2443">
        <v>1.213282</v>
      </c>
      <c r="Y2443">
        <v>16.780504000000001</v>
      </c>
      <c r="Z2443">
        <v>89.901566000000003</v>
      </c>
      <c r="AA2443">
        <v>422.88754799999998</v>
      </c>
      <c r="AB2443">
        <v>453.87726600000002</v>
      </c>
      <c r="AC2443">
        <v>536.02919699999995</v>
      </c>
      <c r="AD2443">
        <v>804.11414300000001</v>
      </c>
      <c r="AE2443">
        <v>1090.55413</v>
      </c>
      <c r="AF2443">
        <v>1458.3252620000001</v>
      </c>
      <c r="AG2443">
        <v>2252.215361</v>
      </c>
      <c r="AH2443">
        <v>3178.6012900000001</v>
      </c>
      <c r="AI2443">
        <v>3951.6418199999998</v>
      </c>
      <c r="AJ2443">
        <v>4761.5609880000002</v>
      </c>
      <c r="AK2443">
        <v>5024.7664919999997</v>
      </c>
      <c r="AL2443">
        <v>4613.437664</v>
      </c>
      <c r="AM2443">
        <v>3852.7165359999999</v>
      </c>
      <c r="AN2443">
        <v>1966.270102</v>
      </c>
      <c r="AO2443">
        <v>873.18647999999996</v>
      </c>
      <c r="AP2443">
        <v>445.63055100000003</v>
      </c>
      <c r="AQ2443">
        <v>251.37263100000001</v>
      </c>
      <c r="AR2443">
        <v>42.151944999999998</v>
      </c>
      <c r="AS2443">
        <v>1.9593659999999999</v>
      </c>
      <c r="AT2443">
        <v>2.514443</v>
      </c>
      <c r="AU2443">
        <v>1.8908799999999999</v>
      </c>
      <c r="AV2443">
        <v>1.9330069999999999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</row>
    <row r="2444" spans="1:56" x14ac:dyDescent="0.25">
      <c r="A2444" t="s">
        <v>323</v>
      </c>
      <c r="D2444" t="s">
        <v>1</v>
      </c>
      <c r="G2444" s="156">
        <v>43208</v>
      </c>
      <c r="H2444" s="41">
        <f t="shared" si="42"/>
        <v>70089.562609000015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0.45842500000000003</v>
      </c>
      <c r="V2444">
        <v>0.55326500000000001</v>
      </c>
      <c r="W2444">
        <v>0.53745699999999996</v>
      </c>
      <c r="X2444">
        <v>20.882615000000001</v>
      </c>
      <c r="Y2444">
        <v>245.917599</v>
      </c>
      <c r="Z2444">
        <v>846.70899899999995</v>
      </c>
      <c r="AA2444">
        <v>1783.6214440000001</v>
      </c>
      <c r="AB2444">
        <v>2675.0097900000001</v>
      </c>
      <c r="AC2444">
        <v>3614.553265</v>
      </c>
      <c r="AD2444">
        <v>4471.2803389999999</v>
      </c>
      <c r="AE2444">
        <v>5164.0293000000001</v>
      </c>
      <c r="AF2444">
        <v>5690.6310059999996</v>
      </c>
      <c r="AG2444">
        <v>6107.8773080000001</v>
      </c>
      <c r="AH2444">
        <v>6324.0298249999996</v>
      </c>
      <c r="AI2444">
        <v>6345.3552090000003</v>
      </c>
      <c r="AJ2444">
        <v>6063.8588639999998</v>
      </c>
      <c r="AK2444">
        <v>5056.580215</v>
      </c>
      <c r="AL2444">
        <v>4763.490143</v>
      </c>
      <c r="AM2444">
        <v>3549.6800659999999</v>
      </c>
      <c r="AN2444">
        <v>3550.6715479999998</v>
      </c>
      <c r="AO2444">
        <v>2303.550976</v>
      </c>
      <c r="AP2444">
        <v>1145.8967540000001</v>
      </c>
      <c r="AQ2444">
        <v>291.31149499999998</v>
      </c>
      <c r="AR2444">
        <v>64.954648000000006</v>
      </c>
      <c r="AS2444">
        <v>2.0676779999999999</v>
      </c>
      <c r="AT2444">
        <v>2.1620140000000001</v>
      </c>
      <c r="AU2444">
        <v>2.2782290000000001</v>
      </c>
      <c r="AV2444">
        <v>1.614133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</row>
    <row r="2445" spans="1:56" x14ac:dyDescent="0.25">
      <c r="A2445" t="s">
        <v>323</v>
      </c>
      <c r="D2445" t="s">
        <v>1</v>
      </c>
      <c r="G2445" s="156">
        <v>43209</v>
      </c>
      <c r="H2445" s="41">
        <f t="shared" si="42"/>
        <v>55995.759815000012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0.98423300000000002</v>
      </c>
      <c r="V2445">
        <v>0.80843299999999996</v>
      </c>
      <c r="W2445">
        <v>1.383758</v>
      </c>
      <c r="X2445">
        <v>7.92828</v>
      </c>
      <c r="Y2445">
        <v>250.37009399999999</v>
      </c>
      <c r="Z2445">
        <v>668.46698900000001</v>
      </c>
      <c r="AA2445">
        <v>773.44319700000005</v>
      </c>
      <c r="AB2445">
        <v>1026.20461</v>
      </c>
      <c r="AC2445">
        <v>1369.3575639999999</v>
      </c>
      <c r="AD2445">
        <v>2371.5064440000001</v>
      </c>
      <c r="AE2445">
        <v>2883.9315879999999</v>
      </c>
      <c r="AF2445">
        <v>3587.7994560000002</v>
      </c>
      <c r="AG2445">
        <v>5756.8462440000003</v>
      </c>
      <c r="AH2445">
        <v>6251.2760959999996</v>
      </c>
      <c r="AI2445">
        <v>6180.2737020000004</v>
      </c>
      <c r="AJ2445">
        <v>5463.02124</v>
      </c>
      <c r="AK2445">
        <v>3877.5708279999999</v>
      </c>
      <c r="AL2445">
        <v>4395.4913470000001</v>
      </c>
      <c r="AM2445">
        <v>4130.489431</v>
      </c>
      <c r="AN2445">
        <v>3196.6764349999999</v>
      </c>
      <c r="AO2445">
        <v>2207.3102939999999</v>
      </c>
      <c r="AP2445">
        <v>1171.6172509999999</v>
      </c>
      <c r="AQ2445">
        <v>372.701415</v>
      </c>
      <c r="AR2445">
        <v>41.178896999999999</v>
      </c>
      <c r="AS2445">
        <v>1.968796</v>
      </c>
      <c r="AT2445">
        <v>2.5375009999999998</v>
      </c>
      <c r="AU2445">
        <v>2.452159</v>
      </c>
      <c r="AV2445">
        <v>2.1635330000000002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</row>
    <row r="2446" spans="1:56" x14ac:dyDescent="0.25">
      <c r="A2446" t="s">
        <v>323</v>
      </c>
      <c r="D2446" t="s">
        <v>1</v>
      </c>
      <c r="G2446" s="156">
        <v>43210</v>
      </c>
      <c r="H2446" s="41">
        <f t="shared" si="42"/>
        <v>68038.493107000002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0.945627</v>
      </c>
      <c r="V2446">
        <v>1.3234589999999999</v>
      </c>
      <c r="W2446">
        <v>1.3330869999999999</v>
      </c>
      <c r="X2446">
        <v>9.0769909999999996</v>
      </c>
      <c r="Y2446">
        <v>121.182805</v>
      </c>
      <c r="Z2446">
        <v>509.80258800000001</v>
      </c>
      <c r="AA2446">
        <v>1313.9450589999999</v>
      </c>
      <c r="AB2446">
        <v>2361.9044279999998</v>
      </c>
      <c r="AC2446">
        <v>3361.2475589999999</v>
      </c>
      <c r="AD2446">
        <v>4217.999495</v>
      </c>
      <c r="AE2446">
        <v>4947.5554849999999</v>
      </c>
      <c r="AF2446">
        <v>5496.7629230000002</v>
      </c>
      <c r="AG2446">
        <v>5884.8869809999997</v>
      </c>
      <c r="AH2446">
        <v>6022.4474140000002</v>
      </c>
      <c r="AI2446">
        <v>6024.3717139999999</v>
      </c>
      <c r="AJ2446">
        <v>5946.1597169999995</v>
      </c>
      <c r="AK2446">
        <v>5575.1859549999999</v>
      </c>
      <c r="AL2446">
        <v>4993.2877840000001</v>
      </c>
      <c r="AM2446">
        <v>4192.647164</v>
      </c>
      <c r="AN2446">
        <v>3230.797274</v>
      </c>
      <c r="AO2446">
        <v>2205.6389220000001</v>
      </c>
      <c r="AP2446">
        <v>1179.502285</v>
      </c>
      <c r="AQ2446">
        <v>386.57947999999999</v>
      </c>
      <c r="AR2446">
        <v>44.915438000000002</v>
      </c>
      <c r="AS2446">
        <v>2.0767880000000001</v>
      </c>
      <c r="AT2446">
        <v>2.2566109999999999</v>
      </c>
      <c r="AU2446">
        <v>2.4699469999999999</v>
      </c>
      <c r="AV2446">
        <v>2.1901269999999999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</row>
    <row r="2447" spans="1:56" x14ac:dyDescent="0.25">
      <c r="A2447" t="s">
        <v>323</v>
      </c>
      <c r="D2447" t="s">
        <v>1</v>
      </c>
      <c r="G2447" s="156">
        <v>43211</v>
      </c>
      <c r="H2447" s="41">
        <f t="shared" ref="H2447:H2510" si="43">IF(D2447&lt;&gt;"Jemena",
IF(SUM(I2447:BD2447)&gt;0,SUM(I2447:BD2447),SUM(I2447:BD2447)*-1),
IF(AND(F2447&lt;&gt;"Jemena residential",F2447&lt;&gt;"Jemena small business"),0,IF(SUM(I2447:BD2447)&gt;0,SUM(I2447:BD2447),SUM(I2447:BD2447)*-1)))</f>
        <v>54586.697465000005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1.6180270000000001</v>
      </c>
      <c r="V2447">
        <v>1.103742</v>
      </c>
      <c r="W2447">
        <v>0.85298300000000005</v>
      </c>
      <c r="X2447">
        <v>0.77884299999999995</v>
      </c>
      <c r="Y2447">
        <v>3.0151159999999999</v>
      </c>
      <c r="Z2447">
        <v>24.863240999999999</v>
      </c>
      <c r="AA2447">
        <v>116.705776</v>
      </c>
      <c r="AB2447">
        <v>131.89778999999999</v>
      </c>
      <c r="AC2447">
        <v>459.18736200000001</v>
      </c>
      <c r="AD2447">
        <v>3245.2755809999999</v>
      </c>
      <c r="AE2447">
        <v>5063.751166</v>
      </c>
      <c r="AF2447">
        <v>5751.6159310000003</v>
      </c>
      <c r="AG2447">
        <v>6228.0265920000002</v>
      </c>
      <c r="AH2447">
        <v>6460.3363900000004</v>
      </c>
      <c r="AI2447">
        <v>6412.0557490000001</v>
      </c>
      <c r="AJ2447">
        <v>6129.7131010000003</v>
      </c>
      <c r="AK2447">
        <v>5060.9454100000003</v>
      </c>
      <c r="AL2447">
        <v>5115.6964399999997</v>
      </c>
      <c r="AM2447">
        <v>2656.6015910000001</v>
      </c>
      <c r="AN2447">
        <v>721.03897199999994</v>
      </c>
      <c r="AO2447">
        <v>648.56413399999997</v>
      </c>
      <c r="AP2447">
        <v>184.359307</v>
      </c>
      <c r="AQ2447">
        <v>113.422577</v>
      </c>
      <c r="AR2447">
        <v>47.765858000000001</v>
      </c>
      <c r="AS2447">
        <v>2.4317700000000002</v>
      </c>
      <c r="AT2447">
        <v>2.050014</v>
      </c>
      <c r="AU2447">
        <v>1.5717749999999999</v>
      </c>
      <c r="AV2447">
        <v>1.4522269999999999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</row>
    <row r="2448" spans="1:56" x14ac:dyDescent="0.25">
      <c r="A2448" t="s">
        <v>323</v>
      </c>
      <c r="D2448" t="s">
        <v>1</v>
      </c>
      <c r="G2448" s="156">
        <v>43212</v>
      </c>
      <c r="H2448" s="41">
        <f t="shared" si="43"/>
        <v>61370.549902999999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0.73362300000000003</v>
      </c>
      <c r="V2448">
        <v>0.715638</v>
      </c>
      <c r="W2448">
        <v>0.77377899999999999</v>
      </c>
      <c r="X2448">
        <v>1.3366389999999999</v>
      </c>
      <c r="Y2448">
        <v>43.364911999999997</v>
      </c>
      <c r="Z2448">
        <v>241.49723700000001</v>
      </c>
      <c r="AA2448">
        <v>554.41347199999996</v>
      </c>
      <c r="AB2448">
        <v>1024.0733359999999</v>
      </c>
      <c r="AC2448">
        <v>1461.5272580000001</v>
      </c>
      <c r="AD2448">
        <v>2965.3751769999999</v>
      </c>
      <c r="AE2448">
        <v>4439.0527119999997</v>
      </c>
      <c r="AF2448">
        <v>5509.7962770000004</v>
      </c>
      <c r="AG2448">
        <v>5892.065388</v>
      </c>
      <c r="AH2448">
        <v>6074.4669359999998</v>
      </c>
      <c r="AI2448">
        <v>6094.0695949999999</v>
      </c>
      <c r="AJ2448">
        <v>5876.8239970000004</v>
      </c>
      <c r="AK2448">
        <v>5457.8011059999999</v>
      </c>
      <c r="AL2448">
        <v>4879.6924859999999</v>
      </c>
      <c r="AM2448">
        <v>4141.7304370000002</v>
      </c>
      <c r="AN2448">
        <v>3181.209468</v>
      </c>
      <c r="AO2448">
        <v>2108.0358299999998</v>
      </c>
      <c r="AP2448">
        <v>1077.199803</v>
      </c>
      <c r="AQ2448">
        <v>308.71597300000002</v>
      </c>
      <c r="AR2448">
        <v>26.144154</v>
      </c>
      <c r="AS2448">
        <v>2.7078660000000001</v>
      </c>
      <c r="AT2448">
        <v>2.4614099999999999</v>
      </c>
      <c r="AU2448">
        <v>2.8988710000000002</v>
      </c>
      <c r="AV2448">
        <v>1.8665229999999999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</row>
    <row r="2449" spans="1:56" x14ac:dyDescent="0.25">
      <c r="A2449" t="s">
        <v>323</v>
      </c>
      <c r="D2449" t="s">
        <v>1</v>
      </c>
      <c r="G2449" s="156">
        <v>43213</v>
      </c>
      <c r="H2449" s="41">
        <f t="shared" si="43"/>
        <v>61535.651043000005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1.2465269999999999</v>
      </c>
      <c r="V2449">
        <v>1.226127</v>
      </c>
      <c r="W2449">
        <v>1.983517</v>
      </c>
      <c r="X2449">
        <v>3.0183490000000002</v>
      </c>
      <c r="Y2449">
        <v>53.141269000000001</v>
      </c>
      <c r="Z2449">
        <v>400.68289199999998</v>
      </c>
      <c r="AA2449">
        <v>1221.3181709999999</v>
      </c>
      <c r="AB2449">
        <v>2353.908367</v>
      </c>
      <c r="AC2449">
        <v>3324.3934549999999</v>
      </c>
      <c r="AD2449">
        <v>4081.7361179999998</v>
      </c>
      <c r="AE2449">
        <v>4872.8956079999998</v>
      </c>
      <c r="AF2449">
        <v>5397.6081539999996</v>
      </c>
      <c r="AG2449">
        <v>5774.6238119999998</v>
      </c>
      <c r="AH2449">
        <v>5874.1738759999998</v>
      </c>
      <c r="AI2449">
        <v>5729.2039210000003</v>
      </c>
      <c r="AJ2449">
        <v>5476.3832990000001</v>
      </c>
      <c r="AK2449">
        <v>4229.8773890000002</v>
      </c>
      <c r="AL2449">
        <v>4340.2122769999996</v>
      </c>
      <c r="AM2449">
        <v>3540.4014139999999</v>
      </c>
      <c r="AN2449">
        <v>2672.0574280000001</v>
      </c>
      <c r="AO2449">
        <v>1375.8739579999999</v>
      </c>
      <c r="AP2449">
        <v>564.82935099999997</v>
      </c>
      <c r="AQ2449">
        <v>229.47000600000001</v>
      </c>
      <c r="AR2449">
        <v>7.9426899999999998</v>
      </c>
      <c r="AS2449">
        <v>1.565863</v>
      </c>
      <c r="AT2449">
        <v>2.3888509999999998</v>
      </c>
      <c r="AU2449">
        <v>1.910927</v>
      </c>
      <c r="AV2449">
        <v>1.5774269999999999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</row>
    <row r="2450" spans="1:56" x14ac:dyDescent="0.25">
      <c r="A2450" t="s">
        <v>323</v>
      </c>
      <c r="D2450" t="s">
        <v>1</v>
      </c>
      <c r="G2450" s="156">
        <v>43214</v>
      </c>
      <c r="H2450" s="41">
        <f t="shared" si="43"/>
        <v>7066.5152769999995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1.641823</v>
      </c>
      <c r="V2450">
        <v>1.180256</v>
      </c>
      <c r="W2450">
        <v>1.6018760000000001</v>
      </c>
      <c r="X2450">
        <v>1.733098</v>
      </c>
      <c r="Y2450">
        <v>3.0032299999999998</v>
      </c>
      <c r="Z2450">
        <v>12.62298</v>
      </c>
      <c r="AA2450">
        <v>56.095782999999997</v>
      </c>
      <c r="AB2450">
        <v>825.23943599999996</v>
      </c>
      <c r="AC2450">
        <v>1135.945522</v>
      </c>
      <c r="AD2450">
        <v>1659.817399</v>
      </c>
      <c r="AE2450">
        <v>1093.4333019999999</v>
      </c>
      <c r="AF2450">
        <v>222.53950699999999</v>
      </c>
      <c r="AG2450">
        <v>63.189872000000001</v>
      </c>
      <c r="AH2450">
        <v>421.50742100000002</v>
      </c>
      <c r="AI2450">
        <v>342.14343700000001</v>
      </c>
      <c r="AJ2450">
        <v>184.07395</v>
      </c>
      <c r="AK2450">
        <v>67.264053000000004</v>
      </c>
      <c r="AL2450">
        <v>144.34300500000001</v>
      </c>
      <c r="AM2450">
        <v>351.55100099999999</v>
      </c>
      <c r="AN2450">
        <v>347.36227600000001</v>
      </c>
      <c r="AO2450">
        <v>101.352192</v>
      </c>
      <c r="AP2450">
        <v>19.849889999999998</v>
      </c>
      <c r="AQ2450">
        <v>1.490947</v>
      </c>
      <c r="AR2450">
        <v>1.6674610000000001</v>
      </c>
      <c r="AS2450">
        <v>1.551582</v>
      </c>
      <c r="AT2450">
        <v>1.5956589999999999</v>
      </c>
      <c r="AU2450">
        <v>1.4173960000000001</v>
      </c>
      <c r="AV2450">
        <v>1.3009230000000001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</row>
    <row r="2451" spans="1:56" x14ac:dyDescent="0.25">
      <c r="A2451" t="s">
        <v>323</v>
      </c>
      <c r="D2451" t="s">
        <v>1</v>
      </c>
      <c r="G2451" s="156">
        <v>43215</v>
      </c>
      <c r="H2451" s="41">
        <f t="shared" si="43"/>
        <v>30127.956715000004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1.173627</v>
      </c>
      <c r="V2451">
        <v>0.69494199999999995</v>
      </c>
      <c r="W2451">
        <v>0.79018299999999997</v>
      </c>
      <c r="X2451">
        <v>1.070843</v>
      </c>
      <c r="Y2451">
        <v>5.6973159999999998</v>
      </c>
      <c r="Z2451">
        <v>57.235841000000001</v>
      </c>
      <c r="AA2451">
        <v>50.453125999999997</v>
      </c>
      <c r="AB2451">
        <v>55.53539</v>
      </c>
      <c r="AC2451">
        <v>86.118061999999995</v>
      </c>
      <c r="AD2451">
        <v>120.527181</v>
      </c>
      <c r="AE2451">
        <v>387.30666600000001</v>
      </c>
      <c r="AF2451">
        <v>1043.667831</v>
      </c>
      <c r="AG2451">
        <v>691.36529199999995</v>
      </c>
      <c r="AH2451">
        <v>2970.7146400000001</v>
      </c>
      <c r="AI2451">
        <v>3550.965299</v>
      </c>
      <c r="AJ2451">
        <v>2997.8052510000002</v>
      </c>
      <c r="AK2451">
        <v>4554.8073100000001</v>
      </c>
      <c r="AL2451">
        <v>4617.7583400000003</v>
      </c>
      <c r="AM2451">
        <v>3756.5816410000002</v>
      </c>
      <c r="AN2451">
        <v>2845.5176219999998</v>
      </c>
      <c r="AO2451">
        <v>1574.944334</v>
      </c>
      <c r="AP2451">
        <v>577.82200699999999</v>
      </c>
      <c r="AQ2451">
        <v>161.40822700000001</v>
      </c>
      <c r="AR2451">
        <v>11.448858</v>
      </c>
      <c r="AS2451">
        <v>1.53047</v>
      </c>
      <c r="AT2451">
        <v>1.911014</v>
      </c>
      <c r="AU2451">
        <v>1.6584749999999999</v>
      </c>
      <c r="AV2451">
        <v>1.4469270000000001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</row>
    <row r="2452" spans="1:56" x14ac:dyDescent="0.25">
      <c r="A2452" t="s">
        <v>323</v>
      </c>
      <c r="D2452" t="s">
        <v>1</v>
      </c>
      <c r="G2452" s="156">
        <v>43216</v>
      </c>
      <c r="H2452" s="41">
        <f t="shared" si="43"/>
        <v>22777.651962999997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0.71374899999999997</v>
      </c>
      <c r="V2452">
        <v>1.7062489999999999</v>
      </c>
      <c r="W2452">
        <v>1.2659739999999999</v>
      </c>
      <c r="X2452">
        <v>4.0727460000000004</v>
      </c>
      <c r="Y2452">
        <v>17.654959999999999</v>
      </c>
      <c r="Z2452">
        <v>288.23435499999999</v>
      </c>
      <c r="AA2452">
        <v>843.87201300000004</v>
      </c>
      <c r="AB2452">
        <v>876.67327599999999</v>
      </c>
      <c r="AC2452">
        <v>1666.6736800000001</v>
      </c>
      <c r="AD2452">
        <v>2034.5032100000001</v>
      </c>
      <c r="AE2452">
        <v>2707.7966540000002</v>
      </c>
      <c r="AF2452">
        <v>4265.1302219999998</v>
      </c>
      <c r="AG2452">
        <v>2655.3187600000001</v>
      </c>
      <c r="AH2452">
        <v>1816.4018619999999</v>
      </c>
      <c r="AI2452">
        <v>876.17161799999997</v>
      </c>
      <c r="AJ2452">
        <v>588.04595600000005</v>
      </c>
      <c r="AK2452">
        <v>895.49464399999999</v>
      </c>
      <c r="AL2452">
        <v>886.79331300000001</v>
      </c>
      <c r="AM2452">
        <v>1181.4916470000001</v>
      </c>
      <c r="AN2452">
        <v>795.18480099999999</v>
      </c>
      <c r="AO2452">
        <v>304.32621</v>
      </c>
      <c r="AP2452">
        <v>56.739317</v>
      </c>
      <c r="AQ2452">
        <v>3.5587309999999999</v>
      </c>
      <c r="AR2452">
        <v>1.618763</v>
      </c>
      <c r="AS2452">
        <v>1.9335119999999999</v>
      </c>
      <c r="AT2452">
        <v>3.066017</v>
      </c>
      <c r="AU2452">
        <v>1.7149749999999999</v>
      </c>
      <c r="AV2452">
        <v>1.4947490000000001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</row>
    <row r="2453" spans="1:56" x14ac:dyDescent="0.25">
      <c r="A2453" t="s">
        <v>323</v>
      </c>
      <c r="D2453" t="s">
        <v>1</v>
      </c>
      <c r="G2453" s="156">
        <v>43217</v>
      </c>
      <c r="H2453" s="41">
        <f t="shared" si="43"/>
        <v>25251.899676999998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0.81486700000000001</v>
      </c>
      <c r="V2453">
        <v>0.93159899999999995</v>
      </c>
      <c r="W2453">
        <v>1.423527</v>
      </c>
      <c r="X2453">
        <v>2.1209310000000001</v>
      </c>
      <c r="Y2453">
        <v>17.839794999999999</v>
      </c>
      <c r="Z2453">
        <v>260.95792799999998</v>
      </c>
      <c r="AA2453">
        <v>1349.4936990000001</v>
      </c>
      <c r="AB2453">
        <v>2216.8444180000001</v>
      </c>
      <c r="AC2453">
        <v>2121.837149</v>
      </c>
      <c r="AD2453">
        <v>1272.473735</v>
      </c>
      <c r="AE2453">
        <v>1511.468425</v>
      </c>
      <c r="AF2453">
        <v>1939.546263</v>
      </c>
      <c r="AG2453">
        <v>2827.1366210000001</v>
      </c>
      <c r="AH2453">
        <v>2848.341504</v>
      </c>
      <c r="AI2453">
        <v>2082.1413040000002</v>
      </c>
      <c r="AJ2453">
        <v>1230.5859069999999</v>
      </c>
      <c r="AK2453">
        <v>529.60034499999995</v>
      </c>
      <c r="AL2453">
        <v>676.01007400000003</v>
      </c>
      <c r="AM2453">
        <v>1089.409404</v>
      </c>
      <c r="AN2453">
        <v>1269.8359640000001</v>
      </c>
      <c r="AO2453">
        <v>1151.615462</v>
      </c>
      <c r="AP2453">
        <v>691.25902499999995</v>
      </c>
      <c r="AQ2453">
        <v>140.42742000000001</v>
      </c>
      <c r="AR2453">
        <v>11.252878000000001</v>
      </c>
      <c r="AS2453">
        <v>1.358428</v>
      </c>
      <c r="AT2453">
        <v>2.7068509999999999</v>
      </c>
      <c r="AU2453">
        <v>2.4747870000000001</v>
      </c>
      <c r="AV2453">
        <v>1.9913670000000001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</row>
    <row r="2454" spans="1:56" x14ac:dyDescent="0.25">
      <c r="A2454" t="s">
        <v>323</v>
      </c>
      <c r="D2454" t="s">
        <v>1</v>
      </c>
      <c r="G2454" s="156">
        <v>43218</v>
      </c>
      <c r="H2454" s="41">
        <f t="shared" si="43"/>
        <v>52192.046853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0.754023</v>
      </c>
      <c r="V2454">
        <v>0.81723800000000002</v>
      </c>
      <c r="W2454">
        <v>1.3407789999999999</v>
      </c>
      <c r="X2454">
        <v>1.1286890000000001</v>
      </c>
      <c r="Y2454">
        <v>23.297211999999998</v>
      </c>
      <c r="Z2454">
        <v>116.368537</v>
      </c>
      <c r="AA2454">
        <v>245.986672</v>
      </c>
      <c r="AB2454">
        <v>309.566936</v>
      </c>
      <c r="AC2454">
        <v>490.46410800000001</v>
      </c>
      <c r="AD2454">
        <v>870.44707700000004</v>
      </c>
      <c r="AE2454">
        <v>2656.803962</v>
      </c>
      <c r="AF2454">
        <v>4976.824627</v>
      </c>
      <c r="AG2454">
        <v>5608.6706880000002</v>
      </c>
      <c r="AH2454">
        <v>5889.3119859999997</v>
      </c>
      <c r="AI2454">
        <v>5909.2974450000002</v>
      </c>
      <c r="AJ2454">
        <v>5722.0335969999996</v>
      </c>
      <c r="AK2454">
        <v>5309.4201059999996</v>
      </c>
      <c r="AL2454">
        <v>4707.7198360000002</v>
      </c>
      <c r="AM2454">
        <v>3876.2292870000001</v>
      </c>
      <c r="AN2454">
        <v>2922.8129680000002</v>
      </c>
      <c r="AO2454">
        <v>1653.2090800000001</v>
      </c>
      <c r="AP2454">
        <v>657.44495300000005</v>
      </c>
      <c r="AQ2454">
        <v>227.00837300000001</v>
      </c>
      <c r="AR2454">
        <v>7.2024039999999996</v>
      </c>
      <c r="AS2454">
        <v>1.9058660000000001</v>
      </c>
      <c r="AT2454">
        <v>2.0920100000000001</v>
      </c>
      <c r="AU2454">
        <v>2.1945709999999998</v>
      </c>
      <c r="AV2454">
        <v>1.6938230000000001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</row>
    <row r="2455" spans="1:56" x14ac:dyDescent="0.25">
      <c r="A2455" t="s">
        <v>323</v>
      </c>
      <c r="D2455" t="s">
        <v>1</v>
      </c>
      <c r="G2455" s="156">
        <v>43219</v>
      </c>
      <c r="H2455" s="41">
        <f t="shared" si="43"/>
        <v>44093.868503000005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0.72422299999999995</v>
      </c>
      <c r="V2455">
        <v>0.73873800000000001</v>
      </c>
      <c r="W2455">
        <v>0.70077900000000004</v>
      </c>
      <c r="X2455">
        <v>3.445039</v>
      </c>
      <c r="Y2455">
        <v>111.837262</v>
      </c>
      <c r="Z2455">
        <v>770.29638699999998</v>
      </c>
      <c r="AA2455">
        <v>1434.564922</v>
      </c>
      <c r="AB2455">
        <v>1485.6324360000001</v>
      </c>
      <c r="AC2455">
        <v>2109.6151580000001</v>
      </c>
      <c r="AD2455">
        <v>1173.091527</v>
      </c>
      <c r="AE2455">
        <v>1111.759562</v>
      </c>
      <c r="AF2455">
        <v>2363.426477</v>
      </c>
      <c r="AG2455">
        <v>1773.0666880000001</v>
      </c>
      <c r="AH2455">
        <v>3872.8495360000002</v>
      </c>
      <c r="AI2455">
        <v>5019.7826450000002</v>
      </c>
      <c r="AJ2455">
        <v>3857.685547</v>
      </c>
      <c r="AK2455">
        <v>4597.013156</v>
      </c>
      <c r="AL2455">
        <v>4775.5853360000001</v>
      </c>
      <c r="AM2455">
        <v>3896.569837</v>
      </c>
      <c r="AN2455">
        <v>2946.9811180000002</v>
      </c>
      <c r="AO2455">
        <v>1912.6129800000001</v>
      </c>
      <c r="AP2455">
        <v>557.62755300000003</v>
      </c>
      <c r="AQ2455">
        <v>291.924173</v>
      </c>
      <c r="AR2455">
        <v>18.282954</v>
      </c>
      <c r="AS2455">
        <v>2.0520659999999999</v>
      </c>
      <c r="AT2455">
        <v>2.21861</v>
      </c>
      <c r="AU2455">
        <v>2.0956709999999998</v>
      </c>
      <c r="AV2455">
        <v>1.688123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</row>
    <row r="2456" spans="1:56" x14ac:dyDescent="0.25">
      <c r="A2456" t="s">
        <v>323</v>
      </c>
      <c r="D2456" t="s">
        <v>1</v>
      </c>
      <c r="G2456" s="156">
        <v>43220</v>
      </c>
      <c r="H2456" s="41">
        <f t="shared" si="43"/>
        <v>61426.714393000009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0.86132699999999995</v>
      </c>
      <c r="V2456">
        <v>1.0657270000000001</v>
      </c>
      <c r="W2456">
        <v>1.4056169999999999</v>
      </c>
      <c r="X2456">
        <v>1.508249</v>
      </c>
      <c r="Y2456">
        <v>83.022469000000001</v>
      </c>
      <c r="Z2456">
        <v>487.99084199999999</v>
      </c>
      <c r="AA2456">
        <v>1037.7986209999999</v>
      </c>
      <c r="AB2456">
        <v>2105.6722169999998</v>
      </c>
      <c r="AC2456">
        <v>2842.6920049999999</v>
      </c>
      <c r="AD2456">
        <v>3945.2644679999999</v>
      </c>
      <c r="AE2456">
        <v>4645.9875579999998</v>
      </c>
      <c r="AF2456">
        <v>5157.1051539999999</v>
      </c>
      <c r="AG2456">
        <v>5498.9567120000002</v>
      </c>
      <c r="AH2456">
        <v>5651.1787759999997</v>
      </c>
      <c r="AI2456">
        <v>5627.524171</v>
      </c>
      <c r="AJ2456">
        <v>5408.8550990000003</v>
      </c>
      <c r="AK2456">
        <v>5000.155839</v>
      </c>
      <c r="AL2456">
        <v>4445.5844269999998</v>
      </c>
      <c r="AM2456">
        <v>3704.1807140000001</v>
      </c>
      <c r="AN2456">
        <v>2826.415078</v>
      </c>
      <c r="AO2456">
        <v>1834.7816580000001</v>
      </c>
      <c r="AP2456">
        <v>872.54815099999996</v>
      </c>
      <c r="AQ2456">
        <v>223.66770600000001</v>
      </c>
      <c r="AR2456">
        <v>14.43304</v>
      </c>
      <c r="AS2456">
        <v>1.9905630000000001</v>
      </c>
      <c r="AT2456">
        <v>2.3829509999999998</v>
      </c>
      <c r="AU2456">
        <v>2.016127</v>
      </c>
      <c r="AV2456">
        <v>1.669127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</row>
    <row r="2457" spans="1:56" x14ac:dyDescent="0.25">
      <c r="A2457" t="s">
        <v>323</v>
      </c>
      <c r="D2457" t="s">
        <v>1</v>
      </c>
      <c r="G2457" s="156">
        <v>43221</v>
      </c>
      <c r="H2457" s="41">
        <f t="shared" si="43"/>
        <v>56454.479349000016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0.69742700000000002</v>
      </c>
      <c r="V2457">
        <v>0.98636000000000001</v>
      </c>
      <c r="W2457">
        <v>1.20038</v>
      </c>
      <c r="X2457">
        <v>1.914002</v>
      </c>
      <c r="Y2457">
        <v>58.547434000000003</v>
      </c>
      <c r="Z2457">
        <v>381.97278399999999</v>
      </c>
      <c r="AA2457">
        <v>1077.0297439999999</v>
      </c>
      <c r="AB2457">
        <v>1830.5015040000001</v>
      </c>
      <c r="AC2457">
        <v>2621.4711299999999</v>
      </c>
      <c r="AD2457">
        <v>3496.4264240000002</v>
      </c>
      <c r="AE2457">
        <v>4199.4611459999996</v>
      </c>
      <c r="AF2457">
        <v>4839.4377560000003</v>
      </c>
      <c r="AG2457">
        <v>5321.814394</v>
      </c>
      <c r="AH2457">
        <v>5577.9905870000002</v>
      </c>
      <c r="AI2457">
        <v>5544.8180140000004</v>
      </c>
      <c r="AJ2457">
        <v>5308.8822980000004</v>
      </c>
      <c r="AK2457">
        <v>4590.411392</v>
      </c>
      <c r="AL2457">
        <v>3558.952683</v>
      </c>
      <c r="AM2457">
        <v>3653.8766599999999</v>
      </c>
      <c r="AN2457">
        <v>2429.7033219999998</v>
      </c>
      <c r="AO2457">
        <v>1433.7778949999999</v>
      </c>
      <c r="AP2457">
        <v>498.55872099999999</v>
      </c>
      <c r="AQ2457">
        <v>13.447951</v>
      </c>
      <c r="AR2457">
        <v>2.8501650000000001</v>
      </c>
      <c r="AS2457">
        <v>1.8542860000000001</v>
      </c>
      <c r="AT2457">
        <v>2.8228629999999999</v>
      </c>
      <c r="AU2457">
        <v>2.7317999999999998</v>
      </c>
      <c r="AV2457">
        <v>2.3402270000000001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</row>
    <row r="2458" spans="1:56" x14ac:dyDescent="0.25">
      <c r="A2458" t="s">
        <v>323</v>
      </c>
      <c r="D2458" t="s">
        <v>1</v>
      </c>
      <c r="G2458" s="156">
        <v>43222</v>
      </c>
      <c r="H2458" s="41">
        <f t="shared" si="43"/>
        <v>16476.427290999996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4.0237189999999998</v>
      </c>
      <c r="V2458">
        <v>1.325059</v>
      </c>
      <c r="W2458">
        <v>1.217751</v>
      </c>
      <c r="X2458">
        <v>1.518459</v>
      </c>
      <c r="Y2458">
        <v>7.5603930000000004</v>
      </c>
      <c r="Z2458">
        <v>45.636893000000001</v>
      </c>
      <c r="AA2458">
        <v>220.186588</v>
      </c>
      <c r="AB2458">
        <v>408.74118399999998</v>
      </c>
      <c r="AC2458">
        <v>1036.4947090000001</v>
      </c>
      <c r="AD2458">
        <v>639.87843299999997</v>
      </c>
      <c r="AE2458">
        <v>716.56544399999996</v>
      </c>
      <c r="AF2458">
        <v>1693.95045</v>
      </c>
      <c r="AG2458">
        <v>1973.2102520000001</v>
      </c>
      <c r="AH2458">
        <v>1417.1714689999999</v>
      </c>
      <c r="AI2458">
        <v>1063.297853</v>
      </c>
      <c r="AJ2458">
        <v>1720.158408</v>
      </c>
      <c r="AK2458">
        <v>2218.2870090000001</v>
      </c>
      <c r="AL2458">
        <v>1546.4002370000001</v>
      </c>
      <c r="AM2458">
        <v>744.74716000000001</v>
      </c>
      <c r="AN2458">
        <v>417.13659200000001</v>
      </c>
      <c r="AO2458">
        <v>212.17036999999999</v>
      </c>
      <c r="AP2458">
        <v>317.80789800000002</v>
      </c>
      <c r="AQ2458">
        <v>60.442289000000002</v>
      </c>
      <c r="AR2458">
        <v>1.660642</v>
      </c>
      <c r="AS2458">
        <v>1.109972</v>
      </c>
      <c r="AT2458">
        <v>2.6316079999999999</v>
      </c>
      <c r="AU2458">
        <v>1.885723</v>
      </c>
      <c r="AV2458">
        <v>1.2107270000000001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</row>
    <row r="2459" spans="1:56" x14ac:dyDescent="0.25">
      <c r="A2459" t="s">
        <v>323</v>
      </c>
      <c r="D2459" t="s">
        <v>1</v>
      </c>
      <c r="G2459" s="156">
        <v>43223</v>
      </c>
      <c r="H2459" s="41">
        <f t="shared" si="43"/>
        <v>10375.888496999998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1.6114269999999999</v>
      </c>
      <c r="V2459">
        <v>1.0131270000000001</v>
      </c>
      <c r="W2459">
        <v>1.3135520000000001</v>
      </c>
      <c r="X2459">
        <v>3.9148239999999999</v>
      </c>
      <c r="Y2459">
        <v>95.317387999999994</v>
      </c>
      <c r="Z2459">
        <v>573.17378299999996</v>
      </c>
      <c r="AA2459">
        <v>1129.087391</v>
      </c>
      <c r="AB2459">
        <v>1098.377354</v>
      </c>
      <c r="AC2459">
        <v>1320.6770079999999</v>
      </c>
      <c r="AD2459">
        <v>942.70413799999994</v>
      </c>
      <c r="AE2459">
        <v>770.28538200000003</v>
      </c>
      <c r="AF2459">
        <v>330.46559999999999</v>
      </c>
      <c r="AG2459">
        <v>341.59868799999998</v>
      </c>
      <c r="AH2459">
        <v>378.65269000000001</v>
      </c>
      <c r="AI2459">
        <v>651.82914600000004</v>
      </c>
      <c r="AJ2459">
        <v>1021.220784</v>
      </c>
      <c r="AK2459">
        <v>1141.4833719999999</v>
      </c>
      <c r="AL2459">
        <v>354.52184099999999</v>
      </c>
      <c r="AM2459">
        <v>118.575475</v>
      </c>
      <c r="AN2459">
        <v>48.931078999999997</v>
      </c>
      <c r="AO2459">
        <v>28.131338</v>
      </c>
      <c r="AP2459">
        <v>7.517595</v>
      </c>
      <c r="AQ2459">
        <v>7.5736090000000003</v>
      </c>
      <c r="AR2459">
        <v>2.5433409999999999</v>
      </c>
      <c r="AS2459">
        <v>1.39889</v>
      </c>
      <c r="AT2459">
        <v>1.7542949999999999</v>
      </c>
      <c r="AU2459">
        <v>1.298853</v>
      </c>
      <c r="AV2459">
        <v>0.91652699999999998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</row>
    <row r="2460" spans="1:56" x14ac:dyDescent="0.25">
      <c r="A2460" t="s">
        <v>323</v>
      </c>
      <c r="D2460" t="s">
        <v>1</v>
      </c>
      <c r="G2460" s="156">
        <v>43224</v>
      </c>
      <c r="H2460" s="41">
        <f t="shared" si="43"/>
        <v>22989.706856999997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0.74842699999999995</v>
      </c>
      <c r="V2460">
        <v>1.004459</v>
      </c>
      <c r="W2460">
        <v>1.2323869999999999</v>
      </c>
      <c r="X2460">
        <v>0.99589099999999997</v>
      </c>
      <c r="Y2460">
        <v>1.1721550000000001</v>
      </c>
      <c r="Z2460">
        <v>81.727388000000005</v>
      </c>
      <c r="AA2460">
        <v>351.74960900000002</v>
      </c>
      <c r="AB2460">
        <v>425.87457799999999</v>
      </c>
      <c r="AC2460">
        <v>1576.2354089999999</v>
      </c>
      <c r="AD2460">
        <v>1590.2842450000001</v>
      </c>
      <c r="AE2460">
        <v>3313.7315349999999</v>
      </c>
      <c r="AF2460">
        <v>566.67192299999999</v>
      </c>
      <c r="AG2460">
        <v>1058.907031</v>
      </c>
      <c r="AH2460">
        <v>3507.1101140000001</v>
      </c>
      <c r="AI2460">
        <v>2058.9543140000001</v>
      </c>
      <c r="AJ2460">
        <v>2536.777967</v>
      </c>
      <c r="AK2460">
        <v>2493.8720549999998</v>
      </c>
      <c r="AL2460">
        <v>1125.4930340000001</v>
      </c>
      <c r="AM2460">
        <v>363.090214</v>
      </c>
      <c r="AN2460">
        <v>713.50572399999999</v>
      </c>
      <c r="AO2460">
        <v>430.94157200000001</v>
      </c>
      <c r="AP2460">
        <v>699.40483500000005</v>
      </c>
      <c r="AQ2460">
        <v>79.913679999999999</v>
      </c>
      <c r="AR2460">
        <v>2.052438</v>
      </c>
      <c r="AS2460">
        <v>1.9963880000000001</v>
      </c>
      <c r="AT2460">
        <v>2.526411</v>
      </c>
      <c r="AU2460">
        <v>1.9200470000000001</v>
      </c>
      <c r="AV2460">
        <v>1.8130269999999999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</row>
    <row r="2461" spans="1:56" x14ac:dyDescent="0.25">
      <c r="A2461" t="s">
        <v>323</v>
      </c>
      <c r="D2461" t="s">
        <v>1</v>
      </c>
      <c r="G2461" s="156">
        <v>43225</v>
      </c>
      <c r="H2461" s="41">
        <f t="shared" si="43"/>
        <v>22866.738665000001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1.560127</v>
      </c>
      <c r="V2461">
        <v>0.68914200000000003</v>
      </c>
      <c r="W2461">
        <v>0.62148300000000001</v>
      </c>
      <c r="X2461">
        <v>0.67544300000000002</v>
      </c>
      <c r="Y2461">
        <v>60.062116000000003</v>
      </c>
      <c r="Z2461">
        <v>344.42804100000001</v>
      </c>
      <c r="AA2461">
        <v>1168.990726</v>
      </c>
      <c r="AB2461">
        <v>1906.3481400000001</v>
      </c>
      <c r="AC2461">
        <v>1074.035312</v>
      </c>
      <c r="AD2461">
        <v>460.51913100000002</v>
      </c>
      <c r="AE2461">
        <v>552.19446600000003</v>
      </c>
      <c r="AF2461">
        <v>912.79153099999996</v>
      </c>
      <c r="AG2461">
        <v>1381.733892</v>
      </c>
      <c r="AH2461">
        <v>1367.97369</v>
      </c>
      <c r="AI2461">
        <v>1453.1733489999999</v>
      </c>
      <c r="AJ2461">
        <v>921.30135099999995</v>
      </c>
      <c r="AK2461">
        <v>1320.70481</v>
      </c>
      <c r="AL2461">
        <v>2402.0584899999999</v>
      </c>
      <c r="AM2461">
        <v>3111.3469409999998</v>
      </c>
      <c r="AN2461">
        <v>2541.0731219999998</v>
      </c>
      <c r="AO2461">
        <v>1173.7750840000001</v>
      </c>
      <c r="AP2461">
        <v>533.57755699999996</v>
      </c>
      <c r="AQ2461">
        <v>163.81107700000001</v>
      </c>
      <c r="AR2461">
        <v>6.5547579999999996</v>
      </c>
      <c r="AS2461">
        <v>1.7110700000000001</v>
      </c>
      <c r="AT2461">
        <v>1.7770140000000001</v>
      </c>
      <c r="AU2461">
        <v>1.5846750000000001</v>
      </c>
      <c r="AV2461">
        <v>1.6661269999999999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</row>
    <row r="2462" spans="1:56" x14ac:dyDescent="0.25">
      <c r="A2462" t="s">
        <v>323</v>
      </c>
      <c r="D2462" t="s">
        <v>1</v>
      </c>
      <c r="G2462" s="156">
        <v>43226</v>
      </c>
      <c r="H2462" s="41">
        <f t="shared" si="43"/>
        <v>51846.929597000009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0.56962699999999999</v>
      </c>
      <c r="V2462">
        <v>1.3809419999999999</v>
      </c>
      <c r="W2462">
        <v>0.56798300000000002</v>
      </c>
      <c r="X2462">
        <v>2.6146430000000001</v>
      </c>
      <c r="Y2462">
        <v>60.259132999999999</v>
      </c>
      <c r="Z2462">
        <v>581.53290800000002</v>
      </c>
      <c r="AA2462">
        <v>1068.0246589999999</v>
      </c>
      <c r="AB2462">
        <v>1073.9753900000001</v>
      </c>
      <c r="AC2462">
        <v>2678.1665950000001</v>
      </c>
      <c r="AD2462">
        <v>3943.0370809999999</v>
      </c>
      <c r="AE2462">
        <v>4694.657749</v>
      </c>
      <c r="AF2462">
        <v>5087.1719810000004</v>
      </c>
      <c r="AG2462">
        <v>5418.9156249999996</v>
      </c>
      <c r="AH2462">
        <v>5579.8401229999999</v>
      </c>
      <c r="AI2462">
        <v>4956.023432</v>
      </c>
      <c r="AJ2462">
        <v>4677.0169509999996</v>
      </c>
      <c r="AK2462">
        <v>3424.7731429999999</v>
      </c>
      <c r="AL2462">
        <v>3040.157807</v>
      </c>
      <c r="AM2462">
        <v>2281.7035409999999</v>
      </c>
      <c r="AN2462">
        <v>1696.270039</v>
      </c>
      <c r="AO2462">
        <v>998.765534</v>
      </c>
      <c r="AP2462">
        <v>519.31029000000001</v>
      </c>
      <c r="AQ2462">
        <v>46.899777</v>
      </c>
      <c r="AR2462">
        <v>6.7256580000000001</v>
      </c>
      <c r="AS2462">
        <v>1.6205700000000001</v>
      </c>
      <c r="AT2462">
        <v>2.4261140000000001</v>
      </c>
      <c r="AU2462">
        <v>2.0791750000000002</v>
      </c>
      <c r="AV2462">
        <v>2.443127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</row>
    <row r="2463" spans="1:56" x14ac:dyDescent="0.25">
      <c r="A2463" t="s">
        <v>323</v>
      </c>
      <c r="D2463" t="s">
        <v>1</v>
      </c>
      <c r="G2463" s="156">
        <v>43227</v>
      </c>
      <c r="H2463" s="41">
        <f t="shared" si="43"/>
        <v>20906.784710999997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0.670427</v>
      </c>
      <c r="V2463">
        <v>1.1688270000000001</v>
      </c>
      <c r="W2463">
        <v>2.0504169999999999</v>
      </c>
      <c r="X2463">
        <v>2.2063489999999999</v>
      </c>
      <c r="Y2463">
        <v>70.747868999999994</v>
      </c>
      <c r="Z2463">
        <v>132.27507499999999</v>
      </c>
      <c r="AA2463">
        <v>544.89328799999998</v>
      </c>
      <c r="AB2463">
        <v>1429.4265339999999</v>
      </c>
      <c r="AC2463">
        <v>1890.061588</v>
      </c>
      <c r="AD2463">
        <v>1887.279135</v>
      </c>
      <c r="AE2463">
        <v>4520.1221249999999</v>
      </c>
      <c r="AF2463">
        <v>3461.3331210000001</v>
      </c>
      <c r="AG2463">
        <v>3123.7506790000002</v>
      </c>
      <c r="AH2463">
        <v>1639.126426</v>
      </c>
      <c r="AI2463">
        <v>1045.662071</v>
      </c>
      <c r="AJ2463">
        <v>492.36901599999999</v>
      </c>
      <c r="AK2463">
        <v>232.627272</v>
      </c>
      <c r="AL2463">
        <v>144.98272700000001</v>
      </c>
      <c r="AM2463">
        <v>118.96236399999999</v>
      </c>
      <c r="AN2463">
        <v>58.531827999999997</v>
      </c>
      <c r="AO2463">
        <v>35.271557999999999</v>
      </c>
      <c r="AP2463">
        <v>24.991700999999999</v>
      </c>
      <c r="AQ2463">
        <v>40.082355999999997</v>
      </c>
      <c r="AR2463">
        <v>1.68129</v>
      </c>
      <c r="AS2463">
        <v>1.5753630000000001</v>
      </c>
      <c r="AT2463">
        <v>1.937451</v>
      </c>
      <c r="AU2463">
        <v>1.4590270000000001</v>
      </c>
      <c r="AV2463">
        <v>1.5388269999999999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</row>
    <row r="2464" spans="1:56" x14ac:dyDescent="0.25">
      <c r="A2464" t="s">
        <v>323</v>
      </c>
      <c r="D2464" t="s">
        <v>1</v>
      </c>
      <c r="G2464" s="156">
        <v>43228</v>
      </c>
      <c r="H2464" s="41">
        <f t="shared" si="43"/>
        <v>34991.053398999989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0.81542700000000001</v>
      </c>
      <c r="V2464">
        <v>0.91346000000000005</v>
      </c>
      <c r="W2464">
        <v>1.36138</v>
      </c>
      <c r="X2464">
        <v>1.2310019999999999</v>
      </c>
      <c r="Y2464">
        <v>41.823984000000003</v>
      </c>
      <c r="Z2464">
        <v>217.40533400000001</v>
      </c>
      <c r="AA2464">
        <v>792.84264399999995</v>
      </c>
      <c r="AB2464">
        <v>1027.665154</v>
      </c>
      <c r="AC2464">
        <v>886.56203000000005</v>
      </c>
      <c r="AD2464">
        <v>851.08552399999996</v>
      </c>
      <c r="AE2464">
        <v>884.37404600000002</v>
      </c>
      <c r="AF2464">
        <v>1086.0579560000001</v>
      </c>
      <c r="AG2464">
        <v>1527.999194</v>
      </c>
      <c r="AH2464">
        <v>2590.641337</v>
      </c>
      <c r="AI2464">
        <v>4781.8294139999998</v>
      </c>
      <c r="AJ2464">
        <v>4906.0833979999998</v>
      </c>
      <c r="AK2464">
        <v>4528.5855419999998</v>
      </c>
      <c r="AL2464">
        <v>3784.3981330000001</v>
      </c>
      <c r="AM2464">
        <v>2924.8455100000001</v>
      </c>
      <c r="AN2464">
        <v>2244.549422</v>
      </c>
      <c r="AO2464">
        <v>1319.5161949999999</v>
      </c>
      <c r="AP2464">
        <v>498.76052099999998</v>
      </c>
      <c r="AQ2464">
        <v>79.671150999999995</v>
      </c>
      <c r="AR2464">
        <v>2.5066649999999999</v>
      </c>
      <c r="AS2464">
        <v>1.8526860000000001</v>
      </c>
      <c r="AT2464">
        <v>2.7282630000000001</v>
      </c>
      <c r="AU2464">
        <v>2.3027000000000002</v>
      </c>
      <c r="AV2464">
        <v>2.645327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</row>
    <row r="2465" spans="1:56" x14ac:dyDescent="0.25">
      <c r="A2465" t="s">
        <v>323</v>
      </c>
      <c r="D2465" t="s">
        <v>1</v>
      </c>
      <c r="G2465" s="156">
        <v>43229</v>
      </c>
      <c r="H2465" s="41">
        <f t="shared" si="43"/>
        <v>26194.311557000005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1.486019</v>
      </c>
      <c r="V2465">
        <v>1.0538590000000001</v>
      </c>
      <c r="W2465">
        <v>0.83665100000000003</v>
      </c>
      <c r="X2465">
        <v>1.605359</v>
      </c>
      <c r="Y2465">
        <v>11.026593</v>
      </c>
      <c r="Z2465">
        <v>189.99632600000001</v>
      </c>
      <c r="AA2465">
        <v>706.24823800000001</v>
      </c>
      <c r="AB2465">
        <v>795.55456700000002</v>
      </c>
      <c r="AC2465">
        <v>1716.488259</v>
      </c>
      <c r="AD2465">
        <v>2176.4634660000002</v>
      </c>
      <c r="AE2465">
        <v>2614.8941110000001</v>
      </c>
      <c r="AF2465">
        <v>2538.0033830000002</v>
      </c>
      <c r="AG2465">
        <v>2914.340635</v>
      </c>
      <c r="AH2465">
        <v>3007.3818860000001</v>
      </c>
      <c r="AI2465">
        <v>2473.4871029999999</v>
      </c>
      <c r="AJ2465">
        <v>3410.8903249999998</v>
      </c>
      <c r="AK2465">
        <v>1901.2286590000001</v>
      </c>
      <c r="AL2465">
        <v>632.85578699999996</v>
      </c>
      <c r="AM2465">
        <v>207.519293</v>
      </c>
      <c r="AN2465">
        <v>407.67115899999999</v>
      </c>
      <c r="AO2465">
        <v>418.39841999999999</v>
      </c>
      <c r="AP2465">
        <v>46.051197999999999</v>
      </c>
      <c r="AQ2465">
        <v>10.518689</v>
      </c>
      <c r="AR2465">
        <v>2.0207419999999998</v>
      </c>
      <c r="AS2465">
        <v>2.0856720000000002</v>
      </c>
      <c r="AT2465">
        <v>2.3609079999999998</v>
      </c>
      <c r="AU2465">
        <v>2.2253229999999999</v>
      </c>
      <c r="AV2465">
        <v>1.618927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</row>
    <row r="2466" spans="1:56" x14ac:dyDescent="0.25">
      <c r="A2466" t="s">
        <v>323</v>
      </c>
      <c r="D2466" t="s">
        <v>1</v>
      </c>
      <c r="G2466" s="156">
        <v>43230</v>
      </c>
      <c r="H2466" s="41">
        <f t="shared" si="43"/>
        <v>26588.390512000005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0.84262700000000001</v>
      </c>
      <c r="V2466">
        <v>0.74582700000000002</v>
      </c>
      <c r="W2466">
        <v>1.3790519999999999</v>
      </c>
      <c r="X2466">
        <v>0.82882400000000001</v>
      </c>
      <c r="Y2466">
        <v>45.799388</v>
      </c>
      <c r="Z2466">
        <v>360.76361600000001</v>
      </c>
      <c r="AA2466">
        <v>1056.702691</v>
      </c>
      <c r="AB2466">
        <v>1946.613904</v>
      </c>
      <c r="AC2466">
        <v>1435.990108</v>
      </c>
      <c r="AD2466">
        <v>3431.5316210000001</v>
      </c>
      <c r="AE2466">
        <v>2506.6662820000001</v>
      </c>
      <c r="AF2466">
        <v>1295.3839499999999</v>
      </c>
      <c r="AG2466">
        <v>1357.8965209999999</v>
      </c>
      <c r="AH2466">
        <v>2005.056073</v>
      </c>
      <c r="AI2466">
        <v>1944.7786630000001</v>
      </c>
      <c r="AJ2466">
        <v>1089.5741840000001</v>
      </c>
      <c r="AK2466">
        <v>805.09455500000001</v>
      </c>
      <c r="AL2466">
        <v>1347.9562739999999</v>
      </c>
      <c r="AM2466">
        <v>3404.9379749999998</v>
      </c>
      <c r="AN2466">
        <v>2099.5160289999999</v>
      </c>
      <c r="AO2466">
        <v>236.591138</v>
      </c>
      <c r="AP2466">
        <v>203.08219500000001</v>
      </c>
      <c r="AQ2466">
        <v>2.632009</v>
      </c>
      <c r="AR2466">
        <v>1.186741</v>
      </c>
      <c r="AS2466">
        <v>1.9600900000000001</v>
      </c>
      <c r="AT2466">
        <v>1.7930950000000001</v>
      </c>
      <c r="AU2466">
        <v>1.7112529999999999</v>
      </c>
      <c r="AV2466">
        <v>1.3758269999999999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</row>
    <row r="2467" spans="1:56" x14ac:dyDescent="0.25">
      <c r="A2467" t="s">
        <v>323</v>
      </c>
      <c r="D2467" t="s">
        <v>1</v>
      </c>
      <c r="G2467" s="156">
        <v>43231</v>
      </c>
      <c r="H2467" s="41">
        <f t="shared" si="43"/>
        <v>1577.9509949999999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0.71102699999999996</v>
      </c>
      <c r="V2467">
        <v>1.211759</v>
      </c>
      <c r="W2467">
        <v>0.56238699999999997</v>
      </c>
      <c r="X2467">
        <v>0.70739099999999999</v>
      </c>
      <c r="Y2467">
        <v>12.803955</v>
      </c>
      <c r="Z2467">
        <v>40.268788000000001</v>
      </c>
      <c r="AA2467">
        <v>35.319474</v>
      </c>
      <c r="AB2467">
        <v>301.82087999999999</v>
      </c>
      <c r="AC2467">
        <v>142.148134</v>
      </c>
      <c r="AD2467">
        <v>210.525611</v>
      </c>
      <c r="AE2467">
        <v>257.22402399999999</v>
      </c>
      <c r="AF2467">
        <v>120.438686</v>
      </c>
      <c r="AG2467">
        <v>45.022499000000003</v>
      </c>
      <c r="AH2467">
        <v>85.14564</v>
      </c>
      <c r="AI2467">
        <v>107.726142</v>
      </c>
      <c r="AJ2467">
        <v>56.250131000000003</v>
      </c>
      <c r="AK2467">
        <v>64.077697000000001</v>
      </c>
      <c r="AL2467">
        <v>54.635978000000001</v>
      </c>
      <c r="AM2467">
        <v>12.305901</v>
      </c>
      <c r="AN2467">
        <v>8.5674600000000005</v>
      </c>
      <c r="AO2467">
        <v>9.7926959999999994</v>
      </c>
      <c r="AP2467">
        <v>2.6454439999999999</v>
      </c>
      <c r="AQ2467">
        <v>1.21618</v>
      </c>
      <c r="AR2467">
        <v>1.142838</v>
      </c>
      <c r="AS2467">
        <v>1.0666880000000001</v>
      </c>
      <c r="AT2467">
        <v>1.943311</v>
      </c>
      <c r="AU2467">
        <v>1.332147</v>
      </c>
      <c r="AV2467">
        <v>1.3381270000000001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</row>
    <row r="2468" spans="1:56" x14ac:dyDescent="0.25">
      <c r="A2468" t="s">
        <v>323</v>
      </c>
      <c r="D2468" t="s">
        <v>1</v>
      </c>
      <c r="G2468" s="156">
        <v>43232</v>
      </c>
      <c r="H2468" s="41">
        <f t="shared" si="43"/>
        <v>35673.679680000016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0.75460099999999997</v>
      </c>
      <c r="V2468">
        <v>0.79121600000000003</v>
      </c>
      <c r="W2468">
        <v>1.2786569999999999</v>
      </c>
      <c r="X2468">
        <v>0.92271700000000001</v>
      </c>
      <c r="Y2468">
        <v>28.015840000000001</v>
      </c>
      <c r="Z2468">
        <v>290.76891499999999</v>
      </c>
      <c r="AA2468">
        <v>822.17152699999997</v>
      </c>
      <c r="AB2468">
        <v>1438.725162</v>
      </c>
      <c r="AC2468">
        <v>2184.202405</v>
      </c>
      <c r="AD2468">
        <v>3245.8056710000001</v>
      </c>
      <c r="AE2468">
        <v>3924.6983070000001</v>
      </c>
      <c r="AF2468">
        <v>4206.1945809999997</v>
      </c>
      <c r="AG2468">
        <v>3775.6401900000001</v>
      </c>
      <c r="AH2468">
        <v>3714.8893979999998</v>
      </c>
      <c r="AI2468">
        <v>3325.9133980000001</v>
      </c>
      <c r="AJ2468">
        <v>3227.4424800000002</v>
      </c>
      <c r="AK2468">
        <v>2513.606115</v>
      </c>
      <c r="AL2468">
        <v>1271.9064739999999</v>
      </c>
      <c r="AM2468">
        <v>746.10545200000001</v>
      </c>
      <c r="AN2468">
        <v>638.52187600000002</v>
      </c>
      <c r="AO2468">
        <v>265.25748599999997</v>
      </c>
      <c r="AP2468">
        <v>36.441246999999997</v>
      </c>
      <c r="AQ2468">
        <v>4.678051</v>
      </c>
      <c r="AR2468">
        <v>2.2901319999999998</v>
      </c>
      <c r="AS2468">
        <v>1.452844</v>
      </c>
      <c r="AT2468">
        <v>1.9995879999999999</v>
      </c>
      <c r="AU2468">
        <v>1.5375490000000001</v>
      </c>
      <c r="AV2468">
        <v>1.6678010000000001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</row>
    <row r="2469" spans="1:56" x14ac:dyDescent="0.25">
      <c r="A2469" t="s">
        <v>323</v>
      </c>
      <c r="D2469" t="s">
        <v>1</v>
      </c>
      <c r="G2469" s="156">
        <v>43233</v>
      </c>
      <c r="H2469" s="41">
        <f t="shared" si="43"/>
        <v>51030.937307999993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0.66492700000000005</v>
      </c>
      <c r="V2469">
        <v>0.66064199999999995</v>
      </c>
      <c r="W2469">
        <v>0.55148299999999995</v>
      </c>
      <c r="X2469">
        <v>0.60924299999999998</v>
      </c>
      <c r="Y2469">
        <v>24.078816</v>
      </c>
      <c r="Z2469">
        <v>197.30879100000001</v>
      </c>
      <c r="AA2469">
        <v>301.16215299999999</v>
      </c>
      <c r="AB2469">
        <v>967.91378799999995</v>
      </c>
      <c r="AC2469">
        <v>2447.095781</v>
      </c>
      <c r="AD2469">
        <v>3242.3793470000001</v>
      </c>
      <c r="AE2469">
        <v>3952.3036830000001</v>
      </c>
      <c r="AF2469">
        <v>4053.1970070000002</v>
      </c>
      <c r="AG2469">
        <v>4777.6356159999996</v>
      </c>
      <c r="AH2469">
        <v>4487.4287240000003</v>
      </c>
      <c r="AI2469">
        <v>4863.5185240000001</v>
      </c>
      <c r="AJ2469">
        <v>5178.7063559999997</v>
      </c>
      <c r="AK2469">
        <v>4763.7473909999999</v>
      </c>
      <c r="AL2469">
        <v>4220.6021499999997</v>
      </c>
      <c r="AM2469">
        <v>3374.5688279999999</v>
      </c>
      <c r="AN2469">
        <v>2347.3114019999998</v>
      </c>
      <c r="AO2469">
        <v>1313.9365620000001</v>
      </c>
      <c r="AP2469">
        <v>450.11217299999998</v>
      </c>
      <c r="AQ2469">
        <v>55.048977000000001</v>
      </c>
      <c r="AR2469">
        <v>2.698258</v>
      </c>
      <c r="AS2469">
        <v>1.73787</v>
      </c>
      <c r="AT2469">
        <v>1.5915140000000001</v>
      </c>
      <c r="AU2469">
        <v>2.7857750000000001</v>
      </c>
      <c r="AV2469">
        <v>1.5815269999999999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</row>
    <row r="2470" spans="1:56" x14ac:dyDescent="0.25">
      <c r="A2470" t="s">
        <v>323</v>
      </c>
      <c r="D2470" t="s">
        <v>1</v>
      </c>
      <c r="G2470" s="156">
        <v>43234</v>
      </c>
      <c r="H2470" s="41">
        <f t="shared" si="43"/>
        <v>29321.565345999992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0.82332700000000003</v>
      </c>
      <c r="V2470">
        <v>0.701627</v>
      </c>
      <c r="W2470">
        <v>1.098117</v>
      </c>
      <c r="X2470">
        <v>0.77924899999999997</v>
      </c>
      <c r="Y2470">
        <v>2.3234189999999999</v>
      </c>
      <c r="Z2470">
        <v>11.819141999999999</v>
      </c>
      <c r="AA2470">
        <v>33.340786000000001</v>
      </c>
      <c r="AB2470">
        <v>97.813902999999996</v>
      </c>
      <c r="AC2470">
        <v>293.54009400000001</v>
      </c>
      <c r="AD2470">
        <v>534.97369700000002</v>
      </c>
      <c r="AE2470">
        <v>926.46598800000004</v>
      </c>
      <c r="AF2470">
        <v>1515.291086</v>
      </c>
      <c r="AG2470">
        <v>2190.4246549999998</v>
      </c>
      <c r="AH2470">
        <v>2400.0198289999998</v>
      </c>
      <c r="AI2470">
        <v>2991.4257029999999</v>
      </c>
      <c r="AJ2470">
        <v>3868.5628120000001</v>
      </c>
      <c r="AK2470">
        <v>4124.787797</v>
      </c>
      <c r="AL2470">
        <v>3631.5066889999998</v>
      </c>
      <c r="AM2470">
        <v>2946.8938370000001</v>
      </c>
      <c r="AN2470">
        <v>2099.947576</v>
      </c>
      <c r="AO2470">
        <v>1173.2120500000001</v>
      </c>
      <c r="AP2470">
        <v>409.808899</v>
      </c>
      <c r="AQ2470">
        <v>54.463106000000003</v>
      </c>
      <c r="AR2470">
        <v>2.2722899999999999</v>
      </c>
      <c r="AS2470">
        <v>2.6597629999999999</v>
      </c>
      <c r="AT2470">
        <v>2.6872509999999998</v>
      </c>
      <c r="AU2470">
        <v>2.1588270000000001</v>
      </c>
      <c r="AV2470">
        <v>1.763827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</row>
    <row r="2471" spans="1:56" x14ac:dyDescent="0.25">
      <c r="A2471" t="s">
        <v>323</v>
      </c>
      <c r="D2471" t="s">
        <v>1</v>
      </c>
      <c r="G2471" s="156">
        <v>43235</v>
      </c>
      <c r="H2471" s="41">
        <f t="shared" si="43"/>
        <v>7553.563352000001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0.56722700000000004</v>
      </c>
      <c r="V2471">
        <v>0.69145999999999996</v>
      </c>
      <c r="W2471">
        <v>0.79818</v>
      </c>
      <c r="X2471">
        <v>0.71790200000000004</v>
      </c>
      <c r="Y2471">
        <v>1.5928340000000001</v>
      </c>
      <c r="Z2471">
        <v>24.564384</v>
      </c>
      <c r="AA2471">
        <v>60.220537</v>
      </c>
      <c r="AB2471">
        <v>93.24239</v>
      </c>
      <c r="AC2471">
        <v>618.60778100000005</v>
      </c>
      <c r="AD2471">
        <v>645.96376799999996</v>
      </c>
      <c r="AE2471">
        <v>530.48281199999997</v>
      </c>
      <c r="AF2471">
        <v>247.84829999999999</v>
      </c>
      <c r="AG2471">
        <v>244.559763</v>
      </c>
      <c r="AH2471">
        <v>478.840576</v>
      </c>
      <c r="AI2471">
        <v>597.33220600000004</v>
      </c>
      <c r="AJ2471">
        <v>414.887924</v>
      </c>
      <c r="AK2471">
        <v>515.67460600000004</v>
      </c>
      <c r="AL2471">
        <v>1082.607031</v>
      </c>
      <c r="AM2471">
        <v>537.55371700000001</v>
      </c>
      <c r="AN2471">
        <v>824.55657399999996</v>
      </c>
      <c r="AO2471">
        <v>583.21119899999997</v>
      </c>
      <c r="AP2471">
        <v>26.829688999999998</v>
      </c>
      <c r="AQ2471">
        <v>14.064951000000001</v>
      </c>
      <c r="AR2471">
        <v>1.3854649999999999</v>
      </c>
      <c r="AS2471">
        <v>1.5433859999999999</v>
      </c>
      <c r="AT2471">
        <v>1.988863</v>
      </c>
      <c r="AU2471">
        <v>2.1819999999999999</v>
      </c>
      <c r="AV2471">
        <v>1.0478270000000001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</row>
    <row r="2472" spans="1:56" x14ac:dyDescent="0.25">
      <c r="A2472" t="s">
        <v>323</v>
      </c>
      <c r="D2472" t="s">
        <v>1</v>
      </c>
      <c r="G2472" s="156">
        <v>43236</v>
      </c>
      <c r="H2472" s="41">
        <f t="shared" si="43"/>
        <v>19003.235124999999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0.70539300000000005</v>
      </c>
      <c r="V2472">
        <v>0.81423299999999998</v>
      </c>
      <c r="W2472">
        <v>0.58262499999999995</v>
      </c>
      <c r="X2472">
        <v>0.95933299999999999</v>
      </c>
      <c r="Y2472">
        <v>2.969017</v>
      </c>
      <c r="Z2472">
        <v>35.232616999999998</v>
      </c>
      <c r="AA2472">
        <v>220.261312</v>
      </c>
      <c r="AB2472">
        <v>659.08980799999995</v>
      </c>
      <c r="AC2472">
        <v>501.73150500000003</v>
      </c>
      <c r="AD2472">
        <v>1053.5293389999999</v>
      </c>
      <c r="AE2472">
        <v>1229.6442239999999</v>
      </c>
      <c r="AF2472">
        <v>1439.1505460000001</v>
      </c>
      <c r="AG2472">
        <v>2190.5033629999998</v>
      </c>
      <c r="AH2472">
        <v>1577.660877</v>
      </c>
      <c r="AI2472">
        <v>1403.643742</v>
      </c>
      <c r="AJ2472">
        <v>1601.656152</v>
      </c>
      <c r="AK2472">
        <v>1723.710965</v>
      </c>
      <c r="AL2472">
        <v>2614.5684660000002</v>
      </c>
      <c r="AM2472">
        <v>2176.5064790000001</v>
      </c>
      <c r="AN2472">
        <v>482.56565999999998</v>
      </c>
      <c r="AO2472">
        <v>65.888497000000001</v>
      </c>
      <c r="AP2472">
        <v>8.9774670000000008</v>
      </c>
      <c r="AQ2472">
        <v>2.694763</v>
      </c>
      <c r="AR2472">
        <v>1.945516</v>
      </c>
      <c r="AS2472">
        <v>1.738246</v>
      </c>
      <c r="AT2472">
        <v>2.7474820000000002</v>
      </c>
      <c r="AU2472">
        <v>2.2728969999999999</v>
      </c>
      <c r="AV2472">
        <v>1.4846010000000001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</row>
    <row r="2473" spans="1:56" x14ac:dyDescent="0.25">
      <c r="A2473" t="s">
        <v>323</v>
      </c>
      <c r="D2473" t="s">
        <v>1</v>
      </c>
      <c r="G2473" s="156">
        <v>43237</v>
      </c>
      <c r="H2473" s="41">
        <f t="shared" si="43"/>
        <v>14478.224228000001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0.80972699999999997</v>
      </c>
      <c r="V2473">
        <v>0.71322700000000006</v>
      </c>
      <c r="W2473">
        <v>0.62235200000000002</v>
      </c>
      <c r="X2473">
        <v>0.51272399999999996</v>
      </c>
      <c r="Y2473">
        <v>0.78873800000000005</v>
      </c>
      <c r="Z2473">
        <v>1.8106329999999999</v>
      </c>
      <c r="AA2473">
        <v>42.238691000000003</v>
      </c>
      <c r="AB2473">
        <v>206.02305000000001</v>
      </c>
      <c r="AC2473">
        <v>1483.234095</v>
      </c>
      <c r="AD2473">
        <v>2381.5801630000001</v>
      </c>
      <c r="AE2473">
        <v>1422.430807</v>
      </c>
      <c r="AF2473">
        <v>981.99499800000001</v>
      </c>
      <c r="AG2473">
        <v>2217.8312230000001</v>
      </c>
      <c r="AH2473">
        <v>1014.86317</v>
      </c>
      <c r="AI2473">
        <v>1575.473238</v>
      </c>
      <c r="AJ2473">
        <v>2134.7446650000002</v>
      </c>
      <c r="AK2473">
        <v>306.06736899999999</v>
      </c>
      <c r="AL2473">
        <v>489.26423499999999</v>
      </c>
      <c r="AM2473">
        <v>179.210003</v>
      </c>
      <c r="AN2473">
        <v>15.137034999999999</v>
      </c>
      <c r="AO2473">
        <v>12.238716999999999</v>
      </c>
      <c r="AP2473">
        <v>2.077553</v>
      </c>
      <c r="AQ2473">
        <v>1.324009</v>
      </c>
      <c r="AR2473">
        <v>0.86024100000000003</v>
      </c>
      <c r="AS2473">
        <v>1.2702899999999999</v>
      </c>
      <c r="AT2473">
        <v>2.0228950000000001</v>
      </c>
      <c r="AU2473">
        <v>1.8809530000000001</v>
      </c>
      <c r="AV2473">
        <v>1.199427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</row>
    <row r="2474" spans="1:56" x14ac:dyDescent="0.25">
      <c r="A2474" t="s">
        <v>323</v>
      </c>
      <c r="D2474" t="s">
        <v>1</v>
      </c>
      <c r="G2474" s="156">
        <v>43238</v>
      </c>
      <c r="H2474" s="41">
        <f t="shared" si="43"/>
        <v>23443.947594999994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0.62672700000000003</v>
      </c>
      <c r="V2474">
        <v>0.88045899999999999</v>
      </c>
      <c r="W2474">
        <v>0.83618700000000001</v>
      </c>
      <c r="X2474">
        <v>1.0176909999999999</v>
      </c>
      <c r="Y2474">
        <v>1.1837549999999999</v>
      </c>
      <c r="Z2474">
        <v>39.617888000000001</v>
      </c>
      <c r="AA2474">
        <v>449.79232400000001</v>
      </c>
      <c r="AB2474">
        <v>880.55502999999999</v>
      </c>
      <c r="AC2474">
        <v>243.077684</v>
      </c>
      <c r="AD2474">
        <v>1254.1202109999999</v>
      </c>
      <c r="AE2474">
        <v>2554.3597239999999</v>
      </c>
      <c r="AF2474">
        <v>1974.1449359999999</v>
      </c>
      <c r="AG2474">
        <v>2773.293349</v>
      </c>
      <c r="AH2474">
        <v>2730.4017399999998</v>
      </c>
      <c r="AI2474">
        <v>1685.6539419999999</v>
      </c>
      <c r="AJ2474">
        <v>2123.9565809999999</v>
      </c>
      <c r="AK2474">
        <v>2377.0754470000002</v>
      </c>
      <c r="AL2474">
        <v>1981.832128</v>
      </c>
      <c r="AM2474">
        <v>1197.4162510000001</v>
      </c>
      <c r="AN2474">
        <v>963.67070999999999</v>
      </c>
      <c r="AO2474">
        <v>170.802896</v>
      </c>
      <c r="AP2474">
        <v>23.712744000000001</v>
      </c>
      <c r="AQ2474">
        <v>7.6916799999999999</v>
      </c>
      <c r="AR2474">
        <v>1.6864380000000001</v>
      </c>
      <c r="AS2474">
        <v>1.2695879999999999</v>
      </c>
      <c r="AT2474">
        <v>2.1344110000000001</v>
      </c>
      <c r="AU2474">
        <v>1.6589469999999999</v>
      </c>
      <c r="AV2474">
        <v>1.478127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</row>
    <row r="2475" spans="1:56" x14ac:dyDescent="0.25">
      <c r="A2475" t="s">
        <v>323</v>
      </c>
      <c r="D2475" t="s">
        <v>1</v>
      </c>
      <c r="G2475" s="156">
        <v>43239</v>
      </c>
      <c r="H2475" s="41">
        <f t="shared" si="43"/>
        <v>11517.020629999999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0.76660099999999998</v>
      </c>
      <c r="V2475">
        <v>0.76491600000000004</v>
      </c>
      <c r="W2475">
        <v>1.290457</v>
      </c>
      <c r="X2475">
        <v>0.95451699999999995</v>
      </c>
      <c r="Y2475">
        <v>3.86599</v>
      </c>
      <c r="Z2475">
        <v>66.632265000000004</v>
      </c>
      <c r="AA2475">
        <v>134.44117700000001</v>
      </c>
      <c r="AB2475">
        <v>183.410912</v>
      </c>
      <c r="AC2475">
        <v>342.451705</v>
      </c>
      <c r="AD2475">
        <v>701.37857099999997</v>
      </c>
      <c r="AE2475">
        <v>1307.280107</v>
      </c>
      <c r="AF2475">
        <v>1711.035631</v>
      </c>
      <c r="AG2475">
        <v>1521.2551900000001</v>
      </c>
      <c r="AH2475">
        <v>939.75629800000002</v>
      </c>
      <c r="AI2475">
        <v>781.99519799999996</v>
      </c>
      <c r="AJ2475">
        <v>813.37387999999999</v>
      </c>
      <c r="AK2475">
        <v>1257.552365</v>
      </c>
      <c r="AL2475">
        <v>744.12782400000003</v>
      </c>
      <c r="AM2475">
        <v>528.31530199999997</v>
      </c>
      <c r="AN2475">
        <v>267.37262600000003</v>
      </c>
      <c r="AO2475">
        <v>144.275486</v>
      </c>
      <c r="AP2475">
        <v>53.329546999999998</v>
      </c>
      <c r="AQ2475">
        <v>4.0826510000000003</v>
      </c>
      <c r="AR2475">
        <v>1.3801319999999999</v>
      </c>
      <c r="AS2475">
        <v>1.840444</v>
      </c>
      <c r="AT2475">
        <v>2.019288</v>
      </c>
      <c r="AU2475">
        <v>1.0954489999999999</v>
      </c>
      <c r="AV2475">
        <v>0.976101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</row>
    <row r="2476" spans="1:56" x14ac:dyDescent="0.25">
      <c r="A2476" t="s">
        <v>323</v>
      </c>
      <c r="D2476" t="s">
        <v>1</v>
      </c>
      <c r="G2476" s="156">
        <v>43240</v>
      </c>
      <c r="H2476" s="41">
        <f t="shared" si="43"/>
        <v>1098.3990299999998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0.62510100000000002</v>
      </c>
      <c r="V2476">
        <v>1.360916</v>
      </c>
      <c r="W2476">
        <v>0.54095700000000002</v>
      </c>
      <c r="X2476">
        <v>0.83631699999999998</v>
      </c>
      <c r="Y2476">
        <v>0.97999000000000003</v>
      </c>
      <c r="Z2476">
        <v>2.3293149999999998</v>
      </c>
      <c r="AA2476">
        <v>15.810976999999999</v>
      </c>
      <c r="AB2476">
        <v>42.446961999999999</v>
      </c>
      <c r="AC2476">
        <v>28.132155000000001</v>
      </c>
      <c r="AD2476">
        <v>111.828971</v>
      </c>
      <c r="AE2476">
        <v>205.40915699999999</v>
      </c>
      <c r="AF2476">
        <v>143.539331</v>
      </c>
      <c r="AG2476">
        <v>60.648090000000003</v>
      </c>
      <c r="AH2476">
        <v>284.80759799999998</v>
      </c>
      <c r="AI2476">
        <v>51.501848000000003</v>
      </c>
      <c r="AJ2476">
        <v>36.95628</v>
      </c>
      <c r="AK2476">
        <v>14.192615</v>
      </c>
      <c r="AL2476">
        <v>16.628824000000002</v>
      </c>
      <c r="AM2476">
        <v>16.584902</v>
      </c>
      <c r="AN2476">
        <v>37.383226000000001</v>
      </c>
      <c r="AO2476">
        <v>16.757885999999999</v>
      </c>
      <c r="AP2476">
        <v>2.1539470000000001</v>
      </c>
      <c r="AQ2476">
        <v>1.2972509999999999</v>
      </c>
      <c r="AR2476">
        <v>1.2009320000000001</v>
      </c>
      <c r="AS2476">
        <v>1.279544</v>
      </c>
      <c r="AT2476">
        <v>1.1749879999999999</v>
      </c>
      <c r="AU2476">
        <v>0.90704899999999999</v>
      </c>
      <c r="AV2476">
        <v>1.083901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</row>
    <row r="2477" spans="1:56" x14ac:dyDescent="0.25">
      <c r="A2477" t="s">
        <v>323</v>
      </c>
      <c r="D2477" t="s">
        <v>1</v>
      </c>
      <c r="G2477" s="156">
        <v>43241</v>
      </c>
      <c r="H2477" s="41">
        <f t="shared" si="43"/>
        <v>12887.360968000005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0.54242699999999999</v>
      </c>
      <c r="V2477">
        <v>0.63922699999999999</v>
      </c>
      <c r="W2477">
        <v>0.50491699999999995</v>
      </c>
      <c r="X2477">
        <v>0.74684899999999999</v>
      </c>
      <c r="Y2477">
        <v>1.6940189999999999</v>
      </c>
      <c r="Z2477">
        <v>26.754242000000001</v>
      </c>
      <c r="AA2477">
        <v>263.02493600000003</v>
      </c>
      <c r="AB2477">
        <v>183.57805300000001</v>
      </c>
      <c r="AC2477">
        <v>549.20849399999997</v>
      </c>
      <c r="AD2477">
        <v>699.63939700000003</v>
      </c>
      <c r="AE2477">
        <v>429.775938</v>
      </c>
      <c r="AF2477">
        <v>2395.7278860000001</v>
      </c>
      <c r="AG2477">
        <v>692.82075499999996</v>
      </c>
      <c r="AH2477">
        <v>4135.0766290000001</v>
      </c>
      <c r="AI2477">
        <v>448.28660300000001</v>
      </c>
      <c r="AJ2477">
        <v>529.96716200000003</v>
      </c>
      <c r="AK2477">
        <v>565.30949699999996</v>
      </c>
      <c r="AL2477">
        <v>489.11004300000002</v>
      </c>
      <c r="AM2477">
        <v>562.48292700000002</v>
      </c>
      <c r="AN2477">
        <v>673.71030099999996</v>
      </c>
      <c r="AO2477">
        <v>222.91886700000001</v>
      </c>
      <c r="AP2477">
        <v>6.9077349999999997</v>
      </c>
      <c r="AQ2477">
        <v>1.733506</v>
      </c>
      <c r="AR2477">
        <v>1.3391900000000001</v>
      </c>
      <c r="AS2477">
        <v>1.181263</v>
      </c>
      <c r="AT2477">
        <v>2.0311509999999999</v>
      </c>
      <c r="AU2477">
        <v>1.701627</v>
      </c>
      <c r="AV2477">
        <v>0.94732700000000003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</row>
    <row r="2478" spans="1:56" x14ac:dyDescent="0.25">
      <c r="A2478" t="s">
        <v>323</v>
      </c>
      <c r="D2478" t="s">
        <v>1</v>
      </c>
      <c r="G2478" s="156">
        <v>43242</v>
      </c>
      <c r="H2478" s="41">
        <f t="shared" si="43"/>
        <v>1690.2810420000003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0.85822699999999996</v>
      </c>
      <c r="V2478">
        <v>0.85226000000000002</v>
      </c>
      <c r="W2478">
        <v>0.61117999999999995</v>
      </c>
      <c r="X2478">
        <v>0.60420200000000002</v>
      </c>
      <c r="Y2478">
        <v>0.66553399999999996</v>
      </c>
      <c r="Z2478">
        <v>1.670784</v>
      </c>
      <c r="AA2478">
        <v>7.6970780000000003</v>
      </c>
      <c r="AB2478">
        <v>23.694241000000002</v>
      </c>
      <c r="AC2478">
        <v>105.448769</v>
      </c>
      <c r="AD2478">
        <v>159.82534799999999</v>
      </c>
      <c r="AE2478">
        <v>138.281588</v>
      </c>
      <c r="AF2478">
        <v>114.354271</v>
      </c>
      <c r="AG2478">
        <v>82.561688000000004</v>
      </c>
      <c r="AH2478">
        <v>42.835521</v>
      </c>
      <c r="AI2478">
        <v>92.054599999999994</v>
      </c>
      <c r="AJ2478">
        <v>172.171311</v>
      </c>
      <c r="AK2478">
        <v>133.445977</v>
      </c>
      <c r="AL2478">
        <v>196.34357600000001</v>
      </c>
      <c r="AM2478">
        <v>161.023651</v>
      </c>
      <c r="AN2478">
        <v>109.394316</v>
      </c>
      <c r="AO2478">
        <v>122.412925</v>
      </c>
      <c r="AP2478">
        <v>14.261405999999999</v>
      </c>
      <c r="AQ2478">
        <v>3.7192479999999999</v>
      </c>
      <c r="AR2478">
        <v>1.0315650000000001</v>
      </c>
      <c r="AS2478">
        <v>1.042986</v>
      </c>
      <c r="AT2478">
        <v>1.063463</v>
      </c>
      <c r="AU2478">
        <v>1.3781000000000001</v>
      </c>
      <c r="AV2478">
        <v>0.97722699999999996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</row>
    <row r="2479" spans="1:56" x14ac:dyDescent="0.25">
      <c r="A2479" t="s">
        <v>323</v>
      </c>
      <c r="D2479" t="s">
        <v>1</v>
      </c>
      <c r="G2479" s="156">
        <v>43243</v>
      </c>
      <c r="H2479" s="41">
        <f t="shared" si="43"/>
        <v>10144.779953000001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0.69739300000000004</v>
      </c>
      <c r="V2479">
        <v>0.88323300000000005</v>
      </c>
      <c r="W2479">
        <v>0.992425</v>
      </c>
      <c r="X2479">
        <v>0.66433299999999995</v>
      </c>
      <c r="Y2479">
        <v>1.5851170000000001</v>
      </c>
      <c r="Z2479">
        <v>12.013695999999999</v>
      </c>
      <c r="AA2479">
        <v>131.730966</v>
      </c>
      <c r="AB2479">
        <v>470.752139</v>
      </c>
      <c r="AC2479">
        <v>923.59852899999998</v>
      </c>
      <c r="AD2479">
        <v>705.63343699999996</v>
      </c>
      <c r="AE2479">
        <v>1049.116994</v>
      </c>
      <c r="AF2479">
        <v>1511.686158</v>
      </c>
      <c r="AG2479">
        <v>2134.3812160000002</v>
      </c>
      <c r="AH2479">
        <v>1356.324666</v>
      </c>
      <c r="AI2479">
        <v>893.92513099999996</v>
      </c>
      <c r="AJ2479">
        <v>489.69134400000002</v>
      </c>
      <c r="AK2479">
        <v>214.86577700000001</v>
      </c>
      <c r="AL2479">
        <v>138.773146</v>
      </c>
      <c r="AM2479">
        <v>53.901040999999999</v>
      </c>
      <c r="AN2479">
        <v>30.401467</v>
      </c>
      <c r="AO2479">
        <v>12.105976</v>
      </c>
      <c r="AP2479">
        <v>3.6368640000000001</v>
      </c>
      <c r="AQ2479">
        <v>1.241163</v>
      </c>
      <c r="AR2479">
        <v>0.88641599999999998</v>
      </c>
      <c r="AS2479">
        <v>1.062346</v>
      </c>
      <c r="AT2479">
        <v>1.6580820000000001</v>
      </c>
      <c r="AU2479">
        <v>1.201797</v>
      </c>
      <c r="AV2479">
        <v>1.3691009999999999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</row>
    <row r="2480" spans="1:56" x14ac:dyDescent="0.25">
      <c r="A2480" t="s">
        <v>323</v>
      </c>
      <c r="D2480" t="s">
        <v>1</v>
      </c>
      <c r="G2480" s="156">
        <v>43244</v>
      </c>
      <c r="H2480" s="41">
        <f t="shared" si="43"/>
        <v>8805.4401379999981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0.94422700000000004</v>
      </c>
      <c r="V2480">
        <v>1.1442270000000001</v>
      </c>
      <c r="W2480">
        <v>0.89935200000000004</v>
      </c>
      <c r="X2480">
        <v>0.59792400000000001</v>
      </c>
      <c r="Y2480">
        <v>0.769038</v>
      </c>
      <c r="Z2480">
        <v>5.4346030000000001</v>
      </c>
      <c r="AA2480">
        <v>14.830976</v>
      </c>
      <c r="AB2480">
        <v>30.988876000000001</v>
      </c>
      <c r="AC2480">
        <v>76.370531999999997</v>
      </c>
      <c r="AD2480">
        <v>154.120262</v>
      </c>
      <c r="AE2480">
        <v>588.52805999999998</v>
      </c>
      <c r="AF2480">
        <v>888.60691699999995</v>
      </c>
      <c r="AG2480">
        <v>1600.5111260000001</v>
      </c>
      <c r="AH2480">
        <v>1338.982252</v>
      </c>
      <c r="AI2480">
        <v>929.86393099999998</v>
      </c>
      <c r="AJ2480">
        <v>1110.8792880000001</v>
      </c>
      <c r="AK2480">
        <v>523.07790299999999</v>
      </c>
      <c r="AL2480">
        <v>422.75653999999997</v>
      </c>
      <c r="AM2480">
        <v>754.57845499999996</v>
      </c>
      <c r="AN2480">
        <v>289.01297399999999</v>
      </c>
      <c r="AO2480">
        <v>51.226244000000001</v>
      </c>
      <c r="AP2480">
        <v>12.144916</v>
      </c>
      <c r="AQ2480">
        <v>1.624309</v>
      </c>
      <c r="AR2480">
        <v>1.894441</v>
      </c>
      <c r="AS2480">
        <v>1.3955900000000001</v>
      </c>
      <c r="AT2480">
        <v>1.618395</v>
      </c>
      <c r="AU2480">
        <v>1.4961530000000001</v>
      </c>
      <c r="AV2480">
        <v>1.1426270000000001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</row>
    <row r="2481" spans="1:56" x14ac:dyDescent="0.25">
      <c r="A2481" t="s">
        <v>323</v>
      </c>
      <c r="D2481" t="s">
        <v>1</v>
      </c>
      <c r="G2481" s="156">
        <v>43245</v>
      </c>
      <c r="H2481" s="41">
        <f t="shared" si="43"/>
        <v>42652.54471899999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0.79870099999999999</v>
      </c>
      <c r="V2481">
        <v>0.90623299999999996</v>
      </c>
      <c r="W2481">
        <v>0.81116100000000002</v>
      </c>
      <c r="X2481">
        <v>0.67266499999999996</v>
      </c>
      <c r="Y2481">
        <v>1.9146289999999999</v>
      </c>
      <c r="Z2481">
        <v>29.039413</v>
      </c>
      <c r="AA2481">
        <v>165.494846</v>
      </c>
      <c r="AB2481">
        <v>387.25006100000002</v>
      </c>
      <c r="AC2481">
        <v>1266.4396409999999</v>
      </c>
      <c r="AD2481">
        <v>2446.6622459999999</v>
      </c>
      <c r="AE2481">
        <v>3344.0787460000001</v>
      </c>
      <c r="AF2481">
        <v>3974.9236500000002</v>
      </c>
      <c r="AG2481">
        <v>4434.2470659999999</v>
      </c>
      <c r="AH2481">
        <v>4625.1741620000003</v>
      </c>
      <c r="AI2481">
        <v>4604.6057629999996</v>
      </c>
      <c r="AJ2481">
        <v>4406.3470209999996</v>
      </c>
      <c r="AK2481">
        <v>3997.7454459999999</v>
      </c>
      <c r="AL2481">
        <v>3399.5955730000001</v>
      </c>
      <c r="AM2481">
        <v>2630.2703470000001</v>
      </c>
      <c r="AN2481">
        <v>1766.798387</v>
      </c>
      <c r="AO2481">
        <v>884.424936</v>
      </c>
      <c r="AP2481">
        <v>253.325097</v>
      </c>
      <c r="AQ2481">
        <v>19.934148</v>
      </c>
      <c r="AR2481">
        <v>1.8631120000000001</v>
      </c>
      <c r="AS2481">
        <v>2.1242619999999999</v>
      </c>
      <c r="AT2481">
        <v>2.4359850000000001</v>
      </c>
      <c r="AU2481">
        <v>2.644021</v>
      </c>
      <c r="AV2481">
        <v>2.017401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</row>
    <row r="2482" spans="1:56" x14ac:dyDescent="0.25">
      <c r="A2482" t="s">
        <v>323</v>
      </c>
      <c r="D2482" t="s">
        <v>1</v>
      </c>
      <c r="G2482" s="156">
        <v>43246</v>
      </c>
      <c r="H2482" s="41">
        <f t="shared" si="43"/>
        <v>45990.872129000003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0.824901</v>
      </c>
      <c r="V2482">
        <v>0.77041599999999999</v>
      </c>
      <c r="W2482">
        <v>0.69515700000000002</v>
      </c>
      <c r="X2482">
        <v>0.84281700000000004</v>
      </c>
      <c r="Y2482">
        <v>11.50299</v>
      </c>
      <c r="Z2482">
        <v>158.29605699999999</v>
      </c>
      <c r="AA2482">
        <v>574.20355800000004</v>
      </c>
      <c r="AB2482">
        <v>1227.433252</v>
      </c>
      <c r="AC2482">
        <v>2029.1634799999999</v>
      </c>
      <c r="AD2482">
        <v>2831.30366</v>
      </c>
      <c r="AE2482">
        <v>3540.762389</v>
      </c>
      <c r="AF2482">
        <v>4117.3575419999997</v>
      </c>
      <c r="AG2482">
        <v>4553.4620029999996</v>
      </c>
      <c r="AH2482">
        <v>4733.1466019999998</v>
      </c>
      <c r="AI2482">
        <v>4731.1501559999997</v>
      </c>
      <c r="AJ2482">
        <v>4592.0580280000004</v>
      </c>
      <c r="AK2482">
        <v>4198.6821129999998</v>
      </c>
      <c r="AL2482">
        <v>3641.0944880000002</v>
      </c>
      <c r="AM2482">
        <v>2767.238695</v>
      </c>
      <c r="AN2482">
        <v>1432.2397100000001</v>
      </c>
      <c r="AO2482">
        <v>510.69481100000002</v>
      </c>
      <c r="AP2482">
        <v>312.35199399999999</v>
      </c>
      <c r="AQ2482">
        <v>16.057396000000001</v>
      </c>
      <c r="AR2482">
        <v>1.911432</v>
      </c>
      <c r="AS2482">
        <v>1.823844</v>
      </c>
      <c r="AT2482">
        <v>1.9311879999999999</v>
      </c>
      <c r="AU2482">
        <v>2.3327490000000002</v>
      </c>
      <c r="AV2482">
        <v>1.5407010000000001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</row>
    <row r="2483" spans="1:56" x14ac:dyDescent="0.25">
      <c r="A2483" t="s">
        <v>323</v>
      </c>
      <c r="D2483" t="s">
        <v>1</v>
      </c>
      <c r="G2483" s="156">
        <v>43247</v>
      </c>
      <c r="H2483" s="41">
        <f t="shared" si="43"/>
        <v>22372.901995000004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2.2716479999999999</v>
      </c>
      <c r="V2483">
        <v>2.1916630000000001</v>
      </c>
      <c r="W2483">
        <v>2.330104</v>
      </c>
      <c r="X2483">
        <v>2.216164</v>
      </c>
      <c r="Y2483">
        <v>11.616137</v>
      </c>
      <c r="Z2483">
        <v>200.09250399999999</v>
      </c>
      <c r="AA2483">
        <v>706.51980500000002</v>
      </c>
      <c r="AB2483">
        <v>1307.515799</v>
      </c>
      <c r="AC2483">
        <v>1897.003027</v>
      </c>
      <c r="AD2483">
        <v>2155.6475569999998</v>
      </c>
      <c r="AE2483">
        <v>2230.107086</v>
      </c>
      <c r="AF2483">
        <v>3033.8171889999999</v>
      </c>
      <c r="AG2483">
        <v>2491.0136000000002</v>
      </c>
      <c r="AH2483">
        <v>1927.037499</v>
      </c>
      <c r="AI2483">
        <v>1110.5905029999999</v>
      </c>
      <c r="AJ2483">
        <v>983.54767500000003</v>
      </c>
      <c r="AK2483">
        <v>1299.74766</v>
      </c>
      <c r="AL2483">
        <v>1165.1014849999999</v>
      </c>
      <c r="AM2483">
        <v>362.21899200000001</v>
      </c>
      <c r="AN2483">
        <v>859.33605699999998</v>
      </c>
      <c r="AO2483">
        <v>504.85215799999997</v>
      </c>
      <c r="AP2483">
        <v>96.055991000000006</v>
      </c>
      <c r="AQ2483">
        <v>7.0888429999999998</v>
      </c>
      <c r="AR2483">
        <v>2.8562789999999998</v>
      </c>
      <c r="AS2483">
        <v>2.938291</v>
      </c>
      <c r="AT2483">
        <v>3.351035</v>
      </c>
      <c r="AU2483">
        <v>3.1556959999999998</v>
      </c>
      <c r="AV2483">
        <v>2.6815479999999998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</row>
    <row r="2484" spans="1:56" x14ac:dyDescent="0.25">
      <c r="A2484" t="s">
        <v>323</v>
      </c>
      <c r="D2484" t="s">
        <v>1</v>
      </c>
      <c r="G2484" s="156">
        <v>43248</v>
      </c>
      <c r="H2484" s="41">
        <f t="shared" si="43"/>
        <v>8219.3093819999995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0.80122700000000002</v>
      </c>
      <c r="V2484">
        <v>0.64092700000000002</v>
      </c>
      <c r="W2484">
        <v>0.78611699999999995</v>
      </c>
      <c r="X2484">
        <v>1.098549</v>
      </c>
      <c r="Y2484">
        <v>1.0430189999999999</v>
      </c>
      <c r="Z2484">
        <v>4.8888879999999997</v>
      </c>
      <c r="AA2484">
        <v>8.2549130000000002</v>
      </c>
      <c r="AB2484">
        <v>45.272289000000001</v>
      </c>
      <c r="AC2484">
        <v>56.378362000000003</v>
      </c>
      <c r="AD2484">
        <v>111.531474</v>
      </c>
      <c r="AE2484">
        <v>210.841331</v>
      </c>
      <c r="AF2484">
        <v>392.66033900000002</v>
      </c>
      <c r="AG2484">
        <v>1048.2837890000001</v>
      </c>
      <c r="AH2484">
        <v>1094.1133170000001</v>
      </c>
      <c r="AI2484">
        <v>1051.4696759999999</v>
      </c>
      <c r="AJ2484">
        <v>636.64088100000004</v>
      </c>
      <c r="AK2484">
        <v>1014.274706</v>
      </c>
      <c r="AL2484">
        <v>728.59709299999997</v>
      </c>
      <c r="AM2484">
        <v>892.14147700000001</v>
      </c>
      <c r="AN2484">
        <v>330.54601700000001</v>
      </c>
      <c r="AO2484">
        <v>426.75323400000002</v>
      </c>
      <c r="AP2484">
        <v>147.77681799999999</v>
      </c>
      <c r="AQ2484">
        <v>7.514081</v>
      </c>
      <c r="AR2484">
        <v>1.48739</v>
      </c>
      <c r="AS2484">
        <v>1.775963</v>
      </c>
      <c r="AT2484">
        <v>1.6828510000000001</v>
      </c>
      <c r="AU2484">
        <v>1.0335270000000001</v>
      </c>
      <c r="AV2484">
        <v>1.0211269999999999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</row>
    <row r="2485" spans="1:56" x14ac:dyDescent="0.25">
      <c r="A2485" t="s">
        <v>323</v>
      </c>
      <c r="D2485" t="s">
        <v>1</v>
      </c>
      <c r="G2485" s="156">
        <v>43249</v>
      </c>
      <c r="H2485" s="41">
        <f t="shared" si="43"/>
        <v>36117.03704000001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2.484448</v>
      </c>
      <c r="V2485">
        <v>2.082681</v>
      </c>
      <c r="W2485">
        <v>2.9304009999999998</v>
      </c>
      <c r="X2485">
        <v>2.5081229999999999</v>
      </c>
      <c r="Y2485">
        <v>7.2700050000000003</v>
      </c>
      <c r="Z2485">
        <v>28.943555</v>
      </c>
      <c r="AA2485">
        <v>102.414168</v>
      </c>
      <c r="AB2485">
        <v>417.07508100000001</v>
      </c>
      <c r="AC2485">
        <v>1455.309332</v>
      </c>
      <c r="AD2485">
        <v>2918.4878269999999</v>
      </c>
      <c r="AE2485">
        <v>3591.140778</v>
      </c>
      <c r="AF2485">
        <v>3117.998317</v>
      </c>
      <c r="AG2485">
        <v>1845.33304</v>
      </c>
      <c r="AH2485">
        <v>4274.9317810000002</v>
      </c>
      <c r="AI2485">
        <v>4624.4841210000004</v>
      </c>
      <c r="AJ2485">
        <v>4275.6069850000003</v>
      </c>
      <c r="AK2485">
        <v>3993.3873779999999</v>
      </c>
      <c r="AL2485">
        <v>3063.8724440000001</v>
      </c>
      <c r="AM2485">
        <v>1218.4990250000001</v>
      </c>
      <c r="AN2485">
        <v>381.20037600000001</v>
      </c>
      <c r="AO2485">
        <v>564.22668799999997</v>
      </c>
      <c r="AP2485">
        <v>178.79941299999999</v>
      </c>
      <c r="AQ2485">
        <v>26.548107999999999</v>
      </c>
      <c r="AR2485">
        <v>5.6016050000000002</v>
      </c>
      <c r="AS2485">
        <v>4.081207</v>
      </c>
      <c r="AT2485">
        <v>4.3851839999999997</v>
      </c>
      <c r="AU2485">
        <v>3.5998209999999999</v>
      </c>
      <c r="AV2485">
        <v>3.8351479999999998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</row>
    <row r="2486" spans="1:56" x14ac:dyDescent="0.25">
      <c r="A2486" t="s">
        <v>323</v>
      </c>
      <c r="D2486" t="s">
        <v>1</v>
      </c>
      <c r="G2486" s="156">
        <v>43250</v>
      </c>
      <c r="H2486" s="41">
        <f t="shared" si="43"/>
        <v>27884.288481999996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0.97059300000000004</v>
      </c>
      <c r="V2486">
        <v>0.65743300000000005</v>
      </c>
      <c r="W2486">
        <v>0.89412499999999995</v>
      </c>
      <c r="X2486">
        <v>0.85383299999999995</v>
      </c>
      <c r="Y2486">
        <v>7.5619170000000002</v>
      </c>
      <c r="Z2486">
        <v>141.47869600000001</v>
      </c>
      <c r="AA2486">
        <v>577.95080499999995</v>
      </c>
      <c r="AB2486">
        <v>1246.798436</v>
      </c>
      <c r="AC2486">
        <v>2054.602723</v>
      </c>
      <c r="AD2486">
        <v>2774.9610259999999</v>
      </c>
      <c r="AE2486">
        <v>3244.7765129999998</v>
      </c>
      <c r="AF2486">
        <v>3897.377516</v>
      </c>
      <c r="AG2486">
        <v>3668.8183990000002</v>
      </c>
      <c r="AH2486">
        <v>2869.359238</v>
      </c>
      <c r="AI2486">
        <v>1803.2659980000001</v>
      </c>
      <c r="AJ2486">
        <v>2401.053735</v>
      </c>
      <c r="AK2486">
        <v>1105.5770709999999</v>
      </c>
      <c r="AL2486">
        <v>1132.3366289999999</v>
      </c>
      <c r="AM2486">
        <v>723.32739100000003</v>
      </c>
      <c r="AN2486">
        <v>150.106211</v>
      </c>
      <c r="AO2486">
        <v>62.284526</v>
      </c>
      <c r="AP2486">
        <v>7.9801859999999998</v>
      </c>
      <c r="AQ2486">
        <v>2.6309209999999998</v>
      </c>
      <c r="AR2486">
        <v>1.7612159999999999</v>
      </c>
      <c r="AS2486">
        <v>1.511946</v>
      </c>
      <c r="AT2486">
        <v>2.5147010000000001</v>
      </c>
      <c r="AU2486">
        <v>1.816797</v>
      </c>
      <c r="AV2486">
        <v>1.059901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</row>
    <row r="2487" spans="1:56" x14ac:dyDescent="0.25">
      <c r="A2487" t="s">
        <v>323</v>
      </c>
      <c r="D2487" t="s">
        <v>1</v>
      </c>
      <c r="G2487" s="156">
        <v>43251</v>
      </c>
      <c r="H2487" s="41">
        <f t="shared" si="43"/>
        <v>30633.467914000004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0.54622700000000002</v>
      </c>
      <c r="V2487">
        <v>0.65792700000000004</v>
      </c>
      <c r="W2487">
        <v>0.52205199999999996</v>
      </c>
      <c r="X2487">
        <v>0.65092399999999995</v>
      </c>
      <c r="Y2487">
        <v>9.9872879999999995</v>
      </c>
      <c r="Z2487">
        <v>149.807253</v>
      </c>
      <c r="AA2487">
        <v>516.39343399999996</v>
      </c>
      <c r="AB2487">
        <v>1215.982051</v>
      </c>
      <c r="AC2487">
        <v>1924.4331360000001</v>
      </c>
      <c r="AD2487">
        <v>1986.809829</v>
      </c>
      <c r="AE2487">
        <v>2413.516443</v>
      </c>
      <c r="AF2487">
        <v>2931.1317920000001</v>
      </c>
      <c r="AG2487">
        <v>3977.318205</v>
      </c>
      <c r="AH2487">
        <v>4377.821156</v>
      </c>
      <c r="AI2487">
        <v>4116.0685309999999</v>
      </c>
      <c r="AJ2487">
        <v>2322.6025629999999</v>
      </c>
      <c r="AK2487">
        <v>1722.384849</v>
      </c>
      <c r="AL2487">
        <v>1160.873102</v>
      </c>
      <c r="AM2487">
        <v>678.64256699999999</v>
      </c>
      <c r="AN2487">
        <v>686.518282</v>
      </c>
      <c r="AO2487">
        <v>306.973702</v>
      </c>
      <c r="AP2487">
        <v>108.649991</v>
      </c>
      <c r="AQ2487">
        <v>14.587187999999999</v>
      </c>
      <c r="AR2487">
        <v>2.2785989999999998</v>
      </c>
      <c r="AS2487">
        <v>1.9293480000000001</v>
      </c>
      <c r="AT2487">
        <v>2.8284950000000002</v>
      </c>
      <c r="AU2487">
        <v>2.0547529999999998</v>
      </c>
      <c r="AV2487">
        <v>1.498227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</row>
    <row r="2488" spans="1:56" x14ac:dyDescent="0.25">
      <c r="A2488" t="s">
        <v>323</v>
      </c>
      <c r="D2488" t="s">
        <v>1</v>
      </c>
      <c r="G2488" s="156">
        <v>43252</v>
      </c>
      <c r="H2488" s="41">
        <f t="shared" si="43"/>
        <v>40797.392424999998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0.63442699999999996</v>
      </c>
      <c r="V2488">
        <v>1.7247589999999999</v>
      </c>
      <c r="W2488">
        <v>1.7066870000000001</v>
      </c>
      <c r="X2488">
        <v>0.86889099999999997</v>
      </c>
      <c r="Y2488">
        <v>6.3660550000000002</v>
      </c>
      <c r="Z2488">
        <v>117.442989</v>
      </c>
      <c r="AA2488">
        <v>498.64097199999998</v>
      </c>
      <c r="AB2488">
        <v>1098.5625660000001</v>
      </c>
      <c r="AC2488">
        <v>1805.895096</v>
      </c>
      <c r="AD2488">
        <v>2512.2377219999998</v>
      </c>
      <c r="AE2488">
        <v>3151.1246219999998</v>
      </c>
      <c r="AF2488">
        <v>3657.2790260000002</v>
      </c>
      <c r="AG2488">
        <v>4034.396671</v>
      </c>
      <c r="AH2488">
        <v>4243.3986880000002</v>
      </c>
      <c r="AI2488">
        <v>4190.8190889999996</v>
      </c>
      <c r="AJ2488">
        <v>4093.7734009999999</v>
      </c>
      <c r="AK2488">
        <v>3716.730697</v>
      </c>
      <c r="AL2488">
        <v>3194.843578</v>
      </c>
      <c r="AM2488">
        <v>2184.5392149999998</v>
      </c>
      <c r="AN2488">
        <v>1455.609146</v>
      </c>
      <c r="AO2488">
        <v>649.03001200000006</v>
      </c>
      <c r="AP2488">
        <v>159.56433100000001</v>
      </c>
      <c r="AQ2488">
        <v>11.374074</v>
      </c>
      <c r="AR2488">
        <v>2.374438</v>
      </c>
      <c r="AS2488">
        <v>2.3869880000000001</v>
      </c>
      <c r="AT2488">
        <v>2.278511</v>
      </c>
      <c r="AU2488">
        <v>2.265647</v>
      </c>
      <c r="AV2488">
        <v>1.524127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</row>
    <row r="2489" spans="1:56" x14ac:dyDescent="0.25">
      <c r="A2489" t="s">
        <v>323</v>
      </c>
      <c r="D2489" t="s">
        <v>1</v>
      </c>
      <c r="G2489" s="156">
        <v>43253</v>
      </c>
      <c r="H2489" s="41">
        <f t="shared" si="43"/>
        <v>39919.992364999991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2.2662520000000002</v>
      </c>
      <c r="V2489">
        <v>2.2499669999999998</v>
      </c>
      <c r="W2489">
        <v>2.476308</v>
      </c>
      <c r="X2489">
        <v>2.3454679999999999</v>
      </c>
      <c r="Y2489">
        <v>6.0476409999999996</v>
      </c>
      <c r="Z2489">
        <v>103.12553</v>
      </c>
      <c r="AA2489">
        <v>446.117774</v>
      </c>
      <c r="AB2489">
        <v>1005.1450180000001</v>
      </c>
      <c r="AC2489">
        <v>1705.1536639999999</v>
      </c>
      <c r="AD2489">
        <v>2409.4078039999999</v>
      </c>
      <c r="AE2489">
        <v>3102.3535900000002</v>
      </c>
      <c r="AF2489">
        <v>3654.6118729999998</v>
      </c>
      <c r="AG2489">
        <v>3812.5086540000002</v>
      </c>
      <c r="AH2489">
        <v>3989.2759679999999</v>
      </c>
      <c r="AI2489">
        <v>4337.1905049999996</v>
      </c>
      <c r="AJ2489">
        <v>4142.1709270000001</v>
      </c>
      <c r="AK2489">
        <v>3704.779407</v>
      </c>
      <c r="AL2489">
        <v>3025.1380140000001</v>
      </c>
      <c r="AM2489">
        <v>2246.4264469999998</v>
      </c>
      <c r="AN2489">
        <v>1384.2958719999999</v>
      </c>
      <c r="AO2489">
        <v>617.56083799999999</v>
      </c>
      <c r="AP2489">
        <v>190.20022800000001</v>
      </c>
      <c r="AQ2489">
        <v>11.583447</v>
      </c>
      <c r="AR2489">
        <v>4.0551830000000004</v>
      </c>
      <c r="AS2489">
        <v>3.6052949999999999</v>
      </c>
      <c r="AT2489">
        <v>3.3308390000000001</v>
      </c>
      <c r="AU2489">
        <v>3.3856000000000002</v>
      </c>
      <c r="AV2489">
        <v>3.1842519999999999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</row>
    <row r="2490" spans="1:56" x14ac:dyDescent="0.25">
      <c r="A2490" t="s">
        <v>323</v>
      </c>
      <c r="D2490" t="s">
        <v>1</v>
      </c>
      <c r="G2490" s="156">
        <v>43254</v>
      </c>
      <c r="H2490" s="41">
        <f t="shared" si="43"/>
        <v>27067.242065000006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2.1197520000000001</v>
      </c>
      <c r="V2490">
        <v>2.2494670000000001</v>
      </c>
      <c r="W2490">
        <v>3.0207079999999999</v>
      </c>
      <c r="X2490">
        <v>2.2418680000000002</v>
      </c>
      <c r="Y2490">
        <v>2.918641</v>
      </c>
      <c r="Z2490">
        <v>24.657630000000001</v>
      </c>
      <c r="AA2490">
        <v>152.36852400000001</v>
      </c>
      <c r="AB2490">
        <v>571.48461799999995</v>
      </c>
      <c r="AC2490">
        <v>585.64411399999995</v>
      </c>
      <c r="AD2490">
        <v>1156.344554</v>
      </c>
      <c r="AE2490">
        <v>1762.0939900000001</v>
      </c>
      <c r="AF2490">
        <v>2494.0675729999998</v>
      </c>
      <c r="AG2490">
        <v>3015.0244539999999</v>
      </c>
      <c r="AH2490">
        <v>3566.6962680000001</v>
      </c>
      <c r="AI2490">
        <v>3675.142805</v>
      </c>
      <c r="AJ2490">
        <v>3284.288227</v>
      </c>
      <c r="AK2490">
        <v>2960.3569069999999</v>
      </c>
      <c r="AL2490">
        <v>1492.2046640000001</v>
      </c>
      <c r="AM2490">
        <v>1089.472747</v>
      </c>
      <c r="AN2490">
        <v>889.711322</v>
      </c>
      <c r="AO2490">
        <v>276.554238</v>
      </c>
      <c r="AP2490">
        <v>37.801478000000003</v>
      </c>
      <c r="AQ2490">
        <v>4.2280470000000001</v>
      </c>
      <c r="AR2490">
        <v>3.068883</v>
      </c>
      <c r="AS2490">
        <v>3.8404950000000002</v>
      </c>
      <c r="AT2490">
        <v>3.3285390000000001</v>
      </c>
      <c r="AU2490">
        <v>3.3184999999999998</v>
      </c>
      <c r="AV2490">
        <v>2.993052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</row>
    <row r="2491" spans="1:56" x14ac:dyDescent="0.25">
      <c r="A2491" t="s">
        <v>323</v>
      </c>
      <c r="D2491" t="s">
        <v>1</v>
      </c>
      <c r="G2491" s="156">
        <v>43255</v>
      </c>
      <c r="H2491" s="41">
        <f t="shared" si="43"/>
        <v>34550.551757000001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2.0587520000000001</v>
      </c>
      <c r="V2491">
        <v>2.164752</v>
      </c>
      <c r="W2491">
        <v>2.6594419999999999</v>
      </c>
      <c r="X2491">
        <v>4.945074</v>
      </c>
      <c r="Y2491">
        <v>8.2003439999999994</v>
      </c>
      <c r="Z2491">
        <v>58.224412999999998</v>
      </c>
      <c r="AA2491">
        <v>284.829138</v>
      </c>
      <c r="AB2491">
        <v>630.23541399999999</v>
      </c>
      <c r="AC2491">
        <v>975.62503700000002</v>
      </c>
      <c r="AD2491">
        <v>1618.724199</v>
      </c>
      <c r="AE2491">
        <v>2420.5622389999999</v>
      </c>
      <c r="AF2491">
        <v>3220.799164</v>
      </c>
      <c r="AG2491">
        <v>3814.2581140000002</v>
      </c>
      <c r="AH2491">
        <v>3636.7859250000001</v>
      </c>
      <c r="AI2491">
        <v>3460.2322840000002</v>
      </c>
      <c r="AJ2491">
        <v>3442.0198780000001</v>
      </c>
      <c r="AK2491">
        <v>3084.4855870000001</v>
      </c>
      <c r="AL2491">
        <v>2938.5855790000001</v>
      </c>
      <c r="AM2491">
        <v>2345.9162240000001</v>
      </c>
      <c r="AN2491">
        <v>1559.3098560000001</v>
      </c>
      <c r="AO2491">
        <v>787.459339</v>
      </c>
      <c r="AP2491">
        <v>216.77181400000001</v>
      </c>
      <c r="AQ2491">
        <v>18.298905999999999</v>
      </c>
      <c r="AR2491">
        <v>3.395715</v>
      </c>
      <c r="AS2491">
        <v>3.503088</v>
      </c>
      <c r="AT2491">
        <v>3.8450760000000002</v>
      </c>
      <c r="AU2491">
        <v>3.6703519999999998</v>
      </c>
      <c r="AV2491">
        <v>2.9860519999999999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</row>
    <row r="2492" spans="1:56" x14ac:dyDescent="0.25">
      <c r="A2492" t="s">
        <v>323</v>
      </c>
      <c r="D2492" t="s">
        <v>1</v>
      </c>
      <c r="G2492" s="156">
        <v>43256</v>
      </c>
      <c r="H2492" s="41">
        <f t="shared" si="43"/>
        <v>33405.701367000009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2.5354739999999998</v>
      </c>
      <c r="V2492">
        <v>2.3180070000000002</v>
      </c>
      <c r="W2492">
        <v>2.4446270000000001</v>
      </c>
      <c r="X2492">
        <v>2.1444489999999998</v>
      </c>
      <c r="Y2492">
        <v>5.2428809999999997</v>
      </c>
      <c r="Z2492">
        <v>83.682827000000003</v>
      </c>
      <c r="AA2492">
        <v>390.91692399999999</v>
      </c>
      <c r="AB2492">
        <v>912.35898599999996</v>
      </c>
      <c r="AC2492">
        <v>1374.462401</v>
      </c>
      <c r="AD2492">
        <v>1994.104347</v>
      </c>
      <c r="AE2492">
        <v>2706.7094529999999</v>
      </c>
      <c r="AF2492">
        <v>3111.726944</v>
      </c>
      <c r="AG2492">
        <v>3043.4523680000002</v>
      </c>
      <c r="AH2492">
        <v>3820.8869709999999</v>
      </c>
      <c r="AI2492">
        <v>3229.9587700000002</v>
      </c>
      <c r="AJ2492">
        <v>3146.838835</v>
      </c>
      <c r="AK2492">
        <v>2717.9534239999998</v>
      </c>
      <c r="AL2492">
        <v>2305.1736449999999</v>
      </c>
      <c r="AM2492">
        <v>2127.082453</v>
      </c>
      <c r="AN2492">
        <v>1449.294922</v>
      </c>
      <c r="AO2492">
        <v>750.97963400000003</v>
      </c>
      <c r="AP2492">
        <v>194.26727700000001</v>
      </c>
      <c r="AQ2492">
        <v>14.802189</v>
      </c>
      <c r="AR2492">
        <v>3.3999950000000001</v>
      </c>
      <c r="AS2492">
        <v>3.1200329999999998</v>
      </c>
      <c r="AT2492">
        <v>3.5845099999999999</v>
      </c>
      <c r="AU2492">
        <v>3.2160470000000001</v>
      </c>
      <c r="AV2492">
        <v>3.0429740000000001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</row>
    <row r="2493" spans="1:56" x14ac:dyDescent="0.25">
      <c r="A2493" t="s">
        <v>323</v>
      </c>
      <c r="D2493" t="s">
        <v>1</v>
      </c>
      <c r="G2493" s="156">
        <v>43257</v>
      </c>
      <c r="H2493" s="41">
        <f t="shared" si="43"/>
        <v>40784.341325999994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2.3276659999999998</v>
      </c>
      <c r="V2493">
        <v>2.195506</v>
      </c>
      <c r="W2493">
        <v>2.2186979999999998</v>
      </c>
      <c r="X2493">
        <v>2.2838059999999998</v>
      </c>
      <c r="Y2493">
        <v>6.7209899999999996</v>
      </c>
      <c r="Z2493">
        <v>100.890777</v>
      </c>
      <c r="AA2493">
        <v>467.30010299999998</v>
      </c>
      <c r="AB2493">
        <v>1067.6446739999999</v>
      </c>
      <c r="AC2493">
        <v>1762.998253</v>
      </c>
      <c r="AD2493">
        <v>2476.840021</v>
      </c>
      <c r="AE2493">
        <v>3127.8909079999999</v>
      </c>
      <c r="AF2493">
        <v>3643.564343</v>
      </c>
      <c r="AG2493">
        <v>4004.3621410000001</v>
      </c>
      <c r="AH2493">
        <v>4192.3662569999997</v>
      </c>
      <c r="AI2493">
        <v>4218.7896069999997</v>
      </c>
      <c r="AJ2493">
        <v>4043.0715009999999</v>
      </c>
      <c r="AK2493">
        <v>3644.8996139999999</v>
      </c>
      <c r="AL2493">
        <v>3000.587767</v>
      </c>
      <c r="AM2493">
        <v>2337.9876260000001</v>
      </c>
      <c r="AN2493">
        <v>1634.9092410000001</v>
      </c>
      <c r="AO2493">
        <v>785.10722399999997</v>
      </c>
      <c r="AP2493">
        <v>222.53408300000001</v>
      </c>
      <c r="AQ2493">
        <v>19.617894</v>
      </c>
      <c r="AR2493">
        <v>3.4692889999999998</v>
      </c>
      <c r="AS2493">
        <v>3.6239189999999999</v>
      </c>
      <c r="AT2493">
        <v>3.493074</v>
      </c>
      <c r="AU2493">
        <v>3.6815699999999998</v>
      </c>
      <c r="AV2493">
        <v>2.9647739999999998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</row>
    <row r="2494" spans="1:56" x14ac:dyDescent="0.25">
      <c r="A2494" t="s">
        <v>323</v>
      </c>
      <c r="D2494" t="s">
        <v>1</v>
      </c>
      <c r="G2494" s="156">
        <v>43258</v>
      </c>
      <c r="H2494" s="41">
        <f t="shared" si="43"/>
        <v>8458.3501810000016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2.5141740000000001</v>
      </c>
      <c r="V2494">
        <v>2.2969740000000001</v>
      </c>
      <c r="W2494">
        <v>2.5425990000000001</v>
      </c>
      <c r="X2494">
        <v>2.729171</v>
      </c>
      <c r="Y2494">
        <v>5.7713850000000004</v>
      </c>
      <c r="Z2494">
        <v>66.084986000000001</v>
      </c>
      <c r="AA2494">
        <v>422.71232800000001</v>
      </c>
      <c r="AB2494">
        <v>653.60825699999998</v>
      </c>
      <c r="AC2494">
        <v>1749.373343</v>
      </c>
      <c r="AD2494">
        <v>1464.980671</v>
      </c>
      <c r="AE2494">
        <v>1134.9791769999999</v>
      </c>
      <c r="AF2494">
        <v>373.410777</v>
      </c>
      <c r="AG2494">
        <v>76.861421000000007</v>
      </c>
      <c r="AH2494">
        <v>747.98796800000002</v>
      </c>
      <c r="AI2494">
        <v>672.57800599999996</v>
      </c>
      <c r="AJ2494">
        <v>339.058807</v>
      </c>
      <c r="AK2494">
        <v>335.682368</v>
      </c>
      <c r="AL2494">
        <v>166.71127100000001</v>
      </c>
      <c r="AM2494">
        <v>115.269898</v>
      </c>
      <c r="AN2494">
        <v>61.011997000000001</v>
      </c>
      <c r="AO2494">
        <v>31.233826000000001</v>
      </c>
      <c r="AP2494">
        <v>6.732958</v>
      </c>
      <c r="AQ2494">
        <v>2.6197620000000001</v>
      </c>
      <c r="AR2494">
        <v>2.8868459999999998</v>
      </c>
      <c r="AS2494">
        <v>3.5287950000000001</v>
      </c>
      <c r="AT2494">
        <v>4.4906420000000002</v>
      </c>
      <c r="AU2494">
        <v>4.7579000000000002</v>
      </c>
      <c r="AV2494">
        <v>5.9338740000000003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</row>
    <row r="2495" spans="1:56" x14ac:dyDescent="0.25">
      <c r="A2495" t="s">
        <v>323</v>
      </c>
      <c r="D2495" t="s">
        <v>1</v>
      </c>
      <c r="G2495" s="156">
        <v>43259</v>
      </c>
      <c r="H2495" s="41">
        <f t="shared" si="43"/>
        <v>808.19703599999991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0.66514899999999999</v>
      </c>
      <c r="V2495">
        <v>1.1861809999999999</v>
      </c>
      <c r="W2495">
        <v>0.99210900000000002</v>
      </c>
      <c r="X2495">
        <v>1.4101129999999999</v>
      </c>
      <c r="Y2495">
        <v>0.74667700000000004</v>
      </c>
      <c r="Z2495">
        <v>0.98900600000000005</v>
      </c>
      <c r="AA2495">
        <v>0.98393200000000003</v>
      </c>
      <c r="AB2495">
        <v>2.4918819999999999</v>
      </c>
      <c r="AC2495">
        <v>12.857106</v>
      </c>
      <c r="AD2495">
        <v>9.5307480000000009</v>
      </c>
      <c r="AE2495">
        <v>35.501230999999997</v>
      </c>
      <c r="AF2495">
        <v>15.546156</v>
      </c>
      <c r="AG2495">
        <v>38.839709999999997</v>
      </c>
      <c r="AH2495">
        <v>80.571681999999996</v>
      </c>
      <c r="AI2495">
        <v>78.055648000000005</v>
      </c>
      <c r="AJ2495">
        <v>103.15599400000001</v>
      </c>
      <c r="AK2495">
        <v>109.18192000000001</v>
      </c>
      <c r="AL2495">
        <v>39.526043999999999</v>
      </c>
      <c r="AM2495">
        <v>48.530748000000003</v>
      </c>
      <c r="AN2495">
        <v>154.08320399999999</v>
      </c>
      <c r="AO2495">
        <v>51.682516999999997</v>
      </c>
      <c r="AP2495">
        <v>10.303139</v>
      </c>
      <c r="AQ2495">
        <v>1.3876189999999999</v>
      </c>
      <c r="AR2495">
        <v>0.78786</v>
      </c>
      <c r="AS2495">
        <v>1.2313099999999999</v>
      </c>
      <c r="AT2495">
        <v>3.2481330000000002</v>
      </c>
      <c r="AU2495">
        <v>2.3958689999999998</v>
      </c>
      <c r="AV2495">
        <v>2.3153489999999999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</row>
    <row r="2496" spans="1:56" x14ac:dyDescent="0.25">
      <c r="A2496" t="s">
        <v>323</v>
      </c>
      <c r="D2496" t="s">
        <v>1</v>
      </c>
      <c r="G2496" s="156">
        <v>43260</v>
      </c>
      <c r="H2496" s="41">
        <f t="shared" si="43"/>
        <v>23810.092805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0.78247900000000004</v>
      </c>
      <c r="V2496">
        <v>1.1002940000000001</v>
      </c>
      <c r="W2496">
        <v>1.0070349999999999</v>
      </c>
      <c r="X2496">
        <v>0.70399500000000004</v>
      </c>
      <c r="Y2496">
        <v>0.90146800000000005</v>
      </c>
      <c r="Z2496">
        <v>9.1267390000000006</v>
      </c>
      <c r="AA2496">
        <v>26.642804000000002</v>
      </c>
      <c r="AB2496">
        <v>88.900049999999993</v>
      </c>
      <c r="AC2496">
        <v>243.167654</v>
      </c>
      <c r="AD2496">
        <v>370.16240599999998</v>
      </c>
      <c r="AE2496">
        <v>651.70129899999995</v>
      </c>
      <c r="AF2496">
        <v>1322.1808940000001</v>
      </c>
      <c r="AG2496">
        <v>1856.7663399999999</v>
      </c>
      <c r="AH2496">
        <v>2993.6871740000001</v>
      </c>
      <c r="AI2496">
        <v>3351.1172900000001</v>
      </c>
      <c r="AJ2496">
        <v>3234.556838</v>
      </c>
      <c r="AK2496">
        <v>2543.7526389999998</v>
      </c>
      <c r="AL2496">
        <v>2453.1566200000002</v>
      </c>
      <c r="AM2496">
        <v>2286.4488889999998</v>
      </c>
      <c r="AN2496">
        <v>1493.2602320000001</v>
      </c>
      <c r="AO2496">
        <v>703.82828600000005</v>
      </c>
      <c r="AP2496">
        <v>154.931982</v>
      </c>
      <c r="AQ2496">
        <v>9.7284939999999995</v>
      </c>
      <c r="AR2496">
        <v>2.2745299999999999</v>
      </c>
      <c r="AS2496">
        <v>3.3427419999999999</v>
      </c>
      <c r="AT2496">
        <v>2.4991859999999999</v>
      </c>
      <c r="AU2496">
        <v>2.1077469999999998</v>
      </c>
      <c r="AV2496">
        <v>2.2566989999999998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</row>
    <row r="2497" spans="1:56" x14ac:dyDescent="0.25">
      <c r="A2497" t="s">
        <v>323</v>
      </c>
      <c r="D2497" t="s">
        <v>1</v>
      </c>
      <c r="G2497" s="156">
        <v>43261</v>
      </c>
      <c r="H2497" s="41">
        <f t="shared" si="43"/>
        <v>42655.38098899999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0.79220699999999999</v>
      </c>
      <c r="V2497">
        <v>0.89662200000000003</v>
      </c>
      <c r="W2497">
        <v>0.88596299999999995</v>
      </c>
      <c r="X2497">
        <v>1.0145230000000001</v>
      </c>
      <c r="Y2497">
        <v>2.7518959999999999</v>
      </c>
      <c r="Z2497">
        <v>76.270667000000003</v>
      </c>
      <c r="AA2497">
        <v>367.44528200000002</v>
      </c>
      <c r="AB2497">
        <v>911.79902800000002</v>
      </c>
      <c r="AC2497">
        <v>1688.283232</v>
      </c>
      <c r="AD2497">
        <v>2532.3616339999999</v>
      </c>
      <c r="AE2497">
        <v>3282.4545269999999</v>
      </c>
      <c r="AF2497">
        <v>3874.0200719999998</v>
      </c>
      <c r="AG2497">
        <v>4287.4043680000004</v>
      </c>
      <c r="AH2497">
        <v>4521.259892</v>
      </c>
      <c r="AI2497">
        <v>4519.3841080000002</v>
      </c>
      <c r="AJ2497">
        <v>4304.9315059999999</v>
      </c>
      <c r="AK2497">
        <v>3918.5218570000002</v>
      </c>
      <c r="AL2497">
        <v>3295.9481380000002</v>
      </c>
      <c r="AM2497">
        <v>2491.8062570000002</v>
      </c>
      <c r="AN2497">
        <v>1598.5942</v>
      </c>
      <c r="AO2497">
        <v>754.21670400000005</v>
      </c>
      <c r="AP2497">
        <v>199.5789</v>
      </c>
      <c r="AQ2497">
        <v>13.547712000000001</v>
      </c>
      <c r="AR2497">
        <v>1.676248</v>
      </c>
      <c r="AS2497">
        <v>1.6998599999999999</v>
      </c>
      <c r="AT2497">
        <v>1.8627039999999999</v>
      </c>
      <c r="AU2497">
        <v>3.4074650000000002</v>
      </c>
      <c r="AV2497">
        <v>2.5654170000000001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</row>
    <row r="2498" spans="1:56" x14ac:dyDescent="0.25">
      <c r="A2498" t="s">
        <v>323</v>
      </c>
      <c r="D2498" t="s">
        <v>1</v>
      </c>
      <c r="G2498" s="156">
        <v>43262</v>
      </c>
      <c r="H2498" s="41">
        <f t="shared" si="43"/>
        <v>38842.036979000004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0.77212700000000001</v>
      </c>
      <c r="V2498">
        <v>1.010642</v>
      </c>
      <c r="W2498">
        <v>1.0011829999999999</v>
      </c>
      <c r="X2498">
        <v>1.004643</v>
      </c>
      <c r="Y2498">
        <v>4.9206659999999998</v>
      </c>
      <c r="Z2498">
        <v>114.513537</v>
      </c>
      <c r="AA2498">
        <v>478.354152</v>
      </c>
      <c r="AB2498">
        <v>794.67384800000002</v>
      </c>
      <c r="AC2498">
        <v>1167.956152</v>
      </c>
      <c r="AD2498">
        <v>1253.6098039999999</v>
      </c>
      <c r="AE2498">
        <v>2148.6522970000001</v>
      </c>
      <c r="AF2498">
        <v>3825.4083919999998</v>
      </c>
      <c r="AG2498">
        <v>4205.5664379999998</v>
      </c>
      <c r="AH2498">
        <v>4444.8445119999997</v>
      </c>
      <c r="AI2498">
        <v>4458.8598780000002</v>
      </c>
      <c r="AJ2498">
        <v>4307.2976760000001</v>
      </c>
      <c r="AK2498">
        <v>3854.0484769999998</v>
      </c>
      <c r="AL2498">
        <v>3222.7400080000002</v>
      </c>
      <c r="AM2498">
        <v>2369.623677</v>
      </c>
      <c r="AN2498">
        <v>1407.1319699999999</v>
      </c>
      <c r="AO2498">
        <v>695.12487399999998</v>
      </c>
      <c r="AP2498">
        <v>64.512960000000007</v>
      </c>
      <c r="AQ2498">
        <v>2.8115220000000001</v>
      </c>
      <c r="AR2498">
        <v>3.6175579999999998</v>
      </c>
      <c r="AS2498">
        <v>3.5656699999999999</v>
      </c>
      <c r="AT2498">
        <v>3.439514</v>
      </c>
      <c r="AU2498">
        <v>3.7435749999999999</v>
      </c>
      <c r="AV2498">
        <v>3.2312270000000001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</row>
    <row r="2499" spans="1:56" x14ac:dyDescent="0.25">
      <c r="A2499" t="s">
        <v>323</v>
      </c>
      <c r="D2499" t="s">
        <v>1</v>
      </c>
      <c r="G2499" s="156">
        <v>43263</v>
      </c>
      <c r="H2499" s="41">
        <f t="shared" si="43"/>
        <v>20136.801780999998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0.799427</v>
      </c>
      <c r="V2499">
        <v>0.87495999999999996</v>
      </c>
      <c r="W2499">
        <v>0.68437999999999999</v>
      </c>
      <c r="X2499">
        <v>0.85440199999999999</v>
      </c>
      <c r="Y2499">
        <v>2.6820339999999998</v>
      </c>
      <c r="Z2499">
        <v>2.75238</v>
      </c>
      <c r="AA2499">
        <v>3.3644020000000001</v>
      </c>
      <c r="AB2499">
        <v>37.966140000000003</v>
      </c>
      <c r="AC2499">
        <v>247.79583099999999</v>
      </c>
      <c r="AD2499">
        <v>800.68651499999999</v>
      </c>
      <c r="AE2499">
        <v>1010.528958</v>
      </c>
      <c r="AF2499">
        <v>2017.7172419999999</v>
      </c>
      <c r="AG2499">
        <v>2342.6301910000002</v>
      </c>
      <c r="AH2499">
        <v>2800.4906089999999</v>
      </c>
      <c r="AI2499">
        <v>3695.5145299999999</v>
      </c>
      <c r="AJ2499">
        <v>3750.869314</v>
      </c>
      <c r="AK2499">
        <v>1390.4913449999999</v>
      </c>
      <c r="AL2499">
        <v>723.26150900000005</v>
      </c>
      <c r="AM2499">
        <v>585.69001100000003</v>
      </c>
      <c r="AN2499">
        <v>562.49758799999995</v>
      </c>
      <c r="AO2499">
        <v>118.671037</v>
      </c>
      <c r="AP2499">
        <v>25.139510000000001</v>
      </c>
      <c r="AQ2499">
        <v>1.5750420000000001</v>
      </c>
      <c r="AR2499">
        <v>1.9635480000000001</v>
      </c>
      <c r="AS2499">
        <v>2.7598859999999998</v>
      </c>
      <c r="AT2499">
        <v>3.3532630000000001</v>
      </c>
      <c r="AU2499">
        <v>2.9237000000000002</v>
      </c>
      <c r="AV2499">
        <v>2.264027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</row>
    <row r="2500" spans="1:56" x14ac:dyDescent="0.25">
      <c r="A2500" t="s">
        <v>323</v>
      </c>
      <c r="D2500" t="s">
        <v>1</v>
      </c>
      <c r="G2500" s="156">
        <v>43264</v>
      </c>
      <c r="H2500" s="41">
        <f t="shared" si="43"/>
        <v>13600.551894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0.94934099999999999</v>
      </c>
      <c r="V2500">
        <v>0.74668100000000004</v>
      </c>
      <c r="W2500">
        <v>0.822573</v>
      </c>
      <c r="X2500">
        <v>1.0549809999999999</v>
      </c>
      <c r="Y2500">
        <v>1.187265</v>
      </c>
      <c r="Z2500">
        <v>14.699202</v>
      </c>
      <c r="AA2500">
        <v>97.351500000000001</v>
      </c>
      <c r="AB2500">
        <v>191.009713</v>
      </c>
      <c r="AC2500">
        <v>420.979017</v>
      </c>
      <c r="AD2500">
        <v>1213.0795430000001</v>
      </c>
      <c r="AE2500">
        <v>2470.3063350000002</v>
      </c>
      <c r="AF2500">
        <v>1337.417498</v>
      </c>
      <c r="AG2500">
        <v>1214.625176</v>
      </c>
      <c r="AH2500">
        <v>840.77186400000005</v>
      </c>
      <c r="AI2500">
        <v>1056.9980149999999</v>
      </c>
      <c r="AJ2500">
        <v>1192.5347039999999</v>
      </c>
      <c r="AK2500">
        <v>1867.2643869999999</v>
      </c>
      <c r="AL2500">
        <v>485.78684500000003</v>
      </c>
      <c r="AM2500">
        <v>520.30559900000003</v>
      </c>
      <c r="AN2500">
        <v>184.739555</v>
      </c>
      <c r="AO2500">
        <v>468.17774800000001</v>
      </c>
      <c r="AP2500">
        <v>11.003882000000001</v>
      </c>
      <c r="AQ2500">
        <v>2.1542690000000002</v>
      </c>
      <c r="AR2500">
        <v>1.1140639999999999</v>
      </c>
      <c r="AS2500">
        <v>1.2977939999999999</v>
      </c>
      <c r="AT2500">
        <v>1.401349</v>
      </c>
      <c r="AU2500">
        <v>1.762945</v>
      </c>
      <c r="AV2500">
        <v>1.010049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</row>
    <row r="2501" spans="1:56" x14ac:dyDescent="0.25">
      <c r="A2501" t="s">
        <v>323</v>
      </c>
      <c r="D2501" t="s">
        <v>1</v>
      </c>
      <c r="G2501" s="156">
        <v>43265</v>
      </c>
      <c r="H2501" s="41">
        <f t="shared" si="43"/>
        <v>28283.028321000002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0.58312900000000001</v>
      </c>
      <c r="V2501">
        <v>0.74132900000000002</v>
      </c>
      <c r="W2501">
        <v>1.1537539999999999</v>
      </c>
      <c r="X2501">
        <v>0.78182600000000002</v>
      </c>
      <c r="Y2501">
        <v>0.84633999999999998</v>
      </c>
      <c r="Z2501">
        <v>5.2356910000000001</v>
      </c>
      <c r="AA2501">
        <v>125.18598299999999</v>
      </c>
      <c r="AB2501">
        <v>973.766212</v>
      </c>
      <c r="AC2501">
        <v>1708.8302980000001</v>
      </c>
      <c r="AD2501">
        <v>2459.957026</v>
      </c>
      <c r="AE2501">
        <v>3163.3216819999998</v>
      </c>
      <c r="AF2501">
        <v>3522.6556820000001</v>
      </c>
      <c r="AG2501">
        <v>3888.8240259999998</v>
      </c>
      <c r="AH2501">
        <v>3857.2930230000002</v>
      </c>
      <c r="AI2501">
        <v>2812.3350110000001</v>
      </c>
      <c r="AJ2501">
        <v>1683.7327620000001</v>
      </c>
      <c r="AK2501">
        <v>987.89327300000002</v>
      </c>
      <c r="AL2501">
        <v>439.37842599999999</v>
      </c>
      <c r="AM2501">
        <v>629.045253</v>
      </c>
      <c r="AN2501">
        <v>847.900352</v>
      </c>
      <c r="AO2501">
        <v>921.84228099999996</v>
      </c>
      <c r="AP2501">
        <v>231.907613</v>
      </c>
      <c r="AQ2501">
        <v>11.148417</v>
      </c>
      <c r="AR2501">
        <v>1.686301</v>
      </c>
      <c r="AS2501">
        <v>1.4880500000000001</v>
      </c>
      <c r="AT2501">
        <v>2.1200969999999999</v>
      </c>
      <c r="AU2501">
        <v>2.0149550000000001</v>
      </c>
      <c r="AV2501">
        <v>1.359529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</row>
    <row r="2502" spans="1:56" x14ac:dyDescent="0.25">
      <c r="A2502" t="s">
        <v>323</v>
      </c>
      <c r="D2502" t="s">
        <v>1</v>
      </c>
      <c r="G2502" s="156">
        <v>43266</v>
      </c>
      <c r="H2502" s="41">
        <f t="shared" si="43"/>
        <v>8664.6544359999989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0.53634899999999996</v>
      </c>
      <c r="V2502">
        <v>0.65068099999999995</v>
      </c>
      <c r="W2502">
        <v>0.77230900000000002</v>
      </c>
      <c r="X2502">
        <v>0.654613</v>
      </c>
      <c r="Y2502">
        <v>0.89167700000000005</v>
      </c>
      <c r="Z2502">
        <v>1.360306</v>
      </c>
      <c r="AA2502">
        <v>183.23173199999999</v>
      </c>
      <c r="AB2502">
        <v>813.83833200000004</v>
      </c>
      <c r="AC2502">
        <v>1215.590156</v>
      </c>
      <c r="AD2502">
        <v>1440.8846980000001</v>
      </c>
      <c r="AE2502">
        <v>126.48588100000001</v>
      </c>
      <c r="AF2502">
        <v>406.33905600000003</v>
      </c>
      <c r="AG2502">
        <v>216.80811</v>
      </c>
      <c r="AH2502">
        <v>575.92343200000005</v>
      </c>
      <c r="AI2502">
        <v>804.96539800000005</v>
      </c>
      <c r="AJ2502">
        <v>777.93544399999996</v>
      </c>
      <c r="AK2502">
        <v>363.43362000000002</v>
      </c>
      <c r="AL2502">
        <v>593.07809399999996</v>
      </c>
      <c r="AM2502">
        <v>598.50104799999997</v>
      </c>
      <c r="AN2502">
        <v>142.401704</v>
      </c>
      <c r="AO2502">
        <v>329.52911699999999</v>
      </c>
      <c r="AP2502">
        <v>61.424539000000003</v>
      </c>
      <c r="AQ2502">
        <v>3.5428190000000002</v>
      </c>
      <c r="AR2502">
        <v>0.89805999999999997</v>
      </c>
      <c r="AS2502">
        <v>1.0273099999999999</v>
      </c>
      <c r="AT2502">
        <v>1.5957330000000001</v>
      </c>
      <c r="AU2502">
        <v>1.089769</v>
      </c>
      <c r="AV2502">
        <v>1.2644489999999999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</row>
    <row r="2503" spans="1:56" x14ac:dyDescent="0.25">
      <c r="A2503" t="s">
        <v>323</v>
      </c>
      <c r="D2503" t="s">
        <v>1</v>
      </c>
      <c r="G2503" s="156">
        <v>43267</v>
      </c>
      <c r="H2503" s="41">
        <f t="shared" si="43"/>
        <v>16021.484244999998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0.637849</v>
      </c>
      <c r="V2503">
        <v>0.76486399999999999</v>
      </c>
      <c r="W2503">
        <v>0.71480500000000002</v>
      </c>
      <c r="X2503">
        <v>0.66076500000000005</v>
      </c>
      <c r="Y2503">
        <v>0.79133799999999999</v>
      </c>
      <c r="Z2503">
        <v>30.980308999999998</v>
      </c>
      <c r="AA2503">
        <v>345.65032400000001</v>
      </c>
      <c r="AB2503">
        <v>806.15626999999995</v>
      </c>
      <c r="AC2503">
        <v>1384.3443239999999</v>
      </c>
      <c r="AD2503">
        <v>1729.122476</v>
      </c>
      <c r="AE2503">
        <v>1818.2432690000001</v>
      </c>
      <c r="AF2503">
        <v>792.31476399999997</v>
      </c>
      <c r="AG2503">
        <v>1435.39356</v>
      </c>
      <c r="AH2503">
        <v>1754.249984</v>
      </c>
      <c r="AI2503">
        <v>1778.8089500000001</v>
      </c>
      <c r="AJ2503">
        <v>1232.319248</v>
      </c>
      <c r="AK2503">
        <v>794.09439899999995</v>
      </c>
      <c r="AL2503">
        <v>672.70597999999995</v>
      </c>
      <c r="AM2503">
        <v>705.29669899999999</v>
      </c>
      <c r="AN2503">
        <v>506.00919199999998</v>
      </c>
      <c r="AO2503">
        <v>178.036846</v>
      </c>
      <c r="AP2503">
        <v>42.989531999999997</v>
      </c>
      <c r="AQ2503">
        <v>2.882444</v>
      </c>
      <c r="AR2503">
        <v>1.6333800000000001</v>
      </c>
      <c r="AS2503">
        <v>2.461392</v>
      </c>
      <c r="AT2503">
        <v>1.583836</v>
      </c>
      <c r="AU2503">
        <v>1.318397</v>
      </c>
      <c r="AV2503">
        <v>1.3190489999999999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</row>
    <row r="2504" spans="1:56" x14ac:dyDescent="0.25">
      <c r="A2504" t="s">
        <v>323</v>
      </c>
      <c r="D2504" t="s">
        <v>1</v>
      </c>
      <c r="G2504" s="156">
        <v>43268</v>
      </c>
      <c r="H2504" s="41">
        <f t="shared" si="43"/>
        <v>3889.3522450000005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0.64514899999999997</v>
      </c>
      <c r="V2504">
        <v>0.55416399999999999</v>
      </c>
      <c r="W2504">
        <v>0.577905</v>
      </c>
      <c r="X2504">
        <v>0.83806499999999995</v>
      </c>
      <c r="Y2504">
        <v>0.95373799999999997</v>
      </c>
      <c r="Z2504">
        <v>1.3792089999999999</v>
      </c>
      <c r="AA2504">
        <v>2.8744239999999999</v>
      </c>
      <c r="AB2504">
        <v>2.0126200000000001</v>
      </c>
      <c r="AC2504">
        <v>7.9555740000000004</v>
      </c>
      <c r="AD2504">
        <v>5.1864759999999999</v>
      </c>
      <c r="AE2504">
        <v>26.295869</v>
      </c>
      <c r="AF2504">
        <v>648.04106400000001</v>
      </c>
      <c r="AG2504">
        <v>1759.0297599999999</v>
      </c>
      <c r="AH2504">
        <v>569.36628399999995</v>
      </c>
      <c r="AI2504">
        <v>50.155500000000004</v>
      </c>
      <c r="AJ2504">
        <v>29.820698</v>
      </c>
      <c r="AK2504">
        <v>34.366399000000001</v>
      </c>
      <c r="AL2504">
        <v>49.551180000000002</v>
      </c>
      <c r="AM2504">
        <v>127.351699</v>
      </c>
      <c r="AN2504">
        <v>325.95554199999998</v>
      </c>
      <c r="AO2504">
        <v>215.67379600000001</v>
      </c>
      <c r="AP2504">
        <v>16.364632</v>
      </c>
      <c r="AQ2504">
        <v>8.7614439999999991</v>
      </c>
      <c r="AR2504">
        <v>1.0385800000000001</v>
      </c>
      <c r="AS2504">
        <v>1.2949919999999999</v>
      </c>
      <c r="AT2504">
        <v>1.154636</v>
      </c>
      <c r="AU2504">
        <v>1.0349969999999999</v>
      </c>
      <c r="AV2504">
        <v>1.1178490000000001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</row>
    <row r="2505" spans="1:56" x14ac:dyDescent="0.25">
      <c r="A2505" t="s">
        <v>323</v>
      </c>
      <c r="D2505" t="s">
        <v>1</v>
      </c>
      <c r="G2505" s="156">
        <v>43269</v>
      </c>
      <c r="H2505" s="41">
        <f t="shared" si="43"/>
        <v>6825.7405970000018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0.572349</v>
      </c>
      <c r="V2505">
        <v>0.77714899999999998</v>
      </c>
      <c r="W2505">
        <v>0.58083899999999999</v>
      </c>
      <c r="X2505">
        <v>0.72027099999999999</v>
      </c>
      <c r="Y2505">
        <v>1.2867409999999999</v>
      </c>
      <c r="Z2505">
        <v>44.310181</v>
      </c>
      <c r="AA2505">
        <v>172.90812</v>
      </c>
      <c r="AB2505">
        <v>385.28543200000001</v>
      </c>
      <c r="AC2505">
        <v>248.18480299999999</v>
      </c>
      <c r="AD2505">
        <v>242.67192800000001</v>
      </c>
      <c r="AE2505">
        <v>776.14520500000003</v>
      </c>
      <c r="AF2505">
        <v>580.25158299999998</v>
      </c>
      <c r="AG2505">
        <v>781.19153500000004</v>
      </c>
      <c r="AH2505">
        <v>607.52232100000003</v>
      </c>
      <c r="AI2505">
        <v>419.52650799999998</v>
      </c>
      <c r="AJ2505">
        <v>783.93272999999999</v>
      </c>
      <c r="AK2505">
        <v>648.97555499999999</v>
      </c>
      <c r="AL2505">
        <v>358.98769900000002</v>
      </c>
      <c r="AM2505">
        <v>473.56583999999998</v>
      </c>
      <c r="AN2505">
        <v>207.954072</v>
      </c>
      <c r="AO2505">
        <v>67.609478999999993</v>
      </c>
      <c r="AP2505">
        <v>13.328986</v>
      </c>
      <c r="AQ2505">
        <v>1.6499029999999999</v>
      </c>
      <c r="AR2505">
        <v>1.1377120000000001</v>
      </c>
      <c r="AS2505">
        <v>2.0237850000000002</v>
      </c>
      <c r="AT2505">
        <v>2.1255730000000002</v>
      </c>
      <c r="AU2505">
        <v>1.318449</v>
      </c>
      <c r="AV2505">
        <v>1.1958489999999999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</row>
    <row r="2506" spans="1:56" x14ac:dyDescent="0.25">
      <c r="A2506" t="s">
        <v>323</v>
      </c>
      <c r="D2506" t="s">
        <v>1</v>
      </c>
      <c r="G2506" s="156">
        <v>43270</v>
      </c>
      <c r="H2506" s="41">
        <f t="shared" si="43"/>
        <v>33253.28668099999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0.61242700000000005</v>
      </c>
      <c r="V2506">
        <v>0.75426000000000004</v>
      </c>
      <c r="W2506">
        <v>0.57118000000000002</v>
      </c>
      <c r="X2506">
        <v>0.79560200000000003</v>
      </c>
      <c r="Y2506">
        <v>1.275034</v>
      </c>
      <c r="Z2506">
        <v>52.637979999999999</v>
      </c>
      <c r="AA2506">
        <v>321.35425199999997</v>
      </c>
      <c r="AB2506">
        <v>843.38234</v>
      </c>
      <c r="AC2506">
        <v>1521.918281</v>
      </c>
      <c r="AD2506">
        <v>2009.9646150000001</v>
      </c>
      <c r="AE2506">
        <v>2590.9947579999998</v>
      </c>
      <c r="AF2506">
        <v>3314.1875420000001</v>
      </c>
      <c r="AG2506">
        <v>3631.0219910000001</v>
      </c>
      <c r="AH2506">
        <v>3874.0478090000001</v>
      </c>
      <c r="AI2506">
        <v>3837.30978</v>
      </c>
      <c r="AJ2506">
        <v>3322.876964</v>
      </c>
      <c r="AK2506">
        <v>2335.1212449999998</v>
      </c>
      <c r="AL2506">
        <v>1871.1142090000001</v>
      </c>
      <c r="AM2506">
        <v>1703.7234109999999</v>
      </c>
      <c r="AN2506">
        <v>1139.913638</v>
      </c>
      <c r="AO2506">
        <v>750.52578700000004</v>
      </c>
      <c r="AP2506">
        <v>114.45321</v>
      </c>
      <c r="AQ2506">
        <v>3.2134420000000001</v>
      </c>
      <c r="AR2506">
        <v>1.7574479999999999</v>
      </c>
      <c r="AS2506">
        <v>2.185686</v>
      </c>
      <c r="AT2506">
        <v>2.850463</v>
      </c>
      <c r="AU2506">
        <v>2.4836999999999998</v>
      </c>
      <c r="AV2506">
        <v>2.239627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</row>
    <row r="2507" spans="1:56" x14ac:dyDescent="0.25">
      <c r="A2507" t="s">
        <v>323</v>
      </c>
      <c r="D2507" t="s">
        <v>1</v>
      </c>
      <c r="G2507" s="156">
        <v>43271</v>
      </c>
      <c r="H2507" s="41">
        <f t="shared" si="43"/>
        <v>23042.107498999998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0.69354099999999996</v>
      </c>
      <c r="V2507">
        <v>0.66758099999999998</v>
      </c>
      <c r="W2507">
        <v>1.447373</v>
      </c>
      <c r="X2507">
        <v>0.738981</v>
      </c>
      <c r="Y2507">
        <v>1.110765</v>
      </c>
      <c r="Z2507">
        <v>7.2347869999999999</v>
      </c>
      <c r="AA2507">
        <v>107.274185</v>
      </c>
      <c r="AB2507">
        <v>295.41029800000001</v>
      </c>
      <c r="AC2507">
        <v>661.47700199999997</v>
      </c>
      <c r="AD2507">
        <v>997.03057799999999</v>
      </c>
      <c r="AE2507">
        <v>1413.64842</v>
      </c>
      <c r="AF2507">
        <v>1941.5851829999999</v>
      </c>
      <c r="AG2507">
        <v>1339.5641109999999</v>
      </c>
      <c r="AH2507">
        <v>1925.165649</v>
      </c>
      <c r="AI2507">
        <v>1844.6795999999999</v>
      </c>
      <c r="AJ2507">
        <v>2192.9590889999999</v>
      </c>
      <c r="AK2507">
        <v>2577.373572</v>
      </c>
      <c r="AL2507">
        <v>3238.3625299999999</v>
      </c>
      <c r="AM2507">
        <v>2469.3618339999998</v>
      </c>
      <c r="AN2507">
        <v>1328.5254399999999</v>
      </c>
      <c r="AO2507">
        <v>481.02783299999999</v>
      </c>
      <c r="AP2507">
        <v>192.848467</v>
      </c>
      <c r="AQ2507">
        <v>13.699154</v>
      </c>
      <c r="AR2507">
        <v>1.7972490000000001</v>
      </c>
      <c r="AS2507">
        <v>2.1798790000000001</v>
      </c>
      <c r="AT2507">
        <v>2.4459339999999998</v>
      </c>
      <c r="AU2507">
        <v>1.94563</v>
      </c>
      <c r="AV2507">
        <v>1.8528340000000001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</row>
    <row r="2508" spans="1:56" x14ac:dyDescent="0.25">
      <c r="A2508" t="s">
        <v>323</v>
      </c>
      <c r="D2508" t="s">
        <v>1</v>
      </c>
      <c r="G2508" s="156">
        <v>43272</v>
      </c>
      <c r="H2508" s="41">
        <f t="shared" si="43"/>
        <v>37149.009654999987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0.84868200000000005</v>
      </c>
      <c r="V2508">
        <v>0.98268200000000006</v>
      </c>
      <c r="W2508">
        <v>0.95060699999999998</v>
      </c>
      <c r="X2508">
        <v>1.017379</v>
      </c>
      <c r="Y2508">
        <v>2.0663930000000001</v>
      </c>
      <c r="Z2508">
        <v>59.109693999999998</v>
      </c>
      <c r="AA2508">
        <v>341.45963599999999</v>
      </c>
      <c r="AB2508">
        <v>899.26441499999999</v>
      </c>
      <c r="AC2508">
        <v>1551.817301</v>
      </c>
      <c r="AD2508">
        <v>2166.731229</v>
      </c>
      <c r="AE2508">
        <v>2824.6472349999999</v>
      </c>
      <c r="AF2508">
        <v>3342.1621850000001</v>
      </c>
      <c r="AG2508">
        <v>3616.6998789999998</v>
      </c>
      <c r="AH2508">
        <v>3989.3779260000001</v>
      </c>
      <c r="AI2508">
        <v>4070.5641139999998</v>
      </c>
      <c r="AJ2508">
        <v>3147.2638149999998</v>
      </c>
      <c r="AK2508">
        <v>3213.5049760000002</v>
      </c>
      <c r="AL2508">
        <v>3078.6591290000001</v>
      </c>
      <c r="AM2508">
        <v>2329.6306060000002</v>
      </c>
      <c r="AN2508">
        <v>1536.834805</v>
      </c>
      <c r="AO2508">
        <v>746.67933400000004</v>
      </c>
      <c r="AP2508">
        <v>202.278066</v>
      </c>
      <c r="AQ2508">
        <v>15.782170000000001</v>
      </c>
      <c r="AR2508">
        <v>2.4746540000000001</v>
      </c>
      <c r="AS2508">
        <v>2.1112030000000002</v>
      </c>
      <c r="AT2508">
        <v>2.21645</v>
      </c>
      <c r="AU2508">
        <v>1.9530080000000001</v>
      </c>
      <c r="AV2508">
        <v>1.9220820000000001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</row>
    <row r="2509" spans="1:56" x14ac:dyDescent="0.25">
      <c r="A2509" t="s">
        <v>323</v>
      </c>
      <c r="D2509" t="s">
        <v>1</v>
      </c>
      <c r="G2509" s="156">
        <v>43273</v>
      </c>
      <c r="H2509" s="41">
        <f t="shared" si="43"/>
        <v>23695.376338000002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0.83608199999999999</v>
      </c>
      <c r="V2509">
        <v>0.92251399999999995</v>
      </c>
      <c r="W2509">
        <v>0.87434199999999995</v>
      </c>
      <c r="X2509">
        <v>1.222046</v>
      </c>
      <c r="Y2509">
        <v>1.47201</v>
      </c>
      <c r="Z2509">
        <v>36.531289000000001</v>
      </c>
      <c r="AA2509">
        <v>324.95845400000002</v>
      </c>
      <c r="AB2509">
        <v>843.76465800000005</v>
      </c>
      <c r="AC2509">
        <v>1504.229748</v>
      </c>
      <c r="AD2509">
        <v>2178.8961319999999</v>
      </c>
      <c r="AE2509">
        <v>2814.0462750000002</v>
      </c>
      <c r="AF2509">
        <v>3339.0467090000002</v>
      </c>
      <c r="AG2509">
        <v>3682.9852759999999</v>
      </c>
      <c r="AH2509">
        <v>3446.8039600000002</v>
      </c>
      <c r="AI2509">
        <v>1884.2192869999999</v>
      </c>
      <c r="AJ2509">
        <v>795.33669699999996</v>
      </c>
      <c r="AK2509">
        <v>478.24971099999999</v>
      </c>
      <c r="AL2509">
        <v>722.58872899999994</v>
      </c>
      <c r="AM2509">
        <v>1085.536938</v>
      </c>
      <c r="AN2509">
        <v>407.866601</v>
      </c>
      <c r="AO2509">
        <v>100.830693</v>
      </c>
      <c r="AP2509">
        <v>29.799057000000001</v>
      </c>
      <c r="AQ2509">
        <v>3.9986440000000001</v>
      </c>
      <c r="AR2509">
        <v>1.8836930000000001</v>
      </c>
      <c r="AS2509">
        <v>2.101143</v>
      </c>
      <c r="AT2509">
        <v>2.2268659999999998</v>
      </c>
      <c r="AU2509">
        <v>2.2780019999999999</v>
      </c>
      <c r="AV2509">
        <v>1.8707819999999999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</row>
    <row r="2510" spans="1:56" x14ac:dyDescent="0.25">
      <c r="A2510" t="s">
        <v>323</v>
      </c>
      <c r="D2510" t="s">
        <v>1</v>
      </c>
      <c r="G2510" s="156">
        <v>43274</v>
      </c>
      <c r="H2510" s="41">
        <f t="shared" si="43"/>
        <v>2079.6084840000003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0.93748200000000004</v>
      </c>
      <c r="V2510">
        <v>0.97889700000000002</v>
      </c>
      <c r="W2510">
        <v>1.2564379999999999</v>
      </c>
      <c r="X2510">
        <v>1.0265979999999999</v>
      </c>
      <c r="Y2510">
        <v>1.2246710000000001</v>
      </c>
      <c r="Z2510">
        <v>61.455871000000002</v>
      </c>
      <c r="AA2510">
        <v>77.123305999999999</v>
      </c>
      <c r="AB2510">
        <v>14.926360000000001</v>
      </c>
      <c r="AC2510">
        <v>207.908207</v>
      </c>
      <c r="AD2510">
        <v>241.78018499999999</v>
      </c>
      <c r="AE2510">
        <v>340.67174999999997</v>
      </c>
      <c r="AF2510">
        <v>384.93642299999999</v>
      </c>
      <c r="AG2510">
        <v>229.09685500000001</v>
      </c>
      <c r="AH2510">
        <v>159.28551400000001</v>
      </c>
      <c r="AI2510">
        <v>47.087923000000004</v>
      </c>
      <c r="AJ2510">
        <v>61.811965999999998</v>
      </c>
      <c r="AK2510">
        <v>144.962864</v>
      </c>
      <c r="AL2510">
        <v>50.762430000000002</v>
      </c>
      <c r="AM2510">
        <v>14.522656</v>
      </c>
      <c r="AN2510">
        <v>15.697711999999999</v>
      </c>
      <c r="AO2510">
        <v>8.996613</v>
      </c>
      <c r="AP2510">
        <v>3.913141</v>
      </c>
      <c r="AQ2510">
        <v>1.6557029999999999</v>
      </c>
      <c r="AR2510">
        <v>1.2374130000000001</v>
      </c>
      <c r="AS2510">
        <v>1.6135250000000001</v>
      </c>
      <c r="AT2510">
        <v>2.4375689999999999</v>
      </c>
      <c r="AU2510">
        <v>1.3030299999999999</v>
      </c>
      <c r="AV2510">
        <v>0.99738199999999999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</row>
    <row r="2511" spans="1:56" x14ac:dyDescent="0.25">
      <c r="A2511" t="s">
        <v>323</v>
      </c>
      <c r="D2511" t="s">
        <v>1</v>
      </c>
      <c r="G2511" s="156">
        <v>43275</v>
      </c>
      <c r="H2511" s="41">
        <f t="shared" ref="H2511:H2574" si="44">IF(D2511&lt;&gt;"Jemena",
IF(SUM(I2511:BD2511)&gt;0,SUM(I2511:BD2511),SUM(I2511:BD2511)*-1),
IF(AND(F2511&lt;&gt;"Jemena residential",F2511&lt;&gt;"Jemena small business"),0,IF(SUM(I2511:BD2511)&gt;0,SUM(I2511:BD2511),SUM(I2511:BD2511)*-1)))</f>
        <v>8413.8360339999999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0.71268200000000004</v>
      </c>
      <c r="V2511">
        <v>0.89669699999999997</v>
      </c>
      <c r="W2511">
        <v>0.84023800000000004</v>
      </c>
      <c r="X2511">
        <v>1.142798</v>
      </c>
      <c r="Y2511">
        <v>0.96507100000000001</v>
      </c>
      <c r="Z2511">
        <v>1.892171</v>
      </c>
      <c r="AA2511">
        <v>8.6765559999999997</v>
      </c>
      <c r="AB2511">
        <v>48.625709999999998</v>
      </c>
      <c r="AC2511">
        <v>154.682357</v>
      </c>
      <c r="AD2511">
        <v>231.48083500000001</v>
      </c>
      <c r="AE2511">
        <v>539.34490000000005</v>
      </c>
      <c r="AF2511">
        <v>750.00142300000005</v>
      </c>
      <c r="AG2511">
        <v>839.85190499999999</v>
      </c>
      <c r="AH2511">
        <v>1159.3019139999999</v>
      </c>
      <c r="AI2511">
        <v>920.75492299999996</v>
      </c>
      <c r="AJ2511">
        <v>1348.5904660000001</v>
      </c>
      <c r="AK2511">
        <v>635.04706399999998</v>
      </c>
      <c r="AL2511">
        <v>768.83523000000002</v>
      </c>
      <c r="AM2511">
        <v>718.23865599999999</v>
      </c>
      <c r="AN2511">
        <v>190.99006199999999</v>
      </c>
      <c r="AO2511">
        <v>68.081913</v>
      </c>
      <c r="AP2511">
        <v>14.965140999999999</v>
      </c>
      <c r="AQ2511">
        <v>1.760003</v>
      </c>
      <c r="AR2511">
        <v>1.583313</v>
      </c>
      <c r="AS2511">
        <v>2.1351249999999999</v>
      </c>
      <c r="AT2511">
        <v>1.8872690000000001</v>
      </c>
      <c r="AU2511">
        <v>1.2307300000000001</v>
      </c>
      <c r="AV2511">
        <v>1.3208819999999999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</row>
    <row r="2512" spans="1:56" x14ac:dyDescent="0.25">
      <c r="A2512" t="s">
        <v>323</v>
      </c>
      <c r="D2512" t="s">
        <v>1</v>
      </c>
      <c r="G2512" s="156">
        <v>43276</v>
      </c>
      <c r="H2512" s="41">
        <f t="shared" si="44"/>
        <v>14171.262928000004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0.86468199999999995</v>
      </c>
      <c r="V2512">
        <v>0.86438199999999998</v>
      </c>
      <c r="W2512">
        <v>1.690172</v>
      </c>
      <c r="X2512">
        <v>0.83480399999999999</v>
      </c>
      <c r="Y2512">
        <v>1.187174</v>
      </c>
      <c r="Z2512">
        <v>9.9699139999999993</v>
      </c>
      <c r="AA2512">
        <v>132.636753</v>
      </c>
      <c r="AB2512">
        <v>363.55401499999999</v>
      </c>
      <c r="AC2512">
        <v>694.11353599999995</v>
      </c>
      <c r="AD2512">
        <v>986.354511</v>
      </c>
      <c r="AE2512">
        <v>1556.097904</v>
      </c>
      <c r="AF2512">
        <v>1332.905432</v>
      </c>
      <c r="AG2512">
        <v>805.44530999999995</v>
      </c>
      <c r="AH2512">
        <v>1070.877512</v>
      </c>
      <c r="AI2512">
        <v>1435.7072860000001</v>
      </c>
      <c r="AJ2512">
        <v>1997.2626499999999</v>
      </c>
      <c r="AK2512">
        <v>1482.912818</v>
      </c>
      <c r="AL2512">
        <v>988.17963599999996</v>
      </c>
      <c r="AM2512">
        <v>572.37244999999996</v>
      </c>
      <c r="AN2512">
        <v>376.78164600000002</v>
      </c>
      <c r="AO2512">
        <v>272.817453</v>
      </c>
      <c r="AP2512">
        <v>73.917818999999994</v>
      </c>
      <c r="AQ2512">
        <v>3.4803359999999999</v>
      </c>
      <c r="AR2512">
        <v>1.9901450000000001</v>
      </c>
      <c r="AS2512">
        <v>2.6399180000000002</v>
      </c>
      <c r="AT2512">
        <v>2.5195059999999998</v>
      </c>
      <c r="AU2512">
        <v>1.6066819999999999</v>
      </c>
      <c r="AV2512">
        <v>1.678482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</row>
    <row r="2513" spans="1:56" x14ac:dyDescent="0.25">
      <c r="A2513" t="s">
        <v>323</v>
      </c>
      <c r="D2513" t="s">
        <v>1</v>
      </c>
      <c r="G2513" s="156">
        <v>43277</v>
      </c>
      <c r="H2513" s="41">
        <f t="shared" si="44"/>
        <v>23936.967684000003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0.83318199999999998</v>
      </c>
      <c r="V2513">
        <v>0.95371499999999998</v>
      </c>
      <c r="W2513">
        <v>1.514135</v>
      </c>
      <c r="X2513">
        <v>0.97015700000000005</v>
      </c>
      <c r="Y2513">
        <v>0.993089</v>
      </c>
      <c r="Z2513">
        <v>1.748826</v>
      </c>
      <c r="AA2513">
        <v>6.5966820000000004</v>
      </c>
      <c r="AB2513">
        <v>38.246963000000001</v>
      </c>
      <c r="AC2513">
        <v>205.59575699999999</v>
      </c>
      <c r="AD2513">
        <v>427.94029699999999</v>
      </c>
      <c r="AE2513">
        <v>977.37887599999999</v>
      </c>
      <c r="AF2513">
        <v>1723.7569370000001</v>
      </c>
      <c r="AG2513">
        <v>2449.8984270000001</v>
      </c>
      <c r="AH2513">
        <v>3894.663489</v>
      </c>
      <c r="AI2513">
        <v>4182.6241929999997</v>
      </c>
      <c r="AJ2513">
        <v>2969.0628780000002</v>
      </c>
      <c r="AK2513">
        <v>1793.002522</v>
      </c>
      <c r="AL2513">
        <v>855.534897</v>
      </c>
      <c r="AM2513">
        <v>1949.4198429999999</v>
      </c>
      <c r="AN2513">
        <v>1717.078818</v>
      </c>
      <c r="AO2513">
        <v>652.62674200000004</v>
      </c>
      <c r="AP2513">
        <v>71.446669</v>
      </c>
      <c r="AQ2513">
        <v>5.4356910000000003</v>
      </c>
      <c r="AR2513">
        <v>1.921503</v>
      </c>
      <c r="AS2513">
        <v>1.878841</v>
      </c>
      <c r="AT2513">
        <v>2.1363180000000002</v>
      </c>
      <c r="AU2513">
        <v>2.0617549999999998</v>
      </c>
      <c r="AV2513">
        <v>1.646482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</row>
    <row r="2514" spans="1:56" x14ac:dyDescent="0.25">
      <c r="A2514" t="s">
        <v>323</v>
      </c>
      <c r="D2514" t="s">
        <v>1</v>
      </c>
      <c r="G2514" s="156">
        <v>43278</v>
      </c>
      <c r="H2514" s="41">
        <f t="shared" si="44"/>
        <v>7839.5581769999999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0.57201900000000006</v>
      </c>
      <c r="V2514">
        <v>0.73045899999999997</v>
      </c>
      <c r="W2514">
        <v>1.372851</v>
      </c>
      <c r="X2514">
        <v>2.922059</v>
      </c>
      <c r="Y2514">
        <v>4.3839430000000004</v>
      </c>
      <c r="Z2514">
        <v>34.454148000000004</v>
      </c>
      <c r="AA2514">
        <v>178.41837200000001</v>
      </c>
      <c r="AB2514">
        <v>370.44099599999998</v>
      </c>
      <c r="AC2514">
        <v>939.799038</v>
      </c>
      <c r="AD2514">
        <v>1787.2058750000001</v>
      </c>
      <c r="AE2514">
        <v>883.40783899999997</v>
      </c>
      <c r="AF2514">
        <v>655.10959600000001</v>
      </c>
      <c r="AG2514">
        <v>478.082401</v>
      </c>
      <c r="AH2514">
        <v>393.47481699999997</v>
      </c>
      <c r="AI2514">
        <v>358.58896399999998</v>
      </c>
      <c r="AJ2514">
        <v>203.819571</v>
      </c>
      <c r="AK2514">
        <v>311.48906599999998</v>
      </c>
      <c r="AL2514">
        <v>491.82597399999997</v>
      </c>
      <c r="AM2514">
        <v>371.52973200000002</v>
      </c>
      <c r="AN2514">
        <v>256.81094400000001</v>
      </c>
      <c r="AO2514">
        <v>83.886855999999995</v>
      </c>
      <c r="AP2514">
        <v>21.238030999999999</v>
      </c>
      <c r="AQ2514">
        <v>2.8516349999999999</v>
      </c>
      <c r="AR2514">
        <v>1.0660419999999999</v>
      </c>
      <c r="AS2514">
        <v>1.2578720000000001</v>
      </c>
      <c r="AT2514">
        <v>2.3623270000000001</v>
      </c>
      <c r="AU2514">
        <v>1.3142229999999999</v>
      </c>
      <c r="AV2514">
        <v>1.1425270000000001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</row>
    <row r="2515" spans="1:56" x14ac:dyDescent="0.25">
      <c r="A2515" t="s">
        <v>323</v>
      </c>
      <c r="D2515" t="s">
        <v>1</v>
      </c>
      <c r="G2515" s="156">
        <v>43279</v>
      </c>
      <c r="H2515" s="41">
        <f t="shared" si="44"/>
        <v>6000.542253999999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0.77848200000000001</v>
      </c>
      <c r="V2515">
        <v>1.0108820000000001</v>
      </c>
      <c r="W2515">
        <v>1.488807</v>
      </c>
      <c r="X2515">
        <v>0.85567899999999997</v>
      </c>
      <c r="Y2515">
        <v>1.1195930000000001</v>
      </c>
      <c r="Z2515">
        <v>1.722235</v>
      </c>
      <c r="AA2515">
        <v>9.1008420000000001</v>
      </c>
      <c r="AB2515">
        <v>28.966545</v>
      </c>
      <c r="AC2515">
        <v>96.984127999999998</v>
      </c>
      <c r="AD2515">
        <v>160.32292200000001</v>
      </c>
      <c r="AE2515">
        <v>482.23035399999998</v>
      </c>
      <c r="AF2515">
        <v>744.78038400000003</v>
      </c>
      <c r="AG2515">
        <v>1024.5562849999999</v>
      </c>
      <c r="AH2515">
        <v>1024.5417930000001</v>
      </c>
      <c r="AI2515">
        <v>626.90269499999999</v>
      </c>
      <c r="AJ2515">
        <v>447.14059900000001</v>
      </c>
      <c r="AK2515">
        <v>421.210555</v>
      </c>
      <c r="AL2515">
        <v>318.546719</v>
      </c>
      <c r="AM2515">
        <v>281.06020999999998</v>
      </c>
      <c r="AN2515">
        <v>194.457178</v>
      </c>
      <c r="AO2515">
        <v>100.090434</v>
      </c>
      <c r="AP2515">
        <v>18.355466</v>
      </c>
      <c r="AQ2515">
        <v>3.3589699999999998</v>
      </c>
      <c r="AR2515">
        <v>3.5540539999999998</v>
      </c>
      <c r="AS2515">
        <v>2.217403</v>
      </c>
      <c r="AT2515">
        <v>2.4016500000000001</v>
      </c>
      <c r="AU2515">
        <v>1.5654079999999999</v>
      </c>
      <c r="AV2515">
        <v>1.2219819999999999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</row>
    <row r="2516" spans="1:56" x14ac:dyDescent="0.25">
      <c r="A2516" t="s">
        <v>323</v>
      </c>
      <c r="D2516" t="s">
        <v>1</v>
      </c>
      <c r="G2516" s="156">
        <v>43280</v>
      </c>
      <c r="H2516" s="41">
        <f t="shared" si="44"/>
        <v>9239.3785350000035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0.80198199999999997</v>
      </c>
      <c r="V2516">
        <v>0.87451400000000001</v>
      </c>
      <c r="W2516">
        <v>1.523142</v>
      </c>
      <c r="X2516">
        <v>0.97514599999999996</v>
      </c>
      <c r="Y2516">
        <v>1.1022099999999999</v>
      </c>
      <c r="Z2516">
        <v>6.7364360000000003</v>
      </c>
      <c r="AA2516">
        <v>29.405004000000002</v>
      </c>
      <c r="AB2516">
        <v>113.508208</v>
      </c>
      <c r="AC2516">
        <v>396.69164799999999</v>
      </c>
      <c r="AD2516">
        <v>1376.1849319999999</v>
      </c>
      <c r="AE2516">
        <v>2317.9900250000001</v>
      </c>
      <c r="AF2516">
        <v>1670.216809</v>
      </c>
      <c r="AG2516">
        <v>830.48577599999999</v>
      </c>
      <c r="AH2516">
        <v>813.47226000000001</v>
      </c>
      <c r="AI2516">
        <v>428.297237</v>
      </c>
      <c r="AJ2516">
        <v>238.17784700000001</v>
      </c>
      <c r="AK2516">
        <v>229.48911100000001</v>
      </c>
      <c r="AL2516">
        <v>249.67407900000001</v>
      </c>
      <c r="AM2516">
        <v>247.458088</v>
      </c>
      <c r="AN2516">
        <v>224.085251</v>
      </c>
      <c r="AO2516">
        <v>37.567143000000002</v>
      </c>
      <c r="AP2516">
        <v>9.2555569999999996</v>
      </c>
      <c r="AQ2516">
        <v>6.7284439999999996</v>
      </c>
      <c r="AR2516">
        <v>1.471293</v>
      </c>
      <c r="AS2516">
        <v>1.843343</v>
      </c>
      <c r="AT2516">
        <v>2.216866</v>
      </c>
      <c r="AU2516">
        <v>1.6608019999999999</v>
      </c>
      <c r="AV2516">
        <v>1.485382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</row>
    <row r="2517" spans="1:56" x14ac:dyDescent="0.25">
      <c r="A2517" t="s">
        <v>323</v>
      </c>
      <c r="D2517" t="s">
        <v>1</v>
      </c>
      <c r="G2517" s="156">
        <v>43281</v>
      </c>
      <c r="H2517" s="41">
        <f t="shared" si="44"/>
        <v>11932.945684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0.78548200000000001</v>
      </c>
      <c r="V2517">
        <v>0.97689700000000002</v>
      </c>
      <c r="W2517">
        <v>0.87443800000000005</v>
      </c>
      <c r="X2517">
        <v>0.95889800000000003</v>
      </c>
      <c r="Y2517">
        <v>0.83827099999999999</v>
      </c>
      <c r="Z2517">
        <v>2.479171</v>
      </c>
      <c r="AA2517">
        <v>7.9448559999999997</v>
      </c>
      <c r="AB2517">
        <v>37.495660000000001</v>
      </c>
      <c r="AC2517">
        <v>52.858657000000001</v>
      </c>
      <c r="AD2517">
        <v>218.320235</v>
      </c>
      <c r="AE2517">
        <v>145.17869999999999</v>
      </c>
      <c r="AF2517">
        <v>340.18222300000002</v>
      </c>
      <c r="AG2517">
        <v>446.77390500000001</v>
      </c>
      <c r="AH2517">
        <v>1568.8799140000001</v>
      </c>
      <c r="AI2517">
        <v>1692.086223</v>
      </c>
      <c r="AJ2517">
        <v>1944.133816</v>
      </c>
      <c r="AK2517">
        <v>1660.4173639999999</v>
      </c>
      <c r="AL2517">
        <v>1914.09763</v>
      </c>
      <c r="AM2517">
        <v>880.85730599999999</v>
      </c>
      <c r="AN2517">
        <v>478.82476200000002</v>
      </c>
      <c r="AO2517">
        <v>298.69436300000001</v>
      </c>
      <c r="AP2517">
        <v>206.81889100000001</v>
      </c>
      <c r="AQ2517">
        <v>17.841203</v>
      </c>
      <c r="AR2517">
        <v>3.6095130000000002</v>
      </c>
      <c r="AS2517">
        <v>3.7905250000000001</v>
      </c>
      <c r="AT2517">
        <v>3.5423689999999999</v>
      </c>
      <c r="AU2517">
        <v>2.2050299999999998</v>
      </c>
      <c r="AV2517">
        <v>1.479382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</row>
    <row r="2518" spans="1:56" x14ac:dyDescent="0.25">
      <c r="A2518" t="s">
        <v>323</v>
      </c>
      <c r="D2518" t="s">
        <v>3</v>
      </c>
      <c r="G2518" s="156">
        <v>42917</v>
      </c>
      <c r="H2518" s="41">
        <f t="shared" si="44"/>
        <v>562860.96363399993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3.9016769999999998</v>
      </c>
      <c r="V2518">
        <v>3.911737</v>
      </c>
      <c r="W2518">
        <v>6.4857240000000003</v>
      </c>
      <c r="X2518">
        <v>10.437384</v>
      </c>
      <c r="Y2518">
        <v>71.536327999999997</v>
      </c>
      <c r="Z2518">
        <v>1614.248167</v>
      </c>
      <c r="AA2518">
        <v>5974.2559609999998</v>
      </c>
      <c r="AB2518">
        <v>13077.4786</v>
      </c>
      <c r="AC2518">
        <v>22055.785370000001</v>
      </c>
      <c r="AD2518">
        <v>30935.268650000002</v>
      </c>
      <c r="AE2518">
        <v>39242.407420000003</v>
      </c>
      <c r="AF2518">
        <v>46601.153709999999</v>
      </c>
      <c r="AG2518">
        <v>51933.917589999997</v>
      </c>
      <c r="AH2518">
        <v>55084.050860000003</v>
      </c>
      <c r="AI2518">
        <v>55965.046069999997</v>
      </c>
      <c r="AJ2518">
        <v>55073.107609999999</v>
      </c>
      <c r="AK2518">
        <v>51150.30517</v>
      </c>
      <c r="AL2518">
        <v>45314.800840000004</v>
      </c>
      <c r="AM2518">
        <v>36784.799740000002</v>
      </c>
      <c r="AN2518">
        <v>27246.399249999999</v>
      </c>
      <c r="AO2518">
        <v>16502.024259999998</v>
      </c>
      <c r="AP2518">
        <v>6827.1770329999999</v>
      </c>
      <c r="AQ2518">
        <v>1237.8680139999999</v>
      </c>
      <c r="AR2518">
        <v>57.091616000000002</v>
      </c>
      <c r="AS2518">
        <v>23.641152999999999</v>
      </c>
      <c r="AT2518">
        <v>25.120816999999999</v>
      </c>
      <c r="AU2518">
        <v>21.719787</v>
      </c>
      <c r="AV2518">
        <v>17.023095999999999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</row>
    <row r="2519" spans="1:56" x14ac:dyDescent="0.25">
      <c r="A2519" t="s">
        <v>323</v>
      </c>
      <c r="D2519" t="s">
        <v>3</v>
      </c>
      <c r="G2519" s="156">
        <v>42918</v>
      </c>
      <c r="H2519" s="41">
        <f t="shared" si="44"/>
        <v>522974.73252200003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15.798313</v>
      </c>
      <c r="V2519">
        <v>6.9910730000000001</v>
      </c>
      <c r="W2519">
        <v>8.3133850000000002</v>
      </c>
      <c r="X2519">
        <v>19.764144999999999</v>
      </c>
      <c r="Y2519">
        <v>66.542089000000004</v>
      </c>
      <c r="Z2519">
        <v>1253.2729200000001</v>
      </c>
      <c r="AA2519">
        <v>5081.6544389999999</v>
      </c>
      <c r="AB2519">
        <v>11251.64143</v>
      </c>
      <c r="AC2519">
        <v>18565.105920000002</v>
      </c>
      <c r="AD2519">
        <v>25574.52003</v>
      </c>
      <c r="AE2519">
        <v>33103.110769999999</v>
      </c>
      <c r="AF2519">
        <v>39925.431790000002</v>
      </c>
      <c r="AG2519">
        <v>44174.614849999998</v>
      </c>
      <c r="AH2519">
        <v>49612.646030000004</v>
      </c>
      <c r="AI2519">
        <v>53127.604529999997</v>
      </c>
      <c r="AJ2519">
        <v>54032.640520000001</v>
      </c>
      <c r="AK2519">
        <v>51062.747629999998</v>
      </c>
      <c r="AL2519">
        <v>45679.969100000002</v>
      </c>
      <c r="AM2519">
        <v>37606.574549999998</v>
      </c>
      <c r="AN2519">
        <v>27572.645120000001</v>
      </c>
      <c r="AO2519">
        <v>16636.408920000002</v>
      </c>
      <c r="AP2519">
        <v>7144.5013939999999</v>
      </c>
      <c r="AQ2519">
        <v>1345.6499249999999</v>
      </c>
      <c r="AR2519">
        <v>55.705302000000003</v>
      </c>
      <c r="AS2519">
        <v>16.828814000000001</v>
      </c>
      <c r="AT2519">
        <v>12.591127999999999</v>
      </c>
      <c r="AU2519">
        <v>11.280272999999999</v>
      </c>
      <c r="AV2519">
        <v>10.178132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</row>
    <row r="2520" spans="1:56" x14ac:dyDescent="0.25">
      <c r="A2520" t="s">
        <v>323</v>
      </c>
      <c r="D2520" t="s">
        <v>3</v>
      </c>
      <c r="G2520" s="156">
        <v>42919</v>
      </c>
      <c r="H2520" s="41">
        <f t="shared" si="44"/>
        <v>102559.272772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2.862832</v>
      </c>
      <c r="V2520">
        <v>7.8232379999999999</v>
      </c>
      <c r="W2520">
        <v>25.956201</v>
      </c>
      <c r="X2520">
        <v>19.250876999999999</v>
      </c>
      <c r="Y2520">
        <v>39.118791000000002</v>
      </c>
      <c r="Z2520">
        <v>731.84554800000001</v>
      </c>
      <c r="AA2520">
        <v>2931.1478689999999</v>
      </c>
      <c r="AB2520">
        <v>3337.7415839999999</v>
      </c>
      <c r="AC2520">
        <v>2737.9993770000001</v>
      </c>
      <c r="AD2520">
        <v>2165.7221049999998</v>
      </c>
      <c r="AE2520">
        <v>2460.888692</v>
      </c>
      <c r="AF2520">
        <v>3921.6501440000002</v>
      </c>
      <c r="AG2520">
        <v>5195.2116749999996</v>
      </c>
      <c r="AH2520">
        <v>8637.0731820000001</v>
      </c>
      <c r="AI2520">
        <v>7713.3493449999996</v>
      </c>
      <c r="AJ2520">
        <v>6530.6930309999998</v>
      </c>
      <c r="AK2520">
        <v>7055.5080189999999</v>
      </c>
      <c r="AL2520">
        <v>8458.998748</v>
      </c>
      <c r="AM2520">
        <v>10154.634969999999</v>
      </c>
      <c r="AN2520">
        <v>15113.562400000001</v>
      </c>
      <c r="AO2520">
        <v>10145.196470000001</v>
      </c>
      <c r="AP2520">
        <v>4368.0988520000001</v>
      </c>
      <c r="AQ2520">
        <v>629.96851200000003</v>
      </c>
      <c r="AR2520">
        <v>32.349148999999997</v>
      </c>
      <c r="AS2520">
        <v>27.172498999999998</v>
      </c>
      <c r="AT2520">
        <v>24.506640000000001</v>
      </c>
      <c r="AU2520">
        <v>38.897367000000003</v>
      </c>
      <c r="AV2520">
        <v>52.044654999999999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</row>
    <row r="2521" spans="1:56" x14ac:dyDescent="0.25">
      <c r="A2521" t="s">
        <v>323</v>
      </c>
      <c r="D2521" t="s">
        <v>3</v>
      </c>
      <c r="G2521" s="156">
        <v>42920</v>
      </c>
      <c r="H2521" s="41">
        <f t="shared" si="44"/>
        <v>244935.52255300002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6.4346769999999998</v>
      </c>
      <c r="V2521">
        <v>4.4739579999999997</v>
      </c>
      <c r="W2521">
        <v>4.2534179999999999</v>
      </c>
      <c r="X2521">
        <v>12.83353</v>
      </c>
      <c r="Y2521">
        <v>40.606940999999999</v>
      </c>
      <c r="Z2521">
        <v>857.73367299999995</v>
      </c>
      <c r="AA2521">
        <v>4142.1943860000001</v>
      </c>
      <c r="AB2521">
        <v>9097.3460570000007</v>
      </c>
      <c r="AC2521">
        <v>13876.69808</v>
      </c>
      <c r="AD2521">
        <v>18129.15726</v>
      </c>
      <c r="AE2521">
        <v>21593.32717</v>
      </c>
      <c r="AF2521">
        <v>23592.009989999999</v>
      </c>
      <c r="AG2521">
        <v>22267.084309999998</v>
      </c>
      <c r="AH2521">
        <v>25495.141</v>
      </c>
      <c r="AI2521">
        <v>22914.900829999999</v>
      </c>
      <c r="AJ2521">
        <v>21652.171269999999</v>
      </c>
      <c r="AK2521">
        <v>19209.899549999998</v>
      </c>
      <c r="AL2521">
        <v>14628.148450000001</v>
      </c>
      <c r="AM2521">
        <v>12016.10785</v>
      </c>
      <c r="AN2521">
        <v>8775.6405699999996</v>
      </c>
      <c r="AO2521">
        <v>4147.8728739999997</v>
      </c>
      <c r="AP2521">
        <v>2020.4709049999999</v>
      </c>
      <c r="AQ2521">
        <v>324.25648999999999</v>
      </c>
      <c r="AR2521">
        <v>42.557347</v>
      </c>
      <c r="AS2521">
        <v>27.666743</v>
      </c>
      <c r="AT2521">
        <v>16.755428999999999</v>
      </c>
      <c r="AU2521">
        <v>17.063476000000001</v>
      </c>
      <c r="AV2521">
        <v>22.716318999999999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</row>
    <row r="2522" spans="1:56" x14ac:dyDescent="0.25">
      <c r="A2522" t="s">
        <v>323</v>
      </c>
      <c r="D2522" t="s">
        <v>3</v>
      </c>
      <c r="G2522" s="156">
        <v>42921</v>
      </c>
      <c r="H2522" s="41">
        <f t="shared" si="44"/>
        <v>295317.95928500011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1.982364</v>
      </c>
      <c r="V2522">
        <v>3.7965879999999999</v>
      </c>
      <c r="W2522">
        <v>15.108480999999999</v>
      </c>
      <c r="X2522">
        <v>13.608101</v>
      </c>
      <c r="Y2522">
        <v>21.735240999999998</v>
      </c>
      <c r="Z2522">
        <v>325.727396</v>
      </c>
      <c r="AA2522">
        <v>2088.0085680000002</v>
      </c>
      <c r="AB2522">
        <v>5280.9946129999998</v>
      </c>
      <c r="AC2522">
        <v>9005.8627290000004</v>
      </c>
      <c r="AD2522">
        <v>15711.673269999999</v>
      </c>
      <c r="AE2522">
        <v>22084.010010000002</v>
      </c>
      <c r="AF2522">
        <v>26178.526089999999</v>
      </c>
      <c r="AG2522">
        <v>29258.997429999999</v>
      </c>
      <c r="AH2522">
        <v>30867.102459999998</v>
      </c>
      <c r="AI2522">
        <v>30972.153350000001</v>
      </c>
      <c r="AJ2522">
        <v>30405.17712</v>
      </c>
      <c r="AK2522">
        <v>26630.966609999999</v>
      </c>
      <c r="AL2522">
        <v>21860.843069999999</v>
      </c>
      <c r="AM2522">
        <v>18678.60802</v>
      </c>
      <c r="AN2522">
        <v>13857.91642</v>
      </c>
      <c r="AO2522">
        <v>8030.2787749999998</v>
      </c>
      <c r="AP2522">
        <v>3318.8293429999999</v>
      </c>
      <c r="AQ2522">
        <v>651.94125599999995</v>
      </c>
      <c r="AR2522">
        <v>25.537662999999998</v>
      </c>
      <c r="AS2522">
        <v>10.280761</v>
      </c>
      <c r="AT2522">
        <v>6.4509980000000002</v>
      </c>
      <c r="AU2522">
        <v>5.7684850000000001</v>
      </c>
      <c r="AV2522">
        <v>6.0740730000000003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</row>
    <row r="2523" spans="1:56" x14ac:dyDescent="0.25">
      <c r="A2523" t="s">
        <v>323</v>
      </c>
      <c r="D2523" t="s">
        <v>3</v>
      </c>
      <c r="G2523" s="156">
        <v>42922</v>
      </c>
      <c r="H2523" s="41">
        <f t="shared" si="44"/>
        <v>438198.12578999996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2.4988290000000002</v>
      </c>
      <c r="V2523">
        <v>9.9531050000000008</v>
      </c>
      <c r="W2523">
        <v>12.133115999999999</v>
      </c>
      <c r="X2523">
        <v>14.945833</v>
      </c>
      <c r="Y2523">
        <v>44.117820000000002</v>
      </c>
      <c r="Z2523">
        <v>1270.4222950000001</v>
      </c>
      <c r="AA2523">
        <v>5656.3136029999996</v>
      </c>
      <c r="AB2523">
        <v>11951.165559999999</v>
      </c>
      <c r="AC2523">
        <v>19623.489549999998</v>
      </c>
      <c r="AD2523">
        <v>27240.67756</v>
      </c>
      <c r="AE2523">
        <v>34911.980210000002</v>
      </c>
      <c r="AF2523">
        <v>40301.93374</v>
      </c>
      <c r="AG2523">
        <v>44520.381540000002</v>
      </c>
      <c r="AH2523">
        <v>46342.858959999998</v>
      </c>
      <c r="AI2523">
        <v>45529.355389999997</v>
      </c>
      <c r="AJ2523">
        <v>42136.565589999998</v>
      </c>
      <c r="AK2523">
        <v>35619.723059999997</v>
      </c>
      <c r="AL2523">
        <v>30106.447670000001</v>
      </c>
      <c r="AM2523">
        <v>23009.33035</v>
      </c>
      <c r="AN2523">
        <v>16212.67704</v>
      </c>
      <c r="AO2523">
        <v>9344.5095529999999</v>
      </c>
      <c r="AP2523">
        <v>3363.0536729999999</v>
      </c>
      <c r="AQ2523">
        <v>855.05307100000005</v>
      </c>
      <c r="AR2523">
        <v>44.763558000000003</v>
      </c>
      <c r="AS2523">
        <v>20.652809999999999</v>
      </c>
      <c r="AT2523">
        <v>17.243798999999999</v>
      </c>
      <c r="AU2523">
        <v>19.832498000000001</v>
      </c>
      <c r="AV2523">
        <v>16.046006999999999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</row>
    <row r="2524" spans="1:56" x14ac:dyDescent="0.25">
      <c r="A2524" t="s">
        <v>323</v>
      </c>
      <c r="D2524" t="s">
        <v>3</v>
      </c>
      <c r="G2524" s="156">
        <v>42923</v>
      </c>
      <c r="H2524" s="41">
        <f t="shared" si="44"/>
        <v>446163.91404099989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9.407572</v>
      </c>
      <c r="V2524">
        <v>19.468993999999999</v>
      </c>
      <c r="W2524">
        <v>26.049272999999999</v>
      </c>
      <c r="X2524">
        <v>18.88869</v>
      </c>
      <c r="Y2524">
        <v>43.907350999999998</v>
      </c>
      <c r="Z2524">
        <v>539.09567200000004</v>
      </c>
      <c r="AA2524">
        <v>3448.6117370000002</v>
      </c>
      <c r="AB2524">
        <v>9924.3798490000008</v>
      </c>
      <c r="AC2524">
        <v>17787.115750000001</v>
      </c>
      <c r="AD2524">
        <v>25284.939139999999</v>
      </c>
      <c r="AE2524">
        <v>33020.621980000004</v>
      </c>
      <c r="AF2524">
        <v>38988.33423</v>
      </c>
      <c r="AG2524">
        <v>42226.777800000003</v>
      </c>
      <c r="AH2524">
        <v>43565.379459999996</v>
      </c>
      <c r="AI2524">
        <v>43590.372589999999</v>
      </c>
      <c r="AJ2524">
        <v>43186.581230000003</v>
      </c>
      <c r="AK2524">
        <v>41236.982239999998</v>
      </c>
      <c r="AL2524">
        <v>35497.262519999997</v>
      </c>
      <c r="AM2524">
        <v>28248.585569999999</v>
      </c>
      <c r="AN2524">
        <v>20038.7467</v>
      </c>
      <c r="AO2524">
        <v>12757.22854</v>
      </c>
      <c r="AP2524">
        <v>5663.8364190000002</v>
      </c>
      <c r="AQ2524">
        <v>968.377386</v>
      </c>
      <c r="AR2524">
        <v>33.462564</v>
      </c>
      <c r="AS2524">
        <v>14.614592999999999</v>
      </c>
      <c r="AT2524">
        <v>11.633819000000001</v>
      </c>
      <c r="AU2524">
        <v>8.0386310000000005</v>
      </c>
      <c r="AV2524">
        <v>5.2137409999999997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</row>
    <row r="2525" spans="1:56" x14ac:dyDescent="0.25">
      <c r="A2525" t="s">
        <v>323</v>
      </c>
      <c r="D2525" t="s">
        <v>3</v>
      </c>
      <c r="G2525" s="156">
        <v>42924</v>
      </c>
      <c r="H2525" s="41">
        <f t="shared" si="44"/>
        <v>234125.33194600002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4.2723469999999999</v>
      </c>
      <c r="V2525">
        <v>3.2471860000000001</v>
      </c>
      <c r="W2525">
        <v>4.9476290000000001</v>
      </c>
      <c r="X2525">
        <v>11.253564000000001</v>
      </c>
      <c r="Y2525">
        <v>24.006706000000001</v>
      </c>
      <c r="Z2525">
        <v>435.98772600000001</v>
      </c>
      <c r="AA2525">
        <v>2576.3842869999999</v>
      </c>
      <c r="AB2525">
        <v>3778.7050840000002</v>
      </c>
      <c r="AC2525">
        <v>5972.7947299999996</v>
      </c>
      <c r="AD2525">
        <v>10027.54588</v>
      </c>
      <c r="AE2525">
        <v>16044.55882</v>
      </c>
      <c r="AF2525">
        <v>17300.870800000001</v>
      </c>
      <c r="AG2525">
        <v>19379.439450000002</v>
      </c>
      <c r="AH2525">
        <v>21472.70592</v>
      </c>
      <c r="AI2525">
        <v>20244.091120000001</v>
      </c>
      <c r="AJ2525">
        <v>22523.64601</v>
      </c>
      <c r="AK2525">
        <v>23197.857779999998</v>
      </c>
      <c r="AL2525">
        <v>23646.59463</v>
      </c>
      <c r="AM2525">
        <v>20413.22667</v>
      </c>
      <c r="AN2525">
        <v>13649.219730000001</v>
      </c>
      <c r="AO2525">
        <v>8448.7825290000001</v>
      </c>
      <c r="AP2525">
        <v>4303.829326</v>
      </c>
      <c r="AQ2525">
        <v>578.59260099999995</v>
      </c>
      <c r="AR2525">
        <v>42.081094</v>
      </c>
      <c r="AS2525">
        <v>13.978070000000001</v>
      </c>
      <c r="AT2525">
        <v>9.6399659999999994</v>
      </c>
      <c r="AU2525">
        <v>9.5478319999999997</v>
      </c>
      <c r="AV2525">
        <v>7.5244590000000002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</row>
    <row r="2526" spans="1:56" x14ac:dyDescent="0.25">
      <c r="A2526" t="s">
        <v>323</v>
      </c>
      <c r="D2526" t="s">
        <v>3</v>
      </c>
      <c r="G2526" s="156">
        <v>42925</v>
      </c>
      <c r="H2526" s="41">
        <f t="shared" si="44"/>
        <v>431218.263653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6.0282470000000004</v>
      </c>
      <c r="V2526">
        <v>3.6226859999999999</v>
      </c>
      <c r="W2526">
        <v>6.9614289999999999</v>
      </c>
      <c r="X2526">
        <v>12.909164000000001</v>
      </c>
      <c r="Y2526">
        <v>47.980231000000003</v>
      </c>
      <c r="Z2526">
        <v>1134.198476</v>
      </c>
      <c r="AA2526">
        <v>5378.8007369999996</v>
      </c>
      <c r="AB2526">
        <v>11720.247530000001</v>
      </c>
      <c r="AC2526">
        <v>19613.343059999999</v>
      </c>
      <c r="AD2526">
        <v>28417.02951</v>
      </c>
      <c r="AE2526">
        <v>36689.996890000002</v>
      </c>
      <c r="AF2526">
        <v>42732.198080000002</v>
      </c>
      <c r="AG2526">
        <v>46594.768279999997</v>
      </c>
      <c r="AH2526">
        <v>44952.669739999998</v>
      </c>
      <c r="AI2526">
        <v>41284.478089999997</v>
      </c>
      <c r="AJ2526">
        <v>39214.907160000002</v>
      </c>
      <c r="AK2526">
        <v>33444.161410000001</v>
      </c>
      <c r="AL2526">
        <v>27896.74051</v>
      </c>
      <c r="AM2526">
        <v>21244.840619999999</v>
      </c>
      <c r="AN2526">
        <v>15300.71343</v>
      </c>
      <c r="AO2526">
        <v>10284.855100000001</v>
      </c>
      <c r="AP2526">
        <v>4346.3174010000002</v>
      </c>
      <c r="AQ2526">
        <v>825.83805099999995</v>
      </c>
      <c r="AR2526">
        <v>33.916193999999997</v>
      </c>
      <c r="AS2526">
        <v>12.573969999999999</v>
      </c>
      <c r="AT2526">
        <v>7.8796660000000003</v>
      </c>
      <c r="AU2526">
        <v>4.9958320000000001</v>
      </c>
      <c r="AV2526">
        <v>5.2921589999999998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</row>
    <row r="2527" spans="1:56" x14ac:dyDescent="0.25">
      <c r="A2527" t="s">
        <v>323</v>
      </c>
      <c r="D2527" t="s">
        <v>3</v>
      </c>
      <c r="G2527" s="156">
        <v>42926</v>
      </c>
      <c r="H2527" s="41">
        <f t="shared" si="44"/>
        <v>443814.64054100006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6.7172320000000001</v>
      </c>
      <c r="V2527">
        <v>5.2941159999999998</v>
      </c>
      <c r="W2527">
        <v>4.1331230000000003</v>
      </c>
      <c r="X2527">
        <v>9.4962529999999994</v>
      </c>
      <c r="Y2527">
        <v>58.105502000000001</v>
      </c>
      <c r="Z2527">
        <v>1537.833582</v>
      </c>
      <c r="AA2527">
        <v>6423.0980250000002</v>
      </c>
      <c r="AB2527">
        <v>13584.63596</v>
      </c>
      <c r="AC2527">
        <v>21838.910370000001</v>
      </c>
      <c r="AD2527">
        <v>30290.979480000002</v>
      </c>
      <c r="AE2527">
        <v>38395.276700000002</v>
      </c>
      <c r="AF2527">
        <v>44867.87571</v>
      </c>
      <c r="AG2527">
        <v>46425.408159999999</v>
      </c>
      <c r="AH2527">
        <v>43527.85226</v>
      </c>
      <c r="AI2527">
        <v>39887.46531</v>
      </c>
      <c r="AJ2527">
        <v>36280.63854</v>
      </c>
      <c r="AK2527">
        <v>34879.154060000001</v>
      </c>
      <c r="AL2527">
        <v>31021.319510000001</v>
      </c>
      <c r="AM2527">
        <v>22438.77952</v>
      </c>
      <c r="AN2527">
        <v>16387.532780000001</v>
      </c>
      <c r="AO2527">
        <v>10817.50381</v>
      </c>
      <c r="AP2527">
        <v>4355.452397</v>
      </c>
      <c r="AQ2527">
        <v>694.97312599999998</v>
      </c>
      <c r="AR2527">
        <v>47.852600000000002</v>
      </c>
      <c r="AS2527">
        <v>8.6909109999999998</v>
      </c>
      <c r="AT2527">
        <v>6.8130329999999999</v>
      </c>
      <c r="AU2527">
        <v>7.0110760000000001</v>
      </c>
      <c r="AV2527">
        <v>5.8373949999999999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</row>
    <row r="2528" spans="1:56" x14ac:dyDescent="0.25">
      <c r="A2528" t="s">
        <v>323</v>
      </c>
      <c r="D2528" t="s">
        <v>3</v>
      </c>
      <c r="G2528" s="156">
        <v>42927</v>
      </c>
      <c r="H2528" s="41">
        <f t="shared" si="44"/>
        <v>488661.53187000006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2.3902770000000002</v>
      </c>
      <c r="V2528">
        <v>5.1245580000000004</v>
      </c>
      <c r="W2528">
        <v>5.9092019999999996</v>
      </c>
      <c r="X2528">
        <v>11.644159</v>
      </c>
      <c r="Y2528">
        <v>51.216281000000002</v>
      </c>
      <c r="Z2528">
        <v>1077.5173199999999</v>
      </c>
      <c r="AA2528">
        <v>5465.3220030000002</v>
      </c>
      <c r="AB2528">
        <v>13132.908890000001</v>
      </c>
      <c r="AC2528">
        <v>22035.144100000001</v>
      </c>
      <c r="AD2528">
        <v>30558.66964</v>
      </c>
      <c r="AE2528">
        <v>38638.47438</v>
      </c>
      <c r="AF2528">
        <v>45249.081980000003</v>
      </c>
      <c r="AG2528">
        <v>48368.650379999999</v>
      </c>
      <c r="AH2528">
        <v>45476.26137</v>
      </c>
      <c r="AI2528">
        <v>45041.537909999999</v>
      </c>
      <c r="AJ2528">
        <v>43485.359380000002</v>
      </c>
      <c r="AK2528">
        <v>39181.296000000002</v>
      </c>
      <c r="AL2528">
        <v>34375.95955</v>
      </c>
      <c r="AM2528">
        <v>28803.193569999999</v>
      </c>
      <c r="AN2528">
        <v>23058.015869999999</v>
      </c>
      <c r="AO2528">
        <v>15948.78125</v>
      </c>
      <c r="AP2528">
        <v>7104.2184090000001</v>
      </c>
      <c r="AQ2528">
        <v>1451.517306</v>
      </c>
      <c r="AR2528">
        <v>76.354567000000003</v>
      </c>
      <c r="AS2528">
        <v>21.139095999999999</v>
      </c>
      <c r="AT2528">
        <v>19.482247999999998</v>
      </c>
      <c r="AU2528">
        <v>11.414054999999999</v>
      </c>
      <c r="AV2528">
        <v>4.9481190000000002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</row>
    <row r="2529" spans="1:56" x14ac:dyDescent="0.25">
      <c r="A2529" t="s">
        <v>323</v>
      </c>
      <c r="D2529" t="s">
        <v>3</v>
      </c>
      <c r="G2529" s="156">
        <v>42928</v>
      </c>
      <c r="H2529" s="41">
        <f t="shared" si="44"/>
        <v>504948.64986800001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4.1038579999999998</v>
      </c>
      <c r="V2529">
        <v>5.6229089999999999</v>
      </c>
      <c r="W2529">
        <v>6.2300700000000004</v>
      </c>
      <c r="X2529">
        <v>13.059474</v>
      </c>
      <c r="Y2529">
        <v>65.930623999999995</v>
      </c>
      <c r="Z2529">
        <v>884.81789100000003</v>
      </c>
      <c r="AA2529">
        <v>3448.8498509999999</v>
      </c>
      <c r="AB2529">
        <v>8110.3668189999999</v>
      </c>
      <c r="AC2529">
        <v>15171.36838</v>
      </c>
      <c r="AD2529">
        <v>25258.300190000002</v>
      </c>
      <c r="AE2529">
        <v>34395.056779999999</v>
      </c>
      <c r="AF2529">
        <v>40824.566079999997</v>
      </c>
      <c r="AG2529">
        <v>43983.267760000002</v>
      </c>
      <c r="AH2529">
        <v>48833.105159999999</v>
      </c>
      <c r="AI2529">
        <v>51358.255290000001</v>
      </c>
      <c r="AJ2529">
        <v>52228.014889999999</v>
      </c>
      <c r="AK2529">
        <v>49049.042419999998</v>
      </c>
      <c r="AL2529">
        <v>43465.175289999999</v>
      </c>
      <c r="AM2529">
        <v>35820.558299999997</v>
      </c>
      <c r="AN2529">
        <v>26388.829669999999</v>
      </c>
      <c r="AO2529">
        <v>16494.7762</v>
      </c>
      <c r="AP2529">
        <v>7394.8358900000003</v>
      </c>
      <c r="AQ2529">
        <v>1625.2591890000001</v>
      </c>
      <c r="AR2529">
        <v>83.551884000000001</v>
      </c>
      <c r="AS2529">
        <v>11.852243</v>
      </c>
      <c r="AT2529">
        <v>10.161095</v>
      </c>
      <c r="AU2529">
        <v>7.2095750000000001</v>
      </c>
      <c r="AV2529">
        <v>6.4820859999999998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</row>
    <row r="2530" spans="1:56" x14ac:dyDescent="0.25">
      <c r="A2530" t="s">
        <v>323</v>
      </c>
      <c r="D2530" t="s">
        <v>3</v>
      </c>
      <c r="G2530" s="156">
        <v>42929</v>
      </c>
      <c r="H2530" s="41">
        <f t="shared" si="44"/>
        <v>188629.28933100001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4.2779790000000002</v>
      </c>
      <c r="V2530">
        <v>4.901173</v>
      </c>
      <c r="W2530">
        <v>6.409198</v>
      </c>
      <c r="X2530">
        <v>13.319497999999999</v>
      </c>
      <c r="Y2530">
        <v>56.560657999999997</v>
      </c>
      <c r="Z2530">
        <v>783.54659200000003</v>
      </c>
      <c r="AA2530">
        <v>3525.3036400000001</v>
      </c>
      <c r="AB2530">
        <v>7765.9369159999997</v>
      </c>
      <c r="AC2530">
        <v>12312.02548</v>
      </c>
      <c r="AD2530">
        <v>18433.858980000001</v>
      </c>
      <c r="AE2530">
        <v>20258.283189999998</v>
      </c>
      <c r="AF2530">
        <v>15784.829729999999</v>
      </c>
      <c r="AG2530">
        <v>15826.327219999999</v>
      </c>
      <c r="AH2530">
        <v>15003.03044</v>
      </c>
      <c r="AI2530">
        <v>12790.69094</v>
      </c>
      <c r="AJ2530">
        <v>12195.04225</v>
      </c>
      <c r="AK2530">
        <v>11484.631659999999</v>
      </c>
      <c r="AL2530">
        <v>11256.36219</v>
      </c>
      <c r="AM2530">
        <v>11110.0852</v>
      </c>
      <c r="AN2530">
        <v>9185.4288199999992</v>
      </c>
      <c r="AO2530">
        <v>7063.4835640000001</v>
      </c>
      <c r="AP2530">
        <v>3226.0890429999999</v>
      </c>
      <c r="AQ2530">
        <v>447.27106099999997</v>
      </c>
      <c r="AR2530">
        <v>33.175607999999997</v>
      </c>
      <c r="AS2530">
        <v>19.763059999999999</v>
      </c>
      <c r="AT2530">
        <v>8.9279100000000007</v>
      </c>
      <c r="AU2530">
        <v>12.565299</v>
      </c>
      <c r="AV2530">
        <v>17.162032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</row>
    <row r="2531" spans="1:56" x14ac:dyDescent="0.25">
      <c r="A2531" t="s">
        <v>323</v>
      </c>
      <c r="D2531" t="s">
        <v>3</v>
      </c>
      <c r="G2531" s="156">
        <v>42930</v>
      </c>
      <c r="H2531" s="41">
        <f t="shared" si="44"/>
        <v>385830.43605200009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5.0513120000000002</v>
      </c>
      <c r="V2531">
        <v>4.5315149999999997</v>
      </c>
      <c r="W2531">
        <v>4.4104760000000001</v>
      </c>
      <c r="X2531">
        <v>12.298128</v>
      </c>
      <c r="Y2531">
        <v>27.363325</v>
      </c>
      <c r="Z2531">
        <v>357.20868100000001</v>
      </c>
      <c r="AA2531">
        <v>2089.9185619999998</v>
      </c>
      <c r="AB2531">
        <v>7007.2114499999998</v>
      </c>
      <c r="AC2531">
        <v>13406.5777</v>
      </c>
      <c r="AD2531">
        <v>23373.715090000002</v>
      </c>
      <c r="AE2531">
        <v>27760.036410000001</v>
      </c>
      <c r="AF2531">
        <v>30921.122200000002</v>
      </c>
      <c r="AG2531">
        <v>35307.734250000001</v>
      </c>
      <c r="AH2531">
        <v>39859.305650000002</v>
      </c>
      <c r="AI2531">
        <v>39881.680009999996</v>
      </c>
      <c r="AJ2531">
        <v>41994.721160000001</v>
      </c>
      <c r="AK2531">
        <v>38417.661139999997</v>
      </c>
      <c r="AL2531">
        <v>32478.579290000001</v>
      </c>
      <c r="AM2531">
        <v>19722.117389999999</v>
      </c>
      <c r="AN2531">
        <v>15734.347760000001</v>
      </c>
      <c r="AO2531">
        <v>12233.493479999999</v>
      </c>
      <c r="AP2531">
        <v>3986.1774949999999</v>
      </c>
      <c r="AQ2531">
        <v>1151.094482</v>
      </c>
      <c r="AR2531">
        <v>47.268655000000003</v>
      </c>
      <c r="AS2531">
        <v>14.192235999999999</v>
      </c>
      <c r="AT2531">
        <v>12.780251</v>
      </c>
      <c r="AU2531">
        <v>9.3635359999999999</v>
      </c>
      <c r="AV2531">
        <v>10.474418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</row>
    <row r="2532" spans="1:56" x14ac:dyDescent="0.25">
      <c r="A2532" t="s">
        <v>323</v>
      </c>
      <c r="D2532" t="s">
        <v>3</v>
      </c>
      <c r="G2532" s="156">
        <v>42931</v>
      </c>
      <c r="H2532" s="41">
        <f t="shared" si="44"/>
        <v>515328.46604900004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4.9424919999999997</v>
      </c>
      <c r="V2532">
        <v>5.5999359999999996</v>
      </c>
      <c r="W2532">
        <v>6.7597360000000002</v>
      </c>
      <c r="X2532">
        <v>11.145246999999999</v>
      </c>
      <c r="Y2532">
        <v>86.228876999999997</v>
      </c>
      <c r="Z2532">
        <v>1842.974095</v>
      </c>
      <c r="AA2532">
        <v>6793.7050449999997</v>
      </c>
      <c r="AB2532">
        <v>14488.517309999999</v>
      </c>
      <c r="AC2532">
        <v>23699.721679999999</v>
      </c>
      <c r="AD2532">
        <v>32240.722559999998</v>
      </c>
      <c r="AE2532">
        <v>40673.485529999998</v>
      </c>
      <c r="AF2532">
        <v>48879.32374</v>
      </c>
      <c r="AG2532">
        <v>53151.415609999996</v>
      </c>
      <c r="AH2532">
        <v>51206.398249999998</v>
      </c>
      <c r="AI2532">
        <v>47683.283660000001</v>
      </c>
      <c r="AJ2532">
        <v>43138.894950000002</v>
      </c>
      <c r="AK2532">
        <v>40664.39806</v>
      </c>
      <c r="AL2532">
        <v>34882.93129</v>
      </c>
      <c r="AM2532">
        <v>28580.606889999999</v>
      </c>
      <c r="AN2532">
        <v>23628.813999999998</v>
      </c>
      <c r="AO2532">
        <v>15209.34532</v>
      </c>
      <c r="AP2532">
        <v>6913.470808</v>
      </c>
      <c r="AQ2532">
        <v>1429.621539</v>
      </c>
      <c r="AR2532">
        <v>56.825758</v>
      </c>
      <c r="AS2532">
        <v>14.593299999999999</v>
      </c>
      <c r="AT2532">
        <v>12.978446</v>
      </c>
      <c r="AU2532">
        <v>12.440061999999999</v>
      </c>
      <c r="AV2532">
        <v>9.3218580000000006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</row>
    <row r="2533" spans="1:56" x14ac:dyDescent="0.25">
      <c r="A2533" t="s">
        <v>323</v>
      </c>
      <c r="D2533" t="s">
        <v>3</v>
      </c>
      <c r="G2533" s="156">
        <v>42932</v>
      </c>
      <c r="H2533" s="41">
        <f t="shared" si="44"/>
        <v>246635.78479999999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10.697291999999999</v>
      </c>
      <c r="V2533">
        <v>10.651636</v>
      </c>
      <c r="W2533">
        <v>15.756235999999999</v>
      </c>
      <c r="X2533">
        <v>15.776147</v>
      </c>
      <c r="Y2533">
        <v>116.94112699999999</v>
      </c>
      <c r="Z2533">
        <v>735.97479499999997</v>
      </c>
      <c r="AA2533">
        <v>2984.2609200000002</v>
      </c>
      <c r="AB2533">
        <v>7654.0992809999998</v>
      </c>
      <c r="AC2533">
        <v>13120.62818</v>
      </c>
      <c r="AD2533">
        <v>18845.14719</v>
      </c>
      <c r="AE2533">
        <v>21993.427599999999</v>
      </c>
      <c r="AF2533">
        <v>18323.96369</v>
      </c>
      <c r="AG2533">
        <v>19777.84936</v>
      </c>
      <c r="AH2533">
        <v>20563.054319999999</v>
      </c>
      <c r="AI2533">
        <v>26334.23849</v>
      </c>
      <c r="AJ2533">
        <v>27174.426780000002</v>
      </c>
      <c r="AK2533">
        <v>22368.947609999999</v>
      </c>
      <c r="AL2533">
        <v>16221.578869999999</v>
      </c>
      <c r="AM2533">
        <v>12295.97436</v>
      </c>
      <c r="AN2533">
        <v>9643.9300480000002</v>
      </c>
      <c r="AO2533">
        <v>5303.3002969999998</v>
      </c>
      <c r="AP2533">
        <v>2449.027008</v>
      </c>
      <c r="AQ2533">
        <v>416.40358900000001</v>
      </c>
      <c r="AR2533">
        <v>59.294457999999999</v>
      </c>
      <c r="AS2533">
        <v>50.549100000000003</v>
      </c>
      <c r="AT2533">
        <v>49.080295999999997</v>
      </c>
      <c r="AU2533">
        <v>49.206862000000001</v>
      </c>
      <c r="AV2533">
        <v>51.599257999999999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</row>
    <row r="2534" spans="1:56" x14ac:dyDescent="0.25">
      <c r="A2534" t="s">
        <v>323</v>
      </c>
      <c r="D2534" t="s">
        <v>3</v>
      </c>
      <c r="G2534" s="156">
        <v>42933</v>
      </c>
      <c r="H2534" s="41">
        <f t="shared" si="44"/>
        <v>297767.23161800008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24.392623</v>
      </c>
      <c r="V2534">
        <v>35.340406999999999</v>
      </c>
      <c r="W2534">
        <v>43.077278999999997</v>
      </c>
      <c r="X2534">
        <v>68.768285000000006</v>
      </c>
      <c r="Y2534">
        <v>80.445414</v>
      </c>
      <c r="Z2534">
        <v>965.87947299999996</v>
      </c>
      <c r="AA2534">
        <v>3646.697768</v>
      </c>
      <c r="AB2534">
        <v>6883.3988360000003</v>
      </c>
      <c r="AC2534">
        <v>15714.81057</v>
      </c>
      <c r="AD2534">
        <v>24473.17355</v>
      </c>
      <c r="AE2534">
        <v>23617.576010000001</v>
      </c>
      <c r="AF2534">
        <v>25401.293150000001</v>
      </c>
      <c r="AG2534">
        <v>29978.98976</v>
      </c>
      <c r="AH2534">
        <v>26442.054800000002</v>
      </c>
      <c r="AI2534">
        <v>28615.36274</v>
      </c>
      <c r="AJ2534">
        <v>26610.336439999999</v>
      </c>
      <c r="AK2534">
        <v>23638.508620000001</v>
      </c>
      <c r="AL2534">
        <v>20378.238509999999</v>
      </c>
      <c r="AM2534">
        <v>16459.745620000002</v>
      </c>
      <c r="AN2534">
        <v>12975.439490000001</v>
      </c>
      <c r="AO2534">
        <v>7289.0507600000001</v>
      </c>
      <c r="AP2534">
        <v>3306.7570190000001</v>
      </c>
      <c r="AQ2534">
        <v>946.94531500000005</v>
      </c>
      <c r="AR2534">
        <v>52.714103999999999</v>
      </c>
      <c r="AS2534">
        <v>30.551188</v>
      </c>
      <c r="AT2534">
        <v>20.435908000000001</v>
      </c>
      <c r="AU2534">
        <v>31.194782</v>
      </c>
      <c r="AV2534">
        <v>36.053196999999997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</row>
    <row r="2535" spans="1:56" x14ac:dyDescent="0.25">
      <c r="A2535" t="s">
        <v>323</v>
      </c>
      <c r="D2535" t="s">
        <v>3</v>
      </c>
      <c r="G2535" s="156">
        <v>42934</v>
      </c>
      <c r="H2535" s="41">
        <f t="shared" si="44"/>
        <v>293317.52639399987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21.214307000000002</v>
      </c>
      <c r="V2535">
        <v>16.049361000000001</v>
      </c>
      <c r="W2535">
        <v>22.330310000000001</v>
      </c>
      <c r="X2535">
        <v>38.668049000000003</v>
      </c>
      <c r="Y2535">
        <v>75.389056999999994</v>
      </c>
      <c r="Z2535">
        <v>705.78251599999999</v>
      </c>
      <c r="AA2535">
        <v>2752.726705</v>
      </c>
      <c r="AB2535">
        <v>9339.9728720000003</v>
      </c>
      <c r="AC2535">
        <v>11986.014800000001</v>
      </c>
      <c r="AD2535">
        <v>14889.60001</v>
      </c>
      <c r="AE2535">
        <v>19196.086859999999</v>
      </c>
      <c r="AF2535">
        <v>25114.87945</v>
      </c>
      <c r="AG2535">
        <v>23771.77491</v>
      </c>
      <c r="AH2535">
        <v>24753.682860000001</v>
      </c>
      <c r="AI2535">
        <v>25442.044419999998</v>
      </c>
      <c r="AJ2535">
        <v>27432.411619999999</v>
      </c>
      <c r="AK2535">
        <v>27776.908589999999</v>
      </c>
      <c r="AL2535">
        <v>23466.626799999998</v>
      </c>
      <c r="AM2535">
        <v>22250.014569999999</v>
      </c>
      <c r="AN2535">
        <v>18303.288860000001</v>
      </c>
      <c r="AO2535">
        <v>10924.19138</v>
      </c>
      <c r="AP2535">
        <v>4295.6988739999997</v>
      </c>
      <c r="AQ2535">
        <v>614.43824600000005</v>
      </c>
      <c r="AR2535">
        <v>64.440751000000006</v>
      </c>
      <c r="AS2535">
        <v>18.005089000000002</v>
      </c>
      <c r="AT2535">
        <v>22.388375</v>
      </c>
      <c r="AU2535">
        <v>11.71576</v>
      </c>
      <c r="AV2535">
        <v>11.180992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</row>
    <row r="2536" spans="1:56" x14ac:dyDescent="0.25">
      <c r="A2536" t="s">
        <v>323</v>
      </c>
      <c r="D2536" t="s">
        <v>3</v>
      </c>
      <c r="G2536" s="156">
        <v>42935</v>
      </c>
      <c r="H2536" s="41">
        <f t="shared" si="44"/>
        <v>277760.56488999992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49.698551999999999</v>
      </c>
      <c r="V2536">
        <v>51.042302999999997</v>
      </c>
      <c r="W2536">
        <v>38.563772</v>
      </c>
      <c r="X2536">
        <v>66.787082999999996</v>
      </c>
      <c r="Y2536">
        <v>81.046404999999993</v>
      </c>
      <c r="Z2536">
        <v>588.56629999999996</v>
      </c>
      <c r="AA2536">
        <v>2279.3482009999998</v>
      </c>
      <c r="AB2536">
        <v>5988.1523619999998</v>
      </c>
      <c r="AC2536">
        <v>10873.619720000001</v>
      </c>
      <c r="AD2536">
        <v>16495.60439</v>
      </c>
      <c r="AE2536">
        <v>18894.669160000001</v>
      </c>
      <c r="AF2536">
        <v>22447.615330000001</v>
      </c>
      <c r="AG2536">
        <v>25893.71529</v>
      </c>
      <c r="AH2536">
        <v>26665.31467</v>
      </c>
      <c r="AI2536">
        <v>29392.170630000001</v>
      </c>
      <c r="AJ2536">
        <v>27999.336299999999</v>
      </c>
      <c r="AK2536">
        <v>26681.196059999998</v>
      </c>
      <c r="AL2536">
        <v>22063.016500000002</v>
      </c>
      <c r="AM2536">
        <v>17767.24209</v>
      </c>
      <c r="AN2536">
        <v>12806.68672</v>
      </c>
      <c r="AO2536">
        <v>7249.349929</v>
      </c>
      <c r="AP2536">
        <v>2600.3150970000002</v>
      </c>
      <c r="AQ2536">
        <v>646.94702800000005</v>
      </c>
      <c r="AR2536">
        <v>69.397969000000003</v>
      </c>
      <c r="AS2536">
        <v>20.183803999999999</v>
      </c>
      <c r="AT2536">
        <v>12.305242</v>
      </c>
      <c r="AU2536">
        <v>17.316336</v>
      </c>
      <c r="AV2536">
        <v>21.357647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</row>
    <row r="2537" spans="1:56" x14ac:dyDescent="0.25">
      <c r="A2537" t="s">
        <v>323</v>
      </c>
      <c r="D2537" t="s">
        <v>3</v>
      </c>
      <c r="G2537" s="156">
        <v>42936</v>
      </c>
      <c r="H2537" s="41">
        <f t="shared" si="44"/>
        <v>366235.06891600008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38.540712999999997</v>
      </c>
      <c r="V2537">
        <v>38.469389</v>
      </c>
      <c r="W2537">
        <v>42.090257999999999</v>
      </c>
      <c r="X2537">
        <v>45.227798999999997</v>
      </c>
      <c r="Y2537">
        <v>105.18706400000001</v>
      </c>
      <c r="Z2537">
        <v>1261.895164</v>
      </c>
      <c r="AA2537">
        <v>4668.5112300000001</v>
      </c>
      <c r="AB2537">
        <v>10583.01874</v>
      </c>
      <c r="AC2537">
        <v>15942.012269999999</v>
      </c>
      <c r="AD2537">
        <v>19922.51355</v>
      </c>
      <c r="AE2537">
        <v>21952.629010000001</v>
      </c>
      <c r="AF2537">
        <v>25309.794870000002</v>
      </c>
      <c r="AG2537">
        <v>26816.6263</v>
      </c>
      <c r="AH2537">
        <v>34059.476609999998</v>
      </c>
      <c r="AI2537">
        <v>36116.180950000002</v>
      </c>
      <c r="AJ2537">
        <v>35836.797100000003</v>
      </c>
      <c r="AK2537">
        <v>30939.716270000001</v>
      </c>
      <c r="AL2537">
        <v>30539.460709999999</v>
      </c>
      <c r="AM2537">
        <v>26584.15121</v>
      </c>
      <c r="AN2537">
        <v>23010.52778</v>
      </c>
      <c r="AO2537">
        <v>13731.762989999999</v>
      </c>
      <c r="AP2537">
        <v>7040.7857240000003</v>
      </c>
      <c r="AQ2537">
        <v>1523.1618759999999</v>
      </c>
      <c r="AR2537">
        <v>78.770452000000006</v>
      </c>
      <c r="AS2537">
        <v>13.291043</v>
      </c>
      <c r="AT2537">
        <v>12.459011</v>
      </c>
      <c r="AU2537">
        <v>11.526999999999999</v>
      </c>
      <c r="AV2537">
        <v>10.483833000000001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</row>
    <row r="2538" spans="1:56" x14ac:dyDescent="0.25">
      <c r="A2538" t="s">
        <v>323</v>
      </c>
      <c r="D2538" t="s">
        <v>3</v>
      </c>
      <c r="G2538" s="156">
        <v>42937</v>
      </c>
      <c r="H2538" s="41">
        <f t="shared" si="44"/>
        <v>652409.15604399983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3.296646</v>
      </c>
      <c r="V2538">
        <v>4.0514359999999998</v>
      </c>
      <c r="W2538">
        <v>4.4723449999999998</v>
      </c>
      <c r="X2538">
        <v>10.355408000000001</v>
      </c>
      <c r="Y2538">
        <v>130.88517300000001</v>
      </c>
      <c r="Z2538">
        <v>2218.4954400000001</v>
      </c>
      <c r="AA2538">
        <v>8535.2732410000008</v>
      </c>
      <c r="AB2538">
        <v>17121.62068</v>
      </c>
      <c r="AC2538">
        <v>26628.383470000001</v>
      </c>
      <c r="AD2538">
        <v>36351.122920000002</v>
      </c>
      <c r="AE2538">
        <v>44405.35009</v>
      </c>
      <c r="AF2538">
        <v>52168.872730000003</v>
      </c>
      <c r="AG2538">
        <v>57794.036939999998</v>
      </c>
      <c r="AH2538">
        <v>60859.420940000004</v>
      </c>
      <c r="AI2538">
        <v>62138.437440000002</v>
      </c>
      <c r="AJ2538">
        <v>61016.87876</v>
      </c>
      <c r="AK2538">
        <v>57680.799319999998</v>
      </c>
      <c r="AL2538">
        <v>51802.881220000003</v>
      </c>
      <c r="AM2538">
        <v>43437.035219999998</v>
      </c>
      <c r="AN2538">
        <v>34009.683819999998</v>
      </c>
      <c r="AO2538">
        <v>22304.699430000001</v>
      </c>
      <c r="AP2538">
        <v>10745.539409999999</v>
      </c>
      <c r="AQ2538">
        <v>2762.579929</v>
      </c>
      <c r="AR2538">
        <v>198.963607</v>
      </c>
      <c r="AS2538">
        <v>18.690515000000001</v>
      </c>
      <c r="AT2538">
        <v>13.636291999999999</v>
      </c>
      <c r="AU2538">
        <v>23.73827</v>
      </c>
      <c r="AV2538">
        <v>19.955352000000001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</row>
    <row r="2539" spans="1:56" x14ac:dyDescent="0.25">
      <c r="A2539" t="s">
        <v>323</v>
      </c>
      <c r="D2539" t="s">
        <v>3</v>
      </c>
      <c r="G2539" s="156">
        <v>42938</v>
      </c>
      <c r="H2539" s="41">
        <f t="shared" si="44"/>
        <v>357800.42967300006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37.019311000000002</v>
      </c>
      <c r="V2539">
        <v>16.408595999999999</v>
      </c>
      <c r="W2539">
        <v>37.324928</v>
      </c>
      <c r="X2539">
        <v>63.417577000000001</v>
      </c>
      <c r="Y2539">
        <v>226.02894699999999</v>
      </c>
      <c r="Z2539">
        <v>2434.2364670000002</v>
      </c>
      <c r="AA2539">
        <v>6396.0974839999999</v>
      </c>
      <c r="AB2539">
        <v>11630.30478</v>
      </c>
      <c r="AC2539">
        <v>18921.197469999999</v>
      </c>
      <c r="AD2539">
        <v>23446.857080000002</v>
      </c>
      <c r="AE2539">
        <v>24302.586169999999</v>
      </c>
      <c r="AF2539">
        <v>26734.57026</v>
      </c>
      <c r="AG2539">
        <v>30270.039059999999</v>
      </c>
      <c r="AH2539">
        <v>32201.496650000001</v>
      </c>
      <c r="AI2539">
        <v>33381.777110000003</v>
      </c>
      <c r="AJ2539">
        <v>33274.912940000002</v>
      </c>
      <c r="AK2539">
        <v>28673.913659999998</v>
      </c>
      <c r="AL2539">
        <v>25225.820489999998</v>
      </c>
      <c r="AM2539">
        <v>21288.728149999999</v>
      </c>
      <c r="AN2539">
        <v>17421.075789999999</v>
      </c>
      <c r="AO2539">
        <v>14223.10694</v>
      </c>
      <c r="AP2539">
        <v>5568.8724359999997</v>
      </c>
      <c r="AQ2539">
        <v>1720.139848</v>
      </c>
      <c r="AR2539">
        <v>163.57995399999999</v>
      </c>
      <c r="AS2539">
        <v>38.855846</v>
      </c>
      <c r="AT2539">
        <v>36.157690000000002</v>
      </c>
      <c r="AU2539">
        <v>40.354438000000002</v>
      </c>
      <c r="AV2539">
        <v>25.549600999999999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</row>
    <row r="2540" spans="1:56" x14ac:dyDescent="0.25">
      <c r="A2540" t="s">
        <v>323</v>
      </c>
      <c r="D2540" t="s">
        <v>3</v>
      </c>
      <c r="G2540" s="156">
        <v>42939</v>
      </c>
      <c r="H2540" s="41">
        <f t="shared" si="44"/>
        <v>292687.99125900003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13.815408</v>
      </c>
      <c r="V2540">
        <v>8.0455930000000002</v>
      </c>
      <c r="W2540">
        <v>9.8921250000000001</v>
      </c>
      <c r="X2540">
        <v>14.306874000000001</v>
      </c>
      <c r="Y2540">
        <v>113.830044</v>
      </c>
      <c r="Z2540">
        <v>1262.232814</v>
      </c>
      <c r="AA2540">
        <v>4876.0885310000003</v>
      </c>
      <c r="AB2540">
        <v>10032.602779999999</v>
      </c>
      <c r="AC2540">
        <v>18124.283439999999</v>
      </c>
      <c r="AD2540">
        <v>21330.577649999999</v>
      </c>
      <c r="AE2540">
        <v>23420.19945</v>
      </c>
      <c r="AF2540">
        <v>27446.700049999999</v>
      </c>
      <c r="AG2540">
        <v>26104.90293</v>
      </c>
      <c r="AH2540">
        <v>26938.8351</v>
      </c>
      <c r="AI2540">
        <v>24866.109929999999</v>
      </c>
      <c r="AJ2540">
        <v>24005.91834</v>
      </c>
      <c r="AK2540">
        <v>22688.404180000001</v>
      </c>
      <c r="AL2540">
        <v>19912.169010000001</v>
      </c>
      <c r="AM2540">
        <v>14501.22345</v>
      </c>
      <c r="AN2540">
        <v>13613.189909999999</v>
      </c>
      <c r="AO2540">
        <v>7620.637933</v>
      </c>
      <c r="AP2540">
        <v>4220.9265830000004</v>
      </c>
      <c r="AQ2540">
        <v>1408.0050699999999</v>
      </c>
      <c r="AR2540">
        <v>114.523501</v>
      </c>
      <c r="AS2540">
        <v>14.896642999999999</v>
      </c>
      <c r="AT2540">
        <v>10.438186999999999</v>
      </c>
      <c r="AU2540">
        <v>7.7186349999999999</v>
      </c>
      <c r="AV2540">
        <v>7.5170979999999998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</row>
    <row r="2541" spans="1:56" x14ac:dyDescent="0.25">
      <c r="A2541" t="s">
        <v>323</v>
      </c>
      <c r="D2541" t="s">
        <v>3</v>
      </c>
      <c r="G2541" s="156">
        <v>42940</v>
      </c>
      <c r="H2541" s="41">
        <f t="shared" si="44"/>
        <v>416947.65713500004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3.061957</v>
      </c>
      <c r="V2541">
        <v>3.262038</v>
      </c>
      <c r="W2541">
        <v>4.8549189999999998</v>
      </c>
      <c r="X2541">
        <v>10.795517</v>
      </c>
      <c r="Y2541">
        <v>129.54864699999999</v>
      </c>
      <c r="Z2541">
        <v>2023.2247359999999</v>
      </c>
      <c r="AA2541">
        <v>7066.4409269999996</v>
      </c>
      <c r="AB2541">
        <v>13278.652749999999</v>
      </c>
      <c r="AC2541">
        <v>21219.1711</v>
      </c>
      <c r="AD2541">
        <v>27718.63896</v>
      </c>
      <c r="AE2541">
        <v>30542.79925</v>
      </c>
      <c r="AF2541">
        <v>29950.304270000001</v>
      </c>
      <c r="AG2541">
        <v>31006.638210000001</v>
      </c>
      <c r="AH2541">
        <v>34630.528400000003</v>
      </c>
      <c r="AI2541">
        <v>34616.345509999999</v>
      </c>
      <c r="AJ2541">
        <v>38047.632949999999</v>
      </c>
      <c r="AK2541">
        <v>34913.938439999998</v>
      </c>
      <c r="AL2541">
        <v>33476.964769999999</v>
      </c>
      <c r="AM2541">
        <v>27919.91246</v>
      </c>
      <c r="AN2541">
        <v>24259.732250000001</v>
      </c>
      <c r="AO2541">
        <v>16161.4876</v>
      </c>
      <c r="AP2541">
        <v>7928.01026</v>
      </c>
      <c r="AQ2541">
        <v>1842.4551550000001</v>
      </c>
      <c r="AR2541">
        <v>156.98507699999999</v>
      </c>
      <c r="AS2541">
        <v>12.291957999999999</v>
      </c>
      <c r="AT2541">
        <v>10.371010999999999</v>
      </c>
      <c r="AU2541">
        <v>7.856649</v>
      </c>
      <c r="AV2541">
        <v>5.7513639999999997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</row>
    <row r="2542" spans="1:56" x14ac:dyDescent="0.25">
      <c r="A2542" t="s">
        <v>323</v>
      </c>
      <c r="D2542" t="s">
        <v>3</v>
      </c>
      <c r="G2542" s="156">
        <v>42941</v>
      </c>
      <c r="H2542" s="41">
        <f t="shared" si="44"/>
        <v>564351.0303920001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32.359807000000004</v>
      </c>
      <c r="V2542">
        <v>14.662724000000001</v>
      </c>
      <c r="W2542">
        <v>32.618772999999997</v>
      </c>
      <c r="X2542">
        <v>45.633432999999997</v>
      </c>
      <c r="Y2542">
        <v>184.841643</v>
      </c>
      <c r="Z2542">
        <v>1967.229552</v>
      </c>
      <c r="AA2542">
        <v>4494.9875650000004</v>
      </c>
      <c r="AB2542">
        <v>8872.1483700000008</v>
      </c>
      <c r="AC2542">
        <v>16511.534970000001</v>
      </c>
      <c r="AD2542">
        <v>28646.056509999999</v>
      </c>
      <c r="AE2542">
        <v>39077.25447</v>
      </c>
      <c r="AF2542">
        <v>47883.832829999999</v>
      </c>
      <c r="AG2542">
        <v>53812.004379999998</v>
      </c>
      <c r="AH2542">
        <v>51528.041250000002</v>
      </c>
      <c r="AI2542">
        <v>59107.419800000003</v>
      </c>
      <c r="AJ2542">
        <v>60513.474020000001</v>
      </c>
      <c r="AK2542">
        <v>54974.620889999998</v>
      </c>
      <c r="AL2542">
        <v>48420.555769999999</v>
      </c>
      <c r="AM2542">
        <v>37683.696730000003</v>
      </c>
      <c r="AN2542">
        <v>27810.494719999999</v>
      </c>
      <c r="AO2542">
        <v>15296.561890000001</v>
      </c>
      <c r="AP2542">
        <v>5996.4999150000003</v>
      </c>
      <c r="AQ2542">
        <v>1195.6961859999999</v>
      </c>
      <c r="AR2542">
        <v>103.53771999999999</v>
      </c>
      <c r="AS2542">
        <v>31.544711</v>
      </c>
      <c r="AT2542">
        <v>41.037210999999999</v>
      </c>
      <c r="AU2542">
        <v>38.558059999999998</v>
      </c>
      <c r="AV2542">
        <v>34.126491999999999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</row>
    <row r="2543" spans="1:56" x14ac:dyDescent="0.25">
      <c r="A2543" t="s">
        <v>323</v>
      </c>
      <c r="D2543" t="s">
        <v>3</v>
      </c>
      <c r="G2543" s="156">
        <v>42942</v>
      </c>
      <c r="H2543" s="41">
        <f t="shared" si="44"/>
        <v>458550.11727599992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8.3603690000000004</v>
      </c>
      <c r="V2543">
        <v>10.895379999999999</v>
      </c>
      <c r="W2543">
        <v>8.7074079999999991</v>
      </c>
      <c r="X2543">
        <v>26.057928</v>
      </c>
      <c r="Y2543">
        <v>113.760773</v>
      </c>
      <c r="Z2543">
        <v>1385.720499</v>
      </c>
      <c r="AA2543">
        <v>6697.6449240000002</v>
      </c>
      <c r="AB2543">
        <v>13377.46334</v>
      </c>
      <c r="AC2543">
        <v>17957.724330000001</v>
      </c>
      <c r="AD2543">
        <v>25043.687590000001</v>
      </c>
      <c r="AE2543">
        <v>32488.104200000002</v>
      </c>
      <c r="AF2543">
        <v>37222.904139999999</v>
      </c>
      <c r="AG2543">
        <v>39884.102850000003</v>
      </c>
      <c r="AH2543">
        <v>42933.59794</v>
      </c>
      <c r="AI2543">
        <v>41938.542730000001</v>
      </c>
      <c r="AJ2543">
        <v>42212.877860000001</v>
      </c>
      <c r="AK2543">
        <v>41914.752200000003</v>
      </c>
      <c r="AL2543">
        <v>35938.308429999997</v>
      </c>
      <c r="AM2543">
        <v>30928.273959999999</v>
      </c>
      <c r="AN2543">
        <v>21023.8966</v>
      </c>
      <c r="AO2543">
        <v>16218.787630000001</v>
      </c>
      <c r="AP2543">
        <v>8808.5498819999993</v>
      </c>
      <c r="AQ2543">
        <v>2221.0920270000001</v>
      </c>
      <c r="AR2543">
        <v>154.137935</v>
      </c>
      <c r="AS2543">
        <v>10.331479</v>
      </c>
      <c r="AT2543">
        <v>8.2375559999999997</v>
      </c>
      <c r="AU2543">
        <v>7.4665689999999998</v>
      </c>
      <c r="AV2543">
        <v>6.1307470000000004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</row>
    <row r="2544" spans="1:56" x14ac:dyDescent="0.25">
      <c r="A2544" t="s">
        <v>323</v>
      </c>
      <c r="D2544" t="s">
        <v>3</v>
      </c>
      <c r="G2544" s="156">
        <v>42943</v>
      </c>
      <c r="H2544" s="41">
        <f t="shared" si="44"/>
        <v>355028.04794100008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8.6516800000000007</v>
      </c>
      <c r="V2544">
        <v>7.9332830000000003</v>
      </c>
      <c r="W2544">
        <v>16.282945999999999</v>
      </c>
      <c r="X2544">
        <v>22.599136999999999</v>
      </c>
      <c r="Y2544">
        <v>275.04342400000002</v>
      </c>
      <c r="Z2544">
        <v>1323.9854769999999</v>
      </c>
      <c r="AA2544">
        <v>4391.3466850000004</v>
      </c>
      <c r="AB2544">
        <v>12571.053970000001</v>
      </c>
      <c r="AC2544">
        <v>17746.00388</v>
      </c>
      <c r="AD2544">
        <v>20809.193729999999</v>
      </c>
      <c r="AE2544">
        <v>35241.563959999999</v>
      </c>
      <c r="AF2544">
        <v>42156.748760000002</v>
      </c>
      <c r="AG2544">
        <v>42149.060550000002</v>
      </c>
      <c r="AH2544">
        <v>38477.717620000003</v>
      </c>
      <c r="AI2544">
        <v>36345.884740000001</v>
      </c>
      <c r="AJ2544">
        <v>29448.337820000001</v>
      </c>
      <c r="AK2544">
        <v>23665.137040000001</v>
      </c>
      <c r="AL2544">
        <v>18018.459320000002</v>
      </c>
      <c r="AM2544">
        <v>14714.857169999999</v>
      </c>
      <c r="AN2544">
        <v>9405.0903980000003</v>
      </c>
      <c r="AO2544">
        <v>5624.6079170000003</v>
      </c>
      <c r="AP2544">
        <v>2002.193777</v>
      </c>
      <c r="AQ2544">
        <v>457.80915900000002</v>
      </c>
      <c r="AR2544">
        <v>50.877147999999998</v>
      </c>
      <c r="AS2544">
        <v>20.830123</v>
      </c>
      <c r="AT2544">
        <v>15.689894000000001</v>
      </c>
      <c r="AU2544">
        <v>29.808499999999999</v>
      </c>
      <c r="AV2544">
        <v>31.279833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</row>
    <row r="2545" spans="1:56" x14ac:dyDescent="0.25">
      <c r="A2545" t="s">
        <v>323</v>
      </c>
      <c r="D2545" t="s">
        <v>3</v>
      </c>
      <c r="G2545" s="156">
        <v>42944</v>
      </c>
      <c r="H2545" s="41">
        <f t="shared" si="44"/>
        <v>503155.55108800001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4.6339790000000001</v>
      </c>
      <c r="V2545">
        <v>7.7632560000000002</v>
      </c>
      <c r="W2545">
        <v>8.3558889999999995</v>
      </c>
      <c r="X2545">
        <v>17.314446</v>
      </c>
      <c r="Y2545">
        <v>169.346496</v>
      </c>
      <c r="Z2545">
        <v>2291.7256430000002</v>
      </c>
      <c r="AA2545">
        <v>8110.368453</v>
      </c>
      <c r="AB2545">
        <v>16316.35895</v>
      </c>
      <c r="AC2545">
        <v>25594.098010000002</v>
      </c>
      <c r="AD2545">
        <v>34711.336519999997</v>
      </c>
      <c r="AE2545">
        <v>41922.030229999997</v>
      </c>
      <c r="AF2545">
        <v>47213.157290000003</v>
      </c>
      <c r="AG2545">
        <v>49055.249739999999</v>
      </c>
      <c r="AH2545">
        <v>45773.102489999997</v>
      </c>
      <c r="AI2545">
        <v>45349.949560000001</v>
      </c>
      <c r="AJ2545">
        <v>44415.047200000001</v>
      </c>
      <c r="AK2545">
        <v>40228.892249999997</v>
      </c>
      <c r="AL2545">
        <v>36484.379849999998</v>
      </c>
      <c r="AM2545">
        <v>29323.09347</v>
      </c>
      <c r="AN2545">
        <v>21868.331310000001</v>
      </c>
      <c r="AO2545">
        <v>9861.1404210000001</v>
      </c>
      <c r="AP2545">
        <v>3314.5790099999999</v>
      </c>
      <c r="AQ2545">
        <v>844.78797199999997</v>
      </c>
      <c r="AR2545">
        <v>105.60830799999999</v>
      </c>
      <c r="AS2545">
        <v>31.406737</v>
      </c>
      <c r="AT2545">
        <v>40.366326999999998</v>
      </c>
      <c r="AU2545">
        <v>41.956529000000003</v>
      </c>
      <c r="AV2545">
        <v>51.170752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</row>
    <row r="2546" spans="1:56" x14ac:dyDescent="0.25">
      <c r="A2546" t="s">
        <v>323</v>
      </c>
      <c r="D2546" t="s">
        <v>3</v>
      </c>
      <c r="G2546" s="156">
        <v>42945</v>
      </c>
      <c r="H2546" s="41">
        <f t="shared" si="44"/>
        <v>520187.08319599996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52.388210000000001</v>
      </c>
      <c r="V2546">
        <v>28.149642</v>
      </c>
      <c r="W2546">
        <v>33.903464</v>
      </c>
      <c r="X2546">
        <v>37.012419000000001</v>
      </c>
      <c r="Y2546">
        <v>194.05321799999999</v>
      </c>
      <c r="Z2546">
        <v>2214.5855320000001</v>
      </c>
      <c r="AA2546">
        <v>8649.4858120000008</v>
      </c>
      <c r="AB2546">
        <v>17752.762009999999</v>
      </c>
      <c r="AC2546">
        <v>26878.783660000001</v>
      </c>
      <c r="AD2546">
        <v>36879.440739999998</v>
      </c>
      <c r="AE2546">
        <v>44865.167070000003</v>
      </c>
      <c r="AF2546">
        <v>49322.09953</v>
      </c>
      <c r="AG2546">
        <v>51355.24871</v>
      </c>
      <c r="AH2546">
        <v>51729.123529999997</v>
      </c>
      <c r="AI2546">
        <v>50497.867429999998</v>
      </c>
      <c r="AJ2546">
        <v>49107.639260000004</v>
      </c>
      <c r="AK2546">
        <v>43116.337729999999</v>
      </c>
      <c r="AL2546">
        <v>32478.085289999999</v>
      </c>
      <c r="AM2546">
        <v>21294.482759999999</v>
      </c>
      <c r="AN2546">
        <v>16295.577579999999</v>
      </c>
      <c r="AO2546">
        <v>12790.41409</v>
      </c>
      <c r="AP2546">
        <v>3998.799845</v>
      </c>
      <c r="AQ2546">
        <v>405.90907600000003</v>
      </c>
      <c r="AR2546">
        <v>55.045406999999997</v>
      </c>
      <c r="AS2546">
        <v>26.394739000000001</v>
      </c>
      <c r="AT2546">
        <v>43.516640000000002</v>
      </c>
      <c r="AU2546">
        <v>40.733685000000001</v>
      </c>
      <c r="AV2546">
        <v>44.076117000000004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</row>
    <row r="2547" spans="1:56" x14ac:dyDescent="0.25">
      <c r="A2547" t="s">
        <v>323</v>
      </c>
      <c r="D2547" t="s">
        <v>3</v>
      </c>
      <c r="G2547" s="156">
        <v>42946</v>
      </c>
      <c r="H2547" s="41">
        <f t="shared" si="44"/>
        <v>647013.81356599985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9.9618099999999998</v>
      </c>
      <c r="V2547">
        <v>19.127041999999999</v>
      </c>
      <c r="W2547">
        <v>25.213664000000001</v>
      </c>
      <c r="X2547">
        <v>39.781219</v>
      </c>
      <c r="Y2547">
        <v>323.98451799999998</v>
      </c>
      <c r="Z2547">
        <v>3592.3180819999998</v>
      </c>
      <c r="AA2547">
        <v>10396.0803</v>
      </c>
      <c r="AB2547">
        <v>19413.730920000002</v>
      </c>
      <c r="AC2547">
        <v>28898.35382</v>
      </c>
      <c r="AD2547">
        <v>38347.586150000003</v>
      </c>
      <c r="AE2547">
        <v>47039.157079999997</v>
      </c>
      <c r="AF2547">
        <v>54472.35052</v>
      </c>
      <c r="AG2547">
        <v>57351.760990000002</v>
      </c>
      <c r="AH2547">
        <v>58706.583789999997</v>
      </c>
      <c r="AI2547">
        <v>60115.83943</v>
      </c>
      <c r="AJ2547">
        <v>59493.396829999998</v>
      </c>
      <c r="AK2547">
        <v>55637.005980000002</v>
      </c>
      <c r="AL2547">
        <v>48908.165480000003</v>
      </c>
      <c r="AM2547">
        <v>40259.077089999999</v>
      </c>
      <c r="AN2547">
        <v>30492.11104</v>
      </c>
      <c r="AO2547">
        <v>20001.41748</v>
      </c>
      <c r="AP2547">
        <v>10358.787850000001</v>
      </c>
      <c r="AQ2547">
        <v>2876.043643</v>
      </c>
      <c r="AR2547">
        <v>197.957707</v>
      </c>
      <c r="AS2547">
        <v>14.567539</v>
      </c>
      <c r="AT2547">
        <v>10.38974</v>
      </c>
      <c r="AU2547">
        <v>6.4858349999999998</v>
      </c>
      <c r="AV2547">
        <v>6.578017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</row>
    <row r="2548" spans="1:56" x14ac:dyDescent="0.25">
      <c r="A2548" t="s">
        <v>323</v>
      </c>
      <c r="D2548" t="s">
        <v>3</v>
      </c>
      <c r="G2548" s="156">
        <v>42947</v>
      </c>
      <c r="H2548" s="41">
        <f t="shared" si="44"/>
        <v>627169.79489399993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2.9043239999999999</v>
      </c>
      <c r="V2548">
        <v>2.178048</v>
      </c>
      <c r="W2548">
        <v>11.737238</v>
      </c>
      <c r="X2548">
        <v>24.647476999999999</v>
      </c>
      <c r="Y2548">
        <v>210.80956599999999</v>
      </c>
      <c r="Z2548">
        <v>2956.922646</v>
      </c>
      <c r="AA2548">
        <v>9838.6672949999993</v>
      </c>
      <c r="AB2548">
        <v>19118.333180000001</v>
      </c>
      <c r="AC2548">
        <v>29109.31882</v>
      </c>
      <c r="AD2548">
        <v>39239.94771</v>
      </c>
      <c r="AE2548">
        <v>47635.584949999997</v>
      </c>
      <c r="AF2548">
        <v>53359.932480000003</v>
      </c>
      <c r="AG2548">
        <v>56518.108180000003</v>
      </c>
      <c r="AH2548">
        <v>57009.789960000002</v>
      </c>
      <c r="AI2548">
        <v>56005.463880000003</v>
      </c>
      <c r="AJ2548">
        <v>52490.084819999996</v>
      </c>
      <c r="AK2548">
        <v>49955.682679999998</v>
      </c>
      <c r="AL2548">
        <v>46146.949350000003</v>
      </c>
      <c r="AM2548">
        <v>40277.606979999997</v>
      </c>
      <c r="AN2548">
        <v>30681.459480000001</v>
      </c>
      <c r="AO2548">
        <v>21677.38638</v>
      </c>
      <c r="AP2548">
        <v>11292.14811</v>
      </c>
      <c r="AQ2548">
        <v>3303.1346010000002</v>
      </c>
      <c r="AR2548">
        <v>268.89946099999997</v>
      </c>
      <c r="AS2548">
        <v>14.281238999999999</v>
      </c>
      <c r="AT2548">
        <v>8.7989350000000002</v>
      </c>
      <c r="AU2548">
        <v>5.3674730000000004</v>
      </c>
      <c r="AV2548">
        <v>3.6496309999999998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</row>
    <row r="2549" spans="1:56" x14ac:dyDescent="0.25">
      <c r="A2549" t="s">
        <v>323</v>
      </c>
      <c r="D2549" t="s">
        <v>3</v>
      </c>
      <c r="G2549" s="156">
        <v>42948</v>
      </c>
      <c r="H2549" s="41">
        <f t="shared" si="44"/>
        <v>678930.74638799997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3.5101369999999998</v>
      </c>
      <c r="V2549">
        <v>12.143737</v>
      </c>
      <c r="W2549">
        <v>15.421395</v>
      </c>
      <c r="X2549">
        <v>23.184735</v>
      </c>
      <c r="Y2549">
        <v>396.95408099999997</v>
      </c>
      <c r="Z2549">
        <v>3731.6141309999998</v>
      </c>
      <c r="AA2549">
        <v>11167.909750000001</v>
      </c>
      <c r="AB2549">
        <v>20634.00949</v>
      </c>
      <c r="AC2549">
        <v>30999.45004</v>
      </c>
      <c r="AD2549">
        <v>41118.727959999997</v>
      </c>
      <c r="AE2549">
        <v>50143.766609999999</v>
      </c>
      <c r="AF2549">
        <v>57388.971870000001</v>
      </c>
      <c r="AG2549">
        <v>62273.751080000002</v>
      </c>
      <c r="AH2549">
        <v>63772.820399999997</v>
      </c>
      <c r="AI2549">
        <v>63135.629410000001</v>
      </c>
      <c r="AJ2549">
        <v>60036.658530000001</v>
      </c>
      <c r="AK2549">
        <v>54801.253490000003</v>
      </c>
      <c r="AL2549">
        <v>48451.123829999997</v>
      </c>
      <c r="AM2549">
        <v>40229.08842</v>
      </c>
      <c r="AN2549">
        <v>32523.253909999999</v>
      </c>
      <c r="AO2549">
        <v>22153.894670000001</v>
      </c>
      <c r="AP2549">
        <v>11707.518470000001</v>
      </c>
      <c r="AQ2549">
        <v>3792.1690149999999</v>
      </c>
      <c r="AR2549">
        <v>340.21267699999999</v>
      </c>
      <c r="AS2549">
        <v>20.729210999999999</v>
      </c>
      <c r="AT2549">
        <v>21.105335</v>
      </c>
      <c r="AU2549">
        <v>18.225605000000002</v>
      </c>
      <c r="AV2549">
        <v>17.648399000000001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</row>
    <row r="2550" spans="1:56" x14ac:dyDescent="0.25">
      <c r="A2550" t="s">
        <v>323</v>
      </c>
      <c r="D2550" t="s">
        <v>3</v>
      </c>
      <c r="G2550" s="156">
        <v>42949</v>
      </c>
      <c r="H2550" s="41">
        <f t="shared" si="44"/>
        <v>597434.23473199981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4.3296859999999997</v>
      </c>
      <c r="V2550">
        <v>3.5765880000000001</v>
      </c>
      <c r="W2550">
        <v>12.072229999999999</v>
      </c>
      <c r="X2550">
        <v>22.102656</v>
      </c>
      <c r="Y2550">
        <v>327.93292200000002</v>
      </c>
      <c r="Z2550">
        <v>2660.8170239999999</v>
      </c>
      <c r="AA2550">
        <v>7672.9373640000003</v>
      </c>
      <c r="AB2550">
        <v>14361.377769999999</v>
      </c>
      <c r="AC2550">
        <v>22917.510760000001</v>
      </c>
      <c r="AD2550">
        <v>30875.90509</v>
      </c>
      <c r="AE2550">
        <v>38882.700250000002</v>
      </c>
      <c r="AF2550">
        <v>46701.009899999997</v>
      </c>
      <c r="AG2550">
        <v>53656.87113</v>
      </c>
      <c r="AH2550">
        <v>57552.883439999998</v>
      </c>
      <c r="AI2550">
        <v>56790.689579999998</v>
      </c>
      <c r="AJ2550">
        <v>55198.193330000002</v>
      </c>
      <c r="AK2550">
        <v>51717.582040000001</v>
      </c>
      <c r="AL2550">
        <v>47575.383370000003</v>
      </c>
      <c r="AM2550">
        <v>41253.116779999997</v>
      </c>
      <c r="AN2550">
        <v>32001.339650000002</v>
      </c>
      <c r="AO2550">
        <v>23017.848279999998</v>
      </c>
      <c r="AP2550">
        <v>11013.23292</v>
      </c>
      <c r="AQ2550">
        <v>2920.5480859999998</v>
      </c>
      <c r="AR2550">
        <v>258.84246000000002</v>
      </c>
      <c r="AS2550">
        <v>14.306777</v>
      </c>
      <c r="AT2550">
        <v>10.277177</v>
      </c>
      <c r="AU2550">
        <v>5.9406610000000004</v>
      </c>
      <c r="AV2550">
        <v>4.9068110000000003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</row>
    <row r="2551" spans="1:56" x14ac:dyDescent="0.25">
      <c r="A2551" t="s">
        <v>323</v>
      </c>
      <c r="D2551" t="s">
        <v>3</v>
      </c>
      <c r="G2551" s="156">
        <v>42950</v>
      </c>
      <c r="H2551" s="41">
        <f t="shared" si="44"/>
        <v>34565.689995999994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2.7659050000000001</v>
      </c>
      <c r="V2551">
        <v>6.9664450000000002</v>
      </c>
      <c r="W2551">
        <v>8.9999699999999994</v>
      </c>
      <c r="X2551">
        <v>13.144299</v>
      </c>
      <c r="Y2551">
        <v>32.769674999999999</v>
      </c>
      <c r="Z2551">
        <v>164.13142300000001</v>
      </c>
      <c r="AA2551">
        <v>529.160346</v>
      </c>
      <c r="AB2551">
        <v>1132.108827</v>
      </c>
      <c r="AC2551">
        <v>2114.9054329999999</v>
      </c>
      <c r="AD2551">
        <v>3010.3471049999998</v>
      </c>
      <c r="AE2551">
        <v>3627.6562130000002</v>
      </c>
      <c r="AF2551">
        <v>3147.1854760000001</v>
      </c>
      <c r="AG2551">
        <v>3153.0776019999998</v>
      </c>
      <c r="AH2551">
        <v>3174.1715989999998</v>
      </c>
      <c r="AI2551">
        <v>3646.4378919999999</v>
      </c>
      <c r="AJ2551">
        <v>3535.950609</v>
      </c>
      <c r="AK2551">
        <v>2648.1858550000002</v>
      </c>
      <c r="AL2551">
        <v>1852.8634159999999</v>
      </c>
      <c r="AM2551">
        <v>1298.4524690000001</v>
      </c>
      <c r="AN2551">
        <v>792.26388499999996</v>
      </c>
      <c r="AO2551">
        <v>400.69691799999998</v>
      </c>
      <c r="AP2551">
        <v>168.38672500000001</v>
      </c>
      <c r="AQ2551">
        <v>55.314047000000002</v>
      </c>
      <c r="AR2551">
        <v>19.701533000000001</v>
      </c>
      <c r="AS2551">
        <v>9.7615789999999993</v>
      </c>
      <c r="AT2551">
        <v>6.7815899999999996</v>
      </c>
      <c r="AU2551">
        <v>7.6625269999999999</v>
      </c>
      <c r="AV2551">
        <v>5.8406330000000004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</row>
    <row r="2552" spans="1:56" x14ac:dyDescent="0.25">
      <c r="A2552" t="s">
        <v>323</v>
      </c>
      <c r="D2552" t="s">
        <v>3</v>
      </c>
      <c r="G2552" s="156">
        <v>42951</v>
      </c>
      <c r="H2552" s="41">
        <f t="shared" si="44"/>
        <v>189397.896224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2.7086519999999998</v>
      </c>
      <c r="V2552">
        <v>2.4738410000000002</v>
      </c>
      <c r="W2552">
        <v>4.606331</v>
      </c>
      <c r="X2552">
        <v>10.282042000000001</v>
      </c>
      <c r="Y2552">
        <v>120.473071</v>
      </c>
      <c r="Z2552">
        <v>734.01053000000002</v>
      </c>
      <c r="AA2552">
        <v>1328.7268630000001</v>
      </c>
      <c r="AB2552">
        <v>2782.562923</v>
      </c>
      <c r="AC2552">
        <v>6169.2908299999999</v>
      </c>
      <c r="AD2552">
        <v>8841.7157530000004</v>
      </c>
      <c r="AE2552">
        <v>10452.13529</v>
      </c>
      <c r="AF2552">
        <v>12247.165220000001</v>
      </c>
      <c r="AG2552">
        <v>12377.54866</v>
      </c>
      <c r="AH2552">
        <v>17196.663420000001</v>
      </c>
      <c r="AI2552">
        <v>21597.568459999999</v>
      </c>
      <c r="AJ2552">
        <v>18117.200140000001</v>
      </c>
      <c r="AK2552">
        <v>17561.481909999999</v>
      </c>
      <c r="AL2552">
        <v>15538.52428</v>
      </c>
      <c r="AM2552">
        <v>13186.700489999999</v>
      </c>
      <c r="AN2552">
        <v>12958.731900000001</v>
      </c>
      <c r="AO2552">
        <v>9773.7310140000009</v>
      </c>
      <c r="AP2552">
        <v>5793.4478820000004</v>
      </c>
      <c r="AQ2552">
        <v>2210.8986650000002</v>
      </c>
      <c r="AR2552">
        <v>211.174891</v>
      </c>
      <c r="AS2552">
        <v>37.779082000000002</v>
      </c>
      <c r="AT2552">
        <v>47.167836999999999</v>
      </c>
      <c r="AU2552">
        <v>45.397061999999998</v>
      </c>
      <c r="AV2552">
        <v>47.729185000000001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</row>
    <row r="2553" spans="1:56" x14ac:dyDescent="0.25">
      <c r="A2553" t="s">
        <v>323</v>
      </c>
      <c r="D2553" t="s">
        <v>3</v>
      </c>
      <c r="G2553" s="156">
        <v>42952</v>
      </c>
      <c r="H2553" s="41">
        <f t="shared" si="44"/>
        <v>521041.84921700001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11.302747</v>
      </c>
      <c r="V2553">
        <v>11.279019</v>
      </c>
      <c r="W2553">
        <v>18.338153999999999</v>
      </c>
      <c r="X2553">
        <v>29.369168999999999</v>
      </c>
      <c r="Y2553">
        <v>432.79552999999999</v>
      </c>
      <c r="Z2553">
        <v>3505.427866</v>
      </c>
      <c r="AA2553">
        <v>9470.1762579999995</v>
      </c>
      <c r="AB2553">
        <v>17547.037850000001</v>
      </c>
      <c r="AC2553">
        <v>25832.240590000001</v>
      </c>
      <c r="AD2553">
        <v>34972.312590000001</v>
      </c>
      <c r="AE2553">
        <v>42799.18131</v>
      </c>
      <c r="AF2553">
        <v>47631.938950000003</v>
      </c>
      <c r="AG2553">
        <v>50462.5789</v>
      </c>
      <c r="AH2553">
        <v>50502.45102</v>
      </c>
      <c r="AI2553">
        <v>47556.76683</v>
      </c>
      <c r="AJ2553">
        <v>43880.349309999998</v>
      </c>
      <c r="AK2553">
        <v>40069.185519999999</v>
      </c>
      <c r="AL2553">
        <v>33145.724990000002</v>
      </c>
      <c r="AM2553">
        <v>28379.59578</v>
      </c>
      <c r="AN2553">
        <v>21017.35499</v>
      </c>
      <c r="AO2553">
        <v>13474.92057</v>
      </c>
      <c r="AP2553">
        <v>7105.7475999999997</v>
      </c>
      <c r="AQ2553">
        <v>2638.6802899999998</v>
      </c>
      <c r="AR2553">
        <v>304.16442899999998</v>
      </c>
      <c r="AS2553">
        <v>67.328899000000007</v>
      </c>
      <c r="AT2553">
        <v>56.893844000000001</v>
      </c>
      <c r="AU2553">
        <v>58.936188999999999</v>
      </c>
      <c r="AV2553">
        <v>59.770023000000002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</row>
    <row r="2554" spans="1:56" x14ac:dyDescent="0.25">
      <c r="A2554" t="s">
        <v>323</v>
      </c>
      <c r="D2554" t="s">
        <v>3</v>
      </c>
      <c r="G2554" s="156">
        <v>42953</v>
      </c>
      <c r="H2554" s="41">
        <f t="shared" si="44"/>
        <v>358846.41492200003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21.578147000000001</v>
      </c>
      <c r="V2554">
        <v>21.525618999999999</v>
      </c>
      <c r="W2554">
        <v>26.577054</v>
      </c>
      <c r="X2554">
        <v>23.971268999999999</v>
      </c>
      <c r="Y2554">
        <v>123.97833</v>
      </c>
      <c r="Z2554">
        <v>1619.9308659999999</v>
      </c>
      <c r="AA2554">
        <v>5685.9354329999996</v>
      </c>
      <c r="AB2554">
        <v>10807.174779999999</v>
      </c>
      <c r="AC2554">
        <v>12650.56379</v>
      </c>
      <c r="AD2554">
        <v>13689.44816</v>
      </c>
      <c r="AE2554">
        <v>13417.048339999999</v>
      </c>
      <c r="AF2554">
        <v>14004.942999999999</v>
      </c>
      <c r="AG2554">
        <v>19574.433799999999</v>
      </c>
      <c r="AH2554">
        <v>24210.553739999999</v>
      </c>
      <c r="AI2554">
        <v>27717.830099999999</v>
      </c>
      <c r="AJ2554">
        <v>41791.545290000002</v>
      </c>
      <c r="AK2554">
        <v>44225.385920000001</v>
      </c>
      <c r="AL2554">
        <v>38480.672169999998</v>
      </c>
      <c r="AM2554">
        <v>34504.963499999998</v>
      </c>
      <c r="AN2554">
        <v>28097.961940000001</v>
      </c>
      <c r="AO2554">
        <v>17693.098000000002</v>
      </c>
      <c r="AP2554">
        <v>8646.3130500000007</v>
      </c>
      <c r="AQ2554">
        <v>1574.47279</v>
      </c>
      <c r="AR2554">
        <v>119.47377899999999</v>
      </c>
      <c r="AS2554">
        <v>25.313399</v>
      </c>
      <c r="AT2554">
        <v>28.808243999999998</v>
      </c>
      <c r="AU2554">
        <v>31.807789</v>
      </c>
      <c r="AV2554">
        <v>31.106622999999999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</row>
    <row r="2555" spans="1:56" x14ac:dyDescent="0.25">
      <c r="A2555" t="s">
        <v>323</v>
      </c>
      <c r="D2555" t="s">
        <v>3</v>
      </c>
      <c r="G2555" s="156">
        <v>42954</v>
      </c>
      <c r="H2555" s="41">
        <f t="shared" si="44"/>
        <v>392851.53370099998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5.5220120000000001</v>
      </c>
      <c r="V2555">
        <v>10.329637</v>
      </c>
      <c r="W2555">
        <v>13.593641999999999</v>
      </c>
      <c r="X2555">
        <v>22.631843</v>
      </c>
      <c r="Y2555">
        <v>363.40495099999998</v>
      </c>
      <c r="Z2555">
        <v>2500.7009880000001</v>
      </c>
      <c r="AA2555">
        <v>7540.744627</v>
      </c>
      <c r="AB2555">
        <v>13169.42117</v>
      </c>
      <c r="AC2555">
        <v>17459.994790000001</v>
      </c>
      <c r="AD2555">
        <v>23835.907810000001</v>
      </c>
      <c r="AE2555">
        <v>30920.63753</v>
      </c>
      <c r="AF2555">
        <v>31971.09633</v>
      </c>
      <c r="AG2555">
        <v>30692.129260000002</v>
      </c>
      <c r="AH2555">
        <v>28407.504420000001</v>
      </c>
      <c r="AI2555">
        <v>34068.135569999999</v>
      </c>
      <c r="AJ2555">
        <v>28227.635269999999</v>
      </c>
      <c r="AK2555">
        <v>30801.793420000002</v>
      </c>
      <c r="AL2555">
        <v>30329.90943</v>
      </c>
      <c r="AM2555">
        <v>30486.11723</v>
      </c>
      <c r="AN2555">
        <v>24778.807870000001</v>
      </c>
      <c r="AO2555">
        <v>15155.31985</v>
      </c>
      <c r="AP2555">
        <v>8479.3875989999997</v>
      </c>
      <c r="AQ2555">
        <v>3060.533269</v>
      </c>
      <c r="AR2555">
        <v>491.88553100000001</v>
      </c>
      <c r="AS2555">
        <v>21.171412</v>
      </c>
      <c r="AT2555">
        <v>13.870946</v>
      </c>
      <c r="AU2555">
        <v>13.909765999999999</v>
      </c>
      <c r="AV2555">
        <v>9.4375280000000004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</row>
    <row r="2556" spans="1:56" x14ac:dyDescent="0.25">
      <c r="A2556" t="s">
        <v>323</v>
      </c>
      <c r="D2556" t="s">
        <v>3</v>
      </c>
      <c r="G2556" s="156">
        <v>42955</v>
      </c>
      <c r="H2556" s="41">
        <f t="shared" si="44"/>
        <v>464801.10885700001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3.160806</v>
      </c>
      <c r="V2556">
        <v>6.1422309999999998</v>
      </c>
      <c r="W2556">
        <v>9.4509930000000004</v>
      </c>
      <c r="X2556">
        <v>23.655601000000001</v>
      </c>
      <c r="Y2556">
        <v>605.93635099999995</v>
      </c>
      <c r="Z2556">
        <v>4489.5909460000003</v>
      </c>
      <c r="AA2556">
        <v>12103.849609999999</v>
      </c>
      <c r="AB2556">
        <v>22148.74883</v>
      </c>
      <c r="AC2556">
        <v>31220.967349999999</v>
      </c>
      <c r="AD2556">
        <v>39925.742460000001</v>
      </c>
      <c r="AE2556">
        <v>46833.354429999999</v>
      </c>
      <c r="AF2556">
        <v>51964.793769999997</v>
      </c>
      <c r="AG2556">
        <v>48433.037369999998</v>
      </c>
      <c r="AH2556">
        <v>39348.153619999997</v>
      </c>
      <c r="AI2556">
        <v>36239.294029999997</v>
      </c>
      <c r="AJ2556">
        <v>31750.629929999999</v>
      </c>
      <c r="AK2556">
        <v>26794.501830000001</v>
      </c>
      <c r="AL2556">
        <v>23737.578560000002</v>
      </c>
      <c r="AM2556">
        <v>17879.370009999999</v>
      </c>
      <c r="AN2556">
        <v>14095.301579999999</v>
      </c>
      <c r="AO2556">
        <v>9668.4557509999995</v>
      </c>
      <c r="AP2556">
        <v>5158.7519499999999</v>
      </c>
      <c r="AQ2556">
        <v>1929.680177</v>
      </c>
      <c r="AR2556">
        <v>388.400599</v>
      </c>
      <c r="AS2556">
        <v>17.505222</v>
      </c>
      <c r="AT2556">
        <v>11.721587</v>
      </c>
      <c r="AU2556">
        <v>8.1803279999999994</v>
      </c>
      <c r="AV2556">
        <v>5.1529350000000003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</row>
    <row r="2557" spans="1:56" x14ac:dyDescent="0.25">
      <c r="A2557" t="s">
        <v>323</v>
      </c>
      <c r="D2557" t="s">
        <v>3</v>
      </c>
      <c r="G2557" s="156">
        <v>42956</v>
      </c>
      <c r="H2557" s="41">
        <f t="shared" si="44"/>
        <v>598640.65109199996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6.2520030000000002</v>
      </c>
      <c r="V2557">
        <v>14.166185</v>
      </c>
      <c r="W2557">
        <v>17.625059</v>
      </c>
      <c r="X2557">
        <v>26.688490000000002</v>
      </c>
      <c r="Y2557">
        <v>931.70303899999999</v>
      </c>
      <c r="Z2557">
        <v>5607.3849490000002</v>
      </c>
      <c r="AA2557">
        <v>14164.341179999999</v>
      </c>
      <c r="AB2557">
        <v>24482.394950000002</v>
      </c>
      <c r="AC2557">
        <v>34464.864739999997</v>
      </c>
      <c r="AD2557">
        <v>45020.940040000001</v>
      </c>
      <c r="AE2557">
        <v>53491.269899999999</v>
      </c>
      <c r="AF2557">
        <v>58117.254350000003</v>
      </c>
      <c r="AG2557">
        <v>57943.546849999999</v>
      </c>
      <c r="AH2557">
        <v>58063.203699999998</v>
      </c>
      <c r="AI2557">
        <v>59454.23227</v>
      </c>
      <c r="AJ2557">
        <v>54938.721169999997</v>
      </c>
      <c r="AK2557">
        <v>49125.41072</v>
      </c>
      <c r="AL2557">
        <v>32500.332559999999</v>
      </c>
      <c r="AM2557">
        <v>19515.788349999999</v>
      </c>
      <c r="AN2557">
        <v>14394.7574</v>
      </c>
      <c r="AO2557">
        <v>10100.12219</v>
      </c>
      <c r="AP2557">
        <v>4954.0956539999997</v>
      </c>
      <c r="AQ2557">
        <v>1044.769487</v>
      </c>
      <c r="AR2557">
        <v>123.131669</v>
      </c>
      <c r="AS2557">
        <v>32.956586000000001</v>
      </c>
      <c r="AT2557">
        <v>37.106552999999998</v>
      </c>
      <c r="AU2557">
        <v>38.069268000000001</v>
      </c>
      <c r="AV2557">
        <v>29.52178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</row>
    <row r="2558" spans="1:56" x14ac:dyDescent="0.25">
      <c r="A2558" t="s">
        <v>323</v>
      </c>
      <c r="D2558" t="s">
        <v>3</v>
      </c>
      <c r="G2558" s="156">
        <v>42957</v>
      </c>
      <c r="H2558" s="41">
        <f t="shared" si="44"/>
        <v>558432.58040999994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25.085467999999999</v>
      </c>
      <c r="V2558">
        <v>34.075654999999998</v>
      </c>
      <c r="W2558">
        <v>31.09498</v>
      </c>
      <c r="X2558">
        <v>38.728991000000001</v>
      </c>
      <c r="Y2558">
        <v>315.95020599999998</v>
      </c>
      <c r="Z2558">
        <v>3185.6581999999999</v>
      </c>
      <c r="AA2558">
        <v>10910.952929999999</v>
      </c>
      <c r="AB2558">
        <v>22205.462360000001</v>
      </c>
      <c r="AC2558">
        <v>32219.202959999999</v>
      </c>
      <c r="AD2558">
        <v>42536.79232</v>
      </c>
      <c r="AE2558">
        <v>49947.732620000002</v>
      </c>
      <c r="AF2558">
        <v>55970.964670000001</v>
      </c>
      <c r="AG2558">
        <v>55893.591410000001</v>
      </c>
      <c r="AH2558">
        <v>54667.236519999999</v>
      </c>
      <c r="AI2558">
        <v>42924.500679999997</v>
      </c>
      <c r="AJ2558">
        <v>42127.274490000003</v>
      </c>
      <c r="AK2558">
        <v>33442.05128</v>
      </c>
      <c r="AL2558">
        <v>25530.945400000001</v>
      </c>
      <c r="AM2558">
        <v>25147.163280000001</v>
      </c>
      <c r="AN2558">
        <v>24152.586090000001</v>
      </c>
      <c r="AO2558">
        <v>18980.606660000001</v>
      </c>
      <c r="AP2558">
        <v>12616.701160000001</v>
      </c>
      <c r="AQ2558">
        <v>4791.3214989999997</v>
      </c>
      <c r="AR2558">
        <v>654.80844500000001</v>
      </c>
      <c r="AS2558">
        <v>27.756768999999998</v>
      </c>
      <c r="AT2558">
        <v>16.941255999999999</v>
      </c>
      <c r="AU2558">
        <v>14.439048</v>
      </c>
      <c r="AV2558">
        <v>22.955062999999999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</row>
    <row r="2559" spans="1:56" x14ac:dyDescent="0.25">
      <c r="A2559" t="s">
        <v>323</v>
      </c>
      <c r="D2559" t="s">
        <v>3</v>
      </c>
      <c r="G2559" s="156">
        <v>42958</v>
      </c>
      <c r="H2559" s="41">
        <f t="shared" si="44"/>
        <v>557600.69567300007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9.4986519999999999</v>
      </c>
      <c r="V2559">
        <v>7.0462569999999998</v>
      </c>
      <c r="W2559">
        <v>9.2909570000000006</v>
      </c>
      <c r="X2559">
        <v>29.305157999999999</v>
      </c>
      <c r="Y2559">
        <v>1025.591942</v>
      </c>
      <c r="Z2559">
        <v>6005.4645520000004</v>
      </c>
      <c r="AA2559">
        <v>15345.30863</v>
      </c>
      <c r="AB2559">
        <v>26208.970679999999</v>
      </c>
      <c r="AC2559">
        <v>37641.719720000001</v>
      </c>
      <c r="AD2559">
        <v>46725.508889999997</v>
      </c>
      <c r="AE2559">
        <v>54286.792249999999</v>
      </c>
      <c r="AF2559">
        <v>56777.459869999999</v>
      </c>
      <c r="AG2559">
        <v>52018.897140000001</v>
      </c>
      <c r="AH2559">
        <v>45916.325980000001</v>
      </c>
      <c r="AI2559">
        <v>40077.542589999997</v>
      </c>
      <c r="AJ2559">
        <v>36032.658430000003</v>
      </c>
      <c r="AK2559">
        <v>33370.782659999997</v>
      </c>
      <c r="AL2559">
        <v>30435.643550000001</v>
      </c>
      <c r="AM2559">
        <v>23796.81063</v>
      </c>
      <c r="AN2559">
        <v>22998.393390000001</v>
      </c>
      <c r="AO2559">
        <v>15234.98797</v>
      </c>
      <c r="AP2559">
        <v>8808.0738729999994</v>
      </c>
      <c r="AQ2559">
        <v>4042.1563729999998</v>
      </c>
      <c r="AR2559">
        <v>592.08702100000005</v>
      </c>
      <c r="AS2559">
        <v>37.652166000000001</v>
      </c>
      <c r="AT2559">
        <v>53.763809000000002</v>
      </c>
      <c r="AU2559">
        <v>58.791192000000002</v>
      </c>
      <c r="AV2559">
        <v>54.171340999999998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</row>
    <row r="2560" spans="1:56" x14ac:dyDescent="0.25">
      <c r="A2560" t="s">
        <v>323</v>
      </c>
      <c r="D2560" t="s">
        <v>3</v>
      </c>
      <c r="G2560" s="156">
        <v>42959</v>
      </c>
      <c r="H2560" s="41">
        <f t="shared" si="44"/>
        <v>481929.92179100006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3.854352</v>
      </c>
      <c r="V2560">
        <v>6.6000030000000001</v>
      </c>
      <c r="W2560">
        <v>6.9487969999999999</v>
      </c>
      <c r="X2560">
        <v>23.90823</v>
      </c>
      <c r="Y2560">
        <v>323.28094299999998</v>
      </c>
      <c r="Z2560">
        <v>1989.3981160000001</v>
      </c>
      <c r="AA2560">
        <v>4954.664014</v>
      </c>
      <c r="AB2560">
        <v>11239.95729</v>
      </c>
      <c r="AC2560">
        <v>19022.135160000002</v>
      </c>
      <c r="AD2560">
        <v>28888.93348</v>
      </c>
      <c r="AE2560">
        <v>33621.174720000003</v>
      </c>
      <c r="AF2560">
        <v>42950.648630000003</v>
      </c>
      <c r="AG2560">
        <v>46223.26771</v>
      </c>
      <c r="AH2560">
        <v>47296.578139999998</v>
      </c>
      <c r="AI2560">
        <v>44954.57632</v>
      </c>
      <c r="AJ2560">
        <v>45852.848760000001</v>
      </c>
      <c r="AK2560">
        <v>43774.892010000003</v>
      </c>
      <c r="AL2560">
        <v>36535.244700000003</v>
      </c>
      <c r="AM2560">
        <v>29168.347280000002</v>
      </c>
      <c r="AN2560">
        <v>21237.314490000001</v>
      </c>
      <c r="AO2560">
        <v>14703.91871</v>
      </c>
      <c r="AP2560">
        <v>6919.3465969999997</v>
      </c>
      <c r="AQ2560">
        <v>1872.379799</v>
      </c>
      <c r="AR2560">
        <v>316.05314099999998</v>
      </c>
      <c r="AS2560">
        <v>23.822759000000001</v>
      </c>
      <c r="AT2560">
        <v>8.4483990000000002</v>
      </c>
      <c r="AU2560">
        <v>6.2300440000000004</v>
      </c>
      <c r="AV2560">
        <v>5.149197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</row>
    <row r="2561" spans="1:56" x14ac:dyDescent="0.25">
      <c r="A2561" t="s">
        <v>323</v>
      </c>
      <c r="D2561" t="s">
        <v>3</v>
      </c>
      <c r="G2561" s="156">
        <v>42960</v>
      </c>
      <c r="H2561" s="41">
        <f t="shared" si="44"/>
        <v>755520.76789000013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6.014602</v>
      </c>
      <c r="V2561">
        <v>7.3591030000000002</v>
      </c>
      <c r="W2561">
        <v>9.5268969999999999</v>
      </c>
      <c r="X2561">
        <v>41.327030000000001</v>
      </c>
      <c r="Y2561">
        <v>1123.713293</v>
      </c>
      <c r="Z2561">
        <v>5934.1761660000002</v>
      </c>
      <c r="AA2561">
        <v>15434.847959999999</v>
      </c>
      <c r="AB2561">
        <v>24374.653689999999</v>
      </c>
      <c r="AC2561">
        <v>35987.91676</v>
      </c>
      <c r="AD2561">
        <v>45747.258979999999</v>
      </c>
      <c r="AE2561">
        <v>56225.776519999999</v>
      </c>
      <c r="AF2561">
        <v>58660.834029999998</v>
      </c>
      <c r="AG2561">
        <v>60523.214059999998</v>
      </c>
      <c r="AH2561">
        <v>59963.348539999999</v>
      </c>
      <c r="AI2561">
        <v>66695.005869999994</v>
      </c>
      <c r="AJ2561">
        <v>69030.692609999998</v>
      </c>
      <c r="AK2561">
        <v>64050.997510000001</v>
      </c>
      <c r="AL2561">
        <v>52998.8989</v>
      </c>
      <c r="AM2561">
        <v>42336.177830000001</v>
      </c>
      <c r="AN2561">
        <v>39108.239540000002</v>
      </c>
      <c r="AO2561">
        <v>30472.046760000001</v>
      </c>
      <c r="AP2561">
        <v>18387.509600000001</v>
      </c>
      <c r="AQ2561">
        <v>7184.291749</v>
      </c>
      <c r="AR2561">
        <v>1137.0943910000001</v>
      </c>
      <c r="AS2561">
        <v>33.607258999999999</v>
      </c>
      <c r="AT2561">
        <v>11.839399</v>
      </c>
      <c r="AU2561">
        <v>14.719744</v>
      </c>
      <c r="AV2561">
        <v>19.679096999999999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</row>
    <row r="2562" spans="1:56" x14ac:dyDescent="0.25">
      <c r="A2562" t="s">
        <v>323</v>
      </c>
      <c r="D2562" t="s">
        <v>3</v>
      </c>
      <c r="G2562" s="156">
        <v>42961</v>
      </c>
      <c r="H2562" s="41">
        <f t="shared" si="44"/>
        <v>750209.30184099975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19.348887000000001</v>
      </c>
      <c r="V2562">
        <v>8.2572500000000009</v>
      </c>
      <c r="W2562">
        <v>12.645272</v>
      </c>
      <c r="X2562">
        <v>29.719732</v>
      </c>
      <c r="Y2562">
        <v>309.09408999999999</v>
      </c>
      <c r="Z2562">
        <v>2013.220808</v>
      </c>
      <c r="AA2562">
        <v>7082.2938139999997</v>
      </c>
      <c r="AB2562">
        <v>16358.95579</v>
      </c>
      <c r="AC2562">
        <v>27771.586179999998</v>
      </c>
      <c r="AD2562">
        <v>41256.058640000003</v>
      </c>
      <c r="AE2562">
        <v>51403.348429999998</v>
      </c>
      <c r="AF2562">
        <v>58353.542289999998</v>
      </c>
      <c r="AG2562">
        <v>64754.867140000002</v>
      </c>
      <c r="AH2562">
        <v>66291.457309999998</v>
      </c>
      <c r="AI2562">
        <v>68321.538029999996</v>
      </c>
      <c r="AJ2562">
        <v>69338.145199999999</v>
      </c>
      <c r="AK2562">
        <v>67722.479890000002</v>
      </c>
      <c r="AL2562">
        <v>61465.692159999999</v>
      </c>
      <c r="AM2562">
        <v>52559.891689999997</v>
      </c>
      <c r="AN2562">
        <v>39778.827319999997</v>
      </c>
      <c r="AO2562">
        <v>28942.391080000001</v>
      </c>
      <c r="AP2562">
        <v>18246.288489999999</v>
      </c>
      <c r="AQ2562">
        <v>7025.3435939999999</v>
      </c>
      <c r="AR2562">
        <v>1070.024551</v>
      </c>
      <c r="AS2562">
        <v>38.234496999999998</v>
      </c>
      <c r="AT2562">
        <v>17.116482999999999</v>
      </c>
      <c r="AU2562">
        <v>11.680529</v>
      </c>
      <c r="AV2562">
        <v>7.252694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</row>
    <row r="2563" spans="1:56" x14ac:dyDescent="0.25">
      <c r="A2563" t="s">
        <v>323</v>
      </c>
      <c r="D2563" t="s">
        <v>3</v>
      </c>
      <c r="G2563" s="156">
        <v>42962</v>
      </c>
      <c r="H2563" s="41">
        <f t="shared" si="44"/>
        <v>53634.209016000001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26.650998000000001</v>
      </c>
      <c r="V2563">
        <v>18.229915999999999</v>
      </c>
      <c r="W2563">
        <v>27.007342000000001</v>
      </c>
      <c r="X2563">
        <v>50.577970000000001</v>
      </c>
      <c r="Y2563">
        <v>73.883792</v>
      </c>
      <c r="Z2563">
        <v>241.75410400000001</v>
      </c>
      <c r="AA2563">
        <v>689.542238</v>
      </c>
      <c r="AB2563">
        <v>1230.6832449999999</v>
      </c>
      <c r="AC2563">
        <v>2208.9903720000002</v>
      </c>
      <c r="AD2563">
        <v>4220.784713</v>
      </c>
      <c r="AE2563">
        <v>7172.3689990000003</v>
      </c>
      <c r="AF2563">
        <v>5188.5992530000003</v>
      </c>
      <c r="AG2563">
        <v>4272.990022</v>
      </c>
      <c r="AH2563">
        <v>7207.9749890000003</v>
      </c>
      <c r="AI2563">
        <v>5806.6262420000003</v>
      </c>
      <c r="AJ2563">
        <v>3429.0557020000001</v>
      </c>
      <c r="AK2563">
        <v>3326.45453</v>
      </c>
      <c r="AL2563">
        <v>2781.8808490000001</v>
      </c>
      <c r="AM2563">
        <v>2583.681497</v>
      </c>
      <c r="AN2563">
        <v>1557.5676390000001</v>
      </c>
      <c r="AO2563">
        <v>943.54772200000002</v>
      </c>
      <c r="AP2563">
        <v>282.511122</v>
      </c>
      <c r="AQ2563">
        <v>124.714809</v>
      </c>
      <c r="AR2563">
        <v>48.114280000000001</v>
      </c>
      <c r="AS2563">
        <v>30.316410999999999</v>
      </c>
      <c r="AT2563">
        <v>27.143322999999999</v>
      </c>
      <c r="AU2563">
        <v>32.911341999999998</v>
      </c>
      <c r="AV2563">
        <v>29.645595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</row>
    <row r="2564" spans="1:56" x14ac:dyDescent="0.25">
      <c r="A2564" t="s">
        <v>323</v>
      </c>
      <c r="D2564" t="s">
        <v>3</v>
      </c>
      <c r="G2564" s="156">
        <v>42963</v>
      </c>
      <c r="H2564" s="41">
        <f t="shared" si="44"/>
        <v>687967.96964300005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46.293768</v>
      </c>
      <c r="V2564">
        <v>43.461632000000002</v>
      </c>
      <c r="W2564">
        <v>39.437407999999998</v>
      </c>
      <c r="X2564">
        <v>77.649930999999995</v>
      </c>
      <c r="Y2564">
        <v>1245.0615170000001</v>
      </c>
      <c r="Z2564">
        <v>6508.5841879999998</v>
      </c>
      <c r="AA2564">
        <v>15267.32512</v>
      </c>
      <c r="AB2564">
        <v>25143.826700000001</v>
      </c>
      <c r="AC2564">
        <v>33741.866179999997</v>
      </c>
      <c r="AD2564">
        <v>43529.9251</v>
      </c>
      <c r="AE2564">
        <v>50088.301039999998</v>
      </c>
      <c r="AF2564">
        <v>55932.13078</v>
      </c>
      <c r="AG2564">
        <v>60663.689879999998</v>
      </c>
      <c r="AH2564">
        <v>59734.682309999997</v>
      </c>
      <c r="AI2564">
        <v>59467.165159999997</v>
      </c>
      <c r="AJ2564">
        <v>57287.15292</v>
      </c>
      <c r="AK2564">
        <v>49947.877860000001</v>
      </c>
      <c r="AL2564">
        <v>45323.65797</v>
      </c>
      <c r="AM2564">
        <v>42266.348189999997</v>
      </c>
      <c r="AN2564">
        <v>35875.808859999997</v>
      </c>
      <c r="AO2564">
        <v>25740.430769999999</v>
      </c>
      <c r="AP2564">
        <v>13851.07165</v>
      </c>
      <c r="AQ2564">
        <v>5206.9733850000002</v>
      </c>
      <c r="AR2564">
        <v>779.08776899999998</v>
      </c>
      <c r="AS2564">
        <v>53.198098000000002</v>
      </c>
      <c r="AT2564">
        <v>46.432904000000001</v>
      </c>
      <c r="AU2564">
        <v>32.977747999999998</v>
      </c>
      <c r="AV2564">
        <v>27.550805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</row>
    <row r="2565" spans="1:56" x14ac:dyDescent="0.25">
      <c r="A2565" t="s">
        <v>323</v>
      </c>
      <c r="D2565" t="s">
        <v>3</v>
      </c>
      <c r="G2565" s="156">
        <v>42964</v>
      </c>
      <c r="H2565" s="41">
        <f t="shared" si="44"/>
        <v>489978.22067000001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20.830946999999998</v>
      </c>
      <c r="V2565">
        <v>33.983919</v>
      </c>
      <c r="W2565">
        <v>23.017973000000001</v>
      </c>
      <c r="X2565">
        <v>42.301063999999997</v>
      </c>
      <c r="Y2565">
        <v>346.54961100000003</v>
      </c>
      <c r="Z2565">
        <v>1343.6247960000001</v>
      </c>
      <c r="AA2565">
        <v>3439.2730139999999</v>
      </c>
      <c r="AB2565">
        <v>7824.0014229999997</v>
      </c>
      <c r="AC2565">
        <v>14829.23192</v>
      </c>
      <c r="AD2565">
        <v>25319.614440000001</v>
      </c>
      <c r="AE2565">
        <v>40634.203329999997</v>
      </c>
      <c r="AF2565">
        <v>53141.889779999998</v>
      </c>
      <c r="AG2565">
        <v>57020.327879999997</v>
      </c>
      <c r="AH2565">
        <v>56158.544179999997</v>
      </c>
      <c r="AI2565">
        <v>52408.810219999999</v>
      </c>
      <c r="AJ2565">
        <v>48132.15395</v>
      </c>
      <c r="AK2565">
        <v>40505.341160000004</v>
      </c>
      <c r="AL2565">
        <v>33090.123339999998</v>
      </c>
      <c r="AM2565">
        <v>26215.263269999999</v>
      </c>
      <c r="AN2565">
        <v>17739.047600000002</v>
      </c>
      <c r="AO2565">
        <v>6420.5650310000001</v>
      </c>
      <c r="AP2565">
        <v>3421.8470050000001</v>
      </c>
      <c r="AQ2565">
        <v>1424.3263690000001</v>
      </c>
      <c r="AR2565">
        <v>342.60009600000001</v>
      </c>
      <c r="AS2565">
        <v>47.652884999999998</v>
      </c>
      <c r="AT2565">
        <v>22.581299999999999</v>
      </c>
      <c r="AU2565">
        <v>13.757647</v>
      </c>
      <c r="AV2565">
        <v>16.756519999999998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</row>
    <row r="2566" spans="1:56" x14ac:dyDescent="0.25">
      <c r="A2566" t="s">
        <v>323</v>
      </c>
      <c r="D2566" t="s">
        <v>3</v>
      </c>
      <c r="G2566" s="156">
        <v>42965</v>
      </c>
      <c r="H2566" s="41">
        <f t="shared" si="44"/>
        <v>461813.84910499997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26.550909999999998</v>
      </c>
      <c r="V2566">
        <v>13.860892</v>
      </c>
      <c r="W2566">
        <v>20.201578000000001</v>
      </c>
      <c r="X2566">
        <v>73.737909999999999</v>
      </c>
      <c r="Y2566">
        <v>1893.0534700000001</v>
      </c>
      <c r="Z2566">
        <v>6133.1899629999998</v>
      </c>
      <c r="AA2566">
        <v>10320.68937</v>
      </c>
      <c r="AB2566">
        <v>20623.16344</v>
      </c>
      <c r="AC2566">
        <v>29431.70104</v>
      </c>
      <c r="AD2566">
        <v>35296.525869999998</v>
      </c>
      <c r="AE2566">
        <v>38970.618979999999</v>
      </c>
      <c r="AF2566">
        <v>44821.249430000003</v>
      </c>
      <c r="AG2566">
        <v>42088.965550000001</v>
      </c>
      <c r="AH2566">
        <v>30744.359700000001</v>
      </c>
      <c r="AI2566">
        <v>32732.83023</v>
      </c>
      <c r="AJ2566">
        <v>36823.008650000003</v>
      </c>
      <c r="AK2566">
        <v>35053.007339999996</v>
      </c>
      <c r="AL2566">
        <v>33798.633170000001</v>
      </c>
      <c r="AM2566">
        <v>23484.916789999999</v>
      </c>
      <c r="AN2566">
        <v>17636.41474</v>
      </c>
      <c r="AO2566">
        <v>11547.268609999999</v>
      </c>
      <c r="AP2566">
        <v>6287.7347609999997</v>
      </c>
      <c r="AQ2566">
        <v>3195.717658</v>
      </c>
      <c r="AR2566">
        <v>680.581951</v>
      </c>
      <c r="AS2566">
        <v>62.171430000000001</v>
      </c>
      <c r="AT2566">
        <v>19.935482</v>
      </c>
      <c r="AU2566">
        <v>12.844348999999999</v>
      </c>
      <c r="AV2566">
        <v>20.915841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</row>
    <row r="2567" spans="1:56" x14ac:dyDescent="0.25">
      <c r="A2567" t="s">
        <v>323</v>
      </c>
      <c r="D2567" t="s">
        <v>3</v>
      </c>
      <c r="G2567" s="156">
        <v>42966</v>
      </c>
      <c r="H2567" s="41">
        <f t="shared" si="44"/>
        <v>668398.96791999997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6.9779059999999999</v>
      </c>
      <c r="V2567">
        <v>6.1812550000000002</v>
      </c>
      <c r="W2567">
        <v>9.2615079999999992</v>
      </c>
      <c r="X2567">
        <v>87.077906999999996</v>
      </c>
      <c r="Y2567">
        <v>1513.2118459999999</v>
      </c>
      <c r="Z2567">
        <v>6122.7015430000001</v>
      </c>
      <c r="AA2567">
        <v>12727.844370000001</v>
      </c>
      <c r="AB2567">
        <v>24693.698990000001</v>
      </c>
      <c r="AC2567">
        <v>36107.744469999998</v>
      </c>
      <c r="AD2567">
        <v>42619.862029999997</v>
      </c>
      <c r="AE2567">
        <v>44715.726589999998</v>
      </c>
      <c r="AF2567">
        <v>50682.35901</v>
      </c>
      <c r="AG2567">
        <v>54901.570659999998</v>
      </c>
      <c r="AH2567">
        <v>53477.902190000001</v>
      </c>
      <c r="AI2567">
        <v>49617.964269999997</v>
      </c>
      <c r="AJ2567">
        <v>51199.325169999996</v>
      </c>
      <c r="AK2567">
        <v>51616.99151</v>
      </c>
      <c r="AL2567">
        <v>50926.925230000001</v>
      </c>
      <c r="AM2567">
        <v>47345.710299999999</v>
      </c>
      <c r="AN2567">
        <v>36922.469850000001</v>
      </c>
      <c r="AO2567">
        <v>27819.517260000001</v>
      </c>
      <c r="AP2567">
        <v>17212.482769999999</v>
      </c>
      <c r="AQ2567">
        <v>6743.4602880000002</v>
      </c>
      <c r="AR2567">
        <v>1228.5518159999999</v>
      </c>
      <c r="AS2567">
        <v>68.271872000000002</v>
      </c>
      <c r="AT2567">
        <v>9.7674059999999994</v>
      </c>
      <c r="AU2567">
        <v>8.233231</v>
      </c>
      <c r="AV2567">
        <v>7.1766719999999999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</row>
    <row r="2568" spans="1:56" x14ac:dyDescent="0.25">
      <c r="A2568" t="s">
        <v>323</v>
      </c>
      <c r="D2568" t="s">
        <v>3</v>
      </c>
      <c r="G2568" s="156">
        <v>42967</v>
      </c>
      <c r="H2568" s="41">
        <f t="shared" si="44"/>
        <v>808650.82191699988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4.5709059999999999</v>
      </c>
      <c r="V2568">
        <v>5.2408549999999998</v>
      </c>
      <c r="W2568">
        <v>8.6137080000000008</v>
      </c>
      <c r="X2568">
        <v>168.37575699999999</v>
      </c>
      <c r="Y2568">
        <v>2749.9727459999999</v>
      </c>
      <c r="Z2568">
        <v>10351.767889999999</v>
      </c>
      <c r="AA2568">
        <v>20141.807870000001</v>
      </c>
      <c r="AB2568">
        <v>31117.994139999999</v>
      </c>
      <c r="AC2568">
        <v>41492.772069999999</v>
      </c>
      <c r="AD2568">
        <v>51425.421929999997</v>
      </c>
      <c r="AE2568">
        <v>59879.841339999999</v>
      </c>
      <c r="AF2568">
        <v>66994.038610000003</v>
      </c>
      <c r="AG2568">
        <v>69484.211809999993</v>
      </c>
      <c r="AH2568">
        <v>70680.707490000001</v>
      </c>
      <c r="AI2568">
        <v>70414.269469999999</v>
      </c>
      <c r="AJ2568">
        <v>70327.416519999999</v>
      </c>
      <c r="AK2568">
        <v>65755.869460000002</v>
      </c>
      <c r="AL2568">
        <v>54973.014479999998</v>
      </c>
      <c r="AM2568">
        <v>45972.520700000001</v>
      </c>
      <c r="AN2568">
        <v>33258.728949999997</v>
      </c>
      <c r="AO2568">
        <v>26179.009610000001</v>
      </c>
      <c r="AP2568">
        <v>12857.53752</v>
      </c>
      <c r="AQ2568">
        <v>4003.6958380000001</v>
      </c>
      <c r="AR2568">
        <v>351.041066</v>
      </c>
      <c r="AS2568">
        <v>24.089772</v>
      </c>
      <c r="AT2568">
        <v>11.649305999999999</v>
      </c>
      <c r="AU2568">
        <v>8.9117309999999996</v>
      </c>
      <c r="AV2568">
        <v>7.730372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</row>
    <row r="2569" spans="1:56" x14ac:dyDescent="0.25">
      <c r="A2569" t="s">
        <v>323</v>
      </c>
      <c r="D2569" t="s">
        <v>3</v>
      </c>
      <c r="G2569" s="156">
        <v>42968</v>
      </c>
      <c r="H2569" s="41">
        <f t="shared" si="44"/>
        <v>345168.12372699991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13.639037999999999</v>
      </c>
      <c r="V2569">
        <v>10.333688</v>
      </c>
      <c r="W2569">
        <v>9.8660840000000007</v>
      </c>
      <c r="X2569">
        <v>27.751155000000001</v>
      </c>
      <c r="Y2569">
        <v>162.33321900000001</v>
      </c>
      <c r="Z2569">
        <v>658.69867199999999</v>
      </c>
      <c r="AA2569">
        <v>1554.6892700000001</v>
      </c>
      <c r="AB2569">
        <v>3447.39986</v>
      </c>
      <c r="AC2569">
        <v>5862.7945229999996</v>
      </c>
      <c r="AD2569">
        <v>8776.1849309999998</v>
      </c>
      <c r="AE2569">
        <v>12860.65387</v>
      </c>
      <c r="AF2569">
        <v>14981.017889999999</v>
      </c>
      <c r="AG2569">
        <v>15479.036040000001</v>
      </c>
      <c r="AH2569">
        <v>19927.610079999999</v>
      </c>
      <c r="AI2569">
        <v>25653.341209999999</v>
      </c>
      <c r="AJ2569">
        <v>33059.601690000003</v>
      </c>
      <c r="AK2569">
        <v>41793.598989999999</v>
      </c>
      <c r="AL2569">
        <v>41987.580390000003</v>
      </c>
      <c r="AM2569">
        <v>37584.918129999998</v>
      </c>
      <c r="AN2569">
        <v>33259.723689999999</v>
      </c>
      <c r="AO2569">
        <v>25851.888269999999</v>
      </c>
      <c r="AP2569">
        <v>15449.31777</v>
      </c>
      <c r="AQ2569">
        <v>5426.3548769999998</v>
      </c>
      <c r="AR2569">
        <v>1224.8406809999999</v>
      </c>
      <c r="AS2569">
        <v>69.435317999999995</v>
      </c>
      <c r="AT2569">
        <v>15.972707</v>
      </c>
      <c r="AU2569">
        <v>9.501671</v>
      </c>
      <c r="AV2569">
        <v>10.040013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</row>
    <row r="2570" spans="1:56" x14ac:dyDescent="0.25">
      <c r="A2570" t="s">
        <v>323</v>
      </c>
      <c r="D2570" t="s">
        <v>3</v>
      </c>
      <c r="G2570" s="156">
        <v>42969</v>
      </c>
      <c r="H2570" s="41">
        <f t="shared" si="44"/>
        <v>710712.157993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4.6440590000000004</v>
      </c>
      <c r="V2570">
        <v>5.8590530000000003</v>
      </c>
      <c r="W2570">
        <v>11.020011</v>
      </c>
      <c r="X2570">
        <v>214.44576900000001</v>
      </c>
      <c r="Y2570">
        <v>2779.421425</v>
      </c>
      <c r="Z2570">
        <v>9467.5326239999995</v>
      </c>
      <c r="AA2570">
        <v>19639.815289999999</v>
      </c>
      <c r="AB2570">
        <v>30590.525679999999</v>
      </c>
      <c r="AC2570">
        <v>41537.434639999999</v>
      </c>
      <c r="AD2570">
        <v>51886.092479999999</v>
      </c>
      <c r="AE2570">
        <v>60776.812619999997</v>
      </c>
      <c r="AF2570">
        <v>66482.409650000001</v>
      </c>
      <c r="AG2570">
        <v>63223.016230000001</v>
      </c>
      <c r="AH2570">
        <v>58136.017820000001</v>
      </c>
      <c r="AI2570">
        <v>56285.00245</v>
      </c>
      <c r="AJ2570">
        <v>52253.579599999997</v>
      </c>
      <c r="AK2570">
        <v>48651.329469999997</v>
      </c>
      <c r="AL2570">
        <v>43598.1302</v>
      </c>
      <c r="AM2570">
        <v>40024.918720000001</v>
      </c>
      <c r="AN2570">
        <v>30475.164049999999</v>
      </c>
      <c r="AO2570">
        <v>20331.483100000001</v>
      </c>
      <c r="AP2570">
        <v>10049.174000000001</v>
      </c>
      <c r="AQ2570">
        <v>3457.2895749999998</v>
      </c>
      <c r="AR2570">
        <v>708.38530600000001</v>
      </c>
      <c r="AS2570">
        <v>47.973495999999997</v>
      </c>
      <c r="AT2570">
        <v>29.102391999999998</v>
      </c>
      <c r="AU2570">
        <v>24.967117999999999</v>
      </c>
      <c r="AV2570">
        <v>20.611165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</row>
    <row r="2571" spans="1:56" x14ac:dyDescent="0.25">
      <c r="A2571" t="s">
        <v>323</v>
      </c>
      <c r="D2571" t="s">
        <v>3</v>
      </c>
      <c r="G2571" s="156">
        <v>42970</v>
      </c>
      <c r="H2571" s="41">
        <f t="shared" si="44"/>
        <v>426494.90144000005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8.6168720000000008</v>
      </c>
      <c r="V2571">
        <v>8.8478270000000006</v>
      </c>
      <c r="W2571">
        <v>11.891230999999999</v>
      </c>
      <c r="X2571">
        <v>108.26128300000001</v>
      </c>
      <c r="Y2571">
        <v>2171.5618949999998</v>
      </c>
      <c r="Z2571">
        <v>6686.6460580000003</v>
      </c>
      <c r="AA2571">
        <v>10902.3189</v>
      </c>
      <c r="AB2571">
        <v>15907.835419999999</v>
      </c>
      <c r="AC2571">
        <v>24297.24886</v>
      </c>
      <c r="AD2571">
        <v>36930.759839999999</v>
      </c>
      <c r="AE2571">
        <v>44529.209819999996</v>
      </c>
      <c r="AF2571">
        <v>51325.635300000002</v>
      </c>
      <c r="AG2571">
        <v>49119.842329999999</v>
      </c>
      <c r="AH2571">
        <v>42637.315060000001</v>
      </c>
      <c r="AI2571">
        <v>35495.352359999997</v>
      </c>
      <c r="AJ2571">
        <v>30056.104660000001</v>
      </c>
      <c r="AK2571">
        <v>22141.062450000001</v>
      </c>
      <c r="AL2571">
        <v>19444.84132</v>
      </c>
      <c r="AM2571">
        <v>14480.231250000001</v>
      </c>
      <c r="AN2571">
        <v>8598.2295869999998</v>
      </c>
      <c r="AO2571">
        <v>5863.4694030000001</v>
      </c>
      <c r="AP2571">
        <v>3244.3763800000002</v>
      </c>
      <c r="AQ2571">
        <v>1864.199306</v>
      </c>
      <c r="AR2571">
        <v>553.95479399999999</v>
      </c>
      <c r="AS2571">
        <v>71.025362000000001</v>
      </c>
      <c r="AT2571">
        <v>10.761471</v>
      </c>
      <c r="AU2571">
        <v>9.9295650000000002</v>
      </c>
      <c r="AV2571">
        <v>15.372836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</row>
    <row r="2572" spans="1:56" x14ac:dyDescent="0.25">
      <c r="A2572" t="s">
        <v>323</v>
      </c>
      <c r="D2572" t="s">
        <v>3</v>
      </c>
      <c r="G2572" s="156">
        <v>42971</v>
      </c>
      <c r="H2572" s="41">
        <f t="shared" si="44"/>
        <v>647060.85968400002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4.3835100000000002</v>
      </c>
      <c r="V2572">
        <v>5.6135729999999997</v>
      </c>
      <c r="W2572">
        <v>8.4950740000000007</v>
      </c>
      <c r="X2572">
        <v>246.722354</v>
      </c>
      <c r="Y2572">
        <v>2190.3881339999998</v>
      </c>
      <c r="Z2572">
        <v>6802.2966130000004</v>
      </c>
      <c r="AA2572">
        <v>15265.811949999999</v>
      </c>
      <c r="AB2572">
        <v>25231.26685</v>
      </c>
      <c r="AC2572">
        <v>37952.694519999997</v>
      </c>
      <c r="AD2572">
        <v>50280.362430000001</v>
      </c>
      <c r="AE2572">
        <v>54035.444940000001</v>
      </c>
      <c r="AF2572">
        <v>57352.299760000002</v>
      </c>
      <c r="AG2572">
        <v>53949.09964</v>
      </c>
      <c r="AH2572">
        <v>56325.725930000001</v>
      </c>
      <c r="AI2572">
        <v>53248.785069999998</v>
      </c>
      <c r="AJ2572">
        <v>44149.201719999997</v>
      </c>
      <c r="AK2572">
        <v>41118.311679999999</v>
      </c>
      <c r="AL2572">
        <v>43063.155010000002</v>
      </c>
      <c r="AM2572">
        <v>36273.748440000003</v>
      </c>
      <c r="AN2572">
        <v>27894.531660000001</v>
      </c>
      <c r="AO2572">
        <v>20615.643810000001</v>
      </c>
      <c r="AP2572">
        <v>13946.200290000001</v>
      </c>
      <c r="AQ2572">
        <v>5638.371118</v>
      </c>
      <c r="AR2572">
        <v>1343.812461</v>
      </c>
      <c r="AS2572">
        <v>80.180211</v>
      </c>
      <c r="AT2572">
        <v>10.037834999999999</v>
      </c>
      <c r="AU2572">
        <v>19.197785</v>
      </c>
      <c r="AV2572">
        <v>9.0773159999999997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</row>
    <row r="2573" spans="1:56" x14ac:dyDescent="0.25">
      <c r="A2573" t="s">
        <v>323</v>
      </c>
      <c r="D2573" t="s">
        <v>3</v>
      </c>
      <c r="G2573" s="156">
        <v>42972</v>
      </c>
      <c r="H2573" s="41">
        <f t="shared" si="44"/>
        <v>630750.09914800012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5.2228000000000003</v>
      </c>
      <c r="V2573">
        <v>5.2791189999999997</v>
      </c>
      <c r="W2573">
        <v>12.902628999999999</v>
      </c>
      <c r="X2573">
        <v>281.263059</v>
      </c>
      <c r="Y2573">
        <v>3206.671206</v>
      </c>
      <c r="Z2573">
        <v>9761.5641419999993</v>
      </c>
      <c r="AA2573">
        <v>19036.364020000001</v>
      </c>
      <c r="AB2573">
        <v>29349.038130000001</v>
      </c>
      <c r="AC2573">
        <v>37876.123899999999</v>
      </c>
      <c r="AD2573">
        <v>46511.615469999997</v>
      </c>
      <c r="AE2573">
        <v>52347.402589999998</v>
      </c>
      <c r="AF2573">
        <v>54796.530639999997</v>
      </c>
      <c r="AG2573">
        <v>54615.259230000003</v>
      </c>
      <c r="AH2573">
        <v>51459.753049999999</v>
      </c>
      <c r="AI2573">
        <v>49280.757210000003</v>
      </c>
      <c r="AJ2573">
        <v>48331.246180000002</v>
      </c>
      <c r="AK2573">
        <v>43945.185420000002</v>
      </c>
      <c r="AL2573">
        <v>39671.735110000001</v>
      </c>
      <c r="AM2573">
        <v>34097.072549999997</v>
      </c>
      <c r="AN2573">
        <v>26295.636890000002</v>
      </c>
      <c r="AO2573">
        <v>16383.684649999999</v>
      </c>
      <c r="AP2573">
        <v>8809.9756500000003</v>
      </c>
      <c r="AQ2573">
        <v>3735.6562629999999</v>
      </c>
      <c r="AR2573">
        <v>818.99530200000004</v>
      </c>
      <c r="AS2573">
        <v>73.557813999999993</v>
      </c>
      <c r="AT2573">
        <v>23.988861</v>
      </c>
      <c r="AU2573">
        <v>9.4999889999999994</v>
      </c>
      <c r="AV2573">
        <v>8.1172740000000001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</row>
    <row r="2574" spans="1:56" x14ac:dyDescent="0.25">
      <c r="A2574" t="s">
        <v>323</v>
      </c>
      <c r="D2574" t="s">
        <v>3</v>
      </c>
      <c r="G2574" s="156">
        <v>42973</v>
      </c>
      <c r="H2574" s="41">
        <f t="shared" si="44"/>
        <v>368910.10863700008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5.0714800000000002</v>
      </c>
      <c r="V2574">
        <v>4.9152899999999997</v>
      </c>
      <c r="W2574">
        <v>8.6485350000000007</v>
      </c>
      <c r="X2574">
        <v>145.92017999999999</v>
      </c>
      <c r="Y2574">
        <v>1205.6655940000001</v>
      </c>
      <c r="Z2574">
        <v>3953.955305</v>
      </c>
      <c r="AA2574">
        <v>8005.8497550000002</v>
      </c>
      <c r="AB2574">
        <v>12948.964019999999</v>
      </c>
      <c r="AC2574">
        <v>18581.32332</v>
      </c>
      <c r="AD2574">
        <v>23073.340179999999</v>
      </c>
      <c r="AE2574">
        <v>30689.080419999998</v>
      </c>
      <c r="AF2574">
        <v>36317.982550000001</v>
      </c>
      <c r="AG2574">
        <v>35672.236550000001</v>
      </c>
      <c r="AH2574">
        <v>33668.467629999999</v>
      </c>
      <c r="AI2574">
        <v>32709.84994</v>
      </c>
      <c r="AJ2574">
        <v>27461.941559999999</v>
      </c>
      <c r="AK2574">
        <v>24077.787560000001</v>
      </c>
      <c r="AL2574">
        <v>23043.61088</v>
      </c>
      <c r="AM2574">
        <v>19844.775000000001</v>
      </c>
      <c r="AN2574">
        <v>16498.197039999999</v>
      </c>
      <c r="AO2574">
        <v>11606.195669999999</v>
      </c>
      <c r="AP2574">
        <v>6058.8527539999995</v>
      </c>
      <c r="AQ2574">
        <v>2626.5192390000002</v>
      </c>
      <c r="AR2574">
        <v>609.38054799999998</v>
      </c>
      <c r="AS2574">
        <v>51.030884</v>
      </c>
      <c r="AT2574">
        <v>16.838149999999999</v>
      </c>
      <c r="AU2574">
        <v>13.918697999999999</v>
      </c>
      <c r="AV2574">
        <v>9.7899049999999992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</row>
    <row r="2575" spans="1:56" x14ac:dyDescent="0.25">
      <c r="A2575" t="s">
        <v>323</v>
      </c>
      <c r="D2575" t="s">
        <v>3</v>
      </c>
      <c r="G2575" s="156">
        <v>42974</v>
      </c>
      <c r="H2575" s="41">
        <f t="shared" ref="H2575:H2638" si="45">IF(D2575&lt;&gt;"Jemena",
IF(SUM(I2575:BD2575)&gt;0,SUM(I2575:BD2575),SUM(I2575:BD2575)*-1),
IF(AND(F2575&lt;&gt;"Jemena residential",F2575&lt;&gt;"Jemena small business"),0,IF(SUM(I2575:BD2575)&gt;0,SUM(I2575:BD2575),SUM(I2575:BD2575)*-1)))</f>
        <v>703239.030593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12.17198</v>
      </c>
      <c r="V2575">
        <v>13.28759</v>
      </c>
      <c r="W2575">
        <v>12.233034999999999</v>
      </c>
      <c r="X2575">
        <v>261.08533</v>
      </c>
      <c r="Y2575">
        <v>3708.1510939999998</v>
      </c>
      <c r="Z2575">
        <v>10118.675310000001</v>
      </c>
      <c r="AA2575">
        <v>21653.268510000002</v>
      </c>
      <c r="AB2575">
        <v>31495.404320000001</v>
      </c>
      <c r="AC2575">
        <v>36957.547270000003</v>
      </c>
      <c r="AD2575">
        <v>45191.373480000002</v>
      </c>
      <c r="AE2575">
        <v>53800.249920000002</v>
      </c>
      <c r="AF2575">
        <v>55331.244200000001</v>
      </c>
      <c r="AG2575">
        <v>54632.553</v>
      </c>
      <c r="AH2575">
        <v>59181.352630000001</v>
      </c>
      <c r="AI2575">
        <v>53520.305339999999</v>
      </c>
      <c r="AJ2575">
        <v>51985.409209999998</v>
      </c>
      <c r="AK2575">
        <v>53431.192710000003</v>
      </c>
      <c r="AL2575">
        <v>49449.424180000002</v>
      </c>
      <c r="AM2575">
        <v>43213.077400000002</v>
      </c>
      <c r="AN2575">
        <v>32474.150140000002</v>
      </c>
      <c r="AO2575">
        <v>24798.973320000001</v>
      </c>
      <c r="AP2575">
        <v>14842.715850000001</v>
      </c>
      <c r="AQ2575">
        <v>5787.6534389999997</v>
      </c>
      <c r="AR2575">
        <v>1239.5414479999999</v>
      </c>
      <c r="AS2575">
        <v>90.327234000000004</v>
      </c>
      <c r="AT2575">
        <v>15.857950000000001</v>
      </c>
      <c r="AU2575">
        <v>12.087198000000001</v>
      </c>
      <c r="AV2575">
        <v>9.7175049999999992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</row>
    <row r="2576" spans="1:56" x14ac:dyDescent="0.25">
      <c r="A2576" t="s">
        <v>323</v>
      </c>
      <c r="D2576" t="s">
        <v>3</v>
      </c>
      <c r="G2576" s="156">
        <v>42975</v>
      </c>
      <c r="H2576" s="41">
        <f t="shared" si="45"/>
        <v>582167.48915400007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6.0436290000000001</v>
      </c>
      <c r="V2576">
        <v>5.1516219999999997</v>
      </c>
      <c r="W2576">
        <v>8.7174410000000009</v>
      </c>
      <c r="X2576">
        <v>271.10708299999999</v>
      </c>
      <c r="Y2576">
        <v>2173.4428210000001</v>
      </c>
      <c r="Z2576">
        <v>7351.0184609999997</v>
      </c>
      <c r="AA2576">
        <v>15490.510179999999</v>
      </c>
      <c r="AB2576">
        <v>24429.540410000001</v>
      </c>
      <c r="AC2576">
        <v>30908.910329999999</v>
      </c>
      <c r="AD2576">
        <v>41707.138440000002</v>
      </c>
      <c r="AE2576">
        <v>45702.111210000003</v>
      </c>
      <c r="AF2576">
        <v>43183.903789999997</v>
      </c>
      <c r="AG2576">
        <v>47166.640870000003</v>
      </c>
      <c r="AH2576">
        <v>48998.278570000002</v>
      </c>
      <c r="AI2576">
        <v>46978.01511</v>
      </c>
      <c r="AJ2576">
        <v>46428.273509999999</v>
      </c>
      <c r="AK2576">
        <v>43728.813159999998</v>
      </c>
      <c r="AL2576">
        <v>40406.481240000001</v>
      </c>
      <c r="AM2576">
        <v>33961.479639999998</v>
      </c>
      <c r="AN2576">
        <v>28350.92498</v>
      </c>
      <c r="AO2576">
        <v>18758.904269999999</v>
      </c>
      <c r="AP2576">
        <v>10570.804599999999</v>
      </c>
      <c r="AQ2576">
        <v>4593.0920900000001</v>
      </c>
      <c r="AR2576">
        <v>906.127568</v>
      </c>
      <c r="AS2576">
        <v>55.488095999999999</v>
      </c>
      <c r="AT2576">
        <v>10.606017</v>
      </c>
      <c r="AU2576">
        <v>8.2007030000000007</v>
      </c>
      <c r="AV2576">
        <v>7.7633130000000001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</row>
    <row r="2577" spans="1:56" x14ac:dyDescent="0.25">
      <c r="A2577" t="s">
        <v>323</v>
      </c>
      <c r="D2577" t="s">
        <v>3</v>
      </c>
      <c r="G2577" s="156">
        <v>42976</v>
      </c>
      <c r="H2577" s="41">
        <f t="shared" si="45"/>
        <v>475241.63442099997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6.8920440000000003</v>
      </c>
      <c r="V2577">
        <v>8.2380410000000008</v>
      </c>
      <c r="W2577">
        <v>18.916564999999999</v>
      </c>
      <c r="X2577">
        <v>539.43160899999998</v>
      </c>
      <c r="Y2577">
        <v>3818.0377920000001</v>
      </c>
      <c r="Z2577">
        <v>10675.514499999999</v>
      </c>
      <c r="AA2577">
        <v>19858.68089</v>
      </c>
      <c r="AB2577">
        <v>27947.48978</v>
      </c>
      <c r="AC2577">
        <v>34782.870900000002</v>
      </c>
      <c r="AD2577">
        <v>39624.509250000003</v>
      </c>
      <c r="AE2577">
        <v>43898.641640000002</v>
      </c>
      <c r="AF2577">
        <v>43774.474860000002</v>
      </c>
      <c r="AG2577">
        <v>40348.655910000001</v>
      </c>
      <c r="AH2577">
        <v>37320.732239999998</v>
      </c>
      <c r="AI2577">
        <v>36745.944459999999</v>
      </c>
      <c r="AJ2577">
        <v>32508.18549</v>
      </c>
      <c r="AK2577">
        <v>25931.518</v>
      </c>
      <c r="AL2577">
        <v>24277.233749999999</v>
      </c>
      <c r="AM2577">
        <v>19436.51107</v>
      </c>
      <c r="AN2577">
        <v>14852.738310000001</v>
      </c>
      <c r="AO2577">
        <v>9630.1636899999994</v>
      </c>
      <c r="AP2577">
        <v>6009.937269</v>
      </c>
      <c r="AQ2577">
        <v>2591.2717429999998</v>
      </c>
      <c r="AR2577">
        <v>558.64713900000004</v>
      </c>
      <c r="AS2577">
        <v>45.796165999999999</v>
      </c>
      <c r="AT2577">
        <v>12.087764</v>
      </c>
      <c r="AU2577">
        <v>9.5799509999999994</v>
      </c>
      <c r="AV2577">
        <v>8.9335979999999999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</row>
    <row r="2578" spans="1:56" x14ac:dyDescent="0.25">
      <c r="A2578" t="s">
        <v>323</v>
      </c>
      <c r="D2578" t="s">
        <v>3</v>
      </c>
      <c r="G2578" s="156">
        <v>42977</v>
      </c>
      <c r="H2578" s="41">
        <f t="shared" si="45"/>
        <v>616989.67509499996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5.3504050000000003</v>
      </c>
      <c r="V2578">
        <v>5.2077600000000004</v>
      </c>
      <c r="W2578">
        <v>14.553209000000001</v>
      </c>
      <c r="X2578">
        <v>453.16098799999997</v>
      </c>
      <c r="Y2578">
        <v>2652.091919</v>
      </c>
      <c r="Z2578">
        <v>6910.6321420000004</v>
      </c>
      <c r="AA2578">
        <v>12882.63121</v>
      </c>
      <c r="AB2578">
        <v>19915.355449999999</v>
      </c>
      <c r="AC2578">
        <v>25945.875049999999</v>
      </c>
      <c r="AD2578">
        <v>32715.66014</v>
      </c>
      <c r="AE2578">
        <v>38932.180350000002</v>
      </c>
      <c r="AF2578">
        <v>45928.794569999998</v>
      </c>
      <c r="AG2578">
        <v>50652.229579999999</v>
      </c>
      <c r="AH2578">
        <v>50634.581819999999</v>
      </c>
      <c r="AI2578">
        <v>47855.284269999996</v>
      </c>
      <c r="AJ2578">
        <v>51645.56826</v>
      </c>
      <c r="AK2578">
        <v>48913.09895</v>
      </c>
      <c r="AL2578">
        <v>45570.73876</v>
      </c>
      <c r="AM2578">
        <v>40602.983110000001</v>
      </c>
      <c r="AN2578">
        <v>36755.488510000003</v>
      </c>
      <c r="AO2578">
        <v>27422.069080000001</v>
      </c>
      <c r="AP2578">
        <v>18679.966560000001</v>
      </c>
      <c r="AQ2578">
        <v>9411.6576729999997</v>
      </c>
      <c r="AR2578">
        <v>2298.303641</v>
      </c>
      <c r="AS2578">
        <v>139.590216</v>
      </c>
      <c r="AT2578">
        <v>21.440370999999999</v>
      </c>
      <c r="AU2578">
        <v>15.593365</v>
      </c>
      <c r="AV2578">
        <v>9.5877359999999996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</row>
    <row r="2579" spans="1:56" x14ac:dyDescent="0.25">
      <c r="A2579" t="s">
        <v>323</v>
      </c>
      <c r="D2579" t="s">
        <v>3</v>
      </c>
      <c r="G2579" s="156">
        <v>42978</v>
      </c>
      <c r="H2579" s="41">
        <f t="shared" si="45"/>
        <v>1062490.615516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4.0354099999999997</v>
      </c>
      <c r="V2579">
        <v>9.9342729999999992</v>
      </c>
      <c r="W2579">
        <v>19.089652000000001</v>
      </c>
      <c r="X2579">
        <v>866.49283600000001</v>
      </c>
      <c r="Y2579">
        <v>5397.3296659999996</v>
      </c>
      <c r="Z2579">
        <v>14188.83791</v>
      </c>
      <c r="AA2579">
        <v>25926.37429</v>
      </c>
      <c r="AB2579">
        <v>38566.773009999997</v>
      </c>
      <c r="AC2579">
        <v>51205.383110000002</v>
      </c>
      <c r="AD2579">
        <v>62723.146229999998</v>
      </c>
      <c r="AE2579">
        <v>72297.878280000004</v>
      </c>
      <c r="AF2579">
        <v>79584.860019999993</v>
      </c>
      <c r="AG2579">
        <v>84491.670329999994</v>
      </c>
      <c r="AH2579">
        <v>86703.641749999995</v>
      </c>
      <c r="AI2579">
        <v>87283.230030000006</v>
      </c>
      <c r="AJ2579">
        <v>85996.883149999994</v>
      </c>
      <c r="AK2579">
        <v>82174.030039999998</v>
      </c>
      <c r="AL2579">
        <v>75834.188120000006</v>
      </c>
      <c r="AM2579">
        <v>66668.151240000007</v>
      </c>
      <c r="AN2579">
        <v>55757.594120000002</v>
      </c>
      <c r="AO2579">
        <v>42274.0288</v>
      </c>
      <c r="AP2579">
        <v>27355.311079999999</v>
      </c>
      <c r="AQ2579">
        <v>13125.1286</v>
      </c>
      <c r="AR2579">
        <v>3758.1004990000001</v>
      </c>
      <c r="AS2579">
        <v>242.73588899999999</v>
      </c>
      <c r="AT2579">
        <v>13.56368</v>
      </c>
      <c r="AU2579">
        <v>12.785285</v>
      </c>
      <c r="AV2579">
        <v>9.4382160000000006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</row>
    <row r="2580" spans="1:56" x14ac:dyDescent="0.25">
      <c r="A2580" t="s">
        <v>323</v>
      </c>
      <c r="D2580" t="s">
        <v>3</v>
      </c>
      <c r="G2580" s="156">
        <v>42979</v>
      </c>
      <c r="H2580" s="41">
        <f t="shared" si="45"/>
        <v>721424.18387199997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5.8498669999999997</v>
      </c>
      <c r="V2580">
        <v>23.042522000000002</v>
      </c>
      <c r="W2580">
        <v>58.152804000000003</v>
      </c>
      <c r="X2580">
        <v>1281.8905259999999</v>
      </c>
      <c r="Y2580">
        <v>4015.589199</v>
      </c>
      <c r="Z2580">
        <v>8231.5944440000003</v>
      </c>
      <c r="AA2580">
        <v>17815.746370000001</v>
      </c>
      <c r="AB2580">
        <v>29969.73559</v>
      </c>
      <c r="AC2580">
        <v>35817.332860000002</v>
      </c>
      <c r="AD2580">
        <v>45360.926979999997</v>
      </c>
      <c r="AE2580">
        <v>51867.276639999996</v>
      </c>
      <c r="AF2580">
        <v>55445.958120000003</v>
      </c>
      <c r="AG2580">
        <v>55843.836799999997</v>
      </c>
      <c r="AH2580">
        <v>53902.234570000001</v>
      </c>
      <c r="AI2580">
        <v>50615.608229999998</v>
      </c>
      <c r="AJ2580">
        <v>53000.50301</v>
      </c>
      <c r="AK2580">
        <v>51411.788959999998</v>
      </c>
      <c r="AL2580">
        <v>47343.561439999998</v>
      </c>
      <c r="AM2580">
        <v>44207.280709999999</v>
      </c>
      <c r="AN2580">
        <v>42548.569620000002</v>
      </c>
      <c r="AO2580">
        <v>34771.853649999997</v>
      </c>
      <c r="AP2580">
        <v>23393.253550000001</v>
      </c>
      <c r="AQ2580">
        <v>11366.042810000001</v>
      </c>
      <c r="AR2580">
        <v>2863.130862</v>
      </c>
      <c r="AS2580">
        <v>172.12981199999999</v>
      </c>
      <c r="AT2580">
        <v>32.260128999999999</v>
      </c>
      <c r="AU2580">
        <v>28.555655999999999</v>
      </c>
      <c r="AV2580">
        <v>30.478141000000001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</row>
    <row r="2581" spans="1:56" x14ac:dyDescent="0.25">
      <c r="A2581" t="s">
        <v>323</v>
      </c>
      <c r="D2581" t="s">
        <v>3</v>
      </c>
      <c r="G2581" s="156">
        <v>42980</v>
      </c>
      <c r="H2581" s="41">
        <f t="shared" si="45"/>
        <v>312190.78438700002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33.909146999999997</v>
      </c>
      <c r="V2581">
        <v>31.861141</v>
      </c>
      <c r="W2581">
        <v>34.458151999999998</v>
      </c>
      <c r="X2581">
        <v>91.266865999999993</v>
      </c>
      <c r="Y2581">
        <v>427.34176400000001</v>
      </c>
      <c r="Z2581">
        <v>1159.674694</v>
      </c>
      <c r="AA2581">
        <v>3283.4158510000002</v>
      </c>
      <c r="AB2581">
        <v>8401.8648169999997</v>
      </c>
      <c r="AC2581">
        <v>14772.63687</v>
      </c>
      <c r="AD2581">
        <v>22983.942490000001</v>
      </c>
      <c r="AE2581">
        <v>32565.833589999998</v>
      </c>
      <c r="AF2581">
        <v>34880.438759999997</v>
      </c>
      <c r="AG2581">
        <v>37618.07933</v>
      </c>
      <c r="AH2581">
        <v>34922.500870000003</v>
      </c>
      <c r="AI2581">
        <v>28220.148069999999</v>
      </c>
      <c r="AJ2581">
        <v>24095.273840000002</v>
      </c>
      <c r="AK2581">
        <v>26014.008709999998</v>
      </c>
      <c r="AL2581">
        <v>17281.97394</v>
      </c>
      <c r="AM2581">
        <v>10481.6536</v>
      </c>
      <c r="AN2581">
        <v>7006.1374990000004</v>
      </c>
      <c r="AO2581">
        <v>4150.7072459999999</v>
      </c>
      <c r="AP2581">
        <v>2347.7932850000002</v>
      </c>
      <c r="AQ2581">
        <v>852.914266</v>
      </c>
      <c r="AR2581">
        <v>320.84893299999999</v>
      </c>
      <c r="AS2581">
        <v>73.081829999999997</v>
      </c>
      <c r="AT2581">
        <v>50.690188999999997</v>
      </c>
      <c r="AU2581">
        <v>46.284865000000003</v>
      </c>
      <c r="AV2581">
        <v>42.043771999999997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</row>
    <row r="2582" spans="1:56" x14ac:dyDescent="0.25">
      <c r="A2582" t="s">
        <v>323</v>
      </c>
      <c r="D2582" t="s">
        <v>3</v>
      </c>
      <c r="G2582" s="156">
        <v>42981</v>
      </c>
      <c r="H2582" s="41">
        <f t="shared" si="45"/>
        <v>570251.65776799992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24.907544000000001</v>
      </c>
      <c r="V2582">
        <v>35.083787999999998</v>
      </c>
      <c r="W2582">
        <v>43.531649000000002</v>
      </c>
      <c r="X2582">
        <v>136.312613</v>
      </c>
      <c r="Y2582">
        <v>647.40306099999998</v>
      </c>
      <c r="Z2582">
        <v>1988.7406410000001</v>
      </c>
      <c r="AA2582">
        <v>3504.5262480000001</v>
      </c>
      <c r="AB2582">
        <v>6201.7738140000001</v>
      </c>
      <c r="AC2582">
        <v>9656.4632660000007</v>
      </c>
      <c r="AD2582">
        <v>12683.142030000001</v>
      </c>
      <c r="AE2582">
        <v>17820.835490000001</v>
      </c>
      <c r="AF2582">
        <v>32858.950859999997</v>
      </c>
      <c r="AG2582">
        <v>39660.404280000002</v>
      </c>
      <c r="AH2582">
        <v>51975.289479999999</v>
      </c>
      <c r="AI2582">
        <v>52109.546929999997</v>
      </c>
      <c r="AJ2582">
        <v>62438.135849999999</v>
      </c>
      <c r="AK2582">
        <v>65262.219369999999</v>
      </c>
      <c r="AL2582">
        <v>54601.070650000001</v>
      </c>
      <c r="AM2582">
        <v>49792.605920000002</v>
      </c>
      <c r="AN2582">
        <v>45234.907910000002</v>
      </c>
      <c r="AO2582">
        <v>30894.453310000001</v>
      </c>
      <c r="AP2582">
        <v>18722.296729999998</v>
      </c>
      <c r="AQ2582">
        <v>10948.59426</v>
      </c>
      <c r="AR2582">
        <v>2734.6841300000001</v>
      </c>
      <c r="AS2582">
        <v>174.87412699999999</v>
      </c>
      <c r="AT2582">
        <v>38.695785999999998</v>
      </c>
      <c r="AU2582">
        <v>33.841161999999997</v>
      </c>
      <c r="AV2582">
        <v>28.366869000000001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</row>
    <row r="2583" spans="1:56" x14ac:dyDescent="0.25">
      <c r="A2583" t="s">
        <v>323</v>
      </c>
      <c r="D2583" t="s">
        <v>3</v>
      </c>
      <c r="G2583" s="156">
        <v>42982</v>
      </c>
      <c r="H2583" s="41">
        <f t="shared" si="45"/>
        <v>648119.16939700011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22.736992999999998</v>
      </c>
      <c r="V2583">
        <v>24.657442</v>
      </c>
      <c r="W2583">
        <v>36.416195999999999</v>
      </c>
      <c r="X2583">
        <v>1092.7432309999999</v>
      </c>
      <c r="Y2583">
        <v>5938.801958</v>
      </c>
      <c r="Z2583">
        <v>14166.833479999999</v>
      </c>
      <c r="AA2583">
        <v>23413.993460000002</v>
      </c>
      <c r="AB2583">
        <v>32072.04466</v>
      </c>
      <c r="AC2583">
        <v>34532.396560000001</v>
      </c>
      <c r="AD2583">
        <v>37120.38796</v>
      </c>
      <c r="AE2583">
        <v>46339.359960000002</v>
      </c>
      <c r="AF2583">
        <v>57034.862459999997</v>
      </c>
      <c r="AG2583">
        <v>57444.850919999997</v>
      </c>
      <c r="AH2583">
        <v>57311.66994</v>
      </c>
      <c r="AI2583">
        <v>49987.167659999999</v>
      </c>
      <c r="AJ2583">
        <v>57400.890370000001</v>
      </c>
      <c r="AK2583">
        <v>41774.169609999997</v>
      </c>
      <c r="AL2583">
        <v>44351.113960000002</v>
      </c>
      <c r="AM2583">
        <v>33164.312230000003</v>
      </c>
      <c r="AN2583">
        <v>17836.474679999999</v>
      </c>
      <c r="AO2583">
        <v>16045.34756</v>
      </c>
      <c r="AP2583">
        <v>12625.792799999999</v>
      </c>
      <c r="AQ2583">
        <v>6385.1369599999998</v>
      </c>
      <c r="AR2583">
        <v>1679.3030189999999</v>
      </c>
      <c r="AS2583">
        <v>174.076966</v>
      </c>
      <c r="AT2583">
        <v>46.272018000000003</v>
      </c>
      <c r="AU2583">
        <v>45.433967000000003</v>
      </c>
      <c r="AV2583">
        <v>51.922376999999997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</row>
    <row r="2584" spans="1:56" x14ac:dyDescent="0.25">
      <c r="A2584" t="s">
        <v>323</v>
      </c>
      <c r="D2584" t="s">
        <v>3</v>
      </c>
      <c r="G2584" s="156">
        <v>42983</v>
      </c>
      <c r="H2584" s="41">
        <f t="shared" si="45"/>
        <v>547808.71282499994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12.501908</v>
      </c>
      <c r="V2584">
        <v>26.078279999999999</v>
      </c>
      <c r="W2584">
        <v>26.050218999999998</v>
      </c>
      <c r="X2584">
        <v>634.14338899999996</v>
      </c>
      <c r="Y2584">
        <v>4208.9309620000004</v>
      </c>
      <c r="Z2584">
        <v>11468.27902</v>
      </c>
      <c r="AA2584">
        <v>21268.86303</v>
      </c>
      <c r="AB2584">
        <v>30677.68807</v>
      </c>
      <c r="AC2584">
        <v>34196.578569999998</v>
      </c>
      <c r="AD2584">
        <v>40206.732640000002</v>
      </c>
      <c r="AE2584">
        <v>41606.384189999997</v>
      </c>
      <c r="AF2584">
        <v>46702.287400000001</v>
      </c>
      <c r="AG2584">
        <v>35879.928800000002</v>
      </c>
      <c r="AH2584">
        <v>34838.356169999999</v>
      </c>
      <c r="AI2584">
        <v>44712.21862</v>
      </c>
      <c r="AJ2584">
        <v>47065.415200000003</v>
      </c>
      <c r="AK2584">
        <v>49414.480450000003</v>
      </c>
      <c r="AL2584">
        <v>38484.702250000002</v>
      </c>
      <c r="AM2584">
        <v>31729.877069999999</v>
      </c>
      <c r="AN2584">
        <v>16553.73893</v>
      </c>
      <c r="AO2584">
        <v>8836.121905</v>
      </c>
      <c r="AP2584">
        <v>6349.2293360000003</v>
      </c>
      <c r="AQ2584">
        <v>1959.638181</v>
      </c>
      <c r="AR2584">
        <v>646.71758499999999</v>
      </c>
      <c r="AS2584">
        <v>136.464359</v>
      </c>
      <c r="AT2584">
        <v>66.234414000000001</v>
      </c>
      <c r="AU2584">
        <v>54.784215000000003</v>
      </c>
      <c r="AV2584">
        <v>46.287661999999997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</row>
    <row r="2585" spans="1:56" x14ac:dyDescent="0.25">
      <c r="A2585" t="s">
        <v>323</v>
      </c>
      <c r="D2585" t="s">
        <v>3</v>
      </c>
      <c r="G2585" s="156">
        <v>42984</v>
      </c>
      <c r="H2585" s="41">
        <f t="shared" si="45"/>
        <v>530943.14293999993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31.888902000000002</v>
      </c>
      <c r="V2585">
        <v>29.579146000000001</v>
      </c>
      <c r="W2585">
        <v>34.563637</v>
      </c>
      <c r="X2585">
        <v>510.740118</v>
      </c>
      <c r="Y2585">
        <v>2306.1509409999999</v>
      </c>
      <c r="Z2585">
        <v>6140.4125459999996</v>
      </c>
      <c r="AA2585">
        <v>11485.066339999999</v>
      </c>
      <c r="AB2585">
        <v>18863.74423</v>
      </c>
      <c r="AC2585">
        <v>22165.632229999999</v>
      </c>
      <c r="AD2585">
        <v>26033.51312</v>
      </c>
      <c r="AE2585">
        <v>36624.637739999998</v>
      </c>
      <c r="AF2585">
        <v>39408.282059999998</v>
      </c>
      <c r="AG2585">
        <v>38879.456839999999</v>
      </c>
      <c r="AH2585">
        <v>42280.97726</v>
      </c>
      <c r="AI2585">
        <v>45701.091390000001</v>
      </c>
      <c r="AJ2585">
        <v>46351.444730000003</v>
      </c>
      <c r="AK2585">
        <v>44935.16014</v>
      </c>
      <c r="AL2585">
        <v>38900.303690000001</v>
      </c>
      <c r="AM2585">
        <v>34807.387820000004</v>
      </c>
      <c r="AN2585">
        <v>31249.799180000002</v>
      </c>
      <c r="AO2585">
        <v>21219.639340000002</v>
      </c>
      <c r="AP2585">
        <v>12899.00771</v>
      </c>
      <c r="AQ2585">
        <v>7199.1570080000001</v>
      </c>
      <c r="AR2585">
        <v>2613.8313659999999</v>
      </c>
      <c r="AS2585">
        <v>233.93677600000001</v>
      </c>
      <c r="AT2585">
        <v>15.261385000000001</v>
      </c>
      <c r="AU2585">
        <v>11.082661999999999</v>
      </c>
      <c r="AV2585">
        <v>11.394633000000001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</row>
    <row r="2586" spans="1:56" x14ac:dyDescent="0.25">
      <c r="A2586" t="s">
        <v>323</v>
      </c>
      <c r="D2586" t="s">
        <v>3</v>
      </c>
      <c r="G2586" s="156">
        <v>42985</v>
      </c>
      <c r="H2586" s="41">
        <f t="shared" si="45"/>
        <v>583246.36205300025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9.6142070000000004</v>
      </c>
      <c r="V2586">
        <v>16.130927</v>
      </c>
      <c r="W2586">
        <v>32.636462000000002</v>
      </c>
      <c r="X2586">
        <v>863.78397600000005</v>
      </c>
      <c r="Y2586">
        <v>4363.9157139999998</v>
      </c>
      <c r="Z2586">
        <v>11420.26611</v>
      </c>
      <c r="AA2586">
        <v>19651.016329999999</v>
      </c>
      <c r="AB2586">
        <v>26514.307359999999</v>
      </c>
      <c r="AC2586">
        <v>34178.089</v>
      </c>
      <c r="AD2586">
        <v>32102.777989999999</v>
      </c>
      <c r="AE2586">
        <v>40236.939749999998</v>
      </c>
      <c r="AF2586">
        <v>43052.499450000003</v>
      </c>
      <c r="AG2586">
        <v>44515.107929999998</v>
      </c>
      <c r="AH2586">
        <v>50714.846640000003</v>
      </c>
      <c r="AI2586">
        <v>47782.02693</v>
      </c>
      <c r="AJ2586">
        <v>42628.116130000002</v>
      </c>
      <c r="AK2586">
        <v>43016.508829999999</v>
      </c>
      <c r="AL2586">
        <v>34750.364399999999</v>
      </c>
      <c r="AM2586">
        <v>32010.150880000001</v>
      </c>
      <c r="AN2586">
        <v>28579.459340000001</v>
      </c>
      <c r="AO2586">
        <v>23256.62687</v>
      </c>
      <c r="AP2586">
        <v>13511.97357</v>
      </c>
      <c r="AQ2586">
        <v>7245.7530630000001</v>
      </c>
      <c r="AR2586">
        <v>2569.183904</v>
      </c>
      <c r="AS2586">
        <v>175.54226399999999</v>
      </c>
      <c r="AT2586">
        <v>15.507565</v>
      </c>
      <c r="AU2586">
        <v>14.322715000000001</v>
      </c>
      <c r="AV2586">
        <v>18.893746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</row>
    <row r="2587" spans="1:56" x14ac:dyDescent="0.25">
      <c r="A2587" t="s">
        <v>323</v>
      </c>
      <c r="D2587" t="s">
        <v>3</v>
      </c>
      <c r="G2587" s="156">
        <v>42986</v>
      </c>
      <c r="H2587" s="41">
        <f t="shared" si="45"/>
        <v>759182.10456599994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11.567818000000001</v>
      </c>
      <c r="V2587">
        <v>14.83766</v>
      </c>
      <c r="W2587">
        <v>51.680683000000002</v>
      </c>
      <c r="X2587">
        <v>1174.528703</v>
      </c>
      <c r="Y2587">
        <v>5465.9492419999997</v>
      </c>
      <c r="Z2587">
        <v>13624.2791</v>
      </c>
      <c r="AA2587">
        <v>23970.180850000001</v>
      </c>
      <c r="AB2587">
        <v>33090.437890000001</v>
      </c>
      <c r="AC2587">
        <v>44067.731500000002</v>
      </c>
      <c r="AD2587">
        <v>49059.787239999998</v>
      </c>
      <c r="AE2587">
        <v>56277.675060000001</v>
      </c>
      <c r="AF2587">
        <v>61130.061990000002</v>
      </c>
      <c r="AG2587">
        <v>62072.628060000003</v>
      </c>
      <c r="AH2587">
        <v>64028.797290000002</v>
      </c>
      <c r="AI2587">
        <v>61598.994379999996</v>
      </c>
      <c r="AJ2587">
        <v>62394.426749999999</v>
      </c>
      <c r="AK2587">
        <v>56259.073640000002</v>
      </c>
      <c r="AL2587">
        <v>48316.095979999998</v>
      </c>
      <c r="AM2587">
        <v>42621.239600000001</v>
      </c>
      <c r="AN2587">
        <v>30293.226719999999</v>
      </c>
      <c r="AO2587">
        <v>19684.614079999999</v>
      </c>
      <c r="AP2587">
        <v>12719.92793</v>
      </c>
      <c r="AQ2587">
        <v>8453.4642079999994</v>
      </c>
      <c r="AR2587">
        <v>2392.6385489999998</v>
      </c>
      <c r="AS2587">
        <v>330.869711</v>
      </c>
      <c r="AT2587">
        <v>29.371532999999999</v>
      </c>
      <c r="AU2587">
        <v>25.181307</v>
      </c>
      <c r="AV2587">
        <v>22.837091999999998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</row>
    <row r="2588" spans="1:56" x14ac:dyDescent="0.25">
      <c r="A2588" t="s">
        <v>323</v>
      </c>
      <c r="D2588" t="s">
        <v>3</v>
      </c>
      <c r="G2588" s="156">
        <v>42987</v>
      </c>
      <c r="H2588" s="41">
        <f t="shared" si="45"/>
        <v>732070.46612900007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7.322298</v>
      </c>
      <c r="V2588">
        <v>9.9635770000000008</v>
      </c>
      <c r="W2588">
        <v>77.602583999999993</v>
      </c>
      <c r="X2588">
        <v>1572.694929</v>
      </c>
      <c r="Y2588">
        <v>6895.7279609999996</v>
      </c>
      <c r="Z2588">
        <v>14854.88456</v>
      </c>
      <c r="AA2588">
        <v>25088.437239999999</v>
      </c>
      <c r="AB2588">
        <v>36035.544370000003</v>
      </c>
      <c r="AC2588">
        <v>46963.857559999997</v>
      </c>
      <c r="AD2588">
        <v>53719.456760000001</v>
      </c>
      <c r="AE2588">
        <v>57119.934589999997</v>
      </c>
      <c r="AF2588">
        <v>57773.30818</v>
      </c>
      <c r="AG2588">
        <v>60758.956189999997</v>
      </c>
      <c r="AH2588">
        <v>60324.09964</v>
      </c>
      <c r="AI2588">
        <v>58926.634290000002</v>
      </c>
      <c r="AJ2588">
        <v>56787.602180000002</v>
      </c>
      <c r="AK2588">
        <v>50137.771249999998</v>
      </c>
      <c r="AL2588">
        <v>40732.069259999997</v>
      </c>
      <c r="AM2588">
        <v>33365.787210000002</v>
      </c>
      <c r="AN2588">
        <v>26265.459139999999</v>
      </c>
      <c r="AO2588">
        <v>22649.803449999999</v>
      </c>
      <c r="AP2588">
        <v>13779.83534</v>
      </c>
      <c r="AQ2588">
        <v>6392.0861839999998</v>
      </c>
      <c r="AR2588">
        <v>1639.2748019999999</v>
      </c>
      <c r="AS2588">
        <v>164.719043</v>
      </c>
      <c r="AT2588">
        <v>13.015502</v>
      </c>
      <c r="AU2588">
        <v>7.9802160000000004</v>
      </c>
      <c r="AV2588">
        <v>6.637823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</row>
    <row r="2589" spans="1:56" x14ac:dyDescent="0.25">
      <c r="A2589" t="s">
        <v>323</v>
      </c>
      <c r="D2589" t="s">
        <v>3</v>
      </c>
      <c r="G2589" s="156">
        <v>42988</v>
      </c>
      <c r="H2589" s="41">
        <f t="shared" si="45"/>
        <v>865261.16031099996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6.0096980000000002</v>
      </c>
      <c r="V2589">
        <v>10.927977</v>
      </c>
      <c r="W2589">
        <v>151.23278400000001</v>
      </c>
      <c r="X2589">
        <v>2607.2738290000002</v>
      </c>
      <c r="Y2589">
        <v>9369.2545769999997</v>
      </c>
      <c r="Z2589">
        <v>19012.701280000001</v>
      </c>
      <c r="AA2589">
        <v>30077.032640000001</v>
      </c>
      <c r="AB2589">
        <v>38903.537819999998</v>
      </c>
      <c r="AC2589">
        <v>46155.163059999999</v>
      </c>
      <c r="AD2589">
        <v>52615.231160000003</v>
      </c>
      <c r="AE2589">
        <v>55577.037179999999</v>
      </c>
      <c r="AF2589">
        <v>55373.017760000002</v>
      </c>
      <c r="AG2589">
        <v>57146.502930000002</v>
      </c>
      <c r="AH2589">
        <v>58481.311009999998</v>
      </c>
      <c r="AI2589">
        <v>62027.582979999999</v>
      </c>
      <c r="AJ2589">
        <v>64344.687660000003</v>
      </c>
      <c r="AK2589">
        <v>65795.764949999997</v>
      </c>
      <c r="AL2589">
        <v>62769.320269999997</v>
      </c>
      <c r="AM2589">
        <v>57802.503850000001</v>
      </c>
      <c r="AN2589">
        <v>48463.324589999997</v>
      </c>
      <c r="AO2589">
        <v>36712.318930000001</v>
      </c>
      <c r="AP2589">
        <v>24237.278740000002</v>
      </c>
      <c r="AQ2589">
        <v>12947.757600000001</v>
      </c>
      <c r="AR2589">
        <v>4176.909052</v>
      </c>
      <c r="AS2589">
        <v>458.61974300000003</v>
      </c>
      <c r="AT2589">
        <v>15.695202</v>
      </c>
      <c r="AU2589">
        <v>11.582216000000001</v>
      </c>
      <c r="AV2589">
        <v>11.580823000000001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</row>
    <row r="2590" spans="1:56" x14ac:dyDescent="0.25">
      <c r="A2590" t="s">
        <v>323</v>
      </c>
      <c r="D2590" t="s">
        <v>3</v>
      </c>
      <c r="G2590" s="156">
        <v>42989</v>
      </c>
      <c r="H2590" s="41">
        <f t="shared" si="45"/>
        <v>439601.17728900001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57.051392</v>
      </c>
      <c r="V2590">
        <v>51.659948</v>
      </c>
      <c r="W2590">
        <v>55.268915999999997</v>
      </c>
      <c r="X2590">
        <v>490.09198300000003</v>
      </c>
      <c r="Y2590">
        <v>2724.9666160000002</v>
      </c>
      <c r="Z2590">
        <v>9277.9965169999996</v>
      </c>
      <c r="AA2590">
        <v>18050.65524</v>
      </c>
      <c r="AB2590">
        <v>19763.469690000002</v>
      </c>
      <c r="AC2590">
        <v>20396.202499999999</v>
      </c>
      <c r="AD2590">
        <v>25342.825540000002</v>
      </c>
      <c r="AE2590">
        <v>26094.6008</v>
      </c>
      <c r="AF2590">
        <v>27899.986720000001</v>
      </c>
      <c r="AG2590">
        <v>29313.235659999998</v>
      </c>
      <c r="AH2590">
        <v>29004.39975</v>
      </c>
      <c r="AI2590">
        <v>33068.501900000003</v>
      </c>
      <c r="AJ2590">
        <v>36751.906069999997</v>
      </c>
      <c r="AK2590">
        <v>34171.574650000002</v>
      </c>
      <c r="AL2590">
        <v>34932.747080000001</v>
      </c>
      <c r="AM2590">
        <v>29357.12168</v>
      </c>
      <c r="AN2590">
        <v>25897.181690000001</v>
      </c>
      <c r="AO2590">
        <v>18162.96816</v>
      </c>
      <c r="AP2590">
        <v>11181.52831</v>
      </c>
      <c r="AQ2590">
        <v>5316.9587750000001</v>
      </c>
      <c r="AR2590">
        <v>1960.991957</v>
      </c>
      <c r="AS2590">
        <v>235.22418400000001</v>
      </c>
      <c r="AT2590">
        <v>17.041885000000001</v>
      </c>
      <c r="AU2590">
        <v>13.478033</v>
      </c>
      <c r="AV2590">
        <v>11.541643000000001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</row>
    <row r="2591" spans="1:56" x14ac:dyDescent="0.25">
      <c r="A2591" t="s">
        <v>323</v>
      </c>
      <c r="D2591" t="s">
        <v>3</v>
      </c>
      <c r="G2591" s="156">
        <v>42990</v>
      </c>
      <c r="H2591" s="41">
        <f t="shared" si="45"/>
        <v>402617.86272999999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7.3686740000000004</v>
      </c>
      <c r="V2591">
        <v>10.287316000000001</v>
      </c>
      <c r="W2591">
        <v>15.261994</v>
      </c>
      <c r="X2591">
        <v>73.260985000000005</v>
      </c>
      <c r="Y2591">
        <v>284.15039300000001</v>
      </c>
      <c r="Z2591">
        <v>1029.214626</v>
      </c>
      <c r="AA2591">
        <v>2265.1981770000002</v>
      </c>
      <c r="AB2591">
        <v>4033.064766</v>
      </c>
      <c r="AC2591">
        <v>6214.299994</v>
      </c>
      <c r="AD2591">
        <v>6067.9483440000004</v>
      </c>
      <c r="AE2591">
        <v>9181.6409399999993</v>
      </c>
      <c r="AF2591">
        <v>13290.52224</v>
      </c>
      <c r="AG2591">
        <v>25166.458500000001</v>
      </c>
      <c r="AH2591">
        <v>52239.22264</v>
      </c>
      <c r="AI2591">
        <v>53852.092709999997</v>
      </c>
      <c r="AJ2591">
        <v>53753.806060000003</v>
      </c>
      <c r="AK2591">
        <v>46101.10254</v>
      </c>
      <c r="AL2591">
        <v>33003.170259999999</v>
      </c>
      <c r="AM2591">
        <v>30187.566699999999</v>
      </c>
      <c r="AN2591">
        <v>24736.526000000002</v>
      </c>
      <c r="AO2591">
        <v>18350.41819</v>
      </c>
      <c r="AP2591">
        <v>13213.71415</v>
      </c>
      <c r="AQ2591">
        <v>6848.1816349999999</v>
      </c>
      <c r="AR2591">
        <v>2370.423816</v>
      </c>
      <c r="AS2591">
        <v>284.72802799999999</v>
      </c>
      <c r="AT2591">
        <v>18.047540000000001</v>
      </c>
      <c r="AU2591">
        <v>10.803485999999999</v>
      </c>
      <c r="AV2591">
        <v>9.3820259999999998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</row>
    <row r="2592" spans="1:56" x14ac:dyDescent="0.25">
      <c r="A2592" t="s">
        <v>323</v>
      </c>
      <c r="D2592" t="s">
        <v>3</v>
      </c>
      <c r="G2592" s="156">
        <v>42991</v>
      </c>
      <c r="H2592" s="41">
        <f t="shared" si="45"/>
        <v>721544.18336899986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7.6202730000000001</v>
      </c>
      <c r="V2592">
        <v>15.844854</v>
      </c>
      <c r="W2592">
        <v>105.458403</v>
      </c>
      <c r="X2592">
        <v>1793.7565219999999</v>
      </c>
      <c r="Y2592">
        <v>7098.2261360000002</v>
      </c>
      <c r="Z2592">
        <v>13595.01952</v>
      </c>
      <c r="AA2592">
        <v>20093.338879999999</v>
      </c>
      <c r="AB2592">
        <v>25217.651379999999</v>
      </c>
      <c r="AC2592">
        <v>37218.901899999997</v>
      </c>
      <c r="AD2592">
        <v>49615.18793</v>
      </c>
      <c r="AE2592">
        <v>59082.227879999999</v>
      </c>
      <c r="AF2592">
        <v>64177.064160000002</v>
      </c>
      <c r="AG2592">
        <v>61328.718710000001</v>
      </c>
      <c r="AH2592">
        <v>58718.328650000003</v>
      </c>
      <c r="AI2592">
        <v>54563.175759999998</v>
      </c>
      <c r="AJ2592">
        <v>52281.353450000002</v>
      </c>
      <c r="AK2592">
        <v>49525.047579999999</v>
      </c>
      <c r="AL2592">
        <v>42498.962290000003</v>
      </c>
      <c r="AM2592">
        <v>43583.317340000001</v>
      </c>
      <c r="AN2592">
        <v>38313.59994</v>
      </c>
      <c r="AO2592">
        <v>23233.87991</v>
      </c>
      <c r="AP2592">
        <v>12344.64559</v>
      </c>
      <c r="AQ2592">
        <v>5225.4720960000004</v>
      </c>
      <c r="AR2592">
        <v>1486.43184</v>
      </c>
      <c r="AS2592">
        <v>322.97623199999998</v>
      </c>
      <c r="AT2592">
        <v>37.593352000000003</v>
      </c>
      <c r="AU2592">
        <v>27.619824999999999</v>
      </c>
      <c r="AV2592">
        <v>32.762965999999999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</row>
    <row r="2593" spans="1:56" x14ac:dyDescent="0.25">
      <c r="A2593" t="s">
        <v>323</v>
      </c>
      <c r="D2593" t="s">
        <v>3</v>
      </c>
      <c r="G2593" s="156">
        <v>42992</v>
      </c>
      <c r="H2593" s="41">
        <f t="shared" si="45"/>
        <v>597806.42067700007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30.011973000000001</v>
      </c>
      <c r="V2593">
        <v>31.491539</v>
      </c>
      <c r="W2593">
        <v>170.12672599999999</v>
      </c>
      <c r="X2593">
        <v>2426.1624149999998</v>
      </c>
      <c r="Y2593">
        <v>8656.485385</v>
      </c>
      <c r="Z2593">
        <v>17947.165229999999</v>
      </c>
      <c r="AA2593">
        <v>28052.751670000001</v>
      </c>
      <c r="AB2593">
        <v>39904.461779999998</v>
      </c>
      <c r="AC2593">
        <v>45975.731220000001</v>
      </c>
      <c r="AD2593">
        <v>55524.524089999999</v>
      </c>
      <c r="AE2593">
        <v>51700.79204</v>
      </c>
      <c r="AF2593">
        <v>50869.109960000002</v>
      </c>
      <c r="AG2593">
        <v>40423.32458</v>
      </c>
      <c r="AH2593">
        <v>37212.067869999999</v>
      </c>
      <c r="AI2593">
        <v>35077.473489999997</v>
      </c>
      <c r="AJ2593">
        <v>32935.74336</v>
      </c>
      <c r="AK2593">
        <v>29179.44917</v>
      </c>
      <c r="AL2593">
        <v>28905.651440000001</v>
      </c>
      <c r="AM2593">
        <v>25142.892810000001</v>
      </c>
      <c r="AN2593">
        <v>22028.915550000002</v>
      </c>
      <c r="AO2593">
        <v>19358.724920000001</v>
      </c>
      <c r="AP2593">
        <v>15487.33625</v>
      </c>
      <c r="AQ2593">
        <v>8200.5013230000004</v>
      </c>
      <c r="AR2593">
        <v>2312.4201050000001</v>
      </c>
      <c r="AS2593">
        <v>214.13027099999999</v>
      </c>
      <c r="AT2593">
        <v>18.462683999999999</v>
      </c>
      <c r="AU2593">
        <v>9.4637849999999997</v>
      </c>
      <c r="AV2593">
        <v>11.049041000000001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</row>
    <row r="2594" spans="1:56" x14ac:dyDescent="0.25">
      <c r="A2594" t="s">
        <v>323</v>
      </c>
      <c r="D2594" t="s">
        <v>3</v>
      </c>
      <c r="G2594" s="156">
        <v>42993</v>
      </c>
      <c r="H2594" s="41">
        <f t="shared" si="45"/>
        <v>411762.80891699996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9.3848850000000006</v>
      </c>
      <c r="V2594">
        <v>9.2486040000000003</v>
      </c>
      <c r="W2594">
        <v>57.940963000000004</v>
      </c>
      <c r="X2594">
        <v>818.53607199999999</v>
      </c>
      <c r="Y2594">
        <v>3537.7054880000001</v>
      </c>
      <c r="Z2594">
        <v>7431.1441910000003</v>
      </c>
      <c r="AA2594">
        <v>8055.6524810000001</v>
      </c>
      <c r="AB2594">
        <v>12284.151019999999</v>
      </c>
      <c r="AC2594">
        <v>17023.673910000001</v>
      </c>
      <c r="AD2594">
        <v>19401.59258</v>
      </c>
      <c r="AE2594">
        <v>24051.801309999999</v>
      </c>
      <c r="AF2594">
        <v>24674.817869999999</v>
      </c>
      <c r="AG2594">
        <v>29243.643530000001</v>
      </c>
      <c r="AH2594">
        <v>32402.24294</v>
      </c>
      <c r="AI2594">
        <v>36009.012060000001</v>
      </c>
      <c r="AJ2594">
        <v>39543.5622</v>
      </c>
      <c r="AK2594">
        <v>35946.333429999999</v>
      </c>
      <c r="AL2594">
        <v>40933.640959999997</v>
      </c>
      <c r="AM2594">
        <v>30523.095819999999</v>
      </c>
      <c r="AN2594">
        <v>24325.25591</v>
      </c>
      <c r="AO2594">
        <v>12419.33344</v>
      </c>
      <c r="AP2594">
        <v>8830.8846240000003</v>
      </c>
      <c r="AQ2594">
        <v>3116.9619849999999</v>
      </c>
      <c r="AR2594">
        <v>921.26219900000001</v>
      </c>
      <c r="AS2594">
        <v>136.824668</v>
      </c>
      <c r="AT2594">
        <v>22.862703</v>
      </c>
      <c r="AU2594">
        <v>14.200384</v>
      </c>
      <c r="AV2594">
        <v>18.04269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</row>
    <row r="2595" spans="1:56" x14ac:dyDescent="0.25">
      <c r="A2595" t="s">
        <v>323</v>
      </c>
      <c r="D2595" t="s">
        <v>3</v>
      </c>
      <c r="G2595" s="156">
        <v>42994</v>
      </c>
      <c r="H2595" s="41">
        <f t="shared" si="45"/>
        <v>1026189.9484519999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10.544409</v>
      </c>
      <c r="V2595">
        <v>14.621198</v>
      </c>
      <c r="W2595">
        <v>230.967175</v>
      </c>
      <c r="X2595">
        <v>3497.351271</v>
      </c>
      <c r="Y2595">
        <v>11756.485210000001</v>
      </c>
      <c r="Z2595">
        <v>21418.919720000002</v>
      </c>
      <c r="AA2595">
        <v>31410.640619999998</v>
      </c>
      <c r="AB2595">
        <v>44707.518309999999</v>
      </c>
      <c r="AC2595">
        <v>55595.568149999999</v>
      </c>
      <c r="AD2595">
        <v>60827.579100000003</v>
      </c>
      <c r="AE2595">
        <v>70835.364549999998</v>
      </c>
      <c r="AF2595">
        <v>78363.137470000001</v>
      </c>
      <c r="AG2595">
        <v>82546.804629999999</v>
      </c>
      <c r="AH2595">
        <v>84632.244529999996</v>
      </c>
      <c r="AI2595">
        <v>82936.192280000003</v>
      </c>
      <c r="AJ2595">
        <v>83750.296189999994</v>
      </c>
      <c r="AK2595">
        <v>74063.900710000002</v>
      </c>
      <c r="AL2595">
        <v>61842.36623</v>
      </c>
      <c r="AM2595">
        <v>51696.364249999999</v>
      </c>
      <c r="AN2595">
        <v>42822.551229999997</v>
      </c>
      <c r="AO2595">
        <v>36516.610240000002</v>
      </c>
      <c r="AP2595">
        <v>26168.163420000001</v>
      </c>
      <c r="AQ2595">
        <v>14855.69362</v>
      </c>
      <c r="AR2595">
        <v>5017.1284329999999</v>
      </c>
      <c r="AS2595">
        <v>633.528908</v>
      </c>
      <c r="AT2595">
        <v>21.619129999999998</v>
      </c>
      <c r="AU2595">
        <v>9.8572710000000008</v>
      </c>
      <c r="AV2595">
        <v>7.9301969999999997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</row>
    <row r="2596" spans="1:56" x14ac:dyDescent="0.25">
      <c r="A2596" t="s">
        <v>323</v>
      </c>
      <c r="D2596" t="s">
        <v>3</v>
      </c>
      <c r="G2596" s="156">
        <v>42995</v>
      </c>
      <c r="H2596" s="41">
        <f t="shared" si="45"/>
        <v>1224444.6273120004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7.753209</v>
      </c>
      <c r="V2596">
        <v>13.892798000000001</v>
      </c>
      <c r="W2596">
        <v>724.66542500000003</v>
      </c>
      <c r="X2596">
        <v>4184.5421710000001</v>
      </c>
      <c r="Y2596">
        <v>11833.335730000001</v>
      </c>
      <c r="Z2596">
        <v>24479.987130000001</v>
      </c>
      <c r="AA2596">
        <v>36980.446170000003</v>
      </c>
      <c r="AB2596">
        <v>49653.09276</v>
      </c>
      <c r="AC2596">
        <v>62389.245949999997</v>
      </c>
      <c r="AD2596">
        <v>73630.638550000003</v>
      </c>
      <c r="AE2596">
        <v>82898.620479999998</v>
      </c>
      <c r="AF2596">
        <v>88136.388999999996</v>
      </c>
      <c r="AG2596">
        <v>91942.231109999993</v>
      </c>
      <c r="AH2596">
        <v>94086.148799999995</v>
      </c>
      <c r="AI2596">
        <v>96399.220719999998</v>
      </c>
      <c r="AJ2596">
        <v>93975.327869999994</v>
      </c>
      <c r="AK2596">
        <v>88281.353610000006</v>
      </c>
      <c r="AL2596">
        <v>84193.355049999998</v>
      </c>
      <c r="AM2596">
        <v>74647.98749</v>
      </c>
      <c r="AN2596">
        <v>62198.592530000002</v>
      </c>
      <c r="AO2596">
        <v>47004.409520000001</v>
      </c>
      <c r="AP2596">
        <v>32511.025720000001</v>
      </c>
      <c r="AQ2596">
        <v>17295.754580000001</v>
      </c>
      <c r="AR2596">
        <v>6044.2745329999998</v>
      </c>
      <c r="AS2596">
        <v>756.30360800000005</v>
      </c>
      <c r="AT2596">
        <v>63.462629999999997</v>
      </c>
      <c r="AU2596">
        <v>55.815570999999998</v>
      </c>
      <c r="AV2596">
        <v>56.754596999999997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</row>
    <row r="2597" spans="1:56" x14ac:dyDescent="0.25">
      <c r="A2597" t="s">
        <v>323</v>
      </c>
      <c r="D2597" t="s">
        <v>3</v>
      </c>
      <c r="G2597" s="156">
        <v>42996</v>
      </c>
      <c r="H2597" s="41">
        <f t="shared" si="45"/>
        <v>684235.57484300004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61.271425999999998</v>
      </c>
      <c r="V2597">
        <v>57.656472999999998</v>
      </c>
      <c r="W2597">
        <v>264.05724500000002</v>
      </c>
      <c r="X2597">
        <v>2591.6227560000002</v>
      </c>
      <c r="Y2597">
        <v>7854.6965170000003</v>
      </c>
      <c r="Z2597">
        <v>14625.33755</v>
      </c>
      <c r="AA2597">
        <v>18842.677640000002</v>
      </c>
      <c r="AB2597">
        <v>26970.640060000002</v>
      </c>
      <c r="AC2597">
        <v>36236.512710000003</v>
      </c>
      <c r="AD2597">
        <v>49951.686040000001</v>
      </c>
      <c r="AE2597">
        <v>62124.003250000002</v>
      </c>
      <c r="AF2597">
        <v>69205.642739999996</v>
      </c>
      <c r="AG2597">
        <v>73505.460749999998</v>
      </c>
      <c r="AH2597">
        <v>66980.601819999996</v>
      </c>
      <c r="AI2597">
        <v>63490.40511</v>
      </c>
      <c r="AJ2597">
        <v>50114.539819999998</v>
      </c>
      <c r="AK2597">
        <v>43821.487739999997</v>
      </c>
      <c r="AL2597">
        <v>35598.859429999997</v>
      </c>
      <c r="AM2597">
        <v>28840.64502</v>
      </c>
      <c r="AN2597">
        <v>15533.668750000001</v>
      </c>
      <c r="AO2597">
        <v>10898.61003</v>
      </c>
      <c r="AP2597">
        <v>4282.0582109999996</v>
      </c>
      <c r="AQ2597">
        <v>1713.8235010000001</v>
      </c>
      <c r="AR2597">
        <v>444.64765899999998</v>
      </c>
      <c r="AS2597">
        <v>138.83656500000001</v>
      </c>
      <c r="AT2597">
        <v>33.554357000000003</v>
      </c>
      <c r="AU2597">
        <v>24.880490999999999</v>
      </c>
      <c r="AV2597">
        <v>27.691182000000001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</row>
    <row r="2598" spans="1:56" x14ac:dyDescent="0.25">
      <c r="A2598" t="s">
        <v>323</v>
      </c>
      <c r="D2598" t="s">
        <v>3</v>
      </c>
      <c r="G2598" s="156">
        <v>42997</v>
      </c>
      <c r="H2598" s="41">
        <f t="shared" si="45"/>
        <v>822609.67281399993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21.434742</v>
      </c>
      <c r="V2598">
        <v>23.455715000000001</v>
      </c>
      <c r="W2598">
        <v>449.76669800000002</v>
      </c>
      <c r="X2598">
        <v>3821.5862160000001</v>
      </c>
      <c r="Y2598">
        <v>11331.581770000001</v>
      </c>
      <c r="Z2598">
        <v>21144.448270000001</v>
      </c>
      <c r="AA2598">
        <v>32762.86954</v>
      </c>
      <c r="AB2598">
        <v>43941.35699</v>
      </c>
      <c r="AC2598">
        <v>51140.330390000003</v>
      </c>
      <c r="AD2598">
        <v>54369.35886</v>
      </c>
      <c r="AE2598">
        <v>58916.327530000002</v>
      </c>
      <c r="AF2598">
        <v>63575.908179999999</v>
      </c>
      <c r="AG2598">
        <v>61376.873070000001</v>
      </c>
      <c r="AH2598">
        <v>60637.904040000001</v>
      </c>
      <c r="AI2598">
        <v>61968.82215</v>
      </c>
      <c r="AJ2598">
        <v>51824.11737</v>
      </c>
      <c r="AK2598">
        <v>56849.672960000004</v>
      </c>
      <c r="AL2598">
        <v>51023.810530000002</v>
      </c>
      <c r="AM2598">
        <v>43624.129549999998</v>
      </c>
      <c r="AN2598">
        <v>38379.000919999999</v>
      </c>
      <c r="AO2598">
        <v>26742.660100000001</v>
      </c>
      <c r="AP2598">
        <v>16291.363289999999</v>
      </c>
      <c r="AQ2598">
        <v>8170.2932430000001</v>
      </c>
      <c r="AR2598">
        <v>3718.1605330000002</v>
      </c>
      <c r="AS2598">
        <v>473.24239</v>
      </c>
      <c r="AT2598">
        <v>14.685511999999999</v>
      </c>
      <c r="AU2598">
        <v>8.2634810000000005</v>
      </c>
      <c r="AV2598">
        <v>8.2487739999999992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</row>
    <row r="2599" spans="1:56" x14ac:dyDescent="0.25">
      <c r="A2599" t="s">
        <v>323</v>
      </c>
      <c r="D2599" t="s">
        <v>3</v>
      </c>
      <c r="G2599" s="156">
        <v>42998</v>
      </c>
      <c r="H2599" s="41">
        <f t="shared" si="45"/>
        <v>1018980.2362119999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6.5809740000000003</v>
      </c>
      <c r="V2599">
        <v>11.010626</v>
      </c>
      <c r="W2599">
        <v>446.91605099999998</v>
      </c>
      <c r="X2599">
        <v>3191.592885</v>
      </c>
      <c r="Y2599">
        <v>9001.8606469999995</v>
      </c>
      <c r="Z2599">
        <v>18572.621019999999</v>
      </c>
      <c r="AA2599">
        <v>29431.998090000001</v>
      </c>
      <c r="AB2599">
        <v>35762.451159999997</v>
      </c>
      <c r="AC2599">
        <v>48170.448880000004</v>
      </c>
      <c r="AD2599">
        <v>61534.753920000003</v>
      </c>
      <c r="AE2599">
        <v>73327.816139999995</v>
      </c>
      <c r="AF2599">
        <v>80112.780710000006</v>
      </c>
      <c r="AG2599">
        <v>84780.061159999997</v>
      </c>
      <c r="AH2599">
        <v>86358.379220000003</v>
      </c>
      <c r="AI2599">
        <v>86156.253249999994</v>
      </c>
      <c r="AJ2599">
        <v>84437.313450000001</v>
      </c>
      <c r="AK2599">
        <v>79140.615380000003</v>
      </c>
      <c r="AL2599">
        <v>71441.041540000006</v>
      </c>
      <c r="AM2599">
        <v>57850.244160000002</v>
      </c>
      <c r="AN2599">
        <v>43895.783660000001</v>
      </c>
      <c r="AO2599">
        <v>30664.702109999998</v>
      </c>
      <c r="AP2599">
        <v>21071.328539999999</v>
      </c>
      <c r="AQ2599">
        <v>10818.30487</v>
      </c>
      <c r="AR2599">
        <v>2448.7304819999999</v>
      </c>
      <c r="AS2599">
        <v>229.61289099999999</v>
      </c>
      <c r="AT2599">
        <v>34.476173000000003</v>
      </c>
      <c r="AU2599">
        <v>34.284357</v>
      </c>
      <c r="AV2599">
        <v>48.273865999999998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</row>
    <row r="2600" spans="1:56" x14ac:dyDescent="0.25">
      <c r="A2600" t="s">
        <v>323</v>
      </c>
      <c r="D2600" t="s">
        <v>3</v>
      </c>
      <c r="G2600" s="156">
        <v>42999</v>
      </c>
      <c r="H2600" s="41">
        <f t="shared" si="45"/>
        <v>876168.1260070001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58.110362000000002</v>
      </c>
      <c r="V2600">
        <v>55.524926999999998</v>
      </c>
      <c r="W2600">
        <v>237.06796800000001</v>
      </c>
      <c r="X2600">
        <v>1467.616597</v>
      </c>
      <c r="Y2600">
        <v>4548.7513289999997</v>
      </c>
      <c r="Z2600">
        <v>9640.6512180000009</v>
      </c>
      <c r="AA2600">
        <v>16128.77173</v>
      </c>
      <c r="AB2600">
        <v>22869.951929999999</v>
      </c>
      <c r="AC2600">
        <v>36403.210379999997</v>
      </c>
      <c r="AD2600">
        <v>50321.706870000002</v>
      </c>
      <c r="AE2600">
        <v>63452.693220000001</v>
      </c>
      <c r="AF2600">
        <v>78362.594649999999</v>
      </c>
      <c r="AG2600">
        <v>84005.880640000003</v>
      </c>
      <c r="AH2600">
        <v>79088.330449999994</v>
      </c>
      <c r="AI2600">
        <v>79892.515280000007</v>
      </c>
      <c r="AJ2600">
        <v>71983.276989999998</v>
      </c>
      <c r="AK2600">
        <v>62917.929320000003</v>
      </c>
      <c r="AL2600">
        <v>55607.052479999998</v>
      </c>
      <c r="AM2600">
        <v>53719.94483</v>
      </c>
      <c r="AN2600">
        <v>44893.995419999999</v>
      </c>
      <c r="AO2600">
        <v>33576.551679999997</v>
      </c>
      <c r="AP2600">
        <v>17143.68201</v>
      </c>
      <c r="AQ2600">
        <v>6984.1468949999999</v>
      </c>
      <c r="AR2600">
        <v>2329.479433</v>
      </c>
      <c r="AS2600">
        <v>436.87372699999997</v>
      </c>
      <c r="AT2600">
        <v>21.082442</v>
      </c>
      <c r="AU2600">
        <v>10.625266999999999</v>
      </c>
      <c r="AV2600">
        <v>10.107962000000001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</row>
    <row r="2601" spans="1:56" x14ac:dyDescent="0.25">
      <c r="A2601" t="s">
        <v>323</v>
      </c>
      <c r="D2601" t="s">
        <v>3</v>
      </c>
      <c r="G2601" s="156">
        <v>43000</v>
      </c>
      <c r="H2601" s="41">
        <f t="shared" si="45"/>
        <v>1048825.1731990003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5.3837999999999999</v>
      </c>
      <c r="V2601">
        <v>13.528103</v>
      </c>
      <c r="W2601">
        <v>407.96432800000002</v>
      </c>
      <c r="X2601">
        <v>2509.0880539999998</v>
      </c>
      <c r="Y2601">
        <v>9663.1204390000003</v>
      </c>
      <c r="Z2601">
        <v>22212.77578</v>
      </c>
      <c r="AA2601">
        <v>36488.552020000003</v>
      </c>
      <c r="AB2601">
        <v>47687.598819999999</v>
      </c>
      <c r="AC2601">
        <v>57699.89486</v>
      </c>
      <c r="AD2601">
        <v>66300.042870000005</v>
      </c>
      <c r="AE2601">
        <v>75521.11348</v>
      </c>
      <c r="AF2601">
        <v>81631.213560000004</v>
      </c>
      <c r="AG2601">
        <v>85064.563070000004</v>
      </c>
      <c r="AH2601">
        <v>84430.989069999996</v>
      </c>
      <c r="AI2601">
        <v>81923.021680000005</v>
      </c>
      <c r="AJ2601">
        <v>75632.418210000003</v>
      </c>
      <c r="AK2601">
        <v>69267.028290000002</v>
      </c>
      <c r="AL2601">
        <v>67292.945470000006</v>
      </c>
      <c r="AM2601">
        <v>57890.556929999999</v>
      </c>
      <c r="AN2601">
        <v>50276.923439999999</v>
      </c>
      <c r="AO2601">
        <v>38203.009769999997</v>
      </c>
      <c r="AP2601">
        <v>22257.159380000001</v>
      </c>
      <c r="AQ2601">
        <v>11506.51087</v>
      </c>
      <c r="AR2601">
        <v>3956.3493269999999</v>
      </c>
      <c r="AS2601">
        <v>905.29804999999999</v>
      </c>
      <c r="AT2601">
        <v>38.540492999999998</v>
      </c>
      <c r="AU2601">
        <v>17.391611000000001</v>
      </c>
      <c r="AV2601">
        <v>22.191424000000001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</row>
    <row r="2602" spans="1:56" x14ac:dyDescent="0.25">
      <c r="A2602" t="s">
        <v>323</v>
      </c>
      <c r="D2602" t="s">
        <v>3</v>
      </c>
      <c r="G2602" s="156">
        <v>43001</v>
      </c>
      <c r="H2602" s="41">
        <f t="shared" si="45"/>
        <v>925030.03907400009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41.634701</v>
      </c>
      <c r="V2602">
        <v>24.421600000000002</v>
      </c>
      <c r="W2602">
        <v>309.56145099999998</v>
      </c>
      <c r="X2602">
        <v>3012.1026459999998</v>
      </c>
      <c r="Y2602">
        <v>8541.5335169999998</v>
      </c>
      <c r="Z2602">
        <v>18744.616900000001</v>
      </c>
      <c r="AA2602">
        <v>33741.917379999999</v>
      </c>
      <c r="AB2602">
        <v>48404.587729999999</v>
      </c>
      <c r="AC2602">
        <v>59527.876550000001</v>
      </c>
      <c r="AD2602">
        <v>69708.905400000003</v>
      </c>
      <c r="AE2602">
        <v>77309.857999999993</v>
      </c>
      <c r="AF2602">
        <v>78133.054040000003</v>
      </c>
      <c r="AG2602">
        <v>77344.708870000002</v>
      </c>
      <c r="AH2602">
        <v>68453.264720000006</v>
      </c>
      <c r="AI2602">
        <v>64700.897989999998</v>
      </c>
      <c r="AJ2602">
        <v>58901.113069999999</v>
      </c>
      <c r="AK2602">
        <v>57021.887949999997</v>
      </c>
      <c r="AL2602">
        <v>52104.479379999997</v>
      </c>
      <c r="AM2602">
        <v>48001.963960000001</v>
      </c>
      <c r="AN2602">
        <v>41104.57331</v>
      </c>
      <c r="AO2602">
        <v>27002.985000000001</v>
      </c>
      <c r="AP2602">
        <v>19917.711309999999</v>
      </c>
      <c r="AQ2602">
        <v>9768.1024679999991</v>
      </c>
      <c r="AR2602">
        <v>2638.7057450000002</v>
      </c>
      <c r="AS2602">
        <v>449.16078599999997</v>
      </c>
      <c r="AT2602">
        <v>44.473098</v>
      </c>
      <c r="AU2602">
        <v>36.523671</v>
      </c>
      <c r="AV2602">
        <v>39.417831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</row>
    <row r="2603" spans="1:56" x14ac:dyDescent="0.25">
      <c r="A2603" t="s">
        <v>323</v>
      </c>
      <c r="D2603" t="s">
        <v>3</v>
      </c>
      <c r="G2603" s="156">
        <v>43002</v>
      </c>
      <c r="H2603" s="41">
        <f t="shared" si="45"/>
        <v>973041.98836899991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12.812901</v>
      </c>
      <c r="V2603">
        <v>24.835999999999999</v>
      </c>
      <c r="W2603">
        <v>655.17785100000003</v>
      </c>
      <c r="X2603">
        <v>3207.8318960000001</v>
      </c>
      <c r="Y2603">
        <v>12271.711810000001</v>
      </c>
      <c r="Z2603">
        <v>26045.015159999999</v>
      </c>
      <c r="AA2603">
        <v>39473.500549999997</v>
      </c>
      <c r="AB2603">
        <v>48475.496879999999</v>
      </c>
      <c r="AC2603">
        <v>55170.717629999999</v>
      </c>
      <c r="AD2603">
        <v>60739.563349999997</v>
      </c>
      <c r="AE2603">
        <v>65310.581080000004</v>
      </c>
      <c r="AF2603">
        <v>65574.586620000002</v>
      </c>
      <c r="AG2603">
        <v>68801.715110000005</v>
      </c>
      <c r="AH2603">
        <v>74609.064610000001</v>
      </c>
      <c r="AI2603">
        <v>70160.404670000004</v>
      </c>
      <c r="AJ2603">
        <v>67114.846099999995</v>
      </c>
      <c r="AK2603">
        <v>68431.033070000005</v>
      </c>
      <c r="AL2603">
        <v>61964.409019999999</v>
      </c>
      <c r="AM2603">
        <v>56477.48777</v>
      </c>
      <c r="AN2603">
        <v>46942.757440000001</v>
      </c>
      <c r="AO2603">
        <v>37223.440629999997</v>
      </c>
      <c r="AP2603">
        <v>24733.16718</v>
      </c>
      <c r="AQ2603">
        <v>13510.97601</v>
      </c>
      <c r="AR2603">
        <v>5186.9930450000002</v>
      </c>
      <c r="AS2603">
        <v>811.306286</v>
      </c>
      <c r="AT2603">
        <v>60.296598000000003</v>
      </c>
      <c r="AU2603">
        <v>30.485371000000001</v>
      </c>
      <c r="AV2603">
        <v>21.773731000000002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</row>
    <row r="2604" spans="1:56" x14ac:dyDescent="0.25">
      <c r="A2604" t="s">
        <v>323</v>
      </c>
      <c r="D2604" t="s">
        <v>3</v>
      </c>
      <c r="G2604" s="156">
        <v>43003</v>
      </c>
      <c r="H2604" s="41">
        <f t="shared" si="45"/>
        <v>782061.76844800008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6.1534829999999996</v>
      </c>
      <c r="V2604">
        <v>17.029261000000002</v>
      </c>
      <c r="W2604">
        <v>517.53691600000002</v>
      </c>
      <c r="X2604">
        <v>3209.4481289999999</v>
      </c>
      <c r="Y2604">
        <v>8829.316562</v>
      </c>
      <c r="Z2604">
        <v>17813.587479999998</v>
      </c>
      <c r="AA2604">
        <v>25286.117979999999</v>
      </c>
      <c r="AB2604">
        <v>30591.05111</v>
      </c>
      <c r="AC2604">
        <v>34453.363969999999</v>
      </c>
      <c r="AD2604">
        <v>38847.649039999997</v>
      </c>
      <c r="AE2604">
        <v>48666.024590000001</v>
      </c>
      <c r="AF2604">
        <v>59315.815009999998</v>
      </c>
      <c r="AG2604">
        <v>57601.686580000001</v>
      </c>
      <c r="AH2604">
        <v>61423.411959999998</v>
      </c>
      <c r="AI2604">
        <v>64609.502809999998</v>
      </c>
      <c r="AJ2604">
        <v>59069.409979999997</v>
      </c>
      <c r="AK2604">
        <v>59167.120840000003</v>
      </c>
      <c r="AL2604">
        <v>50627.623319999999</v>
      </c>
      <c r="AM2604">
        <v>46978.131390000002</v>
      </c>
      <c r="AN2604">
        <v>40276.31338</v>
      </c>
      <c r="AO2604">
        <v>30822.399819999999</v>
      </c>
      <c r="AP2604">
        <v>23516.433819999998</v>
      </c>
      <c r="AQ2604">
        <v>13352.77284</v>
      </c>
      <c r="AR2604">
        <v>5746.6945690000002</v>
      </c>
      <c r="AS2604">
        <v>1251.6500570000001</v>
      </c>
      <c r="AT2604">
        <v>45.983550000000001</v>
      </c>
      <c r="AU2604">
        <v>9.1558729999999997</v>
      </c>
      <c r="AV2604">
        <v>10.384128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</row>
    <row r="2605" spans="1:56" x14ac:dyDescent="0.25">
      <c r="A2605" t="s">
        <v>323</v>
      </c>
      <c r="D2605" t="s">
        <v>3</v>
      </c>
      <c r="G2605" s="156">
        <v>43004</v>
      </c>
      <c r="H2605" s="41">
        <f t="shared" si="45"/>
        <v>1170148.1713399999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7.3557779999999999</v>
      </c>
      <c r="V2605">
        <v>49.182281000000003</v>
      </c>
      <c r="W2605">
        <v>1435.2472049999999</v>
      </c>
      <c r="X2605">
        <v>6898.5941720000001</v>
      </c>
      <c r="Y2605">
        <v>15836.25261</v>
      </c>
      <c r="Z2605">
        <v>27533.184580000001</v>
      </c>
      <c r="AA2605">
        <v>41026.74555</v>
      </c>
      <c r="AB2605">
        <v>53502.031949999997</v>
      </c>
      <c r="AC2605">
        <v>60872.1014</v>
      </c>
      <c r="AD2605">
        <v>64324.457190000001</v>
      </c>
      <c r="AE2605">
        <v>73429.281770000001</v>
      </c>
      <c r="AF2605">
        <v>79842.490739999994</v>
      </c>
      <c r="AG2605">
        <v>82163.907389999993</v>
      </c>
      <c r="AH2605">
        <v>83704.146640000006</v>
      </c>
      <c r="AI2605">
        <v>85649.378270000001</v>
      </c>
      <c r="AJ2605">
        <v>87059.995999999999</v>
      </c>
      <c r="AK2605">
        <v>86849.612479999996</v>
      </c>
      <c r="AL2605">
        <v>82048.474400000006</v>
      </c>
      <c r="AM2605">
        <v>72302.927200000006</v>
      </c>
      <c r="AN2605">
        <v>61285.485030000003</v>
      </c>
      <c r="AO2605">
        <v>46916.848339999997</v>
      </c>
      <c r="AP2605">
        <v>32463.80819</v>
      </c>
      <c r="AQ2605">
        <v>17453.011729999998</v>
      </c>
      <c r="AR2605">
        <v>6316.7240879999999</v>
      </c>
      <c r="AS2605">
        <v>1129.6960120000001</v>
      </c>
      <c r="AT2605">
        <v>30.537106999999999</v>
      </c>
      <c r="AU2605">
        <v>8.7136689999999994</v>
      </c>
      <c r="AV2605">
        <v>7.9795680000000004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</row>
    <row r="2606" spans="1:56" x14ac:dyDescent="0.25">
      <c r="A2606" t="s">
        <v>323</v>
      </c>
      <c r="D2606" t="s">
        <v>3</v>
      </c>
      <c r="G2606" s="156">
        <v>43005</v>
      </c>
      <c r="H2606" s="41">
        <f t="shared" si="45"/>
        <v>774873.05293700006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21.595728000000001</v>
      </c>
      <c r="V2606">
        <v>40.154862999999999</v>
      </c>
      <c r="W2606">
        <v>521.631573</v>
      </c>
      <c r="X2606">
        <v>1290.493813</v>
      </c>
      <c r="Y2606">
        <v>2727.9595279999999</v>
      </c>
      <c r="Z2606">
        <v>4502.0809250000002</v>
      </c>
      <c r="AA2606">
        <v>8143.9998299999997</v>
      </c>
      <c r="AB2606">
        <v>16132.97143</v>
      </c>
      <c r="AC2606">
        <v>29442.617149999998</v>
      </c>
      <c r="AD2606">
        <v>36098.012929999997</v>
      </c>
      <c r="AE2606">
        <v>40921.545380000003</v>
      </c>
      <c r="AF2606">
        <v>36861.733590000003</v>
      </c>
      <c r="AG2606">
        <v>41697.872089999997</v>
      </c>
      <c r="AH2606">
        <v>53742.061670000003</v>
      </c>
      <c r="AI2606">
        <v>67913.931110000005</v>
      </c>
      <c r="AJ2606">
        <v>78952.876430000004</v>
      </c>
      <c r="AK2606">
        <v>81944.308720000001</v>
      </c>
      <c r="AL2606">
        <v>77347.650030000004</v>
      </c>
      <c r="AM2606">
        <v>68875.204140000002</v>
      </c>
      <c r="AN2606">
        <v>51163.284449999999</v>
      </c>
      <c r="AO2606">
        <v>31436.233130000001</v>
      </c>
      <c r="AP2606">
        <v>20692.855439999999</v>
      </c>
      <c r="AQ2606">
        <v>14874.49584</v>
      </c>
      <c r="AR2606">
        <v>7992.6034159999999</v>
      </c>
      <c r="AS2606">
        <v>1456.623233</v>
      </c>
      <c r="AT2606">
        <v>50.904107000000003</v>
      </c>
      <c r="AU2606">
        <v>11.770891000000001</v>
      </c>
      <c r="AV2606">
        <v>15.5815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</row>
    <row r="2607" spans="1:56" x14ac:dyDescent="0.25">
      <c r="A2607" t="s">
        <v>323</v>
      </c>
      <c r="D2607" t="s">
        <v>3</v>
      </c>
      <c r="G2607" s="156">
        <v>43006</v>
      </c>
      <c r="H2607" s="41">
        <f t="shared" si="45"/>
        <v>763829.16372299998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13.591296</v>
      </c>
      <c r="V2607">
        <v>36.518160999999999</v>
      </c>
      <c r="W2607">
        <v>967.95571800000005</v>
      </c>
      <c r="X2607">
        <v>4948.7794720000002</v>
      </c>
      <c r="Y2607">
        <v>10649.235699999999</v>
      </c>
      <c r="Z2607">
        <v>19162.24597</v>
      </c>
      <c r="AA2607">
        <v>28919.034439999999</v>
      </c>
      <c r="AB2607">
        <v>36881.492989999999</v>
      </c>
      <c r="AC2607">
        <v>46944.416579999997</v>
      </c>
      <c r="AD2607">
        <v>50841.250469999999</v>
      </c>
      <c r="AE2607">
        <v>50622.823409999997</v>
      </c>
      <c r="AF2607">
        <v>55286.474130000002</v>
      </c>
      <c r="AG2607">
        <v>57033.622380000001</v>
      </c>
      <c r="AH2607">
        <v>58190.058680000002</v>
      </c>
      <c r="AI2607">
        <v>54213.283739999999</v>
      </c>
      <c r="AJ2607">
        <v>53894.032310000002</v>
      </c>
      <c r="AK2607">
        <v>48868.146370000002</v>
      </c>
      <c r="AL2607">
        <v>47557.568189999998</v>
      </c>
      <c r="AM2607">
        <v>42040.714339999999</v>
      </c>
      <c r="AN2607">
        <v>32810.049709999999</v>
      </c>
      <c r="AO2607">
        <v>26681.503649999999</v>
      </c>
      <c r="AP2607">
        <v>19623.392309999999</v>
      </c>
      <c r="AQ2607">
        <v>12539.951069999999</v>
      </c>
      <c r="AR2607">
        <v>4485.161102</v>
      </c>
      <c r="AS2607">
        <v>567.619912</v>
      </c>
      <c r="AT2607">
        <v>27.444609</v>
      </c>
      <c r="AU2607">
        <v>9.6415839999999999</v>
      </c>
      <c r="AV2607">
        <v>13.155429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</row>
    <row r="2608" spans="1:56" x14ac:dyDescent="0.25">
      <c r="A2608" t="s">
        <v>323</v>
      </c>
      <c r="D2608" t="s">
        <v>3</v>
      </c>
      <c r="G2608" s="156">
        <v>43007</v>
      </c>
      <c r="H2608" s="41">
        <f t="shared" si="45"/>
        <v>857125.69305400003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7.5882329999999998</v>
      </c>
      <c r="V2608">
        <v>96.681706000000005</v>
      </c>
      <c r="W2608">
        <v>2276.7222700000002</v>
      </c>
      <c r="X2608">
        <v>8241.9638489999998</v>
      </c>
      <c r="Y2608">
        <v>17203.446520000001</v>
      </c>
      <c r="Z2608">
        <v>28503.7657</v>
      </c>
      <c r="AA2608">
        <v>40153.11982</v>
      </c>
      <c r="AB2608">
        <v>53122.753449999997</v>
      </c>
      <c r="AC2608">
        <v>64106.418120000002</v>
      </c>
      <c r="AD2608">
        <v>65113.481299999999</v>
      </c>
      <c r="AE2608">
        <v>64191.566989999999</v>
      </c>
      <c r="AF2608">
        <v>60668.49682</v>
      </c>
      <c r="AG2608">
        <v>51909.831789999997</v>
      </c>
      <c r="AH2608">
        <v>52152.781900000002</v>
      </c>
      <c r="AI2608">
        <v>51943.987029999997</v>
      </c>
      <c r="AJ2608">
        <v>54737.709649999997</v>
      </c>
      <c r="AK2608">
        <v>54156.408689999997</v>
      </c>
      <c r="AL2608">
        <v>47884.23863</v>
      </c>
      <c r="AM2608">
        <v>40954.657529999997</v>
      </c>
      <c r="AN2608">
        <v>35688.599849999999</v>
      </c>
      <c r="AO2608">
        <v>30041.358230000002</v>
      </c>
      <c r="AP2608">
        <v>18681.157360000001</v>
      </c>
      <c r="AQ2608">
        <v>9375.7922319999998</v>
      </c>
      <c r="AR2608">
        <v>4125.1720590000004</v>
      </c>
      <c r="AS2608">
        <v>1647.308241</v>
      </c>
      <c r="AT2608">
        <v>77.180882999999994</v>
      </c>
      <c r="AU2608">
        <v>29.823844000000001</v>
      </c>
      <c r="AV2608">
        <v>33.680357000000001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</row>
    <row r="2609" spans="1:56" x14ac:dyDescent="0.25">
      <c r="A2609" t="s">
        <v>323</v>
      </c>
      <c r="D2609" t="s">
        <v>3</v>
      </c>
      <c r="G2609" s="156">
        <v>43008</v>
      </c>
      <c r="H2609" s="41">
        <f t="shared" si="45"/>
        <v>976905.35006999993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24.009734000000002</v>
      </c>
      <c r="V2609">
        <v>88.282032999999998</v>
      </c>
      <c r="W2609">
        <v>1782.442258</v>
      </c>
      <c r="X2609">
        <v>7886.9379019999997</v>
      </c>
      <c r="Y2609">
        <v>15398.224260000001</v>
      </c>
      <c r="Z2609">
        <v>25767.210159999999</v>
      </c>
      <c r="AA2609">
        <v>34614.266100000001</v>
      </c>
      <c r="AB2609">
        <v>40353.385110000003</v>
      </c>
      <c r="AC2609">
        <v>51984.794529999999</v>
      </c>
      <c r="AD2609">
        <v>58884.763630000001</v>
      </c>
      <c r="AE2609">
        <v>62755.332970000003</v>
      </c>
      <c r="AF2609">
        <v>68244.177060000002</v>
      </c>
      <c r="AG2609">
        <v>69151.364849999998</v>
      </c>
      <c r="AH2609">
        <v>69294.977280000006</v>
      </c>
      <c r="AI2609">
        <v>72948.693960000004</v>
      </c>
      <c r="AJ2609">
        <v>72227.792530000006</v>
      </c>
      <c r="AK2609">
        <v>67368.631729999994</v>
      </c>
      <c r="AL2609">
        <v>61019.169849999998</v>
      </c>
      <c r="AM2609">
        <v>51493.922559999999</v>
      </c>
      <c r="AN2609">
        <v>48949.703170000001</v>
      </c>
      <c r="AO2609">
        <v>38331.754650000003</v>
      </c>
      <c r="AP2609">
        <v>29274.47208</v>
      </c>
      <c r="AQ2609">
        <v>18888.482489999999</v>
      </c>
      <c r="AR2609">
        <v>8460.6813529999999</v>
      </c>
      <c r="AS2609">
        <v>1619.4563559999999</v>
      </c>
      <c r="AT2609">
        <v>70.280296000000007</v>
      </c>
      <c r="AU2609">
        <v>11.987603999999999</v>
      </c>
      <c r="AV2609">
        <v>10.153563999999999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</row>
    <row r="2610" spans="1:56" x14ac:dyDescent="0.25">
      <c r="A2610" t="s">
        <v>323</v>
      </c>
      <c r="D2610" t="s">
        <v>3</v>
      </c>
      <c r="G2610" s="156">
        <v>43009</v>
      </c>
      <c r="H2610" s="41">
        <f t="shared" si="45"/>
        <v>700193.19133399997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9.2158680000000004</v>
      </c>
      <c r="V2610">
        <v>58.219667000000001</v>
      </c>
      <c r="W2610">
        <v>1245.566642</v>
      </c>
      <c r="X2610">
        <v>5423.237736</v>
      </c>
      <c r="Y2610">
        <v>10953.444960000001</v>
      </c>
      <c r="Z2610">
        <v>18082.19526</v>
      </c>
      <c r="AA2610">
        <v>25417.693879999999</v>
      </c>
      <c r="AB2610">
        <v>30072.411789999998</v>
      </c>
      <c r="AC2610">
        <v>37693.173260000003</v>
      </c>
      <c r="AD2610">
        <v>44254.217969999998</v>
      </c>
      <c r="AE2610">
        <v>48522.421240000003</v>
      </c>
      <c r="AF2610">
        <v>52092.251020000003</v>
      </c>
      <c r="AG2610">
        <v>54401.686220000003</v>
      </c>
      <c r="AH2610">
        <v>55467.168429999998</v>
      </c>
      <c r="AI2610">
        <v>55807.391730000003</v>
      </c>
      <c r="AJ2610">
        <v>52473.811399999999</v>
      </c>
      <c r="AK2610">
        <v>49790.064709999999</v>
      </c>
      <c r="AL2610">
        <v>40238.639510000001</v>
      </c>
      <c r="AM2610">
        <v>36598.385479999997</v>
      </c>
      <c r="AN2610">
        <v>27448.243699999999</v>
      </c>
      <c r="AO2610">
        <v>24475.84707</v>
      </c>
      <c r="AP2610">
        <v>16754.947759999999</v>
      </c>
      <c r="AQ2610">
        <v>9064.6690880000006</v>
      </c>
      <c r="AR2610">
        <v>3114.375837</v>
      </c>
      <c r="AS2610">
        <v>665.24579000000006</v>
      </c>
      <c r="AT2610">
        <v>47.899279999999997</v>
      </c>
      <c r="AU2610">
        <v>11.402837999999999</v>
      </c>
      <c r="AV2610">
        <v>9.3631980000000006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</row>
    <row r="2611" spans="1:56" x14ac:dyDescent="0.25">
      <c r="A2611" t="s">
        <v>323</v>
      </c>
      <c r="D2611" t="s">
        <v>3</v>
      </c>
      <c r="G2611" s="156">
        <v>43010</v>
      </c>
      <c r="H2611" s="41">
        <f t="shared" si="45"/>
        <v>904589.10914299975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9.9018829999999998</v>
      </c>
      <c r="V2611">
        <v>65.430831999999995</v>
      </c>
      <c r="W2611">
        <v>1063.773956</v>
      </c>
      <c r="X2611">
        <v>4845.9402399999999</v>
      </c>
      <c r="Y2611">
        <v>11471.90329</v>
      </c>
      <c r="Z2611">
        <v>19499.960449999999</v>
      </c>
      <c r="AA2611">
        <v>26943.01007</v>
      </c>
      <c r="AB2611">
        <v>33234.985180000003</v>
      </c>
      <c r="AC2611">
        <v>38722.360090000002</v>
      </c>
      <c r="AD2611">
        <v>44210.321859999996</v>
      </c>
      <c r="AE2611">
        <v>49166.565179999998</v>
      </c>
      <c r="AF2611">
        <v>52481.140420000003</v>
      </c>
      <c r="AG2611">
        <v>56303.716480000003</v>
      </c>
      <c r="AH2611">
        <v>60899.87199</v>
      </c>
      <c r="AI2611">
        <v>67729.592919999996</v>
      </c>
      <c r="AJ2611">
        <v>73106.382150000005</v>
      </c>
      <c r="AK2611">
        <v>73997.144799999995</v>
      </c>
      <c r="AL2611">
        <v>70973.697169999999</v>
      </c>
      <c r="AM2611">
        <v>64312.771260000001</v>
      </c>
      <c r="AN2611">
        <v>54863.302479999998</v>
      </c>
      <c r="AO2611">
        <v>42976.075060000003</v>
      </c>
      <c r="AP2611">
        <v>30461.210589999999</v>
      </c>
      <c r="AQ2611">
        <v>17921.193520000001</v>
      </c>
      <c r="AR2611">
        <v>7589.2344400000002</v>
      </c>
      <c r="AS2611">
        <v>1648.6713030000001</v>
      </c>
      <c r="AT2611">
        <v>74.785328000000007</v>
      </c>
      <c r="AU2611">
        <v>8.3930729999999993</v>
      </c>
      <c r="AV2611">
        <v>7.7731279999999998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</row>
    <row r="2612" spans="1:56" x14ac:dyDescent="0.25">
      <c r="A2612" t="s">
        <v>323</v>
      </c>
      <c r="D2612" t="s">
        <v>3</v>
      </c>
      <c r="G2612" s="156">
        <v>43011</v>
      </c>
      <c r="H2612" s="41">
        <f t="shared" si="45"/>
        <v>1289714.4495850003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12.195551</v>
      </c>
      <c r="V2612">
        <v>198.04836700000001</v>
      </c>
      <c r="W2612">
        <v>2220.1290589999999</v>
      </c>
      <c r="X2612">
        <v>8921.1541290000005</v>
      </c>
      <c r="Y2612">
        <v>19920.463790000002</v>
      </c>
      <c r="Z2612">
        <v>32492.652549999999</v>
      </c>
      <c r="AA2612">
        <v>45751.558989999998</v>
      </c>
      <c r="AB2612">
        <v>58190.11434</v>
      </c>
      <c r="AC2612">
        <v>69826.131609999997</v>
      </c>
      <c r="AD2612">
        <v>80061.416339999996</v>
      </c>
      <c r="AE2612">
        <v>87893.589720000004</v>
      </c>
      <c r="AF2612">
        <v>90537.501250000001</v>
      </c>
      <c r="AG2612">
        <v>94881.89026</v>
      </c>
      <c r="AH2612">
        <v>96140.512130000003</v>
      </c>
      <c r="AI2612">
        <v>92940.580029999997</v>
      </c>
      <c r="AJ2612">
        <v>91205.090200000006</v>
      </c>
      <c r="AK2612">
        <v>89900.012950000004</v>
      </c>
      <c r="AL2612">
        <v>77325.259600000005</v>
      </c>
      <c r="AM2612">
        <v>74514.182079999999</v>
      </c>
      <c r="AN2612">
        <v>62342.315399999999</v>
      </c>
      <c r="AO2612">
        <v>49501.95852</v>
      </c>
      <c r="AP2612">
        <v>34547.949630000003</v>
      </c>
      <c r="AQ2612">
        <v>19602.718929999999</v>
      </c>
      <c r="AR2612">
        <v>8633.7910310000007</v>
      </c>
      <c r="AS2612">
        <v>2026.3316870000001</v>
      </c>
      <c r="AT2612">
        <v>108.304869</v>
      </c>
      <c r="AU2612">
        <v>10.303369999999999</v>
      </c>
      <c r="AV2612">
        <v>8.2932020000000009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</row>
    <row r="2613" spans="1:56" x14ac:dyDescent="0.25">
      <c r="A2613" t="s">
        <v>323</v>
      </c>
      <c r="D2613" t="s">
        <v>3</v>
      </c>
      <c r="G2613" s="156">
        <v>43012</v>
      </c>
      <c r="H2613" s="41">
        <f t="shared" si="45"/>
        <v>1174475.5049600003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10.368444999999999</v>
      </c>
      <c r="V2613">
        <v>254.85537600000001</v>
      </c>
      <c r="W2613">
        <v>2377.7553229999999</v>
      </c>
      <c r="X2613">
        <v>8360.2047449999991</v>
      </c>
      <c r="Y2613">
        <v>18509.406070000001</v>
      </c>
      <c r="Z2613">
        <v>30470.224699999999</v>
      </c>
      <c r="AA2613">
        <v>43039.026579999998</v>
      </c>
      <c r="AB2613">
        <v>54962.058299999997</v>
      </c>
      <c r="AC2613">
        <v>65426.472990000002</v>
      </c>
      <c r="AD2613">
        <v>72647.653300000005</v>
      </c>
      <c r="AE2613">
        <v>81148.866219999996</v>
      </c>
      <c r="AF2613">
        <v>87302.612779999996</v>
      </c>
      <c r="AG2613">
        <v>91671.744699999996</v>
      </c>
      <c r="AH2613">
        <v>92421.805519999994</v>
      </c>
      <c r="AI2613">
        <v>91242.388430000006</v>
      </c>
      <c r="AJ2613">
        <v>87454.896550000005</v>
      </c>
      <c r="AK2613">
        <v>80426.776419999995</v>
      </c>
      <c r="AL2613">
        <v>74762.055229999998</v>
      </c>
      <c r="AM2613">
        <v>60813.303030000003</v>
      </c>
      <c r="AN2613">
        <v>52773.690410000003</v>
      </c>
      <c r="AO2613">
        <v>36738.174729999999</v>
      </c>
      <c r="AP2613">
        <v>21837.8092</v>
      </c>
      <c r="AQ2613">
        <v>13679.774240000001</v>
      </c>
      <c r="AR2613">
        <v>5191.2067010000001</v>
      </c>
      <c r="AS2613">
        <v>900.02251100000001</v>
      </c>
      <c r="AT2613">
        <v>30.357337999999999</v>
      </c>
      <c r="AU2613">
        <v>10.075248999999999</v>
      </c>
      <c r="AV2613">
        <v>11.919872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</row>
    <row r="2614" spans="1:56" x14ac:dyDescent="0.25">
      <c r="A2614" t="s">
        <v>323</v>
      </c>
      <c r="D2614" t="s">
        <v>3</v>
      </c>
      <c r="G2614" s="156">
        <v>43013</v>
      </c>
      <c r="H2614" s="41">
        <f t="shared" si="45"/>
        <v>665275.25897799991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30.279982</v>
      </c>
      <c r="V2614">
        <v>30.203748000000001</v>
      </c>
      <c r="W2614">
        <v>246.40372300000001</v>
      </c>
      <c r="X2614">
        <v>1042.115393</v>
      </c>
      <c r="Y2614">
        <v>2188.9361629999999</v>
      </c>
      <c r="Z2614">
        <v>4513.935845</v>
      </c>
      <c r="AA2614">
        <v>10927.369790000001</v>
      </c>
      <c r="AB2614">
        <v>21063.508229999999</v>
      </c>
      <c r="AC2614">
        <v>32982.624589999999</v>
      </c>
      <c r="AD2614">
        <v>43259.98401</v>
      </c>
      <c r="AE2614">
        <v>44258.676209999998</v>
      </c>
      <c r="AF2614">
        <v>35055.511359999997</v>
      </c>
      <c r="AG2614">
        <v>39691.624669999997</v>
      </c>
      <c r="AH2614">
        <v>43222.198369999998</v>
      </c>
      <c r="AI2614">
        <v>51891.198519999998</v>
      </c>
      <c r="AJ2614">
        <v>58861.587370000001</v>
      </c>
      <c r="AK2614">
        <v>58686.018839999997</v>
      </c>
      <c r="AL2614">
        <v>55261.381280000001</v>
      </c>
      <c r="AM2614">
        <v>51579.821259999997</v>
      </c>
      <c r="AN2614">
        <v>42462.166940000003</v>
      </c>
      <c r="AO2614">
        <v>30642.123179999999</v>
      </c>
      <c r="AP2614">
        <v>18158.979510000001</v>
      </c>
      <c r="AQ2614">
        <v>12023.829519999999</v>
      </c>
      <c r="AR2614">
        <v>5774.4447609999997</v>
      </c>
      <c r="AS2614">
        <v>1245.1816160000001</v>
      </c>
      <c r="AT2614">
        <v>86.229063999999994</v>
      </c>
      <c r="AU2614">
        <v>44.909471000000003</v>
      </c>
      <c r="AV2614">
        <v>44.015562000000003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</row>
    <row r="2615" spans="1:56" x14ac:dyDescent="0.25">
      <c r="A2615" t="s">
        <v>323</v>
      </c>
      <c r="D2615" t="s">
        <v>3</v>
      </c>
      <c r="G2615" s="156">
        <v>43014</v>
      </c>
      <c r="H2615" s="41">
        <f t="shared" si="45"/>
        <v>924603.6970929997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38.838164999999996</v>
      </c>
      <c r="V2615">
        <v>106.82482400000001</v>
      </c>
      <c r="W2615">
        <v>920.66895799999998</v>
      </c>
      <c r="X2615">
        <v>3121.1759120000002</v>
      </c>
      <c r="Y2615">
        <v>7431.3889440000003</v>
      </c>
      <c r="Z2615">
        <v>14948.697260000001</v>
      </c>
      <c r="AA2615">
        <v>25877.363099999999</v>
      </c>
      <c r="AB2615">
        <v>37969.292309999997</v>
      </c>
      <c r="AC2615">
        <v>50958.740140000002</v>
      </c>
      <c r="AD2615">
        <v>61532.550940000001</v>
      </c>
      <c r="AE2615">
        <v>69623.165519999995</v>
      </c>
      <c r="AF2615">
        <v>71600.421260000003</v>
      </c>
      <c r="AG2615">
        <v>73426.457389999996</v>
      </c>
      <c r="AH2615">
        <v>76413.205040000001</v>
      </c>
      <c r="AI2615">
        <v>75853.603820000004</v>
      </c>
      <c r="AJ2615">
        <v>72426.597099999999</v>
      </c>
      <c r="AK2615">
        <v>65409.765679999997</v>
      </c>
      <c r="AL2615">
        <v>59407.87081</v>
      </c>
      <c r="AM2615">
        <v>50753.297599999998</v>
      </c>
      <c r="AN2615">
        <v>41303.379139999997</v>
      </c>
      <c r="AO2615">
        <v>29970.473859999998</v>
      </c>
      <c r="AP2615">
        <v>19885.790369999999</v>
      </c>
      <c r="AQ2615">
        <v>10673.67657</v>
      </c>
      <c r="AR2615">
        <v>4024.4626589999998</v>
      </c>
      <c r="AS2615">
        <v>821.28749600000003</v>
      </c>
      <c r="AT2615">
        <v>61.616053999999998</v>
      </c>
      <c r="AU2615">
        <v>22.148584</v>
      </c>
      <c r="AV2615">
        <v>20.937587000000001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</row>
    <row r="2616" spans="1:56" x14ac:dyDescent="0.25">
      <c r="A2616" t="s">
        <v>323</v>
      </c>
      <c r="D2616" t="s">
        <v>3</v>
      </c>
      <c r="G2616" s="156">
        <v>43015</v>
      </c>
      <c r="H2616" s="41">
        <f t="shared" si="45"/>
        <v>913802.00067599979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14.618744</v>
      </c>
      <c r="V2616">
        <v>353.97573499999999</v>
      </c>
      <c r="W2616">
        <v>3177.4286120000002</v>
      </c>
      <c r="X2616">
        <v>9010.1180690000001</v>
      </c>
      <c r="Y2616">
        <v>18488.32804</v>
      </c>
      <c r="Z2616">
        <v>29211.29423</v>
      </c>
      <c r="AA2616">
        <v>37975.35686</v>
      </c>
      <c r="AB2616">
        <v>46445.44167</v>
      </c>
      <c r="AC2616">
        <v>47509.516479999998</v>
      </c>
      <c r="AD2616">
        <v>55096.2</v>
      </c>
      <c r="AE2616">
        <v>61796.584159999999</v>
      </c>
      <c r="AF2616">
        <v>58571.092109999998</v>
      </c>
      <c r="AG2616">
        <v>58354.462440000003</v>
      </c>
      <c r="AH2616">
        <v>57253.010779999997</v>
      </c>
      <c r="AI2616">
        <v>61958.266519999997</v>
      </c>
      <c r="AJ2616">
        <v>71846.444820000004</v>
      </c>
      <c r="AK2616">
        <v>73854.07071</v>
      </c>
      <c r="AL2616">
        <v>65410.423060000001</v>
      </c>
      <c r="AM2616">
        <v>51985.574079999999</v>
      </c>
      <c r="AN2616">
        <v>43196.369359999997</v>
      </c>
      <c r="AO2616">
        <v>30357.53268</v>
      </c>
      <c r="AP2616">
        <v>16421.595730000001</v>
      </c>
      <c r="AQ2616">
        <v>9864.7161589999996</v>
      </c>
      <c r="AR2616">
        <v>4290.3999510000003</v>
      </c>
      <c r="AS2616">
        <v>1189.8456550000001</v>
      </c>
      <c r="AT2616">
        <v>106.30059199999999</v>
      </c>
      <c r="AU2616">
        <v>34.243302999999997</v>
      </c>
      <c r="AV2616">
        <v>28.790126000000001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</row>
    <row r="2617" spans="1:56" x14ac:dyDescent="0.25">
      <c r="A2617" t="s">
        <v>323</v>
      </c>
      <c r="D2617" t="s">
        <v>3</v>
      </c>
      <c r="G2617" s="156">
        <v>43016</v>
      </c>
      <c r="H2617" s="41">
        <f t="shared" si="45"/>
        <v>886065.53659699997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34.514744</v>
      </c>
      <c r="V2617">
        <v>63.577084999999997</v>
      </c>
      <c r="W2617">
        <v>861.55411200000003</v>
      </c>
      <c r="X2617">
        <v>4274.9027690000003</v>
      </c>
      <c r="Y2617">
        <v>10129.05745</v>
      </c>
      <c r="Z2617">
        <v>16237.833790000001</v>
      </c>
      <c r="AA2617">
        <v>25321.577860000001</v>
      </c>
      <c r="AB2617">
        <v>38121.440750000002</v>
      </c>
      <c r="AC2617">
        <v>45985.533920000002</v>
      </c>
      <c r="AD2617">
        <v>48657.874040000002</v>
      </c>
      <c r="AE2617">
        <v>53302.056629999999</v>
      </c>
      <c r="AF2617">
        <v>57796.068520000001</v>
      </c>
      <c r="AG2617">
        <v>53057.222000000002</v>
      </c>
      <c r="AH2617">
        <v>71226.420490000004</v>
      </c>
      <c r="AI2617">
        <v>79505.158020000003</v>
      </c>
      <c r="AJ2617">
        <v>79184.365380000003</v>
      </c>
      <c r="AK2617">
        <v>71400.201180000004</v>
      </c>
      <c r="AL2617">
        <v>61829.88106</v>
      </c>
      <c r="AM2617">
        <v>50991.104579999999</v>
      </c>
      <c r="AN2617">
        <v>43078.026610000001</v>
      </c>
      <c r="AO2617">
        <v>32386.8927</v>
      </c>
      <c r="AP2617">
        <v>22729.25245</v>
      </c>
      <c r="AQ2617">
        <v>13620.44983</v>
      </c>
      <c r="AR2617">
        <v>4738.641001</v>
      </c>
      <c r="AS2617">
        <v>1384.1474049999999</v>
      </c>
      <c r="AT2617">
        <v>124.051592</v>
      </c>
      <c r="AU2617">
        <v>12.017403</v>
      </c>
      <c r="AV2617">
        <v>11.713226000000001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</row>
    <row r="2618" spans="1:56" x14ac:dyDescent="0.25">
      <c r="A2618" t="s">
        <v>323</v>
      </c>
      <c r="D2618" t="s">
        <v>3</v>
      </c>
      <c r="G2618" s="156">
        <v>43017</v>
      </c>
      <c r="H2618" s="41">
        <f t="shared" si="45"/>
        <v>1135045.4431439999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15.718781999999999</v>
      </c>
      <c r="V2618">
        <v>83.278901000000005</v>
      </c>
      <c r="W2618">
        <v>1339.8859150000001</v>
      </c>
      <c r="X2618">
        <v>6371.8025820000003</v>
      </c>
      <c r="Y2618">
        <v>18982.54091</v>
      </c>
      <c r="Z2618">
        <v>33545.664360000002</v>
      </c>
      <c r="AA2618">
        <v>45371.987079999999</v>
      </c>
      <c r="AB2618">
        <v>56386.939680000003</v>
      </c>
      <c r="AC2618">
        <v>64362.559650000003</v>
      </c>
      <c r="AD2618">
        <v>70088.439400000003</v>
      </c>
      <c r="AE2618">
        <v>76719.092910000007</v>
      </c>
      <c r="AF2618">
        <v>79413.747719999999</v>
      </c>
      <c r="AG2618">
        <v>83455.277199999997</v>
      </c>
      <c r="AH2618">
        <v>80655.880560000005</v>
      </c>
      <c r="AI2618">
        <v>80179.56869</v>
      </c>
      <c r="AJ2618">
        <v>77927.01539</v>
      </c>
      <c r="AK2618">
        <v>71919.846269999995</v>
      </c>
      <c r="AL2618">
        <v>70929.298150000002</v>
      </c>
      <c r="AM2618">
        <v>62907.530639999997</v>
      </c>
      <c r="AN2618">
        <v>52592.787850000001</v>
      </c>
      <c r="AO2618">
        <v>40976.117760000001</v>
      </c>
      <c r="AP2618">
        <v>30047.086940000001</v>
      </c>
      <c r="AQ2618">
        <v>18975.118780000001</v>
      </c>
      <c r="AR2618">
        <v>9217.0156169999991</v>
      </c>
      <c r="AS2618">
        <v>2398.0560009999999</v>
      </c>
      <c r="AT2618">
        <v>165.397739</v>
      </c>
      <c r="AU2618">
        <v>9.9086879999999997</v>
      </c>
      <c r="AV2618">
        <v>7.8789790000000002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</row>
    <row r="2619" spans="1:56" x14ac:dyDescent="0.25">
      <c r="A2619" t="s">
        <v>323</v>
      </c>
      <c r="D2619" t="s">
        <v>3</v>
      </c>
      <c r="G2619" s="156">
        <v>43018</v>
      </c>
      <c r="H2619" s="41">
        <f t="shared" si="45"/>
        <v>1374623.3506500002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10.741317</v>
      </c>
      <c r="V2619">
        <v>492.677483</v>
      </c>
      <c r="W2619">
        <v>3807.0983540000002</v>
      </c>
      <c r="X2619">
        <v>11925.07876</v>
      </c>
      <c r="Y2619">
        <v>24116.56034</v>
      </c>
      <c r="Z2619">
        <v>37610.679490000002</v>
      </c>
      <c r="AA2619">
        <v>51977.225429999999</v>
      </c>
      <c r="AB2619">
        <v>65146.068930000001</v>
      </c>
      <c r="AC2619">
        <v>76029.142269999997</v>
      </c>
      <c r="AD2619">
        <v>84485.948359999995</v>
      </c>
      <c r="AE2619">
        <v>89899.550099999993</v>
      </c>
      <c r="AF2619">
        <v>93182.658559999996</v>
      </c>
      <c r="AG2619">
        <v>96273.849329999997</v>
      </c>
      <c r="AH2619">
        <v>98282.557509999999</v>
      </c>
      <c r="AI2619">
        <v>98640.689129999999</v>
      </c>
      <c r="AJ2619">
        <v>96970.198250000001</v>
      </c>
      <c r="AK2619">
        <v>93147.953030000004</v>
      </c>
      <c r="AL2619">
        <v>86490.515520000001</v>
      </c>
      <c r="AM2619">
        <v>77095.691000000006</v>
      </c>
      <c r="AN2619">
        <v>65374.516510000001</v>
      </c>
      <c r="AO2619">
        <v>51831.237999999998</v>
      </c>
      <c r="AP2619">
        <v>36876.729829999997</v>
      </c>
      <c r="AQ2619">
        <v>22096.171040000001</v>
      </c>
      <c r="AR2619">
        <v>9981.8429350000006</v>
      </c>
      <c r="AS2619">
        <v>2665.8596320000001</v>
      </c>
      <c r="AT2619">
        <v>193.547335</v>
      </c>
      <c r="AU2619">
        <v>9.8930360000000004</v>
      </c>
      <c r="AV2619">
        <v>8.6691680000000009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</row>
    <row r="2620" spans="1:56" x14ac:dyDescent="0.25">
      <c r="A2620" t="s">
        <v>323</v>
      </c>
      <c r="D2620" t="s">
        <v>3</v>
      </c>
      <c r="G2620" s="156">
        <v>43019</v>
      </c>
      <c r="H2620" s="41">
        <f t="shared" si="45"/>
        <v>302932.097939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76.137144000000006</v>
      </c>
      <c r="V2620">
        <v>676.80843100000004</v>
      </c>
      <c r="W2620">
        <v>3220.4335409999999</v>
      </c>
      <c r="X2620">
        <v>6197.8261389999998</v>
      </c>
      <c r="Y2620">
        <v>7452.2913950000002</v>
      </c>
      <c r="Z2620">
        <v>9841.0662790000006</v>
      </c>
      <c r="AA2620">
        <v>14201.07893</v>
      </c>
      <c r="AB2620">
        <v>17412.341390000001</v>
      </c>
      <c r="AC2620">
        <v>19590.360219999999</v>
      </c>
      <c r="AD2620">
        <v>23443.356520000001</v>
      </c>
      <c r="AE2620">
        <v>25546.343079999999</v>
      </c>
      <c r="AF2620">
        <v>28611.41015</v>
      </c>
      <c r="AG2620">
        <v>25960.097150000001</v>
      </c>
      <c r="AH2620">
        <v>22748.132320000001</v>
      </c>
      <c r="AI2620">
        <v>20927.176940000001</v>
      </c>
      <c r="AJ2620">
        <v>22511.717339999999</v>
      </c>
      <c r="AK2620">
        <v>19231.07517</v>
      </c>
      <c r="AL2620">
        <v>16966.153439999998</v>
      </c>
      <c r="AM2620">
        <v>7497.8868629999997</v>
      </c>
      <c r="AN2620">
        <v>4505.2072550000003</v>
      </c>
      <c r="AO2620">
        <v>2981.3264450000001</v>
      </c>
      <c r="AP2620">
        <v>1692.3032800000001</v>
      </c>
      <c r="AQ2620">
        <v>880.54127000000005</v>
      </c>
      <c r="AR2620">
        <v>599.70608300000004</v>
      </c>
      <c r="AS2620">
        <v>78.669274000000001</v>
      </c>
      <c r="AT2620">
        <v>46.869208</v>
      </c>
      <c r="AU2620">
        <v>18.101911000000001</v>
      </c>
      <c r="AV2620">
        <v>17.680771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</row>
    <row r="2621" spans="1:56" x14ac:dyDescent="0.25">
      <c r="A2621" t="s">
        <v>323</v>
      </c>
      <c r="D2621" t="s">
        <v>3</v>
      </c>
      <c r="G2621" s="156">
        <v>43020</v>
      </c>
      <c r="H2621" s="41">
        <f t="shared" si="45"/>
        <v>928625.39305499988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9.3756240000000002</v>
      </c>
      <c r="V2621">
        <v>345.67558600000001</v>
      </c>
      <c r="W2621">
        <v>2928.404004</v>
      </c>
      <c r="X2621">
        <v>10977.08425</v>
      </c>
      <c r="Y2621">
        <v>22840.861410000001</v>
      </c>
      <c r="Z2621">
        <v>34715.748160000003</v>
      </c>
      <c r="AA2621">
        <v>43963.057589999997</v>
      </c>
      <c r="AB2621">
        <v>50301.296199999997</v>
      </c>
      <c r="AC2621">
        <v>56030.733050000003</v>
      </c>
      <c r="AD2621">
        <v>58311.756759999997</v>
      </c>
      <c r="AE2621">
        <v>60464.264600000002</v>
      </c>
      <c r="AF2621">
        <v>62803.189810000003</v>
      </c>
      <c r="AG2621">
        <v>65816.516520000005</v>
      </c>
      <c r="AH2621">
        <v>68944.971749999997</v>
      </c>
      <c r="AI2621">
        <v>67802.014939999994</v>
      </c>
      <c r="AJ2621">
        <v>60816.757530000003</v>
      </c>
      <c r="AK2621">
        <v>54844.416230000003</v>
      </c>
      <c r="AL2621">
        <v>55001.298280000003</v>
      </c>
      <c r="AM2621">
        <v>50685.375500000002</v>
      </c>
      <c r="AN2621">
        <v>41271.303200000002</v>
      </c>
      <c r="AO2621">
        <v>29097.664260000001</v>
      </c>
      <c r="AP2621">
        <v>18295.844389999998</v>
      </c>
      <c r="AQ2621">
        <v>8581.1949519999998</v>
      </c>
      <c r="AR2621">
        <v>3016.0507280000002</v>
      </c>
      <c r="AS2621">
        <v>686.19787399999996</v>
      </c>
      <c r="AT2621">
        <v>54.499550999999997</v>
      </c>
      <c r="AU2621">
        <v>11.196408999999999</v>
      </c>
      <c r="AV2621">
        <v>8.6438970000000008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</row>
    <row r="2622" spans="1:56" x14ac:dyDescent="0.25">
      <c r="A2622" t="s">
        <v>323</v>
      </c>
      <c r="D2622" t="s">
        <v>3</v>
      </c>
      <c r="G2622" s="156">
        <v>43021</v>
      </c>
      <c r="H2622" s="41">
        <f t="shared" si="45"/>
        <v>694124.04258200002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10.321718000000001</v>
      </c>
      <c r="V2622">
        <v>365.65885800000001</v>
      </c>
      <c r="W2622">
        <v>3093.7461720000001</v>
      </c>
      <c r="X2622">
        <v>8281.4090780000006</v>
      </c>
      <c r="Y2622">
        <v>16734.823789999999</v>
      </c>
      <c r="Z2622">
        <v>26128.691599999998</v>
      </c>
      <c r="AA2622">
        <v>35811.101640000001</v>
      </c>
      <c r="AB2622">
        <v>41252.909180000002</v>
      </c>
      <c r="AC2622">
        <v>43414.159090000001</v>
      </c>
      <c r="AD2622">
        <v>45223.254079999999</v>
      </c>
      <c r="AE2622">
        <v>44127.423900000002</v>
      </c>
      <c r="AF2622">
        <v>44387.350200000001</v>
      </c>
      <c r="AG2622">
        <v>46244.371310000002</v>
      </c>
      <c r="AH2622">
        <v>48771.447950000002</v>
      </c>
      <c r="AI2622">
        <v>48738.248480000002</v>
      </c>
      <c r="AJ2622">
        <v>49496.691630000001</v>
      </c>
      <c r="AK2622">
        <v>42051.686269999998</v>
      </c>
      <c r="AL2622">
        <v>38072.609210000002</v>
      </c>
      <c r="AM2622">
        <v>32741.747719999999</v>
      </c>
      <c r="AN2622">
        <v>28064.370579999999</v>
      </c>
      <c r="AO2622">
        <v>21705.674200000001</v>
      </c>
      <c r="AP2622">
        <v>14310.89662</v>
      </c>
      <c r="AQ2622">
        <v>9395.6858890000003</v>
      </c>
      <c r="AR2622">
        <v>4229.8706920000004</v>
      </c>
      <c r="AS2622">
        <v>1324.029237</v>
      </c>
      <c r="AT2622">
        <v>126.83150500000001</v>
      </c>
      <c r="AU2622">
        <v>10.697049</v>
      </c>
      <c r="AV2622">
        <v>8.3349340000000005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</row>
    <row r="2623" spans="1:56" x14ac:dyDescent="0.25">
      <c r="A2623" t="s">
        <v>323</v>
      </c>
      <c r="D2623" t="s">
        <v>3</v>
      </c>
      <c r="G2623" s="156">
        <v>43022</v>
      </c>
      <c r="H2623" s="41">
        <f t="shared" si="45"/>
        <v>1404274.7725109996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15.791873000000001</v>
      </c>
      <c r="V2623">
        <v>539.347351</v>
      </c>
      <c r="W2623">
        <v>4035.926469</v>
      </c>
      <c r="X2623">
        <v>12030.4431</v>
      </c>
      <c r="Y2623">
        <v>23619.062709999998</v>
      </c>
      <c r="Z2623">
        <v>35020.360800000002</v>
      </c>
      <c r="AA2623">
        <v>45757.091229999998</v>
      </c>
      <c r="AB2623">
        <v>56693.483460000003</v>
      </c>
      <c r="AC2623">
        <v>69023.129199999996</v>
      </c>
      <c r="AD2623">
        <v>80268.599050000004</v>
      </c>
      <c r="AE2623">
        <v>89590.31164</v>
      </c>
      <c r="AF2623">
        <v>94001.689559999999</v>
      </c>
      <c r="AG2623">
        <v>99936.678010000003</v>
      </c>
      <c r="AH2623">
        <v>104037.1654</v>
      </c>
      <c r="AI2623">
        <v>104783.2142</v>
      </c>
      <c r="AJ2623">
        <v>102820.84819999999</v>
      </c>
      <c r="AK2623">
        <v>98034.514349999998</v>
      </c>
      <c r="AL2623">
        <v>91180.816680000004</v>
      </c>
      <c r="AM2623">
        <v>82314.13566</v>
      </c>
      <c r="AN2623">
        <v>70539.937829999995</v>
      </c>
      <c r="AO2623">
        <v>56440.01945</v>
      </c>
      <c r="AP2623">
        <v>41030.431790000002</v>
      </c>
      <c r="AQ2623">
        <v>25537.202440000001</v>
      </c>
      <c r="AR2623">
        <v>12617.63795</v>
      </c>
      <c r="AS2623">
        <v>3977.101388</v>
      </c>
      <c r="AT2623">
        <v>405.56562000000002</v>
      </c>
      <c r="AU2623">
        <v>14.349774999999999</v>
      </c>
      <c r="AV2623">
        <v>9.9173249999999999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</row>
    <row r="2624" spans="1:56" x14ac:dyDescent="0.25">
      <c r="A2624" t="s">
        <v>323</v>
      </c>
      <c r="D2624" t="s">
        <v>3</v>
      </c>
      <c r="G2624" s="156">
        <v>43023</v>
      </c>
      <c r="H2624" s="41">
        <f t="shared" si="45"/>
        <v>1411278.3420510001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34.463473</v>
      </c>
      <c r="V2624">
        <v>1155.963301</v>
      </c>
      <c r="W2624">
        <v>5876.3629689999998</v>
      </c>
      <c r="X2624">
        <v>14558.219800000001</v>
      </c>
      <c r="Y2624">
        <v>25907.162329999999</v>
      </c>
      <c r="Z2624">
        <v>38866.457670000003</v>
      </c>
      <c r="AA2624">
        <v>52425.097979999999</v>
      </c>
      <c r="AB2624">
        <v>65802.711609999998</v>
      </c>
      <c r="AC2624">
        <v>77754.294699999999</v>
      </c>
      <c r="AD2624">
        <v>87243.904850000006</v>
      </c>
      <c r="AE2624">
        <v>94400.344070000006</v>
      </c>
      <c r="AF2624">
        <v>98921.632400000002</v>
      </c>
      <c r="AG2624">
        <v>101583.1456</v>
      </c>
      <c r="AH2624">
        <v>102520.7289</v>
      </c>
      <c r="AI2624">
        <v>101125.4994</v>
      </c>
      <c r="AJ2624">
        <v>97497.00735</v>
      </c>
      <c r="AK2624">
        <v>92738.532699999996</v>
      </c>
      <c r="AL2624">
        <v>85610.45289</v>
      </c>
      <c r="AM2624">
        <v>75651.080589999998</v>
      </c>
      <c r="AN2624">
        <v>64808.575080000002</v>
      </c>
      <c r="AO2624">
        <v>51490.07993</v>
      </c>
      <c r="AP2624">
        <v>37283.359689999997</v>
      </c>
      <c r="AQ2624">
        <v>23134.23631</v>
      </c>
      <c r="AR2624">
        <v>11131.80615</v>
      </c>
      <c r="AS2624">
        <v>3382.9321380000001</v>
      </c>
      <c r="AT2624">
        <v>345.85577000000001</v>
      </c>
      <c r="AU2624">
        <v>16.271374999999999</v>
      </c>
      <c r="AV2624">
        <v>12.163024999999999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</row>
    <row r="2625" spans="1:56" x14ac:dyDescent="0.25">
      <c r="A2625" t="s">
        <v>323</v>
      </c>
      <c r="D2625" t="s">
        <v>3</v>
      </c>
      <c r="G2625" s="156">
        <v>43024</v>
      </c>
      <c r="H2625" s="41">
        <f t="shared" si="45"/>
        <v>1303429.9514529998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16.780781000000001</v>
      </c>
      <c r="V2625">
        <v>403.37877700000001</v>
      </c>
      <c r="W2625">
        <v>2542.386176</v>
      </c>
      <c r="X2625">
        <v>7957.8753509999997</v>
      </c>
      <c r="Y2625">
        <v>17918.010060000001</v>
      </c>
      <c r="Z2625">
        <v>33026.627899999999</v>
      </c>
      <c r="AA2625">
        <v>47035.334609999998</v>
      </c>
      <c r="AB2625">
        <v>61134.850429999999</v>
      </c>
      <c r="AC2625">
        <v>74996.29595</v>
      </c>
      <c r="AD2625">
        <v>85539.747090000004</v>
      </c>
      <c r="AE2625">
        <v>92138.997480000005</v>
      </c>
      <c r="AF2625">
        <v>95399.618279999995</v>
      </c>
      <c r="AG2625">
        <v>96977.312210000004</v>
      </c>
      <c r="AH2625">
        <v>97438.086670000004</v>
      </c>
      <c r="AI2625">
        <v>94967.129610000004</v>
      </c>
      <c r="AJ2625">
        <v>91106.273490000007</v>
      </c>
      <c r="AK2625">
        <v>85928.715899999996</v>
      </c>
      <c r="AL2625">
        <v>79560.512950000004</v>
      </c>
      <c r="AM2625">
        <v>70385.766050000006</v>
      </c>
      <c r="AN2625">
        <v>58431.957929999997</v>
      </c>
      <c r="AO2625">
        <v>45845.646030000004</v>
      </c>
      <c r="AP2625">
        <v>32333.63121</v>
      </c>
      <c r="AQ2625">
        <v>19882.63233</v>
      </c>
      <c r="AR2625">
        <v>9366.2892400000001</v>
      </c>
      <c r="AS2625">
        <v>2802.215158</v>
      </c>
      <c r="AT2625">
        <v>274.16212300000001</v>
      </c>
      <c r="AU2625">
        <v>10.308589</v>
      </c>
      <c r="AV2625">
        <v>9.4090779999999992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</row>
    <row r="2626" spans="1:56" x14ac:dyDescent="0.25">
      <c r="A2626" t="s">
        <v>323</v>
      </c>
      <c r="D2626" t="s">
        <v>3</v>
      </c>
      <c r="G2626" s="156">
        <v>43025</v>
      </c>
      <c r="H2626" s="41">
        <f t="shared" si="45"/>
        <v>1382154.3616019997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44.176264000000003</v>
      </c>
      <c r="V2626">
        <v>1017.984868</v>
      </c>
      <c r="W2626">
        <v>5352.071355</v>
      </c>
      <c r="X2626">
        <v>14499.33546</v>
      </c>
      <c r="Y2626">
        <v>27214.513269999999</v>
      </c>
      <c r="Z2626">
        <v>41095.660400000001</v>
      </c>
      <c r="AA2626">
        <v>55267.48141</v>
      </c>
      <c r="AB2626">
        <v>68069.113630000007</v>
      </c>
      <c r="AC2626">
        <v>79145.303150000007</v>
      </c>
      <c r="AD2626">
        <v>87779.495200000005</v>
      </c>
      <c r="AE2626">
        <v>93680.215620000003</v>
      </c>
      <c r="AF2626">
        <v>97401.61421</v>
      </c>
      <c r="AG2626">
        <v>99663.959910000005</v>
      </c>
      <c r="AH2626">
        <v>100278.9154</v>
      </c>
      <c r="AI2626">
        <v>98703.801139999996</v>
      </c>
      <c r="AJ2626">
        <v>95539.735960000005</v>
      </c>
      <c r="AK2626">
        <v>89866.877399999998</v>
      </c>
      <c r="AL2626">
        <v>82500.959210000001</v>
      </c>
      <c r="AM2626">
        <v>72203.066399999996</v>
      </c>
      <c r="AN2626">
        <v>59938.718639999999</v>
      </c>
      <c r="AO2626">
        <v>46879.751300000004</v>
      </c>
      <c r="AP2626">
        <v>33230.316310000002</v>
      </c>
      <c r="AQ2626">
        <v>19973.482199999999</v>
      </c>
      <c r="AR2626">
        <v>9491.9548209999994</v>
      </c>
      <c r="AS2626">
        <v>2969.810426</v>
      </c>
      <c r="AT2626">
        <v>325.94646</v>
      </c>
      <c r="AU2626">
        <v>11.000291000000001</v>
      </c>
      <c r="AV2626">
        <v>9.1008969999999998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</row>
    <row r="2627" spans="1:56" x14ac:dyDescent="0.25">
      <c r="A2627" t="s">
        <v>323</v>
      </c>
      <c r="D2627" t="s">
        <v>3</v>
      </c>
      <c r="G2627" s="156">
        <v>43026</v>
      </c>
      <c r="H2627" s="41">
        <f t="shared" si="45"/>
        <v>1317665.71744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42.763209000000003</v>
      </c>
      <c r="V2627">
        <v>1004.133362</v>
      </c>
      <c r="W2627">
        <v>5239.7294499999998</v>
      </c>
      <c r="X2627">
        <v>14108.892019999999</v>
      </c>
      <c r="Y2627">
        <v>26499.250670000001</v>
      </c>
      <c r="Z2627">
        <v>40014.201719999997</v>
      </c>
      <c r="AA2627">
        <v>53900.022870000001</v>
      </c>
      <c r="AB2627">
        <v>66279.013269999996</v>
      </c>
      <c r="AC2627">
        <v>77025.427819999997</v>
      </c>
      <c r="AD2627">
        <v>85439.510779999997</v>
      </c>
      <c r="AE2627">
        <v>91012.163180000003</v>
      </c>
      <c r="AF2627">
        <v>94638.205600000001</v>
      </c>
      <c r="AG2627">
        <v>96929.244340000005</v>
      </c>
      <c r="AH2627">
        <v>96908.188479999997</v>
      </c>
      <c r="AI2627">
        <v>94749.233460000003</v>
      </c>
      <c r="AJ2627">
        <v>91029.002819999994</v>
      </c>
      <c r="AK2627">
        <v>85356.516090000005</v>
      </c>
      <c r="AL2627">
        <v>77309.863710000005</v>
      </c>
      <c r="AM2627">
        <v>66996.089319999999</v>
      </c>
      <c r="AN2627">
        <v>54970.507039999997</v>
      </c>
      <c r="AO2627">
        <v>41958.826489999999</v>
      </c>
      <c r="AP2627">
        <v>28918.018029999999</v>
      </c>
      <c r="AQ2627">
        <v>16958.47609</v>
      </c>
      <c r="AR2627">
        <v>7825.2120580000001</v>
      </c>
      <c r="AS2627">
        <v>2304.0570560000001</v>
      </c>
      <c r="AT2627">
        <v>215.683446</v>
      </c>
      <c r="AU2627">
        <v>16.484411000000001</v>
      </c>
      <c r="AV2627">
        <v>17.000648000000002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</row>
    <row r="2628" spans="1:56" x14ac:dyDescent="0.25">
      <c r="A2628" t="s">
        <v>323</v>
      </c>
      <c r="D2628" t="s">
        <v>3</v>
      </c>
      <c r="G2628" s="156">
        <v>43027</v>
      </c>
      <c r="H2628" s="41">
        <f t="shared" si="45"/>
        <v>515421.44851800002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25.233515000000001</v>
      </c>
      <c r="V2628">
        <v>117.311857</v>
      </c>
      <c r="W2628">
        <v>721.05690700000002</v>
      </c>
      <c r="X2628">
        <v>3248.836033</v>
      </c>
      <c r="Y2628">
        <v>6005.9219089999997</v>
      </c>
      <c r="Z2628">
        <v>9950.4809349999996</v>
      </c>
      <c r="AA2628">
        <v>14842.97495</v>
      </c>
      <c r="AB2628">
        <v>20803.624039999999</v>
      </c>
      <c r="AC2628">
        <v>24850.812870000002</v>
      </c>
      <c r="AD2628">
        <v>29871.034970000001</v>
      </c>
      <c r="AE2628">
        <v>44366.088040000002</v>
      </c>
      <c r="AF2628">
        <v>45917.881630000003</v>
      </c>
      <c r="AG2628">
        <v>57321.979590000003</v>
      </c>
      <c r="AH2628">
        <v>43585.406540000004</v>
      </c>
      <c r="AI2628">
        <v>30454.615460000001</v>
      </c>
      <c r="AJ2628">
        <v>29396.04149</v>
      </c>
      <c r="AK2628">
        <v>32097.305319999999</v>
      </c>
      <c r="AL2628">
        <v>29775.124299999999</v>
      </c>
      <c r="AM2628">
        <v>27174.54088</v>
      </c>
      <c r="AN2628">
        <v>22465.310290000001</v>
      </c>
      <c r="AO2628">
        <v>17797.364170000001</v>
      </c>
      <c r="AP2628">
        <v>12039.572539999999</v>
      </c>
      <c r="AQ2628">
        <v>7126.6752770000003</v>
      </c>
      <c r="AR2628">
        <v>3843.3144569999999</v>
      </c>
      <c r="AS2628">
        <v>1339.6674169999999</v>
      </c>
      <c r="AT2628">
        <v>223.673543</v>
      </c>
      <c r="AU2628">
        <v>33.209958</v>
      </c>
      <c r="AV2628">
        <v>26.38963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</row>
    <row r="2629" spans="1:56" x14ac:dyDescent="0.25">
      <c r="A2629" t="s">
        <v>323</v>
      </c>
      <c r="D2629" t="s">
        <v>3</v>
      </c>
      <c r="G2629" s="156">
        <v>43028</v>
      </c>
      <c r="H2629" s="41">
        <f t="shared" si="45"/>
        <v>1314894.1596659997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44.232222999999998</v>
      </c>
      <c r="V2629">
        <v>880.35185100000001</v>
      </c>
      <c r="W2629">
        <v>5215.2547750000003</v>
      </c>
      <c r="X2629">
        <v>13578.63098</v>
      </c>
      <c r="Y2629">
        <v>24831.145779999999</v>
      </c>
      <c r="Z2629">
        <v>37757.181299999997</v>
      </c>
      <c r="AA2629">
        <v>50041.481059999998</v>
      </c>
      <c r="AB2629">
        <v>55428.364300000001</v>
      </c>
      <c r="AC2629">
        <v>61590.083740000002</v>
      </c>
      <c r="AD2629">
        <v>73654.347699999998</v>
      </c>
      <c r="AE2629">
        <v>73780.873049999995</v>
      </c>
      <c r="AF2629">
        <v>83464.728050000005</v>
      </c>
      <c r="AG2629">
        <v>92296.295599999998</v>
      </c>
      <c r="AH2629">
        <v>92141.665890000004</v>
      </c>
      <c r="AI2629">
        <v>96182.438609999997</v>
      </c>
      <c r="AJ2629">
        <v>98001.089970000001</v>
      </c>
      <c r="AK2629">
        <v>92166.843710000001</v>
      </c>
      <c r="AL2629">
        <v>87784.367379999996</v>
      </c>
      <c r="AM2629">
        <v>79938.05919</v>
      </c>
      <c r="AN2629">
        <v>68306.840679999994</v>
      </c>
      <c r="AO2629">
        <v>54058.147920000003</v>
      </c>
      <c r="AP2629">
        <v>38086.649250000002</v>
      </c>
      <c r="AQ2629">
        <v>22186.49365</v>
      </c>
      <c r="AR2629">
        <v>9639.4149209999996</v>
      </c>
      <c r="AS2629">
        <v>3361.6315800000002</v>
      </c>
      <c r="AT2629">
        <v>422.48232400000001</v>
      </c>
      <c r="AU2629">
        <v>34.069792</v>
      </c>
      <c r="AV2629">
        <v>20.994389999999999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</row>
    <row r="2630" spans="1:56" x14ac:dyDescent="0.25">
      <c r="A2630" t="s">
        <v>323</v>
      </c>
      <c r="D2630" t="s">
        <v>3</v>
      </c>
      <c r="G2630" s="156">
        <v>43029</v>
      </c>
      <c r="H2630" s="41">
        <f t="shared" si="45"/>
        <v>753525.15877400001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32.599182999999996</v>
      </c>
      <c r="V2630">
        <v>491.089156</v>
      </c>
      <c r="W2630">
        <v>2307.0032540000002</v>
      </c>
      <c r="X2630">
        <v>6150.893446</v>
      </c>
      <c r="Y2630">
        <v>11539.505230000001</v>
      </c>
      <c r="Z2630">
        <v>18134.281490000001</v>
      </c>
      <c r="AA2630">
        <v>26673.9012</v>
      </c>
      <c r="AB2630">
        <v>37434.488400000002</v>
      </c>
      <c r="AC2630">
        <v>41858.180829999998</v>
      </c>
      <c r="AD2630">
        <v>48407.161310000003</v>
      </c>
      <c r="AE2630">
        <v>55519.601170000002</v>
      </c>
      <c r="AF2630">
        <v>53472.9202</v>
      </c>
      <c r="AG2630">
        <v>54211.69829</v>
      </c>
      <c r="AH2630">
        <v>56181.068879999999</v>
      </c>
      <c r="AI2630">
        <v>55466.524859999998</v>
      </c>
      <c r="AJ2630">
        <v>55125.714460000003</v>
      </c>
      <c r="AK2630">
        <v>52930.16923</v>
      </c>
      <c r="AL2630">
        <v>49766.447050000002</v>
      </c>
      <c r="AM2630">
        <v>40383.693769999998</v>
      </c>
      <c r="AN2630">
        <v>33111.0219</v>
      </c>
      <c r="AO2630">
        <v>25461.899450000001</v>
      </c>
      <c r="AP2630">
        <v>15947.785739999999</v>
      </c>
      <c r="AQ2630">
        <v>8172.1744440000002</v>
      </c>
      <c r="AR2630">
        <v>3328.0936350000002</v>
      </c>
      <c r="AS2630">
        <v>1169.7049730000001</v>
      </c>
      <c r="AT2630">
        <v>213.49603099999999</v>
      </c>
      <c r="AU2630">
        <v>18.885161</v>
      </c>
      <c r="AV2630">
        <v>15.156031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</row>
    <row r="2631" spans="1:56" x14ac:dyDescent="0.25">
      <c r="A2631" t="s">
        <v>323</v>
      </c>
      <c r="D2631" t="s">
        <v>3</v>
      </c>
      <c r="G2631" s="156">
        <v>43030</v>
      </c>
      <c r="H2631" s="41">
        <f t="shared" si="45"/>
        <v>718633.10161000001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56.771233000000002</v>
      </c>
      <c r="V2631">
        <v>1052.7472560000001</v>
      </c>
      <c r="W2631">
        <v>3440.5269290000001</v>
      </c>
      <c r="X2631">
        <v>8776.8126460000003</v>
      </c>
      <c r="Y2631">
        <v>15571.024149999999</v>
      </c>
      <c r="Z2631">
        <v>22754.53673</v>
      </c>
      <c r="AA2631">
        <v>28356.466349999999</v>
      </c>
      <c r="AB2631">
        <v>34669.481899999999</v>
      </c>
      <c r="AC2631">
        <v>41304.658029999999</v>
      </c>
      <c r="AD2631">
        <v>43347.510860000002</v>
      </c>
      <c r="AE2631">
        <v>46568.913679999998</v>
      </c>
      <c r="AF2631">
        <v>46813.044040000001</v>
      </c>
      <c r="AG2631">
        <v>48288.860099999998</v>
      </c>
      <c r="AH2631">
        <v>52168.08152</v>
      </c>
      <c r="AI2631">
        <v>55402.531219999997</v>
      </c>
      <c r="AJ2631">
        <v>55924.899720000001</v>
      </c>
      <c r="AK2631">
        <v>45968.040150000001</v>
      </c>
      <c r="AL2631">
        <v>43749.119639999997</v>
      </c>
      <c r="AM2631">
        <v>36983.571210000002</v>
      </c>
      <c r="AN2631">
        <v>33249.813529999999</v>
      </c>
      <c r="AO2631">
        <v>22303.937880000001</v>
      </c>
      <c r="AP2631">
        <v>16396.613720000001</v>
      </c>
      <c r="AQ2631">
        <v>9122.2952100000002</v>
      </c>
      <c r="AR2631">
        <v>4615.4276600000003</v>
      </c>
      <c r="AS2631">
        <v>1498.125323</v>
      </c>
      <c r="AT2631">
        <v>218.923731</v>
      </c>
      <c r="AU2631">
        <v>19.081561000000001</v>
      </c>
      <c r="AV2631">
        <v>11.285631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</row>
    <row r="2632" spans="1:56" x14ac:dyDescent="0.25">
      <c r="A2632" t="s">
        <v>323</v>
      </c>
      <c r="D2632" t="s">
        <v>3</v>
      </c>
      <c r="G2632" s="156">
        <v>43031</v>
      </c>
      <c r="H2632" s="41">
        <f t="shared" si="45"/>
        <v>1161783.4893010003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52.894947999999999</v>
      </c>
      <c r="V2632">
        <v>1018.618514</v>
      </c>
      <c r="W2632">
        <v>4720.0308539999996</v>
      </c>
      <c r="X2632">
        <v>11968.41237</v>
      </c>
      <c r="Y2632">
        <v>21022.421549999999</v>
      </c>
      <c r="Z2632">
        <v>30099.056570000001</v>
      </c>
      <c r="AA2632">
        <v>42802.089540000001</v>
      </c>
      <c r="AB2632">
        <v>55392.584710000003</v>
      </c>
      <c r="AC2632">
        <v>64914.696969999997</v>
      </c>
      <c r="AD2632">
        <v>72454.900959999999</v>
      </c>
      <c r="AE2632">
        <v>77637.838709999996</v>
      </c>
      <c r="AF2632">
        <v>82119.028810000003</v>
      </c>
      <c r="AG2632">
        <v>84728.790129999994</v>
      </c>
      <c r="AH2632">
        <v>85880.243749999994</v>
      </c>
      <c r="AI2632">
        <v>87772.292990000002</v>
      </c>
      <c r="AJ2632">
        <v>84973.587549999997</v>
      </c>
      <c r="AK2632">
        <v>78147.548890000005</v>
      </c>
      <c r="AL2632">
        <v>71654.225260000007</v>
      </c>
      <c r="AM2632">
        <v>64931.172070000001</v>
      </c>
      <c r="AN2632">
        <v>54902.412420000001</v>
      </c>
      <c r="AO2632">
        <v>37384.791259999998</v>
      </c>
      <c r="AP2632">
        <v>24666.904920000001</v>
      </c>
      <c r="AQ2632">
        <v>14527.608270000001</v>
      </c>
      <c r="AR2632">
        <v>5662.8037059999997</v>
      </c>
      <c r="AS2632">
        <v>2091.327295</v>
      </c>
      <c r="AT2632">
        <v>235.36132799999999</v>
      </c>
      <c r="AU2632">
        <v>12.717252999999999</v>
      </c>
      <c r="AV2632">
        <v>9.1277030000000003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</row>
    <row r="2633" spans="1:56" x14ac:dyDescent="0.25">
      <c r="A2633" t="s">
        <v>323</v>
      </c>
      <c r="D2633" t="s">
        <v>3</v>
      </c>
      <c r="G2633" s="156">
        <v>43032</v>
      </c>
      <c r="H2633" s="41">
        <f t="shared" si="45"/>
        <v>806432.21593399986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28.854949000000001</v>
      </c>
      <c r="V2633">
        <v>812.84015299999999</v>
      </c>
      <c r="W2633">
        <v>3174.0816589999999</v>
      </c>
      <c r="X2633">
        <v>9637.0859990000008</v>
      </c>
      <c r="Y2633">
        <v>18722.130649999999</v>
      </c>
      <c r="Z2633">
        <v>23876.487560000001</v>
      </c>
      <c r="AA2633">
        <v>29469.910370000001</v>
      </c>
      <c r="AB2633">
        <v>41017.796470000001</v>
      </c>
      <c r="AC2633">
        <v>51640.865709999998</v>
      </c>
      <c r="AD2633">
        <v>62104.403230000004</v>
      </c>
      <c r="AE2633">
        <v>71253.719519999999</v>
      </c>
      <c r="AF2633">
        <v>77591.414610000007</v>
      </c>
      <c r="AG2633">
        <v>71752.57213</v>
      </c>
      <c r="AH2633">
        <v>67107.784</v>
      </c>
      <c r="AI2633">
        <v>64229.573060000002</v>
      </c>
      <c r="AJ2633">
        <v>53686.100180000001</v>
      </c>
      <c r="AK2633">
        <v>45160.034890000003</v>
      </c>
      <c r="AL2633">
        <v>37884.409879999999</v>
      </c>
      <c r="AM2633">
        <v>37641.81</v>
      </c>
      <c r="AN2633">
        <v>24031.084269999999</v>
      </c>
      <c r="AO2633">
        <v>9601.0216949999995</v>
      </c>
      <c r="AP2633">
        <v>4373.715639</v>
      </c>
      <c r="AQ2633">
        <v>1235.0607419999999</v>
      </c>
      <c r="AR2633">
        <v>283.073713</v>
      </c>
      <c r="AS2633">
        <v>82.051197999999999</v>
      </c>
      <c r="AT2633">
        <v>18.328485000000001</v>
      </c>
      <c r="AU2633">
        <v>8.4511880000000001</v>
      </c>
      <c r="AV2633">
        <v>7.5539839999999998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</row>
    <row r="2634" spans="1:56" x14ac:dyDescent="0.25">
      <c r="A2634" t="s">
        <v>323</v>
      </c>
      <c r="D2634" t="s">
        <v>3</v>
      </c>
      <c r="G2634" s="156">
        <v>43033</v>
      </c>
      <c r="H2634" s="41">
        <f t="shared" si="45"/>
        <v>678105.15849999979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27.653509</v>
      </c>
      <c r="V2634">
        <v>369.44172400000002</v>
      </c>
      <c r="W2634">
        <v>1222.331426</v>
      </c>
      <c r="X2634">
        <v>3665.8703909999999</v>
      </c>
      <c r="Y2634">
        <v>7887.9824129999997</v>
      </c>
      <c r="Z2634">
        <v>12342.27967</v>
      </c>
      <c r="AA2634">
        <v>17446.621660000001</v>
      </c>
      <c r="AB2634">
        <v>21929.740829999999</v>
      </c>
      <c r="AC2634">
        <v>25631.952440000001</v>
      </c>
      <c r="AD2634">
        <v>33579.880089999999</v>
      </c>
      <c r="AE2634">
        <v>44473.299619999998</v>
      </c>
      <c r="AF2634">
        <v>52691.181109999998</v>
      </c>
      <c r="AG2634">
        <v>50166.275829999999</v>
      </c>
      <c r="AH2634">
        <v>54221.329270000002</v>
      </c>
      <c r="AI2634">
        <v>52829.22595</v>
      </c>
      <c r="AJ2634">
        <v>50214.925719999999</v>
      </c>
      <c r="AK2634">
        <v>50311.286110000001</v>
      </c>
      <c r="AL2634">
        <v>47644.181299999997</v>
      </c>
      <c r="AM2634">
        <v>43296.279929999997</v>
      </c>
      <c r="AN2634">
        <v>32977.011599999998</v>
      </c>
      <c r="AO2634">
        <v>26278.083890000002</v>
      </c>
      <c r="AP2634">
        <v>20530.564429999999</v>
      </c>
      <c r="AQ2634">
        <v>17096.308550000002</v>
      </c>
      <c r="AR2634">
        <v>8810.9354070000009</v>
      </c>
      <c r="AS2634">
        <v>2132.7058870000001</v>
      </c>
      <c r="AT2634">
        <v>300.20644199999998</v>
      </c>
      <c r="AU2634">
        <v>17.90502</v>
      </c>
      <c r="AV2634">
        <v>9.6982809999999997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</row>
    <row r="2635" spans="1:56" x14ac:dyDescent="0.25">
      <c r="A2635" t="s">
        <v>323</v>
      </c>
      <c r="D2635" t="s">
        <v>3</v>
      </c>
      <c r="G2635" s="156">
        <v>43034</v>
      </c>
      <c r="H2635" s="41">
        <f t="shared" si="45"/>
        <v>963133.56139600021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32.610748999999998</v>
      </c>
      <c r="V2635">
        <v>560.52775999999994</v>
      </c>
      <c r="W2635">
        <v>2167.7261509999998</v>
      </c>
      <c r="X2635">
        <v>5504.6906499999996</v>
      </c>
      <c r="Y2635">
        <v>10820.15955</v>
      </c>
      <c r="Z2635">
        <v>16212.317279999999</v>
      </c>
      <c r="AA2635">
        <v>22295.936849999998</v>
      </c>
      <c r="AB2635">
        <v>29853.14976</v>
      </c>
      <c r="AC2635">
        <v>34699.557800000002</v>
      </c>
      <c r="AD2635">
        <v>44044.931149999997</v>
      </c>
      <c r="AE2635">
        <v>50608.193769999998</v>
      </c>
      <c r="AF2635">
        <v>63779.88409</v>
      </c>
      <c r="AG2635">
        <v>74285.821079999994</v>
      </c>
      <c r="AH2635">
        <v>76465.335709999999</v>
      </c>
      <c r="AI2635">
        <v>77047.201459999997</v>
      </c>
      <c r="AJ2635">
        <v>79889.643679999994</v>
      </c>
      <c r="AK2635">
        <v>80712.944659999994</v>
      </c>
      <c r="AL2635">
        <v>74522.230320000002</v>
      </c>
      <c r="AM2635">
        <v>62494.466610000003</v>
      </c>
      <c r="AN2635">
        <v>50168.821179999999</v>
      </c>
      <c r="AO2635">
        <v>38442.938770000001</v>
      </c>
      <c r="AP2635">
        <v>30278.264910000002</v>
      </c>
      <c r="AQ2635">
        <v>21853.859759999999</v>
      </c>
      <c r="AR2635">
        <v>11472.82389</v>
      </c>
      <c r="AS2635">
        <v>4168.2637059999997</v>
      </c>
      <c r="AT2635">
        <v>709.78184099999999</v>
      </c>
      <c r="AU2635">
        <v>31.107288</v>
      </c>
      <c r="AV2635">
        <v>10.370971000000001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</row>
    <row r="2636" spans="1:56" x14ac:dyDescent="0.25">
      <c r="A2636" t="s">
        <v>323</v>
      </c>
      <c r="D2636" t="s">
        <v>3</v>
      </c>
      <c r="G2636" s="156">
        <v>43035</v>
      </c>
      <c r="H2636" s="41">
        <f t="shared" si="45"/>
        <v>1455372.774582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72.504204999999999</v>
      </c>
      <c r="V2636">
        <v>971.73419200000001</v>
      </c>
      <c r="W2636">
        <v>4316.7169720000002</v>
      </c>
      <c r="X2636">
        <v>11991.70721</v>
      </c>
      <c r="Y2636">
        <v>25061.98919</v>
      </c>
      <c r="Z2636">
        <v>39917.013169999998</v>
      </c>
      <c r="AA2636">
        <v>56001.189769999997</v>
      </c>
      <c r="AB2636">
        <v>70579.646680000005</v>
      </c>
      <c r="AC2636">
        <v>82148.29363</v>
      </c>
      <c r="AD2636">
        <v>92530.092090000006</v>
      </c>
      <c r="AE2636">
        <v>98075.910310000007</v>
      </c>
      <c r="AF2636">
        <v>102001.8789</v>
      </c>
      <c r="AG2636">
        <v>105004.33839999999</v>
      </c>
      <c r="AH2636">
        <v>105343.82429999999</v>
      </c>
      <c r="AI2636">
        <v>105773.08590000001</v>
      </c>
      <c r="AJ2636">
        <v>101988.9647</v>
      </c>
      <c r="AK2636">
        <v>95249.675260000004</v>
      </c>
      <c r="AL2636">
        <v>88473.766990000004</v>
      </c>
      <c r="AM2636">
        <v>78678.939429999999</v>
      </c>
      <c r="AN2636">
        <v>65294.076079999999</v>
      </c>
      <c r="AO2636">
        <v>51700.88394</v>
      </c>
      <c r="AP2636">
        <v>36421.068420000003</v>
      </c>
      <c r="AQ2636">
        <v>22248.932089999998</v>
      </c>
      <c r="AR2636">
        <v>11163.475329999999</v>
      </c>
      <c r="AS2636">
        <v>3690.9887990000002</v>
      </c>
      <c r="AT2636">
        <v>605.73194100000001</v>
      </c>
      <c r="AU2636">
        <v>29.137817999999999</v>
      </c>
      <c r="AV2636">
        <v>37.208865000000003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</row>
    <row r="2637" spans="1:56" x14ac:dyDescent="0.25">
      <c r="A2637" t="s">
        <v>323</v>
      </c>
      <c r="D2637" t="s">
        <v>3</v>
      </c>
      <c r="G2637" s="156">
        <v>43036</v>
      </c>
      <c r="H2637" s="41">
        <f t="shared" si="45"/>
        <v>1070676.1168220001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19.459457</v>
      </c>
      <c r="V2637">
        <v>645.71916199999998</v>
      </c>
      <c r="W2637">
        <v>2957.9822479999998</v>
      </c>
      <c r="X2637">
        <v>7032.5228660000002</v>
      </c>
      <c r="Y2637">
        <v>13906.603569999999</v>
      </c>
      <c r="Z2637">
        <v>24103.43694</v>
      </c>
      <c r="AA2637">
        <v>35547.020640000002</v>
      </c>
      <c r="AB2637">
        <v>43316.161079999998</v>
      </c>
      <c r="AC2637">
        <v>52193.410369999998</v>
      </c>
      <c r="AD2637">
        <v>60214.693650000001</v>
      </c>
      <c r="AE2637">
        <v>67474.865349999993</v>
      </c>
      <c r="AF2637">
        <v>73920.822029999996</v>
      </c>
      <c r="AG2637">
        <v>74291.73762</v>
      </c>
      <c r="AH2637">
        <v>81614.045729999998</v>
      </c>
      <c r="AI2637">
        <v>79933.272259999998</v>
      </c>
      <c r="AJ2637">
        <v>81191.786200000002</v>
      </c>
      <c r="AK2637">
        <v>77292.654509999993</v>
      </c>
      <c r="AL2637">
        <v>73444.661470000006</v>
      </c>
      <c r="AM2637">
        <v>67176.422040000005</v>
      </c>
      <c r="AN2637">
        <v>54919.43677</v>
      </c>
      <c r="AO2637">
        <v>39505.446309999999</v>
      </c>
      <c r="AP2637">
        <v>25000.74913</v>
      </c>
      <c r="AQ2637">
        <v>21076.291079999999</v>
      </c>
      <c r="AR2637">
        <v>10168.03659</v>
      </c>
      <c r="AS2637">
        <v>3285.077323</v>
      </c>
      <c r="AT2637">
        <v>406.38730399999997</v>
      </c>
      <c r="AU2637">
        <v>28.474647000000001</v>
      </c>
      <c r="AV2637">
        <v>8.9404749999999993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</row>
    <row r="2638" spans="1:56" x14ac:dyDescent="0.25">
      <c r="A2638" t="s">
        <v>323</v>
      </c>
      <c r="D2638" t="s">
        <v>3</v>
      </c>
      <c r="G2638" s="156">
        <v>43037</v>
      </c>
      <c r="H2638" s="41">
        <f t="shared" si="45"/>
        <v>1440376.4467170001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265.64640700000001</v>
      </c>
      <c r="V2638">
        <v>2682.364587</v>
      </c>
      <c r="W2638">
        <v>9414.2241269999995</v>
      </c>
      <c r="X2638">
        <v>20016.297699999999</v>
      </c>
      <c r="Y2638">
        <v>32626.167750000001</v>
      </c>
      <c r="Z2638">
        <v>46331.5677</v>
      </c>
      <c r="AA2638">
        <v>60356.66057</v>
      </c>
      <c r="AB2638">
        <v>72760.817299999995</v>
      </c>
      <c r="AC2638">
        <v>83847.18694</v>
      </c>
      <c r="AD2638">
        <v>92532.941500000001</v>
      </c>
      <c r="AE2638">
        <v>98980.674199999994</v>
      </c>
      <c r="AF2638">
        <v>103280.1594</v>
      </c>
      <c r="AG2638">
        <v>106296.02529999999</v>
      </c>
      <c r="AH2638">
        <v>106900.9124</v>
      </c>
      <c r="AI2638">
        <v>104746.1577</v>
      </c>
      <c r="AJ2638">
        <v>100079.9381</v>
      </c>
      <c r="AK2638">
        <v>93118.447830000005</v>
      </c>
      <c r="AL2638">
        <v>83259.157200000001</v>
      </c>
      <c r="AM2638">
        <v>71516.17873</v>
      </c>
      <c r="AN2638">
        <v>57680.330349999997</v>
      </c>
      <c r="AO2638">
        <v>41880.960550000003</v>
      </c>
      <c r="AP2638">
        <v>27693.236430000001</v>
      </c>
      <c r="AQ2638">
        <v>15593.12565</v>
      </c>
      <c r="AR2638">
        <v>6918.8549970000004</v>
      </c>
      <c r="AS2638">
        <v>1338.0764730000001</v>
      </c>
      <c r="AT2638">
        <v>177.41350399999999</v>
      </c>
      <c r="AU2638">
        <v>49.320346999999998</v>
      </c>
      <c r="AV2638">
        <v>33.602975000000001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</row>
    <row r="2639" spans="1:56" x14ac:dyDescent="0.25">
      <c r="A2639" t="s">
        <v>323</v>
      </c>
      <c r="D2639" t="s">
        <v>3</v>
      </c>
      <c r="G2639" s="156">
        <v>43038</v>
      </c>
      <c r="H2639" s="41">
        <f t="shared" ref="H2639:H2702" si="46">IF(D2639&lt;&gt;"Jemena",
IF(SUM(I2639:BD2639)&gt;0,SUM(I2639:BD2639),SUM(I2639:BD2639)*-1),
IF(AND(F2639&lt;&gt;"Jemena residential",F2639&lt;&gt;"Jemena small business"),0,IF(SUM(I2639:BD2639)&gt;0,SUM(I2639:BD2639),SUM(I2639:BD2639)*-1)))</f>
        <v>829830.24713999999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113.51354000000001</v>
      </c>
      <c r="V2639">
        <v>1802.1114909999999</v>
      </c>
      <c r="W2639">
        <v>7111.9517189999997</v>
      </c>
      <c r="X2639">
        <v>15692.72321</v>
      </c>
      <c r="Y2639">
        <v>26725.923849999999</v>
      </c>
      <c r="Z2639">
        <v>34976.572569999997</v>
      </c>
      <c r="AA2639">
        <v>41848.300750000002</v>
      </c>
      <c r="AB2639">
        <v>44569.998529999997</v>
      </c>
      <c r="AC2639">
        <v>49998.295680000003</v>
      </c>
      <c r="AD2639">
        <v>49627.685389999999</v>
      </c>
      <c r="AE2639">
        <v>43457.661370000002</v>
      </c>
      <c r="AF2639">
        <v>40661.581639999997</v>
      </c>
      <c r="AG2639">
        <v>44721.929250000001</v>
      </c>
      <c r="AH2639">
        <v>43186.665059999999</v>
      </c>
      <c r="AI2639">
        <v>47903.432699999998</v>
      </c>
      <c r="AJ2639">
        <v>51875.577989999998</v>
      </c>
      <c r="AK2639">
        <v>52031.153259999999</v>
      </c>
      <c r="AL2639">
        <v>53409.828399999999</v>
      </c>
      <c r="AM2639">
        <v>51786.26756</v>
      </c>
      <c r="AN2639">
        <v>39210.384530000003</v>
      </c>
      <c r="AO2639">
        <v>33192.201630000003</v>
      </c>
      <c r="AP2639">
        <v>26326.872179999998</v>
      </c>
      <c r="AQ2639">
        <v>15914.723309999999</v>
      </c>
      <c r="AR2639">
        <v>9787.9641389999997</v>
      </c>
      <c r="AS2639">
        <v>3043.0638279999998</v>
      </c>
      <c r="AT2639">
        <v>807.80091000000004</v>
      </c>
      <c r="AU2639">
        <v>38.776037000000002</v>
      </c>
      <c r="AV2639">
        <v>7.2866160000000004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</row>
    <row r="2640" spans="1:56" x14ac:dyDescent="0.25">
      <c r="A2640" t="s">
        <v>323</v>
      </c>
      <c r="D2640" t="s">
        <v>3</v>
      </c>
      <c r="G2640" s="156">
        <v>43039</v>
      </c>
      <c r="H2640" s="41">
        <f t="shared" si="46"/>
        <v>944548.51252899994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270.451888</v>
      </c>
      <c r="V2640">
        <v>2392.7352780000001</v>
      </c>
      <c r="W2640">
        <v>7982.1415059999999</v>
      </c>
      <c r="X2640">
        <v>17922.305950000002</v>
      </c>
      <c r="Y2640">
        <v>30764.511910000001</v>
      </c>
      <c r="Z2640">
        <v>43959.929120000001</v>
      </c>
      <c r="AA2640">
        <v>54955.708270000003</v>
      </c>
      <c r="AB2640">
        <v>58695.505230000002</v>
      </c>
      <c r="AC2640">
        <v>59400.223080000003</v>
      </c>
      <c r="AD2640">
        <v>64705.563190000001</v>
      </c>
      <c r="AE2640">
        <v>64651.372949999997</v>
      </c>
      <c r="AF2640">
        <v>62381.027970000003</v>
      </c>
      <c r="AG2640">
        <v>63463.768210000002</v>
      </c>
      <c r="AH2640">
        <v>67971.581470000005</v>
      </c>
      <c r="AI2640">
        <v>68463.792839999995</v>
      </c>
      <c r="AJ2640">
        <v>60104.828719999998</v>
      </c>
      <c r="AK2640">
        <v>52949.939230000004</v>
      </c>
      <c r="AL2640">
        <v>47951.25445</v>
      </c>
      <c r="AM2640">
        <v>35863.547559999999</v>
      </c>
      <c r="AN2640">
        <v>27833.980439999999</v>
      </c>
      <c r="AO2640">
        <v>21109.99829</v>
      </c>
      <c r="AP2640">
        <v>15279.31119</v>
      </c>
      <c r="AQ2640">
        <v>9275.5160489999998</v>
      </c>
      <c r="AR2640">
        <v>4441.573214</v>
      </c>
      <c r="AS2640">
        <v>1491.7965690000001</v>
      </c>
      <c r="AT2640">
        <v>238.68473499999999</v>
      </c>
      <c r="AU2640">
        <v>18.935770000000002</v>
      </c>
      <c r="AV2640">
        <v>8.52745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</row>
    <row r="2641" spans="1:56" x14ac:dyDescent="0.25">
      <c r="A2641" t="s">
        <v>323</v>
      </c>
      <c r="D2641" t="s">
        <v>3</v>
      </c>
      <c r="G2641" s="156">
        <v>43040</v>
      </c>
      <c r="H2641" s="41">
        <f t="shared" si="46"/>
        <v>740476.77076499991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148.70863399999999</v>
      </c>
      <c r="V2641">
        <v>1288.227073</v>
      </c>
      <c r="W2641">
        <v>4505.6137550000003</v>
      </c>
      <c r="X2641">
        <v>9939.4432739999993</v>
      </c>
      <c r="Y2641">
        <v>19969.571690000001</v>
      </c>
      <c r="Z2641">
        <v>25361.293710000002</v>
      </c>
      <c r="AA2641">
        <v>33342.6927</v>
      </c>
      <c r="AB2641">
        <v>39943.689380000003</v>
      </c>
      <c r="AC2641">
        <v>44912.120909999998</v>
      </c>
      <c r="AD2641">
        <v>47821.652900000001</v>
      </c>
      <c r="AE2641">
        <v>49382.796459999998</v>
      </c>
      <c r="AF2641">
        <v>53586.090199999999</v>
      </c>
      <c r="AG2641">
        <v>50739.839720000004</v>
      </c>
      <c r="AH2641">
        <v>51375.611449999997</v>
      </c>
      <c r="AI2641">
        <v>50136.281170000002</v>
      </c>
      <c r="AJ2641">
        <v>42085.954059999996</v>
      </c>
      <c r="AK2641">
        <v>42148.44227</v>
      </c>
      <c r="AL2641">
        <v>41336.715949999998</v>
      </c>
      <c r="AM2641">
        <v>39675.915869999997</v>
      </c>
      <c r="AN2641">
        <v>31348.494910000001</v>
      </c>
      <c r="AO2641">
        <v>23441.43204</v>
      </c>
      <c r="AP2641">
        <v>17473.63149</v>
      </c>
      <c r="AQ2641">
        <v>10727.520270000001</v>
      </c>
      <c r="AR2641">
        <v>6555.6461579999996</v>
      </c>
      <c r="AS2641">
        <v>2496.6848890000001</v>
      </c>
      <c r="AT2641">
        <v>664.48803599999997</v>
      </c>
      <c r="AU2641">
        <v>48.452556999999999</v>
      </c>
      <c r="AV2641">
        <v>19.759239000000001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</row>
    <row r="2642" spans="1:56" x14ac:dyDescent="0.25">
      <c r="A2642" t="s">
        <v>323</v>
      </c>
      <c r="D2642" t="s">
        <v>3</v>
      </c>
      <c r="G2642" s="156">
        <v>43041</v>
      </c>
      <c r="H2642" s="41">
        <f t="shared" si="46"/>
        <v>618058.25962399994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109.790145</v>
      </c>
      <c r="V2642">
        <v>905.12481200000002</v>
      </c>
      <c r="W2642">
        <v>3008.9719530000002</v>
      </c>
      <c r="X2642">
        <v>8201.9610730000004</v>
      </c>
      <c r="Y2642">
        <v>15480.953659999999</v>
      </c>
      <c r="Z2642">
        <v>25087.082610000001</v>
      </c>
      <c r="AA2642">
        <v>31247.493490000001</v>
      </c>
      <c r="AB2642">
        <v>34071.525099999999</v>
      </c>
      <c r="AC2642">
        <v>39845.326789999999</v>
      </c>
      <c r="AD2642">
        <v>43266.305119999997</v>
      </c>
      <c r="AE2642">
        <v>42836.437729999998</v>
      </c>
      <c r="AF2642">
        <v>44051.362009999997</v>
      </c>
      <c r="AG2642">
        <v>45624.05371</v>
      </c>
      <c r="AH2642">
        <v>43388.947890000003</v>
      </c>
      <c r="AI2642">
        <v>39246.48702</v>
      </c>
      <c r="AJ2642">
        <v>35736.283060000002</v>
      </c>
      <c r="AK2642">
        <v>36030.426140000003</v>
      </c>
      <c r="AL2642">
        <v>38279.135710000002</v>
      </c>
      <c r="AM2642">
        <v>30418.761299999998</v>
      </c>
      <c r="AN2642">
        <v>22393.240720000002</v>
      </c>
      <c r="AO2642">
        <v>15782.93871</v>
      </c>
      <c r="AP2642">
        <v>11497.23755</v>
      </c>
      <c r="AQ2642">
        <v>8113.175279</v>
      </c>
      <c r="AR2642">
        <v>2138.745946</v>
      </c>
      <c r="AS2642">
        <v>994.56335300000001</v>
      </c>
      <c r="AT2642">
        <v>272.45161000000002</v>
      </c>
      <c r="AU2642">
        <v>22.009361999999999</v>
      </c>
      <c r="AV2642">
        <v>7.4677709999999999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</row>
    <row r="2643" spans="1:56" x14ac:dyDescent="0.25">
      <c r="A2643" t="s">
        <v>323</v>
      </c>
      <c r="D2643" t="s">
        <v>3</v>
      </c>
      <c r="G2643" s="156">
        <v>43042</v>
      </c>
      <c r="H2643" s="41">
        <f t="shared" si="46"/>
        <v>1176711.9758010001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172.011664</v>
      </c>
      <c r="V2643">
        <v>1630.3098299999999</v>
      </c>
      <c r="W2643">
        <v>6315.4846010000001</v>
      </c>
      <c r="X2643">
        <v>16710.57864</v>
      </c>
      <c r="Y2643">
        <v>28520.185829999999</v>
      </c>
      <c r="Z2643">
        <v>41304.605190000002</v>
      </c>
      <c r="AA2643">
        <v>52370.661719999996</v>
      </c>
      <c r="AB2643">
        <v>61029.666279999998</v>
      </c>
      <c r="AC2643">
        <v>68812.992920000004</v>
      </c>
      <c r="AD2643">
        <v>72062.845010000005</v>
      </c>
      <c r="AE2643">
        <v>76432.115449999998</v>
      </c>
      <c r="AF2643">
        <v>79676.204679999995</v>
      </c>
      <c r="AG2643">
        <v>79500.39013</v>
      </c>
      <c r="AH2643">
        <v>79722.867280000006</v>
      </c>
      <c r="AI2643">
        <v>76501.132559999998</v>
      </c>
      <c r="AJ2643">
        <v>85422.070330000002</v>
      </c>
      <c r="AK2643">
        <v>75506.152830000006</v>
      </c>
      <c r="AL2643">
        <v>64799.19126</v>
      </c>
      <c r="AM2643">
        <v>57764.504959999998</v>
      </c>
      <c r="AN2643">
        <v>48948.600509999997</v>
      </c>
      <c r="AO2643">
        <v>39553.808879999997</v>
      </c>
      <c r="AP2643">
        <v>32687.667460000001</v>
      </c>
      <c r="AQ2643">
        <v>17479.828659999999</v>
      </c>
      <c r="AR2643">
        <v>9414.6098399999992</v>
      </c>
      <c r="AS2643">
        <v>3329.2191520000001</v>
      </c>
      <c r="AT2643">
        <v>958.63787200000002</v>
      </c>
      <c r="AU2643">
        <v>73.155275000000003</v>
      </c>
      <c r="AV2643">
        <v>12.476986999999999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</row>
    <row r="2644" spans="1:56" x14ac:dyDescent="0.25">
      <c r="A2644" t="s">
        <v>323</v>
      </c>
      <c r="D2644" t="s">
        <v>3</v>
      </c>
      <c r="G2644" s="156">
        <v>43043</v>
      </c>
      <c r="H2644" s="41">
        <f t="shared" si="46"/>
        <v>1400491.5857580001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409.13175100000001</v>
      </c>
      <c r="V2644">
        <v>3126.815525</v>
      </c>
      <c r="W2644">
        <v>8915.1509650000007</v>
      </c>
      <c r="X2644">
        <v>17491.542659999999</v>
      </c>
      <c r="Y2644">
        <v>27781.50517</v>
      </c>
      <c r="Z2644">
        <v>37819.66156</v>
      </c>
      <c r="AA2644">
        <v>52392.504070000003</v>
      </c>
      <c r="AB2644">
        <v>64201.896330000003</v>
      </c>
      <c r="AC2644">
        <v>72377.933340000003</v>
      </c>
      <c r="AD2644">
        <v>77951.974709999995</v>
      </c>
      <c r="AE2644">
        <v>83009.109190000003</v>
      </c>
      <c r="AF2644">
        <v>87975.076629999996</v>
      </c>
      <c r="AG2644">
        <v>91797.265159999995</v>
      </c>
      <c r="AH2644">
        <v>95821.414720000001</v>
      </c>
      <c r="AI2644">
        <v>98572.610060000006</v>
      </c>
      <c r="AJ2644">
        <v>97652.608309999996</v>
      </c>
      <c r="AK2644">
        <v>93855.932310000004</v>
      </c>
      <c r="AL2644">
        <v>87966.839510000005</v>
      </c>
      <c r="AM2644">
        <v>79891.721470000004</v>
      </c>
      <c r="AN2644">
        <v>68550.632759999993</v>
      </c>
      <c r="AO2644">
        <v>56755.294580000002</v>
      </c>
      <c r="AP2644">
        <v>42727.130729999997</v>
      </c>
      <c r="AQ2644">
        <v>28319.05402</v>
      </c>
      <c r="AR2644">
        <v>16230.24274</v>
      </c>
      <c r="AS2644">
        <v>7156.4676250000002</v>
      </c>
      <c r="AT2644">
        <v>1628.9489490000001</v>
      </c>
      <c r="AU2644">
        <v>99.926951000000003</v>
      </c>
      <c r="AV2644">
        <v>13.193962000000001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</row>
    <row r="2645" spans="1:56" x14ac:dyDescent="0.25">
      <c r="A2645" t="s">
        <v>323</v>
      </c>
      <c r="D2645" t="s">
        <v>3</v>
      </c>
      <c r="G2645" s="156">
        <v>43044</v>
      </c>
      <c r="H2645" s="41">
        <f t="shared" si="46"/>
        <v>1312400.27131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565.82780300000002</v>
      </c>
      <c r="V2645">
        <v>4087.5737760000002</v>
      </c>
      <c r="W2645">
        <v>9503.137772</v>
      </c>
      <c r="X2645">
        <v>18085.117699999999</v>
      </c>
      <c r="Y2645">
        <v>26476.798500000001</v>
      </c>
      <c r="Z2645">
        <v>33923.205379999999</v>
      </c>
      <c r="AA2645">
        <v>43545.532279999999</v>
      </c>
      <c r="AB2645">
        <v>55852.773480000003</v>
      </c>
      <c r="AC2645">
        <v>67508.505739999993</v>
      </c>
      <c r="AD2645">
        <v>74436.657210000005</v>
      </c>
      <c r="AE2645">
        <v>81088.969599999997</v>
      </c>
      <c r="AF2645">
        <v>85940.711720000007</v>
      </c>
      <c r="AG2645">
        <v>92778.606570000004</v>
      </c>
      <c r="AH2645">
        <v>93174.952260000005</v>
      </c>
      <c r="AI2645">
        <v>90885.86017</v>
      </c>
      <c r="AJ2645">
        <v>91474.838369999998</v>
      </c>
      <c r="AK2645">
        <v>91798.131789999999</v>
      </c>
      <c r="AL2645">
        <v>88303.646949999995</v>
      </c>
      <c r="AM2645">
        <v>80335.665349999996</v>
      </c>
      <c r="AN2645">
        <v>67179.380739999993</v>
      </c>
      <c r="AO2645">
        <v>52586.50606</v>
      </c>
      <c r="AP2645">
        <v>34450.278350000001</v>
      </c>
      <c r="AQ2645">
        <v>18068.410639999998</v>
      </c>
      <c r="AR2645">
        <v>7575.7126120000003</v>
      </c>
      <c r="AS2645">
        <v>2277.9116749999998</v>
      </c>
      <c r="AT2645">
        <v>432.98949900000002</v>
      </c>
      <c r="AU2645">
        <v>46.900651000000003</v>
      </c>
      <c r="AV2645">
        <v>15.668661999999999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</row>
    <row r="2646" spans="1:56" x14ac:dyDescent="0.25">
      <c r="A2646" t="s">
        <v>323</v>
      </c>
      <c r="D2646" t="s">
        <v>3</v>
      </c>
      <c r="G2646" s="156">
        <v>43045</v>
      </c>
      <c r="H2646" s="41">
        <f t="shared" si="46"/>
        <v>1225443.6738200004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201.62935100000001</v>
      </c>
      <c r="V2646">
        <v>1792.221454</v>
      </c>
      <c r="W2646">
        <v>5943.3838640000004</v>
      </c>
      <c r="X2646">
        <v>13207.262070000001</v>
      </c>
      <c r="Y2646">
        <v>22361.443169999999</v>
      </c>
      <c r="Z2646">
        <v>31414.798119999999</v>
      </c>
      <c r="AA2646">
        <v>40380.273379999999</v>
      </c>
      <c r="AB2646">
        <v>48951.743300000002</v>
      </c>
      <c r="AC2646">
        <v>57243.235070000002</v>
      </c>
      <c r="AD2646">
        <v>63872.785040000002</v>
      </c>
      <c r="AE2646">
        <v>69034.471659999996</v>
      </c>
      <c r="AF2646">
        <v>73081.414399999994</v>
      </c>
      <c r="AG2646">
        <v>77151.608030000003</v>
      </c>
      <c r="AH2646">
        <v>80093.747369999997</v>
      </c>
      <c r="AI2646">
        <v>78841.790930000003</v>
      </c>
      <c r="AJ2646">
        <v>82900.325330000007</v>
      </c>
      <c r="AK2646">
        <v>85551.075700000001</v>
      </c>
      <c r="AL2646">
        <v>85158.321479999999</v>
      </c>
      <c r="AM2646">
        <v>81733.95981</v>
      </c>
      <c r="AN2646">
        <v>72166.235449999993</v>
      </c>
      <c r="AO2646">
        <v>58852.486279999997</v>
      </c>
      <c r="AP2646">
        <v>43867.119079999997</v>
      </c>
      <c r="AQ2646">
        <v>28412.631949999999</v>
      </c>
      <c r="AR2646">
        <v>15468.28242</v>
      </c>
      <c r="AS2646">
        <v>6253.840287</v>
      </c>
      <c r="AT2646">
        <v>1372.1547780000001</v>
      </c>
      <c r="AU2646">
        <v>113.44824300000001</v>
      </c>
      <c r="AV2646">
        <v>21.985803000000001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</row>
    <row r="2647" spans="1:56" x14ac:dyDescent="0.25">
      <c r="A2647" t="s">
        <v>323</v>
      </c>
      <c r="D2647" t="s">
        <v>3</v>
      </c>
      <c r="G2647" s="156">
        <v>43046</v>
      </c>
      <c r="H2647" s="41">
        <f t="shared" si="46"/>
        <v>984643.97328499996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242.44246200000001</v>
      </c>
      <c r="V2647">
        <v>1570.345855</v>
      </c>
      <c r="W2647">
        <v>5212.3368309999996</v>
      </c>
      <c r="X2647">
        <v>10915.2163</v>
      </c>
      <c r="Y2647">
        <v>18266.18132</v>
      </c>
      <c r="Z2647">
        <v>26971.953259999998</v>
      </c>
      <c r="AA2647">
        <v>33026.666960000002</v>
      </c>
      <c r="AB2647">
        <v>39162.510629999997</v>
      </c>
      <c r="AC2647">
        <v>44128.540009999997</v>
      </c>
      <c r="AD2647">
        <v>47259.94281</v>
      </c>
      <c r="AE2647">
        <v>48356.344499999999</v>
      </c>
      <c r="AF2647">
        <v>50911.467680000002</v>
      </c>
      <c r="AG2647">
        <v>65353.552620000002</v>
      </c>
      <c r="AH2647">
        <v>69984.788929999995</v>
      </c>
      <c r="AI2647">
        <v>68506.441139999995</v>
      </c>
      <c r="AJ2647">
        <v>66722.560029999993</v>
      </c>
      <c r="AK2647">
        <v>66892.038910000003</v>
      </c>
      <c r="AL2647">
        <v>70265.085560000007</v>
      </c>
      <c r="AM2647">
        <v>66511.941089999993</v>
      </c>
      <c r="AN2647">
        <v>57313.97453</v>
      </c>
      <c r="AO2647">
        <v>46954.091540000001</v>
      </c>
      <c r="AP2647">
        <v>36184.363089999999</v>
      </c>
      <c r="AQ2647">
        <v>23155.844249999998</v>
      </c>
      <c r="AR2647">
        <v>13110.20228</v>
      </c>
      <c r="AS2647">
        <v>6090.1364530000001</v>
      </c>
      <c r="AT2647">
        <v>1448.6637800000001</v>
      </c>
      <c r="AU2647">
        <v>105.979344</v>
      </c>
      <c r="AV2647">
        <v>20.36112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</row>
    <row r="2648" spans="1:56" x14ac:dyDescent="0.25">
      <c r="A2648" t="s">
        <v>323</v>
      </c>
      <c r="D2648" t="s">
        <v>3</v>
      </c>
      <c r="G2648" s="156">
        <v>43047</v>
      </c>
      <c r="H2648" s="41">
        <f t="shared" si="46"/>
        <v>1317841.324859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217.836185</v>
      </c>
      <c r="V2648">
        <v>1498.032177</v>
      </c>
      <c r="W2648">
        <v>4997.1278169999996</v>
      </c>
      <c r="X2648">
        <v>11382.34489</v>
      </c>
      <c r="Y2648">
        <v>20704.375550000001</v>
      </c>
      <c r="Z2648">
        <v>30422.090639999999</v>
      </c>
      <c r="AA2648">
        <v>41006.035479999999</v>
      </c>
      <c r="AB2648">
        <v>50901.960310000002</v>
      </c>
      <c r="AC2648">
        <v>59892.151660000003</v>
      </c>
      <c r="AD2648">
        <v>68156.076199999996</v>
      </c>
      <c r="AE2648">
        <v>74839.325469999996</v>
      </c>
      <c r="AF2648">
        <v>82586.728080000001</v>
      </c>
      <c r="AG2648">
        <v>88627.278749999998</v>
      </c>
      <c r="AH2648">
        <v>93800.71488</v>
      </c>
      <c r="AI2648">
        <v>96784.53224</v>
      </c>
      <c r="AJ2648">
        <v>95504.066680000004</v>
      </c>
      <c r="AK2648">
        <v>92376.935710000005</v>
      </c>
      <c r="AL2648">
        <v>88689.559800000003</v>
      </c>
      <c r="AM2648">
        <v>82899.606039999999</v>
      </c>
      <c r="AN2648">
        <v>72628.030740000002</v>
      </c>
      <c r="AO2648">
        <v>59337.137620000001</v>
      </c>
      <c r="AP2648">
        <v>44600.724739999998</v>
      </c>
      <c r="AQ2648">
        <v>29506.781760000002</v>
      </c>
      <c r="AR2648">
        <v>16654.359110000001</v>
      </c>
      <c r="AS2648">
        <v>7534.7665200000001</v>
      </c>
      <c r="AT2648">
        <v>2122.3876810000002</v>
      </c>
      <c r="AU2648">
        <v>156.11389299999999</v>
      </c>
      <c r="AV2648">
        <v>14.244236000000001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</row>
    <row r="2649" spans="1:56" x14ac:dyDescent="0.25">
      <c r="A2649" t="s">
        <v>323</v>
      </c>
      <c r="D2649" t="s">
        <v>3</v>
      </c>
      <c r="G2649" s="156">
        <v>43048</v>
      </c>
      <c r="H2649" s="41">
        <f t="shared" si="46"/>
        <v>1495424.1146669998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486.705307</v>
      </c>
      <c r="V2649">
        <v>3159.6566590000002</v>
      </c>
      <c r="W2649">
        <v>9164.1556550000005</v>
      </c>
      <c r="X2649">
        <v>19295.171910000001</v>
      </c>
      <c r="Y2649">
        <v>32549.985850000001</v>
      </c>
      <c r="Z2649">
        <v>46476.26137</v>
      </c>
      <c r="AA2649">
        <v>60853.745049999998</v>
      </c>
      <c r="AB2649">
        <v>73374.728000000003</v>
      </c>
      <c r="AC2649">
        <v>83633.986810000002</v>
      </c>
      <c r="AD2649">
        <v>91516.173280000003</v>
      </c>
      <c r="AE2649">
        <v>97926.179000000004</v>
      </c>
      <c r="AF2649">
        <v>101188.1048</v>
      </c>
      <c r="AG2649">
        <v>102624.6528</v>
      </c>
      <c r="AH2649">
        <v>102956.7084</v>
      </c>
      <c r="AI2649">
        <v>100492.743</v>
      </c>
      <c r="AJ2649">
        <v>99538.724759999997</v>
      </c>
      <c r="AK2649">
        <v>94797.751300000004</v>
      </c>
      <c r="AL2649">
        <v>88212.612540000002</v>
      </c>
      <c r="AM2649">
        <v>78111.772249999995</v>
      </c>
      <c r="AN2649">
        <v>67752.233909999995</v>
      </c>
      <c r="AO2649">
        <v>54956.877339999999</v>
      </c>
      <c r="AP2649">
        <v>39812.846010000001</v>
      </c>
      <c r="AQ2649">
        <v>25447.697240000001</v>
      </c>
      <c r="AR2649">
        <v>14162.40245</v>
      </c>
      <c r="AS2649">
        <v>5622.5522629999996</v>
      </c>
      <c r="AT2649">
        <v>1217.6875620000001</v>
      </c>
      <c r="AU2649">
        <v>78.849821000000006</v>
      </c>
      <c r="AV2649">
        <v>13.149330000000001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</row>
    <row r="2650" spans="1:56" x14ac:dyDescent="0.25">
      <c r="A2650" t="s">
        <v>323</v>
      </c>
      <c r="D2650" t="s">
        <v>3</v>
      </c>
      <c r="G2650" s="156">
        <v>43049</v>
      </c>
      <c r="H2650" s="41">
        <f t="shared" si="46"/>
        <v>1157862.1107370004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631.58863499999995</v>
      </c>
      <c r="V2650">
        <v>3474.5968870000002</v>
      </c>
      <c r="W2650">
        <v>9423.5982110000004</v>
      </c>
      <c r="X2650">
        <v>16855.44184</v>
      </c>
      <c r="Y2650">
        <v>26141.083259999999</v>
      </c>
      <c r="Z2650">
        <v>37028.14935</v>
      </c>
      <c r="AA2650">
        <v>50857.327980000002</v>
      </c>
      <c r="AB2650">
        <v>63346.801460000002</v>
      </c>
      <c r="AC2650">
        <v>69454.037830000001</v>
      </c>
      <c r="AD2650">
        <v>74932.152359999993</v>
      </c>
      <c r="AE2650">
        <v>82289.20061</v>
      </c>
      <c r="AF2650">
        <v>81045.628450000004</v>
      </c>
      <c r="AG2650">
        <v>77569.904819999996</v>
      </c>
      <c r="AH2650">
        <v>75531.464689999993</v>
      </c>
      <c r="AI2650">
        <v>70967.833660000004</v>
      </c>
      <c r="AJ2650">
        <v>68239.994829999996</v>
      </c>
      <c r="AK2650">
        <v>63718.328410000002</v>
      </c>
      <c r="AL2650">
        <v>61290.246789999997</v>
      </c>
      <c r="AM2650">
        <v>62586.33339</v>
      </c>
      <c r="AN2650">
        <v>56109.15698</v>
      </c>
      <c r="AO2650">
        <v>44867.22277</v>
      </c>
      <c r="AP2650">
        <v>31613.201929999999</v>
      </c>
      <c r="AQ2650">
        <v>17243.254639999999</v>
      </c>
      <c r="AR2650">
        <v>8787.5083610000001</v>
      </c>
      <c r="AS2650">
        <v>3070.7373710000002</v>
      </c>
      <c r="AT2650">
        <v>704.60004200000003</v>
      </c>
      <c r="AU2650">
        <v>70.837019999999995</v>
      </c>
      <c r="AV2650">
        <v>11.878159999999999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</row>
    <row r="2651" spans="1:56" x14ac:dyDescent="0.25">
      <c r="A2651" t="s">
        <v>323</v>
      </c>
      <c r="D2651" t="s">
        <v>3</v>
      </c>
      <c r="G2651" s="156">
        <v>43050</v>
      </c>
      <c r="H2651" s="41">
        <f t="shared" si="46"/>
        <v>1270097.4040160002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166.91349399999999</v>
      </c>
      <c r="V2651">
        <v>1650.6550050000001</v>
      </c>
      <c r="W2651">
        <v>5654.3973489999998</v>
      </c>
      <c r="X2651">
        <v>13817.28175</v>
      </c>
      <c r="Y2651">
        <v>25490.538430000001</v>
      </c>
      <c r="Z2651">
        <v>38711.067009999999</v>
      </c>
      <c r="AA2651">
        <v>53321.352919999998</v>
      </c>
      <c r="AB2651">
        <v>64613.787040000003</v>
      </c>
      <c r="AC2651">
        <v>76203.65496</v>
      </c>
      <c r="AD2651">
        <v>84620.307960000006</v>
      </c>
      <c r="AE2651">
        <v>90665.66893</v>
      </c>
      <c r="AF2651">
        <v>94549.236269999994</v>
      </c>
      <c r="AG2651">
        <v>95839.676560000007</v>
      </c>
      <c r="AH2651">
        <v>93319.319969999997</v>
      </c>
      <c r="AI2651">
        <v>91249.56336</v>
      </c>
      <c r="AJ2651">
        <v>83322.199569999997</v>
      </c>
      <c r="AK2651">
        <v>74651.675149999995</v>
      </c>
      <c r="AL2651">
        <v>67254.660269999993</v>
      </c>
      <c r="AM2651">
        <v>57867.526380000003</v>
      </c>
      <c r="AN2651">
        <v>47149.123670000001</v>
      </c>
      <c r="AO2651">
        <v>38718.276740000001</v>
      </c>
      <c r="AP2651">
        <v>29682.474409999999</v>
      </c>
      <c r="AQ2651">
        <v>21239.057209999999</v>
      </c>
      <c r="AR2651">
        <v>12585.25951</v>
      </c>
      <c r="AS2651">
        <v>5868.2482</v>
      </c>
      <c r="AT2651">
        <v>1726.7518230000001</v>
      </c>
      <c r="AU2651">
        <v>146.04189500000001</v>
      </c>
      <c r="AV2651">
        <v>12.688179999999999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</row>
    <row r="2652" spans="1:56" x14ac:dyDescent="0.25">
      <c r="A2652" t="s">
        <v>323</v>
      </c>
      <c r="D2652" t="s">
        <v>3</v>
      </c>
      <c r="G2652" s="156">
        <v>43051</v>
      </c>
      <c r="H2652" s="41">
        <f t="shared" si="46"/>
        <v>1344073.6860839999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461.97499399999998</v>
      </c>
      <c r="V2652">
        <v>2713.6961550000001</v>
      </c>
      <c r="W2652">
        <v>7814.2896739999996</v>
      </c>
      <c r="X2652">
        <v>15277.8537</v>
      </c>
      <c r="Y2652">
        <v>24171.686440000001</v>
      </c>
      <c r="Z2652">
        <v>34518.096080000003</v>
      </c>
      <c r="AA2652">
        <v>48484.467449999996</v>
      </c>
      <c r="AB2652">
        <v>61880.579870000001</v>
      </c>
      <c r="AC2652">
        <v>73892.953869999998</v>
      </c>
      <c r="AD2652">
        <v>85102.714099999997</v>
      </c>
      <c r="AE2652">
        <v>92766.333150000006</v>
      </c>
      <c r="AF2652">
        <v>96604.731769999999</v>
      </c>
      <c r="AG2652">
        <v>98348.449970000001</v>
      </c>
      <c r="AH2652">
        <v>98356.66893</v>
      </c>
      <c r="AI2652">
        <v>95902.944229999994</v>
      </c>
      <c r="AJ2652">
        <v>92406.962509999998</v>
      </c>
      <c r="AK2652">
        <v>86543.926529999997</v>
      </c>
      <c r="AL2652">
        <v>77701.363190000004</v>
      </c>
      <c r="AM2652">
        <v>68433.879889999997</v>
      </c>
      <c r="AN2652">
        <v>57177.821389999997</v>
      </c>
      <c r="AO2652">
        <v>45860.644489999999</v>
      </c>
      <c r="AP2652">
        <v>35022.879419999997</v>
      </c>
      <c r="AQ2652">
        <v>23264.213370000001</v>
      </c>
      <c r="AR2652">
        <v>13241.667310000001</v>
      </c>
      <c r="AS2652">
        <v>6128.5695310000001</v>
      </c>
      <c r="AT2652">
        <v>1822.6285330000001</v>
      </c>
      <c r="AU2652">
        <v>160.03565699999999</v>
      </c>
      <c r="AV2652">
        <v>11.653879999999999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</row>
    <row r="2653" spans="1:56" x14ac:dyDescent="0.25">
      <c r="A2653" t="s">
        <v>323</v>
      </c>
      <c r="D2653" t="s">
        <v>3</v>
      </c>
      <c r="G2653" s="156">
        <v>43052</v>
      </c>
      <c r="H2653" s="41">
        <f t="shared" si="46"/>
        <v>1275864.288926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464.67329599999999</v>
      </c>
      <c r="V2653">
        <v>2645.3488849999999</v>
      </c>
      <c r="W2653">
        <v>7653.79612</v>
      </c>
      <c r="X2653">
        <v>16290.94851</v>
      </c>
      <c r="Y2653">
        <v>29683.243439999998</v>
      </c>
      <c r="Z2653">
        <v>44131.380400000002</v>
      </c>
      <c r="AA2653">
        <v>57459.366670000003</v>
      </c>
      <c r="AB2653">
        <v>68568.920249999996</v>
      </c>
      <c r="AC2653">
        <v>77837.20822</v>
      </c>
      <c r="AD2653">
        <v>84445.030700000003</v>
      </c>
      <c r="AE2653">
        <v>89188.575519999999</v>
      </c>
      <c r="AF2653">
        <v>91716.248210000005</v>
      </c>
      <c r="AG2653">
        <v>93027.422690000007</v>
      </c>
      <c r="AH2653">
        <v>92502.538430000001</v>
      </c>
      <c r="AI2653">
        <v>89266.563479999997</v>
      </c>
      <c r="AJ2653">
        <v>83778.233800000002</v>
      </c>
      <c r="AK2653">
        <v>76335.246350000001</v>
      </c>
      <c r="AL2653">
        <v>67744.261329999994</v>
      </c>
      <c r="AM2653">
        <v>58166.122629999998</v>
      </c>
      <c r="AN2653">
        <v>47756.677129999996</v>
      </c>
      <c r="AO2653">
        <v>36833.129549999998</v>
      </c>
      <c r="AP2653">
        <v>27518.10643</v>
      </c>
      <c r="AQ2653">
        <v>17425.79495</v>
      </c>
      <c r="AR2653">
        <v>9959.1544909999993</v>
      </c>
      <c r="AS2653">
        <v>4215.6967180000001</v>
      </c>
      <c r="AT2653">
        <v>1139.655156</v>
      </c>
      <c r="AU2653">
        <v>99.460267000000002</v>
      </c>
      <c r="AV2653">
        <v>11.485303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</row>
    <row r="2654" spans="1:56" x14ac:dyDescent="0.25">
      <c r="A2654" t="s">
        <v>323</v>
      </c>
      <c r="D2654" t="s">
        <v>3</v>
      </c>
      <c r="G2654" s="156">
        <v>43053</v>
      </c>
      <c r="H2654" s="41">
        <f t="shared" si="46"/>
        <v>1172259.4496089998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601.98341200000004</v>
      </c>
      <c r="V2654">
        <v>2965.8873149999999</v>
      </c>
      <c r="W2654">
        <v>8648.5771580000001</v>
      </c>
      <c r="X2654">
        <v>16992.321639999998</v>
      </c>
      <c r="Y2654">
        <v>27086.455119999999</v>
      </c>
      <c r="Z2654">
        <v>39177.130250000002</v>
      </c>
      <c r="AA2654">
        <v>53448.479429999999</v>
      </c>
      <c r="AB2654">
        <v>64002.76526</v>
      </c>
      <c r="AC2654">
        <v>73539.279680000007</v>
      </c>
      <c r="AD2654">
        <v>79745.364830000006</v>
      </c>
      <c r="AE2654">
        <v>82355.481700000004</v>
      </c>
      <c r="AF2654">
        <v>87136.83567</v>
      </c>
      <c r="AG2654">
        <v>88188.568650000001</v>
      </c>
      <c r="AH2654">
        <v>87499.185519999999</v>
      </c>
      <c r="AI2654">
        <v>84397.171499999997</v>
      </c>
      <c r="AJ2654">
        <v>78738.622140000007</v>
      </c>
      <c r="AK2654">
        <v>70026.209560000003</v>
      </c>
      <c r="AL2654">
        <v>61962.300589999999</v>
      </c>
      <c r="AM2654">
        <v>52026.696100000001</v>
      </c>
      <c r="AN2654">
        <v>40631.138500000001</v>
      </c>
      <c r="AO2654">
        <v>29144.444889999999</v>
      </c>
      <c r="AP2654">
        <v>19308.12326</v>
      </c>
      <c r="AQ2654">
        <v>13472.707609999999</v>
      </c>
      <c r="AR2654">
        <v>7237.7195220000003</v>
      </c>
      <c r="AS2654">
        <v>2981.478517</v>
      </c>
      <c r="AT2654">
        <v>840.097758</v>
      </c>
      <c r="AU2654">
        <v>91.872207000000003</v>
      </c>
      <c r="AV2654">
        <v>12.551819999999999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</row>
    <row r="2655" spans="1:56" x14ac:dyDescent="0.25">
      <c r="A2655" t="s">
        <v>323</v>
      </c>
      <c r="D2655" t="s">
        <v>3</v>
      </c>
      <c r="G2655" s="156">
        <v>43054</v>
      </c>
      <c r="H2655" s="41">
        <f t="shared" si="46"/>
        <v>484780.35918999999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356.78041999999999</v>
      </c>
      <c r="V2655">
        <v>2272.0936419999998</v>
      </c>
      <c r="W2655">
        <v>4764.2739240000001</v>
      </c>
      <c r="X2655">
        <v>8556.9840760000006</v>
      </c>
      <c r="Y2655">
        <v>16945.610639999999</v>
      </c>
      <c r="Z2655">
        <v>27931.806759999999</v>
      </c>
      <c r="AA2655">
        <v>34234.648150000001</v>
      </c>
      <c r="AB2655">
        <v>35611.155400000003</v>
      </c>
      <c r="AC2655">
        <v>32678.63582</v>
      </c>
      <c r="AD2655">
        <v>30980.77032</v>
      </c>
      <c r="AE2655">
        <v>36759.876420000001</v>
      </c>
      <c r="AF2655">
        <v>35025.766320000002</v>
      </c>
      <c r="AG2655">
        <v>37199.609640000002</v>
      </c>
      <c r="AH2655">
        <v>37111.098570000002</v>
      </c>
      <c r="AI2655">
        <v>33923.872049999998</v>
      </c>
      <c r="AJ2655">
        <v>24355.623100000001</v>
      </c>
      <c r="AK2655">
        <v>20653.70651</v>
      </c>
      <c r="AL2655">
        <v>18871.305680000001</v>
      </c>
      <c r="AM2655">
        <v>16774.810860000001</v>
      </c>
      <c r="AN2655">
        <v>13633.8053</v>
      </c>
      <c r="AO2655">
        <v>9256.1448939999991</v>
      </c>
      <c r="AP2655">
        <v>4387.2876829999996</v>
      </c>
      <c r="AQ2655">
        <v>1605.1732850000001</v>
      </c>
      <c r="AR2655">
        <v>609.213977</v>
      </c>
      <c r="AS2655">
        <v>206.726776</v>
      </c>
      <c r="AT2655">
        <v>41.222980999999997</v>
      </c>
      <c r="AU2655">
        <v>14.1493</v>
      </c>
      <c r="AV2655">
        <v>18.206692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</row>
    <row r="2656" spans="1:56" x14ac:dyDescent="0.25">
      <c r="A2656" t="s">
        <v>323</v>
      </c>
      <c r="D2656" t="s">
        <v>3</v>
      </c>
      <c r="G2656" s="156">
        <v>43055</v>
      </c>
      <c r="H2656" s="41">
        <f t="shared" si="46"/>
        <v>336818.24224899994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22.480477</v>
      </c>
      <c r="V2656">
        <v>127.92120300000001</v>
      </c>
      <c r="W2656">
        <v>424.43499400000002</v>
      </c>
      <c r="X2656">
        <v>1003.485</v>
      </c>
      <c r="Y2656">
        <v>1824.2590720000001</v>
      </c>
      <c r="Z2656">
        <v>3216.7225360000002</v>
      </c>
      <c r="AA2656">
        <v>5883.2331199999999</v>
      </c>
      <c r="AB2656">
        <v>10034.038560000001</v>
      </c>
      <c r="AC2656">
        <v>15518.415290000001</v>
      </c>
      <c r="AD2656">
        <v>19501.050500000001</v>
      </c>
      <c r="AE2656">
        <v>20579.839749999999</v>
      </c>
      <c r="AF2656">
        <v>21302.368869999998</v>
      </c>
      <c r="AG2656">
        <v>21557.084859999999</v>
      </c>
      <c r="AH2656">
        <v>22525.865389999999</v>
      </c>
      <c r="AI2656">
        <v>25384.821609999999</v>
      </c>
      <c r="AJ2656">
        <v>30741.528679999999</v>
      </c>
      <c r="AK2656">
        <v>31043.82069</v>
      </c>
      <c r="AL2656">
        <v>28840.827789999999</v>
      </c>
      <c r="AM2656">
        <v>24779.273980000002</v>
      </c>
      <c r="AN2656">
        <v>17213.926780000002</v>
      </c>
      <c r="AO2656">
        <v>11814.308709999999</v>
      </c>
      <c r="AP2656">
        <v>10483.28242</v>
      </c>
      <c r="AQ2656">
        <v>6829.1361429999997</v>
      </c>
      <c r="AR2656">
        <v>4030.3951259999999</v>
      </c>
      <c r="AS2656">
        <v>1459.2311520000001</v>
      </c>
      <c r="AT2656">
        <v>589.67512899999997</v>
      </c>
      <c r="AU2656">
        <v>75.068253999999996</v>
      </c>
      <c r="AV2656">
        <v>11.746162999999999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</row>
    <row r="2657" spans="1:56" x14ac:dyDescent="0.25">
      <c r="A2657" t="s">
        <v>323</v>
      </c>
      <c r="D2657" t="s">
        <v>3</v>
      </c>
      <c r="G2657" s="156">
        <v>43056</v>
      </c>
      <c r="H2657" s="41">
        <f t="shared" si="46"/>
        <v>937614.30074199999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1005.687468</v>
      </c>
      <c r="V2657">
        <v>3776.6015069999999</v>
      </c>
      <c r="W2657">
        <v>8052.0496649999995</v>
      </c>
      <c r="X2657">
        <v>15096.631719999999</v>
      </c>
      <c r="Y2657">
        <v>24903.00016</v>
      </c>
      <c r="Z2657">
        <v>33637.863960000002</v>
      </c>
      <c r="AA2657">
        <v>39777.465470000003</v>
      </c>
      <c r="AB2657">
        <v>43805.706389999999</v>
      </c>
      <c r="AC2657">
        <v>46417.97337</v>
      </c>
      <c r="AD2657">
        <v>46841.095739999997</v>
      </c>
      <c r="AE2657">
        <v>54274.534899999999</v>
      </c>
      <c r="AF2657">
        <v>43305.115360000003</v>
      </c>
      <c r="AG2657">
        <v>52407.998070000001</v>
      </c>
      <c r="AH2657">
        <v>64304.959779999997</v>
      </c>
      <c r="AI2657">
        <v>64727.411200000002</v>
      </c>
      <c r="AJ2657">
        <v>65129.215300000003</v>
      </c>
      <c r="AK2657">
        <v>62297.486340000003</v>
      </c>
      <c r="AL2657">
        <v>58173.652730000002</v>
      </c>
      <c r="AM2657">
        <v>55925.075510000002</v>
      </c>
      <c r="AN2657">
        <v>48510.915679999998</v>
      </c>
      <c r="AO2657">
        <v>37755.786990000001</v>
      </c>
      <c r="AP2657">
        <v>28733.726559999999</v>
      </c>
      <c r="AQ2657">
        <v>20694.585780000001</v>
      </c>
      <c r="AR2657">
        <v>12034.70084</v>
      </c>
      <c r="AS2657">
        <v>4552.1166460000004</v>
      </c>
      <c r="AT2657">
        <v>1211.346945</v>
      </c>
      <c r="AU2657">
        <v>246.70061699999999</v>
      </c>
      <c r="AV2657">
        <v>14.896044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</row>
    <row r="2658" spans="1:56" x14ac:dyDescent="0.25">
      <c r="A2658" t="s">
        <v>323</v>
      </c>
      <c r="D2658" t="s">
        <v>3</v>
      </c>
      <c r="G2658" s="156">
        <v>43057</v>
      </c>
      <c r="H2658" s="41">
        <f t="shared" si="46"/>
        <v>1225808.8197969999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756.87539800000002</v>
      </c>
      <c r="V2658">
        <v>3717.2489430000001</v>
      </c>
      <c r="W2658">
        <v>10138.746279999999</v>
      </c>
      <c r="X2658">
        <v>19725.777450000001</v>
      </c>
      <c r="Y2658">
        <v>32282.728210000001</v>
      </c>
      <c r="Z2658">
        <v>45865.762710000003</v>
      </c>
      <c r="AA2658">
        <v>58568.725960000003</v>
      </c>
      <c r="AB2658">
        <v>69082.523889999997</v>
      </c>
      <c r="AC2658">
        <v>78069.389850000007</v>
      </c>
      <c r="AD2658">
        <v>83133.58898</v>
      </c>
      <c r="AE2658">
        <v>86146.985709999994</v>
      </c>
      <c r="AF2658">
        <v>86467.23805</v>
      </c>
      <c r="AG2658">
        <v>85643.301900000006</v>
      </c>
      <c r="AH2658">
        <v>83681.552819999997</v>
      </c>
      <c r="AI2658">
        <v>82462.622399999993</v>
      </c>
      <c r="AJ2658">
        <v>75875.995550000007</v>
      </c>
      <c r="AK2658">
        <v>70248.860960000005</v>
      </c>
      <c r="AL2658">
        <v>63875.25462</v>
      </c>
      <c r="AM2658">
        <v>55588.638650000001</v>
      </c>
      <c r="AN2658">
        <v>45981.120349999997</v>
      </c>
      <c r="AO2658">
        <v>34373.092100000002</v>
      </c>
      <c r="AP2658">
        <v>24442.985189999999</v>
      </c>
      <c r="AQ2658">
        <v>15269.31738</v>
      </c>
      <c r="AR2658">
        <v>8584.4737079999995</v>
      </c>
      <c r="AS2658">
        <v>4146.1399039999997</v>
      </c>
      <c r="AT2658">
        <v>1451.7942390000001</v>
      </c>
      <c r="AU2658">
        <v>211.56266299999999</v>
      </c>
      <c r="AV2658">
        <v>16.515931999999999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</row>
    <row r="2659" spans="1:56" x14ac:dyDescent="0.25">
      <c r="A2659" t="s">
        <v>323</v>
      </c>
      <c r="D2659" t="s">
        <v>3</v>
      </c>
      <c r="G2659" s="156">
        <v>43058</v>
      </c>
      <c r="H2659" s="41">
        <f t="shared" si="46"/>
        <v>1267504.7166050004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826.07526700000005</v>
      </c>
      <c r="V2659">
        <v>4109.5570120000002</v>
      </c>
      <c r="W2659">
        <v>11472.156950000001</v>
      </c>
      <c r="X2659">
        <v>22304.96427</v>
      </c>
      <c r="Y2659">
        <v>33915.73285</v>
      </c>
      <c r="Z2659">
        <v>47648.047899999998</v>
      </c>
      <c r="AA2659">
        <v>57500.793530000003</v>
      </c>
      <c r="AB2659">
        <v>66735.915210000006</v>
      </c>
      <c r="AC2659">
        <v>78294.371889999995</v>
      </c>
      <c r="AD2659">
        <v>84260.306230000002</v>
      </c>
      <c r="AE2659">
        <v>87103.441510000004</v>
      </c>
      <c r="AF2659">
        <v>87628.011050000001</v>
      </c>
      <c r="AG2659">
        <v>86936.270099999994</v>
      </c>
      <c r="AH2659">
        <v>84734.875830000004</v>
      </c>
      <c r="AI2659">
        <v>82158.046730000002</v>
      </c>
      <c r="AJ2659">
        <v>78009.257880000005</v>
      </c>
      <c r="AK2659">
        <v>73956.263019999999</v>
      </c>
      <c r="AL2659">
        <v>65393.57013</v>
      </c>
      <c r="AM2659">
        <v>55795.834219999997</v>
      </c>
      <c r="AN2659">
        <v>45556.366820000003</v>
      </c>
      <c r="AO2659">
        <v>39173.262300000002</v>
      </c>
      <c r="AP2659">
        <v>29503.81781</v>
      </c>
      <c r="AQ2659">
        <v>22190.89041</v>
      </c>
      <c r="AR2659">
        <v>12682.44118</v>
      </c>
      <c r="AS2659">
        <v>6908.4988210000001</v>
      </c>
      <c r="AT2659">
        <v>2377.673256</v>
      </c>
      <c r="AU2659">
        <v>312.57163000000003</v>
      </c>
      <c r="AV2659">
        <v>15.702799000000001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</row>
    <row r="2660" spans="1:56" x14ac:dyDescent="0.25">
      <c r="A2660" t="s">
        <v>323</v>
      </c>
      <c r="D2660" t="s">
        <v>3</v>
      </c>
      <c r="G2660" s="156">
        <v>43059</v>
      </c>
      <c r="H2660" s="41">
        <f t="shared" si="46"/>
        <v>1297611.2175809995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741.47274600000003</v>
      </c>
      <c r="V2660">
        <v>3569.6098270000002</v>
      </c>
      <c r="W2660">
        <v>9739.4027640000004</v>
      </c>
      <c r="X2660">
        <v>19652.846610000001</v>
      </c>
      <c r="Y2660">
        <v>31722.568920000002</v>
      </c>
      <c r="Z2660">
        <v>44264.972110000002</v>
      </c>
      <c r="AA2660">
        <v>55832.3056</v>
      </c>
      <c r="AB2660">
        <v>69579.94025</v>
      </c>
      <c r="AC2660">
        <v>79423.668680000002</v>
      </c>
      <c r="AD2660">
        <v>85528.869040000005</v>
      </c>
      <c r="AE2660">
        <v>90262.064970000007</v>
      </c>
      <c r="AF2660">
        <v>90320.542220000003</v>
      </c>
      <c r="AG2660">
        <v>89879.823699999994</v>
      </c>
      <c r="AH2660">
        <v>88742.182270000005</v>
      </c>
      <c r="AI2660">
        <v>84732.313429999995</v>
      </c>
      <c r="AJ2660">
        <v>81355.992899999997</v>
      </c>
      <c r="AK2660">
        <v>74622.711370000005</v>
      </c>
      <c r="AL2660">
        <v>68286.470870000005</v>
      </c>
      <c r="AM2660">
        <v>61446.056069999999</v>
      </c>
      <c r="AN2660">
        <v>53084.462590000003</v>
      </c>
      <c r="AO2660">
        <v>42773.87702</v>
      </c>
      <c r="AP2660">
        <v>31577.169580000002</v>
      </c>
      <c r="AQ2660">
        <v>20731.19587</v>
      </c>
      <c r="AR2660">
        <v>12021.75987</v>
      </c>
      <c r="AS2660">
        <v>5573.5349580000002</v>
      </c>
      <c r="AT2660">
        <v>1880.5867330000001</v>
      </c>
      <c r="AU2660">
        <v>249.49635699999999</v>
      </c>
      <c r="AV2660">
        <v>15.320256000000001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</row>
    <row r="2661" spans="1:56" x14ac:dyDescent="0.25">
      <c r="A2661" t="s">
        <v>323</v>
      </c>
      <c r="D2661" t="s">
        <v>3</v>
      </c>
      <c r="G2661" s="156">
        <v>43060</v>
      </c>
      <c r="H2661" s="41">
        <f t="shared" si="46"/>
        <v>1226810.9129500003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728.76445000000001</v>
      </c>
      <c r="V2661">
        <v>3569.32737</v>
      </c>
      <c r="W2661">
        <v>9723.5236679999998</v>
      </c>
      <c r="X2661">
        <v>19151.7264</v>
      </c>
      <c r="Y2661">
        <v>31216.15869</v>
      </c>
      <c r="Z2661">
        <v>43935.76801</v>
      </c>
      <c r="AA2661">
        <v>56951.895700000001</v>
      </c>
      <c r="AB2661">
        <v>65848.454580000005</v>
      </c>
      <c r="AC2661">
        <v>74903.906329999998</v>
      </c>
      <c r="AD2661">
        <v>81862.135410000003</v>
      </c>
      <c r="AE2661">
        <v>87194.581179999994</v>
      </c>
      <c r="AF2661">
        <v>86775.268230000001</v>
      </c>
      <c r="AG2661">
        <v>86370.262910000005</v>
      </c>
      <c r="AH2661">
        <v>85762.559200000003</v>
      </c>
      <c r="AI2661">
        <v>83282.910690000004</v>
      </c>
      <c r="AJ2661">
        <v>78573.227859999999</v>
      </c>
      <c r="AK2661">
        <v>69952.865579999998</v>
      </c>
      <c r="AL2661">
        <v>60038.522369999999</v>
      </c>
      <c r="AM2661">
        <v>52346.104890000002</v>
      </c>
      <c r="AN2661">
        <v>44964.839010000003</v>
      </c>
      <c r="AO2661">
        <v>37365.215109999997</v>
      </c>
      <c r="AP2661">
        <v>29244.696199999998</v>
      </c>
      <c r="AQ2661">
        <v>18943.686529999999</v>
      </c>
      <c r="AR2661">
        <v>10871.75506</v>
      </c>
      <c r="AS2661">
        <v>5184.8965619999999</v>
      </c>
      <c r="AT2661">
        <v>1738.369428</v>
      </c>
      <c r="AU2661">
        <v>287.06590899999998</v>
      </c>
      <c r="AV2661">
        <v>22.425623000000002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</row>
    <row r="2662" spans="1:56" x14ac:dyDescent="0.25">
      <c r="A2662" t="s">
        <v>323</v>
      </c>
      <c r="D2662" t="s">
        <v>3</v>
      </c>
      <c r="G2662" s="156">
        <v>43061</v>
      </c>
      <c r="H2662" s="41">
        <f t="shared" si="46"/>
        <v>1226770.1009299997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757.32777899999996</v>
      </c>
      <c r="V2662">
        <v>3451.1088289999998</v>
      </c>
      <c r="W2662">
        <v>9505.7273690000002</v>
      </c>
      <c r="X2662">
        <v>19143.21502</v>
      </c>
      <c r="Y2662">
        <v>31120.736789999999</v>
      </c>
      <c r="Z2662">
        <v>43059.59446</v>
      </c>
      <c r="AA2662">
        <v>55238.267979999997</v>
      </c>
      <c r="AB2662">
        <v>65335.320679999997</v>
      </c>
      <c r="AC2662">
        <v>73546.770799999998</v>
      </c>
      <c r="AD2662">
        <v>80315.534599999999</v>
      </c>
      <c r="AE2662">
        <v>83814.862800000003</v>
      </c>
      <c r="AF2662">
        <v>85477.375320000006</v>
      </c>
      <c r="AG2662">
        <v>85918.946939999994</v>
      </c>
      <c r="AH2662">
        <v>84610.307499999995</v>
      </c>
      <c r="AI2662">
        <v>82136.574890000004</v>
      </c>
      <c r="AJ2662">
        <v>78431.001539999997</v>
      </c>
      <c r="AK2662">
        <v>73509.827210000003</v>
      </c>
      <c r="AL2662">
        <v>66483.225609999994</v>
      </c>
      <c r="AM2662">
        <v>57274.976000000002</v>
      </c>
      <c r="AN2662">
        <v>46894.063750000001</v>
      </c>
      <c r="AO2662">
        <v>36967.305549999997</v>
      </c>
      <c r="AP2662">
        <v>27420.65065</v>
      </c>
      <c r="AQ2662">
        <v>18056.889869999999</v>
      </c>
      <c r="AR2662">
        <v>10736.711859999999</v>
      </c>
      <c r="AS2662">
        <v>5281.6022119999998</v>
      </c>
      <c r="AT2662">
        <v>1955.4297160000001</v>
      </c>
      <c r="AU2662">
        <v>311.84077300000001</v>
      </c>
      <c r="AV2662">
        <v>14.904432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</row>
    <row r="2663" spans="1:56" x14ac:dyDescent="0.25">
      <c r="A2663" t="s">
        <v>323</v>
      </c>
      <c r="D2663" t="s">
        <v>3</v>
      </c>
      <c r="G2663" s="156">
        <v>43062</v>
      </c>
      <c r="H2663" s="41">
        <f t="shared" si="46"/>
        <v>1005702.302315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649.92629199999999</v>
      </c>
      <c r="V2663">
        <v>3266.9649429999999</v>
      </c>
      <c r="W2663">
        <v>9283.3644230000009</v>
      </c>
      <c r="X2663">
        <v>18843.75362</v>
      </c>
      <c r="Y2663">
        <v>30854.89371</v>
      </c>
      <c r="Z2663">
        <v>43325.79507</v>
      </c>
      <c r="AA2663">
        <v>55345.52577</v>
      </c>
      <c r="AB2663">
        <v>65323.164750000004</v>
      </c>
      <c r="AC2663">
        <v>73644.659369999994</v>
      </c>
      <c r="AD2663">
        <v>80105.504839999994</v>
      </c>
      <c r="AE2663">
        <v>81355.416509999995</v>
      </c>
      <c r="AF2663">
        <v>80021.922720000002</v>
      </c>
      <c r="AG2663">
        <v>73628.923160000006</v>
      </c>
      <c r="AH2663">
        <v>63264.052470000002</v>
      </c>
      <c r="AI2663">
        <v>53311.957139999999</v>
      </c>
      <c r="AJ2663">
        <v>41629.916440000001</v>
      </c>
      <c r="AK2663">
        <v>37685.407319999998</v>
      </c>
      <c r="AL2663">
        <v>36254.578459999997</v>
      </c>
      <c r="AM2663">
        <v>36082.791250000002</v>
      </c>
      <c r="AN2663">
        <v>37040.094279999998</v>
      </c>
      <c r="AO2663">
        <v>32915.787969999998</v>
      </c>
      <c r="AP2663">
        <v>26572.939419999999</v>
      </c>
      <c r="AQ2663">
        <v>15832.334870000001</v>
      </c>
      <c r="AR2663">
        <v>6323.8109910000003</v>
      </c>
      <c r="AS2663">
        <v>2342.2221760000002</v>
      </c>
      <c r="AT2663">
        <v>713.62826399999994</v>
      </c>
      <c r="AU2663">
        <v>68.108909999999995</v>
      </c>
      <c r="AV2663">
        <v>14.857176000000001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</row>
    <row r="2664" spans="1:56" x14ac:dyDescent="0.25">
      <c r="A2664" t="s">
        <v>323</v>
      </c>
      <c r="D2664" t="s">
        <v>3</v>
      </c>
      <c r="G2664" s="156">
        <v>43063</v>
      </c>
      <c r="H2664" s="41">
        <f t="shared" si="46"/>
        <v>664880.03488300007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139.73067</v>
      </c>
      <c r="V2664">
        <v>713.44480499999997</v>
      </c>
      <c r="W2664">
        <v>2341.752622</v>
      </c>
      <c r="X2664">
        <v>5035.5096450000001</v>
      </c>
      <c r="Y2664">
        <v>8896.8642390000005</v>
      </c>
      <c r="Z2664">
        <v>12043.23451</v>
      </c>
      <c r="AA2664">
        <v>16483.51916</v>
      </c>
      <c r="AB2664">
        <v>23377.987969999998</v>
      </c>
      <c r="AC2664">
        <v>31054.00979</v>
      </c>
      <c r="AD2664">
        <v>41039.299319999998</v>
      </c>
      <c r="AE2664">
        <v>48547.707990000003</v>
      </c>
      <c r="AF2664">
        <v>51870.74641</v>
      </c>
      <c r="AG2664">
        <v>52400.710809999997</v>
      </c>
      <c r="AH2664">
        <v>61415.890220000001</v>
      </c>
      <c r="AI2664">
        <v>53916.045590000002</v>
      </c>
      <c r="AJ2664">
        <v>44799.26195</v>
      </c>
      <c r="AK2664">
        <v>48406.84575</v>
      </c>
      <c r="AL2664">
        <v>43576.542289999998</v>
      </c>
      <c r="AM2664">
        <v>34475.163869999997</v>
      </c>
      <c r="AN2664">
        <v>27972.11277</v>
      </c>
      <c r="AO2664">
        <v>21849.970969999998</v>
      </c>
      <c r="AP2664">
        <v>14286.95767</v>
      </c>
      <c r="AQ2664">
        <v>9788.4171829999996</v>
      </c>
      <c r="AR2664">
        <v>5913.5598259999997</v>
      </c>
      <c r="AS2664">
        <v>2959.1759619999998</v>
      </c>
      <c r="AT2664">
        <v>1182.2469229999999</v>
      </c>
      <c r="AU2664">
        <v>358.19028100000003</v>
      </c>
      <c r="AV2664">
        <v>35.135686999999997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</row>
    <row r="2665" spans="1:56" x14ac:dyDescent="0.25">
      <c r="A2665" t="s">
        <v>323</v>
      </c>
      <c r="D2665" t="s">
        <v>3</v>
      </c>
      <c r="G2665" s="156">
        <v>43064</v>
      </c>
      <c r="H2665" s="41">
        <f t="shared" si="46"/>
        <v>686995.52956099983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656.15086799999995</v>
      </c>
      <c r="V2665">
        <v>3521.7499899999998</v>
      </c>
      <c r="W2665">
        <v>8126.1053959999999</v>
      </c>
      <c r="X2665">
        <v>14164.440140000001</v>
      </c>
      <c r="Y2665">
        <v>21493.61536</v>
      </c>
      <c r="Z2665">
        <v>28108.505929999999</v>
      </c>
      <c r="AA2665">
        <v>37643.274250000002</v>
      </c>
      <c r="AB2665">
        <v>42610.334640000001</v>
      </c>
      <c r="AC2665">
        <v>44700.369939999997</v>
      </c>
      <c r="AD2665">
        <v>51582.615810000003</v>
      </c>
      <c r="AE2665">
        <v>55946.044009999998</v>
      </c>
      <c r="AF2665">
        <v>54459.555070000002</v>
      </c>
      <c r="AG2665">
        <v>46672.478210000001</v>
      </c>
      <c r="AH2665">
        <v>48339.04954</v>
      </c>
      <c r="AI2665">
        <v>51119.469089999999</v>
      </c>
      <c r="AJ2665">
        <v>42667.166519999999</v>
      </c>
      <c r="AK2665">
        <v>35747.669280000002</v>
      </c>
      <c r="AL2665">
        <v>27741.607</v>
      </c>
      <c r="AM2665">
        <v>23583.34031</v>
      </c>
      <c r="AN2665">
        <v>20826.868709999999</v>
      </c>
      <c r="AO2665">
        <v>10512.927809999999</v>
      </c>
      <c r="AP2665">
        <v>7186.1147629999996</v>
      </c>
      <c r="AQ2665">
        <v>5256.7186359999996</v>
      </c>
      <c r="AR2665">
        <v>2450.0344879999998</v>
      </c>
      <c r="AS2665">
        <v>1404.1777440000001</v>
      </c>
      <c r="AT2665">
        <v>409.36643500000002</v>
      </c>
      <c r="AU2665">
        <v>55.509355999999997</v>
      </c>
      <c r="AV2665">
        <v>10.270265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</row>
    <row r="2666" spans="1:56" x14ac:dyDescent="0.25">
      <c r="A2666" t="s">
        <v>323</v>
      </c>
      <c r="D2666" t="s">
        <v>3</v>
      </c>
      <c r="G2666" s="156">
        <v>43065</v>
      </c>
      <c r="H2666" s="41">
        <f t="shared" si="46"/>
        <v>644991.76800600009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100.87213300000001</v>
      </c>
      <c r="V2666">
        <v>747.55815500000006</v>
      </c>
      <c r="W2666">
        <v>2727.8180609999999</v>
      </c>
      <c r="X2666">
        <v>4872.3505009999999</v>
      </c>
      <c r="Y2666">
        <v>7064.7438910000001</v>
      </c>
      <c r="Z2666">
        <v>11135.579659999999</v>
      </c>
      <c r="AA2666">
        <v>17396.155360000001</v>
      </c>
      <c r="AB2666">
        <v>20235.65006</v>
      </c>
      <c r="AC2666">
        <v>18561.687549999999</v>
      </c>
      <c r="AD2666">
        <v>22792.627570000001</v>
      </c>
      <c r="AE2666">
        <v>27940.807860000001</v>
      </c>
      <c r="AF2666">
        <v>27746.373019999999</v>
      </c>
      <c r="AG2666">
        <v>35532.543210000003</v>
      </c>
      <c r="AH2666">
        <v>47928.063779999997</v>
      </c>
      <c r="AI2666">
        <v>51010.363940000003</v>
      </c>
      <c r="AJ2666">
        <v>57653.058019999997</v>
      </c>
      <c r="AK2666">
        <v>68067.072589999996</v>
      </c>
      <c r="AL2666">
        <v>65859.568379999997</v>
      </c>
      <c r="AM2666">
        <v>57530.15855</v>
      </c>
      <c r="AN2666">
        <v>38628.212420000003</v>
      </c>
      <c r="AO2666">
        <v>22472.970600000001</v>
      </c>
      <c r="AP2666">
        <v>16877.810079999999</v>
      </c>
      <c r="AQ2666">
        <v>8956.2188170000009</v>
      </c>
      <c r="AR2666">
        <v>7824.4064699999999</v>
      </c>
      <c r="AS2666">
        <v>3756.2735259999999</v>
      </c>
      <c r="AT2666">
        <v>1239.0471170000001</v>
      </c>
      <c r="AU2666">
        <v>290.67023799999998</v>
      </c>
      <c r="AV2666">
        <v>43.106447000000003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</row>
    <row r="2667" spans="1:56" x14ac:dyDescent="0.25">
      <c r="A2667" t="s">
        <v>323</v>
      </c>
      <c r="D2667" t="s">
        <v>3</v>
      </c>
      <c r="G2667" s="156">
        <v>43066</v>
      </c>
      <c r="H2667" s="41">
        <f t="shared" si="46"/>
        <v>1082780.1705480001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273.557613</v>
      </c>
      <c r="V2667">
        <v>1415.2376529999999</v>
      </c>
      <c r="W2667">
        <v>4026.8987090000001</v>
      </c>
      <c r="X2667">
        <v>8896.3672999999999</v>
      </c>
      <c r="Y2667">
        <v>15995.302449999999</v>
      </c>
      <c r="Z2667">
        <v>23894.610799999999</v>
      </c>
      <c r="AA2667">
        <v>30856.12975</v>
      </c>
      <c r="AB2667">
        <v>37237.710959999997</v>
      </c>
      <c r="AC2667">
        <v>44082.333379999996</v>
      </c>
      <c r="AD2667">
        <v>48968.03832</v>
      </c>
      <c r="AE2667">
        <v>55313.855600000003</v>
      </c>
      <c r="AF2667">
        <v>59186.399389999999</v>
      </c>
      <c r="AG2667">
        <v>66003.001319999996</v>
      </c>
      <c r="AH2667">
        <v>73400.860130000001</v>
      </c>
      <c r="AI2667">
        <v>77102.239579999994</v>
      </c>
      <c r="AJ2667">
        <v>80927.820559999993</v>
      </c>
      <c r="AK2667">
        <v>82853.119160000002</v>
      </c>
      <c r="AL2667">
        <v>80670.483189999999</v>
      </c>
      <c r="AM2667">
        <v>73796.201490000007</v>
      </c>
      <c r="AN2667">
        <v>64228.597040000001</v>
      </c>
      <c r="AO2667">
        <v>53237.775199999996</v>
      </c>
      <c r="AP2667">
        <v>41110.318120000004</v>
      </c>
      <c r="AQ2667">
        <v>28509.834009999999</v>
      </c>
      <c r="AR2667">
        <v>17424.187849999998</v>
      </c>
      <c r="AS2667">
        <v>9066.9468089999991</v>
      </c>
      <c r="AT2667">
        <v>3585.2616990000001</v>
      </c>
      <c r="AU2667">
        <v>681.042463</v>
      </c>
      <c r="AV2667">
        <v>36.040002000000001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</row>
    <row r="2668" spans="1:56" x14ac:dyDescent="0.25">
      <c r="A2668" t="s">
        <v>323</v>
      </c>
      <c r="D2668" t="s">
        <v>3</v>
      </c>
      <c r="G2668" s="156">
        <v>43067</v>
      </c>
      <c r="H2668" s="41">
        <f t="shared" si="46"/>
        <v>1352366.4480160002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599.47134400000004</v>
      </c>
      <c r="V2668">
        <v>2849.6469499999998</v>
      </c>
      <c r="W2668">
        <v>8226.3485220000002</v>
      </c>
      <c r="X2668">
        <v>17249.206150000002</v>
      </c>
      <c r="Y2668">
        <v>29481.26254</v>
      </c>
      <c r="Z2668">
        <v>43928.362889999997</v>
      </c>
      <c r="AA2668">
        <v>57427.186289999998</v>
      </c>
      <c r="AB2668">
        <v>69538.291100000002</v>
      </c>
      <c r="AC2668">
        <v>78875.055479999995</v>
      </c>
      <c r="AD2668">
        <v>86219.522809999995</v>
      </c>
      <c r="AE2668">
        <v>90983.177169999995</v>
      </c>
      <c r="AF2668">
        <v>93765.866200000004</v>
      </c>
      <c r="AG2668">
        <v>94776.898060000007</v>
      </c>
      <c r="AH2668">
        <v>94227.7889</v>
      </c>
      <c r="AI2668">
        <v>92006.751669999998</v>
      </c>
      <c r="AJ2668">
        <v>88179.319820000004</v>
      </c>
      <c r="AK2668">
        <v>82428.8318</v>
      </c>
      <c r="AL2668">
        <v>75655.175889999999</v>
      </c>
      <c r="AM2668">
        <v>66502.543770000004</v>
      </c>
      <c r="AN2668">
        <v>55927.86464</v>
      </c>
      <c r="AO2668">
        <v>44846.734799999998</v>
      </c>
      <c r="AP2668">
        <v>33503.91057</v>
      </c>
      <c r="AQ2668">
        <v>22404.33194</v>
      </c>
      <c r="AR2668">
        <v>13259.70876</v>
      </c>
      <c r="AS2668">
        <v>6500.666553</v>
      </c>
      <c r="AT2668">
        <v>2487.7147669999999</v>
      </c>
      <c r="AU2668">
        <v>478.26518800000002</v>
      </c>
      <c r="AV2668">
        <v>36.543441999999999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</row>
    <row r="2669" spans="1:56" x14ac:dyDescent="0.25">
      <c r="A2669" t="s">
        <v>323</v>
      </c>
      <c r="D2669" t="s">
        <v>3</v>
      </c>
      <c r="G2669" s="156">
        <v>43068</v>
      </c>
      <c r="H2669" s="41">
        <f t="shared" si="46"/>
        <v>1071465.7597729999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710.86313600000005</v>
      </c>
      <c r="V2669">
        <v>3144.0464179999999</v>
      </c>
      <c r="W2669">
        <v>8789.3176739999999</v>
      </c>
      <c r="X2669">
        <v>17893.181860000001</v>
      </c>
      <c r="Y2669">
        <v>29252.528730000002</v>
      </c>
      <c r="Z2669">
        <v>40835.896820000002</v>
      </c>
      <c r="AA2669">
        <v>52317.738490000003</v>
      </c>
      <c r="AB2669">
        <v>61566.55573</v>
      </c>
      <c r="AC2669">
        <v>69346.925090000004</v>
      </c>
      <c r="AD2669">
        <v>74597.946639999995</v>
      </c>
      <c r="AE2669">
        <v>77601.739300000001</v>
      </c>
      <c r="AF2669">
        <v>78109.492310000001</v>
      </c>
      <c r="AG2669">
        <v>75416.714659999998</v>
      </c>
      <c r="AH2669">
        <v>73225.987609999996</v>
      </c>
      <c r="AI2669">
        <v>69369.31</v>
      </c>
      <c r="AJ2669">
        <v>64518.169260000002</v>
      </c>
      <c r="AK2669">
        <v>60428.690179999998</v>
      </c>
      <c r="AL2669">
        <v>53490.200680000002</v>
      </c>
      <c r="AM2669">
        <v>46780.072630000002</v>
      </c>
      <c r="AN2669">
        <v>38830.350189999997</v>
      </c>
      <c r="AO2669">
        <v>29899.125049999999</v>
      </c>
      <c r="AP2669">
        <v>21429.483489999999</v>
      </c>
      <c r="AQ2669">
        <v>13717.47034</v>
      </c>
      <c r="AR2669">
        <v>6538.9251340000001</v>
      </c>
      <c r="AS2669">
        <v>2689.294328</v>
      </c>
      <c r="AT2669">
        <v>811.36654699999997</v>
      </c>
      <c r="AU2669">
        <v>134.388521</v>
      </c>
      <c r="AV2669">
        <v>19.978954999999999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</row>
    <row r="2670" spans="1:56" x14ac:dyDescent="0.25">
      <c r="A2670" t="s">
        <v>323</v>
      </c>
      <c r="D2670" t="s">
        <v>3</v>
      </c>
      <c r="G2670" s="156">
        <v>43069</v>
      </c>
      <c r="H2670" s="41">
        <f t="shared" si="46"/>
        <v>750912.61782699998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778.56567600000005</v>
      </c>
      <c r="V2670">
        <v>3139.7854980000002</v>
      </c>
      <c r="W2670">
        <v>8692.8988499999996</v>
      </c>
      <c r="X2670">
        <v>14868.90301</v>
      </c>
      <c r="Y2670">
        <v>21421.812669999999</v>
      </c>
      <c r="Z2670">
        <v>33750.430840000001</v>
      </c>
      <c r="AA2670">
        <v>41735.601759999998</v>
      </c>
      <c r="AB2670">
        <v>49543.65999</v>
      </c>
      <c r="AC2670">
        <v>55861.23805</v>
      </c>
      <c r="AD2670">
        <v>56164.29451</v>
      </c>
      <c r="AE2670">
        <v>54800.321000000004</v>
      </c>
      <c r="AF2670">
        <v>53536.15494</v>
      </c>
      <c r="AG2670">
        <v>52016.368799999997</v>
      </c>
      <c r="AH2670">
        <v>50941.768519999998</v>
      </c>
      <c r="AI2670">
        <v>48114.170819999999</v>
      </c>
      <c r="AJ2670">
        <v>41152.43316</v>
      </c>
      <c r="AK2670">
        <v>34556.91459</v>
      </c>
      <c r="AL2670">
        <v>31869.36059</v>
      </c>
      <c r="AM2670">
        <v>31121.752840000001</v>
      </c>
      <c r="AN2670">
        <v>25557.886009999998</v>
      </c>
      <c r="AO2670">
        <v>15502.04495</v>
      </c>
      <c r="AP2670">
        <v>10482.4143</v>
      </c>
      <c r="AQ2670">
        <v>7008.7159339999998</v>
      </c>
      <c r="AR2670">
        <v>5392.6756759999998</v>
      </c>
      <c r="AS2670">
        <v>2271.9688139999998</v>
      </c>
      <c r="AT2670">
        <v>527.83279100000004</v>
      </c>
      <c r="AU2670">
        <v>85.223455999999999</v>
      </c>
      <c r="AV2670">
        <v>17.419782000000001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</row>
    <row r="2671" spans="1:56" x14ac:dyDescent="0.25">
      <c r="A2671" t="s">
        <v>323</v>
      </c>
      <c r="D2671" t="s">
        <v>3</v>
      </c>
      <c r="G2671" s="156">
        <v>43070</v>
      </c>
      <c r="H2671" s="41">
        <f t="shared" si="46"/>
        <v>197873.35633699998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33.026299000000002</v>
      </c>
      <c r="V2671">
        <v>59.772077000000003</v>
      </c>
      <c r="W2671">
        <v>151.850787</v>
      </c>
      <c r="X2671">
        <v>301.19153599999999</v>
      </c>
      <c r="Y2671">
        <v>1016.769902</v>
      </c>
      <c r="Z2671">
        <v>2525.2423530000001</v>
      </c>
      <c r="AA2671">
        <v>3141.8874810000002</v>
      </c>
      <c r="AB2671">
        <v>3024.5540209999999</v>
      </c>
      <c r="AC2671">
        <v>3759.654438</v>
      </c>
      <c r="AD2671">
        <v>5614.5137860000004</v>
      </c>
      <c r="AE2671">
        <v>8701.8246039999995</v>
      </c>
      <c r="AF2671">
        <v>11122.815409999999</v>
      </c>
      <c r="AG2671">
        <v>10312.46825</v>
      </c>
      <c r="AH2671">
        <v>13791.44766</v>
      </c>
      <c r="AI2671">
        <v>18156.41229</v>
      </c>
      <c r="AJ2671">
        <v>20108.375309999999</v>
      </c>
      <c r="AK2671">
        <v>19022.787680000001</v>
      </c>
      <c r="AL2671">
        <v>21002.48991</v>
      </c>
      <c r="AM2671">
        <v>18332.651699999999</v>
      </c>
      <c r="AN2671">
        <v>14584.429190000001</v>
      </c>
      <c r="AO2671">
        <v>11219.411249999999</v>
      </c>
      <c r="AP2671">
        <v>5961.7708339999999</v>
      </c>
      <c r="AQ2671">
        <v>2703.6755889999999</v>
      </c>
      <c r="AR2671">
        <v>1845.7191190000001</v>
      </c>
      <c r="AS2671">
        <v>871.75611600000002</v>
      </c>
      <c r="AT2671">
        <v>363.31509899999998</v>
      </c>
      <c r="AU2671">
        <v>104.83295200000001</v>
      </c>
      <c r="AV2671">
        <v>38.710693999999997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</row>
    <row r="2672" spans="1:56" x14ac:dyDescent="0.25">
      <c r="A2672" t="s">
        <v>323</v>
      </c>
      <c r="D2672" t="s">
        <v>3</v>
      </c>
      <c r="G2672" s="156">
        <v>43071</v>
      </c>
      <c r="H2672" s="41">
        <f t="shared" si="46"/>
        <v>185985.82131499998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51.214436999999997</v>
      </c>
      <c r="V2672">
        <v>249.86909299999999</v>
      </c>
      <c r="W2672">
        <v>752.67703500000005</v>
      </c>
      <c r="X2672">
        <v>1860.592441</v>
      </c>
      <c r="Y2672">
        <v>4506.5237699999998</v>
      </c>
      <c r="Z2672">
        <v>7711.6334059999999</v>
      </c>
      <c r="AA2672">
        <v>9427.0930829999998</v>
      </c>
      <c r="AB2672">
        <v>11089.97797</v>
      </c>
      <c r="AC2672">
        <v>12265.60608</v>
      </c>
      <c r="AD2672">
        <v>14336.07999</v>
      </c>
      <c r="AE2672">
        <v>13203.011</v>
      </c>
      <c r="AF2672">
        <v>12765.37974</v>
      </c>
      <c r="AG2672">
        <v>12606.763430000001</v>
      </c>
      <c r="AH2672">
        <v>12179.10123</v>
      </c>
      <c r="AI2672">
        <v>12014.614680000001</v>
      </c>
      <c r="AJ2672">
        <v>10666.4948</v>
      </c>
      <c r="AK2672">
        <v>11171.58489</v>
      </c>
      <c r="AL2672">
        <v>8999.0122240000001</v>
      </c>
      <c r="AM2672">
        <v>8090.6658399999997</v>
      </c>
      <c r="AN2672">
        <v>6550.6480709999996</v>
      </c>
      <c r="AO2672">
        <v>4930.972694</v>
      </c>
      <c r="AP2672">
        <v>3412.373165</v>
      </c>
      <c r="AQ2672">
        <v>2913.2608599999999</v>
      </c>
      <c r="AR2672">
        <v>2358.891959</v>
      </c>
      <c r="AS2672">
        <v>1189.9057989999999</v>
      </c>
      <c r="AT2672">
        <v>447.214763</v>
      </c>
      <c r="AU2672">
        <v>177.87697800000001</v>
      </c>
      <c r="AV2672">
        <v>56.781886999999998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</row>
    <row r="2673" spans="1:56" x14ac:dyDescent="0.25">
      <c r="A2673" t="s">
        <v>323</v>
      </c>
      <c r="D2673" t="s">
        <v>3</v>
      </c>
      <c r="G2673" s="156">
        <v>43072</v>
      </c>
      <c r="H2673" s="41">
        <f t="shared" si="46"/>
        <v>882894.99378300004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383.81318700000003</v>
      </c>
      <c r="V2673">
        <v>2220.632243</v>
      </c>
      <c r="W2673">
        <v>7054.8740100000005</v>
      </c>
      <c r="X2673">
        <v>13185.653340000001</v>
      </c>
      <c r="Y2673">
        <v>21900.949960000002</v>
      </c>
      <c r="Z2673">
        <v>29437.36562</v>
      </c>
      <c r="AA2673">
        <v>35196.523759999996</v>
      </c>
      <c r="AB2673">
        <v>41387.195950000001</v>
      </c>
      <c r="AC2673">
        <v>46583.75763</v>
      </c>
      <c r="AD2673">
        <v>49256.209360000001</v>
      </c>
      <c r="AE2673">
        <v>49794.168830000002</v>
      </c>
      <c r="AF2673">
        <v>54519.799370000001</v>
      </c>
      <c r="AG2673">
        <v>56093.574359999999</v>
      </c>
      <c r="AH2673">
        <v>59663.536769999999</v>
      </c>
      <c r="AI2673">
        <v>60780.264490000001</v>
      </c>
      <c r="AJ2673">
        <v>57863.401980000002</v>
      </c>
      <c r="AK2673">
        <v>54803.320740000003</v>
      </c>
      <c r="AL2673">
        <v>52751.917560000002</v>
      </c>
      <c r="AM2673">
        <v>46609.491280000002</v>
      </c>
      <c r="AN2673">
        <v>42974.171820000003</v>
      </c>
      <c r="AO2673">
        <v>35034.293010000001</v>
      </c>
      <c r="AP2673">
        <v>26711.831890000001</v>
      </c>
      <c r="AQ2673">
        <v>19902.851620000001</v>
      </c>
      <c r="AR2673">
        <v>11722.156779999999</v>
      </c>
      <c r="AS2673">
        <v>5384.8086160000003</v>
      </c>
      <c r="AT2673">
        <v>1325.4964910000001</v>
      </c>
      <c r="AU2673">
        <v>300.71472699999998</v>
      </c>
      <c r="AV2673">
        <v>52.218389000000002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</row>
    <row r="2674" spans="1:56" x14ac:dyDescent="0.25">
      <c r="A2674" t="s">
        <v>323</v>
      </c>
      <c r="D2674" t="s">
        <v>3</v>
      </c>
      <c r="G2674" s="156">
        <v>43073</v>
      </c>
      <c r="H2674" s="41">
        <f t="shared" si="46"/>
        <v>819812.49782200006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526.44825000000003</v>
      </c>
      <c r="V2674">
        <v>1856.732661</v>
      </c>
      <c r="W2674">
        <v>4454.8077169999997</v>
      </c>
      <c r="X2674">
        <v>9277.7069049999991</v>
      </c>
      <c r="Y2674">
        <v>15466.01967</v>
      </c>
      <c r="Z2674">
        <v>22852.08683</v>
      </c>
      <c r="AA2674">
        <v>30335.27578</v>
      </c>
      <c r="AB2674">
        <v>35826.3459</v>
      </c>
      <c r="AC2674">
        <v>41600.408300000003</v>
      </c>
      <c r="AD2674">
        <v>48979.12674</v>
      </c>
      <c r="AE2674">
        <v>54649.838430000003</v>
      </c>
      <c r="AF2674">
        <v>56612.468439999997</v>
      </c>
      <c r="AG2674">
        <v>52451.906580000003</v>
      </c>
      <c r="AH2674">
        <v>48033.768369999998</v>
      </c>
      <c r="AI2674">
        <v>43092.049469999998</v>
      </c>
      <c r="AJ2674">
        <v>47443.166490000003</v>
      </c>
      <c r="AK2674">
        <v>48590.136639999997</v>
      </c>
      <c r="AL2674">
        <v>48155.102200000001</v>
      </c>
      <c r="AM2674">
        <v>43437.961040000002</v>
      </c>
      <c r="AN2674">
        <v>39439.942459999998</v>
      </c>
      <c r="AO2674">
        <v>40817.94412</v>
      </c>
      <c r="AP2674">
        <v>36499.63768</v>
      </c>
      <c r="AQ2674">
        <v>24066.940760000001</v>
      </c>
      <c r="AR2674">
        <v>14043.3683</v>
      </c>
      <c r="AS2674">
        <v>7449.8920799999996</v>
      </c>
      <c r="AT2674">
        <v>3055.9205019999999</v>
      </c>
      <c r="AU2674">
        <v>733.93197699999996</v>
      </c>
      <c r="AV2674">
        <v>63.56353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</row>
    <row r="2675" spans="1:56" x14ac:dyDescent="0.25">
      <c r="A2675" t="s">
        <v>323</v>
      </c>
      <c r="D2675" t="s">
        <v>3</v>
      </c>
      <c r="G2675" s="156">
        <v>43074</v>
      </c>
      <c r="H2675" s="41">
        <f t="shared" si="46"/>
        <v>1155808.5430409997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790.54833099999996</v>
      </c>
      <c r="V2675">
        <v>3242.6589450000001</v>
      </c>
      <c r="W2675">
        <v>8359.0498339999995</v>
      </c>
      <c r="X2675">
        <v>16064.553029999999</v>
      </c>
      <c r="Y2675">
        <v>25148.60642</v>
      </c>
      <c r="Z2675">
        <v>34374.93316</v>
      </c>
      <c r="AA2675">
        <v>44758.195189999999</v>
      </c>
      <c r="AB2675">
        <v>57523.057869999997</v>
      </c>
      <c r="AC2675">
        <v>65512.030290000002</v>
      </c>
      <c r="AD2675">
        <v>69509.623120000004</v>
      </c>
      <c r="AE2675">
        <v>74866.723459999994</v>
      </c>
      <c r="AF2675">
        <v>74073.770879999996</v>
      </c>
      <c r="AG2675">
        <v>74615.050889999999</v>
      </c>
      <c r="AH2675">
        <v>74569.430519999994</v>
      </c>
      <c r="AI2675">
        <v>75338.515790000005</v>
      </c>
      <c r="AJ2675">
        <v>75165.778319999998</v>
      </c>
      <c r="AK2675">
        <v>72382.633270000006</v>
      </c>
      <c r="AL2675">
        <v>71758.380789999996</v>
      </c>
      <c r="AM2675">
        <v>64838.901210000004</v>
      </c>
      <c r="AN2675">
        <v>52843.49566</v>
      </c>
      <c r="AO2675">
        <v>44159.860639999999</v>
      </c>
      <c r="AP2675">
        <v>31688.252359999999</v>
      </c>
      <c r="AQ2675">
        <v>21352.140510000001</v>
      </c>
      <c r="AR2675">
        <v>12801.714180000001</v>
      </c>
      <c r="AS2675">
        <v>7176.3920779999999</v>
      </c>
      <c r="AT2675">
        <v>2406.73504</v>
      </c>
      <c r="AU2675">
        <v>447.76061600000003</v>
      </c>
      <c r="AV2675">
        <v>39.750636999999998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</row>
    <row r="2676" spans="1:56" x14ac:dyDescent="0.25">
      <c r="A2676" t="s">
        <v>323</v>
      </c>
      <c r="D2676" t="s">
        <v>3</v>
      </c>
      <c r="G2676" s="156">
        <v>43075</v>
      </c>
      <c r="H2676" s="41">
        <f t="shared" si="46"/>
        <v>1243584.9537529999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562.59597699999995</v>
      </c>
      <c r="V2676">
        <v>2506.5716600000001</v>
      </c>
      <c r="W2676">
        <v>7099.0188280000002</v>
      </c>
      <c r="X2676">
        <v>13731.96017</v>
      </c>
      <c r="Y2676">
        <v>22534.00261</v>
      </c>
      <c r="Z2676">
        <v>33100.78815</v>
      </c>
      <c r="AA2676">
        <v>40759.102099999996</v>
      </c>
      <c r="AB2676">
        <v>47824.71056</v>
      </c>
      <c r="AC2676">
        <v>54649.962950000001</v>
      </c>
      <c r="AD2676">
        <v>68684.919750000001</v>
      </c>
      <c r="AE2676">
        <v>73762.531870000006</v>
      </c>
      <c r="AF2676">
        <v>77254.972240000003</v>
      </c>
      <c r="AG2676">
        <v>77532.629620000007</v>
      </c>
      <c r="AH2676">
        <v>80913.690910000005</v>
      </c>
      <c r="AI2676">
        <v>84761.963279999996</v>
      </c>
      <c r="AJ2676">
        <v>83979.969689999998</v>
      </c>
      <c r="AK2676">
        <v>82394.444289999999</v>
      </c>
      <c r="AL2676">
        <v>80654.714699999997</v>
      </c>
      <c r="AM2676">
        <v>75316.681240000005</v>
      </c>
      <c r="AN2676">
        <v>65598.616070000004</v>
      </c>
      <c r="AO2676">
        <v>54679.967369999998</v>
      </c>
      <c r="AP2676">
        <v>45031.459390000004</v>
      </c>
      <c r="AQ2676">
        <v>32379.538359999999</v>
      </c>
      <c r="AR2676">
        <v>20191.936470000001</v>
      </c>
      <c r="AS2676">
        <v>11400.5018</v>
      </c>
      <c r="AT2676">
        <v>5004.6488509999999</v>
      </c>
      <c r="AU2676">
        <v>1210.396039</v>
      </c>
      <c r="AV2676">
        <v>62.658808000000001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</row>
    <row r="2677" spans="1:56" x14ac:dyDescent="0.25">
      <c r="A2677" t="s">
        <v>323</v>
      </c>
      <c r="D2677" t="s">
        <v>3</v>
      </c>
      <c r="G2677" s="156">
        <v>43076</v>
      </c>
      <c r="H2677" s="41">
        <f t="shared" si="46"/>
        <v>795102.74153799994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875.68624499999999</v>
      </c>
      <c r="V2677">
        <v>3964.361672</v>
      </c>
      <c r="W2677">
        <v>10299.37895</v>
      </c>
      <c r="X2677">
        <v>19783.546620000001</v>
      </c>
      <c r="Y2677">
        <v>29459.149710000002</v>
      </c>
      <c r="Z2677">
        <v>42064.444739999999</v>
      </c>
      <c r="AA2677">
        <v>53284.198429999997</v>
      </c>
      <c r="AB2677">
        <v>63146.724139999998</v>
      </c>
      <c r="AC2677">
        <v>69663.077550000002</v>
      </c>
      <c r="AD2677">
        <v>72124.252940000006</v>
      </c>
      <c r="AE2677">
        <v>76250.58541</v>
      </c>
      <c r="AF2677">
        <v>73782.14112</v>
      </c>
      <c r="AG2677">
        <v>65112.342470000003</v>
      </c>
      <c r="AH2677">
        <v>49421.336179999998</v>
      </c>
      <c r="AI2677">
        <v>40673.44859</v>
      </c>
      <c r="AJ2677">
        <v>36234.772060000003</v>
      </c>
      <c r="AK2677">
        <v>24488.245579999999</v>
      </c>
      <c r="AL2677">
        <v>20004.394980000001</v>
      </c>
      <c r="AM2677">
        <v>16805.240709999998</v>
      </c>
      <c r="AN2677">
        <v>9513.7778839999992</v>
      </c>
      <c r="AO2677">
        <v>6019.847417</v>
      </c>
      <c r="AP2677">
        <v>4924.372633</v>
      </c>
      <c r="AQ2677">
        <v>2724.823515</v>
      </c>
      <c r="AR2677">
        <v>2000.6594459999999</v>
      </c>
      <c r="AS2677">
        <v>1334.1278870000001</v>
      </c>
      <c r="AT2677">
        <v>825.91197899999997</v>
      </c>
      <c r="AU2677">
        <v>273.426241</v>
      </c>
      <c r="AV2677">
        <v>48.466439000000001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</row>
    <row r="2678" spans="1:56" x14ac:dyDescent="0.25">
      <c r="A2678" t="s">
        <v>323</v>
      </c>
      <c r="D2678" t="s">
        <v>3</v>
      </c>
      <c r="G2678" s="156">
        <v>43077</v>
      </c>
      <c r="H2678" s="41">
        <f t="shared" si="46"/>
        <v>1286799.5087379999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971.86127199999999</v>
      </c>
      <c r="V2678">
        <v>4119.5024279999998</v>
      </c>
      <c r="W2678">
        <v>10454.702579999999</v>
      </c>
      <c r="X2678">
        <v>20549.81637</v>
      </c>
      <c r="Y2678">
        <v>34259.718540000002</v>
      </c>
      <c r="Z2678">
        <v>46679.522539999998</v>
      </c>
      <c r="AA2678">
        <v>57370.50952</v>
      </c>
      <c r="AB2678">
        <v>63414.089330000003</v>
      </c>
      <c r="AC2678">
        <v>67017.598599999998</v>
      </c>
      <c r="AD2678">
        <v>69370.735509999999</v>
      </c>
      <c r="AE2678">
        <v>72930.179010000007</v>
      </c>
      <c r="AF2678">
        <v>77544.307769999999</v>
      </c>
      <c r="AG2678">
        <v>77266.493789999993</v>
      </c>
      <c r="AH2678">
        <v>79908.104019999999</v>
      </c>
      <c r="AI2678">
        <v>77587.414120000001</v>
      </c>
      <c r="AJ2678">
        <v>73167.507410000006</v>
      </c>
      <c r="AK2678">
        <v>74591.529769999994</v>
      </c>
      <c r="AL2678">
        <v>70906.578949999996</v>
      </c>
      <c r="AM2678">
        <v>67645.079540000006</v>
      </c>
      <c r="AN2678">
        <v>57837.373469999999</v>
      </c>
      <c r="AO2678">
        <v>56263.691590000002</v>
      </c>
      <c r="AP2678">
        <v>47243.021829999998</v>
      </c>
      <c r="AQ2678">
        <v>34997.719819999998</v>
      </c>
      <c r="AR2678">
        <v>23663.579519999999</v>
      </c>
      <c r="AS2678">
        <v>13223.75756</v>
      </c>
      <c r="AT2678">
        <v>6133.9032459999999</v>
      </c>
      <c r="AU2678">
        <v>1573.490767</v>
      </c>
      <c r="AV2678">
        <v>107.719865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</row>
    <row r="2679" spans="1:56" x14ac:dyDescent="0.25">
      <c r="A2679" t="s">
        <v>323</v>
      </c>
      <c r="D2679" t="s">
        <v>3</v>
      </c>
      <c r="G2679" s="156">
        <v>43078</v>
      </c>
      <c r="H2679" s="41">
        <f t="shared" si="46"/>
        <v>1125613.8246869999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705.34927500000003</v>
      </c>
      <c r="V2679">
        <v>3689.2813639999999</v>
      </c>
      <c r="W2679">
        <v>8740.0056060000006</v>
      </c>
      <c r="X2679">
        <v>16381.18815</v>
      </c>
      <c r="Y2679">
        <v>22649.709729999999</v>
      </c>
      <c r="Z2679">
        <v>27171.334699999999</v>
      </c>
      <c r="AA2679">
        <v>33810.936629999997</v>
      </c>
      <c r="AB2679">
        <v>40066.304499999998</v>
      </c>
      <c r="AC2679">
        <v>47336.937760000001</v>
      </c>
      <c r="AD2679">
        <v>57146.298450000002</v>
      </c>
      <c r="AE2679">
        <v>61717.522109999998</v>
      </c>
      <c r="AF2679">
        <v>68492.203710000002</v>
      </c>
      <c r="AG2679">
        <v>69439.232199999999</v>
      </c>
      <c r="AH2679">
        <v>71342.21514</v>
      </c>
      <c r="AI2679">
        <v>72608.502540000001</v>
      </c>
      <c r="AJ2679">
        <v>76326.928409999993</v>
      </c>
      <c r="AK2679">
        <v>77648.699070000002</v>
      </c>
      <c r="AL2679">
        <v>73823.016359999994</v>
      </c>
      <c r="AM2679">
        <v>67104.746539999993</v>
      </c>
      <c r="AN2679">
        <v>61695.359819999998</v>
      </c>
      <c r="AO2679">
        <v>53057.526969999999</v>
      </c>
      <c r="AP2679">
        <v>42685.648540000002</v>
      </c>
      <c r="AQ2679">
        <v>32297.652050000001</v>
      </c>
      <c r="AR2679">
        <v>21302.261849999999</v>
      </c>
      <c r="AS2679">
        <v>12096.45808</v>
      </c>
      <c r="AT2679">
        <v>5021.8065120000001</v>
      </c>
      <c r="AU2679">
        <v>1161.4290719999999</v>
      </c>
      <c r="AV2679">
        <v>95.269548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</row>
    <row r="2680" spans="1:56" x14ac:dyDescent="0.25">
      <c r="A2680" t="s">
        <v>323</v>
      </c>
      <c r="D2680" t="s">
        <v>3</v>
      </c>
      <c r="G2680" s="156">
        <v>43079</v>
      </c>
      <c r="H2680" s="41">
        <f t="shared" si="46"/>
        <v>1446786.3168370002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1021.347125</v>
      </c>
      <c r="V2680">
        <v>3835.0103140000001</v>
      </c>
      <c r="W2680">
        <v>9127.6287809999994</v>
      </c>
      <c r="X2680">
        <v>16173.564</v>
      </c>
      <c r="Y2680">
        <v>24073.816869999999</v>
      </c>
      <c r="Z2680">
        <v>34268.40537</v>
      </c>
      <c r="AA2680">
        <v>44907.319660000001</v>
      </c>
      <c r="AB2680">
        <v>56423.866580000002</v>
      </c>
      <c r="AC2680">
        <v>69010.97911</v>
      </c>
      <c r="AD2680">
        <v>78644.574930000002</v>
      </c>
      <c r="AE2680">
        <v>86125.825339999996</v>
      </c>
      <c r="AF2680">
        <v>92382.292740000004</v>
      </c>
      <c r="AG2680">
        <v>96862.157139999996</v>
      </c>
      <c r="AH2680">
        <v>99990.490980000002</v>
      </c>
      <c r="AI2680">
        <v>101569.1826</v>
      </c>
      <c r="AJ2680">
        <v>101031.19160000001</v>
      </c>
      <c r="AK2680">
        <v>96922.085489999998</v>
      </c>
      <c r="AL2680">
        <v>91528.995880000002</v>
      </c>
      <c r="AM2680">
        <v>84080.796730000002</v>
      </c>
      <c r="AN2680">
        <v>74238.027090000003</v>
      </c>
      <c r="AO2680">
        <v>62056.755859999997</v>
      </c>
      <c r="AP2680">
        <v>48544.762289999999</v>
      </c>
      <c r="AQ2680">
        <v>34306.99237</v>
      </c>
      <c r="AR2680">
        <v>21602.63132</v>
      </c>
      <c r="AS2680">
        <v>11707.02361</v>
      </c>
      <c r="AT2680">
        <v>5038.0742369999998</v>
      </c>
      <c r="AU2680">
        <v>1232.681572</v>
      </c>
      <c r="AV2680">
        <v>79.837248000000002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</row>
    <row r="2681" spans="1:56" x14ac:dyDescent="0.25">
      <c r="A2681" t="s">
        <v>323</v>
      </c>
      <c r="D2681" t="s">
        <v>3</v>
      </c>
      <c r="G2681" s="156">
        <v>43080</v>
      </c>
      <c r="H2681" s="41">
        <f t="shared" si="46"/>
        <v>1450750.6045949999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453.95981499999999</v>
      </c>
      <c r="V2681">
        <v>2090.557057</v>
      </c>
      <c r="W2681">
        <v>6086.7601400000003</v>
      </c>
      <c r="X2681">
        <v>12832.12464</v>
      </c>
      <c r="Y2681">
        <v>22744.02691</v>
      </c>
      <c r="Z2681">
        <v>34266.692230000001</v>
      </c>
      <c r="AA2681">
        <v>47161.640310000003</v>
      </c>
      <c r="AB2681">
        <v>60900.075490000003</v>
      </c>
      <c r="AC2681">
        <v>74170.773180000004</v>
      </c>
      <c r="AD2681">
        <v>84942.172590000002</v>
      </c>
      <c r="AE2681">
        <v>93146.407099999997</v>
      </c>
      <c r="AF2681">
        <v>98001.821920000002</v>
      </c>
      <c r="AG2681">
        <v>100688.7337</v>
      </c>
      <c r="AH2681">
        <v>102084.96249999999</v>
      </c>
      <c r="AI2681">
        <v>101521.94040000001</v>
      </c>
      <c r="AJ2681">
        <v>99467.385800000004</v>
      </c>
      <c r="AK2681">
        <v>95174.117859999998</v>
      </c>
      <c r="AL2681">
        <v>88886.947390000001</v>
      </c>
      <c r="AM2681">
        <v>81528.319950000005</v>
      </c>
      <c r="AN2681">
        <v>71401.593219999995</v>
      </c>
      <c r="AO2681">
        <v>59123.839659999998</v>
      </c>
      <c r="AP2681">
        <v>44383.263859999999</v>
      </c>
      <c r="AQ2681">
        <v>31499.78472</v>
      </c>
      <c r="AR2681">
        <v>19162.609349999999</v>
      </c>
      <c r="AS2681">
        <v>12302.42661</v>
      </c>
      <c r="AT2681">
        <v>5258.1611409999996</v>
      </c>
      <c r="AU2681">
        <v>1350.413256</v>
      </c>
      <c r="AV2681">
        <v>119.093796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</row>
    <row r="2682" spans="1:56" x14ac:dyDescent="0.25">
      <c r="A2682" t="s">
        <v>323</v>
      </c>
      <c r="D2682" t="s">
        <v>3</v>
      </c>
      <c r="G2682" s="156">
        <v>43081</v>
      </c>
      <c r="H2682" s="41">
        <f t="shared" si="46"/>
        <v>1487997.4775279996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664.03360999999995</v>
      </c>
      <c r="V2682">
        <v>3291.2725489999998</v>
      </c>
      <c r="W2682">
        <v>9424.7537240000001</v>
      </c>
      <c r="X2682">
        <v>20336.692599999998</v>
      </c>
      <c r="Y2682">
        <v>33970.883750000001</v>
      </c>
      <c r="Z2682">
        <v>48045.230239999997</v>
      </c>
      <c r="AA2682">
        <v>61526.703379999999</v>
      </c>
      <c r="AB2682">
        <v>73124.798769999994</v>
      </c>
      <c r="AC2682">
        <v>82839.003100000002</v>
      </c>
      <c r="AD2682">
        <v>90168.233559999993</v>
      </c>
      <c r="AE2682">
        <v>95587.675799999997</v>
      </c>
      <c r="AF2682">
        <v>98303.168510000003</v>
      </c>
      <c r="AG2682">
        <v>100850.4852</v>
      </c>
      <c r="AH2682">
        <v>101434.7939</v>
      </c>
      <c r="AI2682">
        <v>99888.267259999993</v>
      </c>
      <c r="AJ2682">
        <v>96999.559519999995</v>
      </c>
      <c r="AK2682">
        <v>91893.114539999995</v>
      </c>
      <c r="AL2682">
        <v>85983.894589999996</v>
      </c>
      <c r="AM2682">
        <v>77780.514859999996</v>
      </c>
      <c r="AN2682">
        <v>66195.368600000002</v>
      </c>
      <c r="AO2682">
        <v>53296.197930000002</v>
      </c>
      <c r="AP2682">
        <v>39888.262620000001</v>
      </c>
      <c r="AQ2682">
        <v>25992.982960000001</v>
      </c>
      <c r="AR2682">
        <v>15694.01045</v>
      </c>
      <c r="AS2682">
        <v>9519.2224069999993</v>
      </c>
      <c r="AT2682">
        <v>4197.6051239999997</v>
      </c>
      <c r="AU2682">
        <v>982.88811999999996</v>
      </c>
      <c r="AV2682">
        <v>117.859854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</row>
    <row r="2683" spans="1:56" x14ac:dyDescent="0.25">
      <c r="A2683" t="s">
        <v>323</v>
      </c>
      <c r="D2683" t="s">
        <v>3</v>
      </c>
      <c r="G2683" s="156">
        <v>43082</v>
      </c>
      <c r="H2683" s="41">
        <f t="shared" si="46"/>
        <v>1149865.2856709997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911.92722900000001</v>
      </c>
      <c r="V2683">
        <v>3401.8218339999999</v>
      </c>
      <c r="W2683">
        <v>9322.7220620000007</v>
      </c>
      <c r="X2683">
        <v>18403.860519999998</v>
      </c>
      <c r="Y2683">
        <v>29680.136500000001</v>
      </c>
      <c r="Z2683">
        <v>41512.574970000001</v>
      </c>
      <c r="AA2683">
        <v>53490.500699999997</v>
      </c>
      <c r="AB2683">
        <v>63727.656219999997</v>
      </c>
      <c r="AC2683">
        <v>71667.041729999997</v>
      </c>
      <c r="AD2683">
        <v>76606.520470000003</v>
      </c>
      <c r="AE2683">
        <v>79774.44137</v>
      </c>
      <c r="AF2683">
        <v>82969.583490000005</v>
      </c>
      <c r="AG2683">
        <v>84013.218250000005</v>
      </c>
      <c r="AH2683">
        <v>82085.949070000002</v>
      </c>
      <c r="AI2683">
        <v>79239.085149999999</v>
      </c>
      <c r="AJ2683">
        <v>75216.752569999997</v>
      </c>
      <c r="AK2683">
        <v>69281.147490000003</v>
      </c>
      <c r="AL2683">
        <v>60417.479039999998</v>
      </c>
      <c r="AM2683">
        <v>49643.463770000002</v>
      </c>
      <c r="AN2683">
        <v>39426.824430000001</v>
      </c>
      <c r="AO2683">
        <v>29741.453699999998</v>
      </c>
      <c r="AP2683">
        <v>20877.069950000001</v>
      </c>
      <c r="AQ2683">
        <v>14294.486929999999</v>
      </c>
      <c r="AR2683">
        <v>8590.3626860000004</v>
      </c>
      <c r="AS2683">
        <v>4047.2283160000002</v>
      </c>
      <c r="AT2683">
        <v>1318.885137</v>
      </c>
      <c r="AU2683">
        <v>162.0934</v>
      </c>
      <c r="AV2683">
        <v>40.998686999999997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</row>
    <row r="2684" spans="1:56" x14ac:dyDescent="0.25">
      <c r="A2684" t="s">
        <v>323</v>
      </c>
      <c r="D2684" t="s">
        <v>3</v>
      </c>
      <c r="G2684" s="156">
        <v>43083</v>
      </c>
      <c r="H2684" s="41">
        <f t="shared" si="46"/>
        <v>993172.49295400002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272.67889300000002</v>
      </c>
      <c r="V2684">
        <v>1567.7452430000001</v>
      </c>
      <c r="W2684">
        <v>3702.8619509999999</v>
      </c>
      <c r="X2684">
        <v>6578.6545400000005</v>
      </c>
      <c r="Y2684">
        <v>12086.13941</v>
      </c>
      <c r="Z2684">
        <v>18388.70406</v>
      </c>
      <c r="AA2684">
        <v>30683.19815</v>
      </c>
      <c r="AB2684">
        <v>38572.274770000004</v>
      </c>
      <c r="AC2684">
        <v>43293.080269999999</v>
      </c>
      <c r="AD2684">
        <v>47286.974540000003</v>
      </c>
      <c r="AE2684">
        <v>53144.588100000001</v>
      </c>
      <c r="AF2684">
        <v>59244.176290000003</v>
      </c>
      <c r="AG2684">
        <v>63505.440139999999</v>
      </c>
      <c r="AH2684">
        <v>71383.909820000001</v>
      </c>
      <c r="AI2684">
        <v>70067.270600000003</v>
      </c>
      <c r="AJ2684">
        <v>70595.248779999994</v>
      </c>
      <c r="AK2684">
        <v>70458.425080000001</v>
      </c>
      <c r="AL2684">
        <v>66708.277109999995</v>
      </c>
      <c r="AM2684">
        <v>62767.86447</v>
      </c>
      <c r="AN2684">
        <v>55883.901709999998</v>
      </c>
      <c r="AO2684">
        <v>46170.853190000002</v>
      </c>
      <c r="AP2684">
        <v>37098.519249999998</v>
      </c>
      <c r="AQ2684">
        <v>27591.527129999999</v>
      </c>
      <c r="AR2684">
        <v>18067.433529999998</v>
      </c>
      <c r="AS2684">
        <v>10744.441699999999</v>
      </c>
      <c r="AT2684">
        <v>5461.696559</v>
      </c>
      <c r="AU2684">
        <v>1668.0215439999999</v>
      </c>
      <c r="AV2684">
        <v>178.58612400000001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</row>
    <row r="2685" spans="1:56" x14ac:dyDescent="0.25">
      <c r="A2685" t="s">
        <v>323</v>
      </c>
      <c r="D2685" t="s">
        <v>3</v>
      </c>
      <c r="G2685" s="156">
        <v>43084</v>
      </c>
      <c r="H2685" s="41">
        <f t="shared" si="46"/>
        <v>1468952.7909839998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670.86917300000005</v>
      </c>
      <c r="V2685">
        <v>3324.944383</v>
      </c>
      <c r="W2685">
        <v>9220.9384580000005</v>
      </c>
      <c r="X2685">
        <v>18769.474679999999</v>
      </c>
      <c r="Y2685">
        <v>30343.366549999999</v>
      </c>
      <c r="Z2685">
        <v>42954.422380000004</v>
      </c>
      <c r="AA2685">
        <v>56049.256520000003</v>
      </c>
      <c r="AB2685">
        <v>67510.348140000002</v>
      </c>
      <c r="AC2685">
        <v>77993.692379999993</v>
      </c>
      <c r="AD2685">
        <v>86294.707540000003</v>
      </c>
      <c r="AE2685">
        <v>91987.874160000007</v>
      </c>
      <c r="AF2685">
        <v>96164.691890000002</v>
      </c>
      <c r="AG2685">
        <v>98926.782680000004</v>
      </c>
      <c r="AH2685">
        <v>99957.044940000007</v>
      </c>
      <c r="AI2685">
        <v>99061.148709999994</v>
      </c>
      <c r="AJ2685">
        <v>96236.955749999994</v>
      </c>
      <c r="AK2685">
        <v>92097.703080000007</v>
      </c>
      <c r="AL2685">
        <v>86087.069810000001</v>
      </c>
      <c r="AM2685">
        <v>77593.931549999994</v>
      </c>
      <c r="AN2685">
        <v>67223.680219999995</v>
      </c>
      <c r="AO2685">
        <v>55839.586040000002</v>
      </c>
      <c r="AP2685">
        <v>43787.903160000002</v>
      </c>
      <c r="AQ2685">
        <v>31556.396280000001</v>
      </c>
      <c r="AR2685">
        <v>20565.19558</v>
      </c>
      <c r="AS2685">
        <v>11624.73559</v>
      </c>
      <c r="AT2685">
        <v>5378.7256969999999</v>
      </c>
      <c r="AU2685">
        <v>1583.2497370000001</v>
      </c>
      <c r="AV2685">
        <v>148.09590600000001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</row>
    <row r="2686" spans="1:56" x14ac:dyDescent="0.25">
      <c r="A2686" t="s">
        <v>323</v>
      </c>
      <c r="D2686" t="s">
        <v>3</v>
      </c>
      <c r="G2686" s="156">
        <v>43085</v>
      </c>
      <c r="H2686" s="41">
        <f t="shared" si="46"/>
        <v>1392770.2690110002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901.99259199999995</v>
      </c>
      <c r="V2686">
        <v>3640.7997380000002</v>
      </c>
      <c r="W2686">
        <v>10002.194939999999</v>
      </c>
      <c r="X2686">
        <v>19392.443619999998</v>
      </c>
      <c r="Y2686">
        <v>30547.697209999998</v>
      </c>
      <c r="Z2686">
        <v>42023.670440000002</v>
      </c>
      <c r="AA2686">
        <v>53286.34446</v>
      </c>
      <c r="AB2686">
        <v>64483.948270000001</v>
      </c>
      <c r="AC2686">
        <v>73912.733210000006</v>
      </c>
      <c r="AD2686">
        <v>81226.767739999996</v>
      </c>
      <c r="AE2686">
        <v>83316.017529999997</v>
      </c>
      <c r="AF2686">
        <v>90528.445730000007</v>
      </c>
      <c r="AG2686">
        <v>92276.653510000004</v>
      </c>
      <c r="AH2686">
        <v>93406.333480000001</v>
      </c>
      <c r="AI2686">
        <v>90176.103829999993</v>
      </c>
      <c r="AJ2686">
        <v>90221.011039999998</v>
      </c>
      <c r="AK2686">
        <v>86610.565090000004</v>
      </c>
      <c r="AL2686">
        <v>79769.877389999994</v>
      </c>
      <c r="AM2686">
        <v>71029.386899999998</v>
      </c>
      <c r="AN2686">
        <v>63781.965300000003</v>
      </c>
      <c r="AO2686">
        <v>56169.475879999998</v>
      </c>
      <c r="AP2686">
        <v>44286.735500000003</v>
      </c>
      <c r="AQ2686">
        <v>31863.5844</v>
      </c>
      <c r="AR2686">
        <v>20275.11706</v>
      </c>
      <c r="AS2686">
        <v>12007.93929</v>
      </c>
      <c r="AT2686">
        <v>5675.6787350000004</v>
      </c>
      <c r="AU2686">
        <v>1741.0918119999999</v>
      </c>
      <c r="AV2686">
        <v>215.69431399999999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</row>
    <row r="2687" spans="1:56" x14ac:dyDescent="0.25">
      <c r="A2687" t="s">
        <v>323</v>
      </c>
      <c r="D2687" t="s">
        <v>3</v>
      </c>
      <c r="G2687" s="156">
        <v>43086</v>
      </c>
      <c r="H2687" s="41">
        <f t="shared" si="46"/>
        <v>1252693.9919960001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860.43755899999996</v>
      </c>
      <c r="V2687">
        <v>3261.8551550000002</v>
      </c>
      <c r="W2687">
        <v>9242.0336829999997</v>
      </c>
      <c r="X2687">
        <v>17091.872889999999</v>
      </c>
      <c r="Y2687">
        <v>26687.46242</v>
      </c>
      <c r="Z2687">
        <v>37145.344060000003</v>
      </c>
      <c r="AA2687">
        <v>46895.327140000001</v>
      </c>
      <c r="AB2687">
        <v>55884.12934</v>
      </c>
      <c r="AC2687">
        <v>69780.757209999996</v>
      </c>
      <c r="AD2687">
        <v>79523.936570000005</v>
      </c>
      <c r="AE2687">
        <v>88444.156319999995</v>
      </c>
      <c r="AF2687">
        <v>91401.787509999995</v>
      </c>
      <c r="AG2687">
        <v>91421.465339999995</v>
      </c>
      <c r="AH2687">
        <v>89408.499429999996</v>
      </c>
      <c r="AI2687">
        <v>87272.429040000003</v>
      </c>
      <c r="AJ2687">
        <v>82256.088940000001</v>
      </c>
      <c r="AK2687">
        <v>77121.628270000001</v>
      </c>
      <c r="AL2687">
        <v>71962.962809999997</v>
      </c>
      <c r="AM2687">
        <v>62665.924579999999</v>
      </c>
      <c r="AN2687">
        <v>52000.875569999997</v>
      </c>
      <c r="AO2687">
        <v>42143.879710000001</v>
      </c>
      <c r="AP2687">
        <v>32229.4496</v>
      </c>
      <c r="AQ2687">
        <v>20192.631010000001</v>
      </c>
      <c r="AR2687">
        <v>10812.213089999999</v>
      </c>
      <c r="AS2687">
        <v>4828.7171630000003</v>
      </c>
      <c r="AT2687">
        <v>1722.0736099999999</v>
      </c>
      <c r="AU2687">
        <v>386.00976200000002</v>
      </c>
      <c r="AV2687">
        <v>50.044213999999997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</row>
    <row r="2688" spans="1:56" x14ac:dyDescent="0.25">
      <c r="A2688" t="s">
        <v>323</v>
      </c>
      <c r="D2688" t="s">
        <v>3</v>
      </c>
      <c r="G2688" s="156">
        <v>43087</v>
      </c>
      <c r="H2688" s="41">
        <f t="shared" si="46"/>
        <v>748912.73329799995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389.097689</v>
      </c>
      <c r="V2688">
        <v>2138.2599639999999</v>
      </c>
      <c r="W2688">
        <v>3705.0827020000002</v>
      </c>
      <c r="X2688">
        <v>7403.7806049999999</v>
      </c>
      <c r="Y2688">
        <v>14470.18009</v>
      </c>
      <c r="Z2688">
        <v>23340.962159999999</v>
      </c>
      <c r="AA2688">
        <v>30584.934069999999</v>
      </c>
      <c r="AB2688">
        <v>38448.827140000001</v>
      </c>
      <c r="AC2688">
        <v>48664.305670000002</v>
      </c>
      <c r="AD2688">
        <v>53819.310400000002</v>
      </c>
      <c r="AE2688">
        <v>58527.352879999999</v>
      </c>
      <c r="AF2688">
        <v>60469.447189999999</v>
      </c>
      <c r="AG2688">
        <v>60453.476340000001</v>
      </c>
      <c r="AH2688">
        <v>54942.610520000002</v>
      </c>
      <c r="AI2688">
        <v>59580.952590000001</v>
      </c>
      <c r="AJ2688">
        <v>54810.793539999999</v>
      </c>
      <c r="AK2688">
        <v>40520.877899999999</v>
      </c>
      <c r="AL2688">
        <v>32383.84619</v>
      </c>
      <c r="AM2688">
        <v>29755.793020000001</v>
      </c>
      <c r="AN2688">
        <v>27055.544549999999</v>
      </c>
      <c r="AO2688">
        <v>19345.189279999999</v>
      </c>
      <c r="AP2688">
        <v>13378.03551</v>
      </c>
      <c r="AQ2688">
        <v>7554.4072219999998</v>
      </c>
      <c r="AR2688">
        <v>4411.1269140000004</v>
      </c>
      <c r="AS2688">
        <v>1847.126219</v>
      </c>
      <c r="AT2688">
        <v>711.89399100000003</v>
      </c>
      <c r="AU2688">
        <v>168.235356</v>
      </c>
      <c r="AV2688">
        <v>31.283595999999999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</row>
    <row r="2689" spans="1:56" x14ac:dyDescent="0.25">
      <c r="A2689" t="s">
        <v>323</v>
      </c>
      <c r="D2689" t="s">
        <v>3</v>
      </c>
      <c r="G2689" s="156">
        <v>43088</v>
      </c>
      <c r="H2689" s="41">
        <f t="shared" si="46"/>
        <v>575717.68499199988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73.742293000000004</v>
      </c>
      <c r="V2689">
        <v>284.529132</v>
      </c>
      <c r="W2689">
        <v>564.90440999999998</v>
      </c>
      <c r="X2689">
        <v>1534.3721250000001</v>
      </c>
      <c r="Y2689">
        <v>3885.231648</v>
      </c>
      <c r="Z2689">
        <v>7249.0252870000004</v>
      </c>
      <c r="AA2689">
        <v>10692.354310000001</v>
      </c>
      <c r="AB2689">
        <v>19249.661400000001</v>
      </c>
      <c r="AC2689">
        <v>30503.456719999998</v>
      </c>
      <c r="AD2689">
        <v>39069.282630000002</v>
      </c>
      <c r="AE2689">
        <v>36313.666570000001</v>
      </c>
      <c r="AF2689">
        <v>38063.482210000002</v>
      </c>
      <c r="AG2689">
        <v>46206.864840000002</v>
      </c>
      <c r="AH2689">
        <v>57077.678919999998</v>
      </c>
      <c r="AI2689">
        <v>57629.573669999998</v>
      </c>
      <c r="AJ2689">
        <v>55341.093979999998</v>
      </c>
      <c r="AK2689">
        <v>45748.50632</v>
      </c>
      <c r="AL2689">
        <v>30520.229189999998</v>
      </c>
      <c r="AM2689">
        <v>21011.873230000001</v>
      </c>
      <c r="AN2689">
        <v>20324.993429999999</v>
      </c>
      <c r="AO2689">
        <v>22590.418399999999</v>
      </c>
      <c r="AP2689">
        <v>13214.01455</v>
      </c>
      <c r="AQ2689">
        <v>8074.970918</v>
      </c>
      <c r="AR2689">
        <v>4228.5095229999997</v>
      </c>
      <c r="AS2689">
        <v>2609.677995</v>
      </c>
      <c r="AT2689">
        <v>2293.1716889999998</v>
      </c>
      <c r="AU2689">
        <v>1153.848133</v>
      </c>
      <c r="AV2689">
        <v>208.551469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</row>
    <row r="2690" spans="1:56" x14ac:dyDescent="0.25">
      <c r="A2690" t="s">
        <v>323</v>
      </c>
      <c r="D2690" t="s">
        <v>3</v>
      </c>
      <c r="G2690" s="156">
        <v>43089</v>
      </c>
      <c r="H2690" s="41">
        <f t="shared" si="46"/>
        <v>980172.95882000006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385.47200900000001</v>
      </c>
      <c r="V2690">
        <v>2334.7390479999999</v>
      </c>
      <c r="W2690">
        <v>6827.6768430000002</v>
      </c>
      <c r="X2690">
        <v>14179.14314</v>
      </c>
      <c r="Y2690">
        <v>23794.591520000002</v>
      </c>
      <c r="Z2690">
        <v>31275.537369999998</v>
      </c>
      <c r="AA2690">
        <v>38570.616110000003</v>
      </c>
      <c r="AB2690">
        <v>47677.810239999999</v>
      </c>
      <c r="AC2690">
        <v>55159.779260000003</v>
      </c>
      <c r="AD2690">
        <v>62211.498699999996</v>
      </c>
      <c r="AE2690">
        <v>67100.519249999998</v>
      </c>
      <c r="AF2690">
        <v>66785.801819999993</v>
      </c>
      <c r="AG2690">
        <v>64823.159269999996</v>
      </c>
      <c r="AH2690">
        <v>60780.460720000003</v>
      </c>
      <c r="AI2690">
        <v>58390.499380000001</v>
      </c>
      <c r="AJ2690">
        <v>57274.311719999998</v>
      </c>
      <c r="AK2690">
        <v>51573.788419999997</v>
      </c>
      <c r="AL2690">
        <v>54752.600530000003</v>
      </c>
      <c r="AM2690">
        <v>51349.19786</v>
      </c>
      <c r="AN2690">
        <v>40140.428359999998</v>
      </c>
      <c r="AO2690">
        <v>38123.031260000003</v>
      </c>
      <c r="AP2690">
        <v>29173.72741</v>
      </c>
      <c r="AQ2690">
        <v>21927.249019999999</v>
      </c>
      <c r="AR2690">
        <v>17524.62458</v>
      </c>
      <c r="AS2690">
        <v>10853.90696</v>
      </c>
      <c r="AT2690">
        <v>5112.9694410000002</v>
      </c>
      <c r="AU2690">
        <v>1862.1643790000001</v>
      </c>
      <c r="AV2690">
        <v>207.6542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</row>
    <row r="2691" spans="1:56" x14ac:dyDescent="0.25">
      <c r="A2691" t="s">
        <v>323</v>
      </c>
      <c r="D2691" t="s">
        <v>3</v>
      </c>
      <c r="G2691" s="156">
        <v>43090</v>
      </c>
      <c r="H2691" s="41">
        <f t="shared" si="46"/>
        <v>1485827.9509149999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752.33706600000005</v>
      </c>
      <c r="V2691">
        <v>3306.714551</v>
      </c>
      <c r="W2691">
        <v>8858.9505609999997</v>
      </c>
      <c r="X2691">
        <v>17485.129799999999</v>
      </c>
      <c r="Y2691">
        <v>28048.975780000001</v>
      </c>
      <c r="Z2691">
        <v>39409.245849999999</v>
      </c>
      <c r="AA2691">
        <v>50276.483010000004</v>
      </c>
      <c r="AB2691">
        <v>61349.83597</v>
      </c>
      <c r="AC2691">
        <v>71117.514169999995</v>
      </c>
      <c r="AD2691">
        <v>81978.250759999995</v>
      </c>
      <c r="AE2691">
        <v>90482.910829999993</v>
      </c>
      <c r="AF2691">
        <v>96997.499360000002</v>
      </c>
      <c r="AG2691">
        <v>100760.88499999999</v>
      </c>
      <c r="AH2691">
        <v>102789.067</v>
      </c>
      <c r="AI2691">
        <v>102638.3029</v>
      </c>
      <c r="AJ2691">
        <v>100180.4148</v>
      </c>
      <c r="AK2691">
        <v>96541.839980000004</v>
      </c>
      <c r="AL2691">
        <v>90280.449460000003</v>
      </c>
      <c r="AM2691">
        <v>82694.501900000003</v>
      </c>
      <c r="AN2691">
        <v>72526.373989999993</v>
      </c>
      <c r="AO2691">
        <v>61176.512499999997</v>
      </c>
      <c r="AP2691">
        <v>48376.818010000003</v>
      </c>
      <c r="AQ2691">
        <v>34517.10744</v>
      </c>
      <c r="AR2691">
        <v>22459.49278</v>
      </c>
      <c r="AS2691">
        <v>13011.073</v>
      </c>
      <c r="AT2691">
        <v>5868.7732310000001</v>
      </c>
      <c r="AU2691">
        <v>1768.2876289999999</v>
      </c>
      <c r="AV2691">
        <v>174.203587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</row>
    <row r="2692" spans="1:56" x14ac:dyDescent="0.25">
      <c r="A2692" t="s">
        <v>323</v>
      </c>
      <c r="D2692" t="s">
        <v>3</v>
      </c>
      <c r="G2692" s="156">
        <v>43091</v>
      </c>
      <c r="H2692" s="41">
        <f t="shared" si="46"/>
        <v>1276635.6653439999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550.34933000000001</v>
      </c>
      <c r="V2692">
        <v>2795.5234529999998</v>
      </c>
      <c r="W2692">
        <v>7961.4011309999996</v>
      </c>
      <c r="X2692">
        <v>16455.494259999999</v>
      </c>
      <c r="Y2692">
        <v>27250.75229</v>
      </c>
      <c r="Z2692">
        <v>40413.286139999997</v>
      </c>
      <c r="AA2692">
        <v>54159.87255</v>
      </c>
      <c r="AB2692">
        <v>66733.451920000007</v>
      </c>
      <c r="AC2692">
        <v>76966.617639999997</v>
      </c>
      <c r="AD2692">
        <v>81463.209860000003</v>
      </c>
      <c r="AE2692">
        <v>83792.726909999998</v>
      </c>
      <c r="AF2692">
        <v>82379.790590000004</v>
      </c>
      <c r="AG2692">
        <v>85008.447780000002</v>
      </c>
      <c r="AH2692">
        <v>82814.201579999994</v>
      </c>
      <c r="AI2692">
        <v>70641.305609999996</v>
      </c>
      <c r="AJ2692">
        <v>70559.916719999994</v>
      </c>
      <c r="AK2692">
        <v>73330.502030000003</v>
      </c>
      <c r="AL2692">
        <v>71239.94872</v>
      </c>
      <c r="AM2692">
        <v>62991.035839999997</v>
      </c>
      <c r="AN2692">
        <v>55894.803039999999</v>
      </c>
      <c r="AO2692">
        <v>51759.883090000003</v>
      </c>
      <c r="AP2692">
        <v>41707.61793</v>
      </c>
      <c r="AQ2692">
        <v>29673.004430000001</v>
      </c>
      <c r="AR2692">
        <v>19743.581989999999</v>
      </c>
      <c r="AS2692">
        <v>11880.39536</v>
      </c>
      <c r="AT2692">
        <v>6303.2228709999999</v>
      </c>
      <c r="AU2692">
        <v>1961.6244320000001</v>
      </c>
      <c r="AV2692">
        <v>203.697847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</row>
    <row r="2693" spans="1:56" x14ac:dyDescent="0.25">
      <c r="A2693" t="s">
        <v>323</v>
      </c>
      <c r="D2693" t="s">
        <v>3</v>
      </c>
      <c r="G2693" s="156">
        <v>43092</v>
      </c>
      <c r="H2693" s="41">
        <f t="shared" si="46"/>
        <v>844258.30808699992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534.84738300000004</v>
      </c>
      <c r="V2693">
        <v>2769.6361849999998</v>
      </c>
      <c r="W2693">
        <v>7738.5295859999997</v>
      </c>
      <c r="X2693">
        <v>14271.686229999999</v>
      </c>
      <c r="Y2693">
        <v>23727.56827</v>
      </c>
      <c r="Z2693">
        <v>34420.218809999998</v>
      </c>
      <c r="AA2693">
        <v>47602.21632</v>
      </c>
      <c r="AB2693">
        <v>58515.489309999997</v>
      </c>
      <c r="AC2693">
        <v>64110.799310000002</v>
      </c>
      <c r="AD2693">
        <v>68850.217919999996</v>
      </c>
      <c r="AE2693">
        <v>68323.964619999999</v>
      </c>
      <c r="AF2693">
        <v>56505.343760000003</v>
      </c>
      <c r="AG2693">
        <v>59615.816709999999</v>
      </c>
      <c r="AH2693">
        <v>57773.925109999996</v>
      </c>
      <c r="AI2693">
        <v>51867.965900000003</v>
      </c>
      <c r="AJ2693">
        <v>47775.507169999997</v>
      </c>
      <c r="AK2693">
        <v>44987.462270000004</v>
      </c>
      <c r="AL2693">
        <v>36047.019569999997</v>
      </c>
      <c r="AM2693">
        <v>26093.2955</v>
      </c>
      <c r="AN2693">
        <v>27463.494920000001</v>
      </c>
      <c r="AO2693">
        <v>17306.02822</v>
      </c>
      <c r="AP2693">
        <v>13945.926020000001</v>
      </c>
      <c r="AQ2693">
        <v>7108.8270229999998</v>
      </c>
      <c r="AR2693">
        <v>4005.0632209999999</v>
      </c>
      <c r="AS2693">
        <v>2037.0883650000001</v>
      </c>
      <c r="AT2693">
        <v>579.267876</v>
      </c>
      <c r="AU2693">
        <v>217.22355300000001</v>
      </c>
      <c r="AV2693">
        <v>63.878954999999998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</row>
    <row r="2694" spans="1:56" x14ac:dyDescent="0.25">
      <c r="A2694" t="s">
        <v>323</v>
      </c>
      <c r="D2694" t="s">
        <v>3</v>
      </c>
      <c r="G2694" s="156">
        <v>43093</v>
      </c>
      <c r="H2694" s="41">
        <f t="shared" si="46"/>
        <v>1407129.9444820003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267.50358199999999</v>
      </c>
      <c r="V2694">
        <v>1545.995784</v>
      </c>
      <c r="W2694">
        <v>5058.7646100000002</v>
      </c>
      <c r="X2694">
        <v>10453.68943</v>
      </c>
      <c r="Y2694">
        <v>19238.107940000002</v>
      </c>
      <c r="Z2694">
        <v>30421.735560000001</v>
      </c>
      <c r="AA2694">
        <v>42964.849690000003</v>
      </c>
      <c r="AB2694">
        <v>57081.135929999997</v>
      </c>
      <c r="AC2694">
        <v>71649.735209999999</v>
      </c>
      <c r="AD2694">
        <v>82663.093940000006</v>
      </c>
      <c r="AE2694">
        <v>90333.918120000002</v>
      </c>
      <c r="AF2694">
        <v>90909.779500000004</v>
      </c>
      <c r="AG2694">
        <v>93958.905360000004</v>
      </c>
      <c r="AH2694">
        <v>97698.204180000001</v>
      </c>
      <c r="AI2694">
        <v>97175.363870000001</v>
      </c>
      <c r="AJ2694">
        <v>97925.670499999993</v>
      </c>
      <c r="AK2694">
        <v>91257.825100000002</v>
      </c>
      <c r="AL2694">
        <v>84110.11292</v>
      </c>
      <c r="AM2694">
        <v>80684.890050000002</v>
      </c>
      <c r="AN2694">
        <v>72430.131049999996</v>
      </c>
      <c r="AO2694">
        <v>61118.079019999997</v>
      </c>
      <c r="AP2694">
        <v>50306.236870000001</v>
      </c>
      <c r="AQ2694">
        <v>36488.253519999998</v>
      </c>
      <c r="AR2694">
        <v>22014.572100000001</v>
      </c>
      <c r="AS2694">
        <v>12029.621090000001</v>
      </c>
      <c r="AT2694">
        <v>5416.2694499999998</v>
      </c>
      <c r="AU2694">
        <v>1668.543852</v>
      </c>
      <c r="AV2694">
        <v>258.956254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</row>
    <row r="2695" spans="1:56" x14ac:dyDescent="0.25">
      <c r="A2695" t="s">
        <v>323</v>
      </c>
      <c r="D2695" t="s">
        <v>3</v>
      </c>
      <c r="G2695" s="156">
        <v>43094</v>
      </c>
      <c r="H2695" s="41">
        <f t="shared" si="46"/>
        <v>1533707.8814040001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345.01718899999997</v>
      </c>
      <c r="V2695">
        <v>1936.8982410000001</v>
      </c>
      <c r="W2695">
        <v>5726.3819169999997</v>
      </c>
      <c r="X2695">
        <v>12066.078289999999</v>
      </c>
      <c r="Y2695">
        <v>20394.919450000001</v>
      </c>
      <c r="Z2695">
        <v>30717.906770000001</v>
      </c>
      <c r="AA2695">
        <v>42036.955150000002</v>
      </c>
      <c r="AB2695">
        <v>54916.557439999997</v>
      </c>
      <c r="AC2695">
        <v>66674.68432</v>
      </c>
      <c r="AD2695">
        <v>77560.726349999997</v>
      </c>
      <c r="AE2695">
        <v>87088.094819999998</v>
      </c>
      <c r="AF2695">
        <v>95874.676160000003</v>
      </c>
      <c r="AG2695">
        <v>102710.2405</v>
      </c>
      <c r="AH2695">
        <v>107718.3057</v>
      </c>
      <c r="AI2695">
        <v>109427.0485</v>
      </c>
      <c r="AJ2695">
        <v>107843.5212</v>
      </c>
      <c r="AK2695">
        <v>104331.3128</v>
      </c>
      <c r="AL2695">
        <v>99500.265369999994</v>
      </c>
      <c r="AM2695">
        <v>92858.112160000004</v>
      </c>
      <c r="AN2695">
        <v>83072.806159999993</v>
      </c>
      <c r="AO2695">
        <v>71354.071429999996</v>
      </c>
      <c r="AP2695">
        <v>57853.362780000003</v>
      </c>
      <c r="AQ2695">
        <v>43378.374929999998</v>
      </c>
      <c r="AR2695">
        <v>29386.154200000001</v>
      </c>
      <c r="AS2695">
        <v>17300.49915</v>
      </c>
      <c r="AT2695">
        <v>8437.3197070000006</v>
      </c>
      <c r="AU2695">
        <v>2849.2545089999999</v>
      </c>
      <c r="AV2695">
        <v>348.33621099999999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</row>
    <row r="2696" spans="1:56" x14ac:dyDescent="0.25">
      <c r="A2696" t="s">
        <v>323</v>
      </c>
      <c r="D2696" t="s">
        <v>3</v>
      </c>
      <c r="G2696" s="156">
        <v>43095</v>
      </c>
      <c r="H2696" s="41">
        <f t="shared" si="46"/>
        <v>1468869.7090440001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651.33733900000004</v>
      </c>
      <c r="V2696">
        <v>3261.9819910000001</v>
      </c>
      <c r="W2696">
        <v>8945.7123670000001</v>
      </c>
      <c r="X2696">
        <v>17616.30069</v>
      </c>
      <c r="Y2696">
        <v>29983.956249999999</v>
      </c>
      <c r="Z2696">
        <v>43394.33582</v>
      </c>
      <c r="AA2696">
        <v>57077.659</v>
      </c>
      <c r="AB2696">
        <v>69061.163490000006</v>
      </c>
      <c r="AC2696">
        <v>79368.038220000002</v>
      </c>
      <c r="AD2696">
        <v>87570.762149999995</v>
      </c>
      <c r="AE2696">
        <v>93425.615520000007</v>
      </c>
      <c r="AF2696">
        <v>97647.745060000001</v>
      </c>
      <c r="AG2696">
        <v>99747.940820000003</v>
      </c>
      <c r="AH2696">
        <v>98866.520090000005</v>
      </c>
      <c r="AI2696">
        <v>95653.557180000003</v>
      </c>
      <c r="AJ2696">
        <v>94606.521550000005</v>
      </c>
      <c r="AK2696">
        <v>90971.260699999999</v>
      </c>
      <c r="AL2696">
        <v>85063.186969999995</v>
      </c>
      <c r="AM2696">
        <v>77064.236959999995</v>
      </c>
      <c r="AN2696">
        <v>67552.55906</v>
      </c>
      <c r="AO2696">
        <v>56262.366730000002</v>
      </c>
      <c r="AP2696">
        <v>44210.020279999997</v>
      </c>
      <c r="AQ2696">
        <v>31241.593580000001</v>
      </c>
      <c r="AR2696">
        <v>20814.431199999999</v>
      </c>
      <c r="AS2696">
        <v>10956.3526</v>
      </c>
      <c r="AT2696">
        <v>5597.7934569999998</v>
      </c>
      <c r="AU2696">
        <v>1986.9672089999999</v>
      </c>
      <c r="AV2696">
        <v>269.79276099999998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</row>
    <row r="2697" spans="1:56" x14ac:dyDescent="0.25">
      <c r="A2697" t="s">
        <v>323</v>
      </c>
      <c r="D2697" t="s">
        <v>3</v>
      </c>
      <c r="G2697" s="156">
        <v>43096</v>
      </c>
      <c r="H2697" s="41">
        <f t="shared" si="46"/>
        <v>1135540.3889969995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462.63327600000002</v>
      </c>
      <c r="V2697">
        <v>2360.51827</v>
      </c>
      <c r="W2697">
        <v>7879.504183</v>
      </c>
      <c r="X2697">
        <v>16486.53816</v>
      </c>
      <c r="Y2697">
        <v>27676.3027</v>
      </c>
      <c r="Z2697">
        <v>39982.284789999998</v>
      </c>
      <c r="AA2697">
        <v>52060.10385</v>
      </c>
      <c r="AB2697">
        <v>62462.164649999999</v>
      </c>
      <c r="AC2697">
        <v>71043.221890000001</v>
      </c>
      <c r="AD2697">
        <v>77368.163769999999</v>
      </c>
      <c r="AE2697">
        <v>81561.260649999997</v>
      </c>
      <c r="AF2697">
        <v>83690.052089999997</v>
      </c>
      <c r="AG2697">
        <v>84408.568100000004</v>
      </c>
      <c r="AH2697">
        <v>82673.096380000003</v>
      </c>
      <c r="AI2697">
        <v>78476.723069999993</v>
      </c>
      <c r="AJ2697">
        <v>72143.699789999999</v>
      </c>
      <c r="AK2697">
        <v>65390.95506</v>
      </c>
      <c r="AL2697">
        <v>58729.55485</v>
      </c>
      <c r="AM2697">
        <v>50821.405250000003</v>
      </c>
      <c r="AN2697">
        <v>43853.163099999998</v>
      </c>
      <c r="AO2697">
        <v>30917.752209999999</v>
      </c>
      <c r="AP2697">
        <v>19599.365419999998</v>
      </c>
      <c r="AQ2697">
        <v>13653.69916</v>
      </c>
      <c r="AR2697">
        <v>6661.3672489999999</v>
      </c>
      <c r="AS2697">
        <v>3345.8284549999998</v>
      </c>
      <c r="AT2697">
        <v>1444.799661</v>
      </c>
      <c r="AU2697">
        <v>321.62539600000002</v>
      </c>
      <c r="AV2697">
        <v>66.037566999999996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</row>
    <row r="2698" spans="1:56" x14ac:dyDescent="0.25">
      <c r="A2698" t="s">
        <v>323</v>
      </c>
      <c r="D2698" t="s">
        <v>3</v>
      </c>
      <c r="G2698" s="156">
        <v>43097</v>
      </c>
      <c r="H2698" s="41">
        <f t="shared" si="46"/>
        <v>486978.02387699997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30.425737000000002</v>
      </c>
      <c r="V2698">
        <v>148.30037200000001</v>
      </c>
      <c r="W2698">
        <v>758.19305899999995</v>
      </c>
      <c r="X2698">
        <v>2213.4791329999998</v>
      </c>
      <c r="Y2698">
        <v>6423.6794159999999</v>
      </c>
      <c r="Z2698">
        <v>14932.441419999999</v>
      </c>
      <c r="AA2698">
        <v>23478.840380000001</v>
      </c>
      <c r="AB2698">
        <v>21732.347740000001</v>
      </c>
      <c r="AC2698">
        <v>24513.14964</v>
      </c>
      <c r="AD2698">
        <v>35175.651230000003</v>
      </c>
      <c r="AE2698">
        <v>45094.801749999999</v>
      </c>
      <c r="AF2698">
        <v>38380.316529999996</v>
      </c>
      <c r="AG2698">
        <v>39535.83797</v>
      </c>
      <c r="AH2698">
        <v>33258.382969999999</v>
      </c>
      <c r="AI2698">
        <v>32111.603419999999</v>
      </c>
      <c r="AJ2698">
        <v>34105.085890000002</v>
      </c>
      <c r="AK2698">
        <v>30733.073349999999</v>
      </c>
      <c r="AL2698">
        <v>27384.669580000002</v>
      </c>
      <c r="AM2698">
        <v>26227.761569999999</v>
      </c>
      <c r="AN2698">
        <v>18081.334419999999</v>
      </c>
      <c r="AO2698">
        <v>11163.853730000001</v>
      </c>
      <c r="AP2698">
        <v>10005.329229999999</v>
      </c>
      <c r="AQ2698">
        <v>6899.209006</v>
      </c>
      <c r="AR2698">
        <v>2255.154149</v>
      </c>
      <c r="AS2698">
        <v>1280.6734750000001</v>
      </c>
      <c r="AT2698">
        <v>772.55780200000004</v>
      </c>
      <c r="AU2698">
        <v>225.6233</v>
      </c>
      <c r="AV2698">
        <v>56.247608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</row>
    <row r="2699" spans="1:56" x14ac:dyDescent="0.25">
      <c r="A2699" t="s">
        <v>323</v>
      </c>
      <c r="D2699" t="s">
        <v>3</v>
      </c>
      <c r="G2699" s="156">
        <v>43098</v>
      </c>
      <c r="H2699" s="41">
        <f t="shared" si="46"/>
        <v>340736.73705699993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91.471085000000002</v>
      </c>
      <c r="V2699">
        <v>761.40772900000002</v>
      </c>
      <c r="W2699">
        <v>1690.2968639999999</v>
      </c>
      <c r="X2699">
        <v>4525.1940560000003</v>
      </c>
      <c r="Y2699">
        <v>7630.3210479999998</v>
      </c>
      <c r="Z2699">
        <v>13431.09945</v>
      </c>
      <c r="AA2699">
        <v>19309.88709</v>
      </c>
      <c r="AB2699">
        <v>26116.989430000001</v>
      </c>
      <c r="AC2699">
        <v>36548.319409999996</v>
      </c>
      <c r="AD2699">
        <v>40737.21529</v>
      </c>
      <c r="AE2699">
        <v>35615.962720000003</v>
      </c>
      <c r="AF2699">
        <v>34056.105089999997</v>
      </c>
      <c r="AG2699">
        <v>27235.936290000001</v>
      </c>
      <c r="AH2699">
        <v>16894.590530000001</v>
      </c>
      <c r="AI2699">
        <v>12295.636699999999</v>
      </c>
      <c r="AJ2699">
        <v>12580.732529999999</v>
      </c>
      <c r="AK2699">
        <v>8696.6313489999993</v>
      </c>
      <c r="AL2699">
        <v>7297.0504559999999</v>
      </c>
      <c r="AM2699">
        <v>6693.7147930000001</v>
      </c>
      <c r="AN2699">
        <v>6026.0528569999997</v>
      </c>
      <c r="AO2699">
        <v>6057.8657940000003</v>
      </c>
      <c r="AP2699">
        <v>4966.1346139999996</v>
      </c>
      <c r="AQ2699">
        <v>4448.5268599999999</v>
      </c>
      <c r="AR2699">
        <v>3095.1511989999999</v>
      </c>
      <c r="AS2699">
        <v>1937.251293</v>
      </c>
      <c r="AT2699">
        <v>1137.7500910000001</v>
      </c>
      <c r="AU2699">
        <v>711.13833699999998</v>
      </c>
      <c r="AV2699">
        <v>148.304102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</row>
    <row r="2700" spans="1:56" x14ac:dyDescent="0.25">
      <c r="A2700" t="s">
        <v>323</v>
      </c>
      <c r="D2700" t="s">
        <v>3</v>
      </c>
      <c r="G2700" s="156">
        <v>43099</v>
      </c>
      <c r="H2700" s="41">
        <f t="shared" si="46"/>
        <v>1000097.216319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568.79820400000006</v>
      </c>
      <c r="V2700">
        <v>2614.1180570000001</v>
      </c>
      <c r="W2700">
        <v>7540.9016579999998</v>
      </c>
      <c r="X2700">
        <v>15833.032149999999</v>
      </c>
      <c r="Y2700">
        <v>25745.937539999999</v>
      </c>
      <c r="Z2700">
        <v>34604.408839999996</v>
      </c>
      <c r="AA2700">
        <v>41919.303390000001</v>
      </c>
      <c r="AB2700">
        <v>43943.223330000001</v>
      </c>
      <c r="AC2700">
        <v>51157.803030000003</v>
      </c>
      <c r="AD2700">
        <v>54626.416539999998</v>
      </c>
      <c r="AE2700">
        <v>62307.26339</v>
      </c>
      <c r="AF2700">
        <v>56872.057330000003</v>
      </c>
      <c r="AG2700">
        <v>63138.259980000003</v>
      </c>
      <c r="AH2700">
        <v>59526.646280000001</v>
      </c>
      <c r="AI2700">
        <v>57389.553169999999</v>
      </c>
      <c r="AJ2700">
        <v>61153.752050000003</v>
      </c>
      <c r="AK2700">
        <v>58910.949399999998</v>
      </c>
      <c r="AL2700">
        <v>51193.337789999998</v>
      </c>
      <c r="AM2700">
        <v>54134.279820000003</v>
      </c>
      <c r="AN2700">
        <v>49586.649700000002</v>
      </c>
      <c r="AO2700">
        <v>43750.678500000002</v>
      </c>
      <c r="AP2700">
        <v>36031.87919</v>
      </c>
      <c r="AQ2700">
        <v>29619.423750000002</v>
      </c>
      <c r="AR2700">
        <v>19233.690340000001</v>
      </c>
      <c r="AS2700">
        <v>11112.065689999999</v>
      </c>
      <c r="AT2700">
        <v>5587.276648</v>
      </c>
      <c r="AU2700">
        <v>1768.830375</v>
      </c>
      <c r="AV2700">
        <v>226.68017699999999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</row>
    <row r="2701" spans="1:56" x14ac:dyDescent="0.25">
      <c r="A2701" t="s">
        <v>323</v>
      </c>
      <c r="D2701" t="s">
        <v>3</v>
      </c>
      <c r="G2701" s="156">
        <v>43100</v>
      </c>
      <c r="H2701" s="41">
        <f t="shared" si="46"/>
        <v>1546137.9394489999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596.18644400000005</v>
      </c>
      <c r="V2701">
        <v>3135.3430969999999</v>
      </c>
      <c r="W2701">
        <v>9124.0108729999993</v>
      </c>
      <c r="X2701">
        <v>18524.217089999998</v>
      </c>
      <c r="Y2701">
        <v>30204.682949999999</v>
      </c>
      <c r="Z2701">
        <v>42549.538330000003</v>
      </c>
      <c r="AA2701">
        <v>54909.31351</v>
      </c>
      <c r="AB2701">
        <v>65772.6728</v>
      </c>
      <c r="AC2701">
        <v>78461.317769999994</v>
      </c>
      <c r="AD2701">
        <v>87783.009560000006</v>
      </c>
      <c r="AE2701">
        <v>94630.091579999993</v>
      </c>
      <c r="AF2701">
        <v>99686.506970000002</v>
      </c>
      <c r="AG2701">
        <v>102858.90459999999</v>
      </c>
      <c r="AH2701">
        <v>104284.29240000001</v>
      </c>
      <c r="AI2701">
        <v>104015.3391</v>
      </c>
      <c r="AJ2701">
        <v>101493.5536</v>
      </c>
      <c r="AK2701">
        <v>97497.404259999996</v>
      </c>
      <c r="AL2701">
        <v>91772.906730000002</v>
      </c>
      <c r="AM2701">
        <v>83399.166509999995</v>
      </c>
      <c r="AN2701">
        <v>72449.326109999995</v>
      </c>
      <c r="AO2701">
        <v>61732.212639999998</v>
      </c>
      <c r="AP2701">
        <v>51559.884429999998</v>
      </c>
      <c r="AQ2701">
        <v>38071.157140000003</v>
      </c>
      <c r="AR2701">
        <v>25777.100910000001</v>
      </c>
      <c r="AS2701">
        <v>15351.3917</v>
      </c>
      <c r="AT2701">
        <v>7507.047963</v>
      </c>
      <c r="AU2701">
        <v>2642.2342149999999</v>
      </c>
      <c r="AV2701">
        <v>349.12616700000001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</row>
    <row r="2702" spans="1:56" x14ac:dyDescent="0.25">
      <c r="A2702" t="s">
        <v>323</v>
      </c>
      <c r="D2702" t="s">
        <v>3</v>
      </c>
      <c r="G2702" s="156">
        <v>43101</v>
      </c>
      <c r="H2702" s="41">
        <f t="shared" si="46"/>
        <v>1494828.6070470002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295.57738699999999</v>
      </c>
      <c r="V2702">
        <v>1960.8850399999999</v>
      </c>
      <c r="W2702">
        <v>6959.5915160000004</v>
      </c>
      <c r="X2702">
        <v>15878.997139999999</v>
      </c>
      <c r="Y2702">
        <v>27461.964599999999</v>
      </c>
      <c r="Z2702">
        <v>40254.028720000002</v>
      </c>
      <c r="AA2702">
        <v>53949.271800000002</v>
      </c>
      <c r="AB2702">
        <v>66184.884489999997</v>
      </c>
      <c r="AC2702">
        <v>76841.803119999997</v>
      </c>
      <c r="AD2702">
        <v>85035.958299999998</v>
      </c>
      <c r="AE2702">
        <v>91398.609970000005</v>
      </c>
      <c r="AF2702">
        <v>95757.226360000001</v>
      </c>
      <c r="AG2702">
        <v>98826.637820000004</v>
      </c>
      <c r="AH2702">
        <v>101538.87820000001</v>
      </c>
      <c r="AI2702">
        <v>101763.46679999999</v>
      </c>
      <c r="AJ2702">
        <v>98532.746950000001</v>
      </c>
      <c r="AK2702">
        <v>94925.692850000007</v>
      </c>
      <c r="AL2702">
        <v>89873.611969999998</v>
      </c>
      <c r="AM2702">
        <v>82034.359559999997</v>
      </c>
      <c r="AN2702">
        <v>72410.816200000001</v>
      </c>
      <c r="AO2702">
        <v>60991.81783</v>
      </c>
      <c r="AP2702">
        <v>48646.86477</v>
      </c>
      <c r="AQ2702">
        <v>35618.019829999997</v>
      </c>
      <c r="AR2702">
        <v>24038.489750000001</v>
      </c>
      <c r="AS2702">
        <v>14151.833549999999</v>
      </c>
      <c r="AT2702">
        <v>6817.958106</v>
      </c>
      <c r="AU2702">
        <v>2357.786908</v>
      </c>
      <c r="AV2702">
        <v>320.82751000000002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</row>
    <row r="2703" spans="1:56" x14ac:dyDescent="0.25">
      <c r="A2703" t="s">
        <v>323</v>
      </c>
      <c r="D2703" t="s">
        <v>3</v>
      </c>
      <c r="G2703" s="156">
        <v>43102</v>
      </c>
      <c r="H2703" s="41">
        <f t="shared" ref="H2703:H2766" si="47">IF(D2703&lt;&gt;"Jemena",
IF(SUM(I2703:BD2703)&gt;0,SUM(I2703:BD2703),SUM(I2703:BD2703)*-1),
IF(AND(F2703&lt;&gt;"Jemena residential",F2703&lt;&gt;"Jemena small business"),0,IF(SUM(I2703:BD2703)&gt;0,SUM(I2703:BD2703),SUM(I2703:BD2703)*-1)))</f>
        <v>1250401.4522029997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427.71580499999999</v>
      </c>
      <c r="V2703">
        <v>1697.3428220000001</v>
      </c>
      <c r="W2703">
        <v>6994.939488</v>
      </c>
      <c r="X2703">
        <v>14242.102849999999</v>
      </c>
      <c r="Y2703">
        <v>22171.040270000001</v>
      </c>
      <c r="Z2703">
        <v>35970.803399999997</v>
      </c>
      <c r="AA2703">
        <v>41906.53052</v>
      </c>
      <c r="AB2703">
        <v>51103.465640000002</v>
      </c>
      <c r="AC2703">
        <v>57854.054400000001</v>
      </c>
      <c r="AD2703">
        <v>64807.559099999999</v>
      </c>
      <c r="AE2703">
        <v>71677.990890000001</v>
      </c>
      <c r="AF2703">
        <v>75604.001959999994</v>
      </c>
      <c r="AG2703">
        <v>80811.726739999998</v>
      </c>
      <c r="AH2703">
        <v>83530.176359999998</v>
      </c>
      <c r="AI2703">
        <v>80835.747910000006</v>
      </c>
      <c r="AJ2703">
        <v>82152.167060000007</v>
      </c>
      <c r="AK2703">
        <v>79310.622159999999</v>
      </c>
      <c r="AL2703">
        <v>79646.473750000005</v>
      </c>
      <c r="AM2703">
        <v>75510.567339999994</v>
      </c>
      <c r="AN2703">
        <v>66966.232180000006</v>
      </c>
      <c r="AO2703">
        <v>57112.142319999999</v>
      </c>
      <c r="AP2703">
        <v>46606.769119999997</v>
      </c>
      <c r="AQ2703">
        <v>32438.59564</v>
      </c>
      <c r="AR2703">
        <v>20932.968369999999</v>
      </c>
      <c r="AS2703">
        <v>12754.759770000001</v>
      </c>
      <c r="AT2703">
        <v>5749.8661220000004</v>
      </c>
      <c r="AU2703">
        <v>1424.57115</v>
      </c>
      <c r="AV2703">
        <v>160.51906600000001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</row>
    <row r="2704" spans="1:56" x14ac:dyDescent="0.25">
      <c r="A2704" t="s">
        <v>323</v>
      </c>
      <c r="D2704" t="s">
        <v>3</v>
      </c>
      <c r="G2704" s="156">
        <v>43103</v>
      </c>
      <c r="H2704" s="41">
        <f t="shared" si="47"/>
        <v>1476926.1479029995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346.25822299999999</v>
      </c>
      <c r="V2704">
        <v>2310.6333330000002</v>
      </c>
      <c r="W2704">
        <v>7121.0175820000004</v>
      </c>
      <c r="X2704">
        <v>14202.7469</v>
      </c>
      <c r="Y2704">
        <v>23994.977439999999</v>
      </c>
      <c r="Z2704">
        <v>35712.769</v>
      </c>
      <c r="AA2704">
        <v>44895.696960000001</v>
      </c>
      <c r="AB2704">
        <v>54769.393190000003</v>
      </c>
      <c r="AC2704">
        <v>66475.598840000006</v>
      </c>
      <c r="AD2704">
        <v>73857.089619999999</v>
      </c>
      <c r="AE2704">
        <v>78803.756479999996</v>
      </c>
      <c r="AF2704">
        <v>87191.31998</v>
      </c>
      <c r="AG2704">
        <v>95888.435169999997</v>
      </c>
      <c r="AH2704">
        <v>101440.8431</v>
      </c>
      <c r="AI2704">
        <v>104670.3778</v>
      </c>
      <c r="AJ2704">
        <v>104537.8054</v>
      </c>
      <c r="AK2704">
        <v>101541.8128</v>
      </c>
      <c r="AL2704">
        <v>96472.944870000007</v>
      </c>
      <c r="AM2704">
        <v>88964.452690000006</v>
      </c>
      <c r="AN2704">
        <v>79214.644499999995</v>
      </c>
      <c r="AO2704">
        <v>67426.631720000005</v>
      </c>
      <c r="AP2704">
        <v>54133.683060000003</v>
      </c>
      <c r="AQ2704">
        <v>39369.538489999999</v>
      </c>
      <c r="AR2704">
        <v>26845.501240000001</v>
      </c>
      <c r="AS2704">
        <v>15833.09116</v>
      </c>
      <c r="AT2704">
        <v>7811.3082080000004</v>
      </c>
      <c r="AU2704">
        <v>2713.640363</v>
      </c>
      <c r="AV2704">
        <v>380.17978399999998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</row>
    <row r="2705" spans="1:56" x14ac:dyDescent="0.25">
      <c r="A2705" t="s">
        <v>323</v>
      </c>
      <c r="D2705" t="s">
        <v>3</v>
      </c>
      <c r="G2705" s="156">
        <v>43104</v>
      </c>
      <c r="H2705" s="41">
        <f t="shared" si="47"/>
        <v>1423885.1708230001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394.35168299999998</v>
      </c>
      <c r="V2705">
        <v>2361.2928489999999</v>
      </c>
      <c r="W2705">
        <v>7144.4226090000002</v>
      </c>
      <c r="X2705">
        <v>15922.68965</v>
      </c>
      <c r="Y2705">
        <v>26996.698950000002</v>
      </c>
      <c r="Z2705">
        <v>40005.320440000003</v>
      </c>
      <c r="AA2705">
        <v>52922.495439999999</v>
      </c>
      <c r="AB2705">
        <v>64100.749199999998</v>
      </c>
      <c r="AC2705">
        <v>74423.000109999994</v>
      </c>
      <c r="AD2705">
        <v>83202.289090000006</v>
      </c>
      <c r="AE2705">
        <v>89995.800050000005</v>
      </c>
      <c r="AF2705">
        <v>94279.893960000001</v>
      </c>
      <c r="AG2705">
        <v>95277.737399999998</v>
      </c>
      <c r="AH2705">
        <v>97180.809269999998</v>
      </c>
      <c r="AI2705">
        <v>95047.736250000002</v>
      </c>
      <c r="AJ2705">
        <v>94870.245909999998</v>
      </c>
      <c r="AK2705">
        <v>91474.300700000007</v>
      </c>
      <c r="AL2705">
        <v>85741.095719999998</v>
      </c>
      <c r="AM2705">
        <v>77549.79896</v>
      </c>
      <c r="AN2705">
        <v>68504.609779999999</v>
      </c>
      <c r="AO2705">
        <v>56193.977099999996</v>
      </c>
      <c r="AP2705">
        <v>44693.138270000003</v>
      </c>
      <c r="AQ2705">
        <v>29529.313910000001</v>
      </c>
      <c r="AR2705">
        <v>18494.07345</v>
      </c>
      <c r="AS2705">
        <v>9955.6990549999991</v>
      </c>
      <c r="AT2705">
        <v>4950.644773</v>
      </c>
      <c r="AU2705">
        <v>2318.157099</v>
      </c>
      <c r="AV2705">
        <v>354.82914499999998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</row>
    <row r="2706" spans="1:56" x14ac:dyDescent="0.25">
      <c r="A2706" t="s">
        <v>323</v>
      </c>
      <c r="D2706" t="s">
        <v>3</v>
      </c>
      <c r="G2706" s="156">
        <v>43105</v>
      </c>
      <c r="H2706" s="41">
        <f t="shared" si="47"/>
        <v>1353253.7886759995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269.85233599999998</v>
      </c>
      <c r="V2706">
        <v>1902.16149</v>
      </c>
      <c r="W2706">
        <v>6296.2142329999997</v>
      </c>
      <c r="X2706">
        <v>14037.31309</v>
      </c>
      <c r="Y2706">
        <v>24505.046620000001</v>
      </c>
      <c r="Z2706">
        <v>35636.853159999999</v>
      </c>
      <c r="AA2706">
        <v>48559.760909999997</v>
      </c>
      <c r="AB2706">
        <v>62094.767489999998</v>
      </c>
      <c r="AC2706">
        <v>73785.184290000005</v>
      </c>
      <c r="AD2706">
        <v>81661.913310000004</v>
      </c>
      <c r="AE2706">
        <v>87286.630869999994</v>
      </c>
      <c r="AF2706">
        <v>90739.799840000007</v>
      </c>
      <c r="AG2706">
        <v>93315.759550000002</v>
      </c>
      <c r="AH2706">
        <v>94141.504530000006</v>
      </c>
      <c r="AI2706">
        <v>92964.769880000007</v>
      </c>
      <c r="AJ2706">
        <v>90209.53787</v>
      </c>
      <c r="AK2706">
        <v>85394.313200000004</v>
      </c>
      <c r="AL2706">
        <v>79360.168780000007</v>
      </c>
      <c r="AM2706">
        <v>71260.215320000003</v>
      </c>
      <c r="AN2706">
        <v>60411.887690000003</v>
      </c>
      <c r="AO2706">
        <v>51149.344779999999</v>
      </c>
      <c r="AP2706">
        <v>41157.672610000001</v>
      </c>
      <c r="AQ2706">
        <v>29963.153610000001</v>
      </c>
      <c r="AR2706">
        <v>19722.48947</v>
      </c>
      <c r="AS2706">
        <v>10972.892690000001</v>
      </c>
      <c r="AT2706">
        <v>5032.2400680000001</v>
      </c>
      <c r="AU2706">
        <v>1264.027951</v>
      </c>
      <c r="AV2706">
        <v>158.31303800000001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</row>
    <row r="2707" spans="1:56" x14ac:dyDescent="0.25">
      <c r="A2707" t="s">
        <v>323</v>
      </c>
      <c r="D2707" t="s">
        <v>3</v>
      </c>
      <c r="G2707" s="156">
        <v>43106</v>
      </c>
      <c r="H2707" s="41">
        <f t="shared" si="47"/>
        <v>994420.22742799995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307.89411899999999</v>
      </c>
      <c r="V2707">
        <v>1873.451791</v>
      </c>
      <c r="W2707">
        <v>6099.7846600000003</v>
      </c>
      <c r="X2707">
        <v>13402.523279999999</v>
      </c>
      <c r="Y2707">
        <v>22894.25548</v>
      </c>
      <c r="Z2707">
        <v>32328.632809999999</v>
      </c>
      <c r="AA2707">
        <v>42310.719129999998</v>
      </c>
      <c r="AB2707">
        <v>50643.063600000001</v>
      </c>
      <c r="AC2707">
        <v>57398.891860000003</v>
      </c>
      <c r="AD2707">
        <v>62641.209719999999</v>
      </c>
      <c r="AE2707">
        <v>65803.870899999994</v>
      </c>
      <c r="AF2707">
        <v>67923.826740000004</v>
      </c>
      <c r="AG2707">
        <v>68709.848469999997</v>
      </c>
      <c r="AH2707">
        <v>68468.140069999994</v>
      </c>
      <c r="AI2707">
        <v>66259.224189999994</v>
      </c>
      <c r="AJ2707">
        <v>62279.7952</v>
      </c>
      <c r="AK2707">
        <v>58463.390449999999</v>
      </c>
      <c r="AL2707">
        <v>54472.464419999997</v>
      </c>
      <c r="AM2707">
        <v>48791.586589999999</v>
      </c>
      <c r="AN2707">
        <v>41626.122730000003</v>
      </c>
      <c r="AO2707">
        <v>33660.709360000001</v>
      </c>
      <c r="AP2707">
        <v>25698.523659999999</v>
      </c>
      <c r="AQ2707">
        <v>18177.318790000001</v>
      </c>
      <c r="AR2707">
        <v>12791.67266</v>
      </c>
      <c r="AS2707">
        <v>6959.3140910000002</v>
      </c>
      <c r="AT2707">
        <v>3248.2325209999999</v>
      </c>
      <c r="AU2707">
        <v>1046.501505</v>
      </c>
      <c r="AV2707">
        <v>139.25863100000001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</row>
    <row r="2708" spans="1:56" x14ac:dyDescent="0.25">
      <c r="A2708" t="s">
        <v>323</v>
      </c>
      <c r="D2708" t="s">
        <v>3</v>
      </c>
      <c r="G2708" s="156">
        <v>43107</v>
      </c>
      <c r="H2708" s="41">
        <f t="shared" si="47"/>
        <v>854275.23892900022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142.13663600000001</v>
      </c>
      <c r="V2708">
        <v>1179.4655949999999</v>
      </c>
      <c r="W2708">
        <v>3745.1572139999998</v>
      </c>
      <c r="X2708">
        <v>7431.3771260000003</v>
      </c>
      <c r="Y2708">
        <v>13230.2338</v>
      </c>
      <c r="Z2708">
        <v>18811.56236</v>
      </c>
      <c r="AA2708">
        <v>27310.35569</v>
      </c>
      <c r="AB2708">
        <v>28789.669559999998</v>
      </c>
      <c r="AC2708">
        <v>35668.378819999998</v>
      </c>
      <c r="AD2708">
        <v>43633.756880000001</v>
      </c>
      <c r="AE2708">
        <v>49113.398549999998</v>
      </c>
      <c r="AF2708">
        <v>60043.813450000001</v>
      </c>
      <c r="AG2708">
        <v>62587.804920000002</v>
      </c>
      <c r="AH2708">
        <v>63913.442300000002</v>
      </c>
      <c r="AI2708">
        <v>61193.331299999998</v>
      </c>
      <c r="AJ2708">
        <v>59294.732179999999</v>
      </c>
      <c r="AK2708">
        <v>54588.721870000001</v>
      </c>
      <c r="AL2708">
        <v>50480.39791</v>
      </c>
      <c r="AM2708">
        <v>50656.666559999998</v>
      </c>
      <c r="AN2708">
        <v>45767.695390000001</v>
      </c>
      <c r="AO2708">
        <v>38739.114350000003</v>
      </c>
      <c r="AP2708">
        <v>29686.467410000001</v>
      </c>
      <c r="AQ2708">
        <v>24334.167659999999</v>
      </c>
      <c r="AR2708">
        <v>12320.99257</v>
      </c>
      <c r="AS2708">
        <v>7356.3566950000004</v>
      </c>
      <c r="AT2708">
        <v>2957.9443630000001</v>
      </c>
      <c r="AU2708">
        <v>1097.3350720000001</v>
      </c>
      <c r="AV2708">
        <v>200.762698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</row>
    <row r="2709" spans="1:56" x14ac:dyDescent="0.25">
      <c r="A2709" t="s">
        <v>323</v>
      </c>
      <c r="D2709" t="s">
        <v>3</v>
      </c>
      <c r="G2709" s="156">
        <v>43108</v>
      </c>
      <c r="H2709" s="41">
        <f t="shared" si="47"/>
        <v>882483.97639099997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106.682</v>
      </c>
      <c r="V2709">
        <v>769.85890600000005</v>
      </c>
      <c r="W2709">
        <v>2246.0404659999999</v>
      </c>
      <c r="X2709">
        <v>4809.8180890000003</v>
      </c>
      <c r="Y2709">
        <v>8835.5126199999995</v>
      </c>
      <c r="Z2709">
        <v>15699.53456</v>
      </c>
      <c r="AA2709">
        <v>23765.396649999999</v>
      </c>
      <c r="AB2709">
        <v>33829.539879999997</v>
      </c>
      <c r="AC2709">
        <v>40672.126020000003</v>
      </c>
      <c r="AD2709">
        <v>45606.840429999997</v>
      </c>
      <c r="AE2709">
        <v>54143.23921</v>
      </c>
      <c r="AF2709">
        <v>62230.417970000002</v>
      </c>
      <c r="AG2709">
        <v>60334.188329999997</v>
      </c>
      <c r="AH2709">
        <v>54258.829080000003</v>
      </c>
      <c r="AI2709">
        <v>50607.369709999999</v>
      </c>
      <c r="AJ2709">
        <v>54537.04004</v>
      </c>
      <c r="AK2709">
        <v>65473.82533</v>
      </c>
      <c r="AL2709">
        <v>65106.985970000002</v>
      </c>
      <c r="AM2709">
        <v>63695.423419999999</v>
      </c>
      <c r="AN2709">
        <v>54063.558689999998</v>
      </c>
      <c r="AO2709">
        <v>42452.060389999999</v>
      </c>
      <c r="AP2709">
        <v>26529.543669999999</v>
      </c>
      <c r="AQ2709">
        <v>17047.831870000002</v>
      </c>
      <c r="AR2709">
        <v>16570.38103</v>
      </c>
      <c r="AS2709">
        <v>10901.229020000001</v>
      </c>
      <c r="AT2709">
        <v>5799.550416</v>
      </c>
      <c r="AU2709">
        <v>1960.3342419999999</v>
      </c>
      <c r="AV2709">
        <v>430.81838199999999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</row>
    <row r="2710" spans="1:56" x14ac:dyDescent="0.25">
      <c r="A2710" t="s">
        <v>323</v>
      </c>
      <c r="D2710" t="s">
        <v>3</v>
      </c>
      <c r="G2710" s="156">
        <v>43109</v>
      </c>
      <c r="H2710" s="41">
        <f t="shared" si="47"/>
        <v>1412272.9553539997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266.54654099999999</v>
      </c>
      <c r="V2710">
        <v>1904.6250170000001</v>
      </c>
      <c r="W2710">
        <v>6333.8302979999999</v>
      </c>
      <c r="X2710">
        <v>14572.552159999999</v>
      </c>
      <c r="Y2710">
        <v>25716.944940000001</v>
      </c>
      <c r="Z2710">
        <v>37953.579469999997</v>
      </c>
      <c r="AA2710">
        <v>49751.399039999997</v>
      </c>
      <c r="AB2710">
        <v>58719.732060000002</v>
      </c>
      <c r="AC2710">
        <v>63932.995620000002</v>
      </c>
      <c r="AD2710">
        <v>69412.48977</v>
      </c>
      <c r="AE2710">
        <v>70866.418189999997</v>
      </c>
      <c r="AF2710">
        <v>80986.571960000001</v>
      </c>
      <c r="AG2710">
        <v>83158.479170000006</v>
      </c>
      <c r="AH2710">
        <v>87203.603730000003</v>
      </c>
      <c r="AI2710">
        <v>89837.743010000006</v>
      </c>
      <c r="AJ2710">
        <v>94757.444170000002</v>
      </c>
      <c r="AK2710">
        <v>96498.339330000003</v>
      </c>
      <c r="AL2710">
        <v>94378.033429999996</v>
      </c>
      <c r="AM2710">
        <v>88153.784910000002</v>
      </c>
      <c r="AN2710">
        <v>79363.722370000003</v>
      </c>
      <c r="AO2710">
        <v>67486.15423</v>
      </c>
      <c r="AP2710">
        <v>54740.726669999996</v>
      </c>
      <c r="AQ2710">
        <v>40775.407950000001</v>
      </c>
      <c r="AR2710">
        <v>27661.06194</v>
      </c>
      <c r="AS2710">
        <v>16480.9905</v>
      </c>
      <c r="AT2710">
        <v>8160.7825039999998</v>
      </c>
      <c r="AU2710">
        <v>2814.985009</v>
      </c>
      <c r="AV2710">
        <v>384.01136500000001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</row>
    <row r="2711" spans="1:56" x14ac:dyDescent="0.25">
      <c r="A2711" t="s">
        <v>323</v>
      </c>
      <c r="D2711" t="s">
        <v>3</v>
      </c>
      <c r="G2711" s="156">
        <v>43110</v>
      </c>
      <c r="H2711" s="41">
        <f t="shared" si="47"/>
        <v>1195144.6009049998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255.51572999999999</v>
      </c>
      <c r="V2711">
        <v>1887.020192</v>
      </c>
      <c r="W2711">
        <v>6377.2751980000003</v>
      </c>
      <c r="X2711">
        <v>14202.690989999999</v>
      </c>
      <c r="Y2711">
        <v>25000.91949</v>
      </c>
      <c r="Z2711">
        <v>37593.130340000003</v>
      </c>
      <c r="AA2711">
        <v>50399.815849999999</v>
      </c>
      <c r="AB2711">
        <v>59194.065649999997</v>
      </c>
      <c r="AC2711">
        <v>70901.916010000001</v>
      </c>
      <c r="AD2711">
        <v>73063.765899999999</v>
      </c>
      <c r="AE2711">
        <v>75863.11047</v>
      </c>
      <c r="AF2711">
        <v>79845.856759999995</v>
      </c>
      <c r="AG2711">
        <v>82869.61825</v>
      </c>
      <c r="AH2711">
        <v>84087.064740000002</v>
      </c>
      <c r="AI2711">
        <v>72077.40453</v>
      </c>
      <c r="AJ2711">
        <v>61154.890630000002</v>
      </c>
      <c r="AK2711">
        <v>61202.440909999998</v>
      </c>
      <c r="AL2711">
        <v>63478.773450000001</v>
      </c>
      <c r="AM2711">
        <v>63142.825689999998</v>
      </c>
      <c r="AN2711">
        <v>52546.190289999999</v>
      </c>
      <c r="AO2711">
        <v>42744.137860000003</v>
      </c>
      <c r="AP2711">
        <v>41005.64069</v>
      </c>
      <c r="AQ2711">
        <v>32899.557359999999</v>
      </c>
      <c r="AR2711">
        <v>21793.05155</v>
      </c>
      <c r="AS2711">
        <v>12818.897489999999</v>
      </c>
      <c r="AT2711">
        <v>6177.1636120000003</v>
      </c>
      <c r="AU2711">
        <v>2169.970292</v>
      </c>
      <c r="AV2711">
        <v>391.89098100000001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</row>
    <row r="2712" spans="1:56" x14ac:dyDescent="0.25">
      <c r="A2712" t="s">
        <v>323</v>
      </c>
      <c r="D2712" t="s">
        <v>3</v>
      </c>
      <c r="G2712" s="156">
        <v>43111</v>
      </c>
      <c r="H2712" s="41">
        <f t="shared" si="47"/>
        <v>1092866.5963719999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327.726899</v>
      </c>
      <c r="V2712">
        <v>1936.729953</v>
      </c>
      <c r="W2712">
        <v>5936.2113280000003</v>
      </c>
      <c r="X2712">
        <v>13077.873100000001</v>
      </c>
      <c r="Y2712">
        <v>24462.50044</v>
      </c>
      <c r="Z2712">
        <v>36090.357000000004</v>
      </c>
      <c r="AA2712">
        <v>46314.416819999999</v>
      </c>
      <c r="AB2712">
        <v>58483.62614</v>
      </c>
      <c r="AC2712">
        <v>67106.830230000007</v>
      </c>
      <c r="AD2712">
        <v>76954.381580000001</v>
      </c>
      <c r="AE2712">
        <v>81944.984349999999</v>
      </c>
      <c r="AF2712">
        <v>83156.027109999995</v>
      </c>
      <c r="AG2712">
        <v>81851.736969999998</v>
      </c>
      <c r="AH2712">
        <v>78733.815430000002</v>
      </c>
      <c r="AI2712">
        <v>75150.578569999998</v>
      </c>
      <c r="AJ2712">
        <v>70802.347460000005</v>
      </c>
      <c r="AK2712">
        <v>58373.077899999997</v>
      </c>
      <c r="AL2712">
        <v>54423.717900000003</v>
      </c>
      <c r="AM2712">
        <v>54425.191030000002</v>
      </c>
      <c r="AN2712">
        <v>41859.034489999998</v>
      </c>
      <c r="AO2712">
        <v>25806.208900000001</v>
      </c>
      <c r="AP2712">
        <v>21824.624660000001</v>
      </c>
      <c r="AQ2712">
        <v>14117.41469</v>
      </c>
      <c r="AR2712">
        <v>10235.425380000001</v>
      </c>
      <c r="AS2712">
        <v>6261.0899650000001</v>
      </c>
      <c r="AT2712">
        <v>2597.216872</v>
      </c>
      <c r="AU2712">
        <v>506.931376</v>
      </c>
      <c r="AV2712">
        <v>106.519829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</row>
    <row r="2713" spans="1:56" x14ac:dyDescent="0.25">
      <c r="A2713" t="s">
        <v>323</v>
      </c>
      <c r="D2713" t="s">
        <v>3</v>
      </c>
      <c r="G2713" s="156">
        <v>43112</v>
      </c>
      <c r="H2713" s="41">
        <f t="shared" si="47"/>
        <v>150366.86346599995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66.394261999999998</v>
      </c>
      <c r="V2713">
        <v>178.679191</v>
      </c>
      <c r="W2713">
        <v>510.112888</v>
      </c>
      <c r="X2713">
        <v>860.411025</v>
      </c>
      <c r="Y2713">
        <v>1656.9506919999999</v>
      </c>
      <c r="Z2713">
        <v>3623.3304290000001</v>
      </c>
      <c r="AA2713">
        <v>5178.958216</v>
      </c>
      <c r="AB2713">
        <v>6095.6447879999996</v>
      </c>
      <c r="AC2713">
        <v>7934.0433579999999</v>
      </c>
      <c r="AD2713">
        <v>11546.937169999999</v>
      </c>
      <c r="AE2713">
        <v>14625.57013</v>
      </c>
      <c r="AF2713">
        <v>11603.00194</v>
      </c>
      <c r="AG2713">
        <v>10219.500019999999</v>
      </c>
      <c r="AH2713">
        <v>7989.3666160000002</v>
      </c>
      <c r="AI2713">
        <v>13433.140869999999</v>
      </c>
      <c r="AJ2713">
        <v>14386.59886</v>
      </c>
      <c r="AK2713">
        <v>9950.9530080000004</v>
      </c>
      <c r="AL2713">
        <v>7769.1255309999997</v>
      </c>
      <c r="AM2713">
        <v>6425.0697929999997</v>
      </c>
      <c r="AN2713">
        <v>4100.5675529999999</v>
      </c>
      <c r="AO2713">
        <v>4080.6162279999999</v>
      </c>
      <c r="AP2713">
        <v>3011.1578100000002</v>
      </c>
      <c r="AQ2713">
        <v>2089.5540940000001</v>
      </c>
      <c r="AR2713">
        <v>1292.244273</v>
      </c>
      <c r="AS2713">
        <v>923.85206600000004</v>
      </c>
      <c r="AT2713">
        <v>530.39050599999996</v>
      </c>
      <c r="AU2713">
        <v>202.48235600000001</v>
      </c>
      <c r="AV2713">
        <v>82.209793000000005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</row>
    <row r="2714" spans="1:56" x14ac:dyDescent="0.25">
      <c r="A2714" t="s">
        <v>323</v>
      </c>
      <c r="D2714" t="s">
        <v>3</v>
      </c>
      <c r="G2714" s="156">
        <v>43113</v>
      </c>
      <c r="H2714" s="41">
        <f t="shared" si="47"/>
        <v>719348.25558099977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87.232674000000003</v>
      </c>
      <c r="V2714">
        <v>954.59278600000005</v>
      </c>
      <c r="W2714">
        <v>4082.7501029999999</v>
      </c>
      <c r="X2714">
        <v>13416.862279999999</v>
      </c>
      <c r="Y2714">
        <v>24928.996650000001</v>
      </c>
      <c r="Z2714">
        <v>35329.917269999998</v>
      </c>
      <c r="AA2714">
        <v>40870.729650000001</v>
      </c>
      <c r="AB2714">
        <v>44716.300819999997</v>
      </c>
      <c r="AC2714">
        <v>49625.185210000003</v>
      </c>
      <c r="AD2714">
        <v>54346.358529999998</v>
      </c>
      <c r="AE2714">
        <v>59910.815119999999</v>
      </c>
      <c r="AF2714">
        <v>47706.535360000002</v>
      </c>
      <c r="AG2714">
        <v>52345.28757</v>
      </c>
      <c r="AH2714">
        <v>41488.955699999999</v>
      </c>
      <c r="AI2714">
        <v>35376.945099999997</v>
      </c>
      <c r="AJ2714">
        <v>29097.641909999998</v>
      </c>
      <c r="AK2714">
        <v>28295.501820000001</v>
      </c>
      <c r="AL2714">
        <v>25576.42771</v>
      </c>
      <c r="AM2714">
        <v>22736.833930000001</v>
      </c>
      <c r="AN2714">
        <v>19907.43995</v>
      </c>
      <c r="AO2714">
        <v>17397.02175</v>
      </c>
      <c r="AP2714">
        <v>22035.558400000002</v>
      </c>
      <c r="AQ2714">
        <v>20327.404770000001</v>
      </c>
      <c r="AR2714">
        <v>14007.80213</v>
      </c>
      <c r="AS2714">
        <v>8150.3805940000002</v>
      </c>
      <c r="AT2714">
        <v>4242.2418509999998</v>
      </c>
      <c r="AU2714">
        <v>1978.1411210000001</v>
      </c>
      <c r="AV2714">
        <v>408.39482199999998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</row>
    <row r="2715" spans="1:56" x14ac:dyDescent="0.25">
      <c r="A2715" t="s">
        <v>323</v>
      </c>
      <c r="D2715" t="s">
        <v>3</v>
      </c>
      <c r="G2715" s="156">
        <v>43114</v>
      </c>
      <c r="H2715" s="41">
        <f t="shared" si="47"/>
        <v>1571437.742935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138.71770799999999</v>
      </c>
      <c r="V2715">
        <v>1482.9232569999999</v>
      </c>
      <c r="W2715">
        <v>5486.2240240000001</v>
      </c>
      <c r="X2715">
        <v>12826.221250000001</v>
      </c>
      <c r="Y2715">
        <v>22517.370869999999</v>
      </c>
      <c r="Z2715">
        <v>34688.758690000002</v>
      </c>
      <c r="AA2715">
        <v>49856.433590000001</v>
      </c>
      <c r="AB2715">
        <v>57552.608189999999</v>
      </c>
      <c r="AC2715">
        <v>63117.891880000003</v>
      </c>
      <c r="AD2715">
        <v>75089.284920000006</v>
      </c>
      <c r="AE2715">
        <v>84772.034280000007</v>
      </c>
      <c r="AF2715">
        <v>93749.039850000001</v>
      </c>
      <c r="AG2715">
        <v>99119.51384</v>
      </c>
      <c r="AH2715">
        <v>105216.5901</v>
      </c>
      <c r="AI2715">
        <v>108878.7625</v>
      </c>
      <c r="AJ2715">
        <v>110445.87850000001</v>
      </c>
      <c r="AK2715">
        <v>109300.55220000001</v>
      </c>
      <c r="AL2715">
        <v>105109.52220000001</v>
      </c>
      <c r="AM2715">
        <v>98226.120630000005</v>
      </c>
      <c r="AN2715">
        <v>88251.841450000007</v>
      </c>
      <c r="AO2715">
        <v>75632.730590000006</v>
      </c>
      <c r="AP2715">
        <v>61634.95319</v>
      </c>
      <c r="AQ2715">
        <v>46104.335550000003</v>
      </c>
      <c r="AR2715">
        <v>31002.390930000001</v>
      </c>
      <c r="AS2715">
        <v>18500.028190000001</v>
      </c>
      <c r="AT2715">
        <v>9103.479045</v>
      </c>
      <c r="AU2715">
        <v>3178.5303050000002</v>
      </c>
      <c r="AV2715">
        <v>455.00520599999999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</row>
    <row r="2716" spans="1:56" x14ac:dyDescent="0.25">
      <c r="A2716" t="s">
        <v>323</v>
      </c>
      <c r="D2716" t="s">
        <v>3</v>
      </c>
      <c r="G2716" s="156">
        <v>43115</v>
      </c>
      <c r="H2716" s="41">
        <f t="shared" si="47"/>
        <v>1199014.4209249998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90.666335000000004</v>
      </c>
      <c r="V2716">
        <v>873.02676799999995</v>
      </c>
      <c r="W2716">
        <v>3487.5566220000001</v>
      </c>
      <c r="X2716">
        <v>8543.3542070000003</v>
      </c>
      <c r="Y2716">
        <v>16890.997749999999</v>
      </c>
      <c r="Z2716">
        <v>27933.730380000001</v>
      </c>
      <c r="AA2716">
        <v>38455.77882</v>
      </c>
      <c r="AB2716">
        <v>48332.906920000001</v>
      </c>
      <c r="AC2716">
        <v>60318.909039999999</v>
      </c>
      <c r="AD2716">
        <v>68114.935790000003</v>
      </c>
      <c r="AE2716">
        <v>75560.795790000004</v>
      </c>
      <c r="AF2716">
        <v>78413.434420000005</v>
      </c>
      <c r="AG2716">
        <v>82441.372810000001</v>
      </c>
      <c r="AH2716">
        <v>80923.455960000007</v>
      </c>
      <c r="AI2716">
        <v>77420.475709999999</v>
      </c>
      <c r="AJ2716">
        <v>74665.439750000005</v>
      </c>
      <c r="AK2716">
        <v>69460.013479999994</v>
      </c>
      <c r="AL2716">
        <v>65726.173250000007</v>
      </c>
      <c r="AM2716">
        <v>65534.403310000002</v>
      </c>
      <c r="AN2716">
        <v>62015.97451</v>
      </c>
      <c r="AO2716">
        <v>57135.101860000002</v>
      </c>
      <c r="AP2716">
        <v>49412.609389999998</v>
      </c>
      <c r="AQ2716">
        <v>38006.615870000001</v>
      </c>
      <c r="AR2716">
        <v>25561.127280000001</v>
      </c>
      <c r="AS2716">
        <v>14701.524090000001</v>
      </c>
      <c r="AT2716">
        <v>6755.8162940000002</v>
      </c>
      <c r="AU2716">
        <v>1965.865462</v>
      </c>
      <c r="AV2716">
        <v>272.35905700000001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</row>
    <row r="2717" spans="1:56" x14ac:dyDescent="0.25">
      <c r="A2717" t="s">
        <v>323</v>
      </c>
      <c r="D2717" t="s">
        <v>3</v>
      </c>
      <c r="G2717" s="156">
        <v>43116</v>
      </c>
      <c r="H2717" s="41">
        <f t="shared" si="47"/>
        <v>1552552.857852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175.708057</v>
      </c>
      <c r="V2717">
        <v>1572.676958</v>
      </c>
      <c r="W2717">
        <v>5758.3872959999999</v>
      </c>
      <c r="X2717">
        <v>13971.55186</v>
      </c>
      <c r="Y2717">
        <v>25768.895199999999</v>
      </c>
      <c r="Z2717">
        <v>39395.908580000003</v>
      </c>
      <c r="AA2717">
        <v>53730.56813</v>
      </c>
      <c r="AB2717">
        <v>67039.032200000001</v>
      </c>
      <c r="AC2717">
        <v>78738.900309999997</v>
      </c>
      <c r="AD2717">
        <v>88283.725789999997</v>
      </c>
      <c r="AE2717">
        <v>95323.426120000004</v>
      </c>
      <c r="AF2717">
        <v>100192.015</v>
      </c>
      <c r="AG2717">
        <v>104192.24189999999</v>
      </c>
      <c r="AH2717">
        <v>105950.402</v>
      </c>
      <c r="AI2717">
        <v>105476.72749999999</v>
      </c>
      <c r="AJ2717">
        <v>103629.3103</v>
      </c>
      <c r="AK2717">
        <v>99577.765950000001</v>
      </c>
      <c r="AL2717">
        <v>93903.284839999993</v>
      </c>
      <c r="AM2717">
        <v>86262.598370000007</v>
      </c>
      <c r="AN2717">
        <v>76364.265180000002</v>
      </c>
      <c r="AO2717">
        <v>64998.378940000002</v>
      </c>
      <c r="AP2717">
        <v>52359.128290000001</v>
      </c>
      <c r="AQ2717">
        <v>38706.375290000004</v>
      </c>
      <c r="AR2717">
        <v>25895.223689999999</v>
      </c>
      <c r="AS2717">
        <v>15162.72323</v>
      </c>
      <c r="AT2717">
        <v>7367.078399</v>
      </c>
      <c r="AU2717">
        <v>2449.1766080000002</v>
      </c>
      <c r="AV2717">
        <v>307.38186400000001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</row>
    <row r="2718" spans="1:56" x14ac:dyDescent="0.25">
      <c r="A2718" t="s">
        <v>323</v>
      </c>
      <c r="D2718" t="s">
        <v>3</v>
      </c>
      <c r="G2718" s="156">
        <v>43117</v>
      </c>
      <c r="H2718" s="41">
        <f t="shared" si="47"/>
        <v>1399696.8340100001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189.92228600000001</v>
      </c>
      <c r="V2718">
        <v>1548.7104200000001</v>
      </c>
      <c r="W2718">
        <v>5520.3780059999999</v>
      </c>
      <c r="X2718">
        <v>12693.618280000001</v>
      </c>
      <c r="Y2718">
        <v>24251.367999999999</v>
      </c>
      <c r="Z2718">
        <v>36832.546929999997</v>
      </c>
      <c r="AA2718">
        <v>51398.722349999996</v>
      </c>
      <c r="AB2718">
        <v>63454.664700000001</v>
      </c>
      <c r="AC2718">
        <v>74593.307719999997</v>
      </c>
      <c r="AD2718">
        <v>83556.315130000003</v>
      </c>
      <c r="AE2718">
        <v>89434.406350000005</v>
      </c>
      <c r="AF2718">
        <v>92738.746780000001</v>
      </c>
      <c r="AG2718">
        <v>95064.906260000003</v>
      </c>
      <c r="AH2718">
        <v>96448.612179999996</v>
      </c>
      <c r="AI2718">
        <v>95572.479990000007</v>
      </c>
      <c r="AJ2718">
        <v>92878.690690000003</v>
      </c>
      <c r="AK2718">
        <v>88769.789650000006</v>
      </c>
      <c r="AL2718">
        <v>82659.520449999996</v>
      </c>
      <c r="AM2718">
        <v>74992.545450000005</v>
      </c>
      <c r="AN2718">
        <v>65790.840169999996</v>
      </c>
      <c r="AO2718">
        <v>54848.549959999997</v>
      </c>
      <c r="AP2718">
        <v>43330.242180000001</v>
      </c>
      <c r="AQ2718">
        <v>31717.8161</v>
      </c>
      <c r="AR2718">
        <v>20968.484359999999</v>
      </c>
      <c r="AS2718">
        <v>12171.92383</v>
      </c>
      <c r="AT2718">
        <v>5919.6741679999996</v>
      </c>
      <c r="AU2718">
        <v>2049.7511239999999</v>
      </c>
      <c r="AV2718">
        <v>300.30049600000001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</row>
    <row r="2719" spans="1:56" x14ac:dyDescent="0.25">
      <c r="A2719" t="s">
        <v>323</v>
      </c>
      <c r="D2719" t="s">
        <v>3</v>
      </c>
      <c r="G2719" s="156">
        <v>43118</v>
      </c>
      <c r="H2719" s="41">
        <f t="shared" si="47"/>
        <v>1108626.120012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160.93801999999999</v>
      </c>
      <c r="V2719">
        <v>1316.9092270000001</v>
      </c>
      <c r="W2719">
        <v>4968.6516799999999</v>
      </c>
      <c r="X2719">
        <v>12380.280119999999</v>
      </c>
      <c r="Y2719">
        <v>22635.455460000001</v>
      </c>
      <c r="Z2719">
        <v>34135.144260000001</v>
      </c>
      <c r="AA2719">
        <v>46122.870540000004</v>
      </c>
      <c r="AB2719">
        <v>56531.217320000003</v>
      </c>
      <c r="AC2719">
        <v>65389.380720000001</v>
      </c>
      <c r="AD2719">
        <v>72119.955570000006</v>
      </c>
      <c r="AE2719">
        <v>76422.490529999995</v>
      </c>
      <c r="AF2719">
        <v>78677.354999999996</v>
      </c>
      <c r="AG2719">
        <v>78902.633830000006</v>
      </c>
      <c r="AH2719">
        <v>77652.163310000004</v>
      </c>
      <c r="AI2719">
        <v>75000.230720000007</v>
      </c>
      <c r="AJ2719">
        <v>71240.162039999996</v>
      </c>
      <c r="AK2719">
        <v>66092.611220000006</v>
      </c>
      <c r="AL2719">
        <v>60118.80704</v>
      </c>
      <c r="AM2719">
        <v>53174.33887</v>
      </c>
      <c r="AN2719">
        <v>44912.39516</v>
      </c>
      <c r="AO2719">
        <v>37088.023789999999</v>
      </c>
      <c r="AP2719">
        <v>28556.579679999999</v>
      </c>
      <c r="AQ2719">
        <v>20193.66733</v>
      </c>
      <c r="AR2719">
        <v>12937.477639999999</v>
      </c>
      <c r="AS2719">
        <v>7256.4242800000002</v>
      </c>
      <c r="AT2719">
        <v>3345.638007</v>
      </c>
      <c r="AU2719">
        <v>1116.891517</v>
      </c>
      <c r="AV2719">
        <v>177.427131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</row>
    <row r="2720" spans="1:56" x14ac:dyDescent="0.25">
      <c r="A2720" t="s">
        <v>323</v>
      </c>
      <c r="D2720" t="s">
        <v>3</v>
      </c>
      <c r="G2720" s="156">
        <v>43119</v>
      </c>
      <c r="H2720" s="41">
        <f t="shared" si="47"/>
        <v>969015.24125399988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141.81637499999999</v>
      </c>
      <c r="V2720">
        <v>1068.1504010000001</v>
      </c>
      <c r="W2720">
        <v>4061.4214860000002</v>
      </c>
      <c r="X2720">
        <v>10280.611800000001</v>
      </c>
      <c r="Y2720">
        <v>19024.437600000001</v>
      </c>
      <c r="Z2720">
        <v>28904.678019999999</v>
      </c>
      <c r="AA2720">
        <v>38957.368600000002</v>
      </c>
      <c r="AB2720">
        <v>47845.300539999997</v>
      </c>
      <c r="AC2720">
        <v>55031.059820000002</v>
      </c>
      <c r="AD2720">
        <v>60427.68247</v>
      </c>
      <c r="AE2720">
        <v>63837.839260000001</v>
      </c>
      <c r="AF2720">
        <v>65830.284190000006</v>
      </c>
      <c r="AG2720">
        <v>66971.899170000004</v>
      </c>
      <c r="AH2720">
        <v>66375.597320000001</v>
      </c>
      <c r="AI2720">
        <v>64677.027009999998</v>
      </c>
      <c r="AJ2720">
        <v>62346.418980000002</v>
      </c>
      <c r="AK2720">
        <v>58577.22006</v>
      </c>
      <c r="AL2720">
        <v>53534.3894</v>
      </c>
      <c r="AM2720">
        <v>48515.14258</v>
      </c>
      <c r="AN2720">
        <v>42079.702960000002</v>
      </c>
      <c r="AO2720">
        <v>35233.644330000003</v>
      </c>
      <c r="AP2720">
        <v>28068.586910000002</v>
      </c>
      <c r="AQ2720">
        <v>20676.688160000002</v>
      </c>
      <c r="AR2720">
        <v>13852.223400000001</v>
      </c>
      <c r="AS2720">
        <v>7800.2027390000003</v>
      </c>
      <c r="AT2720">
        <v>3618.7157820000002</v>
      </c>
      <c r="AU2720">
        <v>1136.7548099999999</v>
      </c>
      <c r="AV2720">
        <v>140.377081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</row>
    <row r="2721" spans="1:56" x14ac:dyDescent="0.25">
      <c r="A2721" t="s">
        <v>323</v>
      </c>
      <c r="D2721" t="s">
        <v>3</v>
      </c>
      <c r="G2721" s="156">
        <v>43120</v>
      </c>
      <c r="H2721" s="41">
        <f t="shared" si="47"/>
        <v>790299.91009999986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53.178472999999997</v>
      </c>
      <c r="V2721">
        <v>494.30558100000002</v>
      </c>
      <c r="W2721">
        <v>2016.9056290000001</v>
      </c>
      <c r="X2721">
        <v>5891.107078</v>
      </c>
      <c r="Y2721">
        <v>10396.851409999999</v>
      </c>
      <c r="Z2721">
        <v>17877.06954</v>
      </c>
      <c r="AA2721">
        <v>27125.80329</v>
      </c>
      <c r="AB2721">
        <v>37715.297530000003</v>
      </c>
      <c r="AC2721">
        <v>49322.991860000002</v>
      </c>
      <c r="AD2721">
        <v>54457.028989999999</v>
      </c>
      <c r="AE2721">
        <v>54756.998169999999</v>
      </c>
      <c r="AF2721">
        <v>59373.40683</v>
      </c>
      <c r="AG2721">
        <v>58641.031000000003</v>
      </c>
      <c r="AH2721">
        <v>58827.499250000001</v>
      </c>
      <c r="AI2721">
        <v>58533.68045</v>
      </c>
      <c r="AJ2721">
        <v>51091.48085</v>
      </c>
      <c r="AK2721">
        <v>49024.780729999999</v>
      </c>
      <c r="AL2721">
        <v>45294.594969999998</v>
      </c>
      <c r="AM2721">
        <v>35437.395470000003</v>
      </c>
      <c r="AN2721">
        <v>32905.180950000002</v>
      </c>
      <c r="AO2721">
        <v>27012.779920000001</v>
      </c>
      <c r="AP2721">
        <v>21114.218430000001</v>
      </c>
      <c r="AQ2721">
        <v>14104.45213</v>
      </c>
      <c r="AR2721">
        <v>12627.36879</v>
      </c>
      <c r="AS2721">
        <v>4039.412288</v>
      </c>
      <c r="AT2721">
        <v>1661.1835960000001</v>
      </c>
      <c r="AU2721">
        <v>453.05986999999999</v>
      </c>
      <c r="AV2721">
        <v>50.847025000000002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</row>
    <row r="2722" spans="1:56" x14ac:dyDescent="0.25">
      <c r="A2722" t="s">
        <v>323</v>
      </c>
      <c r="D2722" t="s">
        <v>3</v>
      </c>
      <c r="G2722" s="156">
        <v>43121</v>
      </c>
      <c r="H2722" s="41">
        <f t="shared" si="47"/>
        <v>709026.69052800012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52.722772999999997</v>
      </c>
      <c r="V2722">
        <v>407.22481800000003</v>
      </c>
      <c r="W2722">
        <v>1926.4877160000001</v>
      </c>
      <c r="X2722">
        <v>5750.6105090000001</v>
      </c>
      <c r="Y2722">
        <v>13484.440860000001</v>
      </c>
      <c r="Z2722">
        <v>22611.297269999999</v>
      </c>
      <c r="AA2722">
        <v>27553.609680000001</v>
      </c>
      <c r="AB2722">
        <v>30838.004529999998</v>
      </c>
      <c r="AC2722">
        <v>43088.33006</v>
      </c>
      <c r="AD2722">
        <v>54443.128920000003</v>
      </c>
      <c r="AE2722">
        <v>53428.402450000001</v>
      </c>
      <c r="AF2722">
        <v>55021.340219999998</v>
      </c>
      <c r="AG2722">
        <v>53234.498979999997</v>
      </c>
      <c r="AH2722">
        <v>48815.851349999997</v>
      </c>
      <c r="AI2722">
        <v>43950.390820000001</v>
      </c>
      <c r="AJ2722">
        <v>43034.417990000002</v>
      </c>
      <c r="AK2722">
        <v>43688.45721</v>
      </c>
      <c r="AL2722">
        <v>39694.774619999997</v>
      </c>
      <c r="AM2722">
        <v>31529.171419999999</v>
      </c>
      <c r="AN2722">
        <v>21922.82818</v>
      </c>
      <c r="AO2722">
        <v>23172.35699</v>
      </c>
      <c r="AP2722">
        <v>18050.224750000001</v>
      </c>
      <c r="AQ2722">
        <v>13556.911169999999</v>
      </c>
      <c r="AR2722">
        <v>9529.7743690000007</v>
      </c>
      <c r="AS2722">
        <v>7216.1647080000002</v>
      </c>
      <c r="AT2722">
        <v>2345.839504</v>
      </c>
      <c r="AU2722">
        <v>574.54575299999999</v>
      </c>
      <c r="AV2722">
        <v>104.882908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</row>
    <row r="2723" spans="1:56" x14ac:dyDescent="0.25">
      <c r="A2723" t="s">
        <v>323</v>
      </c>
      <c r="D2723" t="s">
        <v>3</v>
      </c>
      <c r="G2723" s="156">
        <v>43122</v>
      </c>
      <c r="H2723" s="41">
        <f t="shared" si="47"/>
        <v>964280.20022799983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50.000193000000003</v>
      </c>
      <c r="V2723">
        <v>395.28190000000001</v>
      </c>
      <c r="W2723">
        <v>1576.0535850000001</v>
      </c>
      <c r="X2723">
        <v>3780.2541270000002</v>
      </c>
      <c r="Y2723">
        <v>8552.1100669999996</v>
      </c>
      <c r="Z2723">
        <v>14521.569</v>
      </c>
      <c r="AA2723">
        <v>22887.857690000001</v>
      </c>
      <c r="AB2723">
        <v>30671.166840000002</v>
      </c>
      <c r="AC2723">
        <v>43866.093480000003</v>
      </c>
      <c r="AD2723">
        <v>54914.235249999998</v>
      </c>
      <c r="AE2723">
        <v>62617.927190000002</v>
      </c>
      <c r="AF2723">
        <v>65908.757519999999</v>
      </c>
      <c r="AG2723">
        <v>69174.372600000002</v>
      </c>
      <c r="AH2723">
        <v>71140.427979999993</v>
      </c>
      <c r="AI2723">
        <v>72029.232699999993</v>
      </c>
      <c r="AJ2723">
        <v>69470.982619999995</v>
      </c>
      <c r="AK2723">
        <v>67236.993390000003</v>
      </c>
      <c r="AL2723">
        <v>62452.513279999999</v>
      </c>
      <c r="AM2723">
        <v>56517.280939999997</v>
      </c>
      <c r="AN2723">
        <v>50268.101419999999</v>
      </c>
      <c r="AO2723">
        <v>42931.902820000003</v>
      </c>
      <c r="AP2723">
        <v>34062.208960000004</v>
      </c>
      <c r="AQ2723">
        <v>25370.111519999999</v>
      </c>
      <c r="AR2723">
        <v>17126.63538</v>
      </c>
      <c r="AS2723">
        <v>10026.463460000001</v>
      </c>
      <c r="AT2723">
        <v>4991.4255320000002</v>
      </c>
      <c r="AU2723">
        <v>1545.620343</v>
      </c>
      <c r="AV2723">
        <v>194.620441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</row>
    <row r="2724" spans="1:56" x14ac:dyDescent="0.25">
      <c r="A2724" t="s">
        <v>323</v>
      </c>
      <c r="D2724" t="s">
        <v>3</v>
      </c>
      <c r="G2724" s="156">
        <v>43123</v>
      </c>
      <c r="H2724" s="41">
        <f t="shared" si="47"/>
        <v>1314471.8930760005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42.295932999999998</v>
      </c>
      <c r="V2724">
        <v>508.52852999999999</v>
      </c>
      <c r="W2724">
        <v>2436.9952039999998</v>
      </c>
      <c r="X2724">
        <v>6586.6082660000002</v>
      </c>
      <c r="Y2724">
        <v>13623.775439999999</v>
      </c>
      <c r="Z2724">
        <v>24120.082600000002</v>
      </c>
      <c r="AA2724">
        <v>37702.016029999999</v>
      </c>
      <c r="AB2724">
        <v>53455.165300000001</v>
      </c>
      <c r="AC2724">
        <v>65271.3269</v>
      </c>
      <c r="AD2724">
        <v>74078.33584</v>
      </c>
      <c r="AE2724">
        <v>82945.336349999998</v>
      </c>
      <c r="AF2724">
        <v>89156.830820000003</v>
      </c>
      <c r="AG2724">
        <v>93035.762759999998</v>
      </c>
      <c r="AH2724">
        <v>94182.980060000002</v>
      </c>
      <c r="AI2724">
        <v>93564.12775</v>
      </c>
      <c r="AJ2724">
        <v>91689.311109999995</v>
      </c>
      <c r="AK2724">
        <v>88372.241330000004</v>
      </c>
      <c r="AL2724">
        <v>83041.135020000002</v>
      </c>
      <c r="AM2724">
        <v>76003.536890000003</v>
      </c>
      <c r="AN2724">
        <v>67063.728080000001</v>
      </c>
      <c r="AO2724">
        <v>56647.104950000001</v>
      </c>
      <c r="AP2724">
        <v>45060.74396</v>
      </c>
      <c r="AQ2724">
        <v>33085.171390000003</v>
      </c>
      <c r="AR2724">
        <v>21862.200700000001</v>
      </c>
      <c r="AS2724">
        <v>12613.83361</v>
      </c>
      <c r="AT2724">
        <v>6091.7956819999999</v>
      </c>
      <c r="AU2724">
        <v>1979.4248230000001</v>
      </c>
      <c r="AV2724">
        <v>251.497748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</row>
    <row r="2725" spans="1:56" x14ac:dyDescent="0.25">
      <c r="A2725" t="s">
        <v>323</v>
      </c>
      <c r="D2725" t="s">
        <v>3</v>
      </c>
      <c r="G2725" s="156">
        <v>43124</v>
      </c>
      <c r="H2725" s="41">
        <f t="shared" si="47"/>
        <v>1209758.5231609999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33.298257</v>
      </c>
      <c r="V2725">
        <v>368.24018999999998</v>
      </c>
      <c r="W2725">
        <v>1744.378113</v>
      </c>
      <c r="X2725">
        <v>4678.4431100000002</v>
      </c>
      <c r="Y2725">
        <v>10911.437610000001</v>
      </c>
      <c r="Z2725">
        <v>20198.006259999998</v>
      </c>
      <c r="AA2725">
        <v>30313.14056</v>
      </c>
      <c r="AB2725">
        <v>40688.615559999998</v>
      </c>
      <c r="AC2725">
        <v>53387.529060000001</v>
      </c>
      <c r="AD2725">
        <v>63263.26872</v>
      </c>
      <c r="AE2725">
        <v>70966.673720000006</v>
      </c>
      <c r="AF2725">
        <v>80276.047720000002</v>
      </c>
      <c r="AG2725">
        <v>86579.119779999994</v>
      </c>
      <c r="AH2725">
        <v>90294.353289999999</v>
      </c>
      <c r="AI2725">
        <v>91340.224459999998</v>
      </c>
      <c r="AJ2725">
        <v>90030.661059999999</v>
      </c>
      <c r="AK2725">
        <v>86241.13222</v>
      </c>
      <c r="AL2725">
        <v>80768.96041</v>
      </c>
      <c r="AM2725">
        <v>73779.930439999996</v>
      </c>
      <c r="AN2725">
        <v>64567.798320000002</v>
      </c>
      <c r="AO2725">
        <v>53547.635430000002</v>
      </c>
      <c r="AP2725">
        <v>43015.507619999997</v>
      </c>
      <c r="AQ2725">
        <v>31741.476900000001</v>
      </c>
      <c r="AR2725">
        <v>20970.250179999999</v>
      </c>
      <c r="AS2725">
        <v>12227.774939999999</v>
      </c>
      <c r="AT2725">
        <v>5815.5580179999997</v>
      </c>
      <c r="AU2725">
        <v>1805.803484</v>
      </c>
      <c r="AV2725">
        <v>203.25772900000001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</row>
    <row r="2726" spans="1:56" x14ac:dyDescent="0.25">
      <c r="A2726" t="s">
        <v>323</v>
      </c>
      <c r="D2726" t="s">
        <v>3</v>
      </c>
      <c r="G2726" s="156">
        <v>43125</v>
      </c>
      <c r="H2726" s="41">
        <f t="shared" si="47"/>
        <v>1014859.2887120001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27.315850999999999</v>
      </c>
      <c r="V2726">
        <v>258.58267999999998</v>
      </c>
      <c r="W2726">
        <v>1380.9656890000001</v>
      </c>
      <c r="X2726">
        <v>4429.9283560000003</v>
      </c>
      <c r="Y2726">
        <v>10073.66344</v>
      </c>
      <c r="Z2726">
        <v>19127.015640000001</v>
      </c>
      <c r="AA2726">
        <v>30157.60283</v>
      </c>
      <c r="AB2726">
        <v>42082.560640000003</v>
      </c>
      <c r="AC2726">
        <v>54500.270519999998</v>
      </c>
      <c r="AD2726">
        <v>64062.200700000001</v>
      </c>
      <c r="AE2726">
        <v>70779.228419999999</v>
      </c>
      <c r="AF2726">
        <v>75352.243860000002</v>
      </c>
      <c r="AG2726">
        <v>77190.901639999996</v>
      </c>
      <c r="AH2726">
        <v>80472.516300000003</v>
      </c>
      <c r="AI2726">
        <v>77854.691390000007</v>
      </c>
      <c r="AJ2726">
        <v>72895.383170000001</v>
      </c>
      <c r="AK2726">
        <v>65421.243540000003</v>
      </c>
      <c r="AL2726">
        <v>58805.911099999998</v>
      </c>
      <c r="AM2726">
        <v>54322.080889999997</v>
      </c>
      <c r="AN2726">
        <v>46690.440549999999</v>
      </c>
      <c r="AO2726">
        <v>38474.339399999997</v>
      </c>
      <c r="AP2726">
        <v>30741.77144</v>
      </c>
      <c r="AQ2726">
        <v>19342.296969999999</v>
      </c>
      <c r="AR2726">
        <v>10273.714959999999</v>
      </c>
      <c r="AS2726">
        <v>6231.0736880000004</v>
      </c>
      <c r="AT2726">
        <v>2998.8912209999999</v>
      </c>
      <c r="AU2726">
        <v>764.81700000000001</v>
      </c>
      <c r="AV2726">
        <v>147.63682700000001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</row>
    <row r="2727" spans="1:56" x14ac:dyDescent="0.25">
      <c r="A2727" t="s">
        <v>323</v>
      </c>
      <c r="D2727" t="s">
        <v>3</v>
      </c>
      <c r="G2727" s="156">
        <v>43126</v>
      </c>
      <c r="H2727" s="41">
        <f t="shared" si="47"/>
        <v>707432.5671519998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25.708238000000001</v>
      </c>
      <c r="V2727">
        <v>294.685495</v>
      </c>
      <c r="W2727">
        <v>1663.388379</v>
      </c>
      <c r="X2727">
        <v>4768.3802450000003</v>
      </c>
      <c r="Y2727">
        <v>10205.005160000001</v>
      </c>
      <c r="Z2727">
        <v>16414.154699999999</v>
      </c>
      <c r="AA2727">
        <v>22553.147359999999</v>
      </c>
      <c r="AB2727">
        <v>28120.5488</v>
      </c>
      <c r="AC2727">
        <v>37716.165919999999</v>
      </c>
      <c r="AD2727">
        <v>49989.100059999997</v>
      </c>
      <c r="AE2727">
        <v>56908.979789999998</v>
      </c>
      <c r="AF2727">
        <v>60819.467129999997</v>
      </c>
      <c r="AG2727">
        <v>66592.04926</v>
      </c>
      <c r="AH2727">
        <v>67991.851609999998</v>
      </c>
      <c r="AI2727">
        <v>59828.678970000001</v>
      </c>
      <c r="AJ2727">
        <v>49639.994989999999</v>
      </c>
      <c r="AK2727">
        <v>45017.609909999999</v>
      </c>
      <c r="AL2727">
        <v>35430.642039999999</v>
      </c>
      <c r="AM2727">
        <v>34341.764170000002</v>
      </c>
      <c r="AN2727">
        <v>25018.18562</v>
      </c>
      <c r="AO2727">
        <v>14256.635609999999</v>
      </c>
      <c r="AP2727">
        <v>8520.4013489999998</v>
      </c>
      <c r="AQ2727">
        <v>4970.5992910000004</v>
      </c>
      <c r="AR2727">
        <v>2968.299712</v>
      </c>
      <c r="AS2727">
        <v>1912.450918</v>
      </c>
      <c r="AT2727">
        <v>1009.2843789999999</v>
      </c>
      <c r="AU2727">
        <v>377.37600600000002</v>
      </c>
      <c r="AV2727">
        <v>78.012039999999999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</row>
    <row r="2728" spans="1:56" x14ac:dyDescent="0.25">
      <c r="A2728" t="s">
        <v>323</v>
      </c>
      <c r="D2728" t="s">
        <v>3</v>
      </c>
      <c r="G2728" s="156">
        <v>43127</v>
      </c>
      <c r="H2728" s="41">
        <f t="shared" si="47"/>
        <v>981851.424597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19.981370999999999</v>
      </c>
      <c r="V2728">
        <v>287.78739100000001</v>
      </c>
      <c r="W2728">
        <v>1697.1184249999999</v>
      </c>
      <c r="X2728">
        <v>5364.9285970000001</v>
      </c>
      <c r="Y2728">
        <v>11362.046990000001</v>
      </c>
      <c r="Z2728">
        <v>20808.536599999999</v>
      </c>
      <c r="AA2728">
        <v>30983.24395</v>
      </c>
      <c r="AB2728">
        <v>42152.132590000001</v>
      </c>
      <c r="AC2728">
        <v>53052.715409999997</v>
      </c>
      <c r="AD2728">
        <v>63848.158759999998</v>
      </c>
      <c r="AE2728">
        <v>70848.47064</v>
      </c>
      <c r="AF2728">
        <v>74328.432870000004</v>
      </c>
      <c r="AG2728">
        <v>75014.444059999994</v>
      </c>
      <c r="AH2728">
        <v>73771.669970000003</v>
      </c>
      <c r="AI2728">
        <v>71126.278160000002</v>
      </c>
      <c r="AJ2728">
        <v>67962.126759999999</v>
      </c>
      <c r="AK2728">
        <v>62651.253640000003</v>
      </c>
      <c r="AL2728">
        <v>56940.452810000003</v>
      </c>
      <c r="AM2728">
        <v>50173.860650000002</v>
      </c>
      <c r="AN2728">
        <v>42985.113660000003</v>
      </c>
      <c r="AO2728">
        <v>35243.023260000002</v>
      </c>
      <c r="AP2728">
        <v>28512.678800000002</v>
      </c>
      <c r="AQ2728">
        <v>19933.220120000002</v>
      </c>
      <c r="AR2728">
        <v>12590.99315</v>
      </c>
      <c r="AS2728">
        <v>6551.6028139999999</v>
      </c>
      <c r="AT2728">
        <v>2793.7012370000002</v>
      </c>
      <c r="AU2728">
        <v>757.00273900000002</v>
      </c>
      <c r="AV2728">
        <v>90.449173000000002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</row>
    <row r="2729" spans="1:56" x14ac:dyDescent="0.25">
      <c r="A2729" t="s">
        <v>323</v>
      </c>
      <c r="D2729" t="s">
        <v>3</v>
      </c>
      <c r="G2729" s="156">
        <v>43128</v>
      </c>
      <c r="H2729" s="41">
        <f t="shared" si="47"/>
        <v>832075.33245500014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32.153205</v>
      </c>
      <c r="V2729">
        <v>501.03781199999997</v>
      </c>
      <c r="W2729">
        <v>2801.6120460000002</v>
      </c>
      <c r="X2729">
        <v>8240.2220120000002</v>
      </c>
      <c r="Y2729">
        <v>16272.183220000001</v>
      </c>
      <c r="Z2729">
        <v>25412.97006</v>
      </c>
      <c r="AA2729">
        <v>34757.324930000002</v>
      </c>
      <c r="AB2729">
        <v>43064.214220000002</v>
      </c>
      <c r="AC2729">
        <v>49856.974840000003</v>
      </c>
      <c r="AD2729">
        <v>55007.636030000001</v>
      </c>
      <c r="AE2729">
        <v>58497.378499999999</v>
      </c>
      <c r="AF2729">
        <v>60006.120690000003</v>
      </c>
      <c r="AG2729">
        <v>60067.789570000001</v>
      </c>
      <c r="AH2729">
        <v>59093.684370000003</v>
      </c>
      <c r="AI2729">
        <v>57093.141080000001</v>
      </c>
      <c r="AJ2729">
        <v>54091.424809999997</v>
      </c>
      <c r="AK2729">
        <v>49983.686780000004</v>
      </c>
      <c r="AL2729">
        <v>44739.40006</v>
      </c>
      <c r="AM2729">
        <v>40187.010139999999</v>
      </c>
      <c r="AN2729">
        <v>33549.946680000001</v>
      </c>
      <c r="AO2729">
        <v>26935.03458</v>
      </c>
      <c r="AP2729">
        <v>20546.656719999999</v>
      </c>
      <c r="AQ2729">
        <v>14641.145109999999</v>
      </c>
      <c r="AR2729">
        <v>9278.3443289999996</v>
      </c>
      <c r="AS2729">
        <v>4866.8012349999999</v>
      </c>
      <c r="AT2729">
        <v>1961.0728959999999</v>
      </c>
      <c r="AU2729">
        <v>536.09532300000001</v>
      </c>
      <c r="AV2729">
        <v>54.271206999999997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</row>
    <row r="2730" spans="1:56" x14ac:dyDescent="0.25">
      <c r="A2730" t="s">
        <v>323</v>
      </c>
      <c r="D2730" t="s">
        <v>3</v>
      </c>
      <c r="G2730" s="156">
        <v>43129</v>
      </c>
      <c r="H2730" s="41">
        <f t="shared" si="47"/>
        <v>339291.84352899989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33.954358999999997</v>
      </c>
      <c r="V2730">
        <v>163.015242</v>
      </c>
      <c r="W2730">
        <v>694.47445500000003</v>
      </c>
      <c r="X2730">
        <v>2406.9312479999999</v>
      </c>
      <c r="Y2730">
        <v>5409.8948959999998</v>
      </c>
      <c r="Z2730">
        <v>11027.92042</v>
      </c>
      <c r="AA2730">
        <v>11689.756820000001</v>
      </c>
      <c r="AB2730">
        <v>17555.039580000001</v>
      </c>
      <c r="AC2730">
        <v>26858.605439999999</v>
      </c>
      <c r="AD2730">
        <v>28464.896410000001</v>
      </c>
      <c r="AE2730">
        <v>27316.746589999999</v>
      </c>
      <c r="AF2730">
        <v>27006.62602</v>
      </c>
      <c r="AG2730">
        <v>25706.25491</v>
      </c>
      <c r="AH2730">
        <v>26654.430329999999</v>
      </c>
      <c r="AI2730">
        <v>23836.178220000002</v>
      </c>
      <c r="AJ2730">
        <v>19291.388510000001</v>
      </c>
      <c r="AK2730">
        <v>16272.991760000001</v>
      </c>
      <c r="AL2730">
        <v>19539.933779999999</v>
      </c>
      <c r="AM2730">
        <v>17319.093799999999</v>
      </c>
      <c r="AN2730">
        <v>11631.688980000001</v>
      </c>
      <c r="AO2730">
        <v>9716.5501069999991</v>
      </c>
      <c r="AP2730">
        <v>5988.359023</v>
      </c>
      <c r="AQ2730">
        <v>2818.8767029999999</v>
      </c>
      <c r="AR2730">
        <v>1251.0267389999999</v>
      </c>
      <c r="AS2730">
        <v>384.440787</v>
      </c>
      <c r="AT2730">
        <v>145.309957</v>
      </c>
      <c r="AU2730">
        <v>73.420489000000003</v>
      </c>
      <c r="AV2730">
        <v>34.037953999999999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</row>
    <row r="2731" spans="1:56" x14ac:dyDescent="0.25">
      <c r="A2731" t="s">
        <v>323</v>
      </c>
      <c r="D2731" t="s">
        <v>3</v>
      </c>
      <c r="G2731" s="156">
        <v>43130</v>
      </c>
      <c r="H2731" s="41">
        <f t="shared" si="47"/>
        <v>790445.82985399978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34.911962000000003</v>
      </c>
      <c r="V2731">
        <v>83.062909000000005</v>
      </c>
      <c r="W2731">
        <v>384.21437100000003</v>
      </c>
      <c r="X2731">
        <v>1314.3751850000001</v>
      </c>
      <c r="Y2731">
        <v>3724.0613950000002</v>
      </c>
      <c r="Z2731">
        <v>9823.5164719999993</v>
      </c>
      <c r="AA2731">
        <v>15818.1338</v>
      </c>
      <c r="AB2731">
        <v>21442.002260000001</v>
      </c>
      <c r="AC2731">
        <v>27667.07647</v>
      </c>
      <c r="AD2731">
        <v>33464.420539999999</v>
      </c>
      <c r="AE2731">
        <v>46774.804929999998</v>
      </c>
      <c r="AF2731">
        <v>52371.385799999996</v>
      </c>
      <c r="AG2731">
        <v>54282.777170000001</v>
      </c>
      <c r="AH2731">
        <v>54924.839480000002</v>
      </c>
      <c r="AI2731">
        <v>61328.836170000002</v>
      </c>
      <c r="AJ2731">
        <v>58038.014470000002</v>
      </c>
      <c r="AK2731">
        <v>56479.040180000004</v>
      </c>
      <c r="AL2731">
        <v>53042.982739999999</v>
      </c>
      <c r="AM2731">
        <v>54065.55745</v>
      </c>
      <c r="AN2731">
        <v>53093.844799999999</v>
      </c>
      <c r="AO2731">
        <v>42256.128420000001</v>
      </c>
      <c r="AP2731">
        <v>34848.301330000002</v>
      </c>
      <c r="AQ2731">
        <v>25915.093410000001</v>
      </c>
      <c r="AR2731">
        <v>14635.32805</v>
      </c>
      <c r="AS2731">
        <v>10139.115900000001</v>
      </c>
      <c r="AT2731">
        <v>3654.4176670000002</v>
      </c>
      <c r="AU2731">
        <v>716.07781299999999</v>
      </c>
      <c r="AV2731">
        <v>123.50870999999999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</row>
    <row r="2732" spans="1:56" x14ac:dyDescent="0.25">
      <c r="A2732" t="s">
        <v>323</v>
      </c>
      <c r="D2732" t="s">
        <v>3</v>
      </c>
      <c r="G2732" s="156">
        <v>43131</v>
      </c>
      <c r="H2732" s="41">
        <f t="shared" si="47"/>
        <v>1200412.2237449999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38.348889999999997</v>
      </c>
      <c r="V2732">
        <v>360.87192299999998</v>
      </c>
      <c r="W2732">
        <v>1944.6486110000001</v>
      </c>
      <c r="X2732">
        <v>6035.0089760000001</v>
      </c>
      <c r="Y2732">
        <v>15282.932150000001</v>
      </c>
      <c r="Z2732">
        <v>24733.270639999999</v>
      </c>
      <c r="AA2732">
        <v>35402.530449999998</v>
      </c>
      <c r="AB2732">
        <v>45050.340920000002</v>
      </c>
      <c r="AC2732">
        <v>54231.86924</v>
      </c>
      <c r="AD2732">
        <v>61150.813459999998</v>
      </c>
      <c r="AE2732">
        <v>67494.042329999997</v>
      </c>
      <c r="AF2732">
        <v>65450.856639999998</v>
      </c>
      <c r="AG2732">
        <v>73445.621960000004</v>
      </c>
      <c r="AH2732">
        <v>78389.461049999998</v>
      </c>
      <c r="AI2732">
        <v>78700.463430000003</v>
      </c>
      <c r="AJ2732">
        <v>84056.521590000004</v>
      </c>
      <c r="AK2732">
        <v>87525.42065</v>
      </c>
      <c r="AL2732">
        <v>80336.160889999999</v>
      </c>
      <c r="AM2732">
        <v>73324.635200000004</v>
      </c>
      <c r="AN2732">
        <v>71631.381949999995</v>
      </c>
      <c r="AO2732">
        <v>61596.873310000003</v>
      </c>
      <c r="AP2732">
        <v>48477.19255</v>
      </c>
      <c r="AQ2732">
        <v>39323.756020000001</v>
      </c>
      <c r="AR2732">
        <v>25991.833739999998</v>
      </c>
      <c r="AS2732">
        <v>13765.10828</v>
      </c>
      <c r="AT2732">
        <v>5106.5235510000002</v>
      </c>
      <c r="AU2732">
        <v>1444.1529149999999</v>
      </c>
      <c r="AV2732">
        <v>121.582429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</row>
    <row r="2733" spans="1:56" x14ac:dyDescent="0.25">
      <c r="A2733" t="s">
        <v>323</v>
      </c>
      <c r="D2733" t="s">
        <v>3</v>
      </c>
      <c r="G2733" s="156">
        <v>43132</v>
      </c>
      <c r="H2733" s="41">
        <f t="shared" si="47"/>
        <v>1507641.0837740004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35.232311000000003</v>
      </c>
      <c r="V2733">
        <v>543.94122500000003</v>
      </c>
      <c r="W2733">
        <v>2792.60329</v>
      </c>
      <c r="X2733">
        <v>8338.882893</v>
      </c>
      <c r="Y2733">
        <v>17744.14878</v>
      </c>
      <c r="Z2733">
        <v>28569.184590000001</v>
      </c>
      <c r="AA2733">
        <v>41438.818529999997</v>
      </c>
      <c r="AB2733">
        <v>54516.689129999999</v>
      </c>
      <c r="AC2733">
        <v>67745.73878</v>
      </c>
      <c r="AD2733">
        <v>81591.694279999996</v>
      </c>
      <c r="AE2733">
        <v>91194.182929999995</v>
      </c>
      <c r="AF2733">
        <v>96542.411510000005</v>
      </c>
      <c r="AG2733">
        <v>101747.1419</v>
      </c>
      <c r="AH2733">
        <v>105071.2493</v>
      </c>
      <c r="AI2733">
        <v>105453.26270000001</v>
      </c>
      <c r="AJ2733">
        <v>106345.7957</v>
      </c>
      <c r="AK2733">
        <v>102634.8404</v>
      </c>
      <c r="AL2733">
        <v>98594.472980000006</v>
      </c>
      <c r="AM2733">
        <v>92049.594580000004</v>
      </c>
      <c r="AN2733">
        <v>82000.818840000007</v>
      </c>
      <c r="AO2733">
        <v>70640.031900000002</v>
      </c>
      <c r="AP2733">
        <v>56969.651559999998</v>
      </c>
      <c r="AQ2733">
        <v>42004.713810000001</v>
      </c>
      <c r="AR2733">
        <v>27833.008440000001</v>
      </c>
      <c r="AS2733">
        <v>15923.991480000001</v>
      </c>
      <c r="AT2733">
        <v>7229.4686009999996</v>
      </c>
      <c r="AU2733">
        <v>1940.9282760000001</v>
      </c>
      <c r="AV2733">
        <v>148.585058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</row>
    <row r="2734" spans="1:56" x14ac:dyDescent="0.25">
      <c r="A2734" t="s">
        <v>323</v>
      </c>
      <c r="D2734" t="s">
        <v>3</v>
      </c>
      <c r="G2734" s="156">
        <v>43133</v>
      </c>
      <c r="H2734" s="41">
        <f t="shared" si="47"/>
        <v>1393526.0667399999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20.890778000000001</v>
      </c>
      <c r="V2734">
        <v>289.29378400000002</v>
      </c>
      <c r="W2734">
        <v>1890.9441139999999</v>
      </c>
      <c r="X2734">
        <v>7540.3080360000004</v>
      </c>
      <c r="Y2734">
        <v>16564.26627</v>
      </c>
      <c r="Z2734">
        <v>26289.754260000002</v>
      </c>
      <c r="AA2734">
        <v>38025.284570000003</v>
      </c>
      <c r="AB2734">
        <v>50250.459649999997</v>
      </c>
      <c r="AC2734">
        <v>61956.856330000002</v>
      </c>
      <c r="AD2734">
        <v>71281.312869999994</v>
      </c>
      <c r="AE2734">
        <v>79554.063500000004</v>
      </c>
      <c r="AF2734">
        <v>88691.018700000001</v>
      </c>
      <c r="AG2734">
        <v>95177.247109999997</v>
      </c>
      <c r="AH2734">
        <v>99530.381649999996</v>
      </c>
      <c r="AI2734">
        <v>100401.22689999999</v>
      </c>
      <c r="AJ2734">
        <v>98960.028250000003</v>
      </c>
      <c r="AK2734">
        <v>96113.255590000001</v>
      </c>
      <c r="AL2734">
        <v>91234.699649999995</v>
      </c>
      <c r="AM2734">
        <v>85327.504860000001</v>
      </c>
      <c r="AN2734">
        <v>75985.008260000002</v>
      </c>
      <c r="AO2734">
        <v>65116.261870000002</v>
      </c>
      <c r="AP2734">
        <v>53136.114629999996</v>
      </c>
      <c r="AQ2734">
        <v>40036.555509999998</v>
      </c>
      <c r="AR2734">
        <v>26691.70276</v>
      </c>
      <c r="AS2734">
        <v>14911.80409</v>
      </c>
      <c r="AT2734">
        <v>6632.207676</v>
      </c>
      <c r="AU2734">
        <v>1769.2782139999999</v>
      </c>
      <c r="AV2734">
        <v>148.33685800000001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</row>
    <row r="2735" spans="1:56" x14ac:dyDescent="0.25">
      <c r="A2735" t="s">
        <v>323</v>
      </c>
      <c r="D2735" t="s">
        <v>3</v>
      </c>
      <c r="G2735" s="156">
        <v>43134</v>
      </c>
      <c r="H2735" s="41">
        <f t="shared" si="47"/>
        <v>1402621.3995149999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25.728854999999999</v>
      </c>
      <c r="V2735">
        <v>513.14274599999999</v>
      </c>
      <c r="W2735">
        <v>3224.9430040000002</v>
      </c>
      <c r="X2735">
        <v>9887.4252930000002</v>
      </c>
      <c r="Y2735">
        <v>20301.956099999999</v>
      </c>
      <c r="Z2735">
        <v>33060.266819999997</v>
      </c>
      <c r="AA2735">
        <v>46893.953479999996</v>
      </c>
      <c r="AB2735">
        <v>58686.970699999998</v>
      </c>
      <c r="AC2735">
        <v>71583.158299999996</v>
      </c>
      <c r="AD2735">
        <v>82199.083320000005</v>
      </c>
      <c r="AE2735">
        <v>88400.559009999997</v>
      </c>
      <c r="AF2735">
        <v>93028.535810000001</v>
      </c>
      <c r="AG2735">
        <v>96948.841560000001</v>
      </c>
      <c r="AH2735">
        <v>97726.214859999993</v>
      </c>
      <c r="AI2735">
        <v>96228.810299999997</v>
      </c>
      <c r="AJ2735">
        <v>93193.085430000006</v>
      </c>
      <c r="AK2735">
        <v>88936.861510000002</v>
      </c>
      <c r="AL2735">
        <v>84669.877420000004</v>
      </c>
      <c r="AM2735">
        <v>78892.621209999998</v>
      </c>
      <c r="AN2735">
        <v>70014.256640000007</v>
      </c>
      <c r="AO2735">
        <v>59609.93808</v>
      </c>
      <c r="AP2735">
        <v>47965.719649999999</v>
      </c>
      <c r="AQ2735">
        <v>35688.138509999997</v>
      </c>
      <c r="AR2735">
        <v>23778.125260000001</v>
      </c>
      <c r="AS2735">
        <v>13434.526099999999</v>
      </c>
      <c r="AT2735">
        <v>5988.4677009999996</v>
      </c>
      <c r="AU2735">
        <v>1606.446983</v>
      </c>
      <c r="AV2735">
        <v>133.74486300000001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</row>
    <row r="2736" spans="1:56" x14ac:dyDescent="0.25">
      <c r="A2736" t="s">
        <v>323</v>
      </c>
      <c r="D2736" t="s">
        <v>3</v>
      </c>
      <c r="G2736" s="156">
        <v>43135</v>
      </c>
      <c r="H2736" s="41">
        <f t="shared" si="47"/>
        <v>1401667.5721400001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24.477188000000002</v>
      </c>
      <c r="V2736">
        <v>554.74007900000004</v>
      </c>
      <c r="W2736">
        <v>3423.740237</v>
      </c>
      <c r="X2736">
        <v>10463.501630000001</v>
      </c>
      <c r="Y2736">
        <v>21159.397840000001</v>
      </c>
      <c r="Z2736">
        <v>33732.00866</v>
      </c>
      <c r="AA2736">
        <v>47571.310060000003</v>
      </c>
      <c r="AB2736">
        <v>60472.823479999999</v>
      </c>
      <c r="AC2736">
        <v>71938.168579999998</v>
      </c>
      <c r="AD2736">
        <v>81454.231</v>
      </c>
      <c r="AE2736">
        <v>88447.774539999999</v>
      </c>
      <c r="AF2736">
        <v>93161.543690000006</v>
      </c>
      <c r="AG2736">
        <v>96547.323449999996</v>
      </c>
      <c r="AH2736">
        <v>97711.504889999997</v>
      </c>
      <c r="AI2736">
        <v>97311.303539999994</v>
      </c>
      <c r="AJ2736">
        <v>94927.574919999999</v>
      </c>
      <c r="AK2736">
        <v>91339.217489999995</v>
      </c>
      <c r="AL2736">
        <v>85655.308000000005</v>
      </c>
      <c r="AM2736">
        <v>78104.646649999995</v>
      </c>
      <c r="AN2736">
        <v>68796.332569999999</v>
      </c>
      <c r="AO2736">
        <v>58113.578459999997</v>
      </c>
      <c r="AP2736">
        <v>46104.969530000002</v>
      </c>
      <c r="AQ2736">
        <v>33611.709640000001</v>
      </c>
      <c r="AR2736">
        <v>21908.367190000001</v>
      </c>
      <c r="AS2736">
        <v>12270.352430000001</v>
      </c>
      <c r="AT2736">
        <v>5368.2106839999997</v>
      </c>
      <c r="AU2736">
        <v>1365.6914159999999</v>
      </c>
      <c r="AV2736">
        <v>127.764296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</row>
    <row r="2737" spans="1:56" x14ac:dyDescent="0.25">
      <c r="A2737" t="s">
        <v>323</v>
      </c>
      <c r="D2737" t="s">
        <v>3</v>
      </c>
      <c r="G2737" s="156">
        <v>43136</v>
      </c>
      <c r="H2737" s="41">
        <f t="shared" si="47"/>
        <v>1200854.3242519998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21.032029000000001</v>
      </c>
      <c r="V2737">
        <v>161.86759699999999</v>
      </c>
      <c r="W2737">
        <v>1281.296282</v>
      </c>
      <c r="X2737">
        <v>4622.9521699999996</v>
      </c>
      <c r="Y2737">
        <v>12260.02764</v>
      </c>
      <c r="Z2737">
        <v>24761.289710000001</v>
      </c>
      <c r="AA2737">
        <v>40823.581189999997</v>
      </c>
      <c r="AB2737">
        <v>56895.314030000001</v>
      </c>
      <c r="AC2737">
        <v>68476.021699999998</v>
      </c>
      <c r="AD2737">
        <v>77522.491850000006</v>
      </c>
      <c r="AE2737">
        <v>84058.377500000002</v>
      </c>
      <c r="AF2737">
        <v>89114.742280000006</v>
      </c>
      <c r="AG2737">
        <v>91635.683699999994</v>
      </c>
      <c r="AH2737">
        <v>91202.674239999993</v>
      </c>
      <c r="AI2737">
        <v>84542.683929999999</v>
      </c>
      <c r="AJ2737">
        <v>74746.273260000002</v>
      </c>
      <c r="AK2737">
        <v>69372.595069999996</v>
      </c>
      <c r="AL2737">
        <v>69522.114629999996</v>
      </c>
      <c r="AM2737">
        <v>62553.321479999999</v>
      </c>
      <c r="AN2737">
        <v>56443.518210000002</v>
      </c>
      <c r="AO2737">
        <v>48367.977680000004</v>
      </c>
      <c r="AP2737">
        <v>36373.776639999996</v>
      </c>
      <c r="AQ2737">
        <v>25195.149890000001</v>
      </c>
      <c r="AR2737">
        <v>15877.485409999999</v>
      </c>
      <c r="AS2737">
        <v>9542.8074159999996</v>
      </c>
      <c r="AT2737">
        <v>4375.9968019999997</v>
      </c>
      <c r="AU2737">
        <v>1014.316684</v>
      </c>
      <c r="AV2737">
        <v>88.955231999999995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</row>
    <row r="2738" spans="1:56" x14ac:dyDescent="0.25">
      <c r="A2738" t="s">
        <v>323</v>
      </c>
      <c r="D2738" t="s">
        <v>3</v>
      </c>
      <c r="G2738" s="156">
        <v>43137</v>
      </c>
      <c r="H2738" s="41">
        <f t="shared" si="47"/>
        <v>1231843.9959289997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19.469747000000002</v>
      </c>
      <c r="V2738">
        <v>196.48535899999999</v>
      </c>
      <c r="W2738">
        <v>1937.6867360000001</v>
      </c>
      <c r="X2738">
        <v>7645.9652189999997</v>
      </c>
      <c r="Y2738">
        <v>16975.744729999999</v>
      </c>
      <c r="Z2738">
        <v>28900.793079999999</v>
      </c>
      <c r="AA2738">
        <v>42585.747479999998</v>
      </c>
      <c r="AB2738">
        <v>54996.516199999998</v>
      </c>
      <c r="AC2738">
        <v>66235.312109999999</v>
      </c>
      <c r="AD2738">
        <v>75037.329079999996</v>
      </c>
      <c r="AE2738">
        <v>81363.210160000002</v>
      </c>
      <c r="AF2738">
        <v>85239.280620000005</v>
      </c>
      <c r="AG2738">
        <v>88178.231839999993</v>
      </c>
      <c r="AH2738">
        <v>88558.870729999995</v>
      </c>
      <c r="AI2738">
        <v>87838.425189999994</v>
      </c>
      <c r="AJ2738">
        <v>85478.338090000005</v>
      </c>
      <c r="AK2738">
        <v>81231.659400000004</v>
      </c>
      <c r="AL2738">
        <v>75264.735950000002</v>
      </c>
      <c r="AM2738">
        <v>67392.987720000005</v>
      </c>
      <c r="AN2738">
        <v>57473.692929999997</v>
      </c>
      <c r="AO2738">
        <v>46987.279759999998</v>
      </c>
      <c r="AP2738">
        <v>36604.040410000001</v>
      </c>
      <c r="AQ2738">
        <v>25964.51079</v>
      </c>
      <c r="AR2738">
        <v>16331.21852</v>
      </c>
      <c r="AS2738">
        <v>8771.6997890000002</v>
      </c>
      <c r="AT2738">
        <v>3679.5997750000001</v>
      </c>
      <c r="AU2738">
        <v>887.29202899999996</v>
      </c>
      <c r="AV2738">
        <v>67.872484999999998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</row>
    <row r="2739" spans="1:56" x14ac:dyDescent="0.25">
      <c r="A2739" t="s">
        <v>323</v>
      </c>
      <c r="D2739" t="s">
        <v>3</v>
      </c>
      <c r="G2739" s="156">
        <v>43138</v>
      </c>
      <c r="H2739" s="41">
        <f t="shared" si="47"/>
        <v>1024973.0951670001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23.131952999999999</v>
      </c>
      <c r="V2739">
        <v>234.39215300000001</v>
      </c>
      <c r="W2739">
        <v>1982.4504340000001</v>
      </c>
      <c r="X2739">
        <v>7169.3801149999999</v>
      </c>
      <c r="Y2739">
        <v>16127.795959999999</v>
      </c>
      <c r="Z2739">
        <v>26895.293969999999</v>
      </c>
      <c r="AA2739">
        <v>38797.355280000003</v>
      </c>
      <c r="AB2739">
        <v>49469.11664</v>
      </c>
      <c r="AC2739">
        <v>58701.446689999997</v>
      </c>
      <c r="AD2739">
        <v>65914.252600000007</v>
      </c>
      <c r="AE2739">
        <v>71286.888869999995</v>
      </c>
      <c r="AF2739">
        <v>74653.509510000004</v>
      </c>
      <c r="AG2739">
        <v>76373.410550000001</v>
      </c>
      <c r="AH2739">
        <v>76220.594089999999</v>
      </c>
      <c r="AI2739">
        <v>73143.054120000001</v>
      </c>
      <c r="AJ2739">
        <v>68329.603740000006</v>
      </c>
      <c r="AK2739">
        <v>65718.754230000006</v>
      </c>
      <c r="AL2739">
        <v>60211.614439999998</v>
      </c>
      <c r="AM2739">
        <v>52121.315820000003</v>
      </c>
      <c r="AN2739">
        <v>43691.657590000003</v>
      </c>
      <c r="AO2739">
        <v>34282.62616</v>
      </c>
      <c r="AP2739">
        <v>26162.066200000001</v>
      </c>
      <c r="AQ2739">
        <v>18254.85889</v>
      </c>
      <c r="AR2739">
        <v>10688.80298</v>
      </c>
      <c r="AS2739">
        <v>5592.2163200000005</v>
      </c>
      <c r="AT2739">
        <v>2447.4628269999998</v>
      </c>
      <c r="AU2739">
        <v>429.94350400000002</v>
      </c>
      <c r="AV2739">
        <v>50.099530999999999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</row>
    <row r="2740" spans="1:56" x14ac:dyDescent="0.25">
      <c r="A2740" t="s">
        <v>323</v>
      </c>
      <c r="D2740" t="s">
        <v>3</v>
      </c>
      <c r="G2740" s="156">
        <v>43139</v>
      </c>
      <c r="H2740" s="41">
        <f t="shared" si="47"/>
        <v>582068.73158799997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21.380678</v>
      </c>
      <c r="V2740">
        <v>103.00980800000001</v>
      </c>
      <c r="W2740">
        <v>992.19891399999995</v>
      </c>
      <c r="X2740">
        <v>3447.7285750000001</v>
      </c>
      <c r="Y2740">
        <v>8205.4034470000006</v>
      </c>
      <c r="Z2740">
        <v>12318.499529999999</v>
      </c>
      <c r="AA2740">
        <v>14365.434649999999</v>
      </c>
      <c r="AB2740">
        <v>21610.584210000001</v>
      </c>
      <c r="AC2740">
        <v>28818.664339999999</v>
      </c>
      <c r="AD2740">
        <v>39074.81136</v>
      </c>
      <c r="AE2740">
        <v>46514.032859999999</v>
      </c>
      <c r="AF2740">
        <v>48855.794179999997</v>
      </c>
      <c r="AG2740">
        <v>49766.745929999997</v>
      </c>
      <c r="AH2740">
        <v>45381.857649999998</v>
      </c>
      <c r="AI2740">
        <v>38242.984989999997</v>
      </c>
      <c r="AJ2740">
        <v>31249.97049</v>
      </c>
      <c r="AK2740">
        <v>34077.181060000003</v>
      </c>
      <c r="AL2740">
        <v>33748.304830000001</v>
      </c>
      <c r="AM2740">
        <v>36494.996639999998</v>
      </c>
      <c r="AN2740">
        <v>29520.50362</v>
      </c>
      <c r="AO2740">
        <v>23062.281439999999</v>
      </c>
      <c r="AP2740">
        <v>15136.089379999999</v>
      </c>
      <c r="AQ2740">
        <v>9723.7447730000004</v>
      </c>
      <c r="AR2740">
        <v>6354.318174</v>
      </c>
      <c r="AS2740">
        <v>3592.8435319999999</v>
      </c>
      <c r="AT2740">
        <v>1137.0450490000001</v>
      </c>
      <c r="AU2740">
        <v>201.61665300000001</v>
      </c>
      <c r="AV2740">
        <v>50.704825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</row>
    <row r="2741" spans="1:56" x14ac:dyDescent="0.25">
      <c r="A2741" t="s">
        <v>323</v>
      </c>
      <c r="D2741" t="s">
        <v>3</v>
      </c>
      <c r="G2741" s="156">
        <v>43140</v>
      </c>
      <c r="H2741" s="41">
        <f t="shared" si="47"/>
        <v>693455.23735000018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26.819478</v>
      </c>
      <c r="V2741">
        <v>59.108567000000001</v>
      </c>
      <c r="W2741">
        <v>412.67883799999998</v>
      </c>
      <c r="X2741">
        <v>1581.7086509999999</v>
      </c>
      <c r="Y2741">
        <v>4638.8025120000002</v>
      </c>
      <c r="Z2741">
        <v>8158.9922909999996</v>
      </c>
      <c r="AA2741">
        <v>9500.8962429999992</v>
      </c>
      <c r="AB2741">
        <v>11173.29581</v>
      </c>
      <c r="AC2741">
        <v>12306.05465</v>
      </c>
      <c r="AD2741">
        <v>17158.634569999998</v>
      </c>
      <c r="AE2741">
        <v>22603.14128</v>
      </c>
      <c r="AF2741">
        <v>26848.232360000002</v>
      </c>
      <c r="AG2741">
        <v>25001.78515</v>
      </c>
      <c r="AH2741">
        <v>38780.191180000002</v>
      </c>
      <c r="AI2741">
        <v>53612.726179999998</v>
      </c>
      <c r="AJ2741">
        <v>59625.816019999998</v>
      </c>
      <c r="AK2741">
        <v>62579.289779999999</v>
      </c>
      <c r="AL2741">
        <v>66760.031350000005</v>
      </c>
      <c r="AM2741">
        <v>64319.319380000001</v>
      </c>
      <c r="AN2741">
        <v>57515.151089999999</v>
      </c>
      <c r="AO2741">
        <v>49098.859060000003</v>
      </c>
      <c r="AP2741">
        <v>39215.328739999997</v>
      </c>
      <c r="AQ2741">
        <v>28747.754270000001</v>
      </c>
      <c r="AR2741">
        <v>18524.080740000001</v>
      </c>
      <c r="AS2741">
        <v>10081.616540000001</v>
      </c>
      <c r="AT2741">
        <v>4127.5368349999999</v>
      </c>
      <c r="AU2741">
        <v>937.390626</v>
      </c>
      <c r="AV2741">
        <v>59.995159000000001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</row>
    <row r="2742" spans="1:56" x14ac:dyDescent="0.25">
      <c r="A2742" t="s">
        <v>323</v>
      </c>
      <c r="D2742" t="s">
        <v>3</v>
      </c>
      <c r="G2742" s="156">
        <v>43141</v>
      </c>
      <c r="H2742" s="41">
        <f t="shared" si="47"/>
        <v>394744.513355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18.832834999999999</v>
      </c>
      <c r="V2742">
        <v>417.039333</v>
      </c>
      <c r="W2742">
        <v>1754.6300940000001</v>
      </c>
      <c r="X2742">
        <v>5680.6063789999998</v>
      </c>
      <c r="Y2742">
        <v>14004.72961</v>
      </c>
      <c r="Z2742">
        <v>16846.744490000001</v>
      </c>
      <c r="AA2742">
        <v>11419.388859999999</v>
      </c>
      <c r="AB2742">
        <v>8617.5392389999997</v>
      </c>
      <c r="AC2742">
        <v>7992.0028140000004</v>
      </c>
      <c r="AD2742">
        <v>7713.2724459999999</v>
      </c>
      <c r="AE2742">
        <v>11123.26556</v>
      </c>
      <c r="AF2742">
        <v>11565.905909999999</v>
      </c>
      <c r="AG2742">
        <v>12891.047989999999</v>
      </c>
      <c r="AH2742">
        <v>17783.022679999998</v>
      </c>
      <c r="AI2742">
        <v>18883.958630000001</v>
      </c>
      <c r="AJ2742">
        <v>21160.118409999999</v>
      </c>
      <c r="AK2742">
        <v>27223.107069999998</v>
      </c>
      <c r="AL2742">
        <v>28178.665639999999</v>
      </c>
      <c r="AM2742">
        <v>29717.328000000001</v>
      </c>
      <c r="AN2742">
        <v>34108.977590000002</v>
      </c>
      <c r="AO2742">
        <v>39240.535539999997</v>
      </c>
      <c r="AP2742">
        <v>28355.026150000002</v>
      </c>
      <c r="AQ2742">
        <v>17351.354780000001</v>
      </c>
      <c r="AR2742">
        <v>11270.74712</v>
      </c>
      <c r="AS2742">
        <v>7791.6652489999997</v>
      </c>
      <c r="AT2742">
        <v>2816.4128839999998</v>
      </c>
      <c r="AU2742">
        <v>722.56018800000004</v>
      </c>
      <c r="AV2742">
        <v>96.027863999999994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</row>
    <row r="2743" spans="1:56" x14ac:dyDescent="0.25">
      <c r="A2743" t="s">
        <v>323</v>
      </c>
      <c r="D2743" t="s">
        <v>3</v>
      </c>
      <c r="G2743" s="156">
        <v>43142</v>
      </c>
      <c r="H2743" s="41">
        <f t="shared" si="47"/>
        <v>1059082.86739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15.854119000000001</v>
      </c>
      <c r="V2743">
        <v>233.548067</v>
      </c>
      <c r="W2743">
        <v>2171.0517949999999</v>
      </c>
      <c r="X2743">
        <v>7324.2373299999999</v>
      </c>
      <c r="Y2743">
        <v>13890.57321</v>
      </c>
      <c r="Z2743">
        <v>21898.51669</v>
      </c>
      <c r="AA2743">
        <v>32776.442060000001</v>
      </c>
      <c r="AB2743">
        <v>41255.98749</v>
      </c>
      <c r="AC2743">
        <v>45052.677320000003</v>
      </c>
      <c r="AD2743">
        <v>48653.05485</v>
      </c>
      <c r="AE2743">
        <v>51659.337010000003</v>
      </c>
      <c r="AF2743">
        <v>55262.012459999998</v>
      </c>
      <c r="AG2743">
        <v>60892.78789</v>
      </c>
      <c r="AH2743">
        <v>63675.824630000003</v>
      </c>
      <c r="AI2743">
        <v>70459.96643</v>
      </c>
      <c r="AJ2743">
        <v>75046.705809999999</v>
      </c>
      <c r="AK2743">
        <v>77198.452820000006</v>
      </c>
      <c r="AL2743">
        <v>77316.429789999995</v>
      </c>
      <c r="AM2743">
        <v>76419.171950000004</v>
      </c>
      <c r="AN2743">
        <v>68302.914290000001</v>
      </c>
      <c r="AO2743">
        <v>58733.975339999997</v>
      </c>
      <c r="AP2743">
        <v>45405.815349999997</v>
      </c>
      <c r="AQ2743">
        <v>31721.139029999998</v>
      </c>
      <c r="AR2743">
        <v>20235.333569999999</v>
      </c>
      <c r="AS2743">
        <v>9970.9290500000006</v>
      </c>
      <c r="AT2743">
        <v>2939.8441849999999</v>
      </c>
      <c r="AU2743">
        <v>524.32108900000003</v>
      </c>
      <c r="AV2743">
        <v>45.963765000000002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</row>
    <row r="2744" spans="1:56" x14ac:dyDescent="0.25">
      <c r="A2744" t="s">
        <v>323</v>
      </c>
      <c r="D2744" t="s">
        <v>3</v>
      </c>
      <c r="G2744" s="156">
        <v>43143</v>
      </c>
      <c r="H2744" s="41">
        <f t="shared" si="47"/>
        <v>1226191.2090069999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27.017230999999999</v>
      </c>
      <c r="V2744">
        <v>112.736278</v>
      </c>
      <c r="W2744">
        <v>1206.090391</v>
      </c>
      <c r="X2744">
        <v>4748.5938990000004</v>
      </c>
      <c r="Y2744">
        <v>11856.884110000001</v>
      </c>
      <c r="Z2744">
        <v>20928.108530000001</v>
      </c>
      <c r="AA2744">
        <v>32121.445530000001</v>
      </c>
      <c r="AB2744">
        <v>41766.179689999997</v>
      </c>
      <c r="AC2744">
        <v>52752.18795</v>
      </c>
      <c r="AD2744">
        <v>62595.987699999998</v>
      </c>
      <c r="AE2744">
        <v>74270.280180000002</v>
      </c>
      <c r="AF2744">
        <v>83631.610440000004</v>
      </c>
      <c r="AG2744">
        <v>86582.990349999993</v>
      </c>
      <c r="AH2744">
        <v>90331.731360000005</v>
      </c>
      <c r="AI2744">
        <v>92291.872799999997</v>
      </c>
      <c r="AJ2744">
        <v>88876.061660000007</v>
      </c>
      <c r="AK2744">
        <v>83405.953559999994</v>
      </c>
      <c r="AL2744">
        <v>78521.956720000002</v>
      </c>
      <c r="AM2744">
        <v>78804.932000000001</v>
      </c>
      <c r="AN2744">
        <v>71213.868369999997</v>
      </c>
      <c r="AO2744">
        <v>59224.820359999998</v>
      </c>
      <c r="AP2744">
        <v>45910.694739999999</v>
      </c>
      <c r="AQ2744">
        <v>32895.030930000001</v>
      </c>
      <c r="AR2744">
        <v>18801.753390000002</v>
      </c>
      <c r="AS2744">
        <v>8917.156986</v>
      </c>
      <c r="AT2744">
        <v>3553.7336030000001</v>
      </c>
      <c r="AU2744">
        <v>786.695515</v>
      </c>
      <c r="AV2744">
        <v>54.834733999999997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</row>
    <row r="2745" spans="1:56" x14ac:dyDescent="0.25">
      <c r="A2745" t="s">
        <v>323</v>
      </c>
      <c r="D2745" t="s">
        <v>3</v>
      </c>
      <c r="G2745" s="156">
        <v>43144</v>
      </c>
      <c r="H2745" s="41">
        <f t="shared" si="47"/>
        <v>1325264.1986959998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21.751849</v>
      </c>
      <c r="V2745">
        <v>187.80147299999999</v>
      </c>
      <c r="W2745">
        <v>2004.234653</v>
      </c>
      <c r="X2745">
        <v>7761.3192859999999</v>
      </c>
      <c r="Y2745">
        <v>18148.785390000001</v>
      </c>
      <c r="Z2745">
        <v>30417.523700000002</v>
      </c>
      <c r="AA2745">
        <v>44106.108639999999</v>
      </c>
      <c r="AB2745">
        <v>57130.989450000001</v>
      </c>
      <c r="AC2745">
        <v>68787.817169999995</v>
      </c>
      <c r="AD2745">
        <v>76490.331749999998</v>
      </c>
      <c r="AE2745">
        <v>81607.529009999998</v>
      </c>
      <c r="AF2745">
        <v>83050.185809999995</v>
      </c>
      <c r="AG2745">
        <v>90924.111350000006</v>
      </c>
      <c r="AH2745">
        <v>94387.212520000001</v>
      </c>
      <c r="AI2745">
        <v>94363.718819999995</v>
      </c>
      <c r="AJ2745">
        <v>93898.427609999999</v>
      </c>
      <c r="AK2745">
        <v>90649.568580000006</v>
      </c>
      <c r="AL2745">
        <v>85010.712339999998</v>
      </c>
      <c r="AM2745">
        <v>78950.035489999995</v>
      </c>
      <c r="AN2745">
        <v>64866.052770000002</v>
      </c>
      <c r="AO2745">
        <v>51552.022559999998</v>
      </c>
      <c r="AP2745">
        <v>45194.093139999997</v>
      </c>
      <c r="AQ2745">
        <v>32366.65352</v>
      </c>
      <c r="AR2745">
        <v>19860.817920000001</v>
      </c>
      <c r="AS2745">
        <v>9863.2727059999997</v>
      </c>
      <c r="AT2745">
        <v>3139.7836710000001</v>
      </c>
      <c r="AU2745">
        <v>490.72603099999998</v>
      </c>
      <c r="AV2745">
        <v>32.611486999999997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</row>
    <row r="2746" spans="1:56" x14ac:dyDescent="0.25">
      <c r="A2746" t="s">
        <v>323</v>
      </c>
      <c r="D2746" t="s">
        <v>3</v>
      </c>
      <c r="G2746" s="156">
        <v>43145</v>
      </c>
      <c r="H2746" s="41">
        <f t="shared" si="47"/>
        <v>1406924.2042630001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55.493746000000002</v>
      </c>
      <c r="V2746">
        <v>124.98791199999999</v>
      </c>
      <c r="W2746">
        <v>636.921156</v>
      </c>
      <c r="X2746">
        <v>3051.7233999999999</v>
      </c>
      <c r="Y2746">
        <v>8372.9933220000003</v>
      </c>
      <c r="Z2746">
        <v>19236.53213</v>
      </c>
      <c r="AA2746">
        <v>34206.041360000003</v>
      </c>
      <c r="AB2746">
        <v>48756.170680000003</v>
      </c>
      <c r="AC2746">
        <v>67407.132989999998</v>
      </c>
      <c r="AD2746">
        <v>80100.117589999994</v>
      </c>
      <c r="AE2746">
        <v>85436.180370000002</v>
      </c>
      <c r="AF2746">
        <v>91054.970449999993</v>
      </c>
      <c r="AG2746">
        <v>97832.93462</v>
      </c>
      <c r="AH2746">
        <v>100329.5659</v>
      </c>
      <c r="AI2746">
        <v>100122.7078</v>
      </c>
      <c r="AJ2746">
        <v>100185.2812</v>
      </c>
      <c r="AK2746">
        <v>99437.656140000006</v>
      </c>
      <c r="AL2746">
        <v>97325.168609999993</v>
      </c>
      <c r="AM2746">
        <v>89643.985679999998</v>
      </c>
      <c r="AN2746">
        <v>78674.091320000007</v>
      </c>
      <c r="AO2746">
        <v>67311.531600000002</v>
      </c>
      <c r="AP2746">
        <v>53913.744500000001</v>
      </c>
      <c r="AQ2746">
        <v>39645.091509999998</v>
      </c>
      <c r="AR2746">
        <v>25121.27679</v>
      </c>
      <c r="AS2746">
        <v>13180.5944</v>
      </c>
      <c r="AT2746">
        <v>4926.4336499999999</v>
      </c>
      <c r="AU2746">
        <v>782.82520499999998</v>
      </c>
      <c r="AV2746">
        <v>52.050232000000001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</row>
    <row r="2747" spans="1:56" x14ac:dyDescent="0.25">
      <c r="A2747" t="s">
        <v>323</v>
      </c>
      <c r="D2747" t="s">
        <v>3</v>
      </c>
      <c r="G2747" s="156">
        <v>43146</v>
      </c>
      <c r="H2747" s="41">
        <f t="shared" si="47"/>
        <v>850059.57092100009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24.433541999999999</v>
      </c>
      <c r="V2747">
        <v>222.70735199999999</v>
      </c>
      <c r="W2747">
        <v>1753.080856</v>
      </c>
      <c r="X2747">
        <v>5966.0871619999998</v>
      </c>
      <c r="Y2747">
        <v>12914.15114</v>
      </c>
      <c r="Z2747">
        <v>24468.876059999999</v>
      </c>
      <c r="AA2747">
        <v>36629.885600000001</v>
      </c>
      <c r="AB2747">
        <v>43177.379249999998</v>
      </c>
      <c r="AC2747">
        <v>47535.174559999999</v>
      </c>
      <c r="AD2747">
        <v>57666.243970000003</v>
      </c>
      <c r="AE2747">
        <v>65004.048340000001</v>
      </c>
      <c r="AF2747">
        <v>65458.869830000003</v>
      </c>
      <c r="AG2747">
        <v>62886.108310000003</v>
      </c>
      <c r="AH2747">
        <v>60076.5101</v>
      </c>
      <c r="AI2747">
        <v>59881.781190000002</v>
      </c>
      <c r="AJ2747">
        <v>56467.066769999998</v>
      </c>
      <c r="AK2747">
        <v>51280.124960000001</v>
      </c>
      <c r="AL2747">
        <v>44280.732620000002</v>
      </c>
      <c r="AM2747">
        <v>33719.522369999999</v>
      </c>
      <c r="AN2747">
        <v>31284.502039999999</v>
      </c>
      <c r="AO2747">
        <v>25850.460279999999</v>
      </c>
      <c r="AP2747">
        <v>21162.220880000001</v>
      </c>
      <c r="AQ2747">
        <v>19226.876980000001</v>
      </c>
      <c r="AR2747">
        <v>14622.659960000001</v>
      </c>
      <c r="AS2747">
        <v>6835.607062</v>
      </c>
      <c r="AT2747">
        <v>1427.440617</v>
      </c>
      <c r="AU2747">
        <v>197.97469899999999</v>
      </c>
      <c r="AV2747">
        <v>39.044421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</row>
    <row r="2748" spans="1:56" x14ac:dyDescent="0.25">
      <c r="A2748" t="s">
        <v>323</v>
      </c>
      <c r="D2748" t="s">
        <v>3</v>
      </c>
      <c r="G2748" s="156">
        <v>43147</v>
      </c>
      <c r="H2748" s="41">
        <f t="shared" si="47"/>
        <v>1418807.1004129997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24.884675000000001</v>
      </c>
      <c r="V2748">
        <v>116.85575900000001</v>
      </c>
      <c r="W2748">
        <v>1472.129371</v>
      </c>
      <c r="X2748">
        <v>6420.082144</v>
      </c>
      <c r="Y2748">
        <v>16033.4012</v>
      </c>
      <c r="Z2748">
        <v>25514.51613</v>
      </c>
      <c r="AA2748">
        <v>36182.845840000002</v>
      </c>
      <c r="AB2748">
        <v>47397.39673</v>
      </c>
      <c r="AC2748">
        <v>61284.40251</v>
      </c>
      <c r="AD2748">
        <v>74698.658179999999</v>
      </c>
      <c r="AE2748">
        <v>84897.122010000006</v>
      </c>
      <c r="AF2748">
        <v>93382.354760000002</v>
      </c>
      <c r="AG2748">
        <v>99317.475470000005</v>
      </c>
      <c r="AH2748">
        <v>103211.2208</v>
      </c>
      <c r="AI2748">
        <v>103686.8729</v>
      </c>
      <c r="AJ2748">
        <v>102436.0693</v>
      </c>
      <c r="AK2748">
        <v>99531.485889999996</v>
      </c>
      <c r="AL2748">
        <v>96028.760689999996</v>
      </c>
      <c r="AM2748">
        <v>88272.363679999995</v>
      </c>
      <c r="AN2748">
        <v>78445.959010000006</v>
      </c>
      <c r="AO2748">
        <v>66491.825419999994</v>
      </c>
      <c r="AP2748">
        <v>53204.881540000002</v>
      </c>
      <c r="AQ2748">
        <v>38481.168819999999</v>
      </c>
      <c r="AR2748">
        <v>24580.451290000001</v>
      </c>
      <c r="AS2748">
        <v>12399.186030000001</v>
      </c>
      <c r="AT2748">
        <v>4500.7444690000002</v>
      </c>
      <c r="AU2748">
        <v>754.19204100000002</v>
      </c>
      <c r="AV2748">
        <v>39.793754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</row>
    <row r="2749" spans="1:56" x14ac:dyDescent="0.25">
      <c r="A2749" t="s">
        <v>323</v>
      </c>
      <c r="D2749" t="s">
        <v>3</v>
      </c>
      <c r="G2749" s="156">
        <v>43148</v>
      </c>
      <c r="H2749" s="41">
        <f t="shared" si="47"/>
        <v>1332848.7359249997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16.510121999999999</v>
      </c>
      <c r="V2749">
        <v>140.59239299999999</v>
      </c>
      <c r="W2749">
        <v>2000.367248</v>
      </c>
      <c r="X2749">
        <v>8030.8482999999997</v>
      </c>
      <c r="Y2749">
        <v>18032.182529999998</v>
      </c>
      <c r="Z2749">
        <v>30601.05012</v>
      </c>
      <c r="AA2749">
        <v>43807.570529999997</v>
      </c>
      <c r="AB2749">
        <v>57113.695619999999</v>
      </c>
      <c r="AC2749">
        <v>68824.63175</v>
      </c>
      <c r="AD2749">
        <v>78102.079830000002</v>
      </c>
      <c r="AE2749">
        <v>80718.887459999998</v>
      </c>
      <c r="AF2749">
        <v>81101.300929999998</v>
      </c>
      <c r="AG2749">
        <v>84334.126010000007</v>
      </c>
      <c r="AH2749">
        <v>91953.143230000001</v>
      </c>
      <c r="AI2749">
        <v>91852.556970000005</v>
      </c>
      <c r="AJ2749">
        <v>83870.244160000002</v>
      </c>
      <c r="AK2749">
        <v>92657.860820000002</v>
      </c>
      <c r="AL2749">
        <v>89367.425220000005</v>
      </c>
      <c r="AM2749">
        <v>80088.113899999997</v>
      </c>
      <c r="AN2749">
        <v>72242.427899999995</v>
      </c>
      <c r="AO2749">
        <v>60678.381719999998</v>
      </c>
      <c r="AP2749">
        <v>48118.545859999998</v>
      </c>
      <c r="AQ2749">
        <v>33800.655769999998</v>
      </c>
      <c r="AR2749">
        <v>20381.95851</v>
      </c>
      <c r="AS2749">
        <v>10314.746810000001</v>
      </c>
      <c r="AT2749">
        <v>4120.0168519999997</v>
      </c>
      <c r="AU2749">
        <v>546.21216800000002</v>
      </c>
      <c r="AV2749">
        <v>32.603192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</row>
    <row r="2750" spans="1:56" x14ac:dyDescent="0.25">
      <c r="A2750" t="s">
        <v>323</v>
      </c>
      <c r="D2750" t="s">
        <v>3</v>
      </c>
      <c r="G2750" s="156">
        <v>43149</v>
      </c>
      <c r="H2750" s="41">
        <f t="shared" si="47"/>
        <v>863366.13753499999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17.482438999999999</v>
      </c>
      <c r="V2750">
        <v>137.72541000000001</v>
      </c>
      <c r="W2750">
        <v>2034.5162150000001</v>
      </c>
      <c r="X2750">
        <v>7260.1808170000004</v>
      </c>
      <c r="Y2750">
        <v>15560.28894</v>
      </c>
      <c r="Z2750">
        <v>26567.566790000001</v>
      </c>
      <c r="AA2750">
        <v>34768.021999999997</v>
      </c>
      <c r="AB2750">
        <v>47044.79434</v>
      </c>
      <c r="AC2750">
        <v>58848.601620000001</v>
      </c>
      <c r="AD2750">
        <v>67543.535340000002</v>
      </c>
      <c r="AE2750">
        <v>71615.12113</v>
      </c>
      <c r="AF2750">
        <v>74227.201199999996</v>
      </c>
      <c r="AG2750">
        <v>71658.85007</v>
      </c>
      <c r="AH2750">
        <v>71025.015299999999</v>
      </c>
      <c r="AI2750">
        <v>70308.806989999997</v>
      </c>
      <c r="AJ2750">
        <v>53608.759180000001</v>
      </c>
      <c r="AK2750">
        <v>40567.595679999999</v>
      </c>
      <c r="AL2750">
        <v>34728.100780000001</v>
      </c>
      <c r="AM2750">
        <v>32774.522219999999</v>
      </c>
      <c r="AN2750">
        <v>30322.048409999999</v>
      </c>
      <c r="AO2750">
        <v>23537.19629</v>
      </c>
      <c r="AP2750">
        <v>16563.00533</v>
      </c>
      <c r="AQ2750">
        <v>7635.5904330000003</v>
      </c>
      <c r="AR2750">
        <v>3256.6916729999998</v>
      </c>
      <c r="AS2750">
        <v>1352.539925</v>
      </c>
      <c r="AT2750">
        <v>307.54401899999999</v>
      </c>
      <c r="AU2750">
        <v>62.598635000000002</v>
      </c>
      <c r="AV2750">
        <v>32.236359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</row>
    <row r="2751" spans="1:56" x14ac:dyDescent="0.25">
      <c r="A2751" t="s">
        <v>323</v>
      </c>
      <c r="D2751" t="s">
        <v>3</v>
      </c>
      <c r="G2751" s="156">
        <v>43150</v>
      </c>
      <c r="H2751" s="41">
        <f t="shared" si="47"/>
        <v>867926.66272899986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35.488489999999999</v>
      </c>
      <c r="V2751">
        <v>73.869568000000001</v>
      </c>
      <c r="W2751">
        <v>672.37839299999996</v>
      </c>
      <c r="X2751">
        <v>3248.1506800000002</v>
      </c>
      <c r="Y2751">
        <v>8426.7658919999994</v>
      </c>
      <c r="Z2751">
        <v>14747.443590000001</v>
      </c>
      <c r="AA2751">
        <v>22849.817920000001</v>
      </c>
      <c r="AB2751">
        <v>31015.949400000001</v>
      </c>
      <c r="AC2751">
        <v>38067.517800000001</v>
      </c>
      <c r="AD2751">
        <v>44358.770020000004</v>
      </c>
      <c r="AE2751">
        <v>48908.855920000002</v>
      </c>
      <c r="AF2751">
        <v>55512.390050000002</v>
      </c>
      <c r="AG2751">
        <v>60359.140919999998</v>
      </c>
      <c r="AH2751">
        <v>62214.949990000001</v>
      </c>
      <c r="AI2751">
        <v>63856.061520000003</v>
      </c>
      <c r="AJ2751">
        <v>67340.870160000006</v>
      </c>
      <c r="AK2751">
        <v>65965.979059999998</v>
      </c>
      <c r="AL2751">
        <v>59162.264179999998</v>
      </c>
      <c r="AM2751">
        <v>51379.73472</v>
      </c>
      <c r="AN2751">
        <v>48241.92972</v>
      </c>
      <c r="AO2751">
        <v>41886.842559999997</v>
      </c>
      <c r="AP2751">
        <v>31014.571550000001</v>
      </c>
      <c r="AQ2751">
        <v>22950.627329999999</v>
      </c>
      <c r="AR2751">
        <v>14607.550880000001</v>
      </c>
      <c r="AS2751">
        <v>7879.9074609999998</v>
      </c>
      <c r="AT2751">
        <v>2700.921409</v>
      </c>
      <c r="AU2751">
        <v>395.95535100000001</v>
      </c>
      <c r="AV2751">
        <v>51.958195000000003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</row>
    <row r="2752" spans="1:56" x14ac:dyDescent="0.25">
      <c r="A2752" t="s">
        <v>323</v>
      </c>
      <c r="D2752" t="s">
        <v>3</v>
      </c>
      <c r="G2752" s="156">
        <v>43151</v>
      </c>
      <c r="H2752" s="41">
        <f t="shared" si="47"/>
        <v>1338843.5702719998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21.600677000000001</v>
      </c>
      <c r="V2752">
        <v>105.407101</v>
      </c>
      <c r="W2752">
        <v>1410.8867909999999</v>
      </c>
      <c r="X2752">
        <v>6455.3720579999999</v>
      </c>
      <c r="Y2752">
        <v>16493.861580000001</v>
      </c>
      <c r="Z2752">
        <v>29059.0396</v>
      </c>
      <c r="AA2752">
        <v>43093.935160000001</v>
      </c>
      <c r="AB2752">
        <v>56953.791149999997</v>
      </c>
      <c r="AC2752">
        <v>69571.399850000002</v>
      </c>
      <c r="AD2752">
        <v>79283.05098</v>
      </c>
      <c r="AE2752">
        <v>87017.262600000002</v>
      </c>
      <c r="AF2752">
        <v>92429.465849999993</v>
      </c>
      <c r="AG2752">
        <v>96008.460130000007</v>
      </c>
      <c r="AH2752">
        <v>97485.736220000006</v>
      </c>
      <c r="AI2752">
        <v>97192.460009999995</v>
      </c>
      <c r="AJ2752">
        <v>94496.974520000003</v>
      </c>
      <c r="AK2752">
        <v>90647.081229999996</v>
      </c>
      <c r="AL2752">
        <v>84872.995559999996</v>
      </c>
      <c r="AM2752">
        <v>76238.756859999994</v>
      </c>
      <c r="AN2752">
        <v>65973.785229999994</v>
      </c>
      <c r="AO2752">
        <v>54418.506379999999</v>
      </c>
      <c r="AP2752">
        <v>42159.746729999999</v>
      </c>
      <c r="AQ2752">
        <v>28938.778890000001</v>
      </c>
      <c r="AR2752">
        <v>17552.498169999999</v>
      </c>
      <c r="AS2752">
        <v>8529.9480349999994</v>
      </c>
      <c r="AT2752">
        <v>2192.2828650000001</v>
      </c>
      <c r="AU2752">
        <v>216.47629599999999</v>
      </c>
      <c r="AV2752">
        <v>24.009748999999999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</row>
    <row r="2753" spans="1:56" x14ac:dyDescent="0.25">
      <c r="A2753" t="s">
        <v>323</v>
      </c>
      <c r="D2753" t="s">
        <v>3</v>
      </c>
      <c r="G2753" s="156">
        <v>43152</v>
      </c>
      <c r="H2753" s="41">
        <f t="shared" si="47"/>
        <v>590102.58851199993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32.898375000000001</v>
      </c>
      <c r="V2753">
        <v>60.690741000000003</v>
      </c>
      <c r="W2753">
        <v>658.46193500000004</v>
      </c>
      <c r="X2753">
        <v>3461.3720010000002</v>
      </c>
      <c r="Y2753">
        <v>8870.7305340000003</v>
      </c>
      <c r="Z2753">
        <v>17046.846389999999</v>
      </c>
      <c r="AA2753">
        <v>20149.61766</v>
      </c>
      <c r="AB2753">
        <v>27886.159189999998</v>
      </c>
      <c r="AC2753">
        <v>39362.7906</v>
      </c>
      <c r="AD2753">
        <v>38959.247620000002</v>
      </c>
      <c r="AE2753">
        <v>41074.37053</v>
      </c>
      <c r="AF2753">
        <v>42326.023699999998</v>
      </c>
      <c r="AG2753">
        <v>40218.614090000003</v>
      </c>
      <c r="AH2753">
        <v>48057.375070000002</v>
      </c>
      <c r="AI2753">
        <v>53997.98055</v>
      </c>
      <c r="AJ2753">
        <v>56268.27794</v>
      </c>
      <c r="AK2753">
        <v>49246.122799999997</v>
      </c>
      <c r="AL2753">
        <v>36556.383620000001</v>
      </c>
      <c r="AM2753">
        <v>25324.078539999999</v>
      </c>
      <c r="AN2753">
        <v>14182.96614</v>
      </c>
      <c r="AO2753">
        <v>11167.645839999999</v>
      </c>
      <c r="AP2753">
        <v>7333.9074090000004</v>
      </c>
      <c r="AQ2753">
        <v>4048.9701340000001</v>
      </c>
      <c r="AR2753">
        <v>2488.613073</v>
      </c>
      <c r="AS2753">
        <v>983.31721800000003</v>
      </c>
      <c r="AT2753">
        <v>282.873581</v>
      </c>
      <c r="AU2753">
        <v>38.524276999999998</v>
      </c>
      <c r="AV2753">
        <v>17.728954000000002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</row>
    <row r="2754" spans="1:56" x14ac:dyDescent="0.25">
      <c r="A2754" t="s">
        <v>323</v>
      </c>
      <c r="D2754" t="s">
        <v>3</v>
      </c>
      <c r="G2754" s="156">
        <v>43153</v>
      </c>
      <c r="H2754" s="41">
        <f t="shared" si="47"/>
        <v>427689.36480200011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20.741644999999998</v>
      </c>
      <c r="V2754">
        <v>25.005804999999999</v>
      </c>
      <c r="W2754">
        <v>153.093109</v>
      </c>
      <c r="X2754">
        <v>496.07024100000001</v>
      </c>
      <c r="Y2754">
        <v>2437.9693600000001</v>
      </c>
      <c r="Z2754">
        <v>6529.542042</v>
      </c>
      <c r="AA2754">
        <v>10255.56711</v>
      </c>
      <c r="AB2754">
        <v>15897.960209999999</v>
      </c>
      <c r="AC2754">
        <v>22260.50906</v>
      </c>
      <c r="AD2754">
        <v>29395.394789999998</v>
      </c>
      <c r="AE2754">
        <v>36709.435640000003</v>
      </c>
      <c r="AF2754">
        <v>37080.998630000002</v>
      </c>
      <c r="AG2754">
        <v>42921.416620000004</v>
      </c>
      <c r="AH2754">
        <v>41261.07458</v>
      </c>
      <c r="AI2754">
        <v>32497.303940000002</v>
      </c>
      <c r="AJ2754">
        <v>27936.06955</v>
      </c>
      <c r="AK2754">
        <v>26703.950430000001</v>
      </c>
      <c r="AL2754">
        <v>25449.367549999999</v>
      </c>
      <c r="AM2754">
        <v>22808.804069999998</v>
      </c>
      <c r="AN2754">
        <v>18538.420180000001</v>
      </c>
      <c r="AO2754">
        <v>13869.121370000001</v>
      </c>
      <c r="AP2754">
        <v>7743.7443949999997</v>
      </c>
      <c r="AQ2754">
        <v>4197.1035860000002</v>
      </c>
      <c r="AR2754">
        <v>1906.7766099999999</v>
      </c>
      <c r="AS2754">
        <v>452.72661799999997</v>
      </c>
      <c r="AT2754">
        <v>93.015325000000004</v>
      </c>
      <c r="AU2754">
        <v>27.246907</v>
      </c>
      <c r="AV2754">
        <v>20.935428999999999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</row>
    <row r="2755" spans="1:56" x14ac:dyDescent="0.25">
      <c r="A2755" t="s">
        <v>323</v>
      </c>
      <c r="D2755" t="s">
        <v>3</v>
      </c>
      <c r="G2755" s="156">
        <v>43154</v>
      </c>
      <c r="H2755" s="41">
        <f t="shared" si="47"/>
        <v>637092.09996800008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23.351583000000002</v>
      </c>
      <c r="V2755">
        <v>24.472366999999998</v>
      </c>
      <c r="W2755">
        <v>70.155530999999996</v>
      </c>
      <c r="X2755">
        <v>421.17901799999999</v>
      </c>
      <c r="Y2755">
        <v>1743.1221419999999</v>
      </c>
      <c r="Z2755">
        <v>5511.7512980000001</v>
      </c>
      <c r="AA2755">
        <v>10344.94968</v>
      </c>
      <c r="AB2755">
        <v>14329.49943</v>
      </c>
      <c r="AC2755">
        <v>14798.059359999999</v>
      </c>
      <c r="AD2755">
        <v>19457.397939999999</v>
      </c>
      <c r="AE2755">
        <v>24910.42929</v>
      </c>
      <c r="AF2755">
        <v>31905.39804</v>
      </c>
      <c r="AG2755">
        <v>42378.064469999998</v>
      </c>
      <c r="AH2755">
        <v>54360.127110000001</v>
      </c>
      <c r="AI2755">
        <v>61286.840340000002</v>
      </c>
      <c r="AJ2755">
        <v>68936.407269999996</v>
      </c>
      <c r="AK2755">
        <v>63388.597170000001</v>
      </c>
      <c r="AL2755">
        <v>56466.216740000003</v>
      </c>
      <c r="AM2755">
        <v>46134.556149999997</v>
      </c>
      <c r="AN2755">
        <v>35319.969949999999</v>
      </c>
      <c r="AO2755">
        <v>29939.183079999999</v>
      </c>
      <c r="AP2755">
        <v>23315.906180000002</v>
      </c>
      <c r="AQ2755">
        <v>16428.94729</v>
      </c>
      <c r="AR2755">
        <v>10352.114600000001</v>
      </c>
      <c r="AS2755">
        <v>4191.7963010000003</v>
      </c>
      <c r="AT2755">
        <v>928.51057700000001</v>
      </c>
      <c r="AU2755">
        <v>96.030899000000005</v>
      </c>
      <c r="AV2755">
        <v>29.066161999999998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</row>
    <row r="2756" spans="1:56" x14ac:dyDescent="0.25">
      <c r="A2756" t="s">
        <v>323</v>
      </c>
      <c r="D2756" t="s">
        <v>3</v>
      </c>
      <c r="G2756" s="156">
        <v>43155</v>
      </c>
      <c r="H2756" s="41">
        <f t="shared" si="47"/>
        <v>462598.30136899994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20.72513</v>
      </c>
      <c r="V2756">
        <v>35.993901000000001</v>
      </c>
      <c r="W2756">
        <v>411.37811499999998</v>
      </c>
      <c r="X2756">
        <v>2463.248513</v>
      </c>
      <c r="Y2756">
        <v>9219.7964329999995</v>
      </c>
      <c r="Z2756">
        <v>16219.965770000001</v>
      </c>
      <c r="AA2756">
        <v>22617.059120000002</v>
      </c>
      <c r="AB2756">
        <v>26116.372739999999</v>
      </c>
      <c r="AC2756">
        <v>30570.11232</v>
      </c>
      <c r="AD2756">
        <v>34256.782209999998</v>
      </c>
      <c r="AE2756">
        <v>27683.239890000001</v>
      </c>
      <c r="AF2756">
        <v>27313.209439999999</v>
      </c>
      <c r="AG2756">
        <v>30268.938109999999</v>
      </c>
      <c r="AH2756">
        <v>31965.037479999999</v>
      </c>
      <c r="AI2756">
        <v>31392.29032</v>
      </c>
      <c r="AJ2756">
        <v>28269.838309999999</v>
      </c>
      <c r="AK2756">
        <v>23935.910380000001</v>
      </c>
      <c r="AL2756">
        <v>22622.868470000001</v>
      </c>
      <c r="AM2756">
        <v>24064.474320000001</v>
      </c>
      <c r="AN2756">
        <v>21613.53631</v>
      </c>
      <c r="AO2756">
        <v>17628.306860000001</v>
      </c>
      <c r="AP2756">
        <v>13776.553760000001</v>
      </c>
      <c r="AQ2756">
        <v>9555.3029889999998</v>
      </c>
      <c r="AR2756">
        <v>6289.7690130000001</v>
      </c>
      <c r="AS2756">
        <v>3102.5232289999999</v>
      </c>
      <c r="AT2756">
        <v>976.52881000000002</v>
      </c>
      <c r="AU2756">
        <v>156.62052600000001</v>
      </c>
      <c r="AV2756">
        <v>51.918900000000001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</row>
    <row r="2757" spans="1:56" x14ac:dyDescent="0.25">
      <c r="A2757" t="s">
        <v>323</v>
      </c>
      <c r="D2757" t="s">
        <v>3</v>
      </c>
      <c r="G2757" s="156">
        <v>43156</v>
      </c>
      <c r="H2757" s="41">
        <f t="shared" si="47"/>
        <v>968707.46437499998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96.937702000000002</v>
      </c>
      <c r="V2757">
        <v>108.515023</v>
      </c>
      <c r="W2757">
        <v>564.77883699999995</v>
      </c>
      <c r="X2757">
        <v>2610.1890349999999</v>
      </c>
      <c r="Y2757">
        <v>6901.5334549999998</v>
      </c>
      <c r="Z2757">
        <v>13444.50229</v>
      </c>
      <c r="AA2757">
        <v>21133.03585</v>
      </c>
      <c r="AB2757">
        <v>33383.523970000002</v>
      </c>
      <c r="AC2757">
        <v>43123.29679</v>
      </c>
      <c r="AD2757">
        <v>53825.16388</v>
      </c>
      <c r="AE2757">
        <v>57509.216769999999</v>
      </c>
      <c r="AF2757">
        <v>61104.12111</v>
      </c>
      <c r="AG2757">
        <v>64102.59188</v>
      </c>
      <c r="AH2757">
        <v>64078.053010000003</v>
      </c>
      <c r="AI2757">
        <v>67282.957349999997</v>
      </c>
      <c r="AJ2757">
        <v>67330.083339999997</v>
      </c>
      <c r="AK2757">
        <v>70389.271500000003</v>
      </c>
      <c r="AL2757">
        <v>67126.054740000007</v>
      </c>
      <c r="AM2757">
        <v>66139.539489999996</v>
      </c>
      <c r="AN2757">
        <v>56560.25834</v>
      </c>
      <c r="AO2757">
        <v>50349.725330000001</v>
      </c>
      <c r="AP2757">
        <v>41073.489629999996</v>
      </c>
      <c r="AQ2757">
        <v>30693.635760000001</v>
      </c>
      <c r="AR2757">
        <v>19382.966390000001</v>
      </c>
      <c r="AS2757">
        <v>7811.2228009999999</v>
      </c>
      <c r="AT2757">
        <v>2206.2685320000001</v>
      </c>
      <c r="AU2757">
        <v>277.76594799999998</v>
      </c>
      <c r="AV2757">
        <v>98.765621999999993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</row>
    <row r="2758" spans="1:56" x14ac:dyDescent="0.25">
      <c r="A2758" t="s">
        <v>323</v>
      </c>
      <c r="D2758" t="s">
        <v>3</v>
      </c>
      <c r="G2758" s="156">
        <v>43157</v>
      </c>
      <c r="H2758" s="41">
        <f t="shared" si="47"/>
        <v>1386334.908544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21.969850000000001</v>
      </c>
      <c r="V2758">
        <v>53.166727999999999</v>
      </c>
      <c r="W2758">
        <v>1053.954782</v>
      </c>
      <c r="X2758">
        <v>5732.2985040000003</v>
      </c>
      <c r="Y2758">
        <v>15150.32309</v>
      </c>
      <c r="Z2758">
        <v>26960.624670000001</v>
      </c>
      <c r="AA2758">
        <v>40645.755120000002</v>
      </c>
      <c r="AB2758">
        <v>55035.61735</v>
      </c>
      <c r="AC2758">
        <v>68347.654859999995</v>
      </c>
      <c r="AD2758">
        <v>79787.391300000003</v>
      </c>
      <c r="AE2758">
        <v>88462.69326</v>
      </c>
      <c r="AF2758">
        <v>94241.498579999999</v>
      </c>
      <c r="AG2758">
        <v>98492.809240000002</v>
      </c>
      <c r="AH2758">
        <v>101183.2758</v>
      </c>
      <c r="AI2758">
        <v>101902.71679999999</v>
      </c>
      <c r="AJ2758">
        <v>100728.30499999999</v>
      </c>
      <c r="AK2758">
        <v>96870.636020000005</v>
      </c>
      <c r="AL2758">
        <v>91187.84087</v>
      </c>
      <c r="AM2758">
        <v>82654.354399999997</v>
      </c>
      <c r="AN2758">
        <v>71781.792679999999</v>
      </c>
      <c r="AO2758">
        <v>58978.913939999999</v>
      </c>
      <c r="AP2758">
        <v>45472.100700000003</v>
      </c>
      <c r="AQ2758">
        <v>31449.323710000001</v>
      </c>
      <c r="AR2758">
        <v>18645.83267</v>
      </c>
      <c r="AS2758">
        <v>8713.3153839999995</v>
      </c>
      <c r="AT2758">
        <v>2541.8968359999999</v>
      </c>
      <c r="AU2758">
        <v>213.98957799999999</v>
      </c>
      <c r="AV2758">
        <v>24.856822000000001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</row>
    <row r="2759" spans="1:56" x14ac:dyDescent="0.25">
      <c r="A2759" t="s">
        <v>323</v>
      </c>
      <c r="D2759" t="s">
        <v>3</v>
      </c>
      <c r="G2759" s="156">
        <v>43158</v>
      </c>
      <c r="H2759" s="41">
        <f t="shared" si="47"/>
        <v>1308744.4110890003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26.370304000000001</v>
      </c>
      <c r="V2759">
        <v>61.455359000000001</v>
      </c>
      <c r="W2759">
        <v>982.11528899999996</v>
      </c>
      <c r="X2759">
        <v>5592.8724679999996</v>
      </c>
      <c r="Y2759">
        <v>15201.45199</v>
      </c>
      <c r="Z2759">
        <v>27817.599900000001</v>
      </c>
      <c r="AA2759">
        <v>42379.457719999999</v>
      </c>
      <c r="AB2759">
        <v>55935.43331</v>
      </c>
      <c r="AC2759">
        <v>69127.58713</v>
      </c>
      <c r="AD2759">
        <v>79864.416219999999</v>
      </c>
      <c r="AE2759">
        <v>88237.898799999995</v>
      </c>
      <c r="AF2759">
        <v>93427.944940000001</v>
      </c>
      <c r="AG2759">
        <v>96965.741739999998</v>
      </c>
      <c r="AH2759">
        <v>98207.817009999999</v>
      </c>
      <c r="AI2759">
        <v>97612.549639999997</v>
      </c>
      <c r="AJ2759">
        <v>94622.902430000002</v>
      </c>
      <c r="AK2759">
        <v>89509.823220000006</v>
      </c>
      <c r="AL2759">
        <v>82443.972139999998</v>
      </c>
      <c r="AM2759">
        <v>73136.223230000003</v>
      </c>
      <c r="AN2759">
        <v>61913.10252</v>
      </c>
      <c r="AO2759">
        <v>49858.33135</v>
      </c>
      <c r="AP2759">
        <v>37512.040159999997</v>
      </c>
      <c r="AQ2759">
        <v>25158.09836</v>
      </c>
      <c r="AR2759">
        <v>14501.65821</v>
      </c>
      <c r="AS2759">
        <v>6547.5026399999997</v>
      </c>
      <c r="AT2759">
        <v>1877.3990779999999</v>
      </c>
      <c r="AU2759">
        <v>188.992189</v>
      </c>
      <c r="AV2759">
        <v>33.653742000000001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</row>
    <row r="2760" spans="1:56" x14ac:dyDescent="0.25">
      <c r="A2760" t="s">
        <v>323</v>
      </c>
      <c r="D2760" t="s">
        <v>3</v>
      </c>
      <c r="G2760" s="156">
        <v>43159</v>
      </c>
      <c r="H2760" s="41">
        <f t="shared" si="47"/>
        <v>1106638.6616739999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42.428094999999999</v>
      </c>
      <c r="V2760">
        <v>84.262182999999993</v>
      </c>
      <c r="W2760">
        <v>566.62146299999995</v>
      </c>
      <c r="X2760">
        <v>3229.341586</v>
      </c>
      <c r="Y2760">
        <v>11426.44385</v>
      </c>
      <c r="Z2760">
        <v>18033.3079</v>
      </c>
      <c r="AA2760">
        <v>26494.071319999999</v>
      </c>
      <c r="AB2760">
        <v>44624.7644</v>
      </c>
      <c r="AC2760">
        <v>60938.190329999998</v>
      </c>
      <c r="AD2760">
        <v>74045.17237</v>
      </c>
      <c r="AE2760">
        <v>83021.027629999997</v>
      </c>
      <c r="AF2760">
        <v>88371.348199999993</v>
      </c>
      <c r="AG2760">
        <v>92188.785709999996</v>
      </c>
      <c r="AH2760">
        <v>90939.095050000004</v>
      </c>
      <c r="AI2760">
        <v>85603.675669999997</v>
      </c>
      <c r="AJ2760">
        <v>81304.699659999998</v>
      </c>
      <c r="AK2760">
        <v>78482.284490000005</v>
      </c>
      <c r="AL2760">
        <v>71915.577510000003</v>
      </c>
      <c r="AM2760">
        <v>65108.678619999999</v>
      </c>
      <c r="AN2760">
        <v>48048.362289999997</v>
      </c>
      <c r="AO2760">
        <v>32321.63798</v>
      </c>
      <c r="AP2760">
        <v>24429.231589999999</v>
      </c>
      <c r="AQ2760">
        <v>15033.753210000001</v>
      </c>
      <c r="AR2760">
        <v>7086.2555549999997</v>
      </c>
      <c r="AS2760">
        <v>2560.2796450000001</v>
      </c>
      <c r="AT2760">
        <v>624.79886799999997</v>
      </c>
      <c r="AU2760">
        <v>78.916111000000001</v>
      </c>
      <c r="AV2760">
        <v>35.650388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</row>
    <row r="2761" spans="1:56" x14ac:dyDescent="0.25">
      <c r="A2761" t="s">
        <v>323</v>
      </c>
      <c r="D2761" t="s">
        <v>3</v>
      </c>
      <c r="G2761" s="156">
        <v>43160</v>
      </c>
      <c r="H2761" s="41">
        <f t="shared" si="47"/>
        <v>1153840.9367659998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30.111927000000001</v>
      </c>
      <c r="V2761">
        <v>33.841113</v>
      </c>
      <c r="W2761">
        <v>237.98795699999999</v>
      </c>
      <c r="X2761">
        <v>1519.6431190000001</v>
      </c>
      <c r="Y2761">
        <v>5474.9404469999999</v>
      </c>
      <c r="Z2761">
        <v>12520.15156</v>
      </c>
      <c r="AA2761">
        <v>22925.412240000001</v>
      </c>
      <c r="AB2761">
        <v>34718.604879999999</v>
      </c>
      <c r="AC2761">
        <v>47318.662089999998</v>
      </c>
      <c r="AD2761">
        <v>54926.418469999997</v>
      </c>
      <c r="AE2761">
        <v>63655.571279999996</v>
      </c>
      <c r="AF2761">
        <v>70538.429459999999</v>
      </c>
      <c r="AG2761">
        <v>77610.278600000005</v>
      </c>
      <c r="AH2761">
        <v>80385.363899999997</v>
      </c>
      <c r="AI2761">
        <v>84259.671570000006</v>
      </c>
      <c r="AJ2761">
        <v>88086.860629999996</v>
      </c>
      <c r="AK2761">
        <v>89257.495259999996</v>
      </c>
      <c r="AL2761">
        <v>89493.767590000003</v>
      </c>
      <c r="AM2761">
        <v>83085.958140000002</v>
      </c>
      <c r="AN2761">
        <v>73634.800770000002</v>
      </c>
      <c r="AO2761">
        <v>61820.77162</v>
      </c>
      <c r="AP2761">
        <v>48385.641179999999</v>
      </c>
      <c r="AQ2761">
        <v>33473.793539999999</v>
      </c>
      <c r="AR2761">
        <v>19442.049340000001</v>
      </c>
      <c r="AS2761">
        <v>8519.3521309999996</v>
      </c>
      <c r="AT2761">
        <v>2287.1579539999998</v>
      </c>
      <c r="AU2761">
        <v>169.71583799999999</v>
      </c>
      <c r="AV2761">
        <v>28.484159999999999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</row>
    <row r="2762" spans="1:56" x14ac:dyDescent="0.25">
      <c r="A2762" t="s">
        <v>323</v>
      </c>
      <c r="D2762" t="s">
        <v>3</v>
      </c>
      <c r="G2762" s="156">
        <v>43161</v>
      </c>
      <c r="H2762" s="41">
        <f t="shared" si="47"/>
        <v>966290.70492499974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23.109528000000001</v>
      </c>
      <c r="V2762">
        <v>30.699627</v>
      </c>
      <c r="W2762">
        <v>487.86676599999998</v>
      </c>
      <c r="X2762">
        <v>2435.8523449999998</v>
      </c>
      <c r="Y2762">
        <v>8424.6019859999997</v>
      </c>
      <c r="Z2762">
        <v>17859.02073</v>
      </c>
      <c r="AA2762">
        <v>27036.68275</v>
      </c>
      <c r="AB2762">
        <v>34491.710350000001</v>
      </c>
      <c r="AC2762">
        <v>41215.560729999997</v>
      </c>
      <c r="AD2762">
        <v>52332.384030000001</v>
      </c>
      <c r="AE2762">
        <v>63152.509709999998</v>
      </c>
      <c r="AF2762">
        <v>75703.49278</v>
      </c>
      <c r="AG2762">
        <v>75417.77403</v>
      </c>
      <c r="AH2762">
        <v>76471.603700000007</v>
      </c>
      <c r="AI2762">
        <v>72924.836679999993</v>
      </c>
      <c r="AJ2762">
        <v>70219.661420000004</v>
      </c>
      <c r="AK2762">
        <v>70938.457479999997</v>
      </c>
      <c r="AL2762">
        <v>60385.75576</v>
      </c>
      <c r="AM2762">
        <v>58234.726020000002</v>
      </c>
      <c r="AN2762">
        <v>45443.950019999997</v>
      </c>
      <c r="AO2762">
        <v>39593.269390000001</v>
      </c>
      <c r="AP2762">
        <v>28604.663359999999</v>
      </c>
      <c r="AQ2762">
        <v>20999.363130000002</v>
      </c>
      <c r="AR2762">
        <v>13997.111209999999</v>
      </c>
      <c r="AS2762">
        <v>7510.1386560000001</v>
      </c>
      <c r="AT2762">
        <v>2170.5723739999999</v>
      </c>
      <c r="AU2762">
        <v>160.53035600000001</v>
      </c>
      <c r="AV2762">
        <v>24.800007000000001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</row>
    <row r="2763" spans="1:56" x14ac:dyDescent="0.25">
      <c r="A2763" t="s">
        <v>323</v>
      </c>
      <c r="D2763" t="s">
        <v>3</v>
      </c>
      <c r="G2763" s="156">
        <v>43162</v>
      </c>
      <c r="H2763" s="41">
        <f t="shared" si="47"/>
        <v>1207662.9194509997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24.827396</v>
      </c>
      <c r="V2763">
        <v>43.301921</v>
      </c>
      <c r="W2763">
        <v>945.19062799999995</v>
      </c>
      <c r="X2763">
        <v>5569.4868100000003</v>
      </c>
      <c r="Y2763">
        <v>14882.28759</v>
      </c>
      <c r="Z2763">
        <v>26627.846839999998</v>
      </c>
      <c r="AA2763">
        <v>39380.788569999997</v>
      </c>
      <c r="AB2763">
        <v>52162.175790000001</v>
      </c>
      <c r="AC2763">
        <v>64130.67598</v>
      </c>
      <c r="AD2763">
        <v>74292.055940000006</v>
      </c>
      <c r="AE2763">
        <v>81409.296579999995</v>
      </c>
      <c r="AF2763">
        <v>86819.906310000006</v>
      </c>
      <c r="AG2763">
        <v>90569.325129999997</v>
      </c>
      <c r="AH2763">
        <v>91988.617150000005</v>
      </c>
      <c r="AI2763">
        <v>91710.926720000003</v>
      </c>
      <c r="AJ2763">
        <v>87497.048379999993</v>
      </c>
      <c r="AK2763">
        <v>81614.404399999999</v>
      </c>
      <c r="AL2763">
        <v>74949.600520000007</v>
      </c>
      <c r="AM2763">
        <v>68414.915590000004</v>
      </c>
      <c r="AN2763">
        <v>58360.295839999999</v>
      </c>
      <c r="AO2763">
        <v>45311.093070000003</v>
      </c>
      <c r="AP2763">
        <v>34158.116459999997</v>
      </c>
      <c r="AQ2763">
        <v>20735.911690000001</v>
      </c>
      <c r="AR2763">
        <v>10619.095300000001</v>
      </c>
      <c r="AS2763">
        <v>4040.32431</v>
      </c>
      <c r="AT2763">
        <v>1206.825902</v>
      </c>
      <c r="AU2763">
        <v>148.61315500000001</v>
      </c>
      <c r="AV2763">
        <v>49.965479000000002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</row>
    <row r="2764" spans="1:56" x14ac:dyDescent="0.25">
      <c r="A2764" t="s">
        <v>323</v>
      </c>
      <c r="D2764" t="s">
        <v>3</v>
      </c>
      <c r="G2764" s="156">
        <v>43163</v>
      </c>
      <c r="H2764" s="41">
        <f t="shared" si="47"/>
        <v>1229527.404351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18.962546</v>
      </c>
      <c r="V2764">
        <v>28.990470999999999</v>
      </c>
      <c r="W2764">
        <v>907.99717799999996</v>
      </c>
      <c r="X2764">
        <v>5746.75731</v>
      </c>
      <c r="Y2764">
        <v>15625.965039999999</v>
      </c>
      <c r="Z2764">
        <v>27178.448939999998</v>
      </c>
      <c r="AA2764">
        <v>40653.200620000003</v>
      </c>
      <c r="AB2764">
        <v>50183.368640000001</v>
      </c>
      <c r="AC2764">
        <v>59671.057679999998</v>
      </c>
      <c r="AD2764">
        <v>67936.608890000003</v>
      </c>
      <c r="AE2764">
        <v>76982.38063</v>
      </c>
      <c r="AF2764">
        <v>84429.270610000007</v>
      </c>
      <c r="AG2764">
        <v>92355.898329999996</v>
      </c>
      <c r="AH2764">
        <v>92580.28615</v>
      </c>
      <c r="AI2764">
        <v>92579.019820000001</v>
      </c>
      <c r="AJ2764">
        <v>89602.921029999998</v>
      </c>
      <c r="AK2764">
        <v>84956.210850000003</v>
      </c>
      <c r="AL2764">
        <v>80229.320970000001</v>
      </c>
      <c r="AM2764">
        <v>73983.062090000007</v>
      </c>
      <c r="AN2764">
        <v>62802.886740000002</v>
      </c>
      <c r="AO2764">
        <v>50230.064319999998</v>
      </c>
      <c r="AP2764">
        <v>37200.42671</v>
      </c>
      <c r="AQ2764">
        <v>25922.240989999998</v>
      </c>
      <c r="AR2764">
        <v>12169.092650000001</v>
      </c>
      <c r="AS2764">
        <v>4124.60826</v>
      </c>
      <c r="AT2764">
        <v>1248.0321019999999</v>
      </c>
      <c r="AU2764">
        <v>142.66450499999999</v>
      </c>
      <c r="AV2764">
        <v>37.660279000000003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</row>
    <row r="2765" spans="1:56" x14ac:dyDescent="0.25">
      <c r="A2765" t="s">
        <v>323</v>
      </c>
      <c r="D2765" t="s">
        <v>3</v>
      </c>
      <c r="G2765" s="156">
        <v>43164</v>
      </c>
      <c r="H2765" s="41">
        <f t="shared" si="47"/>
        <v>1125309.5244719998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28.574178</v>
      </c>
      <c r="V2765">
        <v>34.991658000000001</v>
      </c>
      <c r="W2765">
        <v>376.76638600000001</v>
      </c>
      <c r="X2765">
        <v>3103.1764410000001</v>
      </c>
      <c r="Y2765">
        <v>11133.351989999999</v>
      </c>
      <c r="Z2765">
        <v>20101.951290000001</v>
      </c>
      <c r="AA2765">
        <v>28678.692589999999</v>
      </c>
      <c r="AB2765">
        <v>40927.788829999998</v>
      </c>
      <c r="AC2765">
        <v>49512.068670000001</v>
      </c>
      <c r="AD2765">
        <v>57533.768369999998</v>
      </c>
      <c r="AE2765">
        <v>61299.7667</v>
      </c>
      <c r="AF2765">
        <v>69890.519220000002</v>
      </c>
      <c r="AG2765">
        <v>72605.931719999993</v>
      </c>
      <c r="AH2765">
        <v>72850.498670000001</v>
      </c>
      <c r="AI2765">
        <v>76581.662400000001</v>
      </c>
      <c r="AJ2765">
        <v>82316.195430000007</v>
      </c>
      <c r="AK2765">
        <v>85197.725319999998</v>
      </c>
      <c r="AL2765">
        <v>84272.527839999995</v>
      </c>
      <c r="AM2765">
        <v>77268.526419999995</v>
      </c>
      <c r="AN2765">
        <v>68198.283660000001</v>
      </c>
      <c r="AO2765">
        <v>57944.709929999997</v>
      </c>
      <c r="AP2765">
        <v>45450.542690000002</v>
      </c>
      <c r="AQ2765">
        <v>31673.85828</v>
      </c>
      <c r="AR2765">
        <v>18397.298729999999</v>
      </c>
      <c r="AS2765">
        <v>8018.3261380000004</v>
      </c>
      <c r="AT2765">
        <v>1747.078127</v>
      </c>
      <c r="AU2765">
        <v>116.649975</v>
      </c>
      <c r="AV2765">
        <v>48.292819000000001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</row>
    <row r="2766" spans="1:56" x14ac:dyDescent="0.25">
      <c r="A2766" t="s">
        <v>323</v>
      </c>
      <c r="D2766" t="s">
        <v>3</v>
      </c>
      <c r="G2766" s="156">
        <v>43165</v>
      </c>
      <c r="H2766" s="41">
        <f t="shared" si="47"/>
        <v>1376746.7831349999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25.722933999999999</v>
      </c>
      <c r="V2766">
        <v>39.647939000000001</v>
      </c>
      <c r="W2766">
        <v>662.69551899999999</v>
      </c>
      <c r="X2766">
        <v>4597.1117340000001</v>
      </c>
      <c r="Y2766">
        <v>13314.016180000001</v>
      </c>
      <c r="Z2766">
        <v>24881.331259999999</v>
      </c>
      <c r="AA2766">
        <v>38055.656439999999</v>
      </c>
      <c r="AB2766">
        <v>51243.933830000002</v>
      </c>
      <c r="AC2766">
        <v>65314.689149999998</v>
      </c>
      <c r="AD2766">
        <v>78418.348769999997</v>
      </c>
      <c r="AE2766">
        <v>87711.063720000006</v>
      </c>
      <c r="AF2766">
        <v>93964.330459999997</v>
      </c>
      <c r="AG2766">
        <v>99755.524269999994</v>
      </c>
      <c r="AH2766">
        <v>102824.4645</v>
      </c>
      <c r="AI2766">
        <v>104255.8941</v>
      </c>
      <c r="AJ2766">
        <v>102490.68859999999</v>
      </c>
      <c r="AK2766">
        <v>98725.937059999997</v>
      </c>
      <c r="AL2766">
        <v>93021.902759999997</v>
      </c>
      <c r="AM2766">
        <v>84184.109280000004</v>
      </c>
      <c r="AN2766">
        <v>72679.820460000003</v>
      </c>
      <c r="AO2766">
        <v>59602.688340000001</v>
      </c>
      <c r="AP2766">
        <v>45240.598449999998</v>
      </c>
      <c r="AQ2766">
        <v>30283.782749999998</v>
      </c>
      <c r="AR2766">
        <v>16944.98446</v>
      </c>
      <c r="AS2766">
        <v>6935.3797199999999</v>
      </c>
      <c r="AT2766">
        <v>1453.498458</v>
      </c>
      <c r="AU2766">
        <v>83.520419000000004</v>
      </c>
      <c r="AV2766">
        <v>35.441572000000001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</row>
    <row r="2767" spans="1:56" x14ac:dyDescent="0.25">
      <c r="A2767" t="s">
        <v>323</v>
      </c>
      <c r="D2767" t="s">
        <v>3</v>
      </c>
      <c r="G2767" s="156">
        <v>43166</v>
      </c>
      <c r="H2767" s="41">
        <f t="shared" ref="H2767:H2830" si="48">IF(D2767&lt;&gt;"Jemena",
IF(SUM(I2767:BD2767)&gt;0,SUM(I2767:BD2767),SUM(I2767:BD2767)*-1),
IF(AND(F2767&lt;&gt;"Jemena residential",F2767&lt;&gt;"Jemena small business"),0,IF(SUM(I2767:BD2767)&gt;0,SUM(I2767:BD2767),SUM(I2767:BD2767)*-1)))</f>
        <v>1288063.1459969997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24.590903000000001</v>
      </c>
      <c r="V2767">
        <v>30.543040999999999</v>
      </c>
      <c r="W2767">
        <v>592.51677099999995</v>
      </c>
      <c r="X2767">
        <v>4468.8533440000001</v>
      </c>
      <c r="Y2767">
        <v>13521.179770000001</v>
      </c>
      <c r="Z2767">
        <v>25558.641960000001</v>
      </c>
      <c r="AA2767">
        <v>39376.710120000003</v>
      </c>
      <c r="AB2767">
        <v>53182.284870000003</v>
      </c>
      <c r="AC2767">
        <v>66086.399720000001</v>
      </c>
      <c r="AD2767">
        <v>76842.865990000006</v>
      </c>
      <c r="AE2767">
        <v>84977.646789999999</v>
      </c>
      <c r="AF2767">
        <v>90651.713380000001</v>
      </c>
      <c r="AG2767">
        <v>94698.889809999993</v>
      </c>
      <c r="AH2767">
        <v>96064.68075</v>
      </c>
      <c r="AI2767">
        <v>95903.701589999997</v>
      </c>
      <c r="AJ2767">
        <v>94108.588029999999</v>
      </c>
      <c r="AK2767">
        <v>90125.509489999997</v>
      </c>
      <c r="AL2767">
        <v>84079.370649999997</v>
      </c>
      <c r="AM2767">
        <v>75254.588680000001</v>
      </c>
      <c r="AN2767">
        <v>64424.78731</v>
      </c>
      <c r="AO2767">
        <v>52184.506260000002</v>
      </c>
      <c r="AP2767">
        <v>39080.98287</v>
      </c>
      <c r="AQ2767">
        <v>25875.963059999998</v>
      </c>
      <c r="AR2767">
        <v>14131.75488</v>
      </c>
      <c r="AS2767">
        <v>5623.3264689999996</v>
      </c>
      <c r="AT2767">
        <v>1092.3171420000001</v>
      </c>
      <c r="AU2767">
        <v>59.948684999999998</v>
      </c>
      <c r="AV2767">
        <v>40.283662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</row>
    <row r="2768" spans="1:56" x14ac:dyDescent="0.25">
      <c r="A2768" t="s">
        <v>323</v>
      </c>
      <c r="D2768" t="s">
        <v>3</v>
      </c>
      <c r="G2768" s="156">
        <v>43167</v>
      </c>
      <c r="H2768" s="41">
        <f t="shared" si="48"/>
        <v>1224901.2694060002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52.016275</v>
      </c>
      <c r="V2768">
        <v>26.719760999999998</v>
      </c>
      <c r="W2768">
        <v>514.20162800000003</v>
      </c>
      <c r="X2768">
        <v>4131.8062049999999</v>
      </c>
      <c r="Y2768">
        <v>12908.93606</v>
      </c>
      <c r="Z2768">
        <v>24763.08828</v>
      </c>
      <c r="AA2768">
        <v>38112.211779999998</v>
      </c>
      <c r="AB2768">
        <v>51477.947050000002</v>
      </c>
      <c r="AC2768">
        <v>63756.913399999998</v>
      </c>
      <c r="AD2768">
        <v>74081.140060000005</v>
      </c>
      <c r="AE2768">
        <v>81637.432490000007</v>
      </c>
      <c r="AF2768">
        <v>87071.547760000001</v>
      </c>
      <c r="AG2768">
        <v>90827.051680000004</v>
      </c>
      <c r="AH2768">
        <v>92292.502670000002</v>
      </c>
      <c r="AI2768">
        <v>91607.561610000004</v>
      </c>
      <c r="AJ2768">
        <v>89701.816949999993</v>
      </c>
      <c r="AK2768">
        <v>85644.414650000006</v>
      </c>
      <c r="AL2768">
        <v>79618.011599999998</v>
      </c>
      <c r="AM2768">
        <v>70747.176590000003</v>
      </c>
      <c r="AN2768">
        <v>59856.283349999998</v>
      </c>
      <c r="AO2768">
        <v>48088.008260000002</v>
      </c>
      <c r="AP2768">
        <v>35834.470399999998</v>
      </c>
      <c r="AQ2768">
        <v>23506.928960000001</v>
      </c>
      <c r="AR2768">
        <v>12702.689619999999</v>
      </c>
      <c r="AS2768">
        <v>4922.4839270000002</v>
      </c>
      <c r="AT2768">
        <v>909.75639999999999</v>
      </c>
      <c r="AU2768">
        <v>65.777733999999995</v>
      </c>
      <c r="AV2768">
        <v>42.374256000000003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</row>
    <row r="2769" spans="1:56" x14ac:dyDescent="0.25">
      <c r="A2769" t="s">
        <v>323</v>
      </c>
      <c r="D2769" t="s">
        <v>3</v>
      </c>
      <c r="G2769" s="156">
        <v>43168</v>
      </c>
      <c r="H2769" s="41">
        <f t="shared" si="48"/>
        <v>1197004.9608060003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25.32161</v>
      </c>
      <c r="V2769">
        <v>31.869458999999999</v>
      </c>
      <c r="W2769">
        <v>504.339496</v>
      </c>
      <c r="X2769">
        <v>4120.0607600000003</v>
      </c>
      <c r="Y2769">
        <v>12784.128500000001</v>
      </c>
      <c r="Z2769">
        <v>24467.602050000001</v>
      </c>
      <c r="AA2769">
        <v>37713.429770000002</v>
      </c>
      <c r="AB2769">
        <v>50905.4182</v>
      </c>
      <c r="AC2769">
        <v>63054.375939999998</v>
      </c>
      <c r="AD2769">
        <v>73074.086349999998</v>
      </c>
      <c r="AE2769">
        <v>80475.265280000007</v>
      </c>
      <c r="AF2769">
        <v>85689.078880000001</v>
      </c>
      <c r="AG2769">
        <v>88919.365409999999</v>
      </c>
      <c r="AH2769">
        <v>90425.676590000003</v>
      </c>
      <c r="AI2769">
        <v>89757.282080000004</v>
      </c>
      <c r="AJ2769">
        <v>87603.792480000004</v>
      </c>
      <c r="AK2769">
        <v>83182.122749999995</v>
      </c>
      <c r="AL2769">
        <v>76831.773969999995</v>
      </c>
      <c r="AM2769">
        <v>67951.132100000003</v>
      </c>
      <c r="AN2769">
        <v>57454.139889999999</v>
      </c>
      <c r="AO2769">
        <v>46238.321490000002</v>
      </c>
      <c r="AP2769">
        <v>34515.265209999998</v>
      </c>
      <c r="AQ2769">
        <v>22906.686570000002</v>
      </c>
      <c r="AR2769">
        <v>12563.005150000001</v>
      </c>
      <c r="AS2769">
        <v>4837.5450380000002</v>
      </c>
      <c r="AT2769">
        <v>880.93525599999998</v>
      </c>
      <c r="AU2769">
        <v>54.683337999999999</v>
      </c>
      <c r="AV2769">
        <v>38.257188999999997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</row>
    <row r="2770" spans="1:56" x14ac:dyDescent="0.25">
      <c r="A2770" t="s">
        <v>323</v>
      </c>
      <c r="D2770" t="s">
        <v>3</v>
      </c>
      <c r="G2770" s="156">
        <v>43169</v>
      </c>
      <c r="H2770" s="41">
        <f t="shared" si="48"/>
        <v>1135499.2228019997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24.363299999999999</v>
      </c>
      <c r="V2770">
        <v>30.391375</v>
      </c>
      <c r="W2770">
        <v>526.46601499999997</v>
      </c>
      <c r="X2770">
        <v>4228.3670659999998</v>
      </c>
      <c r="Y2770">
        <v>12790.622880000001</v>
      </c>
      <c r="Z2770">
        <v>24291.01874</v>
      </c>
      <c r="AA2770">
        <v>37302.39228</v>
      </c>
      <c r="AB2770">
        <v>50469.402820000003</v>
      </c>
      <c r="AC2770">
        <v>62257.961170000002</v>
      </c>
      <c r="AD2770">
        <v>72179.505929999999</v>
      </c>
      <c r="AE2770">
        <v>79178.940570000006</v>
      </c>
      <c r="AF2770">
        <v>83903.478329999998</v>
      </c>
      <c r="AG2770">
        <v>86561.021500000003</v>
      </c>
      <c r="AH2770">
        <v>87066.478480000005</v>
      </c>
      <c r="AI2770">
        <v>85280.411739999996</v>
      </c>
      <c r="AJ2770">
        <v>82187.990380000003</v>
      </c>
      <c r="AK2770">
        <v>77256.018280000004</v>
      </c>
      <c r="AL2770">
        <v>70187.584229999993</v>
      </c>
      <c r="AM2770">
        <v>61674.49482</v>
      </c>
      <c r="AN2770">
        <v>52014.622080000001</v>
      </c>
      <c r="AO2770">
        <v>41366.265959999997</v>
      </c>
      <c r="AP2770">
        <v>30227.459169999998</v>
      </c>
      <c r="AQ2770">
        <v>19528.177729999999</v>
      </c>
      <c r="AR2770">
        <v>10374.54855</v>
      </c>
      <c r="AS2770">
        <v>3857.2973579999998</v>
      </c>
      <c r="AT2770">
        <v>663.46185600000001</v>
      </c>
      <c r="AU2770">
        <v>44.245308999999999</v>
      </c>
      <c r="AV2770">
        <v>26.234883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</row>
    <row r="2771" spans="1:56" x14ac:dyDescent="0.25">
      <c r="A2771" t="s">
        <v>323</v>
      </c>
      <c r="D2771" t="s">
        <v>3</v>
      </c>
      <c r="G2771" s="156">
        <v>43170</v>
      </c>
      <c r="H2771" s="41">
        <f t="shared" si="48"/>
        <v>1031024.433206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24.239882999999999</v>
      </c>
      <c r="V2771">
        <v>25.070557999999998</v>
      </c>
      <c r="W2771">
        <v>452.10444799999999</v>
      </c>
      <c r="X2771">
        <v>3798.042649</v>
      </c>
      <c r="Y2771">
        <v>11520.235210000001</v>
      </c>
      <c r="Z2771">
        <v>20120.99222</v>
      </c>
      <c r="AA2771">
        <v>32820.18406</v>
      </c>
      <c r="AB2771">
        <v>44305.971559999998</v>
      </c>
      <c r="AC2771">
        <v>55041.626349999999</v>
      </c>
      <c r="AD2771">
        <v>64516.305760000003</v>
      </c>
      <c r="AE2771">
        <v>71088.4663</v>
      </c>
      <c r="AF2771">
        <v>76009.856209999998</v>
      </c>
      <c r="AG2771">
        <v>79278.400280000002</v>
      </c>
      <c r="AH2771">
        <v>79428.176519999994</v>
      </c>
      <c r="AI2771">
        <v>80061.103919999994</v>
      </c>
      <c r="AJ2771">
        <v>77147.277310000005</v>
      </c>
      <c r="AK2771">
        <v>70519.029209999993</v>
      </c>
      <c r="AL2771">
        <v>65608.46011</v>
      </c>
      <c r="AM2771">
        <v>55959.960910000002</v>
      </c>
      <c r="AN2771">
        <v>46411.813670000003</v>
      </c>
      <c r="AO2771">
        <v>39300.466740000003</v>
      </c>
      <c r="AP2771">
        <v>26882.941350000001</v>
      </c>
      <c r="AQ2771">
        <v>16935.976009999998</v>
      </c>
      <c r="AR2771">
        <v>9573.5916799999995</v>
      </c>
      <c r="AS2771">
        <v>3469.0638410000001</v>
      </c>
      <c r="AT2771">
        <v>599.36988899999994</v>
      </c>
      <c r="AU2771">
        <v>68.026141999999993</v>
      </c>
      <c r="AV2771">
        <v>57.680416000000001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</row>
    <row r="2772" spans="1:56" x14ac:dyDescent="0.25">
      <c r="A2772" t="s">
        <v>323</v>
      </c>
      <c r="D2772" t="s">
        <v>3</v>
      </c>
      <c r="G2772" s="156">
        <v>43171</v>
      </c>
      <c r="H2772" s="41">
        <f t="shared" si="48"/>
        <v>1024492.8542710001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45.517122000000001</v>
      </c>
      <c r="V2772">
        <v>47.342101999999997</v>
      </c>
      <c r="W2772">
        <v>235.364914</v>
      </c>
      <c r="X2772">
        <v>1933.7964300000001</v>
      </c>
      <c r="Y2772">
        <v>6212.0110400000003</v>
      </c>
      <c r="Z2772">
        <v>12634.317349999999</v>
      </c>
      <c r="AA2772">
        <v>21522.415710000001</v>
      </c>
      <c r="AB2772">
        <v>31724.96473</v>
      </c>
      <c r="AC2772">
        <v>40599.882469999997</v>
      </c>
      <c r="AD2772">
        <v>47187.981299999999</v>
      </c>
      <c r="AE2772">
        <v>54532.730179999999</v>
      </c>
      <c r="AF2772">
        <v>61727.602330000002</v>
      </c>
      <c r="AG2772">
        <v>68748.083450000006</v>
      </c>
      <c r="AH2772">
        <v>76863.740149999998</v>
      </c>
      <c r="AI2772">
        <v>84213.650210000007</v>
      </c>
      <c r="AJ2772">
        <v>87786.477589999995</v>
      </c>
      <c r="AK2772">
        <v>86658.728709999996</v>
      </c>
      <c r="AL2772">
        <v>82494.954400000002</v>
      </c>
      <c r="AM2772">
        <v>73128.521240000002</v>
      </c>
      <c r="AN2772">
        <v>61052.640659999997</v>
      </c>
      <c r="AO2772">
        <v>50585.728479999998</v>
      </c>
      <c r="AP2772">
        <v>35450.025430000002</v>
      </c>
      <c r="AQ2772">
        <v>22694.557959999998</v>
      </c>
      <c r="AR2772">
        <v>11640.381460000001</v>
      </c>
      <c r="AS2772">
        <v>4088.9722489999999</v>
      </c>
      <c r="AT2772">
        <v>572.97868800000003</v>
      </c>
      <c r="AU2772">
        <v>62.531486000000001</v>
      </c>
      <c r="AV2772">
        <v>46.956429999999997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</row>
    <row r="2773" spans="1:56" x14ac:dyDescent="0.25">
      <c r="A2773" t="s">
        <v>323</v>
      </c>
      <c r="D2773" t="s">
        <v>3</v>
      </c>
      <c r="G2773" s="156">
        <v>43172</v>
      </c>
      <c r="H2773" s="41">
        <f t="shared" si="48"/>
        <v>1154248.3206430005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31.053979000000002</v>
      </c>
      <c r="V2773">
        <v>31.159734</v>
      </c>
      <c r="W2773">
        <v>158.55623399999999</v>
      </c>
      <c r="X2773">
        <v>1765.1732360000001</v>
      </c>
      <c r="Y2773">
        <v>7232.8522370000001</v>
      </c>
      <c r="Z2773">
        <v>17010.428609999999</v>
      </c>
      <c r="AA2773">
        <v>26182.83166</v>
      </c>
      <c r="AB2773">
        <v>35937.273029999997</v>
      </c>
      <c r="AC2773">
        <v>47090.855219999998</v>
      </c>
      <c r="AD2773">
        <v>57434.784699999997</v>
      </c>
      <c r="AE2773">
        <v>67941.215710000004</v>
      </c>
      <c r="AF2773">
        <v>77599.698269999993</v>
      </c>
      <c r="AG2773">
        <v>85474.660959999994</v>
      </c>
      <c r="AH2773">
        <v>91037.282059999998</v>
      </c>
      <c r="AI2773">
        <v>89994.320309999996</v>
      </c>
      <c r="AJ2773">
        <v>91248.198759999999</v>
      </c>
      <c r="AK2773">
        <v>91709.511469999998</v>
      </c>
      <c r="AL2773">
        <v>85158.728220000005</v>
      </c>
      <c r="AM2773">
        <v>77116.528120000003</v>
      </c>
      <c r="AN2773">
        <v>66365.493719999999</v>
      </c>
      <c r="AO2773">
        <v>53964.382570000002</v>
      </c>
      <c r="AP2773">
        <v>40250.194219999998</v>
      </c>
      <c r="AQ2773">
        <v>25696.127519999998</v>
      </c>
      <c r="AR2773">
        <v>13100.263800000001</v>
      </c>
      <c r="AS2773">
        <v>4104.7721099999999</v>
      </c>
      <c r="AT2773">
        <v>533.81923600000005</v>
      </c>
      <c r="AU2773">
        <v>43.097096999999998</v>
      </c>
      <c r="AV2773">
        <v>35.057850000000002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</row>
    <row r="2774" spans="1:56" x14ac:dyDescent="0.25">
      <c r="A2774" t="s">
        <v>323</v>
      </c>
      <c r="D2774" t="s">
        <v>3</v>
      </c>
      <c r="G2774" s="156">
        <v>43173</v>
      </c>
      <c r="H2774" s="41">
        <f t="shared" si="48"/>
        <v>1122873.8921479997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33.018203</v>
      </c>
      <c r="V2774">
        <v>29.877941</v>
      </c>
      <c r="W2774">
        <v>150.10332099999999</v>
      </c>
      <c r="X2774">
        <v>1647.3181890000001</v>
      </c>
      <c r="Y2774">
        <v>5688.365468</v>
      </c>
      <c r="Z2774">
        <v>12103.37335</v>
      </c>
      <c r="AA2774">
        <v>21920.77461</v>
      </c>
      <c r="AB2774">
        <v>34205.562270000002</v>
      </c>
      <c r="AC2774">
        <v>47430.495419999999</v>
      </c>
      <c r="AD2774">
        <v>60997.79017</v>
      </c>
      <c r="AE2774">
        <v>73308.639809999993</v>
      </c>
      <c r="AF2774">
        <v>78908.645099999994</v>
      </c>
      <c r="AG2774">
        <v>85984.85888</v>
      </c>
      <c r="AH2774">
        <v>89241.636689999999</v>
      </c>
      <c r="AI2774">
        <v>92501.275800000003</v>
      </c>
      <c r="AJ2774">
        <v>92160.600019999998</v>
      </c>
      <c r="AK2774">
        <v>87049.537649999998</v>
      </c>
      <c r="AL2774">
        <v>79714.514620000002</v>
      </c>
      <c r="AM2774">
        <v>69489.276100000003</v>
      </c>
      <c r="AN2774">
        <v>56738.95074</v>
      </c>
      <c r="AO2774">
        <v>51328.394959999998</v>
      </c>
      <c r="AP2774">
        <v>39856.850339999997</v>
      </c>
      <c r="AQ2774">
        <v>25197.777440000002</v>
      </c>
      <c r="AR2774">
        <v>12067.77788</v>
      </c>
      <c r="AS2774">
        <v>4522.5200359999999</v>
      </c>
      <c r="AT2774">
        <v>527.36245899999994</v>
      </c>
      <c r="AU2774">
        <v>37.925052000000001</v>
      </c>
      <c r="AV2774">
        <v>30.669629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</row>
    <row r="2775" spans="1:56" x14ac:dyDescent="0.25">
      <c r="A2775" t="s">
        <v>323</v>
      </c>
      <c r="D2775" t="s">
        <v>3</v>
      </c>
      <c r="G2775" s="156">
        <v>43174</v>
      </c>
      <c r="H2775" s="41">
        <f t="shared" si="48"/>
        <v>783479.32973799994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24.601842000000001</v>
      </c>
      <c r="V2775">
        <v>25.119128</v>
      </c>
      <c r="W2775">
        <v>270.79249499999997</v>
      </c>
      <c r="X2775">
        <v>2004.2770720000001</v>
      </c>
      <c r="Y2775">
        <v>8183.8121259999998</v>
      </c>
      <c r="Z2775">
        <v>19957.093339999999</v>
      </c>
      <c r="AA2775">
        <v>27089.36562</v>
      </c>
      <c r="AB2775">
        <v>32843.776189999997</v>
      </c>
      <c r="AC2775">
        <v>35813.082549999999</v>
      </c>
      <c r="AD2775">
        <v>42106.849479999997</v>
      </c>
      <c r="AE2775">
        <v>39761.77306</v>
      </c>
      <c r="AF2775">
        <v>38626.083350000001</v>
      </c>
      <c r="AG2775">
        <v>38663.218959999998</v>
      </c>
      <c r="AH2775">
        <v>48382.783069999998</v>
      </c>
      <c r="AI2775">
        <v>59791.062720000002</v>
      </c>
      <c r="AJ2775">
        <v>66281.190730000002</v>
      </c>
      <c r="AK2775">
        <v>64005.14632</v>
      </c>
      <c r="AL2775">
        <v>60973.899340000004</v>
      </c>
      <c r="AM2775">
        <v>58436.534039999999</v>
      </c>
      <c r="AN2775">
        <v>50967.175349999998</v>
      </c>
      <c r="AO2775">
        <v>39967.10641</v>
      </c>
      <c r="AP2775">
        <v>26013.36607</v>
      </c>
      <c r="AQ2775">
        <v>14212.253360000001</v>
      </c>
      <c r="AR2775">
        <v>6612.1663959999996</v>
      </c>
      <c r="AS2775">
        <v>2073.7758640000002</v>
      </c>
      <c r="AT2775">
        <v>324.88087100000001</v>
      </c>
      <c r="AU2775">
        <v>36.934460999999999</v>
      </c>
      <c r="AV2775">
        <v>31.209523000000001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</row>
    <row r="2776" spans="1:56" x14ac:dyDescent="0.25">
      <c r="A2776" t="s">
        <v>323</v>
      </c>
      <c r="D2776" t="s">
        <v>3</v>
      </c>
      <c r="G2776" s="156">
        <v>43175</v>
      </c>
      <c r="H2776" s="41">
        <f t="shared" si="48"/>
        <v>824461.93209100002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28.131177000000001</v>
      </c>
      <c r="V2776">
        <v>28.415551000000001</v>
      </c>
      <c r="W2776">
        <v>248.944682</v>
      </c>
      <c r="X2776">
        <v>2426.778538</v>
      </c>
      <c r="Y2776">
        <v>8631.1478229999993</v>
      </c>
      <c r="Z2776">
        <v>17923.10512</v>
      </c>
      <c r="AA2776">
        <v>27672.42944</v>
      </c>
      <c r="AB2776">
        <v>38040.697670000001</v>
      </c>
      <c r="AC2776">
        <v>47709.810649999999</v>
      </c>
      <c r="AD2776">
        <v>55336.833409999999</v>
      </c>
      <c r="AE2776">
        <v>62027.13235</v>
      </c>
      <c r="AF2776">
        <v>68239.687709999998</v>
      </c>
      <c r="AG2776">
        <v>78241.063169999994</v>
      </c>
      <c r="AH2776">
        <v>72685.831340000004</v>
      </c>
      <c r="AI2776">
        <v>76897.417570000005</v>
      </c>
      <c r="AJ2776">
        <v>73306.145359999995</v>
      </c>
      <c r="AK2776">
        <v>68776.355649999998</v>
      </c>
      <c r="AL2776">
        <v>51206.682869999997</v>
      </c>
      <c r="AM2776">
        <v>33094.55371</v>
      </c>
      <c r="AN2776">
        <v>20614.577809999999</v>
      </c>
      <c r="AO2776">
        <v>10771.806769999999</v>
      </c>
      <c r="AP2776">
        <v>5731.226721</v>
      </c>
      <c r="AQ2776">
        <v>3147.883617</v>
      </c>
      <c r="AR2776">
        <v>1262.4424650000001</v>
      </c>
      <c r="AS2776">
        <v>289.94523199999998</v>
      </c>
      <c r="AT2776">
        <v>57.238056999999998</v>
      </c>
      <c r="AU2776">
        <v>35.046371999999998</v>
      </c>
      <c r="AV2776">
        <v>30.601255999999999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</row>
    <row r="2777" spans="1:56" x14ac:dyDescent="0.25">
      <c r="A2777" t="s">
        <v>323</v>
      </c>
      <c r="D2777" t="s">
        <v>3</v>
      </c>
      <c r="G2777" s="156">
        <v>43176</v>
      </c>
      <c r="H2777" s="41">
        <f t="shared" si="48"/>
        <v>710765.29633699986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40.939366999999997</v>
      </c>
      <c r="V2777">
        <v>45.213738999999997</v>
      </c>
      <c r="W2777">
        <v>342.48920800000002</v>
      </c>
      <c r="X2777">
        <v>3120.6361200000001</v>
      </c>
      <c r="Y2777">
        <v>8527.8523669999995</v>
      </c>
      <c r="Z2777">
        <v>17244.604380000001</v>
      </c>
      <c r="AA2777">
        <v>26967.513429999999</v>
      </c>
      <c r="AB2777">
        <v>36062.28441</v>
      </c>
      <c r="AC2777">
        <v>43166.551930000001</v>
      </c>
      <c r="AD2777">
        <v>59270.401709999998</v>
      </c>
      <c r="AE2777">
        <v>66794.584589999999</v>
      </c>
      <c r="AF2777">
        <v>69093.76917</v>
      </c>
      <c r="AG2777">
        <v>70515.51483</v>
      </c>
      <c r="AH2777">
        <v>72762.307199999996</v>
      </c>
      <c r="AI2777">
        <v>67560.490120000002</v>
      </c>
      <c r="AJ2777">
        <v>52205.920850000002</v>
      </c>
      <c r="AK2777">
        <v>40662.857640000002</v>
      </c>
      <c r="AL2777">
        <v>29811.335920000001</v>
      </c>
      <c r="AM2777">
        <v>24049.173920000001</v>
      </c>
      <c r="AN2777">
        <v>12765.59427</v>
      </c>
      <c r="AO2777">
        <v>5698.9780849999997</v>
      </c>
      <c r="AP2777">
        <v>2390.0732790000002</v>
      </c>
      <c r="AQ2777">
        <v>961.12794199999996</v>
      </c>
      <c r="AR2777">
        <v>341.38560899999999</v>
      </c>
      <c r="AS2777">
        <v>153.05024800000001</v>
      </c>
      <c r="AT2777">
        <v>87.573238000000003</v>
      </c>
      <c r="AU2777">
        <v>63.154282000000002</v>
      </c>
      <c r="AV2777">
        <v>59.918483000000002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</row>
    <row r="2778" spans="1:56" x14ac:dyDescent="0.25">
      <c r="A2778" t="s">
        <v>323</v>
      </c>
      <c r="D2778" t="s">
        <v>3</v>
      </c>
      <c r="G2778" s="156">
        <v>43177</v>
      </c>
      <c r="H2778" s="41">
        <f t="shared" si="48"/>
        <v>1113149.097297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42.147365999999998</v>
      </c>
      <c r="V2778">
        <v>33.292138000000001</v>
      </c>
      <c r="W2778">
        <v>65.533207000000004</v>
      </c>
      <c r="X2778">
        <v>258.62791900000002</v>
      </c>
      <c r="Y2778">
        <v>1030.764081</v>
      </c>
      <c r="Z2778">
        <v>3308.1349740000001</v>
      </c>
      <c r="AA2778">
        <v>9052.7390209999994</v>
      </c>
      <c r="AB2778">
        <v>21902.35194</v>
      </c>
      <c r="AC2778">
        <v>43919.50821</v>
      </c>
      <c r="AD2778">
        <v>60032.803970000001</v>
      </c>
      <c r="AE2778">
        <v>69498.932480000003</v>
      </c>
      <c r="AF2778">
        <v>69529.324179999996</v>
      </c>
      <c r="AG2778">
        <v>82644.256009999997</v>
      </c>
      <c r="AH2778">
        <v>87060.308799999999</v>
      </c>
      <c r="AI2778">
        <v>96148.720730000001</v>
      </c>
      <c r="AJ2778">
        <v>99014.505300000004</v>
      </c>
      <c r="AK2778">
        <v>94932.97408</v>
      </c>
      <c r="AL2778">
        <v>87461.880990000005</v>
      </c>
      <c r="AM2778">
        <v>80431.128460000007</v>
      </c>
      <c r="AN2778">
        <v>69976.131479999996</v>
      </c>
      <c r="AO2778">
        <v>55422.405989999999</v>
      </c>
      <c r="AP2778">
        <v>39877.261279999999</v>
      </c>
      <c r="AQ2778">
        <v>24807.091110000001</v>
      </c>
      <c r="AR2778">
        <v>12517.85363</v>
      </c>
      <c r="AS2778">
        <v>3765.210223</v>
      </c>
      <c r="AT2778">
        <v>342.93991299999999</v>
      </c>
      <c r="AU2778">
        <v>42.916407</v>
      </c>
      <c r="AV2778">
        <v>29.353408000000002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</row>
    <row r="2779" spans="1:56" x14ac:dyDescent="0.25">
      <c r="A2779" t="s">
        <v>323</v>
      </c>
      <c r="D2779" t="s">
        <v>3</v>
      </c>
      <c r="G2779" s="156">
        <v>43178</v>
      </c>
      <c r="H2779" s="41">
        <f t="shared" si="48"/>
        <v>1048866.5789930001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39.118870999999999</v>
      </c>
      <c r="V2779">
        <v>40.749051000000001</v>
      </c>
      <c r="W2779">
        <v>167.76117600000001</v>
      </c>
      <c r="X2779">
        <v>2280.3594330000001</v>
      </c>
      <c r="Y2779">
        <v>8230.5434299999997</v>
      </c>
      <c r="Z2779">
        <v>16110.06018</v>
      </c>
      <c r="AA2779">
        <v>28135.027590000002</v>
      </c>
      <c r="AB2779">
        <v>41955.32559</v>
      </c>
      <c r="AC2779">
        <v>55487.65481</v>
      </c>
      <c r="AD2779">
        <v>65831.416469999996</v>
      </c>
      <c r="AE2779">
        <v>76154.663549999997</v>
      </c>
      <c r="AF2779">
        <v>83559.404280000002</v>
      </c>
      <c r="AG2779">
        <v>85295.887849999999</v>
      </c>
      <c r="AH2779">
        <v>87165.94829</v>
      </c>
      <c r="AI2779">
        <v>86428.347909999997</v>
      </c>
      <c r="AJ2779">
        <v>82900.119359999997</v>
      </c>
      <c r="AK2779">
        <v>77149.297340000005</v>
      </c>
      <c r="AL2779">
        <v>72836.305429999993</v>
      </c>
      <c r="AM2779">
        <v>61971.673730000002</v>
      </c>
      <c r="AN2779">
        <v>48496.79421</v>
      </c>
      <c r="AO2779">
        <v>34182.377209999999</v>
      </c>
      <c r="AP2779">
        <v>18726.292519999999</v>
      </c>
      <c r="AQ2779">
        <v>10244.43514</v>
      </c>
      <c r="AR2779">
        <v>4240.6239690000002</v>
      </c>
      <c r="AS2779">
        <v>1038.627164</v>
      </c>
      <c r="AT2779">
        <v>118.417833</v>
      </c>
      <c r="AU2779">
        <v>33.638030999999998</v>
      </c>
      <c r="AV2779">
        <v>45.708575000000003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</row>
    <row r="2780" spans="1:56" x14ac:dyDescent="0.25">
      <c r="A2780" t="s">
        <v>323</v>
      </c>
      <c r="D2780" t="s">
        <v>3</v>
      </c>
      <c r="G2780" s="156">
        <v>43179</v>
      </c>
      <c r="H2780" s="41">
        <f t="shared" si="48"/>
        <v>814372.41749699996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38.311441000000002</v>
      </c>
      <c r="V2780">
        <v>31.793645000000001</v>
      </c>
      <c r="W2780">
        <v>96.666464000000005</v>
      </c>
      <c r="X2780">
        <v>1324.5309549999999</v>
      </c>
      <c r="Y2780">
        <v>6027.9040919999998</v>
      </c>
      <c r="Z2780">
        <v>13176.077069999999</v>
      </c>
      <c r="AA2780">
        <v>22025.161380000001</v>
      </c>
      <c r="AB2780">
        <v>28695.69281</v>
      </c>
      <c r="AC2780">
        <v>36305.947569999997</v>
      </c>
      <c r="AD2780">
        <v>41677.31525</v>
      </c>
      <c r="AE2780">
        <v>47968.947690000001</v>
      </c>
      <c r="AF2780">
        <v>51511.989690000002</v>
      </c>
      <c r="AG2780">
        <v>54702.512640000001</v>
      </c>
      <c r="AH2780">
        <v>58464.761899999998</v>
      </c>
      <c r="AI2780">
        <v>63958.732490000002</v>
      </c>
      <c r="AJ2780">
        <v>65004.460249999996</v>
      </c>
      <c r="AK2780">
        <v>63462.617250000003</v>
      </c>
      <c r="AL2780">
        <v>61998.68073</v>
      </c>
      <c r="AM2780">
        <v>57576.747159999999</v>
      </c>
      <c r="AN2780">
        <v>48730.072939999998</v>
      </c>
      <c r="AO2780">
        <v>38286.188840000003</v>
      </c>
      <c r="AP2780">
        <v>26938.797139999999</v>
      </c>
      <c r="AQ2780">
        <v>16631.636890000002</v>
      </c>
      <c r="AR2780">
        <v>7391.7644190000001</v>
      </c>
      <c r="AS2780">
        <v>2007.0748550000001</v>
      </c>
      <c r="AT2780">
        <v>210.36606499999999</v>
      </c>
      <c r="AU2780">
        <v>65.616859000000005</v>
      </c>
      <c r="AV2780">
        <v>62.049011999999998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</row>
    <row r="2781" spans="1:56" x14ac:dyDescent="0.25">
      <c r="A2781" t="s">
        <v>323</v>
      </c>
      <c r="D2781" t="s">
        <v>3</v>
      </c>
      <c r="G2781" s="156">
        <v>43180</v>
      </c>
      <c r="H2781" s="41">
        <f t="shared" si="48"/>
        <v>1129633.6902120002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24.096865000000001</v>
      </c>
      <c r="V2781">
        <v>25.384402999999999</v>
      </c>
      <c r="W2781">
        <v>80.323869000000002</v>
      </c>
      <c r="X2781">
        <v>1133.1158499999999</v>
      </c>
      <c r="Y2781">
        <v>5430.4432159999997</v>
      </c>
      <c r="Z2781">
        <v>11672.273649999999</v>
      </c>
      <c r="AA2781">
        <v>23189.243689999999</v>
      </c>
      <c r="AB2781">
        <v>35889.355049999998</v>
      </c>
      <c r="AC2781">
        <v>49548.193290000003</v>
      </c>
      <c r="AD2781">
        <v>61832.563430000002</v>
      </c>
      <c r="AE2781">
        <v>70366.756630000003</v>
      </c>
      <c r="AF2781">
        <v>77793.409539999993</v>
      </c>
      <c r="AG2781">
        <v>87047.238219999999</v>
      </c>
      <c r="AH2781">
        <v>90589.244940000004</v>
      </c>
      <c r="AI2781">
        <v>92347.431630000006</v>
      </c>
      <c r="AJ2781">
        <v>92516.3609</v>
      </c>
      <c r="AK2781">
        <v>89523.379050000003</v>
      </c>
      <c r="AL2781">
        <v>84023.178459999996</v>
      </c>
      <c r="AM2781">
        <v>74707.949009999997</v>
      </c>
      <c r="AN2781">
        <v>62795.348310000001</v>
      </c>
      <c r="AO2781">
        <v>49550.301720000003</v>
      </c>
      <c r="AP2781">
        <v>35751.883719999998</v>
      </c>
      <c r="AQ2781">
        <v>21459.403920000001</v>
      </c>
      <c r="AR2781">
        <v>9712.8764200000005</v>
      </c>
      <c r="AS2781">
        <v>2370.8041800000001</v>
      </c>
      <c r="AT2781">
        <v>175.33157800000001</v>
      </c>
      <c r="AU2781">
        <v>40.882747000000002</v>
      </c>
      <c r="AV2781">
        <v>36.915923999999997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</row>
    <row r="2782" spans="1:56" x14ac:dyDescent="0.25">
      <c r="A2782" t="s">
        <v>323</v>
      </c>
      <c r="D2782" t="s">
        <v>3</v>
      </c>
      <c r="G2782" s="156">
        <v>43181</v>
      </c>
      <c r="H2782" s="41">
        <f t="shared" si="48"/>
        <v>1116084.9430500001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25.479202999999998</v>
      </c>
      <c r="V2782">
        <v>23.002735999999999</v>
      </c>
      <c r="W2782">
        <v>116.507256</v>
      </c>
      <c r="X2782">
        <v>2088.0934860000002</v>
      </c>
      <c r="Y2782">
        <v>8750.832977</v>
      </c>
      <c r="Z2782">
        <v>19140.17381</v>
      </c>
      <c r="AA2782">
        <v>31930.198130000001</v>
      </c>
      <c r="AB2782">
        <v>45662.26225</v>
      </c>
      <c r="AC2782">
        <v>56738.0916</v>
      </c>
      <c r="AD2782">
        <v>66752.19412</v>
      </c>
      <c r="AE2782">
        <v>75827.043009999994</v>
      </c>
      <c r="AF2782">
        <v>83253.976139999999</v>
      </c>
      <c r="AG2782">
        <v>87100.391749999995</v>
      </c>
      <c r="AH2782">
        <v>87928.835690000007</v>
      </c>
      <c r="AI2782">
        <v>87078.26397</v>
      </c>
      <c r="AJ2782">
        <v>84687.015660000005</v>
      </c>
      <c r="AK2782">
        <v>81540.765270000004</v>
      </c>
      <c r="AL2782">
        <v>75122.881139999998</v>
      </c>
      <c r="AM2782">
        <v>65183.745069999997</v>
      </c>
      <c r="AN2782">
        <v>54945.997499999998</v>
      </c>
      <c r="AO2782">
        <v>42928.042410000002</v>
      </c>
      <c r="AP2782">
        <v>29782.238079999999</v>
      </c>
      <c r="AQ2782">
        <v>18463.443139999999</v>
      </c>
      <c r="AR2782">
        <v>8655.5766939999994</v>
      </c>
      <c r="AS2782">
        <v>2150.6376869999999</v>
      </c>
      <c r="AT2782">
        <v>144.449217</v>
      </c>
      <c r="AU2782">
        <v>28.534645999999999</v>
      </c>
      <c r="AV2782">
        <v>36.270408000000003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</row>
    <row r="2783" spans="1:56" x14ac:dyDescent="0.25">
      <c r="A2783" t="s">
        <v>323</v>
      </c>
      <c r="D2783" t="s">
        <v>3</v>
      </c>
      <c r="G2783" s="156">
        <v>43182</v>
      </c>
      <c r="H2783" s="41">
        <f t="shared" si="48"/>
        <v>1105773.4025590001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43.932445999999999</v>
      </c>
      <c r="V2783">
        <v>53.075920000000004</v>
      </c>
      <c r="W2783">
        <v>122.231951</v>
      </c>
      <c r="X2783">
        <v>1944.911143</v>
      </c>
      <c r="Y2783">
        <v>8027.0713859999996</v>
      </c>
      <c r="Z2783">
        <v>18058.598419999998</v>
      </c>
      <c r="AA2783">
        <v>29782.332750000001</v>
      </c>
      <c r="AB2783">
        <v>42755.778530000003</v>
      </c>
      <c r="AC2783">
        <v>55167.10626</v>
      </c>
      <c r="AD2783">
        <v>65409.752130000001</v>
      </c>
      <c r="AE2783">
        <v>73537.161330000003</v>
      </c>
      <c r="AF2783">
        <v>80920.061180000004</v>
      </c>
      <c r="AG2783">
        <v>87236.92611</v>
      </c>
      <c r="AH2783">
        <v>91207.036370000002</v>
      </c>
      <c r="AI2783">
        <v>90708.51758</v>
      </c>
      <c r="AJ2783">
        <v>88022.457060000001</v>
      </c>
      <c r="AK2783">
        <v>82188.193979999996</v>
      </c>
      <c r="AL2783">
        <v>74812.503830000001</v>
      </c>
      <c r="AM2783">
        <v>65073.849800000004</v>
      </c>
      <c r="AN2783">
        <v>53841.503539999998</v>
      </c>
      <c r="AO2783">
        <v>41127.331709999999</v>
      </c>
      <c r="AP2783">
        <v>28584.972969999999</v>
      </c>
      <c r="AQ2783">
        <v>16753.949820000002</v>
      </c>
      <c r="AR2783">
        <v>8401.1043549999995</v>
      </c>
      <c r="AS2783">
        <v>1821.6089469999999</v>
      </c>
      <c r="AT2783">
        <v>88.735191999999998</v>
      </c>
      <c r="AU2783">
        <v>39.001024000000001</v>
      </c>
      <c r="AV2783">
        <v>43.696824999999997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</row>
    <row r="2784" spans="1:56" x14ac:dyDescent="0.25">
      <c r="A2784" t="s">
        <v>323</v>
      </c>
      <c r="D2784" t="s">
        <v>3</v>
      </c>
      <c r="G2784" s="156">
        <v>43183</v>
      </c>
      <c r="H2784" s="41">
        <f t="shared" si="48"/>
        <v>428467.983763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28.968475999999999</v>
      </c>
      <c r="V2784">
        <v>28.614982999999999</v>
      </c>
      <c r="W2784">
        <v>34.511890000000001</v>
      </c>
      <c r="X2784">
        <v>203.52488099999999</v>
      </c>
      <c r="Y2784">
        <v>1228.5184119999999</v>
      </c>
      <c r="Z2784">
        <v>2802.975336</v>
      </c>
      <c r="AA2784">
        <v>4648.6344829999998</v>
      </c>
      <c r="AB2784">
        <v>7186.3567270000003</v>
      </c>
      <c r="AC2784">
        <v>10370.955319999999</v>
      </c>
      <c r="AD2784">
        <v>13989.729890000001</v>
      </c>
      <c r="AE2784">
        <v>16383.90999</v>
      </c>
      <c r="AF2784">
        <v>19959.357199999999</v>
      </c>
      <c r="AG2784">
        <v>19356.194739999999</v>
      </c>
      <c r="AH2784">
        <v>21744.476190000001</v>
      </c>
      <c r="AI2784">
        <v>31471.0733</v>
      </c>
      <c r="AJ2784">
        <v>38842.293319999997</v>
      </c>
      <c r="AK2784">
        <v>50781.564019999998</v>
      </c>
      <c r="AL2784">
        <v>51727.835789999997</v>
      </c>
      <c r="AM2784">
        <v>47915.998050000002</v>
      </c>
      <c r="AN2784">
        <v>38507.922200000001</v>
      </c>
      <c r="AO2784">
        <v>27259.55632</v>
      </c>
      <c r="AP2784">
        <v>12931.63416</v>
      </c>
      <c r="AQ2784">
        <v>8043.020947</v>
      </c>
      <c r="AR2784">
        <v>2376.742178</v>
      </c>
      <c r="AS2784">
        <v>518.86623699999996</v>
      </c>
      <c r="AT2784">
        <v>61.939512999999998</v>
      </c>
      <c r="AU2784">
        <v>33.510018000000002</v>
      </c>
      <c r="AV2784">
        <v>29.299192000000001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</row>
    <row r="2785" spans="1:56" x14ac:dyDescent="0.25">
      <c r="A2785" t="s">
        <v>323</v>
      </c>
      <c r="D2785" t="s">
        <v>3</v>
      </c>
      <c r="G2785" s="156">
        <v>43184</v>
      </c>
      <c r="H2785" s="41">
        <f t="shared" si="48"/>
        <v>835529.01150100003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61.516025999999997</v>
      </c>
      <c r="V2785">
        <v>60.403333000000003</v>
      </c>
      <c r="W2785">
        <v>36.558639999999997</v>
      </c>
      <c r="X2785">
        <v>86.539580999999998</v>
      </c>
      <c r="Y2785">
        <v>710.87121200000001</v>
      </c>
      <c r="Z2785">
        <v>5159.400686</v>
      </c>
      <c r="AA2785">
        <v>17221.13408</v>
      </c>
      <c r="AB2785">
        <v>30638.939729999998</v>
      </c>
      <c r="AC2785">
        <v>39548.904320000001</v>
      </c>
      <c r="AD2785">
        <v>46501.408190000002</v>
      </c>
      <c r="AE2785">
        <v>44741.91519</v>
      </c>
      <c r="AF2785">
        <v>40230.83685</v>
      </c>
      <c r="AG2785">
        <v>45282.695939999998</v>
      </c>
      <c r="AH2785">
        <v>75580.863750000004</v>
      </c>
      <c r="AI2785">
        <v>82248.89271</v>
      </c>
      <c r="AJ2785">
        <v>82132.794280000002</v>
      </c>
      <c r="AK2785">
        <v>79554.342879999997</v>
      </c>
      <c r="AL2785">
        <v>71904.770329999999</v>
      </c>
      <c r="AM2785">
        <v>58342.392829999997</v>
      </c>
      <c r="AN2785">
        <v>43467.394890000003</v>
      </c>
      <c r="AO2785">
        <v>32818.307359999999</v>
      </c>
      <c r="AP2785">
        <v>21237.16617</v>
      </c>
      <c r="AQ2785">
        <v>12320.02375</v>
      </c>
      <c r="AR2785">
        <v>4666.1545450000003</v>
      </c>
      <c r="AS2785">
        <v>769.403054</v>
      </c>
      <c r="AT2785">
        <v>81.668530000000004</v>
      </c>
      <c r="AU2785">
        <v>56.470035000000003</v>
      </c>
      <c r="AV2785">
        <v>67.242609000000002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</row>
    <row r="2786" spans="1:56" x14ac:dyDescent="0.25">
      <c r="A2786" t="s">
        <v>323</v>
      </c>
      <c r="D2786" t="s">
        <v>3</v>
      </c>
      <c r="G2786" s="156">
        <v>43185</v>
      </c>
      <c r="H2786" s="41">
        <f t="shared" si="48"/>
        <v>796637.3458090002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44.504899999999999</v>
      </c>
      <c r="V2786">
        <v>45.13588</v>
      </c>
      <c r="W2786">
        <v>102.698198</v>
      </c>
      <c r="X2786">
        <v>1756.846644</v>
      </c>
      <c r="Y2786">
        <v>7668.7416910000002</v>
      </c>
      <c r="Z2786">
        <v>18290.23374</v>
      </c>
      <c r="AA2786">
        <v>29548.139620000002</v>
      </c>
      <c r="AB2786">
        <v>41217.201119999998</v>
      </c>
      <c r="AC2786">
        <v>52655.03529</v>
      </c>
      <c r="AD2786">
        <v>57838.713960000001</v>
      </c>
      <c r="AE2786">
        <v>54215.400930000003</v>
      </c>
      <c r="AF2786">
        <v>56893.725209999997</v>
      </c>
      <c r="AG2786">
        <v>59278.97752</v>
      </c>
      <c r="AH2786">
        <v>56518.950559999997</v>
      </c>
      <c r="AI2786">
        <v>56134.787499999999</v>
      </c>
      <c r="AJ2786">
        <v>54522.836369999997</v>
      </c>
      <c r="AK2786">
        <v>44661.274310000001</v>
      </c>
      <c r="AL2786">
        <v>45550.660239999997</v>
      </c>
      <c r="AM2786">
        <v>42802.684670000002</v>
      </c>
      <c r="AN2786">
        <v>37332.36015</v>
      </c>
      <c r="AO2786">
        <v>31967.125250000001</v>
      </c>
      <c r="AP2786">
        <v>23391.233329999999</v>
      </c>
      <c r="AQ2786">
        <v>16098.377280000001</v>
      </c>
      <c r="AR2786">
        <v>6607.8753049999996</v>
      </c>
      <c r="AS2786">
        <v>1345.8581240000001</v>
      </c>
      <c r="AT2786">
        <v>94.182748000000004</v>
      </c>
      <c r="AU2786">
        <v>29.615696</v>
      </c>
      <c r="AV2786">
        <v>24.169573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</row>
    <row r="2787" spans="1:56" x14ac:dyDescent="0.25">
      <c r="A2787" t="s">
        <v>323</v>
      </c>
      <c r="D2787" t="s">
        <v>3</v>
      </c>
      <c r="G2787" s="156">
        <v>43186</v>
      </c>
      <c r="H2787" s="41">
        <f t="shared" si="48"/>
        <v>776881.84541999991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23.40729</v>
      </c>
      <c r="V2787">
        <v>22.459893999999998</v>
      </c>
      <c r="W2787">
        <v>73.759412999999995</v>
      </c>
      <c r="X2787">
        <v>1306.2247090000001</v>
      </c>
      <c r="Y2787">
        <v>6780.3560520000001</v>
      </c>
      <c r="Z2787">
        <v>16063.249980000001</v>
      </c>
      <c r="AA2787">
        <v>26006.410039999999</v>
      </c>
      <c r="AB2787">
        <v>29594.53715</v>
      </c>
      <c r="AC2787">
        <v>38754.793559999998</v>
      </c>
      <c r="AD2787">
        <v>48439.240879999998</v>
      </c>
      <c r="AE2787">
        <v>55167.900739999997</v>
      </c>
      <c r="AF2787">
        <v>56143.347629999997</v>
      </c>
      <c r="AG2787">
        <v>61181.785550000001</v>
      </c>
      <c r="AH2787">
        <v>61053.403469999997</v>
      </c>
      <c r="AI2787">
        <v>63030.158779999998</v>
      </c>
      <c r="AJ2787">
        <v>61439.124980000001</v>
      </c>
      <c r="AK2787">
        <v>57366.817280000003</v>
      </c>
      <c r="AL2787">
        <v>55498.59777</v>
      </c>
      <c r="AM2787">
        <v>42183.63579</v>
      </c>
      <c r="AN2787">
        <v>33756.046219999997</v>
      </c>
      <c r="AO2787">
        <v>28310.639220000001</v>
      </c>
      <c r="AP2787">
        <v>23844.069449999999</v>
      </c>
      <c r="AQ2787">
        <v>7380.4649950000003</v>
      </c>
      <c r="AR2787">
        <v>2795.7873890000001</v>
      </c>
      <c r="AS2787">
        <v>542.60619499999996</v>
      </c>
      <c r="AT2787">
        <v>56.77469</v>
      </c>
      <c r="AU2787">
        <v>32.417675000000003</v>
      </c>
      <c r="AV2787">
        <v>33.828628000000002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</row>
    <row r="2788" spans="1:56" x14ac:dyDescent="0.25">
      <c r="A2788" t="s">
        <v>323</v>
      </c>
      <c r="D2788" t="s">
        <v>3</v>
      </c>
      <c r="G2788" s="156">
        <v>43187</v>
      </c>
      <c r="H2788" s="41">
        <f t="shared" si="48"/>
        <v>1159670.1226389997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47.639080999999997</v>
      </c>
      <c r="V2788">
        <v>50.563819000000002</v>
      </c>
      <c r="W2788">
        <v>79.546679999999995</v>
      </c>
      <c r="X2788">
        <v>1756.41112</v>
      </c>
      <c r="Y2788">
        <v>8301.412456</v>
      </c>
      <c r="Z2788">
        <v>19205.878970000002</v>
      </c>
      <c r="AA2788">
        <v>31397.338889999999</v>
      </c>
      <c r="AB2788">
        <v>44297.393759999999</v>
      </c>
      <c r="AC2788">
        <v>57483.510179999997</v>
      </c>
      <c r="AD2788">
        <v>69985.527149999994</v>
      </c>
      <c r="AE2788">
        <v>79173.436180000004</v>
      </c>
      <c r="AF2788">
        <v>84105.767749999999</v>
      </c>
      <c r="AG2788">
        <v>90406.920310000001</v>
      </c>
      <c r="AH2788">
        <v>92953.90754</v>
      </c>
      <c r="AI2788">
        <v>93063.24424</v>
      </c>
      <c r="AJ2788">
        <v>90020.862420000005</v>
      </c>
      <c r="AK2788">
        <v>87040.21385</v>
      </c>
      <c r="AL2788">
        <v>80513.210399999996</v>
      </c>
      <c r="AM2788">
        <v>70533.138380000004</v>
      </c>
      <c r="AN2788">
        <v>57384.008580000002</v>
      </c>
      <c r="AO2788">
        <v>44114.678110000001</v>
      </c>
      <c r="AP2788">
        <v>31110.7536</v>
      </c>
      <c r="AQ2788">
        <v>17914.027999999998</v>
      </c>
      <c r="AR2788">
        <v>7275.3954999999996</v>
      </c>
      <c r="AS2788">
        <v>1314.751827</v>
      </c>
      <c r="AT2788">
        <v>64.138876999999994</v>
      </c>
      <c r="AU2788">
        <v>40.964796</v>
      </c>
      <c r="AV2788">
        <v>35.480173000000001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</row>
    <row r="2789" spans="1:56" x14ac:dyDescent="0.25">
      <c r="A2789" t="s">
        <v>323</v>
      </c>
      <c r="D2789" t="s">
        <v>3</v>
      </c>
      <c r="G2789" s="156">
        <v>43188</v>
      </c>
      <c r="H2789" s="41">
        <f t="shared" si="48"/>
        <v>1103593.8120900001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23.429986</v>
      </c>
      <c r="V2789">
        <v>23.511219000000001</v>
      </c>
      <c r="W2789">
        <v>47.095033999999998</v>
      </c>
      <c r="X2789">
        <v>832.18055600000002</v>
      </c>
      <c r="Y2789">
        <v>4561.3945210000002</v>
      </c>
      <c r="Z2789">
        <v>11309.31509</v>
      </c>
      <c r="AA2789">
        <v>20540.143670000001</v>
      </c>
      <c r="AB2789">
        <v>31027.807290000001</v>
      </c>
      <c r="AC2789">
        <v>43531.632449999997</v>
      </c>
      <c r="AD2789">
        <v>56177.908750000002</v>
      </c>
      <c r="AE2789">
        <v>68528.818140000003</v>
      </c>
      <c r="AF2789">
        <v>80179.834610000005</v>
      </c>
      <c r="AG2789">
        <v>87937.157009999995</v>
      </c>
      <c r="AH2789">
        <v>93342.277319999994</v>
      </c>
      <c r="AI2789">
        <v>94524.363230000003</v>
      </c>
      <c r="AJ2789">
        <v>93620.063829999999</v>
      </c>
      <c r="AK2789">
        <v>89341.696450000003</v>
      </c>
      <c r="AL2789">
        <v>82111.042319999993</v>
      </c>
      <c r="AM2789">
        <v>73423.938420000006</v>
      </c>
      <c r="AN2789">
        <v>61997.773950000003</v>
      </c>
      <c r="AO2789">
        <v>48475.999280000004</v>
      </c>
      <c r="AP2789">
        <v>33677.805610000003</v>
      </c>
      <c r="AQ2789">
        <v>19170.887330000001</v>
      </c>
      <c r="AR2789">
        <v>7664.5725320000001</v>
      </c>
      <c r="AS2789">
        <v>1399.0112770000001</v>
      </c>
      <c r="AT2789">
        <v>65.362864999999999</v>
      </c>
      <c r="AU2789">
        <v>30.961044000000001</v>
      </c>
      <c r="AV2789">
        <v>27.828306000000001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</row>
    <row r="2790" spans="1:56" x14ac:dyDescent="0.25">
      <c r="A2790" t="s">
        <v>323</v>
      </c>
      <c r="D2790" t="s">
        <v>3</v>
      </c>
      <c r="G2790" s="156">
        <v>43189</v>
      </c>
      <c r="H2790" s="41">
        <f t="shared" si="48"/>
        <v>1057587.2680859999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21.951338</v>
      </c>
      <c r="V2790">
        <v>22.056245000000001</v>
      </c>
      <c r="W2790">
        <v>93.638251999999994</v>
      </c>
      <c r="X2790">
        <v>1434.725676</v>
      </c>
      <c r="Y2790">
        <v>7560.728838</v>
      </c>
      <c r="Z2790">
        <v>19933.913420000001</v>
      </c>
      <c r="AA2790">
        <v>31067.407920000001</v>
      </c>
      <c r="AB2790">
        <v>38887.771650000002</v>
      </c>
      <c r="AC2790">
        <v>49518.467219999999</v>
      </c>
      <c r="AD2790">
        <v>56516.74166</v>
      </c>
      <c r="AE2790">
        <v>68364.853919999994</v>
      </c>
      <c r="AF2790">
        <v>75586.672409999999</v>
      </c>
      <c r="AG2790">
        <v>78040.208729999998</v>
      </c>
      <c r="AH2790">
        <v>80963.792199999996</v>
      </c>
      <c r="AI2790">
        <v>83436.450450000004</v>
      </c>
      <c r="AJ2790">
        <v>83259.624079999994</v>
      </c>
      <c r="AK2790">
        <v>78685.336379999993</v>
      </c>
      <c r="AL2790">
        <v>73699.284769999998</v>
      </c>
      <c r="AM2790">
        <v>67269.998689999993</v>
      </c>
      <c r="AN2790">
        <v>57836.593500000003</v>
      </c>
      <c r="AO2790">
        <v>45529.151700000002</v>
      </c>
      <c r="AP2790">
        <v>32066.45882</v>
      </c>
      <c r="AQ2790">
        <v>18910.17021</v>
      </c>
      <c r="AR2790">
        <v>7501.2260059999999</v>
      </c>
      <c r="AS2790">
        <v>1264.0705909999999</v>
      </c>
      <c r="AT2790">
        <v>57.974241999999997</v>
      </c>
      <c r="AU2790">
        <v>31.453647</v>
      </c>
      <c r="AV2790">
        <v>26.545521000000001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</row>
    <row r="2791" spans="1:56" x14ac:dyDescent="0.25">
      <c r="A2791" t="s">
        <v>323</v>
      </c>
      <c r="D2791" t="s">
        <v>3</v>
      </c>
      <c r="G2791" s="156">
        <v>43190</v>
      </c>
      <c r="H2791" s="41">
        <f t="shared" si="48"/>
        <v>1207492.164386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22.347738</v>
      </c>
      <c r="V2791">
        <v>22.660045</v>
      </c>
      <c r="W2791">
        <v>66.494602</v>
      </c>
      <c r="X2791">
        <v>1743.055726</v>
      </c>
      <c r="Y2791">
        <v>8120.9408380000004</v>
      </c>
      <c r="Z2791">
        <v>19818.331969999999</v>
      </c>
      <c r="AA2791">
        <v>33868.840170000003</v>
      </c>
      <c r="AB2791">
        <v>47407.95405</v>
      </c>
      <c r="AC2791">
        <v>58849.264069999997</v>
      </c>
      <c r="AD2791">
        <v>66497.157709999999</v>
      </c>
      <c r="AE2791">
        <v>76180.048569999999</v>
      </c>
      <c r="AF2791">
        <v>84561.360960000005</v>
      </c>
      <c r="AG2791">
        <v>90013.104829999997</v>
      </c>
      <c r="AH2791">
        <v>93804.975149999998</v>
      </c>
      <c r="AI2791">
        <v>96257.337050000002</v>
      </c>
      <c r="AJ2791">
        <v>96111.610279999994</v>
      </c>
      <c r="AK2791">
        <v>92655.167830000006</v>
      </c>
      <c r="AL2791">
        <v>85743.133969999995</v>
      </c>
      <c r="AM2791">
        <v>76481.468590000004</v>
      </c>
      <c r="AN2791">
        <v>64573.832849999999</v>
      </c>
      <c r="AO2791">
        <v>50649.724499999997</v>
      </c>
      <c r="AP2791">
        <v>35257.267520000001</v>
      </c>
      <c r="AQ2791">
        <v>19934.444960000001</v>
      </c>
      <c r="AR2791">
        <v>7596.4381560000002</v>
      </c>
      <c r="AS2791">
        <v>1158.894241</v>
      </c>
      <c r="AT2791">
        <v>44.899042000000001</v>
      </c>
      <c r="AU2791">
        <v>25.052047000000002</v>
      </c>
      <c r="AV2791">
        <v>26.356921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</row>
    <row r="2792" spans="1:56" x14ac:dyDescent="0.25">
      <c r="A2792" t="s">
        <v>323</v>
      </c>
      <c r="D2792" t="s">
        <v>3</v>
      </c>
      <c r="G2792" s="156">
        <v>43191</v>
      </c>
      <c r="H2792" s="41">
        <f t="shared" si="48"/>
        <v>677133.08522000012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18.533064</v>
      </c>
      <c r="V2792">
        <v>19.059470999999998</v>
      </c>
      <c r="W2792">
        <v>43.272978000000002</v>
      </c>
      <c r="X2792">
        <v>610.47175200000004</v>
      </c>
      <c r="Y2792">
        <v>6404.6043140000002</v>
      </c>
      <c r="Z2792">
        <v>17751.79045</v>
      </c>
      <c r="AA2792">
        <v>24316.291290000001</v>
      </c>
      <c r="AB2792">
        <v>33219.84592</v>
      </c>
      <c r="AC2792">
        <v>42824.571600000003</v>
      </c>
      <c r="AD2792">
        <v>52703.28168</v>
      </c>
      <c r="AE2792">
        <v>57194.046549999999</v>
      </c>
      <c r="AF2792">
        <v>57927.627030000003</v>
      </c>
      <c r="AG2792">
        <v>47978.220110000002</v>
      </c>
      <c r="AH2792">
        <v>42621.28428</v>
      </c>
      <c r="AI2792">
        <v>43958.987229999999</v>
      </c>
      <c r="AJ2792">
        <v>48923.008959999999</v>
      </c>
      <c r="AK2792">
        <v>54004.40006</v>
      </c>
      <c r="AL2792">
        <v>47996.872790000001</v>
      </c>
      <c r="AM2792">
        <v>36994.970560000002</v>
      </c>
      <c r="AN2792">
        <v>26421.094079999999</v>
      </c>
      <c r="AO2792">
        <v>16084.976479999999</v>
      </c>
      <c r="AP2792">
        <v>9696.4258499999996</v>
      </c>
      <c r="AQ2792">
        <v>6119.8013840000003</v>
      </c>
      <c r="AR2792">
        <v>2694.6820320000002</v>
      </c>
      <c r="AS2792">
        <v>505.75281699999999</v>
      </c>
      <c r="AT2792">
        <v>39.643568000000002</v>
      </c>
      <c r="AU2792">
        <v>28.333172999999999</v>
      </c>
      <c r="AV2792">
        <v>31.235747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</row>
    <row r="2793" spans="1:56" x14ac:dyDescent="0.25">
      <c r="A2793" t="s">
        <v>323</v>
      </c>
      <c r="D2793" t="s">
        <v>3</v>
      </c>
      <c r="G2793" s="156">
        <v>43192</v>
      </c>
      <c r="H2793" s="41">
        <f t="shared" si="48"/>
        <v>979993.89665599994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29.453531000000002</v>
      </c>
      <c r="V2793">
        <v>28.667338000000001</v>
      </c>
      <c r="W2793">
        <v>40.434345</v>
      </c>
      <c r="X2793">
        <v>872.63816899999995</v>
      </c>
      <c r="Y2793">
        <v>5082.2136810000002</v>
      </c>
      <c r="Z2793">
        <v>12072.00426</v>
      </c>
      <c r="AA2793">
        <v>19786.322960000001</v>
      </c>
      <c r="AB2793">
        <v>31977.836739999999</v>
      </c>
      <c r="AC2793">
        <v>45235.022120000001</v>
      </c>
      <c r="AD2793">
        <v>55590.715150000004</v>
      </c>
      <c r="AE2793">
        <v>63806.984969999998</v>
      </c>
      <c r="AF2793">
        <v>73674.383950000003</v>
      </c>
      <c r="AG2793">
        <v>79706.028170000005</v>
      </c>
      <c r="AH2793">
        <v>81890.19455</v>
      </c>
      <c r="AI2793">
        <v>82183.993640000001</v>
      </c>
      <c r="AJ2793">
        <v>80918.207519999996</v>
      </c>
      <c r="AK2793">
        <v>72771.538979999998</v>
      </c>
      <c r="AL2793">
        <v>66882.006909999996</v>
      </c>
      <c r="AM2793">
        <v>62932.495430000003</v>
      </c>
      <c r="AN2793">
        <v>54533.662349999999</v>
      </c>
      <c r="AO2793">
        <v>42971.006800000003</v>
      </c>
      <c r="AP2793">
        <v>27638.189969999999</v>
      </c>
      <c r="AQ2793">
        <v>14471.346299999999</v>
      </c>
      <c r="AR2793">
        <v>4199.5708489999997</v>
      </c>
      <c r="AS2793">
        <v>565.68468399999995</v>
      </c>
      <c r="AT2793">
        <v>55.796934999999998</v>
      </c>
      <c r="AU2793">
        <v>48.279739999999997</v>
      </c>
      <c r="AV2793">
        <v>29.216614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</row>
    <row r="2794" spans="1:56" x14ac:dyDescent="0.25">
      <c r="A2794" t="s">
        <v>323</v>
      </c>
      <c r="D2794" t="s">
        <v>3</v>
      </c>
      <c r="G2794" s="156">
        <v>43193</v>
      </c>
      <c r="H2794" s="41">
        <f t="shared" si="48"/>
        <v>949235.37488300004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22.299344999999999</v>
      </c>
      <c r="V2794">
        <v>25.999949000000001</v>
      </c>
      <c r="W2794">
        <v>50.870868000000002</v>
      </c>
      <c r="X2794">
        <v>870.919082</v>
      </c>
      <c r="Y2794">
        <v>4443.743187</v>
      </c>
      <c r="Z2794">
        <v>10962.091930000001</v>
      </c>
      <c r="AA2794">
        <v>19393.683349999999</v>
      </c>
      <c r="AB2794">
        <v>28540.498319999999</v>
      </c>
      <c r="AC2794">
        <v>37605.171750000001</v>
      </c>
      <c r="AD2794">
        <v>43866.907429999999</v>
      </c>
      <c r="AE2794">
        <v>50563.917719999998</v>
      </c>
      <c r="AF2794">
        <v>58018.570829999997</v>
      </c>
      <c r="AG2794">
        <v>64152.500070000002</v>
      </c>
      <c r="AH2794">
        <v>71349.600980000003</v>
      </c>
      <c r="AI2794">
        <v>77020.900729999994</v>
      </c>
      <c r="AJ2794">
        <v>80566.946479999999</v>
      </c>
      <c r="AK2794">
        <v>82261.607789999995</v>
      </c>
      <c r="AL2794">
        <v>79449.624620000002</v>
      </c>
      <c r="AM2794">
        <v>72535.609710000004</v>
      </c>
      <c r="AN2794">
        <v>61226.36447</v>
      </c>
      <c r="AO2794">
        <v>47700.813309999998</v>
      </c>
      <c r="AP2794">
        <v>33064.234909999999</v>
      </c>
      <c r="AQ2794">
        <v>18165.922490000001</v>
      </c>
      <c r="AR2794">
        <v>6431.6576279999999</v>
      </c>
      <c r="AS2794">
        <v>852.75497600000006</v>
      </c>
      <c r="AT2794">
        <v>37.087245000000003</v>
      </c>
      <c r="AU2794">
        <v>26.58503</v>
      </c>
      <c r="AV2794">
        <v>28.490683000000001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</row>
    <row r="2795" spans="1:56" x14ac:dyDescent="0.25">
      <c r="A2795" t="s">
        <v>323</v>
      </c>
      <c r="D2795" t="s">
        <v>3</v>
      </c>
      <c r="G2795" s="156">
        <v>43194</v>
      </c>
      <c r="H2795" s="41">
        <f t="shared" si="48"/>
        <v>1150562.4477909999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22.883268999999999</v>
      </c>
      <c r="V2795">
        <v>23.685507000000001</v>
      </c>
      <c r="W2795">
        <v>40.717917999999997</v>
      </c>
      <c r="X2795">
        <v>959.64901799999996</v>
      </c>
      <c r="Y2795">
        <v>5847.9775159999999</v>
      </c>
      <c r="Z2795">
        <v>16416.89444</v>
      </c>
      <c r="AA2795">
        <v>30131.1806</v>
      </c>
      <c r="AB2795">
        <v>44214.823579999997</v>
      </c>
      <c r="AC2795">
        <v>57358.580020000001</v>
      </c>
      <c r="AD2795">
        <v>68879.00318</v>
      </c>
      <c r="AE2795">
        <v>78588.103350000005</v>
      </c>
      <c r="AF2795">
        <v>85656.656000000003</v>
      </c>
      <c r="AG2795">
        <v>90360.487819999995</v>
      </c>
      <c r="AH2795">
        <v>92685.338950000005</v>
      </c>
      <c r="AI2795">
        <v>93225.627569999997</v>
      </c>
      <c r="AJ2795">
        <v>91339.887619999994</v>
      </c>
      <c r="AK2795">
        <v>86954.737229999999</v>
      </c>
      <c r="AL2795">
        <v>80345.921000000002</v>
      </c>
      <c r="AM2795">
        <v>70927.769469999999</v>
      </c>
      <c r="AN2795">
        <v>58732.466289999997</v>
      </c>
      <c r="AO2795">
        <v>45048.664490000003</v>
      </c>
      <c r="AP2795">
        <v>30335.270270000001</v>
      </c>
      <c r="AQ2795">
        <v>16216.88817</v>
      </c>
      <c r="AR2795">
        <v>5508.53802</v>
      </c>
      <c r="AS2795">
        <v>641.42398200000002</v>
      </c>
      <c r="AT2795">
        <v>36.397931999999997</v>
      </c>
      <c r="AU2795">
        <v>34.210251</v>
      </c>
      <c r="AV2795">
        <v>28.664328000000001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</row>
    <row r="2796" spans="1:56" x14ac:dyDescent="0.25">
      <c r="A2796" t="s">
        <v>323</v>
      </c>
      <c r="D2796" t="s">
        <v>3</v>
      </c>
      <c r="G2796" s="156">
        <v>43195</v>
      </c>
      <c r="H2796" s="41">
        <f t="shared" si="48"/>
        <v>872153.48735499999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18.439841000000001</v>
      </c>
      <c r="V2796">
        <v>18.675374000000001</v>
      </c>
      <c r="W2796">
        <v>20.130389000000001</v>
      </c>
      <c r="X2796">
        <v>414.95678500000002</v>
      </c>
      <c r="Y2796">
        <v>2643.8403389999999</v>
      </c>
      <c r="Z2796">
        <v>7343.6990029999997</v>
      </c>
      <c r="AA2796">
        <v>13223.47712</v>
      </c>
      <c r="AB2796">
        <v>20072.187000000002</v>
      </c>
      <c r="AC2796">
        <v>28160.683850000001</v>
      </c>
      <c r="AD2796">
        <v>37160.617830000003</v>
      </c>
      <c r="AE2796">
        <v>46944.135430000002</v>
      </c>
      <c r="AF2796">
        <v>58026.902399999999</v>
      </c>
      <c r="AG2796">
        <v>64905.157809999997</v>
      </c>
      <c r="AH2796">
        <v>69720.072669999994</v>
      </c>
      <c r="AI2796">
        <v>74488.629690000002</v>
      </c>
      <c r="AJ2796">
        <v>78039.347110000002</v>
      </c>
      <c r="AK2796">
        <v>80224.554260000004</v>
      </c>
      <c r="AL2796">
        <v>75388.571370000005</v>
      </c>
      <c r="AM2796">
        <v>67279.335449999999</v>
      </c>
      <c r="AN2796">
        <v>56378.205970000003</v>
      </c>
      <c r="AO2796">
        <v>43034.344799999999</v>
      </c>
      <c r="AP2796">
        <v>28500.096320000001</v>
      </c>
      <c r="AQ2796">
        <v>14848.87509</v>
      </c>
      <c r="AR2796">
        <v>4720.9881480000004</v>
      </c>
      <c r="AS2796">
        <v>486.71254299999998</v>
      </c>
      <c r="AT2796">
        <v>36.497481000000001</v>
      </c>
      <c r="AU2796">
        <v>27.670960000000001</v>
      </c>
      <c r="AV2796">
        <v>26.682321999999999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</row>
    <row r="2797" spans="1:56" x14ac:dyDescent="0.25">
      <c r="A2797" t="s">
        <v>323</v>
      </c>
      <c r="D2797" t="s">
        <v>3</v>
      </c>
      <c r="G2797" s="156">
        <v>43196</v>
      </c>
      <c r="H2797" s="41">
        <f t="shared" si="48"/>
        <v>868014.87480199977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15.035133999999999</v>
      </c>
      <c r="V2797">
        <v>14.139408</v>
      </c>
      <c r="W2797">
        <v>27.758838999999998</v>
      </c>
      <c r="X2797">
        <v>796.538591</v>
      </c>
      <c r="Y2797">
        <v>6026.5750699999999</v>
      </c>
      <c r="Z2797">
        <v>16264.891750000001</v>
      </c>
      <c r="AA2797">
        <v>28328.101470000001</v>
      </c>
      <c r="AB2797">
        <v>39657.359830000001</v>
      </c>
      <c r="AC2797">
        <v>46771.294840000002</v>
      </c>
      <c r="AD2797">
        <v>50130.425190000002</v>
      </c>
      <c r="AE2797">
        <v>55512.644379999998</v>
      </c>
      <c r="AF2797">
        <v>61622.508620000001</v>
      </c>
      <c r="AG2797">
        <v>64938.558530000002</v>
      </c>
      <c r="AH2797">
        <v>64351.213060000002</v>
      </c>
      <c r="AI2797">
        <v>71725.128450000004</v>
      </c>
      <c r="AJ2797">
        <v>70855.109299999996</v>
      </c>
      <c r="AK2797">
        <v>64375.417979999998</v>
      </c>
      <c r="AL2797">
        <v>61998.003040000003</v>
      </c>
      <c r="AM2797">
        <v>56471.516459999999</v>
      </c>
      <c r="AN2797">
        <v>40460.57043</v>
      </c>
      <c r="AO2797">
        <v>29666.116419999998</v>
      </c>
      <c r="AP2797">
        <v>21971.18705</v>
      </c>
      <c r="AQ2797">
        <v>11722.28701</v>
      </c>
      <c r="AR2797">
        <v>3752.1807950000002</v>
      </c>
      <c r="AS2797">
        <v>493.45434999999998</v>
      </c>
      <c r="AT2797">
        <v>24.025480000000002</v>
      </c>
      <c r="AU2797">
        <v>20.214912000000002</v>
      </c>
      <c r="AV2797">
        <v>22.618413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</row>
    <row r="2798" spans="1:56" x14ac:dyDescent="0.25">
      <c r="A2798" t="s">
        <v>323</v>
      </c>
      <c r="D2798" t="s">
        <v>3</v>
      </c>
      <c r="G2798" s="156">
        <v>43197</v>
      </c>
      <c r="H2798" s="41">
        <f t="shared" si="48"/>
        <v>1147684.8687779999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13.274063999999999</v>
      </c>
      <c r="V2798">
        <v>13.695671000000001</v>
      </c>
      <c r="W2798">
        <v>39.479478</v>
      </c>
      <c r="X2798">
        <v>1491.5535520000001</v>
      </c>
      <c r="Y2798">
        <v>8533.9683260000002</v>
      </c>
      <c r="Z2798">
        <v>18969.97337</v>
      </c>
      <c r="AA2798">
        <v>30868.741310000001</v>
      </c>
      <c r="AB2798">
        <v>45377.486120000001</v>
      </c>
      <c r="AC2798">
        <v>57374.843209999999</v>
      </c>
      <c r="AD2798">
        <v>67637.657560000007</v>
      </c>
      <c r="AE2798">
        <v>76420.579689999999</v>
      </c>
      <c r="AF2798">
        <v>84651.38854</v>
      </c>
      <c r="AG2798">
        <v>89441.694130000003</v>
      </c>
      <c r="AH2798">
        <v>91727.615309999994</v>
      </c>
      <c r="AI2798">
        <v>92973.423869999999</v>
      </c>
      <c r="AJ2798">
        <v>91607.603229999993</v>
      </c>
      <c r="AK2798">
        <v>87173.94124</v>
      </c>
      <c r="AL2798">
        <v>80226.554680000001</v>
      </c>
      <c r="AM2798">
        <v>70344.493659999993</v>
      </c>
      <c r="AN2798">
        <v>58441.230969999997</v>
      </c>
      <c r="AO2798">
        <v>44817.356010000003</v>
      </c>
      <c r="AP2798">
        <v>28605.166219999999</v>
      </c>
      <c r="AQ2798">
        <v>14878.78513</v>
      </c>
      <c r="AR2798">
        <v>5469.231882</v>
      </c>
      <c r="AS2798">
        <v>523.39746700000001</v>
      </c>
      <c r="AT2798">
        <v>24.043568</v>
      </c>
      <c r="AU2798">
        <v>19.376773</v>
      </c>
      <c r="AV2798">
        <v>18.313746999999999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</row>
    <row r="2799" spans="1:56" x14ac:dyDescent="0.25">
      <c r="A2799" t="s">
        <v>323</v>
      </c>
      <c r="D2799" t="s">
        <v>3</v>
      </c>
      <c r="G2799" s="156">
        <v>43198</v>
      </c>
      <c r="H2799" s="41">
        <f t="shared" si="48"/>
        <v>935381.7776400001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26.370463999999998</v>
      </c>
      <c r="V2799">
        <v>18.976770999999999</v>
      </c>
      <c r="W2799">
        <v>34.497528000000003</v>
      </c>
      <c r="X2799">
        <v>1485.9629520000001</v>
      </c>
      <c r="Y2799">
        <v>7642.2768260000003</v>
      </c>
      <c r="Z2799">
        <v>18131.84504</v>
      </c>
      <c r="AA2799">
        <v>30390.237529999999</v>
      </c>
      <c r="AB2799">
        <v>43670.500139999996</v>
      </c>
      <c r="AC2799">
        <v>55827.28787</v>
      </c>
      <c r="AD2799">
        <v>65984.984819999998</v>
      </c>
      <c r="AE2799">
        <v>74379.537160000007</v>
      </c>
      <c r="AF2799">
        <v>81631.362359999999</v>
      </c>
      <c r="AG2799">
        <v>84464.310599999997</v>
      </c>
      <c r="AH2799">
        <v>85094.156579999995</v>
      </c>
      <c r="AI2799">
        <v>82777.850189999997</v>
      </c>
      <c r="AJ2799">
        <v>79138.478950000004</v>
      </c>
      <c r="AK2799">
        <v>64264.80111</v>
      </c>
      <c r="AL2799">
        <v>54055.156049999998</v>
      </c>
      <c r="AM2799">
        <v>38227.156519999997</v>
      </c>
      <c r="AN2799">
        <v>28096.220280000001</v>
      </c>
      <c r="AO2799">
        <v>19599.885279999999</v>
      </c>
      <c r="AP2799">
        <v>11979.59634</v>
      </c>
      <c r="AQ2799">
        <v>6437.3248519999997</v>
      </c>
      <c r="AR2799">
        <v>1808.9761000000001</v>
      </c>
      <c r="AS2799">
        <v>154.031935</v>
      </c>
      <c r="AT2799">
        <v>23.284336</v>
      </c>
      <c r="AU2799">
        <v>18.031441000000001</v>
      </c>
      <c r="AV2799">
        <v>18.677614999999999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</row>
    <row r="2800" spans="1:56" x14ac:dyDescent="0.25">
      <c r="A2800" t="s">
        <v>323</v>
      </c>
      <c r="D2800" t="s">
        <v>3</v>
      </c>
      <c r="G2800" s="156">
        <v>43199</v>
      </c>
      <c r="H2800" s="41">
        <f t="shared" si="48"/>
        <v>963279.65037899977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13.40939</v>
      </c>
      <c r="V2800">
        <v>19.26707</v>
      </c>
      <c r="W2800">
        <v>20.326788000000001</v>
      </c>
      <c r="X2800">
        <v>869.33040700000004</v>
      </c>
      <c r="Y2800">
        <v>5591.4499150000001</v>
      </c>
      <c r="Z2800">
        <v>12841.297759999999</v>
      </c>
      <c r="AA2800">
        <v>21133.476009999998</v>
      </c>
      <c r="AB2800">
        <v>30934.791990000002</v>
      </c>
      <c r="AC2800">
        <v>45400.899510000003</v>
      </c>
      <c r="AD2800">
        <v>57983.198250000001</v>
      </c>
      <c r="AE2800">
        <v>68859.663669999994</v>
      </c>
      <c r="AF2800">
        <v>75188.532890000002</v>
      </c>
      <c r="AG2800">
        <v>81423.569650000005</v>
      </c>
      <c r="AH2800">
        <v>82713.975160000002</v>
      </c>
      <c r="AI2800">
        <v>77170.898109999995</v>
      </c>
      <c r="AJ2800">
        <v>79774.033979999993</v>
      </c>
      <c r="AK2800">
        <v>76565.33124</v>
      </c>
      <c r="AL2800">
        <v>69522.638019999999</v>
      </c>
      <c r="AM2800">
        <v>59286.579279999998</v>
      </c>
      <c r="AN2800">
        <v>48593.581109999999</v>
      </c>
      <c r="AO2800">
        <v>35428.821629999999</v>
      </c>
      <c r="AP2800">
        <v>21967.239720000001</v>
      </c>
      <c r="AQ2800">
        <v>9322.1487519999991</v>
      </c>
      <c r="AR2800">
        <v>2433.8211940000001</v>
      </c>
      <c r="AS2800">
        <v>163.612797</v>
      </c>
      <c r="AT2800">
        <v>20.862971000000002</v>
      </c>
      <c r="AU2800">
        <v>17.386519</v>
      </c>
      <c r="AV2800">
        <v>19.506595999999998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</row>
    <row r="2801" spans="1:56" x14ac:dyDescent="0.25">
      <c r="A2801" t="s">
        <v>323</v>
      </c>
      <c r="D2801" t="s">
        <v>3</v>
      </c>
      <c r="G2801" s="156">
        <v>43200</v>
      </c>
      <c r="H2801" s="41">
        <f t="shared" si="48"/>
        <v>292633.84877899999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19.144912000000001</v>
      </c>
      <c r="V2801">
        <v>25.207716000000001</v>
      </c>
      <c r="W2801">
        <v>28.896335000000001</v>
      </c>
      <c r="X2801">
        <v>153.25824900000001</v>
      </c>
      <c r="Y2801">
        <v>2099.1334809999998</v>
      </c>
      <c r="Z2801">
        <v>5215.3785790000002</v>
      </c>
      <c r="AA2801">
        <v>6749.9407670000001</v>
      </c>
      <c r="AB2801">
        <v>8671.9865709999995</v>
      </c>
      <c r="AC2801">
        <v>12085.81998</v>
      </c>
      <c r="AD2801">
        <v>16358.251420000001</v>
      </c>
      <c r="AE2801">
        <v>18163.149799999999</v>
      </c>
      <c r="AF2801">
        <v>27106.160769999999</v>
      </c>
      <c r="AG2801">
        <v>34751.124629999998</v>
      </c>
      <c r="AH2801">
        <v>31487.397550000002</v>
      </c>
      <c r="AI2801">
        <v>26934.409609999999</v>
      </c>
      <c r="AJ2801">
        <v>25177.504430000001</v>
      </c>
      <c r="AK2801">
        <v>18828.89633</v>
      </c>
      <c r="AL2801">
        <v>15866.070890000001</v>
      </c>
      <c r="AM2801">
        <v>14593.072399999999</v>
      </c>
      <c r="AN2801">
        <v>11051.405570000001</v>
      </c>
      <c r="AO2801">
        <v>8477.1798259999996</v>
      </c>
      <c r="AP2801">
        <v>6285.9149589999997</v>
      </c>
      <c r="AQ2801">
        <v>1912.9544450000001</v>
      </c>
      <c r="AR2801">
        <v>458.37895700000001</v>
      </c>
      <c r="AS2801">
        <v>63.755343000000003</v>
      </c>
      <c r="AT2801">
        <v>28.391511999999999</v>
      </c>
      <c r="AU2801">
        <v>24.080397000000001</v>
      </c>
      <c r="AV2801">
        <v>16.983350000000002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</row>
    <row r="2802" spans="1:56" x14ac:dyDescent="0.25">
      <c r="A2802" t="s">
        <v>323</v>
      </c>
      <c r="D2802" t="s">
        <v>3</v>
      </c>
      <c r="G2802" s="156">
        <v>43201</v>
      </c>
      <c r="H2802" s="41">
        <f t="shared" si="48"/>
        <v>695234.30813700007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18.486536000000001</v>
      </c>
      <c r="V2802">
        <v>13.513574</v>
      </c>
      <c r="W2802">
        <v>13.675985000000001</v>
      </c>
      <c r="X2802">
        <v>86.418216999999999</v>
      </c>
      <c r="Y2802">
        <v>635.85681899999997</v>
      </c>
      <c r="Z2802">
        <v>2443.4124830000001</v>
      </c>
      <c r="AA2802">
        <v>7826.3403619999999</v>
      </c>
      <c r="AB2802">
        <v>16714.17582</v>
      </c>
      <c r="AC2802">
        <v>26613.696080000002</v>
      </c>
      <c r="AD2802">
        <v>39217.59362</v>
      </c>
      <c r="AE2802">
        <v>50306.145980000001</v>
      </c>
      <c r="AF2802">
        <v>56267.62427</v>
      </c>
      <c r="AG2802">
        <v>52454.952989999998</v>
      </c>
      <c r="AH2802">
        <v>55663.470220000003</v>
      </c>
      <c r="AI2802">
        <v>61491.635880000002</v>
      </c>
      <c r="AJ2802">
        <v>69493.161250000005</v>
      </c>
      <c r="AK2802">
        <v>66446.839500000002</v>
      </c>
      <c r="AL2802">
        <v>57158.512110000003</v>
      </c>
      <c r="AM2802">
        <v>47421.243300000002</v>
      </c>
      <c r="AN2802">
        <v>34799.395089999998</v>
      </c>
      <c r="AO2802">
        <v>27171.565640000001</v>
      </c>
      <c r="AP2802">
        <v>15640.40468</v>
      </c>
      <c r="AQ2802">
        <v>5975.5270399999999</v>
      </c>
      <c r="AR2802">
        <v>1203.37228</v>
      </c>
      <c r="AS2802">
        <v>92.584699000000001</v>
      </c>
      <c r="AT2802">
        <v>21.428799000000001</v>
      </c>
      <c r="AU2802">
        <v>22.329018000000001</v>
      </c>
      <c r="AV2802">
        <v>20.945895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</row>
    <row r="2803" spans="1:56" x14ac:dyDescent="0.25">
      <c r="A2803" t="s">
        <v>323</v>
      </c>
      <c r="D2803" t="s">
        <v>3</v>
      </c>
      <c r="G2803" s="156">
        <v>43202</v>
      </c>
      <c r="H2803" s="41">
        <f t="shared" si="48"/>
        <v>674208.72246999992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34.632708000000001</v>
      </c>
      <c r="V2803">
        <v>37.097341</v>
      </c>
      <c r="W2803">
        <v>25.488655999999999</v>
      </c>
      <c r="X2803">
        <v>257.138102</v>
      </c>
      <c r="Y2803">
        <v>1964.5400079999999</v>
      </c>
      <c r="Z2803">
        <v>7102.4570100000001</v>
      </c>
      <c r="AA2803">
        <v>8033.4481159999996</v>
      </c>
      <c r="AB2803">
        <v>12854.83186</v>
      </c>
      <c r="AC2803">
        <v>17561.959340000001</v>
      </c>
      <c r="AD2803">
        <v>22094.175579999999</v>
      </c>
      <c r="AE2803">
        <v>26999.8269</v>
      </c>
      <c r="AF2803">
        <v>34962.018100000001</v>
      </c>
      <c r="AG2803">
        <v>47419.80831</v>
      </c>
      <c r="AH2803">
        <v>58445.421979999999</v>
      </c>
      <c r="AI2803">
        <v>67524.943669999993</v>
      </c>
      <c r="AJ2803">
        <v>65225.843180000003</v>
      </c>
      <c r="AK2803">
        <v>65453.796580000002</v>
      </c>
      <c r="AL2803">
        <v>62900.733050000003</v>
      </c>
      <c r="AM2803">
        <v>53886.09936</v>
      </c>
      <c r="AN2803">
        <v>47495.296439999998</v>
      </c>
      <c r="AO2803">
        <v>36189.369980000003</v>
      </c>
      <c r="AP2803">
        <v>23520.795559999999</v>
      </c>
      <c r="AQ2803">
        <v>11151.21629</v>
      </c>
      <c r="AR2803">
        <v>2835.5716910000001</v>
      </c>
      <c r="AS2803">
        <v>173.51915700000001</v>
      </c>
      <c r="AT2803">
        <v>19.164826999999999</v>
      </c>
      <c r="AU2803">
        <v>18.049306000000001</v>
      </c>
      <c r="AV2803">
        <v>21.479368000000001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</row>
    <row r="2804" spans="1:56" x14ac:dyDescent="0.25">
      <c r="A2804" t="s">
        <v>323</v>
      </c>
      <c r="D2804" t="s">
        <v>3</v>
      </c>
      <c r="G2804" s="156">
        <v>43203</v>
      </c>
      <c r="H2804" s="41">
        <f t="shared" si="48"/>
        <v>975938.62507500011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15.952515</v>
      </c>
      <c r="V2804">
        <v>20.359589</v>
      </c>
      <c r="W2804">
        <v>23.470762000000001</v>
      </c>
      <c r="X2804">
        <v>734.73262399999999</v>
      </c>
      <c r="Y2804">
        <v>5886.4086820000002</v>
      </c>
      <c r="Z2804">
        <v>15417.15818</v>
      </c>
      <c r="AA2804">
        <v>26887.170819999999</v>
      </c>
      <c r="AB2804">
        <v>39212.711900000002</v>
      </c>
      <c r="AC2804">
        <v>51028.938000000002</v>
      </c>
      <c r="AD2804">
        <v>60412.531219999997</v>
      </c>
      <c r="AE2804">
        <v>69610.804569999993</v>
      </c>
      <c r="AF2804">
        <v>76930.973450000005</v>
      </c>
      <c r="AG2804">
        <v>80461.065199999997</v>
      </c>
      <c r="AH2804">
        <v>82749.206600000005</v>
      </c>
      <c r="AI2804">
        <v>83672.552089999997</v>
      </c>
      <c r="AJ2804">
        <v>82003.85368</v>
      </c>
      <c r="AK2804">
        <v>78346.112959999999</v>
      </c>
      <c r="AL2804">
        <v>70037.415989999994</v>
      </c>
      <c r="AM2804">
        <v>57055.391190000002</v>
      </c>
      <c r="AN2804">
        <v>41638.562420000002</v>
      </c>
      <c r="AO2804">
        <v>29400.392879999999</v>
      </c>
      <c r="AP2804">
        <v>15578.174370000001</v>
      </c>
      <c r="AQ2804">
        <v>6699.7246560000003</v>
      </c>
      <c r="AR2804">
        <v>1815.09367</v>
      </c>
      <c r="AS2804">
        <v>184.99880899999999</v>
      </c>
      <c r="AT2804">
        <v>38.431660999999998</v>
      </c>
      <c r="AU2804">
        <v>33.597693</v>
      </c>
      <c r="AV2804">
        <v>42.838894000000003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</row>
    <row r="2805" spans="1:56" x14ac:dyDescent="0.25">
      <c r="A2805" t="s">
        <v>323</v>
      </c>
      <c r="D2805" t="s">
        <v>3</v>
      </c>
      <c r="G2805" s="156">
        <v>43204</v>
      </c>
      <c r="H2805" s="41">
        <f t="shared" si="48"/>
        <v>292161.164506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41.075802000000003</v>
      </c>
      <c r="V2805">
        <v>46.884726000000001</v>
      </c>
      <c r="W2805">
        <v>48.441845000000001</v>
      </c>
      <c r="X2805">
        <v>97.367700999999997</v>
      </c>
      <c r="Y2805">
        <v>600.02919199999997</v>
      </c>
      <c r="Z2805">
        <v>1927.641472</v>
      </c>
      <c r="AA2805">
        <v>4527.6556840000003</v>
      </c>
      <c r="AB2805">
        <v>8275.8882909999993</v>
      </c>
      <c r="AC2805">
        <v>10121.30675</v>
      </c>
      <c r="AD2805">
        <v>11593.594730000001</v>
      </c>
      <c r="AE2805">
        <v>7531.4790139999996</v>
      </c>
      <c r="AF2805">
        <v>10114.205599999999</v>
      </c>
      <c r="AG2805">
        <v>9565.6773759999996</v>
      </c>
      <c r="AH2805">
        <v>10028.086359999999</v>
      </c>
      <c r="AI2805">
        <v>14920.74913</v>
      </c>
      <c r="AJ2805">
        <v>23131.697069999998</v>
      </c>
      <c r="AK2805">
        <v>29919.607240000001</v>
      </c>
      <c r="AL2805">
        <v>44207.174919999998</v>
      </c>
      <c r="AM2805">
        <v>41287.090400000001</v>
      </c>
      <c r="AN2805">
        <v>27360.02766</v>
      </c>
      <c r="AO2805">
        <v>20099.732370000002</v>
      </c>
      <c r="AP2805">
        <v>11572.14292</v>
      </c>
      <c r="AQ2805">
        <v>4078.942544</v>
      </c>
      <c r="AR2805">
        <v>890.58642399999997</v>
      </c>
      <c r="AS2805">
        <v>82.470455000000001</v>
      </c>
      <c r="AT2805">
        <v>37.163981999999997</v>
      </c>
      <c r="AU2805">
        <v>27.658887</v>
      </c>
      <c r="AV2805">
        <v>26.785961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</row>
    <row r="2806" spans="1:56" x14ac:dyDescent="0.25">
      <c r="A2806" t="s">
        <v>323</v>
      </c>
      <c r="D2806" t="s">
        <v>3</v>
      </c>
      <c r="G2806" s="156">
        <v>43205</v>
      </c>
      <c r="H2806" s="41">
        <f t="shared" si="48"/>
        <v>280738.34501199995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43.285702000000001</v>
      </c>
      <c r="V2806">
        <v>40.751226000000003</v>
      </c>
      <c r="W2806">
        <v>41.708945</v>
      </c>
      <c r="X2806">
        <v>173.292901</v>
      </c>
      <c r="Y2806">
        <v>1125.9451919999999</v>
      </c>
      <c r="Z2806">
        <v>3204.7919219999999</v>
      </c>
      <c r="AA2806">
        <v>5752.3538840000001</v>
      </c>
      <c r="AB2806">
        <v>9119.9368410000006</v>
      </c>
      <c r="AC2806">
        <v>13610.2479</v>
      </c>
      <c r="AD2806">
        <v>19473.195530000001</v>
      </c>
      <c r="AE2806">
        <v>19681.398710000001</v>
      </c>
      <c r="AF2806">
        <v>27089.764950000001</v>
      </c>
      <c r="AG2806">
        <v>31961.399679999999</v>
      </c>
      <c r="AH2806">
        <v>30581.354009999999</v>
      </c>
      <c r="AI2806">
        <v>27679.54823</v>
      </c>
      <c r="AJ2806">
        <v>22707.242269999999</v>
      </c>
      <c r="AK2806">
        <v>19135.254939999999</v>
      </c>
      <c r="AL2806">
        <v>16188.888370000001</v>
      </c>
      <c r="AM2806">
        <v>12714.0947</v>
      </c>
      <c r="AN2806">
        <v>9460.724209</v>
      </c>
      <c r="AO2806">
        <v>5915.6262230000002</v>
      </c>
      <c r="AP2806">
        <v>3078.905624</v>
      </c>
      <c r="AQ2806">
        <v>1456.104194</v>
      </c>
      <c r="AR2806">
        <v>356.24122399999999</v>
      </c>
      <c r="AS2806">
        <v>55.038604999999997</v>
      </c>
      <c r="AT2806">
        <v>34.184981999999998</v>
      </c>
      <c r="AU2806">
        <v>32.706187</v>
      </c>
      <c r="AV2806">
        <v>24.357861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</row>
    <row r="2807" spans="1:56" x14ac:dyDescent="0.25">
      <c r="A2807" t="s">
        <v>323</v>
      </c>
      <c r="D2807" t="s">
        <v>3</v>
      </c>
      <c r="G2807" s="156">
        <v>43206</v>
      </c>
      <c r="H2807" s="41">
        <f t="shared" si="48"/>
        <v>515342.28705200006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16.579269</v>
      </c>
      <c r="V2807">
        <v>17.736595999999999</v>
      </c>
      <c r="W2807">
        <v>18.692098000000001</v>
      </c>
      <c r="X2807">
        <v>157.27690699999999</v>
      </c>
      <c r="Y2807">
        <v>1826.5948209999999</v>
      </c>
      <c r="Z2807">
        <v>5027.974596</v>
      </c>
      <c r="AA2807">
        <v>11075.554050000001</v>
      </c>
      <c r="AB2807">
        <v>17856.87988</v>
      </c>
      <c r="AC2807">
        <v>26763.172439999998</v>
      </c>
      <c r="AD2807">
        <v>33567.003369999999</v>
      </c>
      <c r="AE2807">
        <v>40469.283900000002</v>
      </c>
      <c r="AF2807">
        <v>42544.1777</v>
      </c>
      <c r="AG2807">
        <v>49885.42469</v>
      </c>
      <c r="AH2807">
        <v>46305.115700000002</v>
      </c>
      <c r="AI2807">
        <v>45346.680719999997</v>
      </c>
      <c r="AJ2807">
        <v>36969.907619999998</v>
      </c>
      <c r="AK2807">
        <v>38289.472170000001</v>
      </c>
      <c r="AL2807">
        <v>33095.844649999999</v>
      </c>
      <c r="AM2807">
        <v>31701.161530000001</v>
      </c>
      <c r="AN2807">
        <v>22723.956579999998</v>
      </c>
      <c r="AO2807">
        <v>16414.85485</v>
      </c>
      <c r="AP2807">
        <v>10279.35218</v>
      </c>
      <c r="AQ2807">
        <v>4089.6306439999998</v>
      </c>
      <c r="AR2807">
        <v>769.65249500000004</v>
      </c>
      <c r="AS2807">
        <v>60.320794999999997</v>
      </c>
      <c r="AT2807">
        <v>21.650977999999999</v>
      </c>
      <c r="AU2807">
        <v>25.383823</v>
      </c>
      <c r="AV2807">
        <v>22.952000000000002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</row>
    <row r="2808" spans="1:56" x14ac:dyDescent="0.25">
      <c r="A2808" t="s">
        <v>323</v>
      </c>
      <c r="D2808" t="s">
        <v>3</v>
      </c>
      <c r="G2808" s="156">
        <v>43207</v>
      </c>
      <c r="H2808" s="41">
        <f t="shared" si="48"/>
        <v>655563.99654800002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15.465479999999999</v>
      </c>
      <c r="V2808">
        <v>15.960849</v>
      </c>
      <c r="W2808">
        <v>22.408477000000001</v>
      </c>
      <c r="X2808">
        <v>258.72501599999998</v>
      </c>
      <c r="Y2808">
        <v>2251.6925809999998</v>
      </c>
      <c r="Z2808">
        <v>7006.0760719999998</v>
      </c>
      <c r="AA2808">
        <v>14197.209290000001</v>
      </c>
      <c r="AB2808">
        <v>22138.533439999999</v>
      </c>
      <c r="AC2808">
        <v>29590.8685</v>
      </c>
      <c r="AD2808">
        <v>36415.77031</v>
      </c>
      <c r="AE2808">
        <v>42587.45392</v>
      </c>
      <c r="AF2808">
        <v>48441.713380000001</v>
      </c>
      <c r="AG2808">
        <v>52499.403010000002</v>
      </c>
      <c r="AH2808">
        <v>55630.337520000001</v>
      </c>
      <c r="AI2808">
        <v>57492.703990000002</v>
      </c>
      <c r="AJ2808">
        <v>56954.28125</v>
      </c>
      <c r="AK2808">
        <v>55158.31972</v>
      </c>
      <c r="AL2808">
        <v>51108.521529999998</v>
      </c>
      <c r="AM2808">
        <v>43701.110090000002</v>
      </c>
      <c r="AN2808">
        <v>34485.715830000001</v>
      </c>
      <c r="AO2808">
        <v>24083.567210000001</v>
      </c>
      <c r="AP2808">
        <v>14059.09131</v>
      </c>
      <c r="AQ2808">
        <v>5990.9667659999996</v>
      </c>
      <c r="AR2808">
        <v>1315.898463</v>
      </c>
      <c r="AS2808">
        <v>76.912333000000004</v>
      </c>
      <c r="AT2808">
        <v>21.058403999999999</v>
      </c>
      <c r="AU2808">
        <v>20.791526999999999</v>
      </c>
      <c r="AV2808">
        <v>23.440280000000001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</row>
    <row r="2809" spans="1:56" x14ac:dyDescent="0.25">
      <c r="A2809" t="s">
        <v>323</v>
      </c>
      <c r="D2809" t="s">
        <v>3</v>
      </c>
      <c r="G2809" s="156">
        <v>43208</v>
      </c>
      <c r="H2809" s="41">
        <f t="shared" si="48"/>
        <v>1048611.1605510002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17.615445999999999</v>
      </c>
      <c r="V2809">
        <v>19.320879000000001</v>
      </c>
      <c r="W2809">
        <v>19.582837999999999</v>
      </c>
      <c r="X2809">
        <v>553.64075100000002</v>
      </c>
      <c r="Y2809">
        <v>4976.4277840000004</v>
      </c>
      <c r="Z2809">
        <v>14196.709290000001</v>
      </c>
      <c r="AA2809">
        <v>26374.736150000001</v>
      </c>
      <c r="AB2809">
        <v>40157.512490000001</v>
      </c>
      <c r="AC2809">
        <v>53653.176099999997</v>
      </c>
      <c r="AD2809">
        <v>65637.102870000002</v>
      </c>
      <c r="AE2809">
        <v>75383.524139999994</v>
      </c>
      <c r="AF2809">
        <v>82595.165850000005</v>
      </c>
      <c r="AG2809">
        <v>86359.752900000007</v>
      </c>
      <c r="AH2809">
        <v>88707.766690000004</v>
      </c>
      <c r="AI2809">
        <v>87987.605599999995</v>
      </c>
      <c r="AJ2809">
        <v>84182.554220000005</v>
      </c>
      <c r="AK2809">
        <v>80391.013149999999</v>
      </c>
      <c r="AL2809">
        <v>72983.792440000005</v>
      </c>
      <c r="AM2809">
        <v>63402.332999999999</v>
      </c>
      <c r="AN2809">
        <v>51488.16605</v>
      </c>
      <c r="AO2809">
        <v>36813.717259999998</v>
      </c>
      <c r="AP2809">
        <v>21614.087800000001</v>
      </c>
      <c r="AQ2809">
        <v>9150.7154030000002</v>
      </c>
      <c r="AR2809">
        <v>1828.1293780000001</v>
      </c>
      <c r="AS2809">
        <v>57.274650999999999</v>
      </c>
      <c r="AT2809">
        <v>20.240577999999999</v>
      </c>
      <c r="AU2809">
        <v>21.277622999999998</v>
      </c>
      <c r="AV2809">
        <v>18.21922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</row>
    <row r="2810" spans="1:56" x14ac:dyDescent="0.25">
      <c r="A2810" t="s">
        <v>323</v>
      </c>
      <c r="D2810" t="s">
        <v>3</v>
      </c>
      <c r="G2810" s="156">
        <v>43209</v>
      </c>
      <c r="H2810" s="41">
        <f t="shared" si="48"/>
        <v>935449.55054100009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12.875232</v>
      </c>
      <c r="V2810">
        <v>15.213017000000001</v>
      </c>
      <c r="W2810">
        <v>18.348628999999999</v>
      </c>
      <c r="X2810">
        <v>271.67099300000001</v>
      </c>
      <c r="Y2810">
        <v>3300.3518859999999</v>
      </c>
      <c r="Z2810">
        <v>8987.3855960000001</v>
      </c>
      <c r="AA2810">
        <v>16976.145629999999</v>
      </c>
      <c r="AB2810">
        <v>27962.42571</v>
      </c>
      <c r="AC2810">
        <v>43093.86032</v>
      </c>
      <c r="AD2810">
        <v>53950.359759999999</v>
      </c>
      <c r="AE2810">
        <v>66246.336909999998</v>
      </c>
      <c r="AF2810">
        <v>74506.004820000002</v>
      </c>
      <c r="AG2810">
        <v>80029.143840000004</v>
      </c>
      <c r="AH2810">
        <v>81625.58008</v>
      </c>
      <c r="AI2810">
        <v>79588.034580000007</v>
      </c>
      <c r="AJ2810">
        <v>78397.904790000001</v>
      </c>
      <c r="AK2810">
        <v>76642.490109999999</v>
      </c>
      <c r="AL2810">
        <v>70031.795360000004</v>
      </c>
      <c r="AM2810">
        <v>60489.927239999997</v>
      </c>
      <c r="AN2810">
        <v>48201.435749999997</v>
      </c>
      <c r="AO2810">
        <v>34951.326000000001</v>
      </c>
      <c r="AP2810">
        <v>20422.731110000001</v>
      </c>
      <c r="AQ2810">
        <v>8183.4329859999998</v>
      </c>
      <c r="AR2810">
        <v>1430.0971870000001</v>
      </c>
      <c r="AS2810">
        <v>51.210191000000002</v>
      </c>
      <c r="AT2810">
        <v>20.090834999999998</v>
      </c>
      <c r="AU2810">
        <v>20.890015999999999</v>
      </c>
      <c r="AV2810">
        <v>22.481963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</row>
    <row r="2811" spans="1:56" x14ac:dyDescent="0.25">
      <c r="A2811" t="s">
        <v>323</v>
      </c>
      <c r="D2811" t="s">
        <v>3</v>
      </c>
      <c r="G2811" s="156">
        <v>43210</v>
      </c>
      <c r="H2811" s="41">
        <f t="shared" si="48"/>
        <v>965738.58514800004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16.660720000000001</v>
      </c>
      <c r="V2811">
        <v>14.477993</v>
      </c>
      <c r="W2811">
        <v>20.751370000000001</v>
      </c>
      <c r="X2811">
        <v>253.16163800000001</v>
      </c>
      <c r="Y2811">
        <v>2796.7195820000002</v>
      </c>
      <c r="Z2811">
        <v>9179.3135029999994</v>
      </c>
      <c r="AA2811">
        <v>18547.56337</v>
      </c>
      <c r="AB2811">
        <v>28136.381659999999</v>
      </c>
      <c r="AC2811">
        <v>39716.245640000001</v>
      </c>
      <c r="AD2811">
        <v>54664.721490000004</v>
      </c>
      <c r="AE2811">
        <v>68849.984389999998</v>
      </c>
      <c r="AF2811">
        <v>78336.579419999995</v>
      </c>
      <c r="AG2811">
        <v>83166.854099999997</v>
      </c>
      <c r="AH2811">
        <v>84952.154380000007</v>
      </c>
      <c r="AI2811">
        <v>85151.258990000002</v>
      </c>
      <c r="AJ2811">
        <v>83231.175069999998</v>
      </c>
      <c r="AK2811">
        <v>78670.576809999999</v>
      </c>
      <c r="AL2811">
        <v>71600.955029999997</v>
      </c>
      <c r="AM2811">
        <v>61641.689030000001</v>
      </c>
      <c r="AN2811">
        <v>49657.143340000002</v>
      </c>
      <c r="AO2811">
        <v>35700.396379999998</v>
      </c>
      <c r="AP2811">
        <v>21231.877779999999</v>
      </c>
      <c r="AQ2811">
        <v>8609.0502830000005</v>
      </c>
      <c r="AR2811">
        <v>1478.467302</v>
      </c>
      <c r="AS2811">
        <v>46.536496</v>
      </c>
      <c r="AT2811">
        <v>22.490497999999999</v>
      </c>
      <c r="AU2811">
        <v>21.720320000000001</v>
      </c>
      <c r="AV2811">
        <v>23.678563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</row>
    <row r="2812" spans="1:56" x14ac:dyDescent="0.25">
      <c r="A2812" t="s">
        <v>323</v>
      </c>
      <c r="D2812" t="s">
        <v>3</v>
      </c>
      <c r="G2812" s="156">
        <v>43211</v>
      </c>
      <c r="H2812" s="41">
        <f t="shared" si="48"/>
        <v>736600.37782300031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14.891209999999999</v>
      </c>
      <c r="V2812">
        <v>16.777536999999999</v>
      </c>
      <c r="W2812">
        <v>17.219636999999999</v>
      </c>
      <c r="X2812">
        <v>224.60441700000001</v>
      </c>
      <c r="Y2812">
        <v>2420.7321310000002</v>
      </c>
      <c r="Z2812">
        <v>7590.5261819999996</v>
      </c>
      <c r="AA2812">
        <v>14916.610619999999</v>
      </c>
      <c r="AB2812">
        <v>25296.175810000001</v>
      </c>
      <c r="AC2812">
        <v>40746.413800000002</v>
      </c>
      <c r="AD2812">
        <v>53681.69526</v>
      </c>
      <c r="AE2812">
        <v>64396.429029999999</v>
      </c>
      <c r="AF2812">
        <v>71452.785019999996</v>
      </c>
      <c r="AG2812">
        <v>76177.615019999997</v>
      </c>
      <c r="AH2812">
        <v>75186.779729999995</v>
      </c>
      <c r="AI2812">
        <v>72966.063859999995</v>
      </c>
      <c r="AJ2812">
        <v>61554.239390000002</v>
      </c>
      <c r="AK2812">
        <v>51639.818529999997</v>
      </c>
      <c r="AL2812">
        <v>35108.910669999997</v>
      </c>
      <c r="AM2812">
        <v>29780.403330000001</v>
      </c>
      <c r="AN2812">
        <v>23826.648519999999</v>
      </c>
      <c r="AO2812">
        <v>16307.6656</v>
      </c>
      <c r="AP2812">
        <v>9220.8636100000003</v>
      </c>
      <c r="AQ2812">
        <v>3394.2214469999999</v>
      </c>
      <c r="AR2812">
        <v>556.08389499999998</v>
      </c>
      <c r="AS2812">
        <v>38.202013000000001</v>
      </c>
      <c r="AT2812">
        <v>23.215896999999998</v>
      </c>
      <c r="AU2812">
        <v>23.504234</v>
      </c>
      <c r="AV2812">
        <v>21.281423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</row>
    <row r="2813" spans="1:56" x14ac:dyDescent="0.25">
      <c r="A2813" t="s">
        <v>323</v>
      </c>
      <c r="D2813" t="s">
        <v>3</v>
      </c>
      <c r="G2813" s="156">
        <v>43212</v>
      </c>
      <c r="H2813" s="41">
        <f t="shared" si="48"/>
        <v>885048.63547300023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16.899010000000001</v>
      </c>
      <c r="V2813">
        <v>15.748937</v>
      </c>
      <c r="W2813">
        <v>15.775537</v>
      </c>
      <c r="X2813">
        <v>227.228117</v>
      </c>
      <c r="Y2813">
        <v>2525.5976810000002</v>
      </c>
      <c r="Z2813">
        <v>8007.5028819999998</v>
      </c>
      <c r="AA2813">
        <v>15747.80622</v>
      </c>
      <c r="AB2813">
        <v>24384.300459999999</v>
      </c>
      <c r="AC2813">
        <v>34293.968350000003</v>
      </c>
      <c r="AD2813">
        <v>47460.064709999999</v>
      </c>
      <c r="AE2813">
        <v>59092.763330000002</v>
      </c>
      <c r="AF2813">
        <v>67790.315069999997</v>
      </c>
      <c r="AG2813">
        <v>75948.831869999995</v>
      </c>
      <c r="AH2813">
        <v>80492.909079999998</v>
      </c>
      <c r="AI2813">
        <v>81186.567509999993</v>
      </c>
      <c r="AJ2813">
        <v>79512.256640000007</v>
      </c>
      <c r="AK2813">
        <v>75541.427379999994</v>
      </c>
      <c r="AL2813">
        <v>68558.626619999995</v>
      </c>
      <c r="AM2813">
        <v>58723.627679999998</v>
      </c>
      <c r="AN2813">
        <v>46474.736519999999</v>
      </c>
      <c r="AO2813">
        <v>32452.8295</v>
      </c>
      <c r="AP2813">
        <v>18535.888610000002</v>
      </c>
      <c r="AQ2813">
        <v>6940.0810469999997</v>
      </c>
      <c r="AR2813">
        <v>1002.737645</v>
      </c>
      <c r="AS2813">
        <v>35.295912999999999</v>
      </c>
      <c r="AT2813">
        <v>19.962396999999999</v>
      </c>
      <c r="AU2813">
        <v>20.832433999999999</v>
      </c>
      <c r="AV2813">
        <v>24.054323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</row>
    <row r="2814" spans="1:56" x14ac:dyDescent="0.25">
      <c r="A2814" t="s">
        <v>323</v>
      </c>
      <c r="D2814" t="s">
        <v>3</v>
      </c>
      <c r="G2814" s="156">
        <v>43213</v>
      </c>
      <c r="H2814" s="41">
        <f t="shared" si="48"/>
        <v>818045.29675800016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16.685722999999999</v>
      </c>
      <c r="V2814">
        <v>16.753333000000001</v>
      </c>
      <c r="W2814">
        <v>21.837198999999998</v>
      </c>
      <c r="X2814">
        <v>150.26099099999999</v>
      </c>
      <c r="Y2814">
        <v>1725.508879</v>
      </c>
      <c r="Z2814">
        <v>6013.9531939999997</v>
      </c>
      <c r="AA2814">
        <v>12936.2413</v>
      </c>
      <c r="AB2814">
        <v>20826.84143</v>
      </c>
      <c r="AC2814">
        <v>29471.42253</v>
      </c>
      <c r="AD2814">
        <v>40539.174760000002</v>
      </c>
      <c r="AE2814">
        <v>57599.58455</v>
      </c>
      <c r="AF2814">
        <v>71192.041150000005</v>
      </c>
      <c r="AG2814">
        <v>78137.559899999993</v>
      </c>
      <c r="AH2814">
        <v>79450.562340000004</v>
      </c>
      <c r="AI2814">
        <v>77866.593680000005</v>
      </c>
      <c r="AJ2814">
        <v>74175.007970000006</v>
      </c>
      <c r="AK2814">
        <v>68888.001699999993</v>
      </c>
      <c r="AL2814">
        <v>61902.051299999999</v>
      </c>
      <c r="AM2814">
        <v>51592.464809999998</v>
      </c>
      <c r="AN2814">
        <v>40176.939189999997</v>
      </c>
      <c r="AO2814">
        <v>27328.238799999999</v>
      </c>
      <c r="AP2814">
        <v>14008.23122</v>
      </c>
      <c r="AQ2814">
        <v>3651.0268679999999</v>
      </c>
      <c r="AR2814">
        <v>251.65296499999999</v>
      </c>
      <c r="AS2814">
        <v>31.877465000000001</v>
      </c>
      <c r="AT2814">
        <v>25.161648</v>
      </c>
      <c r="AU2814">
        <v>24.087492999999998</v>
      </c>
      <c r="AV2814">
        <v>25.534369999999999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</row>
    <row r="2815" spans="1:56" x14ac:dyDescent="0.25">
      <c r="A2815" t="s">
        <v>323</v>
      </c>
      <c r="D2815" t="s">
        <v>3</v>
      </c>
      <c r="G2815" s="156">
        <v>43214</v>
      </c>
      <c r="H2815" s="41">
        <f t="shared" si="48"/>
        <v>259801.2997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23.711551</v>
      </c>
      <c r="V2815">
        <v>24.886686000000001</v>
      </c>
      <c r="W2815">
        <v>27.386369999999999</v>
      </c>
      <c r="X2815">
        <v>72.053844999999995</v>
      </c>
      <c r="Y2815">
        <v>849.79415300000005</v>
      </c>
      <c r="Z2815">
        <v>3411.7235169999999</v>
      </c>
      <c r="AA2815">
        <v>8276.6463729999996</v>
      </c>
      <c r="AB2815">
        <v>13492.182409999999</v>
      </c>
      <c r="AC2815">
        <v>19881.788420000001</v>
      </c>
      <c r="AD2815">
        <v>20716.541130000001</v>
      </c>
      <c r="AE2815">
        <v>23277.487639999999</v>
      </c>
      <c r="AF2815">
        <v>25296.973379999999</v>
      </c>
      <c r="AG2815">
        <v>29287.39086</v>
      </c>
      <c r="AH2815">
        <v>24629.342049999999</v>
      </c>
      <c r="AI2815">
        <v>19235.21773</v>
      </c>
      <c r="AJ2815">
        <v>15682.16534</v>
      </c>
      <c r="AK2815">
        <v>13317.26215</v>
      </c>
      <c r="AL2815">
        <v>12875.89876</v>
      </c>
      <c r="AM2815">
        <v>10721.91519</v>
      </c>
      <c r="AN2815">
        <v>7971.9842609999996</v>
      </c>
      <c r="AO2815">
        <v>5262.6013629999998</v>
      </c>
      <c r="AP2815">
        <v>3520.2694000000001</v>
      </c>
      <c r="AQ2815">
        <v>1552.313993</v>
      </c>
      <c r="AR2815">
        <v>288.35614399999997</v>
      </c>
      <c r="AS2815">
        <v>28.87452</v>
      </c>
      <c r="AT2815">
        <v>29.971315000000001</v>
      </c>
      <c r="AU2815">
        <v>24.506698</v>
      </c>
      <c r="AV2815">
        <v>22.054451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</row>
    <row r="2816" spans="1:56" x14ac:dyDescent="0.25">
      <c r="A2816" t="s">
        <v>323</v>
      </c>
      <c r="D2816" t="s">
        <v>3</v>
      </c>
      <c r="G2816" s="156">
        <v>43215</v>
      </c>
      <c r="H2816" s="41">
        <f t="shared" si="48"/>
        <v>656532.52551099996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16.961071</v>
      </c>
      <c r="V2816">
        <v>16.714497999999999</v>
      </c>
      <c r="W2816">
        <v>17.522798000000002</v>
      </c>
      <c r="X2816">
        <v>50.131878</v>
      </c>
      <c r="Y2816">
        <v>672.17864199999997</v>
      </c>
      <c r="Z2816">
        <v>2962.5731930000002</v>
      </c>
      <c r="AA2816">
        <v>7483.0892780000004</v>
      </c>
      <c r="AB2816">
        <v>14297.445470000001</v>
      </c>
      <c r="AC2816">
        <v>24911.053970000001</v>
      </c>
      <c r="AD2816">
        <v>34806.644820000001</v>
      </c>
      <c r="AE2816">
        <v>44794.695489999998</v>
      </c>
      <c r="AF2816">
        <v>50653.763229999997</v>
      </c>
      <c r="AG2816">
        <v>55846.406179999998</v>
      </c>
      <c r="AH2816">
        <v>58734.176319999999</v>
      </c>
      <c r="AI2816">
        <v>61557.821900000003</v>
      </c>
      <c r="AJ2816">
        <v>64029.838380000001</v>
      </c>
      <c r="AK2816">
        <v>64550.436479999997</v>
      </c>
      <c r="AL2816">
        <v>56581.157010000003</v>
      </c>
      <c r="AM2816">
        <v>45650.621169999999</v>
      </c>
      <c r="AN2816">
        <v>34393.172619999998</v>
      </c>
      <c r="AO2816">
        <v>20860.778590000002</v>
      </c>
      <c r="AP2816">
        <v>10392.914500000001</v>
      </c>
      <c r="AQ2816">
        <v>2827.8176910000002</v>
      </c>
      <c r="AR2816">
        <v>328.58198900000002</v>
      </c>
      <c r="AS2816">
        <v>31.069306999999998</v>
      </c>
      <c r="AT2816">
        <v>22.348690999999999</v>
      </c>
      <c r="AU2816">
        <v>20.994527999999999</v>
      </c>
      <c r="AV2816">
        <v>21.615817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</row>
    <row r="2817" spans="1:56" x14ac:dyDescent="0.25">
      <c r="A2817" t="s">
        <v>323</v>
      </c>
      <c r="D2817" t="s">
        <v>3</v>
      </c>
      <c r="G2817" s="156">
        <v>43216</v>
      </c>
      <c r="H2817" s="41">
        <f t="shared" si="48"/>
        <v>539237.85182899982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19.058492000000001</v>
      </c>
      <c r="V2817">
        <v>24.314022000000001</v>
      </c>
      <c r="W2817">
        <v>24.068332999999999</v>
      </c>
      <c r="X2817">
        <v>149.13075000000001</v>
      </c>
      <c r="Y2817">
        <v>2589.3629580000002</v>
      </c>
      <c r="Z2817">
        <v>8901.9723979999999</v>
      </c>
      <c r="AA2817">
        <v>14975.354740000001</v>
      </c>
      <c r="AB2817">
        <v>26605.365000000002</v>
      </c>
      <c r="AC2817">
        <v>35627.812619999997</v>
      </c>
      <c r="AD2817">
        <v>43386.832029999998</v>
      </c>
      <c r="AE2817">
        <v>45555.770040000003</v>
      </c>
      <c r="AF2817">
        <v>45121.079160000001</v>
      </c>
      <c r="AG2817">
        <v>46902.946089999998</v>
      </c>
      <c r="AH2817">
        <v>44526.825879999997</v>
      </c>
      <c r="AI2817">
        <v>43052.893949999998</v>
      </c>
      <c r="AJ2817">
        <v>42039.127780000003</v>
      </c>
      <c r="AK2817">
        <v>36548.385929999997</v>
      </c>
      <c r="AL2817">
        <v>32836.165820000002</v>
      </c>
      <c r="AM2817">
        <v>26825.753659999998</v>
      </c>
      <c r="AN2817">
        <v>20228.688129999999</v>
      </c>
      <c r="AO2817">
        <v>13087.53512</v>
      </c>
      <c r="AP2817">
        <v>7266.1774820000001</v>
      </c>
      <c r="AQ2817">
        <v>2429.794261</v>
      </c>
      <c r="AR2817">
        <v>419.18570999999997</v>
      </c>
      <c r="AS2817">
        <v>34.737547999999997</v>
      </c>
      <c r="AT2817">
        <v>20.305492000000001</v>
      </c>
      <c r="AU2817">
        <v>19.299443</v>
      </c>
      <c r="AV2817">
        <v>19.908989999999999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</row>
    <row r="2818" spans="1:56" x14ac:dyDescent="0.25">
      <c r="A2818" t="s">
        <v>323</v>
      </c>
      <c r="D2818" t="s">
        <v>3</v>
      </c>
      <c r="G2818" s="156">
        <v>43217</v>
      </c>
      <c r="H2818" s="41">
        <f t="shared" si="48"/>
        <v>728204.6851590001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9.7856459999999998</v>
      </c>
      <c r="V2818">
        <v>11.799948000000001</v>
      </c>
      <c r="W2818">
        <v>17.474208000000001</v>
      </c>
      <c r="X2818">
        <v>100.103734</v>
      </c>
      <c r="Y2818">
        <v>1602.212851</v>
      </c>
      <c r="Z2818">
        <v>6873.4443250000004</v>
      </c>
      <c r="AA2818">
        <v>15925.724130000001</v>
      </c>
      <c r="AB2818">
        <v>27126.531630000001</v>
      </c>
      <c r="AC2818">
        <v>39538.619100000004</v>
      </c>
      <c r="AD2818">
        <v>46403.073949999998</v>
      </c>
      <c r="AE2818">
        <v>52453.489479999997</v>
      </c>
      <c r="AF2818">
        <v>59083.60239</v>
      </c>
      <c r="AG2818">
        <v>62358.402110000003</v>
      </c>
      <c r="AH2818">
        <v>62078.905189999998</v>
      </c>
      <c r="AI2818">
        <v>59178.818520000001</v>
      </c>
      <c r="AJ2818">
        <v>58794.295180000001</v>
      </c>
      <c r="AK2818">
        <v>55009.095159999997</v>
      </c>
      <c r="AL2818">
        <v>51756.668100000003</v>
      </c>
      <c r="AM2818">
        <v>45777.902199999997</v>
      </c>
      <c r="AN2818">
        <v>37185.019520000002</v>
      </c>
      <c r="AO2818">
        <v>25671.19673</v>
      </c>
      <c r="AP2818">
        <v>14692.079750000001</v>
      </c>
      <c r="AQ2818">
        <v>5746.9785510000002</v>
      </c>
      <c r="AR2818">
        <v>720.17596500000002</v>
      </c>
      <c r="AS2818">
        <v>30.541596999999999</v>
      </c>
      <c r="AT2818">
        <v>20.684858999999999</v>
      </c>
      <c r="AU2818">
        <v>18.532246000000001</v>
      </c>
      <c r="AV2818">
        <v>19.528089000000001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</row>
    <row r="2819" spans="1:56" x14ac:dyDescent="0.25">
      <c r="A2819" t="s">
        <v>323</v>
      </c>
      <c r="D2819" t="s">
        <v>3</v>
      </c>
      <c r="G2819" s="156">
        <v>43218</v>
      </c>
      <c r="H2819" s="41">
        <f t="shared" si="48"/>
        <v>916405.27330400003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17.358094000000001</v>
      </c>
      <c r="V2819">
        <v>16.501721</v>
      </c>
      <c r="W2819">
        <v>15.884938</v>
      </c>
      <c r="X2819">
        <v>111.548399</v>
      </c>
      <c r="Y2819">
        <v>2778.5174529999999</v>
      </c>
      <c r="Z2819">
        <v>10596.956980000001</v>
      </c>
      <c r="AA2819">
        <v>21992.7019</v>
      </c>
      <c r="AB2819">
        <v>33429.20667</v>
      </c>
      <c r="AC2819">
        <v>43980.376579999996</v>
      </c>
      <c r="AD2819">
        <v>53710.960039999998</v>
      </c>
      <c r="AE2819">
        <v>64660.887170000002</v>
      </c>
      <c r="AF2819">
        <v>75141.335099999997</v>
      </c>
      <c r="AG2819">
        <v>80761.986789999995</v>
      </c>
      <c r="AH2819">
        <v>82335.690969999996</v>
      </c>
      <c r="AI2819">
        <v>82099.014989999996</v>
      </c>
      <c r="AJ2819">
        <v>79409.680210000006</v>
      </c>
      <c r="AK2819">
        <v>74350.174450000006</v>
      </c>
      <c r="AL2819">
        <v>65987.402600000001</v>
      </c>
      <c r="AM2819">
        <v>55670.180569999997</v>
      </c>
      <c r="AN2819">
        <v>42796.503239999998</v>
      </c>
      <c r="AO2819">
        <v>26405.766759999999</v>
      </c>
      <c r="AP2819">
        <v>15005.88394</v>
      </c>
      <c r="AQ2819">
        <v>4641.5049740000004</v>
      </c>
      <c r="AR2819">
        <v>376.99955599999998</v>
      </c>
      <c r="AS2819">
        <v>35.304403000000001</v>
      </c>
      <c r="AT2819">
        <v>32.532980999999999</v>
      </c>
      <c r="AU2819">
        <v>23.132218000000002</v>
      </c>
      <c r="AV2819">
        <v>21.279606999999999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</row>
    <row r="2820" spans="1:56" x14ac:dyDescent="0.25">
      <c r="A2820" t="s">
        <v>323</v>
      </c>
      <c r="D2820" t="s">
        <v>3</v>
      </c>
      <c r="G2820" s="156">
        <v>43219</v>
      </c>
      <c r="H2820" s="41">
        <f t="shared" si="48"/>
        <v>791353.00345800014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13.785793999999999</v>
      </c>
      <c r="V2820">
        <v>14.079921000000001</v>
      </c>
      <c r="W2820">
        <v>12.462738</v>
      </c>
      <c r="X2820">
        <v>101.22529900000001</v>
      </c>
      <c r="Y2820">
        <v>1846.0527529999999</v>
      </c>
      <c r="Z2820">
        <v>7854.702284</v>
      </c>
      <c r="AA2820">
        <v>15636.5144</v>
      </c>
      <c r="AB2820">
        <v>23488.657169999999</v>
      </c>
      <c r="AC2820">
        <v>31873.234929999999</v>
      </c>
      <c r="AD2820">
        <v>43825.34809</v>
      </c>
      <c r="AE2820">
        <v>51893.914969999998</v>
      </c>
      <c r="AF2820">
        <v>58934.38895</v>
      </c>
      <c r="AG2820">
        <v>61858.348639999997</v>
      </c>
      <c r="AH2820">
        <v>68399.093670000002</v>
      </c>
      <c r="AI2820">
        <v>70687.815489999994</v>
      </c>
      <c r="AJ2820">
        <v>71097.690310000005</v>
      </c>
      <c r="AK2820">
        <v>70420.673850000006</v>
      </c>
      <c r="AL2820">
        <v>65173.539499999999</v>
      </c>
      <c r="AM2820">
        <v>55393.10312</v>
      </c>
      <c r="AN2820">
        <v>41705.987390000002</v>
      </c>
      <c r="AO2820">
        <v>28584.156510000001</v>
      </c>
      <c r="AP2820">
        <v>16208.41504</v>
      </c>
      <c r="AQ2820">
        <v>5620.560974</v>
      </c>
      <c r="AR2820">
        <v>629.42275600000005</v>
      </c>
      <c r="AS2820">
        <v>24.262203</v>
      </c>
      <c r="AT2820">
        <v>21.135081</v>
      </c>
      <c r="AU2820">
        <v>17.096218</v>
      </c>
      <c r="AV2820">
        <v>17.335407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</row>
    <row r="2821" spans="1:56" x14ac:dyDescent="0.25">
      <c r="A2821" t="s">
        <v>323</v>
      </c>
      <c r="D2821" t="s">
        <v>3</v>
      </c>
      <c r="G2821" s="156">
        <v>43220</v>
      </c>
      <c r="H2821" s="41">
        <f t="shared" si="48"/>
        <v>929838.44195999997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17.509884</v>
      </c>
      <c r="V2821">
        <v>19.380193999999999</v>
      </c>
      <c r="W2821">
        <v>22.428225999999999</v>
      </c>
      <c r="X2821">
        <v>140.23495700000001</v>
      </c>
      <c r="Y2821">
        <v>2765.6520810000002</v>
      </c>
      <c r="Z2821">
        <v>9923.9320250000001</v>
      </c>
      <c r="AA2821">
        <v>19448.448400000001</v>
      </c>
      <c r="AB2821">
        <v>32840.519540000001</v>
      </c>
      <c r="AC2821">
        <v>46017.832240000003</v>
      </c>
      <c r="AD2821">
        <v>58113.387329999998</v>
      </c>
      <c r="AE2821">
        <v>67687.811400000006</v>
      </c>
      <c r="AF2821">
        <v>74885.070699999997</v>
      </c>
      <c r="AG2821">
        <v>79901.606939999998</v>
      </c>
      <c r="AH2821">
        <v>81526.711469999995</v>
      </c>
      <c r="AI2821">
        <v>81374.581449999998</v>
      </c>
      <c r="AJ2821">
        <v>79227.190229999993</v>
      </c>
      <c r="AK2821">
        <v>74396.686539999995</v>
      </c>
      <c r="AL2821">
        <v>66922.576960000006</v>
      </c>
      <c r="AM2821">
        <v>56948.83221</v>
      </c>
      <c r="AN2821">
        <v>44666.250440000003</v>
      </c>
      <c r="AO2821">
        <v>30522.904310000002</v>
      </c>
      <c r="AP2821">
        <v>16461.115699999998</v>
      </c>
      <c r="AQ2821">
        <v>5354.1696069999998</v>
      </c>
      <c r="AR2821">
        <v>549.29940599999998</v>
      </c>
      <c r="AS2821">
        <v>28.762926</v>
      </c>
      <c r="AT2821">
        <v>26.886509</v>
      </c>
      <c r="AU2821">
        <v>24.433654000000001</v>
      </c>
      <c r="AV2821">
        <v>24.226631000000001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</row>
    <row r="2822" spans="1:56" x14ac:dyDescent="0.25">
      <c r="A2822" t="s">
        <v>323</v>
      </c>
      <c r="D2822" t="s">
        <v>3</v>
      </c>
      <c r="G2822" s="156">
        <v>43221</v>
      </c>
      <c r="H2822" s="41">
        <f t="shared" si="48"/>
        <v>826774.01769000001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16.676507000000001</v>
      </c>
      <c r="V2822">
        <v>19.137675999999999</v>
      </c>
      <c r="W2822">
        <v>20.822879</v>
      </c>
      <c r="X2822">
        <v>107.85614099999999</v>
      </c>
      <c r="Y2822">
        <v>2277.2945279999999</v>
      </c>
      <c r="Z2822">
        <v>9185.6674000000003</v>
      </c>
      <c r="AA2822">
        <v>20089.60555</v>
      </c>
      <c r="AB2822">
        <v>32373.969130000001</v>
      </c>
      <c r="AC2822">
        <v>44965.145810000002</v>
      </c>
      <c r="AD2822">
        <v>56489.731299999999</v>
      </c>
      <c r="AE2822">
        <v>65941.874209999994</v>
      </c>
      <c r="AF2822">
        <v>72911.964200000002</v>
      </c>
      <c r="AG2822">
        <v>77017.357310000007</v>
      </c>
      <c r="AH2822">
        <v>77555.733949999994</v>
      </c>
      <c r="AI2822">
        <v>74294.146819999994</v>
      </c>
      <c r="AJ2822">
        <v>69601.414969999998</v>
      </c>
      <c r="AK2822">
        <v>63184.741629999997</v>
      </c>
      <c r="AL2822">
        <v>56439.799740000002</v>
      </c>
      <c r="AM2822">
        <v>46249.096709999998</v>
      </c>
      <c r="AN2822">
        <v>31850.43866</v>
      </c>
      <c r="AO2822">
        <v>17925.118040000001</v>
      </c>
      <c r="AP2822">
        <v>7009.3847660000001</v>
      </c>
      <c r="AQ2822">
        <v>1053.5079880000001</v>
      </c>
      <c r="AR2822">
        <v>88.764634999999998</v>
      </c>
      <c r="AS2822">
        <v>26.284648000000001</v>
      </c>
      <c r="AT2822">
        <v>26.037330999999998</v>
      </c>
      <c r="AU2822">
        <v>24.731154</v>
      </c>
      <c r="AV2822">
        <v>27.714006999999999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</row>
    <row r="2823" spans="1:56" x14ac:dyDescent="0.25">
      <c r="A2823" t="s">
        <v>323</v>
      </c>
      <c r="D2823" t="s">
        <v>3</v>
      </c>
      <c r="G2823" s="156">
        <v>43222</v>
      </c>
      <c r="H2823" s="41">
        <f t="shared" si="48"/>
        <v>431266.24050799996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24.462706000000001</v>
      </c>
      <c r="V2823">
        <v>27.969239000000002</v>
      </c>
      <c r="W2823">
        <v>31.392498</v>
      </c>
      <c r="X2823">
        <v>36.399301999999999</v>
      </c>
      <c r="Y2823">
        <v>272.64752399999998</v>
      </c>
      <c r="Z2823">
        <v>1490.4429009999999</v>
      </c>
      <c r="AA2823">
        <v>5243.5811480000002</v>
      </c>
      <c r="AB2823">
        <v>11650.77002</v>
      </c>
      <c r="AC2823">
        <v>20294.621879999999</v>
      </c>
      <c r="AD2823">
        <v>25518.276089999999</v>
      </c>
      <c r="AE2823">
        <v>31719.75445</v>
      </c>
      <c r="AF2823">
        <v>37156.189079999996</v>
      </c>
      <c r="AG2823">
        <v>39539.534180000002</v>
      </c>
      <c r="AH2823">
        <v>40908.884729999998</v>
      </c>
      <c r="AI2823">
        <v>41356.135799999996</v>
      </c>
      <c r="AJ2823">
        <v>40116.831279999999</v>
      </c>
      <c r="AK2823">
        <v>34448.351430000002</v>
      </c>
      <c r="AL2823">
        <v>27831.400850000002</v>
      </c>
      <c r="AM2823">
        <v>24978.852009999999</v>
      </c>
      <c r="AN2823">
        <v>21801.623909999998</v>
      </c>
      <c r="AO2823">
        <v>17106.48979</v>
      </c>
      <c r="AP2823">
        <v>6904.5958300000002</v>
      </c>
      <c r="AQ2823">
        <v>2482.177972</v>
      </c>
      <c r="AR2823">
        <v>187.76204999999999</v>
      </c>
      <c r="AS2823">
        <v>39.280104000000001</v>
      </c>
      <c r="AT2823">
        <v>34.074984999999998</v>
      </c>
      <c r="AU2823">
        <v>28.984376000000001</v>
      </c>
      <c r="AV2823">
        <v>34.754373000000001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</row>
    <row r="2824" spans="1:56" x14ac:dyDescent="0.25">
      <c r="A2824" t="s">
        <v>323</v>
      </c>
      <c r="D2824" t="s">
        <v>3</v>
      </c>
      <c r="G2824" s="156">
        <v>43223</v>
      </c>
      <c r="H2824" s="41">
        <f t="shared" si="48"/>
        <v>210466.13214500001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38.204906000000001</v>
      </c>
      <c r="V2824">
        <v>38.977936</v>
      </c>
      <c r="W2824">
        <v>35.693074000000003</v>
      </c>
      <c r="X2824">
        <v>174.07419999999999</v>
      </c>
      <c r="Y2824">
        <v>2470.759716</v>
      </c>
      <c r="Z2824">
        <v>7210.7594339999996</v>
      </c>
      <c r="AA2824">
        <v>11872.278259999999</v>
      </c>
      <c r="AB2824">
        <v>16335.639450000001</v>
      </c>
      <c r="AC2824">
        <v>17477.368859999999</v>
      </c>
      <c r="AD2824">
        <v>15955.55414</v>
      </c>
      <c r="AE2824">
        <v>16774.560570000001</v>
      </c>
      <c r="AF2824">
        <v>20830.705409999999</v>
      </c>
      <c r="AG2824">
        <v>21708.517110000001</v>
      </c>
      <c r="AH2824">
        <v>19076.849109999999</v>
      </c>
      <c r="AI2824">
        <v>19485.129400000002</v>
      </c>
      <c r="AJ2824">
        <v>13179.92196</v>
      </c>
      <c r="AK2824">
        <v>9337.1062739999998</v>
      </c>
      <c r="AL2824">
        <v>6876.0330510000003</v>
      </c>
      <c r="AM2824">
        <v>4608.0437300000003</v>
      </c>
      <c r="AN2824">
        <v>2726.684886</v>
      </c>
      <c r="AO2824">
        <v>2403.6598210000002</v>
      </c>
      <c r="AP2824">
        <v>1027.325415</v>
      </c>
      <c r="AQ2824">
        <v>578.21083899999996</v>
      </c>
      <c r="AR2824">
        <v>67.881032000000005</v>
      </c>
      <c r="AS2824">
        <v>44.799970000000002</v>
      </c>
      <c r="AT2824">
        <v>46.328614000000002</v>
      </c>
      <c r="AU2824">
        <v>51.262864999999998</v>
      </c>
      <c r="AV2824">
        <v>33.802112000000001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</row>
    <row r="2825" spans="1:56" x14ac:dyDescent="0.25">
      <c r="A2825" t="s">
        <v>323</v>
      </c>
      <c r="D2825" t="s">
        <v>3</v>
      </c>
      <c r="G2825" s="156">
        <v>43224</v>
      </c>
      <c r="H2825" s="41">
        <f t="shared" si="48"/>
        <v>562431.37840900011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42.367502999999999</v>
      </c>
      <c r="V2825">
        <v>35.800705000000001</v>
      </c>
      <c r="W2825">
        <v>35.409827</v>
      </c>
      <c r="X2825">
        <v>44.962319999999998</v>
      </c>
      <c r="Y2825">
        <v>438.98742800000002</v>
      </c>
      <c r="Z2825">
        <v>3109.3923970000001</v>
      </c>
      <c r="AA2825">
        <v>8238.3101119999992</v>
      </c>
      <c r="AB2825">
        <v>18198.883470000001</v>
      </c>
      <c r="AC2825">
        <v>27606.315569999999</v>
      </c>
      <c r="AD2825">
        <v>36628.655839999999</v>
      </c>
      <c r="AE2825">
        <v>34142.433900000004</v>
      </c>
      <c r="AF2825">
        <v>38095.424559999999</v>
      </c>
      <c r="AG2825">
        <v>50676.547859999999</v>
      </c>
      <c r="AH2825">
        <v>53450.824410000001</v>
      </c>
      <c r="AI2825">
        <v>51168.654580000002</v>
      </c>
      <c r="AJ2825">
        <v>49473.166360000003</v>
      </c>
      <c r="AK2825">
        <v>48122.320299999999</v>
      </c>
      <c r="AL2825">
        <v>40771.913009999997</v>
      </c>
      <c r="AM2825">
        <v>35014.036809999998</v>
      </c>
      <c r="AN2825">
        <v>31625.61033</v>
      </c>
      <c r="AO2825">
        <v>22712.033879999999</v>
      </c>
      <c r="AP2825">
        <v>10036.18348</v>
      </c>
      <c r="AQ2825">
        <v>2379.8477010000001</v>
      </c>
      <c r="AR2825">
        <v>253.07590500000001</v>
      </c>
      <c r="AS2825">
        <v>23.551487000000002</v>
      </c>
      <c r="AT2825">
        <v>32.936948999999998</v>
      </c>
      <c r="AU2825">
        <v>45.228335999999999</v>
      </c>
      <c r="AV2825">
        <v>28.503378999999999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</row>
    <row r="2826" spans="1:56" x14ac:dyDescent="0.25">
      <c r="A2826" t="s">
        <v>323</v>
      </c>
      <c r="D2826" t="s">
        <v>3</v>
      </c>
      <c r="G2826" s="156">
        <v>43225</v>
      </c>
      <c r="H2826" s="41">
        <f t="shared" si="48"/>
        <v>657787.01537200017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22.545704000000001</v>
      </c>
      <c r="V2826">
        <v>25.290531000000001</v>
      </c>
      <c r="W2826">
        <v>23.808921999999999</v>
      </c>
      <c r="X2826">
        <v>67.887096</v>
      </c>
      <c r="Y2826">
        <v>1816.9633719999999</v>
      </c>
      <c r="Z2826">
        <v>8427.0120989999996</v>
      </c>
      <c r="AA2826">
        <v>17414.40137</v>
      </c>
      <c r="AB2826">
        <v>25356.44268</v>
      </c>
      <c r="AC2826">
        <v>30484.350839999999</v>
      </c>
      <c r="AD2826">
        <v>44839.92527</v>
      </c>
      <c r="AE2826">
        <v>51330.946040000003</v>
      </c>
      <c r="AF2826">
        <v>54820.818720000003</v>
      </c>
      <c r="AG2826">
        <v>49911.04178</v>
      </c>
      <c r="AH2826">
        <v>52113.169199999997</v>
      </c>
      <c r="AI2826">
        <v>52350.616529999999</v>
      </c>
      <c r="AJ2826">
        <v>55551.449910000003</v>
      </c>
      <c r="AK2826">
        <v>53104.966350000002</v>
      </c>
      <c r="AL2826">
        <v>48528.99654</v>
      </c>
      <c r="AM2826">
        <v>42644.755499999999</v>
      </c>
      <c r="AN2826">
        <v>31708.735140000001</v>
      </c>
      <c r="AO2826">
        <v>22388.825410000001</v>
      </c>
      <c r="AP2826">
        <v>11351.91488</v>
      </c>
      <c r="AQ2826">
        <v>3138.0120729999999</v>
      </c>
      <c r="AR2826">
        <v>261.87636600000002</v>
      </c>
      <c r="AS2826">
        <v>25.789313</v>
      </c>
      <c r="AT2826">
        <v>30.468890999999999</v>
      </c>
      <c r="AU2826">
        <v>24.159227999999999</v>
      </c>
      <c r="AV2826">
        <v>21.845617000000001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</row>
    <row r="2827" spans="1:56" x14ac:dyDescent="0.25">
      <c r="A2827" t="s">
        <v>323</v>
      </c>
      <c r="D2827" t="s">
        <v>3</v>
      </c>
      <c r="G2827" s="156">
        <v>43226</v>
      </c>
      <c r="H2827" s="41">
        <f t="shared" si="48"/>
        <v>766441.51998600026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17.263470999999999</v>
      </c>
      <c r="V2827">
        <v>20.216998</v>
      </c>
      <c r="W2827">
        <v>18.874089000000001</v>
      </c>
      <c r="X2827">
        <v>62.210113</v>
      </c>
      <c r="Y2827">
        <v>1670.7090889999999</v>
      </c>
      <c r="Z2827">
        <v>7639.4479659999997</v>
      </c>
      <c r="AA2827">
        <v>16117.59569</v>
      </c>
      <c r="AB2827">
        <v>27517.422750000002</v>
      </c>
      <c r="AC2827">
        <v>40177.418259999999</v>
      </c>
      <c r="AD2827">
        <v>51668.969790000003</v>
      </c>
      <c r="AE2827">
        <v>61313.51586</v>
      </c>
      <c r="AF2827">
        <v>68449.661089999994</v>
      </c>
      <c r="AG2827">
        <v>72418.385949999996</v>
      </c>
      <c r="AH2827">
        <v>72459.927970000004</v>
      </c>
      <c r="AI2827">
        <v>67888.405650000001</v>
      </c>
      <c r="AJ2827">
        <v>65054.358829999997</v>
      </c>
      <c r="AK2827">
        <v>56611.684370000003</v>
      </c>
      <c r="AL2827">
        <v>50621.019460000003</v>
      </c>
      <c r="AM2827">
        <v>41899.423320000002</v>
      </c>
      <c r="AN2827">
        <v>30722.990460000001</v>
      </c>
      <c r="AO2827">
        <v>19718.89647</v>
      </c>
      <c r="AP2827">
        <v>11029.58865</v>
      </c>
      <c r="AQ2827">
        <v>2994.97154</v>
      </c>
      <c r="AR2827">
        <v>241.12453300000001</v>
      </c>
      <c r="AS2827">
        <v>26.822379999999999</v>
      </c>
      <c r="AT2827">
        <v>29.294758000000002</v>
      </c>
      <c r="AU2827">
        <v>27.952394999999999</v>
      </c>
      <c r="AV2827">
        <v>23.368084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</row>
    <row r="2828" spans="1:56" x14ac:dyDescent="0.25">
      <c r="A2828" t="s">
        <v>323</v>
      </c>
      <c r="D2828" t="s">
        <v>3</v>
      </c>
      <c r="G2828" s="156">
        <v>43227</v>
      </c>
      <c r="H2828" s="41">
        <f t="shared" si="48"/>
        <v>312175.30613899999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69.019239999999996</v>
      </c>
      <c r="V2828">
        <v>71.44135</v>
      </c>
      <c r="W2828">
        <v>73.580681999999996</v>
      </c>
      <c r="X2828">
        <v>111.15366400000001</v>
      </c>
      <c r="Y2828">
        <v>1466.0176670000001</v>
      </c>
      <c r="Z2828">
        <v>5809.2887369999999</v>
      </c>
      <c r="AA2828">
        <v>12360.01103</v>
      </c>
      <c r="AB2828">
        <v>17066.146049999999</v>
      </c>
      <c r="AC2828">
        <v>22235.976210000001</v>
      </c>
      <c r="AD2828">
        <v>30093.051350000002</v>
      </c>
      <c r="AE2828">
        <v>33984.852039999998</v>
      </c>
      <c r="AF2828">
        <v>31352.500309999999</v>
      </c>
      <c r="AG2828">
        <v>26604.955600000001</v>
      </c>
      <c r="AH2828">
        <v>24599.388709999999</v>
      </c>
      <c r="AI2828">
        <v>22570.732209999998</v>
      </c>
      <c r="AJ2828">
        <v>18385.79451</v>
      </c>
      <c r="AK2828">
        <v>18422.150229999999</v>
      </c>
      <c r="AL2828">
        <v>14728.76159</v>
      </c>
      <c r="AM2828">
        <v>10866.829449999999</v>
      </c>
      <c r="AN2828">
        <v>8885.5606719999996</v>
      </c>
      <c r="AO2828">
        <v>7131.0557760000002</v>
      </c>
      <c r="AP2828">
        <v>3875.1578760000002</v>
      </c>
      <c r="AQ2828">
        <v>1139.552891</v>
      </c>
      <c r="AR2828">
        <v>79.471151000000006</v>
      </c>
      <c r="AS2828">
        <v>53.246980000000001</v>
      </c>
      <c r="AT2828">
        <v>57.102831999999999</v>
      </c>
      <c r="AU2828">
        <v>55.224176999999997</v>
      </c>
      <c r="AV2828">
        <v>27.283154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</row>
    <row r="2829" spans="1:56" x14ac:dyDescent="0.25">
      <c r="A2829" t="s">
        <v>323</v>
      </c>
      <c r="D2829" t="s">
        <v>3</v>
      </c>
      <c r="G2829" s="156">
        <v>43228</v>
      </c>
      <c r="H2829" s="41">
        <f t="shared" si="48"/>
        <v>828997.62661300006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17.265039999999999</v>
      </c>
      <c r="V2829">
        <v>21.908608999999998</v>
      </c>
      <c r="W2829">
        <v>22.413612000000001</v>
      </c>
      <c r="X2829">
        <v>37.401117999999997</v>
      </c>
      <c r="Y2829">
        <v>1042.879594</v>
      </c>
      <c r="Z2829">
        <v>6584.7543390000001</v>
      </c>
      <c r="AA2829">
        <v>17215.028689999999</v>
      </c>
      <c r="AB2829">
        <v>30199.004359999999</v>
      </c>
      <c r="AC2829">
        <v>42679.591260000001</v>
      </c>
      <c r="AD2829">
        <v>53461.570050000002</v>
      </c>
      <c r="AE2829">
        <v>62225.621299999999</v>
      </c>
      <c r="AF2829">
        <v>68643.135490000001</v>
      </c>
      <c r="AG2829">
        <v>71289.087329999995</v>
      </c>
      <c r="AH2829">
        <v>73775.463359999994</v>
      </c>
      <c r="AI2829">
        <v>73175.439199999993</v>
      </c>
      <c r="AJ2829">
        <v>71641.016090000005</v>
      </c>
      <c r="AK2829">
        <v>67297.545689999999</v>
      </c>
      <c r="AL2829">
        <v>60193.888059999997</v>
      </c>
      <c r="AM2829">
        <v>50510.235529999998</v>
      </c>
      <c r="AN2829">
        <v>39079.504350000003</v>
      </c>
      <c r="AO2829">
        <v>25228.24323</v>
      </c>
      <c r="AP2829">
        <v>11710.037350000001</v>
      </c>
      <c r="AQ2829">
        <v>2691.975042</v>
      </c>
      <c r="AR2829">
        <v>153.18714700000001</v>
      </c>
      <c r="AS2829">
        <v>25.112580999999999</v>
      </c>
      <c r="AT2829">
        <v>25.841363999999999</v>
      </c>
      <c r="AU2829">
        <v>24.772687000000001</v>
      </c>
      <c r="AV2829">
        <v>25.704139999999999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</row>
    <row r="2830" spans="1:56" x14ac:dyDescent="0.25">
      <c r="A2830" t="s">
        <v>323</v>
      </c>
      <c r="D2830" t="s">
        <v>3</v>
      </c>
      <c r="G2830" s="156">
        <v>43229</v>
      </c>
      <c r="H2830" s="41">
        <f t="shared" si="48"/>
        <v>417782.64969699999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21.156406</v>
      </c>
      <c r="V2830">
        <v>21.347038999999999</v>
      </c>
      <c r="W2830">
        <v>26.608630999999999</v>
      </c>
      <c r="X2830">
        <v>38.983221999999998</v>
      </c>
      <c r="Y2830">
        <v>857.42992000000004</v>
      </c>
      <c r="Z2830">
        <v>4983.0070859999996</v>
      </c>
      <c r="AA2830">
        <v>12417.92553</v>
      </c>
      <c r="AB2830">
        <v>19712.310730000001</v>
      </c>
      <c r="AC2830">
        <v>24037.726760000001</v>
      </c>
      <c r="AD2830">
        <v>27789.1803</v>
      </c>
      <c r="AE2830">
        <v>34167.534209999998</v>
      </c>
      <c r="AF2830">
        <v>40577.402220000004</v>
      </c>
      <c r="AG2830">
        <v>43861.7984</v>
      </c>
      <c r="AH2830">
        <v>40525.161249999997</v>
      </c>
      <c r="AI2830">
        <v>38882.072529999998</v>
      </c>
      <c r="AJ2830">
        <v>34228.572959999998</v>
      </c>
      <c r="AK2830">
        <v>26622.047149999999</v>
      </c>
      <c r="AL2830">
        <v>23885.1734</v>
      </c>
      <c r="AM2830">
        <v>20314.329440000001</v>
      </c>
      <c r="AN2830">
        <v>12777.93626</v>
      </c>
      <c r="AO2830">
        <v>7819.9985930000003</v>
      </c>
      <c r="AP2830">
        <v>3120.6193750000002</v>
      </c>
      <c r="AQ2830">
        <v>902.10814900000003</v>
      </c>
      <c r="AR2830">
        <v>82.076305000000005</v>
      </c>
      <c r="AS2830">
        <v>31.750397</v>
      </c>
      <c r="AT2830">
        <v>27.128184999999998</v>
      </c>
      <c r="AU2830">
        <v>24.489675999999999</v>
      </c>
      <c r="AV2830">
        <v>26.775573000000001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</row>
    <row r="2831" spans="1:56" x14ac:dyDescent="0.25">
      <c r="A2831" t="s">
        <v>323</v>
      </c>
      <c r="D2831" t="s">
        <v>3</v>
      </c>
      <c r="G2831" s="156">
        <v>43230</v>
      </c>
      <c r="H2831" s="41">
        <f t="shared" ref="H2831:H2882" si="49">IF(D2831&lt;&gt;"Jemena",
IF(SUM(I2831:BD2831)&gt;0,SUM(I2831:BD2831),SUM(I2831:BD2831)*-1),
IF(AND(F2831&lt;&gt;"Jemena residential",F2831&lt;&gt;"Jemena small business"),0,IF(SUM(I2831:BD2831)&gt;0,SUM(I2831:BD2831),SUM(I2831:BD2831)*-1)))</f>
        <v>410672.09097799996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21.317907000000002</v>
      </c>
      <c r="V2831">
        <v>25.439513999999999</v>
      </c>
      <c r="W2831">
        <v>28.098115</v>
      </c>
      <c r="X2831">
        <v>45.791938999999999</v>
      </c>
      <c r="Y2831">
        <v>1131.3770999999999</v>
      </c>
      <c r="Z2831">
        <v>5383.2657220000001</v>
      </c>
      <c r="AA2831">
        <v>14492.819670000001</v>
      </c>
      <c r="AB2831">
        <v>22330.459019999998</v>
      </c>
      <c r="AC2831">
        <v>28230.080539999999</v>
      </c>
      <c r="AD2831">
        <v>28484.14141</v>
      </c>
      <c r="AE2831">
        <v>33385.16012</v>
      </c>
      <c r="AF2831">
        <v>36410.454039999997</v>
      </c>
      <c r="AG2831">
        <v>38014.782500000001</v>
      </c>
      <c r="AH2831">
        <v>30703.653829999999</v>
      </c>
      <c r="AI2831">
        <v>27969.378690000001</v>
      </c>
      <c r="AJ2831">
        <v>26669.253100000002</v>
      </c>
      <c r="AK2831">
        <v>29340.223450000001</v>
      </c>
      <c r="AL2831">
        <v>30814.112120000002</v>
      </c>
      <c r="AM2831">
        <v>24056.99511</v>
      </c>
      <c r="AN2831">
        <v>17742.39127</v>
      </c>
      <c r="AO2831">
        <v>10283.36152</v>
      </c>
      <c r="AP2831">
        <v>3615.863805</v>
      </c>
      <c r="AQ2831">
        <v>1236.8583920000001</v>
      </c>
      <c r="AR2831">
        <v>113.86978000000001</v>
      </c>
      <c r="AS2831">
        <v>31.206455999999999</v>
      </c>
      <c r="AT2831">
        <v>37.161903000000002</v>
      </c>
      <c r="AU2831">
        <v>30.939354000000002</v>
      </c>
      <c r="AV2831">
        <v>43.634601000000004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</row>
    <row r="2832" spans="1:56" x14ac:dyDescent="0.25">
      <c r="A2832" t="s">
        <v>323</v>
      </c>
      <c r="D2832" t="s">
        <v>3</v>
      </c>
      <c r="G2832" s="156">
        <v>43231</v>
      </c>
      <c r="H2832" s="41">
        <f t="shared" si="49"/>
        <v>117545.82115199999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61.920664000000002</v>
      </c>
      <c r="V2832">
        <v>63.676743000000002</v>
      </c>
      <c r="W2832">
        <v>73.633336</v>
      </c>
      <c r="X2832">
        <v>77.837931999999995</v>
      </c>
      <c r="Y2832">
        <v>242.26070000000001</v>
      </c>
      <c r="Z2832">
        <v>1483.169255</v>
      </c>
      <c r="AA2832">
        <v>4622.9145779999999</v>
      </c>
      <c r="AB2832">
        <v>6828.2100710000004</v>
      </c>
      <c r="AC2832">
        <v>7879.4387479999996</v>
      </c>
      <c r="AD2832">
        <v>11550.3871</v>
      </c>
      <c r="AE2832">
        <v>12037.322120000001</v>
      </c>
      <c r="AF2832">
        <v>12393.441349999999</v>
      </c>
      <c r="AG2832">
        <v>11133.830690000001</v>
      </c>
      <c r="AH2832">
        <v>10526.8639</v>
      </c>
      <c r="AI2832">
        <v>10669.15796</v>
      </c>
      <c r="AJ2832">
        <v>8067.561052</v>
      </c>
      <c r="AK2832">
        <v>5026.308164</v>
      </c>
      <c r="AL2832">
        <v>4501.2229239999997</v>
      </c>
      <c r="AM2832">
        <v>4170.3230169999997</v>
      </c>
      <c r="AN2832">
        <v>3106.0107189999999</v>
      </c>
      <c r="AO2832">
        <v>1915.7720549999999</v>
      </c>
      <c r="AP2832">
        <v>561.18903799999998</v>
      </c>
      <c r="AQ2832">
        <v>192.46756400000001</v>
      </c>
      <c r="AR2832">
        <v>81.871865</v>
      </c>
      <c r="AS2832">
        <v>73.244350999999995</v>
      </c>
      <c r="AT2832">
        <v>70.725712999999999</v>
      </c>
      <c r="AU2832">
        <v>69.024500000000003</v>
      </c>
      <c r="AV2832">
        <v>66.035043000000002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</row>
    <row r="2833" spans="1:56" x14ac:dyDescent="0.25">
      <c r="A2833" t="s">
        <v>323</v>
      </c>
      <c r="D2833" t="s">
        <v>3</v>
      </c>
      <c r="G2833" s="156">
        <v>43232</v>
      </c>
      <c r="H2833" s="41">
        <f t="shared" si="49"/>
        <v>431911.26438100013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51.432398999999997</v>
      </c>
      <c r="V2833">
        <v>49.865772</v>
      </c>
      <c r="W2833">
        <v>50.135491999999999</v>
      </c>
      <c r="X2833">
        <v>55.216634999999997</v>
      </c>
      <c r="Y2833">
        <v>650.12279799999999</v>
      </c>
      <c r="Z2833">
        <v>3908.4094230000001</v>
      </c>
      <c r="AA2833">
        <v>10560.71033</v>
      </c>
      <c r="AB2833">
        <v>18159.651419999998</v>
      </c>
      <c r="AC2833">
        <v>26314.589650000002</v>
      </c>
      <c r="AD2833">
        <v>33595.750189999999</v>
      </c>
      <c r="AE2833">
        <v>38606.289169999996</v>
      </c>
      <c r="AF2833">
        <v>41731.086600000002</v>
      </c>
      <c r="AG2833">
        <v>44218.85514</v>
      </c>
      <c r="AH2833">
        <v>43466.96731</v>
      </c>
      <c r="AI2833">
        <v>39381.452160000001</v>
      </c>
      <c r="AJ2833">
        <v>34200.222329999997</v>
      </c>
      <c r="AK2833">
        <v>28615.591489999999</v>
      </c>
      <c r="AL2833">
        <v>24087.896560000001</v>
      </c>
      <c r="AM2833">
        <v>19206.40985</v>
      </c>
      <c r="AN2833">
        <v>13343.3362</v>
      </c>
      <c r="AO2833">
        <v>7618.8891679999997</v>
      </c>
      <c r="AP2833">
        <v>2946.2705350000001</v>
      </c>
      <c r="AQ2833">
        <v>781.93432399999995</v>
      </c>
      <c r="AR2833">
        <v>87.456211999999994</v>
      </c>
      <c r="AS2833">
        <v>50.622202000000001</v>
      </c>
      <c r="AT2833">
        <v>54.735286000000002</v>
      </c>
      <c r="AU2833">
        <v>58.203823</v>
      </c>
      <c r="AV2833">
        <v>59.161912000000001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</row>
    <row r="2834" spans="1:56" x14ac:dyDescent="0.25">
      <c r="A2834" t="s">
        <v>323</v>
      </c>
      <c r="D2834" t="s">
        <v>3</v>
      </c>
      <c r="G2834" s="156">
        <v>43233</v>
      </c>
      <c r="H2834" s="41">
        <f t="shared" si="49"/>
        <v>499151.66258399998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24.986598999999998</v>
      </c>
      <c r="V2834">
        <v>22.718572000000002</v>
      </c>
      <c r="W2834">
        <v>24.939792000000001</v>
      </c>
      <c r="X2834">
        <v>36.136035</v>
      </c>
      <c r="Y2834">
        <v>574.62124800000004</v>
      </c>
      <c r="Z2834">
        <v>3483.8074729999998</v>
      </c>
      <c r="AA2834">
        <v>9346.9776810000003</v>
      </c>
      <c r="AB2834">
        <v>15725.25827</v>
      </c>
      <c r="AC2834">
        <v>21734.188750000001</v>
      </c>
      <c r="AD2834">
        <v>28133.84474</v>
      </c>
      <c r="AE2834">
        <v>32223.43852</v>
      </c>
      <c r="AF2834">
        <v>36480.390200000002</v>
      </c>
      <c r="AG2834">
        <v>38832.017240000001</v>
      </c>
      <c r="AH2834">
        <v>40298.96761</v>
      </c>
      <c r="AI2834">
        <v>42189.821660000001</v>
      </c>
      <c r="AJ2834">
        <v>43200.101979999999</v>
      </c>
      <c r="AK2834">
        <v>45487.516589999999</v>
      </c>
      <c r="AL2834">
        <v>43876.61116</v>
      </c>
      <c r="AM2834">
        <v>37677.121850000003</v>
      </c>
      <c r="AN2834">
        <v>29550.67655</v>
      </c>
      <c r="AO2834">
        <v>19033.280920000001</v>
      </c>
      <c r="AP2834">
        <v>8922.0086350000001</v>
      </c>
      <c r="AQ2834">
        <v>2033.974074</v>
      </c>
      <c r="AR2834">
        <v>119.390412</v>
      </c>
      <c r="AS2834">
        <v>26.367702000000001</v>
      </c>
      <c r="AT2834">
        <v>26.828185999999999</v>
      </c>
      <c r="AU2834">
        <v>33.053423000000002</v>
      </c>
      <c r="AV2834">
        <v>32.616712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</row>
    <row r="2835" spans="1:56" x14ac:dyDescent="0.25">
      <c r="A2835" t="s">
        <v>323</v>
      </c>
      <c r="D2835" t="s">
        <v>3</v>
      </c>
      <c r="G2835" s="156">
        <v>43234</v>
      </c>
      <c r="H2835" s="41">
        <f t="shared" si="49"/>
        <v>765911.69159599987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21.123168</v>
      </c>
      <c r="V2835">
        <v>21.215855000000001</v>
      </c>
      <c r="W2835">
        <v>25.413101000000001</v>
      </c>
      <c r="X2835">
        <v>44.122261999999999</v>
      </c>
      <c r="Y2835">
        <v>816.39914799999997</v>
      </c>
      <c r="Z2835">
        <v>4812.3114990000004</v>
      </c>
      <c r="AA2835">
        <v>13237.96817</v>
      </c>
      <c r="AB2835">
        <v>24836.749</v>
      </c>
      <c r="AC2835">
        <v>36229.483659999998</v>
      </c>
      <c r="AD2835">
        <v>47041.275840000002</v>
      </c>
      <c r="AE2835">
        <v>55641.166420000001</v>
      </c>
      <c r="AF2835">
        <v>61705.889710000003</v>
      </c>
      <c r="AG2835">
        <v>67015.197480000003</v>
      </c>
      <c r="AH2835">
        <v>70701.235650000002</v>
      </c>
      <c r="AI2835">
        <v>71317.53069</v>
      </c>
      <c r="AJ2835">
        <v>69524.419649999996</v>
      </c>
      <c r="AK2835">
        <v>65164.28269</v>
      </c>
      <c r="AL2835">
        <v>57919.42151</v>
      </c>
      <c r="AM2835">
        <v>48270.301449999999</v>
      </c>
      <c r="AN2835">
        <v>36305.044260000002</v>
      </c>
      <c r="AO2835">
        <v>22699.849869999998</v>
      </c>
      <c r="AP2835">
        <v>10125.186960000001</v>
      </c>
      <c r="AQ2835">
        <v>2224.4054040000001</v>
      </c>
      <c r="AR2835">
        <v>109.53164</v>
      </c>
      <c r="AS2835">
        <v>26.840409000000001</v>
      </c>
      <c r="AT2835">
        <v>25.298233</v>
      </c>
      <c r="AU2835">
        <v>24.090845000000002</v>
      </c>
      <c r="AV2835">
        <v>25.937021999999999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</row>
    <row r="2836" spans="1:56" x14ac:dyDescent="0.25">
      <c r="A2836" t="s">
        <v>323</v>
      </c>
      <c r="D2836" t="s">
        <v>3</v>
      </c>
      <c r="G2836" s="156">
        <v>43235</v>
      </c>
      <c r="H2836" s="41">
        <f t="shared" si="49"/>
        <v>321144.09885600006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20.914075</v>
      </c>
      <c r="V2836">
        <v>22.184702999999999</v>
      </c>
      <c r="W2836">
        <v>27.062512000000002</v>
      </c>
      <c r="X2836">
        <v>31.055688</v>
      </c>
      <c r="Y2836">
        <v>187.924475</v>
      </c>
      <c r="Z2836">
        <v>1310.5657779999999</v>
      </c>
      <c r="AA2836">
        <v>3836.5168960000001</v>
      </c>
      <c r="AB2836">
        <v>10939.04213</v>
      </c>
      <c r="AC2836">
        <v>16461.705310000001</v>
      </c>
      <c r="AD2836">
        <v>19422.559359999999</v>
      </c>
      <c r="AE2836">
        <v>23279.037660000002</v>
      </c>
      <c r="AF2836">
        <v>26419.877489999999</v>
      </c>
      <c r="AG2836">
        <v>30031.028750000001</v>
      </c>
      <c r="AH2836">
        <v>31104.7039</v>
      </c>
      <c r="AI2836">
        <v>31758.14027</v>
      </c>
      <c r="AJ2836">
        <v>29341.840759999999</v>
      </c>
      <c r="AK2836">
        <v>26657.416109999998</v>
      </c>
      <c r="AL2836">
        <v>22119.99985</v>
      </c>
      <c r="AM2836">
        <v>17151.88366</v>
      </c>
      <c r="AN2836">
        <v>14758.839169999999</v>
      </c>
      <c r="AO2836">
        <v>10953.40868</v>
      </c>
      <c r="AP2836">
        <v>4285.5539989999997</v>
      </c>
      <c r="AQ2836">
        <v>848.23246500000005</v>
      </c>
      <c r="AR2836">
        <v>64.306552999999994</v>
      </c>
      <c r="AS2836">
        <v>25.184116</v>
      </c>
      <c r="AT2836">
        <v>27.547098999999999</v>
      </c>
      <c r="AU2836">
        <v>25.771222000000002</v>
      </c>
      <c r="AV2836">
        <v>31.796175000000002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</row>
    <row r="2837" spans="1:56" x14ac:dyDescent="0.25">
      <c r="A2837" t="s">
        <v>323</v>
      </c>
      <c r="D2837" t="s">
        <v>3</v>
      </c>
      <c r="G2837" s="156">
        <v>43236</v>
      </c>
      <c r="H2837" s="41">
        <f t="shared" si="49"/>
        <v>389947.03745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22.405574000000001</v>
      </c>
      <c r="V2837">
        <v>23.921789</v>
      </c>
      <c r="W2837">
        <v>24.307836999999999</v>
      </c>
      <c r="X2837">
        <v>29.410451999999999</v>
      </c>
      <c r="Y2837">
        <v>371.28683899999999</v>
      </c>
      <c r="Z2837">
        <v>2455.913548</v>
      </c>
      <c r="AA2837">
        <v>6961.6654019999996</v>
      </c>
      <c r="AB2837">
        <v>12536.01362</v>
      </c>
      <c r="AC2837">
        <v>18169.054990000001</v>
      </c>
      <c r="AD2837">
        <v>25421.807779999999</v>
      </c>
      <c r="AE2837">
        <v>29605.212049999998</v>
      </c>
      <c r="AF2837">
        <v>34538.841280000001</v>
      </c>
      <c r="AG2837">
        <v>37380.950440000001</v>
      </c>
      <c r="AH2837">
        <v>39332.534310000003</v>
      </c>
      <c r="AI2837">
        <v>39321.454369999999</v>
      </c>
      <c r="AJ2837">
        <v>36413.430840000001</v>
      </c>
      <c r="AK2837">
        <v>31251.46471</v>
      </c>
      <c r="AL2837">
        <v>25864.71686</v>
      </c>
      <c r="AM2837">
        <v>21180.172030000002</v>
      </c>
      <c r="AN2837">
        <v>15219.1034</v>
      </c>
      <c r="AO2837">
        <v>8971.6966929999999</v>
      </c>
      <c r="AP2837">
        <v>3768.0397480000001</v>
      </c>
      <c r="AQ2837">
        <v>891.84915799999999</v>
      </c>
      <c r="AR2837">
        <v>74.550287999999995</v>
      </c>
      <c r="AS2837">
        <v>28.312705000000001</v>
      </c>
      <c r="AT2837">
        <v>33.785885999999998</v>
      </c>
      <c r="AU2837">
        <v>26.868677000000002</v>
      </c>
      <c r="AV2837">
        <v>28.266173999999999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</row>
    <row r="2838" spans="1:56" x14ac:dyDescent="0.25">
      <c r="A2838" t="s">
        <v>323</v>
      </c>
      <c r="D2838" t="s">
        <v>3</v>
      </c>
      <c r="G2838" s="156">
        <v>43237</v>
      </c>
      <c r="H2838" s="41">
        <f t="shared" si="49"/>
        <v>205142.03165200001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18.624707000000001</v>
      </c>
      <c r="V2838">
        <v>24.743618999999999</v>
      </c>
      <c r="W2838">
        <v>24.431018000000002</v>
      </c>
      <c r="X2838">
        <v>32.783014000000001</v>
      </c>
      <c r="Y2838">
        <v>286.64275099999998</v>
      </c>
      <c r="Z2838">
        <v>1803.554114</v>
      </c>
      <c r="AA2838">
        <v>5011.6303610000004</v>
      </c>
      <c r="AB2838">
        <v>9950.9452550000005</v>
      </c>
      <c r="AC2838">
        <v>15228.80061</v>
      </c>
      <c r="AD2838">
        <v>18397.105650000001</v>
      </c>
      <c r="AE2838">
        <v>18371.574949999998</v>
      </c>
      <c r="AF2838">
        <v>21690.692370000001</v>
      </c>
      <c r="AG2838">
        <v>20382.036759999999</v>
      </c>
      <c r="AH2838">
        <v>20543.80487</v>
      </c>
      <c r="AI2838">
        <v>21248.398519999999</v>
      </c>
      <c r="AJ2838">
        <v>15022.59419</v>
      </c>
      <c r="AK2838">
        <v>13540.871419999999</v>
      </c>
      <c r="AL2838">
        <v>9364.4973219999993</v>
      </c>
      <c r="AM2838">
        <v>6592.5687950000001</v>
      </c>
      <c r="AN2838">
        <v>4424.470413</v>
      </c>
      <c r="AO2838">
        <v>2178.9133149999998</v>
      </c>
      <c r="AP2838">
        <v>709.64899400000002</v>
      </c>
      <c r="AQ2838">
        <v>141.45206999999999</v>
      </c>
      <c r="AR2838">
        <v>34.843747999999998</v>
      </c>
      <c r="AS2838">
        <v>28.045142999999999</v>
      </c>
      <c r="AT2838">
        <v>31.371008</v>
      </c>
      <c r="AU2838">
        <v>28.645159</v>
      </c>
      <c r="AV2838">
        <v>28.341505999999999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</row>
    <row r="2839" spans="1:56" x14ac:dyDescent="0.25">
      <c r="A2839" t="s">
        <v>323</v>
      </c>
      <c r="D2839" t="s">
        <v>3</v>
      </c>
      <c r="G2839" s="156">
        <v>43238</v>
      </c>
      <c r="H2839" s="41">
        <f t="shared" si="49"/>
        <v>393226.90189200005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20.943085</v>
      </c>
      <c r="V2839">
        <v>22.291627999999999</v>
      </c>
      <c r="W2839">
        <v>25.777757000000001</v>
      </c>
      <c r="X2839">
        <v>24.574522999999999</v>
      </c>
      <c r="Y2839">
        <v>259.18892599999998</v>
      </c>
      <c r="Z2839">
        <v>2532.1838619999999</v>
      </c>
      <c r="AA2839">
        <v>6712.0586290000001</v>
      </c>
      <c r="AB2839">
        <v>10139.377930000001</v>
      </c>
      <c r="AC2839">
        <v>18118.464349999998</v>
      </c>
      <c r="AD2839">
        <v>25996.984659999998</v>
      </c>
      <c r="AE2839">
        <v>26477.135880000002</v>
      </c>
      <c r="AF2839">
        <v>29040.064549999999</v>
      </c>
      <c r="AG2839">
        <v>34198.361290000001</v>
      </c>
      <c r="AH2839">
        <v>37113.622499999998</v>
      </c>
      <c r="AI2839">
        <v>37763.798669999996</v>
      </c>
      <c r="AJ2839">
        <v>37175.805630000003</v>
      </c>
      <c r="AK2839">
        <v>33038.605360000001</v>
      </c>
      <c r="AL2839">
        <v>27720.822690000001</v>
      </c>
      <c r="AM2839">
        <v>29160.95333</v>
      </c>
      <c r="AN2839">
        <v>18301.39126</v>
      </c>
      <c r="AO2839">
        <v>11976.688029999999</v>
      </c>
      <c r="AP2839">
        <v>5927.4222319999999</v>
      </c>
      <c r="AQ2839">
        <v>1318.1816100000001</v>
      </c>
      <c r="AR2839">
        <v>63.714463000000002</v>
      </c>
      <c r="AS2839">
        <v>27.762636000000001</v>
      </c>
      <c r="AT2839">
        <v>24.366897999999999</v>
      </c>
      <c r="AU2839">
        <v>22.977184999999999</v>
      </c>
      <c r="AV2839">
        <v>23.382328000000001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</row>
    <row r="2840" spans="1:56" x14ac:dyDescent="0.25">
      <c r="A2840" t="s">
        <v>323</v>
      </c>
      <c r="D2840" t="s">
        <v>3</v>
      </c>
      <c r="G2840" s="156">
        <v>43239</v>
      </c>
      <c r="H2840" s="41">
        <f t="shared" si="49"/>
        <v>304964.57354899996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18.980953</v>
      </c>
      <c r="V2840">
        <v>21.015336000000001</v>
      </c>
      <c r="W2840">
        <v>20.112356999999999</v>
      </c>
      <c r="X2840">
        <v>26.218525</v>
      </c>
      <c r="Y2840">
        <v>294.17622699999998</v>
      </c>
      <c r="Z2840">
        <v>2049.5205850000002</v>
      </c>
      <c r="AA2840">
        <v>5878.1065509999999</v>
      </c>
      <c r="AB2840">
        <v>11729.998519999999</v>
      </c>
      <c r="AC2840">
        <v>18888.107840000001</v>
      </c>
      <c r="AD2840">
        <v>25645.745330000002</v>
      </c>
      <c r="AE2840">
        <v>29334.0281</v>
      </c>
      <c r="AF2840">
        <v>31598.450120000001</v>
      </c>
      <c r="AG2840">
        <v>30122.626049999999</v>
      </c>
      <c r="AH2840">
        <v>28332.234939999998</v>
      </c>
      <c r="AI2840">
        <v>27006.242610000001</v>
      </c>
      <c r="AJ2840">
        <v>22284.36967</v>
      </c>
      <c r="AK2840">
        <v>18175.284390000001</v>
      </c>
      <c r="AL2840">
        <v>16687.799950000001</v>
      </c>
      <c r="AM2840">
        <v>14229.269</v>
      </c>
      <c r="AN2840">
        <v>10815.58792</v>
      </c>
      <c r="AO2840">
        <v>7574.3092729999998</v>
      </c>
      <c r="AP2840">
        <v>3410.0406699999999</v>
      </c>
      <c r="AQ2840">
        <v>655.98819900000001</v>
      </c>
      <c r="AR2840">
        <v>51.012658000000002</v>
      </c>
      <c r="AS2840">
        <v>33.166293000000003</v>
      </c>
      <c r="AT2840">
        <v>28.222373000000001</v>
      </c>
      <c r="AU2840">
        <v>26.830210000000001</v>
      </c>
      <c r="AV2840">
        <v>27.128899000000001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</row>
    <row r="2841" spans="1:56" x14ac:dyDescent="0.25">
      <c r="A2841" t="s">
        <v>323</v>
      </c>
      <c r="D2841" t="s">
        <v>3</v>
      </c>
      <c r="G2841" s="156">
        <v>43240</v>
      </c>
      <c r="H2841" s="41">
        <f t="shared" si="49"/>
        <v>147424.43480300004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31.767619</v>
      </c>
      <c r="V2841">
        <v>30.588895999999998</v>
      </c>
      <c r="W2841">
        <v>32.310715999999999</v>
      </c>
      <c r="X2841">
        <v>30.585806999999999</v>
      </c>
      <c r="Y2841">
        <v>80.917581999999996</v>
      </c>
      <c r="Z2841">
        <v>719.264185</v>
      </c>
      <c r="AA2841">
        <v>1996.851318</v>
      </c>
      <c r="AB2841">
        <v>5239.2268389999999</v>
      </c>
      <c r="AC2841">
        <v>10426.12523</v>
      </c>
      <c r="AD2841">
        <v>12490.05637</v>
      </c>
      <c r="AE2841">
        <v>14637.20191</v>
      </c>
      <c r="AF2841">
        <v>17572.255850000001</v>
      </c>
      <c r="AG2841">
        <v>17335.219140000001</v>
      </c>
      <c r="AH2841">
        <v>15748.73652</v>
      </c>
      <c r="AI2841">
        <v>14081.338239999999</v>
      </c>
      <c r="AJ2841">
        <v>11326.86825</v>
      </c>
      <c r="AK2841">
        <v>9113.0536260000008</v>
      </c>
      <c r="AL2841">
        <v>7445.8434310000002</v>
      </c>
      <c r="AM2841">
        <v>4605.7085360000001</v>
      </c>
      <c r="AN2841">
        <v>2451.4488489999999</v>
      </c>
      <c r="AO2841">
        <v>1200.2553559999999</v>
      </c>
      <c r="AP2841">
        <v>513.38510299999996</v>
      </c>
      <c r="AQ2841">
        <v>139.082032</v>
      </c>
      <c r="AR2841">
        <v>54.634290999999997</v>
      </c>
      <c r="AS2841">
        <v>38.850326000000003</v>
      </c>
      <c r="AT2841">
        <v>30.192305999999999</v>
      </c>
      <c r="AU2841">
        <v>25.364142999999999</v>
      </c>
      <c r="AV2841">
        <v>27.302332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</row>
    <row r="2842" spans="1:56" x14ac:dyDescent="0.25">
      <c r="A2842" t="s">
        <v>323</v>
      </c>
      <c r="D2842" t="s">
        <v>3</v>
      </c>
      <c r="G2842" s="156">
        <v>43241</v>
      </c>
      <c r="H2842" s="41">
        <f t="shared" si="49"/>
        <v>271378.29663400003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25.686910999999998</v>
      </c>
      <c r="V2842">
        <v>27.260121000000002</v>
      </c>
      <c r="W2842">
        <v>31.654536</v>
      </c>
      <c r="X2842">
        <v>39.931919999999998</v>
      </c>
      <c r="Y2842">
        <v>231.70115699999999</v>
      </c>
      <c r="Z2842">
        <v>1946.5285960000001</v>
      </c>
      <c r="AA2842">
        <v>5825.6376760000003</v>
      </c>
      <c r="AB2842">
        <v>9331.4941030000009</v>
      </c>
      <c r="AC2842">
        <v>15250.75785</v>
      </c>
      <c r="AD2842">
        <v>19588.357550000001</v>
      </c>
      <c r="AE2842">
        <v>24460.280790000001</v>
      </c>
      <c r="AF2842">
        <v>25666.510869999998</v>
      </c>
      <c r="AG2842">
        <v>32798.611980000001</v>
      </c>
      <c r="AH2842">
        <v>29201.045559999999</v>
      </c>
      <c r="AI2842">
        <v>19148.460920000001</v>
      </c>
      <c r="AJ2842">
        <v>21270.302299999999</v>
      </c>
      <c r="AK2842">
        <v>17796.738079999999</v>
      </c>
      <c r="AL2842">
        <v>17278.450120000001</v>
      </c>
      <c r="AM2842">
        <v>15493.20392</v>
      </c>
      <c r="AN2842">
        <v>9692.3196790000002</v>
      </c>
      <c r="AO2842">
        <v>4181.7488949999997</v>
      </c>
      <c r="AP2842">
        <v>1564.358737</v>
      </c>
      <c r="AQ2842">
        <v>317.263936</v>
      </c>
      <c r="AR2842">
        <v>55.420042000000002</v>
      </c>
      <c r="AS2842">
        <v>46.466678000000002</v>
      </c>
      <c r="AT2842">
        <v>37.857501999999997</v>
      </c>
      <c r="AU2842">
        <v>35.320714000000002</v>
      </c>
      <c r="AV2842">
        <v>34.925491000000001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</row>
    <row r="2843" spans="1:56" x14ac:dyDescent="0.25">
      <c r="A2843" t="s">
        <v>323</v>
      </c>
      <c r="D2843" t="s">
        <v>3</v>
      </c>
      <c r="G2843" s="156">
        <v>43242</v>
      </c>
      <c r="H2843" s="41">
        <f t="shared" si="49"/>
        <v>171355.62989800004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30.881343999999999</v>
      </c>
      <c r="V2843">
        <v>43.788471999999999</v>
      </c>
      <c r="W2843">
        <v>47.773280999999997</v>
      </c>
      <c r="X2843">
        <v>45.919091999999999</v>
      </c>
      <c r="Y2843">
        <v>149.12423999999999</v>
      </c>
      <c r="Z2843">
        <v>1051.9031560000001</v>
      </c>
      <c r="AA2843">
        <v>3560.9556790000001</v>
      </c>
      <c r="AB2843">
        <v>6961.9235339999996</v>
      </c>
      <c r="AC2843">
        <v>10125.371660000001</v>
      </c>
      <c r="AD2843">
        <v>12857.53918</v>
      </c>
      <c r="AE2843">
        <v>14356.285470000001</v>
      </c>
      <c r="AF2843">
        <v>16058.59454</v>
      </c>
      <c r="AG2843">
        <v>14690.838959999999</v>
      </c>
      <c r="AH2843">
        <v>14745.31753</v>
      </c>
      <c r="AI2843">
        <v>15496.76237</v>
      </c>
      <c r="AJ2843">
        <v>16125.465829999999</v>
      </c>
      <c r="AK2843">
        <v>14020.628350000001</v>
      </c>
      <c r="AL2843">
        <v>11445.71344</v>
      </c>
      <c r="AM2843">
        <v>8902.1508649999996</v>
      </c>
      <c r="AN2843">
        <v>5920.3522629999998</v>
      </c>
      <c r="AO2843">
        <v>3127.3791729999998</v>
      </c>
      <c r="AP2843">
        <v>1203.9746829999999</v>
      </c>
      <c r="AQ2843">
        <v>197.78131500000001</v>
      </c>
      <c r="AR2843">
        <v>46.054018999999997</v>
      </c>
      <c r="AS2843">
        <v>40.642451000000001</v>
      </c>
      <c r="AT2843">
        <v>34.768534000000002</v>
      </c>
      <c r="AU2843">
        <v>31.212956999999999</v>
      </c>
      <c r="AV2843">
        <v>36.527509999999999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</row>
    <row r="2844" spans="1:56" x14ac:dyDescent="0.25">
      <c r="A2844" t="s">
        <v>323</v>
      </c>
      <c r="D2844" t="s">
        <v>3</v>
      </c>
      <c r="G2844" s="156">
        <v>43243</v>
      </c>
      <c r="H2844" s="41">
        <f t="shared" si="49"/>
        <v>128670.60579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24.123508999999999</v>
      </c>
      <c r="V2844">
        <v>26.723724000000001</v>
      </c>
      <c r="W2844">
        <v>33.585912999999998</v>
      </c>
      <c r="X2844">
        <v>32.717646000000002</v>
      </c>
      <c r="Y2844">
        <v>120.356751</v>
      </c>
      <c r="Z2844">
        <v>923.68840299999999</v>
      </c>
      <c r="AA2844">
        <v>3097.0338350000002</v>
      </c>
      <c r="AB2844">
        <v>8109.6078520000001</v>
      </c>
      <c r="AC2844">
        <v>12089.103870000001</v>
      </c>
      <c r="AD2844">
        <v>14519.25344</v>
      </c>
      <c r="AE2844">
        <v>15338.31041</v>
      </c>
      <c r="AF2844">
        <v>15117.304319999999</v>
      </c>
      <c r="AG2844">
        <v>12606.43728</v>
      </c>
      <c r="AH2844">
        <v>11518.149369999999</v>
      </c>
      <c r="AI2844">
        <v>9380.9300370000001</v>
      </c>
      <c r="AJ2844">
        <v>7935.0574649999999</v>
      </c>
      <c r="AK2844">
        <v>6199.6438829999997</v>
      </c>
      <c r="AL2844">
        <v>4814.584417</v>
      </c>
      <c r="AM2844">
        <v>3130.179983</v>
      </c>
      <c r="AN2844">
        <v>1905.235205</v>
      </c>
      <c r="AO2844">
        <v>996.87705500000004</v>
      </c>
      <c r="AP2844">
        <v>428.68364300000002</v>
      </c>
      <c r="AQ2844">
        <v>143.950006</v>
      </c>
      <c r="AR2844">
        <v>43.041258999999997</v>
      </c>
      <c r="AS2844">
        <v>33.810772999999998</v>
      </c>
      <c r="AT2844">
        <v>34.808453999999998</v>
      </c>
      <c r="AU2844">
        <v>33.692844999999998</v>
      </c>
      <c r="AV2844">
        <v>33.714441999999998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</row>
    <row r="2845" spans="1:56" x14ac:dyDescent="0.25">
      <c r="A2845" t="s">
        <v>323</v>
      </c>
      <c r="D2845" t="s">
        <v>3</v>
      </c>
      <c r="G2845" s="156">
        <v>43244</v>
      </c>
      <c r="H2845" s="41">
        <f t="shared" si="49"/>
        <v>336563.11248699983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25.528842000000001</v>
      </c>
      <c r="V2845">
        <v>25.965454000000001</v>
      </c>
      <c r="W2845">
        <v>30.392118</v>
      </c>
      <c r="X2845">
        <v>37.098385999999998</v>
      </c>
      <c r="Y2845">
        <v>216.021108</v>
      </c>
      <c r="Z2845">
        <v>1376.2550409999999</v>
      </c>
      <c r="AA2845">
        <v>3979.6270930000001</v>
      </c>
      <c r="AB2845">
        <v>7733.5661710000004</v>
      </c>
      <c r="AC2845">
        <v>12240.0146</v>
      </c>
      <c r="AD2845">
        <v>17275.43015</v>
      </c>
      <c r="AE2845">
        <v>22471.296139999999</v>
      </c>
      <c r="AF2845">
        <v>30521.710760000002</v>
      </c>
      <c r="AG2845">
        <v>34825.495419999999</v>
      </c>
      <c r="AH2845">
        <v>34414.049650000001</v>
      </c>
      <c r="AI2845">
        <v>35032.316079999997</v>
      </c>
      <c r="AJ2845">
        <v>34737.029009999998</v>
      </c>
      <c r="AK2845">
        <v>30814.324850000001</v>
      </c>
      <c r="AL2845">
        <v>25952.591990000001</v>
      </c>
      <c r="AM2845">
        <v>19969.127130000001</v>
      </c>
      <c r="AN2845">
        <v>13437.14018</v>
      </c>
      <c r="AO2845">
        <v>7755.0785729999998</v>
      </c>
      <c r="AP2845">
        <v>2969.4465970000001</v>
      </c>
      <c r="AQ2845">
        <v>551.34250799999995</v>
      </c>
      <c r="AR2845">
        <v>48.441251999999999</v>
      </c>
      <c r="AS2845">
        <v>33.945985</v>
      </c>
      <c r="AT2845">
        <v>30.95655</v>
      </c>
      <c r="AU2845">
        <v>29.370801</v>
      </c>
      <c r="AV2845">
        <v>29.550048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</row>
    <row r="2846" spans="1:56" x14ac:dyDescent="0.25">
      <c r="A2846" t="s">
        <v>323</v>
      </c>
      <c r="D2846" t="s">
        <v>3</v>
      </c>
      <c r="G2846" s="156">
        <v>43245</v>
      </c>
      <c r="H2846" s="41">
        <f t="shared" si="49"/>
        <v>600171.73501299997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23.150941</v>
      </c>
      <c r="V2846">
        <v>25.559684000000001</v>
      </c>
      <c r="W2846">
        <v>29.011278000000001</v>
      </c>
      <c r="X2846">
        <v>31.230630999999999</v>
      </c>
      <c r="Y2846">
        <v>249.877353</v>
      </c>
      <c r="Z2846">
        <v>2050.6536489999999</v>
      </c>
      <c r="AA2846">
        <v>6516.5573910000003</v>
      </c>
      <c r="AB2846">
        <v>12436.64093</v>
      </c>
      <c r="AC2846">
        <v>19285.739750000001</v>
      </c>
      <c r="AD2846">
        <v>28597.27621</v>
      </c>
      <c r="AE2846">
        <v>38211.303849999997</v>
      </c>
      <c r="AF2846">
        <v>47049.935250000002</v>
      </c>
      <c r="AG2846">
        <v>53591.578020000001</v>
      </c>
      <c r="AH2846">
        <v>57686.825389999998</v>
      </c>
      <c r="AI2846">
        <v>60134.777959999999</v>
      </c>
      <c r="AJ2846">
        <v>60555.870730000002</v>
      </c>
      <c r="AK2846">
        <v>58762.20953</v>
      </c>
      <c r="AL2846">
        <v>52401.169199999997</v>
      </c>
      <c r="AM2846">
        <v>43252.909950000001</v>
      </c>
      <c r="AN2846">
        <v>31752.892169999999</v>
      </c>
      <c r="AO2846">
        <v>18831.510770000001</v>
      </c>
      <c r="AP2846">
        <v>7325.665301</v>
      </c>
      <c r="AQ2846">
        <v>1185.1825879999999</v>
      </c>
      <c r="AR2846">
        <v>61.905327999999997</v>
      </c>
      <c r="AS2846">
        <v>30.953581</v>
      </c>
      <c r="AT2846">
        <v>32.924387000000003</v>
      </c>
      <c r="AU2846">
        <v>29.091373999999998</v>
      </c>
      <c r="AV2846">
        <v>29.331817000000001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</row>
    <row r="2847" spans="1:56" x14ac:dyDescent="0.25">
      <c r="A2847" t="s">
        <v>323</v>
      </c>
      <c r="D2847" t="s">
        <v>3</v>
      </c>
      <c r="G2847" s="156">
        <v>43246</v>
      </c>
      <c r="H2847" s="41">
        <f t="shared" si="49"/>
        <v>652480.89551099995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27.453568000000001</v>
      </c>
      <c r="V2847">
        <v>27.148745000000002</v>
      </c>
      <c r="W2847">
        <v>25.689865000000001</v>
      </c>
      <c r="X2847">
        <v>28.750017</v>
      </c>
      <c r="Y2847">
        <v>421.66959700000001</v>
      </c>
      <c r="Z2847">
        <v>3938.0569070000001</v>
      </c>
      <c r="AA2847">
        <v>11477.14243</v>
      </c>
      <c r="AB2847">
        <v>21226.739369999999</v>
      </c>
      <c r="AC2847">
        <v>31778.612649999999</v>
      </c>
      <c r="AD2847">
        <v>42907.159379999997</v>
      </c>
      <c r="AE2847">
        <v>51439.692609999998</v>
      </c>
      <c r="AF2847">
        <v>58648.728300000002</v>
      </c>
      <c r="AG2847">
        <v>62473.757060000004</v>
      </c>
      <c r="AH2847">
        <v>64266.43189</v>
      </c>
      <c r="AI2847">
        <v>64814.688300000002</v>
      </c>
      <c r="AJ2847">
        <v>60333.419220000003</v>
      </c>
      <c r="AK2847">
        <v>55305.057919999999</v>
      </c>
      <c r="AL2847">
        <v>48061.159440000003</v>
      </c>
      <c r="AM2847">
        <v>33540.765039999998</v>
      </c>
      <c r="AN2847">
        <v>20778.374159999999</v>
      </c>
      <c r="AO2847">
        <v>13961.53752</v>
      </c>
      <c r="AP2847">
        <v>6155.0793629999998</v>
      </c>
      <c r="AQ2847">
        <v>670.646613</v>
      </c>
      <c r="AR2847">
        <v>43.981223999999997</v>
      </c>
      <c r="AS2847">
        <v>31.114993999999999</v>
      </c>
      <c r="AT2847">
        <v>32.364055</v>
      </c>
      <c r="AU2847">
        <v>34.113892</v>
      </c>
      <c r="AV2847">
        <v>31.561381000000001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</row>
    <row r="2848" spans="1:56" x14ac:dyDescent="0.25">
      <c r="A2848" t="s">
        <v>323</v>
      </c>
      <c r="D2848" t="s">
        <v>3</v>
      </c>
      <c r="G2848" s="156">
        <v>43247</v>
      </c>
      <c r="H2848" s="41">
        <f t="shared" si="49"/>
        <v>298255.91963200009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61.004967000000001</v>
      </c>
      <c r="V2848">
        <v>64.421443999999994</v>
      </c>
      <c r="W2848">
        <v>64.061363999999998</v>
      </c>
      <c r="X2848">
        <v>62.707616000000002</v>
      </c>
      <c r="Y2848">
        <v>286.28389600000003</v>
      </c>
      <c r="Z2848">
        <v>2869.7907059999998</v>
      </c>
      <c r="AA2848">
        <v>7948.8896299999997</v>
      </c>
      <c r="AB2848">
        <v>16037.38391</v>
      </c>
      <c r="AC2848">
        <v>23488.007549999998</v>
      </c>
      <c r="AD2848">
        <v>25168.240580000002</v>
      </c>
      <c r="AE2848">
        <v>27981.42166</v>
      </c>
      <c r="AF2848">
        <v>29873.808199999999</v>
      </c>
      <c r="AG2848">
        <v>28410.401600000001</v>
      </c>
      <c r="AH2848">
        <v>25736.80344</v>
      </c>
      <c r="AI2848">
        <v>21415.863549999998</v>
      </c>
      <c r="AJ2848">
        <v>20796.53297</v>
      </c>
      <c r="AK2848">
        <v>22701.792119999998</v>
      </c>
      <c r="AL2848">
        <v>20868.60239</v>
      </c>
      <c r="AM2848">
        <v>11220.26539</v>
      </c>
      <c r="AN2848">
        <v>7208.5845609999997</v>
      </c>
      <c r="AO2848">
        <v>3787.0634230000001</v>
      </c>
      <c r="AP2848">
        <v>1665.442362</v>
      </c>
      <c r="AQ2848">
        <v>318.53391199999999</v>
      </c>
      <c r="AR2848">
        <v>55.627172999999999</v>
      </c>
      <c r="AS2848">
        <v>42.545793000000003</v>
      </c>
      <c r="AT2848">
        <v>41.575954000000003</v>
      </c>
      <c r="AU2848">
        <v>41.865391000000002</v>
      </c>
      <c r="AV2848">
        <v>38.39808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</row>
    <row r="2849" spans="1:56" x14ac:dyDescent="0.25">
      <c r="A2849" t="s">
        <v>323</v>
      </c>
      <c r="D2849" t="s">
        <v>3</v>
      </c>
      <c r="G2849" s="156">
        <v>43248</v>
      </c>
      <c r="H2849" s="41">
        <f t="shared" si="49"/>
        <v>277381.32015499996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56.908450000000002</v>
      </c>
      <c r="V2849">
        <v>55.69406</v>
      </c>
      <c r="W2849">
        <v>46.450775</v>
      </c>
      <c r="X2849">
        <v>54.019492999999997</v>
      </c>
      <c r="Y2849">
        <v>88.827487000000005</v>
      </c>
      <c r="Z2849">
        <v>532.97937999999999</v>
      </c>
      <c r="AA2849">
        <v>1665.4165350000001</v>
      </c>
      <c r="AB2849">
        <v>3623.3572559999998</v>
      </c>
      <c r="AC2849">
        <v>6520.2995440000004</v>
      </c>
      <c r="AD2849">
        <v>10284.073119999999</v>
      </c>
      <c r="AE2849">
        <v>14384.48847</v>
      </c>
      <c r="AF2849">
        <v>18098.646390000002</v>
      </c>
      <c r="AG2849">
        <v>21858.691650000001</v>
      </c>
      <c r="AH2849">
        <v>27386.05472</v>
      </c>
      <c r="AI2849">
        <v>28476.383999999998</v>
      </c>
      <c r="AJ2849">
        <v>29805.083350000001</v>
      </c>
      <c r="AK2849">
        <v>30346.960849999999</v>
      </c>
      <c r="AL2849">
        <v>28148.733090000002</v>
      </c>
      <c r="AM2849">
        <v>23265.387340000001</v>
      </c>
      <c r="AN2849">
        <v>19925.088589999999</v>
      </c>
      <c r="AO2849">
        <v>9355.3115679999992</v>
      </c>
      <c r="AP2849">
        <v>2624.8908379999998</v>
      </c>
      <c r="AQ2849">
        <v>421.65441700000002</v>
      </c>
      <c r="AR2849">
        <v>81.648376999999996</v>
      </c>
      <c r="AS2849">
        <v>72.662845000000004</v>
      </c>
      <c r="AT2849">
        <v>69.351045999999997</v>
      </c>
      <c r="AU2849">
        <v>63.148181999999998</v>
      </c>
      <c r="AV2849">
        <v>69.108332000000004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</row>
    <row r="2850" spans="1:56" x14ac:dyDescent="0.25">
      <c r="A2850" t="s">
        <v>323</v>
      </c>
      <c r="D2850" t="s">
        <v>3</v>
      </c>
      <c r="G2850" s="156">
        <v>43249</v>
      </c>
      <c r="H2850" s="41">
        <f t="shared" si="49"/>
        <v>488436.84235399996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45.627918999999999</v>
      </c>
      <c r="V2850">
        <v>41.783946999999998</v>
      </c>
      <c r="W2850">
        <v>49.334856000000002</v>
      </c>
      <c r="X2850">
        <v>62.590798999999997</v>
      </c>
      <c r="Y2850">
        <v>108.65648</v>
      </c>
      <c r="Z2850">
        <v>1253.28937</v>
      </c>
      <c r="AA2850">
        <v>5872.477226</v>
      </c>
      <c r="AB2850">
        <v>16988.19241</v>
      </c>
      <c r="AC2850">
        <v>27044.118920000001</v>
      </c>
      <c r="AD2850">
        <v>34328.559220000003</v>
      </c>
      <c r="AE2850">
        <v>38197.276180000001</v>
      </c>
      <c r="AF2850">
        <v>39455.160649999998</v>
      </c>
      <c r="AG2850">
        <v>47735.740590000001</v>
      </c>
      <c r="AH2850">
        <v>51177.45465</v>
      </c>
      <c r="AI2850">
        <v>48118.884339999997</v>
      </c>
      <c r="AJ2850">
        <v>46548.942419999999</v>
      </c>
      <c r="AK2850">
        <v>40779.632279999998</v>
      </c>
      <c r="AL2850">
        <v>33967.23904</v>
      </c>
      <c r="AM2850">
        <v>24148.774700000002</v>
      </c>
      <c r="AN2850">
        <v>18054.80977</v>
      </c>
      <c r="AO2850">
        <v>9949.6686470000004</v>
      </c>
      <c r="AP2850">
        <v>3889.05897</v>
      </c>
      <c r="AQ2850">
        <v>451.97936099999998</v>
      </c>
      <c r="AR2850">
        <v>39.539541999999997</v>
      </c>
      <c r="AS2850">
        <v>31.202013999999998</v>
      </c>
      <c r="AT2850">
        <v>33.121237999999998</v>
      </c>
      <c r="AU2850">
        <v>33.344031000000001</v>
      </c>
      <c r="AV2850">
        <v>30.382784000000001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</row>
    <row r="2851" spans="1:56" x14ac:dyDescent="0.25">
      <c r="A2851" t="s">
        <v>323</v>
      </c>
      <c r="D2851" t="s">
        <v>3</v>
      </c>
      <c r="G2851" s="156">
        <v>43250</v>
      </c>
      <c r="H2851" s="41">
        <f t="shared" si="49"/>
        <v>493869.57151500002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29.58755</v>
      </c>
      <c r="V2851">
        <v>32.001465000000003</v>
      </c>
      <c r="W2851">
        <v>34.034154000000001</v>
      </c>
      <c r="X2851">
        <v>38.339292999999998</v>
      </c>
      <c r="Y2851">
        <v>287.208125</v>
      </c>
      <c r="Z2851">
        <v>3514.9969540000002</v>
      </c>
      <c r="AA2851">
        <v>11618.985000000001</v>
      </c>
      <c r="AB2851">
        <v>21195.800790000001</v>
      </c>
      <c r="AC2851">
        <v>30572.81754</v>
      </c>
      <c r="AD2851">
        <v>41181.556320000003</v>
      </c>
      <c r="AE2851">
        <v>50359.686569999998</v>
      </c>
      <c r="AF2851">
        <v>51620.654770000001</v>
      </c>
      <c r="AG2851">
        <v>50614.398659999999</v>
      </c>
      <c r="AH2851">
        <v>43287.897850000001</v>
      </c>
      <c r="AI2851">
        <v>42592.35411</v>
      </c>
      <c r="AJ2851">
        <v>36775.297780000001</v>
      </c>
      <c r="AK2851">
        <v>31756.541929999999</v>
      </c>
      <c r="AL2851">
        <v>28198.000479999999</v>
      </c>
      <c r="AM2851">
        <v>21531.729179999998</v>
      </c>
      <c r="AN2851">
        <v>16359.243130000001</v>
      </c>
      <c r="AO2851">
        <v>8122.0522810000002</v>
      </c>
      <c r="AP2851">
        <v>3364.0809469999999</v>
      </c>
      <c r="AQ2851">
        <v>543.86628199999996</v>
      </c>
      <c r="AR2851">
        <v>62.203192000000001</v>
      </c>
      <c r="AS2851">
        <v>53.508501000000003</v>
      </c>
      <c r="AT2851">
        <v>54.572757000000003</v>
      </c>
      <c r="AU2851">
        <v>35.920586999999998</v>
      </c>
      <c r="AV2851">
        <v>32.235317000000002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</row>
    <row r="2852" spans="1:56" x14ac:dyDescent="0.25">
      <c r="A2852" t="s">
        <v>323</v>
      </c>
      <c r="D2852" t="s">
        <v>3</v>
      </c>
      <c r="G2852" s="156">
        <v>43251</v>
      </c>
      <c r="H2852" s="41">
        <f t="shared" si="49"/>
        <v>642502.79101299995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36.768483000000003</v>
      </c>
      <c r="V2852">
        <v>39.294694999999997</v>
      </c>
      <c r="W2852">
        <v>36.667758999999997</v>
      </c>
      <c r="X2852">
        <v>40.910795999999998</v>
      </c>
      <c r="Y2852">
        <v>133.03514699999999</v>
      </c>
      <c r="Z2852">
        <v>1919.5277900000001</v>
      </c>
      <c r="AA2852">
        <v>7522.5161209999997</v>
      </c>
      <c r="AB2852">
        <v>16899.139950000001</v>
      </c>
      <c r="AC2852">
        <v>28125.447810000001</v>
      </c>
      <c r="AD2852">
        <v>39150.527909999997</v>
      </c>
      <c r="AE2852">
        <v>49894.129240000002</v>
      </c>
      <c r="AF2852">
        <v>55236.033640000001</v>
      </c>
      <c r="AG2852">
        <v>57707.908230000001</v>
      </c>
      <c r="AH2852">
        <v>59692.254269999998</v>
      </c>
      <c r="AI2852">
        <v>60866.828860000001</v>
      </c>
      <c r="AJ2852">
        <v>61299.710050000002</v>
      </c>
      <c r="AK2852">
        <v>57245.854910000002</v>
      </c>
      <c r="AL2852">
        <v>50667.369960000004</v>
      </c>
      <c r="AM2852">
        <v>41641.565620000001</v>
      </c>
      <c r="AN2852">
        <v>29766.38319</v>
      </c>
      <c r="AO2852">
        <v>17006.956279999999</v>
      </c>
      <c r="AP2852">
        <v>6409.0919119999999</v>
      </c>
      <c r="AQ2852">
        <v>993.12066200000004</v>
      </c>
      <c r="AR2852">
        <v>55.542527999999997</v>
      </c>
      <c r="AS2852">
        <v>29.482382000000001</v>
      </c>
      <c r="AT2852">
        <v>30.098586999999998</v>
      </c>
      <c r="AU2852">
        <v>27.226241999999999</v>
      </c>
      <c r="AV2852">
        <v>29.397988999999999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</row>
    <row r="2853" spans="1:56" x14ac:dyDescent="0.25">
      <c r="A2853" t="s">
        <v>323</v>
      </c>
      <c r="D2853" t="s">
        <v>3</v>
      </c>
      <c r="G2853" s="156">
        <v>43252</v>
      </c>
      <c r="H2853" s="41">
        <f t="shared" si="49"/>
        <v>684714.17325200001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24.298045999999999</v>
      </c>
      <c r="V2853">
        <v>24.600089000000001</v>
      </c>
      <c r="W2853">
        <v>35.668582999999998</v>
      </c>
      <c r="X2853">
        <v>41.141461999999997</v>
      </c>
      <c r="Y2853">
        <v>294.16075699999999</v>
      </c>
      <c r="Z2853">
        <v>3270.8623480000001</v>
      </c>
      <c r="AA2853">
        <v>10695.957979999999</v>
      </c>
      <c r="AB2853">
        <v>20583.339029999999</v>
      </c>
      <c r="AC2853">
        <v>31456.239829999999</v>
      </c>
      <c r="AD2853">
        <v>42095.055740000003</v>
      </c>
      <c r="AE2853">
        <v>51780.589290000004</v>
      </c>
      <c r="AF2853">
        <v>59279.38278</v>
      </c>
      <c r="AG2853">
        <v>64491.207629999997</v>
      </c>
      <c r="AH2853">
        <v>66897.377869999997</v>
      </c>
      <c r="AI2853">
        <v>67287.989069999996</v>
      </c>
      <c r="AJ2853">
        <v>64677.830679999999</v>
      </c>
      <c r="AK2853">
        <v>59238.709970000004</v>
      </c>
      <c r="AL2853">
        <v>50166.889869999999</v>
      </c>
      <c r="AM2853">
        <v>40917.045530000003</v>
      </c>
      <c r="AN2853">
        <v>28897.766820000001</v>
      </c>
      <c r="AO2853">
        <v>15933.74072</v>
      </c>
      <c r="AP2853">
        <v>5637.8214269999999</v>
      </c>
      <c r="AQ2853">
        <v>810.09987899999999</v>
      </c>
      <c r="AR2853">
        <v>42.467578000000003</v>
      </c>
      <c r="AS2853">
        <v>33.775447</v>
      </c>
      <c r="AT2853">
        <v>34.677290999999997</v>
      </c>
      <c r="AU2853">
        <v>32.211345999999999</v>
      </c>
      <c r="AV2853">
        <v>33.266188999999997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</row>
    <row r="2854" spans="1:56" x14ac:dyDescent="0.25">
      <c r="A2854" t="s">
        <v>323</v>
      </c>
      <c r="D2854" t="s">
        <v>3</v>
      </c>
      <c r="G2854" s="156">
        <v>43253</v>
      </c>
      <c r="H2854" s="41">
        <f t="shared" si="49"/>
        <v>658231.04342400003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24.147448000000001</v>
      </c>
      <c r="V2854">
        <v>21.659524999999999</v>
      </c>
      <c r="W2854">
        <v>25.436644999999999</v>
      </c>
      <c r="X2854">
        <v>26.213612000000001</v>
      </c>
      <c r="Y2854">
        <v>283.90373</v>
      </c>
      <c r="Z2854">
        <v>3074.000485</v>
      </c>
      <c r="AA2854">
        <v>9708.2901129999991</v>
      </c>
      <c r="AB2854">
        <v>19340.307850000001</v>
      </c>
      <c r="AC2854">
        <v>29848.593369999999</v>
      </c>
      <c r="AD2854">
        <v>39949.336580000003</v>
      </c>
      <c r="AE2854">
        <v>48869.758809999999</v>
      </c>
      <c r="AF2854">
        <v>56391.403039999997</v>
      </c>
      <c r="AG2854">
        <v>62290.014439999999</v>
      </c>
      <c r="AH2854">
        <v>65120.181320000003</v>
      </c>
      <c r="AI2854">
        <v>66588.199710000001</v>
      </c>
      <c r="AJ2854">
        <v>65245.864329999997</v>
      </c>
      <c r="AK2854">
        <v>59567.42467</v>
      </c>
      <c r="AL2854">
        <v>50160.815300000002</v>
      </c>
      <c r="AM2854">
        <v>38442.536059999999</v>
      </c>
      <c r="AN2854">
        <v>25165.043470000001</v>
      </c>
      <c r="AO2854">
        <v>13405.294519999999</v>
      </c>
      <c r="AP2854">
        <v>4054.337833</v>
      </c>
      <c r="AQ2854">
        <v>433.87881399999998</v>
      </c>
      <c r="AR2854">
        <v>51.072136</v>
      </c>
      <c r="AS2854">
        <v>39.706699999999998</v>
      </c>
      <c r="AT2854">
        <v>38.964480000000002</v>
      </c>
      <c r="AU2854">
        <v>34.562772000000002</v>
      </c>
      <c r="AV2854">
        <v>30.095661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</row>
    <row r="2855" spans="1:56" x14ac:dyDescent="0.25">
      <c r="A2855" t="s">
        <v>323</v>
      </c>
      <c r="D2855" t="s">
        <v>3</v>
      </c>
      <c r="G2855" s="156">
        <v>43254</v>
      </c>
      <c r="H2855" s="41">
        <f t="shared" si="49"/>
        <v>605684.53432400012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26.238848000000001</v>
      </c>
      <c r="V2855">
        <v>26.738724999999999</v>
      </c>
      <c r="W2855">
        <v>25.927045</v>
      </c>
      <c r="X2855">
        <v>32.173211999999999</v>
      </c>
      <c r="Y2855">
        <v>170.37907999999999</v>
      </c>
      <c r="Z2855">
        <v>2728.4481350000001</v>
      </c>
      <c r="AA2855">
        <v>9098.9231130000007</v>
      </c>
      <c r="AB2855">
        <v>18030.882399999999</v>
      </c>
      <c r="AC2855">
        <v>27489.453519999999</v>
      </c>
      <c r="AD2855">
        <v>37158.18548</v>
      </c>
      <c r="AE2855">
        <v>45930.561659999999</v>
      </c>
      <c r="AF2855">
        <v>54322.970690000002</v>
      </c>
      <c r="AG2855">
        <v>57422.771840000001</v>
      </c>
      <c r="AH2855">
        <v>58105.255019999997</v>
      </c>
      <c r="AI2855">
        <v>58831.603860000003</v>
      </c>
      <c r="AJ2855">
        <v>55628.77018</v>
      </c>
      <c r="AK2855">
        <v>50557.187870000002</v>
      </c>
      <c r="AL2855">
        <v>44495.316299999999</v>
      </c>
      <c r="AM2855">
        <v>36512.946759999999</v>
      </c>
      <c r="AN2855">
        <v>27382.41402</v>
      </c>
      <c r="AO2855">
        <v>15059.745419999999</v>
      </c>
      <c r="AP2855">
        <v>5582.7706330000001</v>
      </c>
      <c r="AQ2855">
        <v>881.94786399999998</v>
      </c>
      <c r="AR2855">
        <v>53.831735999999999</v>
      </c>
      <c r="AS2855">
        <v>33.1389</v>
      </c>
      <c r="AT2855">
        <v>33.402979999999999</v>
      </c>
      <c r="AU2855">
        <v>29.012872000000002</v>
      </c>
      <c r="AV2855">
        <v>33.536161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</row>
    <row r="2856" spans="1:56" x14ac:dyDescent="0.25">
      <c r="A2856" t="s">
        <v>323</v>
      </c>
      <c r="D2856" t="s">
        <v>3</v>
      </c>
      <c r="G2856" s="156">
        <v>43255</v>
      </c>
      <c r="H2856" s="41">
        <f t="shared" si="49"/>
        <v>571507.04050700006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29.855117</v>
      </c>
      <c r="V2856">
        <v>31.679327000000001</v>
      </c>
      <c r="W2856">
        <v>46.023342</v>
      </c>
      <c r="X2856">
        <v>39.748792000000002</v>
      </c>
      <c r="Y2856">
        <v>181.694444</v>
      </c>
      <c r="Z2856">
        <v>2349.8420099999998</v>
      </c>
      <c r="AA2856">
        <v>8283.7126499999995</v>
      </c>
      <c r="AB2856">
        <v>16818.39443</v>
      </c>
      <c r="AC2856">
        <v>26438.974020000001</v>
      </c>
      <c r="AD2856">
        <v>36882.72681</v>
      </c>
      <c r="AE2856">
        <v>46496.0818</v>
      </c>
      <c r="AF2856">
        <v>52495.275950000003</v>
      </c>
      <c r="AG2856">
        <v>55386.730710000003</v>
      </c>
      <c r="AH2856">
        <v>56293.153919999997</v>
      </c>
      <c r="AI2856">
        <v>55830.880669999999</v>
      </c>
      <c r="AJ2856">
        <v>52310.707430000002</v>
      </c>
      <c r="AK2856">
        <v>47966.36634</v>
      </c>
      <c r="AL2856">
        <v>41342.509160000001</v>
      </c>
      <c r="AM2856">
        <v>32715.8099</v>
      </c>
      <c r="AN2856">
        <v>22468.018059999999</v>
      </c>
      <c r="AO2856">
        <v>12176.89363</v>
      </c>
      <c r="AP2856">
        <v>4204.997899</v>
      </c>
      <c r="AQ2856">
        <v>522.57177100000001</v>
      </c>
      <c r="AR2856">
        <v>48.207635000000003</v>
      </c>
      <c r="AS2856">
        <v>36.712238999999997</v>
      </c>
      <c r="AT2856">
        <v>37.033006999999998</v>
      </c>
      <c r="AU2856">
        <v>35.304847000000002</v>
      </c>
      <c r="AV2856">
        <v>37.134596999999999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</row>
    <row r="2857" spans="1:56" x14ac:dyDescent="0.25">
      <c r="A2857" t="s">
        <v>323</v>
      </c>
      <c r="D2857" t="s">
        <v>3</v>
      </c>
      <c r="G2857" s="156">
        <v>43256</v>
      </c>
      <c r="H2857" s="41">
        <f t="shared" si="49"/>
        <v>631269.00447099993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27.014061999999999</v>
      </c>
      <c r="V2857">
        <v>25.93909</v>
      </c>
      <c r="W2857">
        <v>32.492299000000003</v>
      </c>
      <c r="X2857">
        <v>33.207279999999997</v>
      </c>
      <c r="Y2857">
        <v>127.803831</v>
      </c>
      <c r="Z2857">
        <v>2190.3238740000002</v>
      </c>
      <c r="AA2857">
        <v>8410.9989740000001</v>
      </c>
      <c r="AB2857">
        <v>17977.27017</v>
      </c>
      <c r="AC2857">
        <v>28458.48962</v>
      </c>
      <c r="AD2857">
        <v>39040.39518</v>
      </c>
      <c r="AE2857">
        <v>48292.336960000001</v>
      </c>
      <c r="AF2857">
        <v>54162.606119999997</v>
      </c>
      <c r="AG2857">
        <v>57722.542350000003</v>
      </c>
      <c r="AH2857">
        <v>59809.892039999999</v>
      </c>
      <c r="AI2857">
        <v>61067.204039999997</v>
      </c>
      <c r="AJ2857">
        <v>59567.676749999999</v>
      </c>
      <c r="AK2857">
        <v>54860.243770000001</v>
      </c>
      <c r="AL2857">
        <v>48416.829460000001</v>
      </c>
      <c r="AM2857">
        <v>38998.681839999997</v>
      </c>
      <c r="AN2857">
        <v>28377.658940000001</v>
      </c>
      <c r="AO2857">
        <v>16376.820170000001</v>
      </c>
      <c r="AP2857">
        <v>6213.4798549999996</v>
      </c>
      <c r="AQ2857">
        <v>867.31383200000005</v>
      </c>
      <c r="AR2857">
        <v>56.424453</v>
      </c>
      <c r="AS2857">
        <v>39.116425</v>
      </c>
      <c r="AT2857">
        <v>43.724348999999997</v>
      </c>
      <c r="AU2857">
        <v>37.727642000000003</v>
      </c>
      <c r="AV2857">
        <v>34.791094999999999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</row>
    <row r="2858" spans="1:56" x14ac:dyDescent="0.25">
      <c r="A2858" t="s">
        <v>323</v>
      </c>
      <c r="D2858" t="s">
        <v>3</v>
      </c>
      <c r="G2858" s="156">
        <v>43257</v>
      </c>
      <c r="H2858" s="41">
        <f t="shared" si="49"/>
        <v>682106.83043999982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24.106327</v>
      </c>
      <c r="V2858">
        <v>28.184042000000002</v>
      </c>
      <c r="W2858">
        <v>34.959831000000001</v>
      </c>
      <c r="X2858">
        <v>45.965170000000001</v>
      </c>
      <c r="Y2858">
        <v>187.143552</v>
      </c>
      <c r="Z2858">
        <v>2351.801551</v>
      </c>
      <c r="AA2858">
        <v>8718.1638079999993</v>
      </c>
      <c r="AB2858">
        <v>18080.858540000001</v>
      </c>
      <c r="AC2858">
        <v>28999.198550000001</v>
      </c>
      <c r="AD2858">
        <v>40381.761400000003</v>
      </c>
      <c r="AE2858">
        <v>50559.707150000002</v>
      </c>
      <c r="AF2858">
        <v>58514.27289</v>
      </c>
      <c r="AG2858">
        <v>64133.331440000002</v>
      </c>
      <c r="AH2858">
        <v>66519.799280000007</v>
      </c>
      <c r="AI2858">
        <v>66765.319680000001</v>
      </c>
      <c r="AJ2858">
        <v>64972.259239999999</v>
      </c>
      <c r="AK2858">
        <v>60370.280129999999</v>
      </c>
      <c r="AL2858">
        <v>52159.635289999998</v>
      </c>
      <c r="AM2858">
        <v>42594.753449999997</v>
      </c>
      <c r="AN2858">
        <v>30737.426390000001</v>
      </c>
      <c r="AO2858">
        <v>17922.22193</v>
      </c>
      <c r="AP2858">
        <v>6782.4088570000004</v>
      </c>
      <c r="AQ2858">
        <v>1001.7387680000001</v>
      </c>
      <c r="AR2858">
        <v>64.716635999999994</v>
      </c>
      <c r="AS2858">
        <v>42.347045000000001</v>
      </c>
      <c r="AT2858">
        <v>39.227300999999997</v>
      </c>
      <c r="AU2858">
        <v>40.583931</v>
      </c>
      <c r="AV2858">
        <v>34.658261000000003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</row>
    <row r="2859" spans="1:56" x14ac:dyDescent="0.25">
      <c r="A2859" t="s">
        <v>323</v>
      </c>
      <c r="D2859" t="s">
        <v>3</v>
      </c>
      <c r="G2859" s="156">
        <v>43258</v>
      </c>
      <c r="H2859" s="41">
        <f t="shared" si="49"/>
        <v>171034.30567200005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30.994759999999999</v>
      </c>
      <c r="V2859">
        <v>40.616672000000001</v>
      </c>
      <c r="W2859">
        <v>60.114336000000002</v>
      </c>
      <c r="X2859">
        <v>84.334573000000006</v>
      </c>
      <c r="Y2859">
        <v>219.36757399999999</v>
      </c>
      <c r="Z2859">
        <v>2095.8751240000001</v>
      </c>
      <c r="AA2859">
        <v>4217.2384840000004</v>
      </c>
      <c r="AB2859">
        <v>9620.9878900000003</v>
      </c>
      <c r="AC2859">
        <v>14844.019990000001</v>
      </c>
      <c r="AD2859">
        <v>13471.91058</v>
      </c>
      <c r="AE2859">
        <v>12658.81626</v>
      </c>
      <c r="AF2859">
        <v>10507.904070000001</v>
      </c>
      <c r="AG2859">
        <v>12615.548500000001</v>
      </c>
      <c r="AH2859">
        <v>19178.574939999999</v>
      </c>
      <c r="AI2859">
        <v>16215.02159</v>
      </c>
      <c r="AJ2859">
        <v>15493.72616</v>
      </c>
      <c r="AK2859">
        <v>13354.994549999999</v>
      </c>
      <c r="AL2859">
        <v>13100.203079999999</v>
      </c>
      <c r="AM2859">
        <v>7232.9016410000004</v>
      </c>
      <c r="AN2859">
        <v>3278.5763910000001</v>
      </c>
      <c r="AO2859">
        <v>1624.6267009999999</v>
      </c>
      <c r="AP2859">
        <v>517.62251200000003</v>
      </c>
      <c r="AQ2859">
        <v>148.15076099999999</v>
      </c>
      <c r="AR2859">
        <v>85.491168999999999</v>
      </c>
      <c r="AS2859">
        <v>80.320522999999994</v>
      </c>
      <c r="AT2859">
        <v>87.889427999999995</v>
      </c>
      <c r="AU2859">
        <v>84.370582999999996</v>
      </c>
      <c r="AV2859">
        <v>84.106830000000002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</row>
    <row r="2860" spans="1:56" x14ac:dyDescent="0.25">
      <c r="A2860" t="s">
        <v>323</v>
      </c>
      <c r="D2860" t="s">
        <v>3</v>
      </c>
      <c r="G2860" s="156">
        <v>43259</v>
      </c>
      <c r="H2860" s="41">
        <f t="shared" si="49"/>
        <v>73318.058523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48.439222000000001</v>
      </c>
      <c r="V2860">
        <v>53.159365000000001</v>
      </c>
      <c r="W2860">
        <v>58.642958999999998</v>
      </c>
      <c r="X2860">
        <v>65.000237999999996</v>
      </c>
      <c r="Y2860">
        <v>52.632683</v>
      </c>
      <c r="Z2860">
        <v>67.464906999999997</v>
      </c>
      <c r="AA2860">
        <v>127.911198</v>
      </c>
      <c r="AB2860">
        <v>461.535167</v>
      </c>
      <c r="AC2860">
        <v>1163.3116600000001</v>
      </c>
      <c r="AD2860">
        <v>2101.5164669999999</v>
      </c>
      <c r="AE2860">
        <v>4257.723242</v>
      </c>
      <c r="AF2860">
        <v>5759.7373939999998</v>
      </c>
      <c r="AG2860">
        <v>6980.5473499999998</v>
      </c>
      <c r="AH2860">
        <v>6962.8996950000001</v>
      </c>
      <c r="AI2860">
        <v>7903.6838989999997</v>
      </c>
      <c r="AJ2860">
        <v>9338.0104620000002</v>
      </c>
      <c r="AK2860">
        <v>8280.1403950000004</v>
      </c>
      <c r="AL2860">
        <v>6325.7885779999997</v>
      </c>
      <c r="AM2860">
        <v>5519.7827129999996</v>
      </c>
      <c r="AN2860">
        <v>4854.8111010000002</v>
      </c>
      <c r="AO2860">
        <v>2050.0853790000001</v>
      </c>
      <c r="AP2860">
        <v>627.24913300000003</v>
      </c>
      <c r="AQ2860">
        <v>90.475584999999995</v>
      </c>
      <c r="AR2860">
        <v>36.015253999999999</v>
      </c>
      <c r="AS2860">
        <v>34.940022999999997</v>
      </c>
      <c r="AT2860">
        <v>36.081467000000004</v>
      </c>
      <c r="AU2860">
        <v>31.149021999999999</v>
      </c>
      <c r="AV2860">
        <v>29.323965000000001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</row>
    <row r="2861" spans="1:56" x14ac:dyDescent="0.25">
      <c r="A2861" t="s">
        <v>323</v>
      </c>
      <c r="D2861" t="s">
        <v>3</v>
      </c>
      <c r="G2861" s="156">
        <v>43260</v>
      </c>
      <c r="H2861" s="41">
        <f t="shared" si="49"/>
        <v>344928.36053599999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24.921503999999999</v>
      </c>
      <c r="V2861">
        <v>24.825890999999999</v>
      </c>
      <c r="W2861">
        <v>28.326810999999999</v>
      </c>
      <c r="X2861">
        <v>25.925277999999999</v>
      </c>
      <c r="Y2861">
        <v>36.671146999999998</v>
      </c>
      <c r="Z2861">
        <v>544.54993100000002</v>
      </c>
      <c r="AA2861">
        <v>2880.3579850000001</v>
      </c>
      <c r="AB2861">
        <v>7497.0670440000004</v>
      </c>
      <c r="AC2861">
        <v>12856.39414</v>
      </c>
      <c r="AD2861">
        <v>19230.879939999999</v>
      </c>
      <c r="AE2861">
        <v>28630.595979999998</v>
      </c>
      <c r="AF2861">
        <v>32380.98792</v>
      </c>
      <c r="AG2861">
        <v>34909.851889999998</v>
      </c>
      <c r="AH2861">
        <v>33294.230649999998</v>
      </c>
      <c r="AI2861">
        <v>34162.540679999998</v>
      </c>
      <c r="AJ2861">
        <v>34166.774879999997</v>
      </c>
      <c r="AK2861">
        <v>29130.570950000001</v>
      </c>
      <c r="AL2861">
        <v>23695.149860000001</v>
      </c>
      <c r="AM2861">
        <v>19956.01685</v>
      </c>
      <c r="AN2861">
        <v>16290.72595</v>
      </c>
      <c r="AO2861">
        <v>10357.91302</v>
      </c>
      <c r="AP2861">
        <v>4113.2555709999997</v>
      </c>
      <c r="AQ2861">
        <v>520.369462</v>
      </c>
      <c r="AR2861">
        <v>42.313884999999999</v>
      </c>
      <c r="AS2861">
        <v>33.422876000000002</v>
      </c>
      <c r="AT2861">
        <v>34.720255999999999</v>
      </c>
      <c r="AU2861">
        <v>28.841947999999999</v>
      </c>
      <c r="AV2861">
        <v>30.158237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</row>
    <row r="2862" spans="1:56" x14ac:dyDescent="0.25">
      <c r="A2862" t="s">
        <v>323</v>
      </c>
      <c r="D2862" t="s">
        <v>3</v>
      </c>
      <c r="G2862" s="156">
        <v>43261</v>
      </c>
      <c r="H2862" s="41">
        <f t="shared" si="49"/>
        <v>602779.72071999998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26.723676000000001</v>
      </c>
      <c r="V2862">
        <v>26.824753000000001</v>
      </c>
      <c r="W2862">
        <v>25.277073000000001</v>
      </c>
      <c r="X2862">
        <v>27.365639999999999</v>
      </c>
      <c r="Y2862">
        <v>105.604009</v>
      </c>
      <c r="Z2862">
        <v>2011.143603</v>
      </c>
      <c r="AA2862">
        <v>7820.0470569999998</v>
      </c>
      <c r="AB2862">
        <v>16165.976570000001</v>
      </c>
      <c r="AC2862">
        <v>26250.456320000001</v>
      </c>
      <c r="AD2862">
        <v>36347.71372</v>
      </c>
      <c r="AE2862">
        <v>45545.322549999997</v>
      </c>
      <c r="AF2862">
        <v>52843.112880000001</v>
      </c>
      <c r="AG2862">
        <v>57991.326999999997</v>
      </c>
      <c r="AH2862">
        <v>60238.971239999999</v>
      </c>
      <c r="AI2862">
        <v>59473.390570000003</v>
      </c>
      <c r="AJ2862">
        <v>57583.986149999997</v>
      </c>
      <c r="AK2862">
        <v>52567.589520000001</v>
      </c>
      <c r="AL2862">
        <v>45581.136879999998</v>
      </c>
      <c r="AM2862">
        <v>36588.304219999998</v>
      </c>
      <c r="AN2862">
        <v>25543.14112</v>
      </c>
      <c r="AO2862">
        <v>14349.627399999999</v>
      </c>
      <c r="AP2862">
        <v>4932.0229330000002</v>
      </c>
      <c r="AQ2862">
        <v>567.86387400000001</v>
      </c>
      <c r="AR2862">
        <v>38.985036999999998</v>
      </c>
      <c r="AS2862">
        <v>36.783127999999998</v>
      </c>
      <c r="AT2862">
        <v>32.652408000000001</v>
      </c>
      <c r="AU2862">
        <v>29.974299999999999</v>
      </c>
      <c r="AV2862">
        <v>28.397089000000001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</row>
    <row r="2863" spans="1:56" x14ac:dyDescent="0.25">
      <c r="A2863" t="s">
        <v>323</v>
      </c>
      <c r="D2863" t="s">
        <v>3</v>
      </c>
      <c r="G2863" s="156">
        <v>43262</v>
      </c>
      <c r="H2863" s="41">
        <f t="shared" si="49"/>
        <v>510396.50018100004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41.823884999999997</v>
      </c>
      <c r="V2863">
        <v>40.114862000000002</v>
      </c>
      <c r="W2863">
        <v>45.186782000000001</v>
      </c>
      <c r="X2863">
        <v>44.599749000000003</v>
      </c>
      <c r="Y2863">
        <v>209.821618</v>
      </c>
      <c r="Z2863">
        <v>2289.2443469999998</v>
      </c>
      <c r="AA2863">
        <v>7463.1260759999996</v>
      </c>
      <c r="AB2863">
        <v>11787.029759999999</v>
      </c>
      <c r="AC2863">
        <v>18437.693210000001</v>
      </c>
      <c r="AD2863">
        <v>27771.532210000001</v>
      </c>
      <c r="AE2863">
        <v>41776.716119999997</v>
      </c>
      <c r="AF2863">
        <v>48029.215230000002</v>
      </c>
      <c r="AG2863">
        <v>52038.658969999997</v>
      </c>
      <c r="AH2863">
        <v>54452.604469999998</v>
      </c>
      <c r="AI2863">
        <v>55959.413399999998</v>
      </c>
      <c r="AJ2863">
        <v>53528.558779999999</v>
      </c>
      <c r="AK2863">
        <v>47584.08208</v>
      </c>
      <c r="AL2863">
        <v>38467.31727</v>
      </c>
      <c r="AM2863">
        <v>26103.984</v>
      </c>
      <c r="AN2863">
        <v>17318.934379999999</v>
      </c>
      <c r="AO2863">
        <v>5387.8413350000001</v>
      </c>
      <c r="AP2863">
        <v>1041.045492</v>
      </c>
      <c r="AQ2863">
        <v>218.679383</v>
      </c>
      <c r="AR2863">
        <v>88.839778999999993</v>
      </c>
      <c r="AS2863">
        <v>75.556669999999997</v>
      </c>
      <c r="AT2863">
        <v>66.690349999999995</v>
      </c>
      <c r="AU2863">
        <v>61.092441999999998</v>
      </c>
      <c r="AV2863">
        <v>67.097531000000004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</row>
    <row r="2864" spans="1:56" x14ac:dyDescent="0.25">
      <c r="A2864" t="s">
        <v>323</v>
      </c>
      <c r="D2864" t="s">
        <v>3</v>
      </c>
      <c r="G2864" s="156">
        <v>43263</v>
      </c>
      <c r="H2864" s="41">
        <f t="shared" si="49"/>
        <v>231147.23452499998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72.022120000000001</v>
      </c>
      <c r="V2864">
        <v>62.952148000000001</v>
      </c>
      <c r="W2864">
        <v>61.167057</v>
      </c>
      <c r="X2864">
        <v>73.102937999999995</v>
      </c>
      <c r="Y2864">
        <v>83.368289000000004</v>
      </c>
      <c r="Z2864">
        <v>340.46623599999998</v>
      </c>
      <c r="AA2864">
        <v>1713.397271</v>
      </c>
      <c r="AB2864">
        <v>5629.7392810000001</v>
      </c>
      <c r="AC2864">
        <v>13019.305619999999</v>
      </c>
      <c r="AD2864">
        <v>17542.460459999998</v>
      </c>
      <c r="AE2864">
        <v>22065.332470000001</v>
      </c>
      <c r="AF2864">
        <v>25384.420279999998</v>
      </c>
      <c r="AG2864">
        <v>25590.285749999999</v>
      </c>
      <c r="AH2864">
        <v>25505.355589999999</v>
      </c>
      <c r="AI2864">
        <v>22093.196830000001</v>
      </c>
      <c r="AJ2864">
        <v>17239.07116</v>
      </c>
      <c r="AK2864">
        <v>15689.98191</v>
      </c>
      <c r="AL2864">
        <v>14396.36255</v>
      </c>
      <c r="AM2864">
        <v>12922.972</v>
      </c>
      <c r="AN2864">
        <v>6563.84602</v>
      </c>
      <c r="AO2864">
        <v>3657.4043350000002</v>
      </c>
      <c r="AP2864">
        <v>1072.21046</v>
      </c>
      <c r="AQ2864">
        <v>189.17499100000001</v>
      </c>
      <c r="AR2864">
        <v>37.832912</v>
      </c>
      <c r="AS2864">
        <v>34.788483999999997</v>
      </c>
      <c r="AT2864">
        <v>29.100808000000001</v>
      </c>
      <c r="AU2864">
        <v>33.990600999999998</v>
      </c>
      <c r="AV2864">
        <v>43.925953999999997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</row>
    <row r="2865" spans="1:56" x14ac:dyDescent="0.25">
      <c r="A2865" t="s">
        <v>323</v>
      </c>
      <c r="D2865" t="s">
        <v>3</v>
      </c>
      <c r="G2865" s="156">
        <v>43264</v>
      </c>
      <c r="H2865" s="41">
        <f t="shared" si="49"/>
        <v>261499.50068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31.247478999999998</v>
      </c>
      <c r="V2865">
        <v>24.810593999999998</v>
      </c>
      <c r="W2865">
        <v>32.058483000000003</v>
      </c>
      <c r="X2865">
        <v>41.699621999999998</v>
      </c>
      <c r="Y2865">
        <v>73.012354000000002</v>
      </c>
      <c r="Z2865">
        <v>780.93435899999997</v>
      </c>
      <c r="AA2865">
        <v>3308.0469910000002</v>
      </c>
      <c r="AB2865">
        <v>7828.8053090000003</v>
      </c>
      <c r="AC2865">
        <v>14178.24001</v>
      </c>
      <c r="AD2865">
        <v>22183.728910000002</v>
      </c>
      <c r="AE2865">
        <v>26927.435560000002</v>
      </c>
      <c r="AF2865">
        <v>32111.437030000001</v>
      </c>
      <c r="AG2865">
        <v>32260.547780000001</v>
      </c>
      <c r="AH2865">
        <v>29682.675230000001</v>
      </c>
      <c r="AI2865">
        <v>28889.462780000002</v>
      </c>
      <c r="AJ2865">
        <v>22301.204229999999</v>
      </c>
      <c r="AK2865">
        <v>12698.1479</v>
      </c>
      <c r="AL2865">
        <v>10643.35334</v>
      </c>
      <c r="AM2865">
        <v>6463.4703879999997</v>
      </c>
      <c r="AN2865">
        <v>6340.2300509999995</v>
      </c>
      <c r="AO2865">
        <v>3280.6305189999998</v>
      </c>
      <c r="AP2865">
        <v>1075.4334040000001</v>
      </c>
      <c r="AQ2865">
        <v>167.08191500000001</v>
      </c>
      <c r="AR2865">
        <v>40.497264000000001</v>
      </c>
      <c r="AS2865">
        <v>25.925529999999998</v>
      </c>
      <c r="AT2865">
        <v>29.425585999999999</v>
      </c>
      <c r="AU2865">
        <v>38.374215999999997</v>
      </c>
      <c r="AV2865">
        <v>41.583846000000001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</row>
    <row r="2866" spans="1:56" x14ac:dyDescent="0.25">
      <c r="A2866" t="s">
        <v>323</v>
      </c>
      <c r="D2866" t="s">
        <v>3</v>
      </c>
      <c r="G2866" s="156">
        <v>43265</v>
      </c>
      <c r="H2866" s="41">
        <f t="shared" si="49"/>
        <v>410986.80746199988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30.569711000000002</v>
      </c>
      <c r="V2866">
        <v>47.218722999999997</v>
      </c>
      <c r="W2866">
        <v>55.231186999999998</v>
      </c>
      <c r="X2866">
        <v>60.715024</v>
      </c>
      <c r="Y2866">
        <v>77.419549000000004</v>
      </c>
      <c r="Z2866">
        <v>688.31343100000004</v>
      </c>
      <c r="AA2866">
        <v>5160.8054540000003</v>
      </c>
      <c r="AB2866">
        <v>12975.722229999999</v>
      </c>
      <c r="AC2866">
        <v>20935.59719</v>
      </c>
      <c r="AD2866">
        <v>29292.91114</v>
      </c>
      <c r="AE2866">
        <v>37540.853999999999</v>
      </c>
      <c r="AF2866">
        <v>43211.82879</v>
      </c>
      <c r="AG2866">
        <v>46970.968379999998</v>
      </c>
      <c r="AH2866">
        <v>47197.457009999998</v>
      </c>
      <c r="AI2866">
        <v>40437.677539999997</v>
      </c>
      <c r="AJ2866">
        <v>32200.189890000001</v>
      </c>
      <c r="AK2866">
        <v>24674.692080000001</v>
      </c>
      <c r="AL2866">
        <v>22151.446670000001</v>
      </c>
      <c r="AM2866">
        <v>19433.936969999999</v>
      </c>
      <c r="AN2866">
        <v>14936.67914</v>
      </c>
      <c r="AO2866">
        <v>9218.3457049999997</v>
      </c>
      <c r="AP2866">
        <v>3063.3162830000001</v>
      </c>
      <c r="AQ2866">
        <v>267.304823</v>
      </c>
      <c r="AR2866">
        <v>74.428830000000005</v>
      </c>
      <c r="AS2866">
        <v>74.376260000000002</v>
      </c>
      <c r="AT2866">
        <v>71.450564999999997</v>
      </c>
      <c r="AU2866">
        <v>71.466319999999996</v>
      </c>
      <c r="AV2866">
        <v>65.884567000000004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</row>
    <row r="2867" spans="1:56" x14ac:dyDescent="0.25">
      <c r="A2867" t="s">
        <v>323</v>
      </c>
      <c r="D2867" t="s">
        <v>3</v>
      </c>
      <c r="G2867" s="156">
        <v>43266</v>
      </c>
      <c r="H2867" s="41">
        <f t="shared" si="49"/>
        <v>304956.90324799996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33.489476000000003</v>
      </c>
      <c r="V2867">
        <v>28.228119</v>
      </c>
      <c r="W2867">
        <v>45.861412999999999</v>
      </c>
      <c r="X2867">
        <v>54.682192000000001</v>
      </c>
      <c r="Y2867">
        <v>66.150036999999998</v>
      </c>
      <c r="Z2867">
        <v>624.03218200000003</v>
      </c>
      <c r="AA2867">
        <v>5127.4885119999999</v>
      </c>
      <c r="AB2867">
        <v>10498.141960000001</v>
      </c>
      <c r="AC2867">
        <v>15466.51426</v>
      </c>
      <c r="AD2867">
        <v>18108.73907</v>
      </c>
      <c r="AE2867">
        <v>20280.996660000001</v>
      </c>
      <c r="AF2867">
        <v>24417.678540000001</v>
      </c>
      <c r="AG2867">
        <v>22701.495169999998</v>
      </c>
      <c r="AH2867">
        <v>32425.219219999999</v>
      </c>
      <c r="AI2867">
        <v>31560.072629999999</v>
      </c>
      <c r="AJ2867">
        <v>26869.82043</v>
      </c>
      <c r="AK2867">
        <v>27952.47752</v>
      </c>
      <c r="AL2867">
        <v>24244.558489999999</v>
      </c>
      <c r="AM2867">
        <v>19292.507900000001</v>
      </c>
      <c r="AN2867">
        <v>14003.425590000001</v>
      </c>
      <c r="AO2867">
        <v>8096.161889</v>
      </c>
      <c r="AP2867">
        <v>2390.3137750000001</v>
      </c>
      <c r="AQ2867">
        <v>394.001418</v>
      </c>
      <c r="AR2867">
        <v>41.467601999999999</v>
      </c>
      <c r="AS2867">
        <v>58.287576999999999</v>
      </c>
      <c r="AT2867">
        <v>53.474620999999999</v>
      </c>
      <c r="AU2867">
        <v>58.348176000000002</v>
      </c>
      <c r="AV2867">
        <v>63.268819000000001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</row>
    <row r="2868" spans="1:56" x14ac:dyDescent="0.25">
      <c r="A2868" t="s">
        <v>323</v>
      </c>
      <c r="D2868" t="s">
        <v>3</v>
      </c>
      <c r="G2868" s="156">
        <v>43267</v>
      </c>
      <c r="H2868" s="41">
        <f t="shared" si="49"/>
        <v>350214.01343800005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22.353543999999999</v>
      </c>
      <c r="V2868">
        <v>18.555520999999999</v>
      </c>
      <c r="W2868">
        <v>19.187640999999999</v>
      </c>
      <c r="X2868">
        <v>25.317408</v>
      </c>
      <c r="Y2868">
        <v>56.310626999999997</v>
      </c>
      <c r="Z2868">
        <v>1123.9114059999999</v>
      </c>
      <c r="AA2868">
        <v>4543.1195680000001</v>
      </c>
      <c r="AB2868">
        <v>9690.2407930000008</v>
      </c>
      <c r="AC2868">
        <v>17311.868350000001</v>
      </c>
      <c r="AD2868">
        <v>23518.088749999999</v>
      </c>
      <c r="AE2868">
        <v>26344.96586</v>
      </c>
      <c r="AF2868">
        <v>32305.989549999998</v>
      </c>
      <c r="AG2868">
        <v>37204.85585</v>
      </c>
      <c r="AH2868">
        <v>38364.369489999997</v>
      </c>
      <c r="AI2868">
        <v>33513.048840000003</v>
      </c>
      <c r="AJ2868">
        <v>28183.07949</v>
      </c>
      <c r="AK2868">
        <v>28506.558379999999</v>
      </c>
      <c r="AL2868">
        <v>24831.66905</v>
      </c>
      <c r="AM2868">
        <v>21261.384389999999</v>
      </c>
      <c r="AN2868">
        <v>13519.657569999999</v>
      </c>
      <c r="AO2868">
        <v>6997.1272040000003</v>
      </c>
      <c r="AP2868">
        <v>2395.0522559999999</v>
      </c>
      <c r="AQ2868">
        <v>286.277354</v>
      </c>
      <c r="AR2868">
        <v>39.069149000000003</v>
      </c>
      <c r="AS2868">
        <v>36.637996000000001</v>
      </c>
      <c r="AT2868">
        <v>29.752275999999998</v>
      </c>
      <c r="AU2868">
        <v>39.082267999999999</v>
      </c>
      <c r="AV2868">
        <v>26.482856999999999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</row>
    <row r="2869" spans="1:56" x14ac:dyDescent="0.25">
      <c r="A2869" t="s">
        <v>323</v>
      </c>
      <c r="D2869" t="s">
        <v>3</v>
      </c>
      <c r="G2869" s="156">
        <v>43268</v>
      </c>
      <c r="H2869" s="41">
        <f t="shared" si="49"/>
        <v>157933.56617100001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52.125788999999997</v>
      </c>
      <c r="V2869">
        <v>52.931165999999997</v>
      </c>
      <c r="W2869">
        <v>53.697186000000002</v>
      </c>
      <c r="X2869">
        <v>61.904153000000001</v>
      </c>
      <c r="Y2869">
        <v>93.440421999999998</v>
      </c>
      <c r="Z2869">
        <v>734.32592599999998</v>
      </c>
      <c r="AA2869">
        <v>2437.039663</v>
      </c>
      <c r="AB2869">
        <v>4690.1951129999998</v>
      </c>
      <c r="AC2869">
        <v>6631.4291700000003</v>
      </c>
      <c r="AD2869">
        <v>8961.8717209999995</v>
      </c>
      <c r="AE2869">
        <v>10394.401159999999</v>
      </c>
      <c r="AF2869">
        <v>13074.882589999999</v>
      </c>
      <c r="AG2869">
        <v>14064.93945</v>
      </c>
      <c r="AH2869">
        <v>13750.88998</v>
      </c>
      <c r="AI2869">
        <v>15247.181989999999</v>
      </c>
      <c r="AJ2869">
        <v>15502.312529999999</v>
      </c>
      <c r="AK2869">
        <v>16018.160900000001</v>
      </c>
      <c r="AL2869">
        <v>15703.19707</v>
      </c>
      <c r="AM2869">
        <v>8899.6169320000008</v>
      </c>
      <c r="AN2869">
        <v>6182.8284899999999</v>
      </c>
      <c r="AO2869">
        <v>3270.5790489999999</v>
      </c>
      <c r="AP2869">
        <v>1381.6423010000001</v>
      </c>
      <c r="AQ2869">
        <v>406.652849</v>
      </c>
      <c r="AR2869">
        <v>63.349594000000003</v>
      </c>
      <c r="AS2869">
        <v>52.861440999999999</v>
      </c>
      <c r="AT2869">
        <v>50.664220999999998</v>
      </c>
      <c r="AU2869">
        <v>52.287613</v>
      </c>
      <c r="AV2869">
        <v>48.157702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</row>
    <row r="2870" spans="1:56" x14ac:dyDescent="0.25">
      <c r="A2870" t="s">
        <v>323</v>
      </c>
      <c r="D2870" t="s">
        <v>3</v>
      </c>
      <c r="G2870" s="156">
        <v>43269</v>
      </c>
      <c r="H2870" s="41">
        <f t="shared" si="49"/>
        <v>304424.96542399999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11.643283</v>
      </c>
      <c r="V2870">
        <v>16.852293</v>
      </c>
      <c r="W2870">
        <v>21.768108000000002</v>
      </c>
      <c r="X2870">
        <v>29.335958000000002</v>
      </c>
      <c r="Y2870">
        <v>67.34111</v>
      </c>
      <c r="Z2870">
        <v>822.24031000000002</v>
      </c>
      <c r="AA2870">
        <v>3604.9428939999998</v>
      </c>
      <c r="AB2870">
        <v>7750.0949140000002</v>
      </c>
      <c r="AC2870">
        <v>13010.95073</v>
      </c>
      <c r="AD2870">
        <v>18904.326870000001</v>
      </c>
      <c r="AE2870">
        <v>24403.21184</v>
      </c>
      <c r="AF2870">
        <v>26383.95883</v>
      </c>
      <c r="AG2870">
        <v>29202.365119999999</v>
      </c>
      <c r="AH2870">
        <v>30454.062999999998</v>
      </c>
      <c r="AI2870">
        <v>30178.368279999999</v>
      </c>
      <c r="AJ2870">
        <v>29464.001670000001</v>
      </c>
      <c r="AK2870">
        <v>26987.861710000001</v>
      </c>
      <c r="AL2870">
        <v>23892.848460000001</v>
      </c>
      <c r="AM2870">
        <v>17632.675360000001</v>
      </c>
      <c r="AN2870">
        <v>11736.536260000001</v>
      </c>
      <c r="AO2870">
        <v>6779.789812</v>
      </c>
      <c r="AP2870">
        <v>2561.3543850000001</v>
      </c>
      <c r="AQ2870">
        <v>408.70833900000002</v>
      </c>
      <c r="AR2870">
        <v>36.117666</v>
      </c>
      <c r="AS2870">
        <v>20.466871999999999</v>
      </c>
      <c r="AT2870">
        <v>18.27244</v>
      </c>
      <c r="AU2870">
        <v>12.25128</v>
      </c>
      <c r="AV2870">
        <v>12.61763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</row>
    <row r="2871" spans="1:56" x14ac:dyDescent="0.25">
      <c r="A2871" t="s">
        <v>323</v>
      </c>
      <c r="D2871" t="s">
        <v>3</v>
      </c>
      <c r="G2871" s="156">
        <v>43270</v>
      </c>
      <c r="H2871" s="41">
        <f t="shared" si="49"/>
        <v>528995.19597499992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8.2532499999999995</v>
      </c>
      <c r="V2871">
        <v>11.333878</v>
      </c>
      <c r="W2871">
        <v>16.100987</v>
      </c>
      <c r="X2871">
        <v>21.962468000000001</v>
      </c>
      <c r="Y2871">
        <v>102.951319</v>
      </c>
      <c r="Z2871">
        <v>1769.0501770000001</v>
      </c>
      <c r="AA2871">
        <v>7760.009978</v>
      </c>
      <c r="AB2871">
        <v>16446.85644</v>
      </c>
      <c r="AC2871">
        <v>25447.015169999999</v>
      </c>
      <c r="AD2871">
        <v>34230.495620000002</v>
      </c>
      <c r="AE2871">
        <v>40915.69298</v>
      </c>
      <c r="AF2871">
        <v>46111.91547</v>
      </c>
      <c r="AG2871">
        <v>51192.264860000003</v>
      </c>
      <c r="AH2871">
        <v>52096.269119999997</v>
      </c>
      <c r="AI2871">
        <v>49894.48098</v>
      </c>
      <c r="AJ2871">
        <v>47320.524490000003</v>
      </c>
      <c r="AK2871">
        <v>43205.1466</v>
      </c>
      <c r="AL2871">
        <v>39884.784650000001</v>
      </c>
      <c r="AM2871">
        <v>32786.208160000002</v>
      </c>
      <c r="AN2871">
        <v>24203.046490000001</v>
      </c>
      <c r="AO2871">
        <v>12450.806479999999</v>
      </c>
      <c r="AP2871">
        <v>2742.6531679999998</v>
      </c>
      <c r="AQ2871">
        <v>246.99163899999999</v>
      </c>
      <c r="AR2871">
        <v>27.634094999999999</v>
      </c>
      <c r="AS2871">
        <v>27.792325999999999</v>
      </c>
      <c r="AT2871">
        <v>25.523233000000001</v>
      </c>
      <c r="AU2871">
        <v>24.621697000000001</v>
      </c>
      <c r="AV2871">
        <v>24.81025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</row>
    <row r="2872" spans="1:56" x14ac:dyDescent="0.25">
      <c r="A2872" t="s">
        <v>323</v>
      </c>
      <c r="D2872" t="s">
        <v>3</v>
      </c>
      <c r="G2872" s="156">
        <v>43271</v>
      </c>
      <c r="H2872" s="41">
        <f t="shared" si="49"/>
        <v>328347.31425500003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32.478583</v>
      </c>
      <c r="V2872">
        <v>32.158997999999997</v>
      </c>
      <c r="W2872">
        <v>33.444186999999999</v>
      </c>
      <c r="X2872">
        <v>41.228850000000001</v>
      </c>
      <c r="Y2872">
        <v>76.161250999999993</v>
      </c>
      <c r="Z2872">
        <v>501.59336200000001</v>
      </c>
      <c r="AA2872">
        <v>2252.245441</v>
      </c>
      <c r="AB2872">
        <v>5903.2926550000002</v>
      </c>
      <c r="AC2872">
        <v>10603.42756</v>
      </c>
      <c r="AD2872">
        <v>14438.322529999999</v>
      </c>
      <c r="AE2872">
        <v>19366.135999999999</v>
      </c>
      <c r="AF2872">
        <v>21200.99006</v>
      </c>
      <c r="AG2872">
        <v>24341.13884</v>
      </c>
      <c r="AH2872">
        <v>28416.58482</v>
      </c>
      <c r="AI2872">
        <v>32775.106760000002</v>
      </c>
      <c r="AJ2872">
        <v>38600.710070000001</v>
      </c>
      <c r="AK2872">
        <v>38104.53383</v>
      </c>
      <c r="AL2872">
        <v>34842.517549999997</v>
      </c>
      <c r="AM2872">
        <v>27924.782609999998</v>
      </c>
      <c r="AN2872">
        <v>15825.77794</v>
      </c>
      <c r="AO2872">
        <v>9282.5457700000006</v>
      </c>
      <c r="AP2872">
        <v>3349.7123889999998</v>
      </c>
      <c r="AQ2872">
        <v>248.82652999999999</v>
      </c>
      <c r="AR2872">
        <v>39.989564000000001</v>
      </c>
      <c r="AS2872">
        <v>29.637045000000001</v>
      </c>
      <c r="AT2872">
        <v>26.47579</v>
      </c>
      <c r="AU2872">
        <v>37.204520000000002</v>
      </c>
      <c r="AV2872">
        <v>20.290749999999999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</row>
    <row r="2873" spans="1:56" x14ac:dyDescent="0.25">
      <c r="A2873" t="s">
        <v>323</v>
      </c>
      <c r="D2873" t="s">
        <v>3</v>
      </c>
      <c r="G2873" s="156">
        <v>43272</v>
      </c>
      <c r="H2873" s="41">
        <f t="shared" si="49"/>
        <v>626802.38348499988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16.796720000000001</v>
      </c>
      <c r="V2873">
        <v>17.235631999999999</v>
      </c>
      <c r="W2873">
        <v>28.707695999999999</v>
      </c>
      <c r="X2873">
        <v>32.676161999999998</v>
      </c>
      <c r="Y2873">
        <v>96.321430000000007</v>
      </c>
      <c r="Z2873">
        <v>1799.6037960000001</v>
      </c>
      <c r="AA2873">
        <v>7635.5203600000004</v>
      </c>
      <c r="AB2873">
        <v>16423.864389999999</v>
      </c>
      <c r="AC2873">
        <v>26565.465670000001</v>
      </c>
      <c r="AD2873">
        <v>36592.147230000002</v>
      </c>
      <c r="AE2873">
        <v>45375.322520000002</v>
      </c>
      <c r="AF2873">
        <v>53393.49411</v>
      </c>
      <c r="AG2873">
        <v>58329.3796</v>
      </c>
      <c r="AH2873">
        <v>61227.724909999997</v>
      </c>
      <c r="AI2873">
        <v>62467.105159999999</v>
      </c>
      <c r="AJ2873">
        <v>60872.230009999999</v>
      </c>
      <c r="AK2873">
        <v>55991.04277</v>
      </c>
      <c r="AL2873">
        <v>48763.870750000002</v>
      </c>
      <c r="AM2873">
        <v>39115.729670000001</v>
      </c>
      <c r="AN2873">
        <v>28375.686580000001</v>
      </c>
      <c r="AO2873">
        <v>16520.217499999999</v>
      </c>
      <c r="AP2873">
        <v>6130.3500519999998</v>
      </c>
      <c r="AQ2873">
        <v>864.36551599999996</v>
      </c>
      <c r="AR2873">
        <v>49.838914000000003</v>
      </c>
      <c r="AS2873">
        <v>29.656181</v>
      </c>
      <c r="AT2873">
        <v>29.976618999999999</v>
      </c>
      <c r="AU2873">
        <v>28.101144999999999</v>
      </c>
      <c r="AV2873">
        <v>29.952392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</row>
    <row r="2874" spans="1:56" x14ac:dyDescent="0.25">
      <c r="A2874" t="s">
        <v>323</v>
      </c>
      <c r="D2874" t="s">
        <v>3</v>
      </c>
      <c r="G2874" s="156">
        <v>43273</v>
      </c>
      <c r="H2874" s="41">
        <f t="shared" si="49"/>
        <v>554194.73794500006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16.518549</v>
      </c>
      <c r="V2874">
        <v>20.573792000000001</v>
      </c>
      <c r="W2874">
        <v>29.594548</v>
      </c>
      <c r="X2874">
        <v>34.906238000000002</v>
      </c>
      <c r="Y2874">
        <v>74.245791999999994</v>
      </c>
      <c r="Z2874">
        <v>1577.835777</v>
      </c>
      <c r="AA2874">
        <v>7599.4635740000003</v>
      </c>
      <c r="AB2874">
        <v>15566.50417</v>
      </c>
      <c r="AC2874">
        <v>24864.142609999999</v>
      </c>
      <c r="AD2874">
        <v>35251.037559999997</v>
      </c>
      <c r="AE2874">
        <v>44344.434710000001</v>
      </c>
      <c r="AF2874">
        <v>51607.197249999997</v>
      </c>
      <c r="AG2874">
        <v>55077.855909999998</v>
      </c>
      <c r="AH2874">
        <v>54483.397680000002</v>
      </c>
      <c r="AI2874">
        <v>52799.163500000002</v>
      </c>
      <c r="AJ2874">
        <v>49598.323799999998</v>
      </c>
      <c r="AK2874">
        <v>44600.972139999998</v>
      </c>
      <c r="AL2874">
        <v>40241.632129999998</v>
      </c>
      <c r="AM2874">
        <v>32897.276850000002</v>
      </c>
      <c r="AN2874">
        <v>23341.784009999999</v>
      </c>
      <c r="AO2874">
        <v>13920.12066</v>
      </c>
      <c r="AP2874">
        <v>5266.966359</v>
      </c>
      <c r="AQ2874">
        <v>819.12464799999998</v>
      </c>
      <c r="AR2874">
        <v>50.876880999999997</v>
      </c>
      <c r="AS2874">
        <v>30.59881</v>
      </c>
      <c r="AT2874">
        <v>27.156555999999998</v>
      </c>
      <c r="AU2874">
        <v>27.341449000000001</v>
      </c>
      <c r="AV2874">
        <v>25.691991999999999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</row>
    <row r="2875" spans="1:56" x14ac:dyDescent="0.25">
      <c r="A2875" t="s">
        <v>323</v>
      </c>
      <c r="D2875" t="s">
        <v>3</v>
      </c>
      <c r="G2875" s="156">
        <v>43274</v>
      </c>
      <c r="H2875" s="41">
        <f t="shared" si="49"/>
        <v>282689.44501899998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17.275926999999999</v>
      </c>
      <c r="V2875">
        <v>17.178304000000001</v>
      </c>
      <c r="W2875">
        <v>18.546323999999998</v>
      </c>
      <c r="X2875">
        <v>19.069972</v>
      </c>
      <c r="Y2875">
        <v>66.281801999999999</v>
      </c>
      <c r="Z2875">
        <v>908.56788800000004</v>
      </c>
      <c r="AA2875">
        <v>2762.1794960000002</v>
      </c>
      <c r="AB2875">
        <v>6472.176082</v>
      </c>
      <c r="AC2875">
        <v>11503.21125</v>
      </c>
      <c r="AD2875">
        <v>17567.062539999999</v>
      </c>
      <c r="AE2875">
        <v>22932.639869999999</v>
      </c>
      <c r="AF2875">
        <v>26104.235550000001</v>
      </c>
      <c r="AG2875">
        <v>28716.26066</v>
      </c>
      <c r="AH2875">
        <v>29712.748960000001</v>
      </c>
      <c r="AI2875">
        <v>28810.536339999999</v>
      </c>
      <c r="AJ2875">
        <v>27430.371230000001</v>
      </c>
      <c r="AK2875">
        <v>25582.742330000001</v>
      </c>
      <c r="AL2875">
        <v>21625.566289999999</v>
      </c>
      <c r="AM2875">
        <v>14898.0887</v>
      </c>
      <c r="AN2875">
        <v>9640.4628749999993</v>
      </c>
      <c r="AO2875">
        <v>5248.9667149999996</v>
      </c>
      <c r="AP2875">
        <v>2099.916209</v>
      </c>
      <c r="AQ2875">
        <v>398.05703999999997</v>
      </c>
      <c r="AR2875">
        <v>36.327565999999997</v>
      </c>
      <c r="AS2875">
        <v>26.808149</v>
      </c>
      <c r="AT2875">
        <v>21.586559000000001</v>
      </c>
      <c r="AU2875">
        <v>29.669751000000002</v>
      </c>
      <c r="AV2875">
        <v>22.910640000000001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</row>
    <row r="2876" spans="1:56" x14ac:dyDescent="0.25">
      <c r="A2876" t="s">
        <v>323</v>
      </c>
      <c r="D2876" t="s">
        <v>3</v>
      </c>
      <c r="G2876" s="156">
        <v>43275</v>
      </c>
      <c r="H2876" s="41">
        <f t="shared" si="49"/>
        <v>305957.05162500002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15.719842</v>
      </c>
      <c r="V2876">
        <v>18.176818999999998</v>
      </c>
      <c r="W2876">
        <v>17.218139000000001</v>
      </c>
      <c r="X2876">
        <v>19.499386999999999</v>
      </c>
      <c r="Y2876">
        <v>59.712316999999999</v>
      </c>
      <c r="Z2876">
        <v>816.07607800000005</v>
      </c>
      <c r="AA2876">
        <v>3214.2916110000001</v>
      </c>
      <c r="AB2876">
        <v>7085.4686220000003</v>
      </c>
      <c r="AC2876">
        <v>11848.30544</v>
      </c>
      <c r="AD2876">
        <v>17233.72783</v>
      </c>
      <c r="AE2876">
        <v>23132.24798</v>
      </c>
      <c r="AF2876">
        <v>27626.738710000001</v>
      </c>
      <c r="AG2876">
        <v>29911.357769999999</v>
      </c>
      <c r="AH2876">
        <v>31550.982670000001</v>
      </c>
      <c r="AI2876">
        <v>31568.950150000001</v>
      </c>
      <c r="AJ2876">
        <v>31226.08394</v>
      </c>
      <c r="AK2876">
        <v>27672.496469999998</v>
      </c>
      <c r="AL2876">
        <v>23676.65063</v>
      </c>
      <c r="AM2876">
        <v>18488.13507</v>
      </c>
      <c r="AN2876">
        <v>11706.059520000001</v>
      </c>
      <c r="AO2876">
        <v>6159.3006299999997</v>
      </c>
      <c r="AP2876">
        <v>2324.3098570000002</v>
      </c>
      <c r="AQ2876">
        <v>447.616738</v>
      </c>
      <c r="AR2876">
        <v>41.679814</v>
      </c>
      <c r="AS2876">
        <v>30.443797</v>
      </c>
      <c r="AT2876">
        <v>23.193707</v>
      </c>
      <c r="AU2876">
        <v>22.182599</v>
      </c>
      <c r="AV2876">
        <v>20.425488000000001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</row>
    <row r="2877" spans="1:56" x14ac:dyDescent="0.25">
      <c r="A2877" t="s">
        <v>323</v>
      </c>
      <c r="D2877" t="s">
        <v>3</v>
      </c>
      <c r="G2877" s="156">
        <v>43276</v>
      </c>
      <c r="H2877" s="41">
        <f t="shared" si="49"/>
        <v>402702.78839399997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15.989485999999999</v>
      </c>
      <c r="V2877">
        <v>19.544195999999999</v>
      </c>
      <c r="W2877">
        <v>26.600911</v>
      </c>
      <c r="X2877">
        <v>33.353197000000002</v>
      </c>
      <c r="Y2877">
        <v>64.758824000000004</v>
      </c>
      <c r="Z2877">
        <v>896.00585699999999</v>
      </c>
      <c r="AA2877">
        <v>4274.3271699999996</v>
      </c>
      <c r="AB2877">
        <v>11070.352220000001</v>
      </c>
      <c r="AC2877">
        <v>20949.63609</v>
      </c>
      <c r="AD2877">
        <v>28513.356500000002</v>
      </c>
      <c r="AE2877">
        <v>36454.275820000003</v>
      </c>
      <c r="AF2877">
        <v>40143.810599999997</v>
      </c>
      <c r="AG2877">
        <v>40481.739589999997</v>
      </c>
      <c r="AH2877">
        <v>41008.324130000001</v>
      </c>
      <c r="AI2877">
        <v>39651.336219999997</v>
      </c>
      <c r="AJ2877">
        <v>38304.899660000003</v>
      </c>
      <c r="AK2877">
        <v>31547.25676</v>
      </c>
      <c r="AL2877">
        <v>25946.931919999999</v>
      </c>
      <c r="AM2877">
        <v>20197.822950000002</v>
      </c>
      <c r="AN2877">
        <v>12893.220359999999</v>
      </c>
      <c r="AO2877">
        <v>7044.0514979999998</v>
      </c>
      <c r="AP2877">
        <v>2552.0271809999999</v>
      </c>
      <c r="AQ2877">
        <v>488.06800199999998</v>
      </c>
      <c r="AR2877">
        <v>37.425713999999999</v>
      </c>
      <c r="AS2877">
        <v>22.620101999999999</v>
      </c>
      <c r="AT2877">
        <v>21.469702000000002</v>
      </c>
      <c r="AU2877">
        <v>20.523942000000002</v>
      </c>
      <c r="AV2877">
        <v>23.059792000000002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</row>
    <row r="2878" spans="1:56" x14ac:dyDescent="0.25">
      <c r="A2878" t="s">
        <v>323</v>
      </c>
      <c r="D2878" t="s">
        <v>3</v>
      </c>
      <c r="G2878" s="156">
        <v>43277</v>
      </c>
      <c r="H2878" s="41">
        <f t="shared" si="49"/>
        <v>341208.00799300004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16.149844999999999</v>
      </c>
      <c r="V2878">
        <v>19.586272999999998</v>
      </c>
      <c r="W2878">
        <v>26.092981999999999</v>
      </c>
      <c r="X2878">
        <v>38.353883000000003</v>
      </c>
      <c r="Y2878">
        <v>65.019205999999997</v>
      </c>
      <c r="Z2878">
        <v>772.29338499999994</v>
      </c>
      <c r="AA2878">
        <v>3315.7015459999998</v>
      </c>
      <c r="AB2878">
        <v>7939.6641559999998</v>
      </c>
      <c r="AC2878">
        <v>13536.33311</v>
      </c>
      <c r="AD2878">
        <v>18099.137200000001</v>
      </c>
      <c r="AE2878">
        <v>22657.841189999999</v>
      </c>
      <c r="AF2878">
        <v>26781.265930000001</v>
      </c>
      <c r="AG2878">
        <v>28256.841499999999</v>
      </c>
      <c r="AH2878">
        <v>33802.394939999998</v>
      </c>
      <c r="AI2878">
        <v>40348.306969999998</v>
      </c>
      <c r="AJ2878">
        <v>36788.02723</v>
      </c>
      <c r="AK2878">
        <v>33901.579940000003</v>
      </c>
      <c r="AL2878">
        <v>26508.919320000001</v>
      </c>
      <c r="AM2878">
        <v>23318.259910000001</v>
      </c>
      <c r="AN2878">
        <v>14564.73054</v>
      </c>
      <c r="AO2878">
        <v>8334.8745159999999</v>
      </c>
      <c r="AP2878">
        <v>1838.8399010000001</v>
      </c>
      <c r="AQ2878">
        <v>143.305937</v>
      </c>
      <c r="AR2878">
        <v>32.910272999999997</v>
      </c>
      <c r="AS2878">
        <v>25.469526999999999</v>
      </c>
      <c r="AT2878">
        <v>25.703834000000001</v>
      </c>
      <c r="AU2878">
        <v>25.609597999999998</v>
      </c>
      <c r="AV2878">
        <v>24.795351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</row>
    <row r="2879" spans="1:56" x14ac:dyDescent="0.25">
      <c r="A2879" t="s">
        <v>323</v>
      </c>
      <c r="D2879" t="s">
        <v>3</v>
      </c>
      <c r="G2879" s="156">
        <v>43278</v>
      </c>
      <c r="H2879" s="41">
        <f t="shared" si="49"/>
        <v>150192.97312000001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16.650451</v>
      </c>
      <c r="V2879">
        <v>17.332528</v>
      </c>
      <c r="W2879">
        <v>24.466704</v>
      </c>
      <c r="X2879">
        <v>39.969340000000003</v>
      </c>
      <c r="Y2879">
        <v>41.414876999999997</v>
      </c>
      <c r="Z2879">
        <v>237.60408000000001</v>
      </c>
      <c r="AA2879">
        <v>1241.0629140000001</v>
      </c>
      <c r="AB2879">
        <v>2785.3018000000002</v>
      </c>
      <c r="AC2879">
        <v>4448.6681959999996</v>
      </c>
      <c r="AD2879">
        <v>6375.9147979999998</v>
      </c>
      <c r="AE2879">
        <v>10202.552669999999</v>
      </c>
      <c r="AF2879">
        <v>12839.71386</v>
      </c>
      <c r="AG2879">
        <v>14251.258959999999</v>
      </c>
      <c r="AH2879">
        <v>16663.627990000001</v>
      </c>
      <c r="AI2879">
        <v>15639.341990000001</v>
      </c>
      <c r="AJ2879">
        <v>15249.349910000001</v>
      </c>
      <c r="AK2879">
        <v>13620.309230000001</v>
      </c>
      <c r="AL2879">
        <v>12059.683800000001</v>
      </c>
      <c r="AM2879">
        <v>10576.13076</v>
      </c>
      <c r="AN2879">
        <v>8244.9679950000009</v>
      </c>
      <c r="AO2879">
        <v>4289.3300399999998</v>
      </c>
      <c r="AP2879">
        <v>1072.7799480000001</v>
      </c>
      <c r="AQ2879">
        <v>135.79944</v>
      </c>
      <c r="AR2879">
        <v>31.837997999999999</v>
      </c>
      <c r="AS2879">
        <v>24.546078999999999</v>
      </c>
      <c r="AT2879">
        <v>21.880724000000001</v>
      </c>
      <c r="AU2879">
        <v>20.232854</v>
      </c>
      <c r="AV2879">
        <v>21.243183999999999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</row>
    <row r="2880" spans="1:56" x14ac:dyDescent="0.25">
      <c r="A2880" t="s">
        <v>323</v>
      </c>
      <c r="D2880" t="s">
        <v>3</v>
      </c>
      <c r="G2880" s="156">
        <v>43279</v>
      </c>
      <c r="H2880" s="41">
        <f t="shared" si="49"/>
        <v>207072.33838899998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17.785824999999999</v>
      </c>
      <c r="V2880">
        <v>23.868836999999999</v>
      </c>
      <c r="W2880">
        <v>32.792287999999999</v>
      </c>
      <c r="X2880">
        <v>36.866411999999997</v>
      </c>
      <c r="Y2880">
        <v>42.904778999999998</v>
      </c>
      <c r="Z2880">
        <v>406.97909299999998</v>
      </c>
      <c r="AA2880">
        <v>2437.6104209999999</v>
      </c>
      <c r="AB2880">
        <v>5975.4540290000004</v>
      </c>
      <c r="AC2880">
        <v>9461.6441950000008</v>
      </c>
      <c r="AD2880">
        <v>11837.27622</v>
      </c>
      <c r="AE2880">
        <v>14673.40574</v>
      </c>
      <c r="AF2880">
        <v>17271.438770000001</v>
      </c>
      <c r="AG2880">
        <v>19989.011320000001</v>
      </c>
      <c r="AH2880">
        <v>23842.133440000001</v>
      </c>
      <c r="AI2880">
        <v>24076.35324</v>
      </c>
      <c r="AJ2880">
        <v>22372.268479999999</v>
      </c>
      <c r="AK2880">
        <v>18046.766909999998</v>
      </c>
      <c r="AL2880">
        <v>14244.3586</v>
      </c>
      <c r="AM2880">
        <v>9030.0268140000007</v>
      </c>
      <c r="AN2880">
        <v>7249.1252329999998</v>
      </c>
      <c r="AO2880">
        <v>3958.7710740000002</v>
      </c>
      <c r="AP2880">
        <v>1640.058241</v>
      </c>
      <c r="AQ2880">
        <v>269.92982000000001</v>
      </c>
      <c r="AR2880">
        <v>33.240915000000001</v>
      </c>
      <c r="AS2880">
        <v>27.71622</v>
      </c>
      <c r="AT2880">
        <v>27.195157999999999</v>
      </c>
      <c r="AU2880">
        <v>22.346584</v>
      </c>
      <c r="AV2880">
        <v>25.009730999999999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</row>
    <row r="2881" spans="1:56" x14ac:dyDescent="0.25">
      <c r="A2881" t="s">
        <v>323</v>
      </c>
      <c r="D2881" t="s">
        <v>3</v>
      </c>
      <c r="G2881" s="156">
        <v>43280</v>
      </c>
      <c r="H2881" s="41">
        <f t="shared" si="49"/>
        <v>243622.89769600009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26.545093000000001</v>
      </c>
      <c r="V2881">
        <v>28.921475999999998</v>
      </c>
      <c r="W2881">
        <v>44.364573</v>
      </c>
      <c r="X2881">
        <v>46.338135999999999</v>
      </c>
      <c r="Y2881">
        <v>41.210664999999999</v>
      </c>
      <c r="Z2881">
        <v>133.081006</v>
      </c>
      <c r="AA2881">
        <v>918.165482</v>
      </c>
      <c r="AB2881">
        <v>3634.6681549999998</v>
      </c>
      <c r="AC2881">
        <v>11342.26182</v>
      </c>
      <c r="AD2881">
        <v>18657.402330000001</v>
      </c>
      <c r="AE2881">
        <v>23552.637129999999</v>
      </c>
      <c r="AF2881">
        <v>23295.45636</v>
      </c>
      <c r="AG2881">
        <v>24037.647209999999</v>
      </c>
      <c r="AH2881">
        <v>24351.307400000002</v>
      </c>
      <c r="AI2881">
        <v>25203.16879</v>
      </c>
      <c r="AJ2881">
        <v>21894.304970000001</v>
      </c>
      <c r="AK2881">
        <v>18076.52131</v>
      </c>
      <c r="AL2881">
        <v>16656.324390000002</v>
      </c>
      <c r="AM2881">
        <v>13204.320750000001</v>
      </c>
      <c r="AN2881">
        <v>10147.061680000001</v>
      </c>
      <c r="AO2881">
        <v>5178.7695620000004</v>
      </c>
      <c r="AP2881">
        <v>2288.7920760000002</v>
      </c>
      <c r="AQ2881">
        <v>552.79182400000002</v>
      </c>
      <c r="AR2881">
        <v>85.525625000000005</v>
      </c>
      <c r="AS2881">
        <v>64.136054000000001</v>
      </c>
      <c r="AT2881">
        <v>57.308999999999997</v>
      </c>
      <c r="AU2881">
        <v>52.896593000000003</v>
      </c>
      <c r="AV2881">
        <v>50.968235999999997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</row>
    <row r="2882" spans="1:56" x14ac:dyDescent="0.25">
      <c r="A2882" t="s">
        <v>323</v>
      </c>
      <c r="D2882" t="s">
        <v>3</v>
      </c>
      <c r="G2882" s="156">
        <v>43281</v>
      </c>
      <c r="H2882" s="41">
        <f t="shared" si="49"/>
        <v>358318.17843800003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26.044153000000001</v>
      </c>
      <c r="V2882">
        <v>40.238382000000001</v>
      </c>
      <c r="W2882">
        <v>38.331373999999997</v>
      </c>
      <c r="X2882">
        <v>36.737067000000003</v>
      </c>
      <c r="Y2882">
        <v>62.873376999999998</v>
      </c>
      <c r="Z2882">
        <v>561.78129999999999</v>
      </c>
      <c r="AA2882">
        <v>2036.227097</v>
      </c>
      <c r="AB2882">
        <v>5857.8385179999996</v>
      </c>
      <c r="AC2882">
        <v>10903.47782</v>
      </c>
      <c r="AD2882">
        <v>13914.736419999999</v>
      </c>
      <c r="AE2882">
        <v>18562.969270000001</v>
      </c>
      <c r="AF2882">
        <v>24529.277859999998</v>
      </c>
      <c r="AG2882">
        <v>37025.720820000002</v>
      </c>
      <c r="AH2882">
        <v>42532.212720000003</v>
      </c>
      <c r="AI2882">
        <v>40176.135609999998</v>
      </c>
      <c r="AJ2882">
        <v>37815.508419999998</v>
      </c>
      <c r="AK2882">
        <v>35054.495089999997</v>
      </c>
      <c r="AL2882">
        <v>30823.869600000002</v>
      </c>
      <c r="AM2882">
        <v>23642.159790000002</v>
      </c>
      <c r="AN2882">
        <v>17435.497749999999</v>
      </c>
      <c r="AO2882">
        <v>12244.07526</v>
      </c>
      <c r="AP2882">
        <v>4228.8684219999996</v>
      </c>
      <c r="AQ2882">
        <v>625.40970600000003</v>
      </c>
      <c r="AR2882">
        <v>48.929329000000003</v>
      </c>
      <c r="AS2882">
        <v>25.914594999999998</v>
      </c>
      <c r="AT2882">
        <v>23.946905000000001</v>
      </c>
      <c r="AU2882">
        <v>21.416497</v>
      </c>
      <c r="AV2882">
        <v>23.485285999999999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14999847407452621"/>
  </sheetPr>
  <dimension ref="B1:AN25"/>
  <sheetViews>
    <sheetView showGridLines="0" workbookViewId="0">
      <pane ySplit="1" topLeftCell="A2" activePane="bottomLeft" state="frozen"/>
      <selection activeCell="K15" sqref="K15"/>
      <selection pane="bottomLeft" activeCell="K15" sqref="K15"/>
    </sheetView>
  </sheetViews>
  <sheetFormatPr defaultRowHeight="15" x14ac:dyDescent="0.25"/>
  <cols>
    <col min="1" max="1" width="5.7109375" customWidth="1"/>
    <col min="2" max="2" width="10.85546875" style="2" customWidth="1"/>
    <col min="3" max="4" width="23.42578125" customWidth="1"/>
    <col min="6" max="6" width="12.7109375" bestFit="1" customWidth="1"/>
    <col min="7" max="7" width="9.85546875" style="2" customWidth="1"/>
    <col min="8" max="8" width="9.85546875" customWidth="1"/>
    <col min="23" max="23" width="12.7109375" bestFit="1" customWidth="1"/>
    <col min="31" max="33" width="12.42578125" customWidth="1"/>
    <col min="34" max="34" width="19.140625" bestFit="1" customWidth="1"/>
  </cols>
  <sheetData>
    <row r="1" spans="2:40" x14ac:dyDescent="0.25">
      <c r="B1" s="14" t="s">
        <v>44</v>
      </c>
      <c r="C1" s="14" t="s">
        <v>42</v>
      </c>
      <c r="D1" s="14" t="s">
        <v>43</v>
      </c>
      <c r="F1" s="20" t="s">
        <v>109</v>
      </c>
      <c r="G1" s="19" t="s">
        <v>102</v>
      </c>
      <c r="H1" s="19" t="s">
        <v>101</v>
      </c>
      <c r="I1" s="14">
        <v>1</v>
      </c>
      <c r="J1" s="14">
        <v>2</v>
      </c>
      <c r="K1" s="14">
        <v>3</v>
      </c>
      <c r="L1" s="14">
        <v>4</v>
      </c>
      <c r="M1" s="14">
        <v>5</v>
      </c>
      <c r="N1" s="14">
        <v>6</v>
      </c>
      <c r="P1" s="14">
        <v>1</v>
      </c>
      <c r="Q1" s="14">
        <v>2</v>
      </c>
      <c r="R1" s="14">
        <v>3</v>
      </c>
      <c r="S1" s="14">
        <v>4</v>
      </c>
      <c r="T1" s="14">
        <v>5</v>
      </c>
      <c r="U1" s="14">
        <v>6</v>
      </c>
      <c r="W1" s="19" t="s">
        <v>108</v>
      </c>
      <c r="X1" s="14">
        <v>1</v>
      </c>
      <c r="Y1" s="14">
        <v>2</v>
      </c>
      <c r="Z1" s="14">
        <v>3</v>
      </c>
      <c r="AA1" s="14">
        <v>4</v>
      </c>
      <c r="AB1" s="14">
        <v>5</v>
      </c>
      <c r="AC1" s="14">
        <v>6</v>
      </c>
      <c r="AE1" s="19" t="s">
        <v>103</v>
      </c>
      <c r="AF1" s="19" t="s">
        <v>111</v>
      </c>
      <c r="AG1" s="19" t="s">
        <v>104</v>
      </c>
      <c r="AH1" s="19" t="s">
        <v>105</v>
      </c>
      <c r="AI1" s="14">
        <v>1</v>
      </c>
      <c r="AJ1" s="14">
        <v>2</v>
      </c>
      <c r="AK1" s="14">
        <v>3</v>
      </c>
      <c r="AL1" s="14">
        <v>4</v>
      </c>
      <c r="AM1" s="14">
        <v>5</v>
      </c>
      <c r="AN1" s="14">
        <v>6</v>
      </c>
    </row>
    <row r="2" spans="2:40" x14ac:dyDescent="0.25">
      <c r="B2" s="1">
        <v>1</v>
      </c>
      <c r="C2" s="1" t="s">
        <v>22</v>
      </c>
      <c r="D2" s="17">
        <v>2000</v>
      </c>
      <c r="I2" t="s">
        <v>96</v>
      </c>
      <c r="P2" s="4">
        <f>D2</f>
        <v>2000</v>
      </c>
      <c r="Q2" s="4">
        <f>D3</f>
        <v>4000</v>
      </c>
      <c r="R2" s="4">
        <f>D4</f>
        <v>8000</v>
      </c>
      <c r="S2" s="4">
        <f>D5</f>
        <v>12000</v>
      </c>
      <c r="T2" s="4">
        <f>D6</f>
        <v>20000</v>
      </c>
      <c r="U2" s="4">
        <f>D7</f>
        <v>40000</v>
      </c>
      <c r="AE2" t="s">
        <v>14</v>
      </c>
      <c r="AF2" s="2" t="s">
        <v>112</v>
      </c>
      <c r="AG2">
        <v>1020</v>
      </c>
      <c r="AH2">
        <v>3</v>
      </c>
      <c r="AI2">
        <f>SUMIFS(X$4:X$7,X$4:X$7,"&lt;="&amp;$AG2)+COUNTIFS(X$4:X$7,"&gt;="&amp;$AG2)*$AG2</f>
        <v>2000</v>
      </c>
      <c r="AJ2">
        <f>SUMIFS(Y$4:Y$7,Y$4:Y$7,"&lt;="&amp;$AG2)+COUNTIFS(Y$4:Y$7,"&gt;="&amp;$AG2)*$AG2</f>
        <v>3784</v>
      </c>
      <c r="AK2">
        <f t="shared" ref="AK2:AN2" si="0">SUMIFS(Z$4:Z$7,Z$4:Z$7,"&lt;="&amp;$AG2)+COUNTIFS(Z$4:Z$7,"&gt;="&amp;$AG2)*$AG2</f>
        <v>4080</v>
      </c>
      <c r="AL2">
        <f t="shared" si="0"/>
        <v>4080</v>
      </c>
      <c r="AM2">
        <f t="shared" si="0"/>
        <v>4080</v>
      </c>
      <c r="AN2">
        <f t="shared" si="0"/>
        <v>4080</v>
      </c>
    </row>
    <row r="3" spans="2:40" x14ac:dyDescent="0.25">
      <c r="B3" s="1">
        <v>2</v>
      </c>
      <c r="C3" s="1" t="s">
        <v>22</v>
      </c>
      <c r="D3" s="17">
        <v>4000</v>
      </c>
      <c r="W3" s="3"/>
      <c r="AE3" t="s">
        <v>15</v>
      </c>
      <c r="AF3" s="2" t="s">
        <v>113</v>
      </c>
      <c r="AG3" s="1">
        <v>1020</v>
      </c>
      <c r="AH3">
        <v>3</v>
      </c>
      <c r="AI3">
        <f t="shared" ref="AI3" si="1">SUMIFS(X$4:X$7,X$4:X$7,"&gt;"&amp;$AG3)-COUNTIFS(X$4:X$7,"&gt;="&amp;$AG3)*$AG3</f>
        <v>0</v>
      </c>
      <c r="AJ3">
        <f>SUMIFS(Y$4:Y$7,Y$4:Y$7,"&gt;"&amp;$AG3)-COUNTIFS(Y$4:Y$7,"&gt;="&amp;$AG3)*$AG3</f>
        <v>216</v>
      </c>
      <c r="AK3">
        <f>SUMIFS(Z$4:Z$7,Z$4:Z$7,"&gt;"&amp;$AG3)-COUNTIFS(Z$4:Z$7,"&gt;="&amp;$AG3)*$AG3</f>
        <v>3920</v>
      </c>
      <c r="AL3">
        <f>SUMIFS(AA$4:AA$7,AA$4:AA$7,"&gt;"&amp;$AG3)-COUNTIFS(AA$4:AA$7,"&gt;="&amp;$AG3)*$AG3</f>
        <v>7920</v>
      </c>
      <c r="AM3">
        <f t="shared" ref="AM3:AN3" si="2">SUMIFS(AB$4:AB$7,AB$4:AB$7,"&gt;"&amp;$AG3)-COUNTIFS(AB$4:AB$7,"&gt;="&amp;$AG3)*$AG3</f>
        <v>15920</v>
      </c>
      <c r="AN3">
        <f t="shared" si="2"/>
        <v>35920</v>
      </c>
    </row>
    <row r="4" spans="2:40" x14ac:dyDescent="0.25">
      <c r="B4" s="1">
        <v>3</v>
      </c>
      <c r="C4" s="1" t="s">
        <v>22</v>
      </c>
      <c r="D4" s="17">
        <v>8000</v>
      </c>
      <c r="F4" t="s">
        <v>106</v>
      </c>
      <c r="G4" s="2" t="s">
        <v>97</v>
      </c>
      <c r="H4" t="s">
        <v>84</v>
      </c>
      <c r="I4" s="16">
        <v>7.8E-2</v>
      </c>
      <c r="J4" s="16">
        <v>7.8E-2</v>
      </c>
      <c r="K4" s="16">
        <v>7.8E-2</v>
      </c>
      <c r="L4" s="16">
        <v>7.8E-2</v>
      </c>
      <c r="M4" s="16">
        <v>0.12</v>
      </c>
      <c r="N4" s="16">
        <v>0.12</v>
      </c>
      <c r="P4">
        <f>I4*P$2</f>
        <v>156</v>
      </c>
      <c r="Q4">
        <f>J4*Q$2</f>
        <v>312</v>
      </c>
      <c r="R4">
        <f>K4*R$2</f>
        <v>624</v>
      </c>
      <c r="S4">
        <f t="shared" ref="S4:S15" si="3">L4*S$2</f>
        <v>936</v>
      </c>
      <c r="T4">
        <f t="shared" ref="T4:T15" si="4">M4*T$2</f>
        <v>2400</v>
      </c>
      <c r="U4">
        <f t="shared" ref="U4:U15" si="5">N4*U$2</f>
        <v>4800</v>
      </c>
      <c r="W4" s="3" t="s">
        <v>97</v>
      </c>
      <c r="X4">
        <f t="shared" ref="X4:AC5" si="6">SUMIFS(P$4:P$15,$G$4:$G$15,$W4)</f>
        <v>438</v>
      </c>
      <c r="Y4">
        <f>SUMIFS(Q$4:Q$15,$G$4:$G$15,$W4)</f>
        <v>876</v>
      </c>
      <c r="Z4">
        <f t="shared" si="6"/>
        <v>1752</v>
      </c>
      <c r="AA4">
        <f t="shared" si="6"/>
        <v>2628</v>
      </c>
      <c r="AB4">
        <f t="shared" si="6"/>
        <v>7000</v>
      </c>
      <c r="AC4">
        <f t="shared" si="6"/>
        <v>14000</v>
      </c>
    </row>
    <row r="5" spans="2:40" x14ac:dyDescent="0.25">
      <c r="B5" s="1">
        <v>4</v>
      </c>
      <c r="C5" s="1" t="s">
        <v>23</v>
      </c>
      <c r="D5" s="17">
        <v>12000</v>
      </c>
      <c r="F5" t="s">
        <v>106</v>
      </c>
      <c r="G5" s="2" t="s">
        <v>97</v>
      </c>
      <c r="H5" s="16" t="s">
        <v>85</v>
      </c>
      <c r="I5" s="16">
        <v>6.7000000000000004E-2</v>
      </c>
      <c r="J5" s="16">
        <v>6.7000000000000004E-2</v>
      </c>
      <c r="K5" s="16">
        <v>6.7000000000000004E-2</v>
      </c>
      <c r="L5" s="16">
        <v>6.7000000000000004E-2</v>
      </c>
      <c r="M5" s="16">
        <v>0.12</v>
      </c>
      <c r="N5" s="16">
        <v>0.12</v>
      </c>
      <c r="P5">
        <f t="shared" ref="P5:P15" si="7">I5*P$2</f>
        <v>134</v>
      </c>
      <c r="Q5">
        <f t="shared" ref="Q5:Q15" si="8">J5*Q$2</f>
        <v>268</v>
      </c>
      <c r="R5">
        <f t="shared" ref="R5:R15" si="9">K5*R$2</f>
        <v>536</v>
      </c>
      <c r="S5">
        <f t="shared" si="3"/>
        <v>804</v>
      </c>
      <c r="T5">
        <f t="shared" si="4"/>
        <v>2400</v>
      </c>
      <c r="U5">
        <f t="shared" si="5"/>
        <v>4800</v>
      </c>
      <c r="W5" s="3" t="s">
        <v>98</v>
      </c>
      <c r="X5">
        <f t="shared" si="6"/>
        <v>524</v>
      </c>
      <c r="Y5">
        <f t="shared" si="6"/>
        <v>1048</v>
      </c>
      <c r="Z5">
        <f t="shared" si="6"/>
        <v>2096</v>
      </c>
      <c r="AA5">
        <f t="shared" si="6"/>
        <v>3144</v>
      </c>
      <c r="AB5">
        <f t="shared" si="6"/>
        <v>3640</v>
      </c>
      <c r="AC5">
        <f t="shared" si="6"/>
        <v>7280</v>
      </c>
      <c r="AE5" s="3" t="s">
        <v>106</v>
      </c>
      <c r="AF5" s="3"/>
      <c r="AG5" s="2" t="s">
        <v>110</v>
      </c>
      <c r="AH5">
        <v>5</v>
      </c>
      <c r="AI5">
        <f>SUMIFS(P$4:P$15,$F$4:$F$15,$AE5)</f>
        <v>732</v>
      </c>
      <c r="AJ5">
        <f t="shared" ref="AJ5:AN5" si="10">SUMIFS(Q$4:Q$15,$F$4:$F$15,$AE5)</f>
        <v>1464</v>
      </c>
      <c r="AK5">
        <f t="shared" si="10"/>
        <v>2928</v>
      </c>
      <c r="AL5">
        <f t="shared" si="10"/>
        <v>4392</v>
      </c>
      <c r="AM5">
        <f t="shared" si="10"/>
        <v>11600</v>
      </c>
      <c r="AN5">
        <f t="shared" si="10"/>
        <v>23200</v>
      </c>
    </row>
    <row r="6" spans="2:40" x14ac:dyDescent="0.25">
      <c r="B6" s="1">
        <v>5</v>
      </c>
      <c r="C6" s="1" t="s">
        <v>23</v>
      </c>
      <c r="D6" s="17">
        <v>20000</v>
      </c>
      <c r="F6" t="s">
        <v>106</v>
      </c>
      <c r="G6" s="2" t="s">
        <v>97</v>
      </c>
      <c r="H6" t="s">
        <v>86</v>
      </c>
      <c r="I6" s="16">
        <v>7.3999999999999996E-2</v>
      </c>
      <c r="J6" s="16">
        <v>7.3999999999999996E-2</v>
      </c>
      <c r="K6" s="16">
        <v>7.3999999999999996E-2</v>
      </c>
      <c r="L6" s="16">
        <v>7.3999999999999996E-2</v>
      </c>
      <c r="M6" s="16">
        <v>0.11</v>
      </c>
      <c r="N6" s="16">
        <v>0.11</v>
      </c>
      <c r="P6">
        <f t="shared" si="7"/>
        <v>148</v>
      </c>
      <c r="Q6">
        <f t="shared" si="8"/>
        <v>296</v>
      </c>
      <c r="R6">
        <f t="shared" si="9"/>
        <v>592</v>
      </c>
      <c r="S6">
        <f t="shared" si="3"/>
        <v>888</v>
      </c>
      <c r="T6">
        <f t="shared" si="4"/>
        <v>2200</v>
      </c>
      <c r="U6">
        <f t="shared" si="5"/>
        <v>4400</v>
      </c>
      <c r="W6" s="3" t="s">
        <v>99</v>
      </c>
      <c r="X6">
        <f t="shared" ref="X6" si="11">SUMIFS(P$4:P$15,$G$4:$G$15,$W6)</f>
        <v>604</v>
      </c>
      <c r="Y6">
        <f t="shared" ref="Y6:AC6" si="12">SUMIFS(Q$4:Q$15,$G$4:$G$15,$W6)</f>
        <v>1208</v>
      </c>
      <c r="Z6">
        <f t="shared" si="12"/>
        <v>2416</v>
      </c>
      <c r="AA6">
        <f t="shared" si="12"/>
        <v>3624</v>
      </c>
      <c r="AB6">
        <f t="shared" si="12"/>
        <v>3360</v>
      </c>
      <c r="AC6">
        <f t="shared" si="12"/>
        <v>6720</v>
      </c>
      <c r="AE6" s="3" t="s">
        <v>107</v>
      </c>
      <c r="AF6" s="3"/>
      <c r="AG6" s="2" t="s">
        <v>110</v>
      </c>
      <c r="AH6">
        <v>7</v>
      </c>
      <c r="AI6">
        <f>SUMIFS(P$4:P$15,$F$4:$F$15,$AE6)</f>
        <v>1268</v>
      </c>
      <c r="AJ6">
        <f t="shared" ref="AJ6" si="13">SUMIFS(Q$4:Q$15,$F$4:$F$15,$AE6)</f>
        <v>2536</v>
      </c>
      <c r="AK6">
        <f t="shared" ref="AK6" si="14">SUMIFS(R$4:R$15,$F$4:$F$15,$AE6)</f>
        <v>5072</v>
      </c>
      <c r="AL6">
        <f t="shared" ref="AL6" si="15">SUMIFS(S$4:S$15,$F$4:$F$15,$AE6)</f>
        <v>7608</v>
      </c>
      <c r="AM6">
        <f t="shared" ref="AM6" si="16">SUMIFS(T$4:T$15,$F$4:$F$15,$AE6)</f>
        <v>8400</v>
      </c>
      <c r="AN6">
        <f t="shared" ref="AN6" si="17">SUMIFS(U$4:U$15,$F$4:$F$15,$AE6)</f>
        <v>16800</v>
      </c>
    </row>
    <row r="7" spans="2:40" x14ac:dyDescent="0.25">
      <c r="B7" s="1">
        <v>6</v>
      </c>
      <c r="C7" s="1" t="s">
        <v>23</v>
      </c>
      <c r="D7" s="17">
        <v>40000</v>
      </c>
      <c r="F7" t="s">
        <v>107</v>
      </c>
      <c r="G7" s="2" t="s">
        <v>98</v>
      </c>
      <c r="H7" s="16" t="s">
        <v>87</v>
      </c>
      <c r="I7" s="16">
        <v>7.0000000000000007E-2</v>
      </c>
      <c r="J7" s="16">
        <v>7.0000000000000007E-2</v>
      </c>
      <c r="K7" s="16">
        <v>7.0000000000000007E-2</v>
      </c>
      <c r="L7" s="16">
        <v>7.0000000000000007E-2</v>
      </c>
      <c r="M7" s="16">
        <v>7.0000000000000007E-2</v>
      </c>
      <c r="N7" s="16">
        <v>7.0000000000000007E-2</v>
      </c>
      <c r="P7">
        <f t="shared" si="7"/>
        <v>140</v>
      </c>
      <c r="Q7">
        <f t="shared" si="8"/>
        <v>280</v>
      </c>
      <c r="R7">
        <f t="shared" si="9"/>
        <v>560</v>
      </c>
      <c r="S7">
        <f t="shared" si="3"/>
        <v>840.00000000000011</v>
      </c>
      <c r="T7">
        <f t="shared" si="4"/>
        <v>1400.0000000000002</v>
      </c>
      <c r="U7">
        <f t="shared" si="5"/>
        <v>2800.0000000000005</v>
      </c>
      <c r="W7" s="3" t="s">
        <v>100</v>
      </c>
      <c r="X7">
        <f t="shared" ref="X7:AC7" si="18">SUMIFS(P$4:P$15,$G$4:$G$15,$W7)</f>
        <v>434</v>
      </c>
      <c r="Y7">
        <f t="shared" si="18"/>
        <v>868</v>
      </c>
      <c r="Z7">
        <f t="shared" si="18"/>
        <v>1736</v>
      </c>
      <c r="AA7">
        <f t="shared" si="18"/>
        <v>2604</v>
      </c>
      <c r="AB7">
        <f t="shared" si="18"/>
        <v>6000</v>
      </c>
      <c r="AC7">
        <f t="shared" si="18"/>
        <v>12000</v>
      </c>
    </row>
    <row r="8" spans="2:40" x14ac:dyDescent="0.25">
      <c r="F8" t="s">
        <v>107</v>
      </c>
      <c r="G8" s="2" t="s">
        <v>98</v>
      </c>
      <c r="H8" t="s">
        <v>88</v>
      </c>
      <c r="I8" s="16">
        <v>0.09</v>
      </c>
      <c r="J8" s="16">
        <v>0.09</v>
      </c>
      <c r="K8" s="16">
        <v>0.09</v>
      </c>
      <c r="L8" s="16">
        <v>0.09</v>
      </c>
      <c r="M8" s="16">
        <v>5.6000000000000001E-2</v>
      </c>
      <c r="N8" s="16">
        <v>5.6000000000000001E-2</v>
      </c>
      <c r="P8">
        <f t="shared" si="7"/>
        <v>180</v>
      </c>
      <c r="Q8">
        <f t="shared" si="8"/>
        <v>360</v>
      </c>
      <c r="R8">
        <f t="shared" si="9"/>
        <v>720</v>
      </c>
      <c r="S8">
        <f t="shared" si="3"/>
        <v>1080</v>
      </c>
      <c r="T8">
        <f t="shared" si="4"/>
        <v>1120</v>
      </c>
      <c r="U8">
        <f t="shared" si="5"/>
        <v>2240</v>
      </c>
      <c r="W8" s="3"/>
    </row>
    <row r="9" spans="2:40" x14ac:dyDescent="0.25">
      <c r="F9" t="s">
        <v>107</v>
      </c>
      <c r="G9" s="2" t="s">
        <v>98</v>
      </c>
      <c r="H9" s="16" t="s">
        <v>89</v>
      </c>
      <c r="I9" s="16">
        <v>0.10199999999999999</v>
      </c>
      <c r="J9" s="16">
        <v>0.10199999999999999</v>
      </c>
      <c r="K9" s="16">
        <v>0.10199999999999999</v>
      </c>
      <c r="L9" s="16">
        <v>0.10199999999999999</v>
      </c>
      <c r="M9" s="16">
        <v>5.6000000000000001E-2</v>
      </c>
      <c r="N9" s="16">
        <v>5.6000000000000001E-2</v>
      </c>
      <c r="P9">
        <f t="shared" si="7"/>
        <v>204</v>
      </c>
      <c r="Q9">
        <f t="shared" si="8"/>
        <v>408</v>
      </c>
      <c r="R9">
        <f t="shared" si="9"/>
        <v>816</v>
      </c>
      <c r="S9">
        <f t="shared" si="3"/>
        <v>1224</v>
      </c>
      <c r="T9">
        <f t="shared" si="4"/>
        <v>1120</v>
      </c>
      <c r="U9">
        <f t="shared" si="5"/>
        <v>2240</v>
      </c>
      <c r="W9" s="3"/>
    </row>
    <row r="10" spans="2:40" x14ac:dyDescent="0.25">
      <c r="F10" t="s">
        <v>107</v>
      </c>
      <c r="G10" s="2" t="s">
        <v>99</v>
      </c>
      <c r="H10" t="s">
        <v>90</v>
      </c>
      <c r="I10" s="16">
        <v>0.111</v>
      </c>
      <c r="J10" s="16">
        <v>0.111</v>
      </c>
      <c r="K10" s="16">
        <v>0.111</v>
      </c>
      <c r="L10" s="16">
        <v>0.111</v>
      </c>
      <c r="M10" s="16">
        <v>5.6000000000000001E-2</v>
      </c>
      <c r="N10" s="16">
        <v>5.6000000000000001E-2</v>
      </c>
      <c r="P10">
        <f t="shared" si="7"/>
        <v>222</v>
      </c>
      <c r="Q10">
        <f>J10*Q$2</f>
        <v>444</v>
      </c>
      <c r="R10">
        <f>K10*R$2</f>
        <v>888</v>
      </c>
      <c r="S10">
        <f>L10*S$2</f>
        <v>1332</v>
      </c>
      <c r="T10">
        <f t="shared" si="4"/>
        <v>1120</v>
      </c>
      <c r="U10">
        <f t="shared" si="5"/>
        <v>2240</v>
      </c>
      <c r="W10" s="3"/>
    </row>
    <row r="11" spans="2:40" x14ac:dyDescent="0.25">
      <c r="F11" t="s">
        <v>107</v>
      </c>
      <c r="G11" s="2" t="s">
        <v>99</v>
      </c>
      <c r="H11" s="16" t="s">
        <v>91</v>
      </c>
      <c r="I11" s="16">
        <v>0.104</v>
      </c>
      <c r="J11" s="16">
        <v>0.104</v>
      </c>
      <c r="K11" s="16">
        <v>0.104</v>
      </c>
      <c r="L11" s="16">
        <v>0.104</v>
      </c>
      <c r="M11" s="16">
        <v>5.6000000000000001E-2</v>
      </c>
      <c r="N11" s="16">
        <v>5.6000000000000001E-2</v>
      </c>
      <c r="P11">
        <f t="shared" si="7"/>
        <v>208</v>
      </c>
      <c r="Q11">
        <f t="shared" si="8"/>
        <v>416</v>
      </c>
      <c r="R11">
        <f t="shared" si="9"/>
        <v>832</v>
      </c>
      <c r="S11">
        <f t="shared" si="3"/>
        <v>1248</v>
      </c>
      <c r="T11">
        <f t="shared" si="4"/>
        <v>1120</v>
      </c>
      <c r="U11">
        <f t="shared" si="5"/>
        <v>2240</v>
      </c>
    </row>
    <row r="12" spans="2:40" x14ac:dyDescent="0.25">
      <c r="F12" t="s">
        <v>107</v>
      </c>
      <c r="G12" s="2" t="s">
        <v>99</v>
      </c>
      <c r="H12" t="s">
        <v>92</v>
      </c>
      <c r="I12" s="16">
        <v>8.6999999999999994E-2</v>
      </c>
      <c r="J12" s="16">
        <v>8.6999999999999994E-2</v>
      </c>
      <c r="K12" s="16">
        <v>8.6999999999999994E-2</v>
      </c>
      <c r="L12" s="16">
        <v>8.6999999999999994E-2</v>
      </c>
      <c r="M12" s="16">
        <v>5.6000000000000001E-2</v>
      </c>
      <c r="N12" s="16">
        <v>5.6000000000000001E-2</v>
      </c>
      <c r="P12">
        <f t="shared" si="7"/>
        <v>174</v>
      </c>
      <c r="Q12">
        <f t="shared" si="8"/>
        <v>348</v>
      </c>
      <c r="R12">
        <f t="shared" si="9"/>
        <v>696</v>
      </c>
      <c r="S12">
        <f>L12*S$2</f>
        <v>1044</v>
      </c>
      <c r="T12">
        <f>M12*T$2</f>
        <v>1120</v>
      </c>
      <c r="U12">
        <f t="shared" si="5"/>
        <v>2240</v>
      </c>
    </row>
    <row r="13" spans="2:40" x14ac:dyDescent="0.25">
      <c r="F13" t="s">
        <v>107</v>
      </c>
      <c r="G13" s="2" t="s">
        <v>100</v>
      </c>
      <c r="H13" s="16" t="s">
        <v>93</v>
      </c>
      <c r="I13" s="16">
        <v>7.0000000000000007E-2</v>
      </c>
      <c r="J13" s="16">
        <v>7.0000000000000007E-2</v>
      </c>
      <c r="K13" s="16">
        <v>7.0000000000000007E-2</v>
      </c>
      <c r="L13" s="16">
        <v>7.0000000000000007E-2</v>
      </c>
      <c r="M13" s="16">
        <v>7.0000000000000007E-2</v>
      </c>
      <c r="N13" s="16">
        <v>7.0000000000000007E-2</v>
      </c>
      <c r="P13">
        <f t="shared" si="7"/>
        <v>140</v>
      </c>
      <c r="Q13">
        <f t="shared" si="8"/>
        <v>280</v>
      </c>
      <c r="R13">
        <f t="shared" si="9"/>
        <v>560</v>
      </c>
      <c r="S13">
        <f t="shared" si="3"/>
        <v>840.00000000000011</v>
      </c>
      <c r="T13">
        <f t="shared" si="4"/>
        <v>1400.0000000000002</v>
      </c>
      <c r="U13">
        <f t="shared" si="5"/>
        <v>2800.0000000000005</v>
      </c>
    </row>
    <row r="14" spans="2:40" x14ac:dyDescent="0.25">
      <c r="C14" s="16"/>
      <c r="D14" s="16"/>
      <c r="F14" t="s">
        <v>106</v>
      </c>
      <c r="G14" s="2" t="s">
        <v>100</v>
      </c>
      <c r="H14" t="s">
        <v>94</v>
      </c>
      <c r="I14" s="16">
        <v>7.3999999999999996E-2</v>
      </c>
      <c r="J14" s="16">
        <v>7.3999999999999996E-2</v>
      </c>
      <c r="K14" s="16">
        <v>7.3999999999999996E-2</v>
      </c>
      <c r="L14" s="16">
        <v>7.3999999999999996E-2</v>
      </c>
      <c r="M14" s="16">
        <v>0.11</v>
      </c>
      <c r="N14" s="16">
        <v>0.11</v>
      </c>
      <c r="P14">
        <f t="shared" si="7"/>
        <v>148</v>
      </c>
      <c r="Q14">
        <f>J14*Q$2</f>
        <v>296</v>
      </c>
      <c r="R14">
        <f>K14*R$2</f>
        <v>592</v>
      </c>
      <c r="S14">
        <f>L14*S$2</f>
        <v>888</v>
      </c>
      <c r="T14">
        <f>M14*T$2</f>
        <v>2200</v>
      </c>
      <c r="U14">
        <f t="shared" si="5"/>
        <v>4400</v>
      </c>
    </row>
    <row r="15" spans="2:40" x14ac:dyDescent="0.25">
      <c r="C15" s="16"/>
      <c r="D15" s="16"/>
      <c r="F15" t="s">
        <v>106</v>
      </c>
      <c r="G15" s="2" t="s">
        <v>100</v>
      </c>
      <c r="H15" s="16" t="s">
        <v>95</v>
      </c>
      <c r="I15" s="16">
        <v>7.2999999999999995E-2</v>
      </c>
      <c r="J15" s="16">
        <v>7.2999999999999995E-2</v>
      </c>
      <c r="K15" s="16">
        <v>7.2999999999999995E-2</v>
      </c>
      <c r="L15" s="16">
        <v>7.2999999999999995E-2</v>
      </c>
      <c r="M15" s="16">
        <v>0.12</v>
      </c>
      <c r="N15" s="16">
        <v>0.12</v>
      </c>
      <c r="P15">
        <f t="shared" si="7"/>
        <v>146</v>
      </c>
      <c r="Q15">
        <f t="shared" si="8"/>
        <v>292</v>
      </c>
      <c r="R15">
        <f t="shared" si="9"/>
        <v>584</v>
      </c>
      <c r="S15">
        <f t="shared" si="3"/>
        <v>876</v>
      </c>
      <c r="T15">
        <f t="shared" si="4"/>
        <v>2400</v>
      </c>
      <c r="U15">
        <f t="shared" si="5"/>
        <v>4800</v>
      </c>
    </row>
    <row r="16" spans="2:40" x14ac:dyDescent="0.25">
      <c r="C16" s="16"/>
      <c r="D16" s="16"/>
    </row>
    <row r="17" spans="3:10" x14ac:dyDescent="0.25">
      <c r="C17" s="16"/>
      <c r="D17" s="16"/>
    </row>
    <row r="18" spans="3:10" x14ac:dyDescent="0.25">
      <c r="C18" s="16"/>
      <c r="D18" s="16"/>
    </row>
    <row r="19" spans="3:10" x14ac:dyDescent="0.25">
      <c r="C19" s="16"/>
      <c r="D19" s="16"/>
    </row>
    <row r="20" spans="3:10" x14ac:dyDescent="0.25">
      <c r="C20" s="16"/>
      <c r="D20" s="16"/>
    </row>
    <row r="21" spans="3:10" x14ac:dyDescent="0.25">
      <c r="C21" s="16"/>
      <c r="D21" s="16"/>
    </row>
    <row r="22" spans="3:10" x14ac:dyDescent="0.25">
      <c r="C22" s="16"/>
      <c r="D22" s="16"/>
    </row>
    <row r="23" spans="3:10" x14ac:dyDescent="0.25">
      <c r="C23" s="16"/>
      <c r="D23" s="16"/>
    </row>
    <row r="24" spans="3:10" x14ac:dyDescent="0.25">
      <c r="C24" s="16"/>
      <c r="D24" s="16"/>
    </row>
    <row r="25" spans="3:10" x14ac:dyDescent="0.25">
      <c r="C25" s="16"/>
      <c r="D25" s="16"/>
      <c r="G25" s="18"/>
      <c r="H25" s="16"/>
      <c r="I25" s="16"/>
      <c r="J25" s="1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14999847407452621"/>
  </sheetPr>
  <dimension ref="B1:AT98"/>
  <sheetViews>
    <sheetView showGridLines="0" workbookViewId="0">
      <pane ySplit="1" topLeftCell="A2" activePane="bottomLeft" state="frozen"/>
      <selection activeCell="K15" sqref="K15"/>
      <selection pane="bottomLeft" activeCell="K15" sqref="K15"/>
    </sheetView>
  </sheetViews>
  <sheetFormatPr defaultRowHeight="15" x14ac:dyDescent="0.25"/>
  <cols>
    <col min="1" max="1" width="5.7109375" customWidth="1"/>
    <col min="2" max="2" width="36.140625" customWidth="1"/>
    <col min="3" max="5" width="18.85546875" customWidth="1"/>
    <col min="6" max="6" width="5.7109375" customWidth="1"/>
    <col min="7" max="7" width="23.5703125" customWidth="1"/>
    <col min="8" max="8" width="8.7109375" customWidth="1"/>
    <col min="9" max="9" width="3.28515625" customWidth="1"/>
    <col min="10" max="10" width="23.5703125" customWidth="1"/>
    <col min="11" max="11" width="8.7109375" customWidth="1"/>
    <col min="12" max="12" width="3.28515625" customWidth="1"/>
    <col min="13" max="13" width="18" bestFit="1" customWidth="1"/>
    <col min="14" max="14" width="3.28515625" customWidth="1"/>
    <col min="15" max="15" width="23.5703125" customWidth="1"/>
    <col min="16" max="16" width="8.7109375" customWidth="1"/>
    <col min="17" max="17" width="3.28515625" customWidth="1"/>
    <col min="18" max="18" width="23.5703125" customWidth="1"/>
    <col min="19" max="19" width="8.7109375" customWidth="1"/>
    <col min="20" max="20" width="3.28515625" customWidth="1"/>
    <col min="23" max="23" width="18.140625" bestFit="1" customWidth="1"/>
    <col min="26" max="26" width="23.5703125" style="3" bestFit="1" customWidth="1"/>
    <col min="27" max="27" width="23.5703125" style="3" customWidth="1"/>
    <col min="29" max="29" width="9.85546875" style="3" bestFit="1" customWidth="1"/>
    <col min="30" max="30" width="6.85546875" style="3" bestFit="1" customWidth="1"/>
    <col min="33" max="33" width="16.42578125" bestFit="1" customWidth="1"/>
    <col min="34" max="34" width="16.42578125" customWidth="1"/>
    <col min="36" max="36" width="13.140625" bestFit="1" customWidth="1"/>
    <col min="38" max="38" width="13.140625" bestFit="1" customWidth="1"/>
    <col min="40" max="40" width="27.140625" bestFit="1" customWidth="1"/>
    <col min="44" max="44" width="10.5703125" bestFit="1" customWidth="1"/>
  </cols>
  <sheetData>
    <row r="1" spans="2:46" x14ac:dyDescent="0.25">
      <c r="B1" s="15" t="s">
        <v>114</v>
      </c>
      <c r="C1" s="15" t="s">
        <v>134</v>
      </c>
      <c r="D1" s="51" t="s">
        <v>186</v>
      </c>
      <c r="E1" s="51" t="s">
        <v>184</v>
      </c>
      <c r="G1" s="15" t="s">
        <v>63</v>
      </c>
      <c r="H1" s="15" t="s">
        <v>60</v>
      </c>
      <c r="J1" s="15" t="s">
        <v>64</v>
      </c>
      <c r="K1" s="15" t="s">
        <v>60</v>
      </c>
      <c r="M1" s="15" t="s">
        <v>331</v>
      </c>
      <c r="O1" s="15" t="s">
        <v>42</v>
      </c>
      <c r="P1" s="15" t="s">
        <v>60</v>
      </c>
      <c r="R1" s="15" t="s">
        <v>65</v>
      </c>
      <c r="S1" s="15" t="s">
        <v>60</v>
      </c>
      <c r="U1" s="51" t="s">
        <v>173</v>
      </c>
      <c r="W1" s="51" t="s">
        <v>175</v>
      </c>
      <c r="Y1" s="51" t="s">
        <v>108</v>
      </c>
      <c r="Z1" s="51" t="s">
        <v>366</v>
      </c>
      <c r="AA1" s="51" t="s">
        <v>180</v>
      </c>
      <c r="AC1" s="51" t="s">
        <v>401</v>
      </c>
      <c r="AD1" s="51" t="s">
        <v>101</v>
      </c>
      <c r="AF1" s="51" t="s">
        <v>108</v>
      </c>
      <c r="AG1" s="51" t="s">
        <v>180</v>
      </c>
      <c r="AH1" s="95" t="s">
        <v>333</v>
      </c>
      <c r="AJ1" s="51" t="s">
        <v>181</v>
      </c>
      <c r="AL1" s="51" t="s">
        <v>178</v>
      </c>
      <c r="AN1" s="51" t="s">
        <v>12</v>
      </c>
      <c r="AP1" s="51" t="s">
        <v>18</v>
      </c>
      <c r="AR1" s="51" t="s">
        <v>295</v>
      </c>
      <c r="AT1" s="51" t="s">
        <v>28</v>
      </c>
    </row>
    <row r="2" spans="2:46" x14ac:dyDescent="0.25">
      <c r="B2" s="3" t="s">
        <v>176</v>
      </c>
      <c r="C2" s="3" t="s">
        <v>37</v>
      </c>
      <c r="D2" s="2" t="s">
        <v>198</v>
      </c>
      <c r="E2" s="2" t="s">
        <v>188</v>
      </c>
      <c r="G2" t="s">
        <v>37</v>
      </c>
      <c r="H2" t="s">
        <v>39</v>
      </c>
      <c r="J2" t="s">
        <v>0</v>
      </c>
      <c r="K2" t="s">
        <v>56</v>
      </c>
      <c r="M2" t="s">
        <v>332</v>
      </c>
      <c r="O2" t="s">
        <v>22</v>
      </c>
      <c r="P2" t="s">
        <v>24</v>
      </c>
      <c r="R2" t="s">
        <v>9</v>
      </c>
      <c r="S2" t="s">
        <v>66</v>
      </c>
      <c r="U2" t="s">
        <v>171</v>
      </c>
      <c r="W2" t="s">
        <v>71</v>
      </c>
      <c r="Y2">
        <v>0</v>
      </c>
      <c r="Z2" s="1" t="s">
        <v>334</v>
      </c>
      <c r="AA2" s="1" t="s">
        <v>369</v>
      </c>
      <c r="AC2" s="1">
        <v>1</v>
      </c>
      <c r="AD2" s="1" t="s">
        <v>84</v>
      </c>
      <c r="AF2" s="2">
        <v>1</v>
      </c>
      <c r="AG2" s="2" t="s">
        <v>123</v>
      </c>
      <c r="AH2" s="2">
        <v>2013</v>
      </c>
      <c r="AJ2" s="52" t="s">
        <v>182</v>
      </c>
      <c r="AL2" s="52" t="s">
        <v>182</v>
      </c>
      <c r="AN2" s="52" t="s">
        <v>182</v>
      </c>
      <c r="AR2" t="s">
        <v>208</v>
      </c>
      <c r="AT2" t="s">
        <v>294</v>
      </c>
    </row>
    <row r="3" spans="2:46" x14ac:dyDescent="0.25">
      <c r="B3" s="3" t="s">
        <v>190</v>
      </c>
      <c r="C3" s="3" t="s">
        <v>12</v>
      </c>
      <c r="D3" s="2" t="s">
        <v>198</v>
      </c>
      <c r="E3" s="2" t="s">
        <v>188</v>
      </c>
      <c r="G3" t="s">
        <v>38</v>
      </c>
      <c r="H3" t="s">
        <v>40</v>
      </c>
      <c r="J3" t="s">
        <v>1</v>
      </c>
      <c r="K3" t="s">
        <v>57</v>
      </c>
      <c r="M3" t="s">
        <v>542</v>
      </c>
      <c r="O3" t="s">
        <v>23</v>
      </c>
      <c r="P3" t="s">
        <v>25</v>
      </c>
      <c r="R3" t="s">
        <v>13</v>
      </c>
      <c r="S3" t="s">
        <v>67</v>
      </c>
      <c r="U3" t="s">
        <v>172</v>
      </c>
      <c r="W3" t="s">
        <v>73</v>
      </c>
      <c r="Y3">
        <v>1</v>
      </c>
      <c r="Z3" s="1" t="s">
        <v>404</v>
      </c>
      <c r="AA3" s="1" t="s">
        <v>403</v>
      </c>
      <c r="AC3" s="1">
        <v>2</v>
      </c>
      <c r="AD3" s="1" t="s">
        <v>85</v>
      </c>
      <c r="AF3" s="2">
        <v>2</v>
      </c>
      <c r="AG3" s="2" t="s">
        <v>166</v>
      </c>
      <c r="AH3" s="2">
        <v>2014</v>
      </c>
      <c r="AJ3" s="3" t="s">
        <v>183</v>
      </c>
      <c r="AL3" s="3" t="s">
        <v>183</v>
      </c>
      <c r="AN3" s="3" t="s">
        <v>183</v>
      </c>
      <c r="AP3" s="2"/>
      <c r="AR3" t="s">
        <v>199</v>
      </c>
      <c r="AT3" t="s">
        <v>293</v>
      </c>
    </row>
    <row r="4" spans="2:46" x14ac:dyDescent="0.25">
      <c r="B4" s="3" t="s">
        <v>38</v>
      </c>
      <c r="C4" s="3" t="s">
        <v>178</v>
      </c>
      <c r="D4" s="2" t="s">
        <v>198</v>
      </c>
      <c r="E4" s="2" t="s">
        <v>188</v>
      </c>
      <c r="G4" t="s">
        <v>12</v>
      </c>
      <c r="H4" t="s">
        <v>41</v>
      </c>
      <c r="J4" t="s">
        <v>2</v>
      </c>
      <c r="K4" t="s">
        <v>26</v>
      </c>
      <c r="M4" t="s">
        <v>165</v>
      </c>
      <c r="U4" t="s">
        <v>201</v>
      </c>
      <c r="Y4">
        <v>1</v>
      </c>
      <c r="Z4" s="1" t="s">
        <v>406</v>
      </c>
      <c r="AA4" s="1" t="s">
        <v>405</v>
      </c>
      <c r="AC4" s="1">
        <v>3</v>
      </c>
      <c r="AD4" s="1" t="s">
        <v>86</v>
      </c>
      <c r="AF4" s="2">
        <v>3</v>
      </c>
      <c r="AG4" s="2" t="s">
        <v>167</v>
      </c>
      <c r="AH4" s="2">
        <v>2015</v>
      </c>
      <c r="AL4" s="3" t="s">
        <v>320</v>
      </c>
      <c r="AN4" s="3" t="s">
        <v>544</v>
      </c>
      <c r="AP4" s="2" t="s">
        <v>170</v>
      </c>
    </row>
    <row r="5" spans="2:46" x14ac:dyDescent="0.25">
      <c r="B5" s="3" t="s">
        <v>547</v>
      </c>
      <c r="C5" s="3" t="s">
        <v>549</v>
      </c>
      <c r="D5" s="2" t="s">
        <v>199</v>
      </c>
      <c r="E5" s="2" t="s">
        <v>188</v>
      </c>
      <c r="G5" t="s">
        <v>68</v>
      </c>
      <c r="H5" t="s">
        <v>21</v>
      </c>
      <c r="J5" t="s">
        <v>3</v>
      </c>
      <c r="K5" t="s">
        <v>58</v>
      </c>
      <c r="U5" t="s">
        <v>203</v>
      </c>
      <c r="Y5">
        <v>1</v>
      </c>
      <c r="Z5" s="1" t="s">
        <v>335</v>
      </c>
      <c r="AA5" s="1" t="s">
        <v>370</v>
      </c>
      <c r="AC5" s="1">
        <v>4</v>
      </c>
      <c r="AD5" s="1" t="s">
        <v>87</v>
      </c>
      <c r="AF5" s="2">
        <v>4</v>
      </c>
      <c r="AG5" s="2" t="s">
        <v>168</v>
      </c>
      <c r="AH5" s="2">
        <v>2016</v>
      </c>
      <c r="AP5" s="2"/>
    </row>
    <row r="6" spans="2:46" x14ac:dyDescent="0.25">
      <c r="B6" s="3" t="s">
        <v>548</v>
      </c>
      <c r="C6" s="3" t="s">
        <v>550</v>
      </c>
      <c r="D6" s="2" t="s">
        <v>199</v>
      </c>
      <c r="E6" s="2" t="s">
        <v>188</v>
      </c>
      <c r="G6" t="s">
        <v>69</v>
      </c>
      <c r="H6" t="s">
        <v>70</v>
      </c>
      <c r="J6" t="s">
        <v>4</v>
      </c>
      <c r="K6" t="s">
        <v>59</v>
      </c>
      <c r="U6" t="s">
        <v>174</v>
      </c>
      <c r="Y6">
        <v>2</v>
      </c>
      <c r="Z6" s="1" t="s">
        <v>408</v>
      </c>
      <c r="AA6" s="1" t="s">
        <v>407</v>
      </c>
      <c r="AC6" s="1">
        <v>5</v>
      </c>
      <c r="AD6" s="1" t="s">
        <v>88</v>
      </c>
      <c r="AF6" s="2">
        <v>5</v>
      </c>
      <c r="AG6" s="2" t="s">
        <v>141</v>
      </c>
      <c r="AH6" s="2">
        <v>2017</v>
      </c>
    </row>
    <row r="7" spans="2:46" x14ac:dyDescent="0.25">
      <c r="B7" s="3" t="s">
        <v>191</v>
      </c>
      <c r="C7" s="3" t="s">
        <v>192</v>
      </c>
      <c r="D7" s="2" t="s">
        <v>198</v>
      </c>
      <c r="E7" s="2" t="s">
        <v>189</v>
      </c>
      <c r="G7" t="s">
        <v>11</v>
      </c>
      <c r="H7" t="s">
        <v>61</v>
      </c>
      <c r="Y7">
        <v>2</v>
      </c>
      <c r="Z7" s="1" t="s">
        <v>410</v>
      </c>
      <c r="AA7" s="1" t="s">
        <v>409</v>
      </c>
      <c r="AC7" s="1">
        <v>6</v>
      </c>
      <c r="AD7" s="1" t="s">
        <v>89</v>
      </c>
      <c r="AF7" s="2">
        <v>6</v>
      </c>
      <c r="AG7" s="2" t="s">
        <v>124</v>
      </c>
      <c r="AH7" s="2">
        <v>2018</v>
      </c>
    </row>
    <row r="8" spans="2:46" x14ac:dyDescent="0.25">
      <c r="B8" s="3" t="s">
        <v>217</v>
      </c>
      <c r="C8" s="3" t="s">
        <v>216</v>
      </c>
      <c r="D8" s="2" t="s">
        <v>198</v>
      </c>
      <c r="E8" s="2" t="s">
        <v>189</v>
      </c>
      <c r="G8" t="s">
        <v>30</v>
      </c>
      <c r="H8" t="s">
        <v>55</v>
      </c>
      <c r="Y8">
        <v>2</v>
      </c>
      <c r="Z8" s="1" t="s">
        <v>336</v>
      </c>
      <c r="AA8" s="1" t="s">
        <v>371</v>
      </c>
      <c r="AC8" s="1">
        <v>7</v>
      </c>
      <c r="AD8" s="1" t="s">
        <v>90</v>
      </c>
      <c r="AF8" s="2">
        <v>7</v>
      </c>
      <c r="AG8" s="2" t="s">
        <v>128</v>
      </c>
      <c r="AH8" s="2">
        <v>2019</v>
      </c>
    </row>
    <row r="9" spans="2:46" x14ac:dyDescent="0.25">
      <c r="B9" s="3" t="s">
        <v>204</v>
      </c>
      <c r="C9" s="3" t="s">
        <v>205</v>
      </c>
      <c r="D9" s="2" t="s">
        <v>198</v>
      </c>
      <c r="E9" s="2" t="s">
        <v>189</v>
      </c>
      <c r="G9" t="s">
        <v>31</v>
      </c>
      <c r="H9" t="s">
        <v>62</v>
      </c>
      <c r="Y9">
        <v>3</v>
      </c>
      <c r="Z9" s="1" t="s">
        <v>412</v>
      </c>
      <c r="AA9" s="1" t="s">
        <v>411</v>
      </c>
      <c r="AC9" s="1">
        <v>8</v>
      </c>
      <c r="AD9" s="1" t="s">
        <v>91</v>
      </c>
      <c r="AF9" s="2">
        <v>8</v>
      </c>
      <c r="AG9" s="2" t="s">
        <v>169</v>
      </c>
      <c r="AH9" s="2">
        <v>2020</v>
      </c>
    </row>
    <row r="10" spans="2:46" x14ac:dyDescent="0.25">
      <c r="B10" s="3" t="s">
        <v>204</v>
      </c>
      <c r="C10" s="3" t="s">
        <v>206</v>
      </c>
      <c r="D10" s="2" t="s">
        <v>198</v>
      </c>
      <c r="E10" s="2" t="s">
        <v>189</v>
      </c>
      <c r="G10" t="s">
        <v>115</v>
      </c>
      <c r="H10" t="s">
        <v>117</v>
      </c>
      <c r="Y10">
        <v>3</v>
      </c>
      <c r="Z10" s="1" t="s">
        <v>414</v>
      </c>
      <c r="AA10" s="1" t="s">
        <v>413</v>
      </c>
      <c r="AC10" s="1">
        <v>9</v>
      </c>
      <c r="AD10" s="1" t="s">
        <v>92</v>
      </c>
    </row>
    <row r="11" spans="2:46" x14ac:dyDescent="0.25">
      <c r="B11" s="3" t="s">
        <v>30</v>
      </c>
      <c r="C11" s="3" t="s">
        <v>193</v>
      </c>
      <c r="D11" s="2" t="s">
        <v>199</v>
      </c>
      <c r="E11" s="2" t="s">
        <v>189</v>
      </c>
      <c r="G11" t="s">
        <v>116</v>
      </c>
      <c r="H11" t="s">
        <v>118</v>
      </c>
      <c r="Y11">
        <v>3</v>
      </c>
      <c r="Z11" s="1" t="s">
        <v>337</v>
      </c>
      <c r="AA11" s="1" t="s">
        <v>372</v>
      </c>
      <c r="AC11" s="1">
        <v>10</v>
      </c>
      <c r="AD11" s="1" t="s">
        <v>93</v>
      </c>
    </row>
    <row r="12" spans="2:46" x14ac:dyDescent="0.25">
      <c r="B12" s="3" t="s">
        <v>194</v>
      </c>
      <c r="C12" s="3" t="s">
        <v>195</v>
      </c>
      <c r="D12" s="2" t="s">
        <v>199</v>
      </c>
      <c r="E12" s="2" t="s">
        <v>189</v>
      </c>
      <c r="Y12">
        <v>4</v>
      </c>
      <c r="Z12" s="1" t="s">
        <v>416</v>
      </c>
      <c r="AA12" s="1" t="s">
        <v>415</v>
      </c>
      <c r="AC12" s="1">
        <v>11</v>
      </c>
      <c r="AD12" s="1" t="s">
        <v>94</v>
      </c>
    </row>
    <row r="13" spans="2:46" x14ac:dyDescent="0.25">
      <c r="B13" s="3" t="s">
        <v>209</v>
      </c>
      <c r="C13" s="3" t="s">
        <v>210</v>
      </c>
      <c r="D13" s="2" t="s">
        <v>199</v>
      </c>
      <c r="E13" s="2" t="s">
        <v>189</v>
      </c>
      <c r="Y13">
        <v>4</v>
      </c>
      <c r="Z13" s="1" t="s">
        <v>418</v>
      </c>
      <c r="AA13" s="1" t="s">
        <v>417</v>
      </c>
      <c r="AC13" s="1">
        <v>12</v>
      </c>
      <c r="AD13" s="1" t="s">
        <v>95</v>
      </c>
    </row>
    <row r="14" spans="2:46" x14ac:dyDescent="0.25">
      <c r="B14" s="3" t="s">
        <v>212</v>
      </c>
      <c r="C14" s="3" t="s">
        <v>211</v>
      </c>
      <c r="D14" s="2" t="s">
        <v>199</v>
      </c>
      <c r="E14" s="2" t="s">
        <v>189</v>
      </c>
      <c r="Y14">
        <v>4</v>
      </c>
      <c r="Z14" s="1" t="s">
        <v>338</v>
      </c>
      <c r="AA14" s="1" t="s">
        <v>373</v>
      </c>
      <c r="AC14" s="1"/>
      <c r="AD14" s="1"/>
    </row>
    <row r="15" spans="2:46" x14ac:dyDescent="0.25">
      <c r="Y15">
        <v>5</v>
      </c>
      <c r="Z15" s="1" t="s">
        <v>420</v>
      </c>
      <c r="AA15" s="1" t="s">
        <v>419</v>
      </c>
      <c r="AC15" s="1"/>
      <c r="AD15" s="1"/>
    </row>
    <row r="16" spans="2:46" x14ac:dyDescent="0.25">
      <c r="Y16">
        <v>5</v>
      </c>
      <c r="Z16" s="1" t="s">
        <v>422</v>
      </c>
      <c r="AA16" s="1" t="s">
        <v>421</v>
      </c>
      <c r="AC16" s="1"/>
      <c r="AD16" s="1"/>
    </row>
    <row r="17" spans="25:30" x14ac:dyDescent="0.25">
      <c r="Y17">
        <v>5</v>
      </c>
      <c r="Z17" s="1" t="s">
        <v>339</v>
      </c>
      <c r="AA17" s="1" t="s">
        <v>374</v>
      </c>
      <c r="AC17" s="1"/>
      <c r="AD17" s="1"/>
    </row>
    <row r="18" spans="25:30" x14ac:dyDescent="0.25">
      <c r="Y18">
        <v>6</v>
      </c>
      <c r="Z18" s="1" t="s">
        <v>424</v>
      </c>
      <c r="AA18" s="1" t="s">
        <v>423</v>
      </c>
      <c r="AC18" s="1"/>
      <c r="AD18" s="1"/>
    </row>
    <row r="19" spans="25:30" x14ac:dyDescent="0.25">
      <c r="Y19">
        <v>6</v>
      </c>
      <c r="Z19" s="1" t="s">
        <v>426</v>
      </c>
      <c r="AA19" s="1" t="s">
        <v>425</v>
      </c>
      <c r="AC19" s="1"/>
      <c r="AD19" s="1"/>
    </row>
    <row r="20" spans="25:30" x14ac:dyDescent="0.25">
      <c r="Y20">
        <v>6</v>
      </c>
      <c r="Z20" s="1" t="s">
        <v>340</v>
      </c>
      <c r="AA20" s="1" t="s">
        <v>375</v>
      </c>
      <c r="AC20" s="1"/>
      <c r="AD20" s="1"/>
    </row>
    <row r="21" spans="25:30" x14ac:dyDescent="0.25">
      <c r="Y21">
        <v>7</v>
      </c>
      <c r="Z21" s="1" t="s">
        <v>428</v>
      </c>
      <c r="AA21" s="1" t="s">
        <v>427</v>
      </c>
      <c r="AC21" s="1"/>
      <c r="AD21" s="1"/>
    </row>
    <row r="22" spans="25:30" x14ac:dyDescent="0.25">
      <c r="Y22">
        <v>7</v>
      </c>
      <c r="Z22" s="1" t="s">
        <v>430</v>
      </c>
      <c r="AA22" s="1" t="s">
        <v>429</v>
      </c>
      <c r="AC22" s="1"/>
      <c r="AD22" s="1"/>
    </row>
    <row r="23" spans="25:30" x14ac:dyDescent="0.25">
      <c r="Y23">
        <v>7</v>
      </c>
      <c r="Z23" s="1" t="s">
        <v>341</v>
      </c>
      <c r="AA23" s="1" t="s">
        <v>376</v>
      </c>
      <c r="AC23" s="1"/>
      <c r="AD23" s="1"/>
    </row>
    <row r="24" spans="25:30" x14ac:dyDescent="0.25">
      <c r="Y24">
        <v>8</v>
      </c>
      <c r="Z24" s="1" t="s">
        <v>432</v>
      </c>
      <c r="AA24" s="1" t="s">
        <v>431</v>
      </c>
      <c r="AC24" s="1"/>
      <c r="AD24" s="1"/>
    </row>
    <row r="25" spans="25:30" x14ac:dyDescent="0.25">
      <c r="Y25">
        <v>8</v>
      </c>
      <c r="Z25" s="1" t="s">
        <v>434</v>
      </c>
      <c r="AA25" s="1" t="s">
        <v>433</v>
      </c>
      <c r="AC25" s="1"/>
      <c r="AD25" s="1"/>
    </row>
    <row r="26" spans="25:30" x14ac:dyDescent="0.25">
      <c r="Y26">
        <v>8</v>
      </c>
      <c r="Z26" s="1" t="s">
        <v>342</v>
      </c>
      <c r="AA26" s="1" t="s">
        <v>377</v>
      </c>
      <c r="AC26" s="1"/>
      <c r="AD26" s="1"/>
    </row>
    <row r="27" spans="25:30" x14ac:dyDescent="0.25">
      <c r="Y27">
        <v>9</v>
      </c>
      <c r="Z27" s="1" t="s">
        <v>436</v>
      </c>
      <c r="AA27" s="1" t="s">
        <v>435</v>
      </c>
      <c r="AC27" s="1"/>
      <c r="AD27" s="1"/>
    </row>
    <row r="28" spans="25:30" x14ac:dyDescent="0.25">
      <c r="Y28">
        <v>9</v>
      </c>
      <c r="Z28" s="1" t="s">
        <v>438</v>
      </c>
      <c r="AA28" s="1" t="s">
        <v>437</v>
      </c>
      <c r="AC28" s="1"/>
      <c r="AD28" s="1"/>
    </row>
    <row r="29" spans="25:30" x14ac:dyDescent="0.25">
      <c r="Y29">
        <v>9</v>
      </c>
      <c r="Z29" s="1" t="s">
        <v>343</v>
      </c>
      <c r="AA29" s="1" t="s">
        <v>378</v>
      </c>
      <c r="AC29" s="1"/>
      <c r="AD29" s="1"/>
    </row>
    <row r="30" spans="25:30" x14ac:dyDescent="0.25">
      <c r="Y30">
        <v>10</v>
      </c>
      <c r="Z30" s="1" t="s">
        <v>440</v>
      </c>
      <c r="AA30" s="1" t="s">
        <v>439</v>
      </c>
      <c r="AC30" s="1"/>
      <c r="AD30" s="1"/>
    </row>
    <row r="31" spans="25:30" x14ac:dyDescent="0.25">
      <c r="Y31">
        <v>10</v>
      </c>
      <c r="Z31" s="1" t="s">
        <v>442</v>
      </c>
      <c r="AA31" s="1" t="s">
        <v>441</v>
      </c>
      <c r="AC31" s="1"/>
      <c r="AD31" s="1"/>
    </row>
    <row r="32" spans="25:30" x14ac:dyDescent="0.25">
      <c r="Y32">
        <v>10</v>
      </c>
      <c r="Z32" s="1" t="s">
        <v>344</v>
      </c>
      <c r="AA32" s="1" t="s">
        <v>379</v>
      </c>
      <c r="AC32" s="1"/>
      <c r="AD32" s="1"/>
    </row>
    <row r="33" spans="25:30" x14ac:dyDescent="0.25">
      <c r="Y33">
        <v>11</v>
      </c>
      <c r="Z33" s="1" t="s">
        <v>444</v>
      </c>
      <c r="AA33" s="1" t="s">
        <v>443</v>
      </c>
      <c r="AC33" s="1"/>
      <c r="AD33" s="1"/>
    </row>
    <row r="34" spans="25:30" x14ac:dyDescent="0.25">
      <c r="Y34">
        <v>11</v>
      </c>
      <c r="Z34" s="1" t="s">
        <v>446</v>
      </c>
      <c r="AA34" s="1" t="s">
        <v>445</v>
      </c>
    </row>
    <row r="35" spans="25:30" x14ac:dyDescent="0.25">
      <c r="Y35">
        <v>11</v>
      </c>
      <c r="Z35" s="1" t="s">
        <v>345</v>
      </c>
      <c r="AA35" s="1" t="s">
        <v>380</v>
      </c>
    </row>
    <row r="36" spans="25:30" x14ac:dyDescent="0.25">
      <c r="Y36">
        <v>12</v>
      </c>
      <c r="Z36" s="1" t="s">
        <v>448</v>
      </c>
      <c r="AA36" s="1" t="s">
        <v>447</v>
      </c>
    </row>
    <row r="37" spans="25:30" x14ac:dyDescent="0.25">
      <c r="Y37">
        <v>12</v>
      </c>
      <c r="Z37" s="1" t="s">
        <v>450</v>
      </c>
      <c r="AA37" s="1" t="s">
        <v>449</v>
      </c>
    </row>
    <row r="38" spans="25:30" x14ac:dyDescent="0.25">
      <c r="Y38">
        <v>12</v>
      </c>
      <c r="Z38" s="1" t="s">
        <v>346</v>
      </c>
      <c r="AA38" s="1" t="s">
        <v>381</v>
      </c>
    </row>
    <row r="39" spans="25:30" x14ac:dyDescent="0.25">
      <c r="Y39">
        <v>13</v>
      </c>
      <c r="Z39" s="1" t="s">
        <v>452</v>
      </c>
      <c r="AA39" s="1" t="s">
        <v>451</v>
      </c>
    </row>
    <row r="40" spans="25:30" x14ac:dyDescent="0.25">
      <c r="Y40">
        <v>13</v>
      </c>
      <c r="Z40" s="1" t="s">
        <v>454</v>
      </c>
      <c r="AA40" s="1" t="s">
        <v>453</v>
      </c>
    </row>
    <row r="41" spans="25:30" x14ac:dyDescent="0.25">
      <c r="Y41">
        <v>13</v>
      </c>
      <c r="Z41" s="1" t="s">
        <v>347</v>
      </c>
      <c r="AA41" s="1" t="s">
        <v>382</v>
      </c>
    </row>
    <row r="42" spans="25:30" x14ac:dyDescent="0.25">
      <c r="Y42">
        <v>14</v>
      </c>
      <c r="Z42" s="1" t="s">
        <v>456</v>
      </c>
      <c r="AA42" s="1" t="s">
        <v>455</v>
      </c>
    </row>
    <row r="43" spans="25:30" x14ac:dyDescent="0.25">
      <c r="Y43">
        <v>14</v>
      </c>
      <c r="Z43" s="1" t="s">
        <v>458</v>
      </c>
      <c r="AA43" s="1" t="s">
        <v>457</v>
      </c>
    </row>
    <row r="44" spans="25:30" x14ac:dyDescent="0.25">
      <c r="Y44">
        <v>14</v>
      </c>
      <c r="Z44" s="1" t="s">
        <v>348</v>
      </c>
      <c r="AA44" s="1" t="s">
        <v>383</v>
      </c>
    </row>
    <row r="45" spans="25:30" x14ac:dyDescent="0.25">
      <c r="Y45">
        <v>15</v>
      </c>
      <c r="Z45" s="1" t="s">
        <v>460</v>
      </c>
      <c r="AA45" s="1" t="s">
        <v>459</v>
      </c>
    </row>
    <row r="46" spans="25:30" x14ac:dyDescent="0.25">
      <c r="Y46">
        <v>15</v>
      </c>
      <c r="Z46" s="1" t="s">
        <v>462</v>
      </c>
      <c r="AA46" s="1" t="s">
        <v>461</v>
      </c>
    </row>
    <row r="47" spans="25:30" x14ac:dyDescent="0.25">
      <c r="Y47">
        <v>15</v>
      </c>
      <c r="Z47" s="1" t="s">
        <v>349</v>
      </c>
      <c r="AA47" s="1" t="s">
        <v>384</v>
      </c>
    </row>
    <row r="48" spans="25:30" x14ac:dyDescent="0.25">
      <c r="Y48">
        <v>16</v>
      </c>
      <c r="Z48" s="1" t="s">
        <v>464</v>
      </c>
      <c r="AA48" s="1" t="s">
        <v>463</v>
      </c>
    </row>
    <row r="49" spans="25:27" x14ac:dyDescent="0.25">
      <c r="Y49">
        <v>16</v>
      </c>
      <c r="Z49" s="1" t="s">
        <v>466</v>
      </c>
      <c r="AA49" s="1" t="s">
        <v>465</v>
      </c>
    </row>
    <row r="50" spans="25:27" x14ac:dyDescent="0.25">
      <c r="Y50">
        <v>16</v>
      </c>
      <c r="Z50" s="1" t="s">
        <v>350</v>
      </c>
      <c r="AA50" s="1" t="s">
        <v>385</v>
      </c>
    </row>
    <row r="51" spans="25:27" x14ac:dyDescent="0.25">
      <c r="Y51">
        <v>17</v>
      </c>
      <c r="Z51" s="1" t="s">
        <v>468</v>
      </c>
      <c r="AA51" s="1" t="s">
        <v>467</v>
      </c>
    </row>
    <row r="52" spans="25:27" x14ac:dyDescent="0.25">
      <c r="Y52">
        <v>17</v>
      </c>
      <c r="Z52" s="1" t="s">
        <v>470</v>
      </c>
      <c r="AA52" s="1" t="s">
        <v>469</v>
      </c>
    </row>
    <row r="53" spans="25:27" x14ac:dyDescent="0.25">
      <c r="Y53">
        <v>17</v>
      </c>
      <c r="Z53" s="1" t="s">
        <v>351</v>
      </c>
      <c r="AA53" s="1" t="s">
        <v>386</v>
      </c>
    </row>
    <row r="54" spans="25:27" x14ac:dyDescent="0.25">
      <c r="Y54">
        <v>18</v>
      </c>
      <c r="Z54" s="1" t="s">
        <v>472</v>
      </c>
      <c r="AA54" s="1" t="s">
        <v>471</v>
      </c>
    </row>
    <row r="55" spans="25:27" x14ac:dyDescent="0.25">
      <c r="Y55">
        <v>18</v>
      </c>
      <c r="Z55" s="1" t="s">
        <v>474</v>
      </c>
      <c r="AA55" s="1" t="s">
        <v>473</v>
      </c>
    </row>
    <row r="56" spans="25:27" x14ac:dyDescent="0.25">
      <c r="Y56">
        <v>18</v>
      </c>
      <c r="Z56" s="1" t="s">
        <v>352</v>
      </c>
      <c r="AA56" s="1" t="s">
        <v>387</v>
      </c>
    </row>
    <row r="57" spans="25:27" x14ac:dyDescent="0.25">
      <c r="Y57">
        <v>19</v>
      </c>
      <c r="Z57" s="1" t="s">
        <v>476</v>
      </c>
      <c r="AA57" s="1" t="s">
        <v>475</v>
      </c>
    </row>
    <row r="58" spans="25:27" x14ac:dyDescent="0.25">
      <c r="Y58">
        <v>19</v>
      </c>
      <c r="Z58" s="1" t="s">
        <v>478</v>
      </c>
      <c r="AA58" s="1" t="s">
        <v>477</v>
      </c>
    </row>
    <row r="59" spans="25:27" x14ac:dyDescent="0.25">
      <c r="Y59">
        <v>19</v>
      </c>
      <c r="Z59" s="1" t="s">
        <v>353</v>
      </c>
      <c r="AA59" s="1" t="s">
        <v>388</v>
      </c>
    </row>
    <row r="60" spans="25:27" x14ac:dyDescent="0.25">
      <c r="Y60">
        <v>20</v>
      </c>
      <c r="Z60" s="1" t="s">
        <v>480</v>
      </c>
      <c r="AA60" s="1" t="s">
        <v>479</v>
      </c>
    </row>
    <row r="61" spans="25:27" x14ac:dyDescent="0.25">
      <c r="Y61">
        <v>20</v>
      </c>
      <c r="Z61" s="1" t="s">
        <v>482</v>
      </c>
      <c r="AA61" s="1" t="s">
        <v>481</v>
      </c>
    </row>
    <row r="62" spans="25:27" x14ac:dyDescent="0.25">
      <c r="Y62">
        <v>20</v>
      </c>
      <c r="Z62" s="1" t="s">
        <v>354</v>
      </c>
      <c r="AA62" s="1" t="s">
        <v>389</v>
      </c>
    </row>
    <row r="63" spans="25:27" x14ac:dyDescent="0.25">
      <c r="Y63">
        <v>21</v>
      </c>
      <c r="Z63" s="1" t="s">
        <v>484</v>
      </c>
      <c r="AA63" s="1" t="s">
        <v>483</v>
      </c>
    </row>
    <row r="64" spans="25:27" x14ac:dyDescent="0.25">
      <c r="Y64">
        <v>21</v>
      </c>
      <c r="Z64" s="1" t="s">
        <v>486</v>
      </c>
      <c r="AA64" s="1" t="s">
        <v>485</v>
      </c>
    </row>
    <row r="65" spans="25:27" x14ac:dyDescent="0.25">
      <c r="Y65">
        <v>21</v>
      </c>
      <c r="Z65" s="1" t="s">
        <v>355</v>
      </c>
      <c r="AA65" s="1" t="s">
        <v>390</v>
      </c>
    </row>
    <row r="66" spans="25:27" x14ac:dyDescent="0.25">
      <c r="Y66">
        <v>22</v>
      </c>
      <c r="Z66" s="1" t="s">
        <v>488</v>
      </c>
      <c r="AA66" s="1" t="s">
        <v>487</v>
      </c>
    </row>
    <row r="67" spans="25:27" x14ac:dyDescent="0.25">
      <c r="Y67">
        <v>22</v>
      </c>
      <c r="Z67" s="1" t="s">
        <v>490</v>
      </c>
      <c r="AA67" s="1" t="s">
        <v>489</v>
      </c>
    </row>
    <row r="68" spans="25:27" x14ac:dyDescent="0.25">
      <c r="Y68">
        <v>22</v>
      </c>
      <c r="Z68" s="1" t="s">
        <v>356</v>
      </c>
      <c r="AA68" s="1" t="s">
        <v>391</v>
      </c>
    </row>
    <row r="69" spans="25:27" x14ac:dyDescent="0.25">
      <c r="Y69">
        <v>23</v>
      </c>
      <c r="Z69" s="1" t="s">
        <v>492</v>
      </c>
      <c r="AA69" s="1" t="s">
        <v>491</v>
      </c>
    </row>
    <row r="70" spans="25:27" x14ac:dyDescent="0.25">
      <c r="Y70">
        <v>23</v>
      </c>
      <c r="Z70" s="1" t="s">
        <v>494</v>
      </c>
      <c r="AA70" s="1" t="s">
        <v>493</v>
      </c>
    </row>
    <row r="71" spans="25:27" x14ac:dyDescent="0.25">
      <c r="Y71">
        <v>23</v>
      </c>
      <c r="Z71" s="1" t="s">
        <v>357</v>
      </c>
      <c r="AA71" s="1" t="s">
        <v>392</v>
      </c>
    </row>
    <row r="72" spans="25:27" x14ac:dyDescent="0.25">
      <c r="Y72">
        <v>24</v>
      </c>
      <c r="Z72" s="1" t="s">
        <v>496</v>
      </c>
      <c r="AA72" s="1" t="s">
        <v>495</v>
      </c>
    </row>
    <row r="73" spans="25:27" x14ac:dyDescent="0.25">
      <c r="Y73">
        <v>24</v>
      </c>
      <c r="Z73" s="1" t="s">
        <v>498</v>
      </c>
      <c r="AA73" s="1" t="s">
        <v>497</v>
      </c>
    </row>
    <row r="74" spans="25:27" x14ac:dyDescent="0.25">
      <c r="Y74">
        <v>24</v>
      </c>
      <c r="Z74" s="1" t="s">
        <v>358</v>
      </c>
      <c r="AA74" s="1" t="s">
        <v>393</v>
      </c>
    </row>
    <row r="75" spans="25:27" x14ac:dyDescent="0.25">
      <c r="Y75">
        <v>25</v>
      </c>
      <c r="Z75" s="1" t="s">
        <v>500</v>
      </c>
      <c r="AA75" s="1" t="s">
        <v>499</v>
      </c>
    </row>
    <row r="76" spans="25:27" x14ac:dyDescent="0.25">
      <c r="Y76">
        <v>25</v>
      </c>
      <c r="Z76" s="1" t="s">
        <v>502</v>
      </c>
      <c r="AA76" s="1" t="s">
        <v>501</v>
      </c>
    </row>
    <row r="77" spans="25:27" x14ac:dyDescent="0.25">
      <c r="Y77">
        <v>25</v>
      </c>
      <c r="Z77" s="1" t="s">
        <v>359</v>
      </c>
      <c r="AA77" s="1" t="s">
        <v>394</v>
      </c>
    </row>
    <row r="78" spans="25:27" x14ac:dyDescent="0.25">
      <c r="Y78">
        <v>26</v>
      </c>
      <c r="Z78" s="1" t="s">
        <v>504</v>
      </c>
      <c r="AA78" s="1" t="s">
        <v>503</v>
      </c>
    </row>
    <row r="79" spans="25:27" x14ac:dyDescent="0.25">
      <c r="Y79">
        <v>26</v>
      </c>
      <c r="Z79" s="1" t="s">
        <v>506</v>
      </c>
      <c r="AA79" s="1" t="s">
        <v>505</v>
      </c>
    </row>
    <row r="80" spans="25:27" x14ac:dyDescent="0.25">
      <c r="Y80">
        <v>26</v>
      </c>
      <c r="Z80" s="1" t="s">
        <v>360</v>
      </c>
      <c r="AA80" s="1" t="s">
        <v>395</v>
      </c>
    </row>
    <row r="81" spans="25:27" x14ac:dyDescent="0.25">
      <c r="Y81">
        <v>27</v>
      </c>
      <c r="Z81" s="1" t="s">
        <v>508</v>
      </c>
      <c r="AA81" s="1" t="s">
        <v>507</v>
      </c>
    </row>
    <row r="82" spans="25:27" x14ac:dyDescent="0.25">
      <c r="Y82">
        <v>27</v>
      </c>
      <c r="Z82" s="1" t="s">
        <v>510</v>
      </c>
      <c r="AA82" s="1" t="s">
        <v>509</v>
      </c>
    </row>
    <row r="83" spans="25:27" x14ac:dyDescent="0.25">
      <c r="Y83">
        <v>27</v>
      </c>
      <c r="Z83" s="1" t="s">
        <v>361</v>
      </c>
      <c r="AA83" s="1" t="s">
        <v>396</v>
      </c>
    </row>
    <row r="84" spans="25:27" x14ac:dyDescent="0.25">
      <c r="Y84">
        <v>28</v>
      </c>
      <c r="Z84" s="1" t="s">
        <v>512</v>
      </c>
      <c r="AA84" s="1" t="s">
        <v>511</v>
      </c>
    </row>
    <row r="85" spans="25:27" x14ac:dyDescent="0.25">
      <c r="Y85">
        <v>28</v>
      </c>
      <c r="Z85" s="1" t="s">
        <v>514</v>
      </c>
      <c r="AA85" s="1" t="s">
        <v>513</v>
      </c>
    </row>
    <row r="86" spans="25:27" x14ac:dyDescent="0.25">
      <c r="Y86">
        <v>28</v>
      </c>
      <c r="Z86" s="1" t="s">
        <v>362</v>
      </c>
      <c r="AA86" s="1" t="s">
        <v>397</v>
      </c>
    </row>
    <row r="87" spans="25:27" x14ac:dyDescent="0.25">
      <c r="Y87">
        <v>29</v>
      </c>
      <c r="Z87" s="1" t="s">
        <v>516</v>
      </c>
      <c r="AA87" s="1" t="s">
        <v>515</v>
      </c>
    </row>
    <row r="88" spans="25:27" x14ac:dyDescent="0.25">
      <c r="Y88">
        <v>29</v>
      </c>
      <c r="Z88" s="1" t="s">
        <v>518</v>
      </c>
      <c r="AA88" s="1" t="s">
        <v>517</v>
      </c>
    </row>
    <row r="89" spans="25:27" x14ac:dyDescent="0.25">
      <c r="Y89">
        <v>29</v>
      </c>
      <c r="Z89" s="1" t="s">
        <v>363</v>
      </c>
      <c r="AA89" s="1" t="s">
        <v>398</v>
      </c>
    </row>
    <row r="90" spans="25:27" x14ac:dyDescent="0.25">
      <c r="Y90">
        <v>30</v>
      </c>
      <c r="Z90" s="1" t="s">
        <v>520</v>
      </c>
      <c r="AA90" s="1" t="s">
        <v>519</v>
      </c>
    </row>
    <row r="91" spans="25:27" x14ac:dyDescent="0.25">
      <c r="Y91">
        <v>30</v>
      </c>
      <c r="Z91" s="1" t="s">
        <v>522</v>
      </c>
      <c r="AA91" s="1" t="s">
        <v>521</v>
      </c>
    </row>
    <row r="92" spans="25:27" x14ac:dyDescent="0.25">
      <c r="Y92">
        <v>30</v>
      </c>
      <c r="Z92" s="1" t="s">
        <v>364</v>
      </c>
      <c r="AA92" s="1" t="s">
        <v>399</v>
      </c>
    </row>
    <row r="93" spans="25:27" x14ac:dyDescent="0.25">
      <c r="Y93">
        <v>31</v>
      </c>
      <c r="Z93" s="1" t="s">
        <v>524</v>
      </c>
      <c r="AA93" s="1" t="s">
        <v>523</v>
      </c>
    </row>
    <row r="94" spans="25:27" x14ac:dyDescent="0.25">
      <c r="Y94">
        <v>31</v>
      </c>
      <c r="Z94" s="1" t="s">
        <v>526</v>
      </c>
      <c r="AA94" s="1" t="s">
        <v>525</v>
      </c>
    </row>
    <row r="95" spans="25:27" x14ac:dyDescent="0.25">
      <c r="Y95">
        <v>31</v>
      </c>
      <c r="Z95" s="1" t="s">
        <v>365</v>
      </c>
      <c r="AA95" s="1" t="s">
        <v>400</v>
      </c>
    </row>
    <row r="96" spans="25:27" x14ac:dyDescent="0.25">
      <c r="Y96">
        <v>32</v>
      </c>
      <c r="Z96" s="1" t="s">
        <v>528</v>
      </c>
      <c r="AA96" s="1" t="s">
        <v>527</v>
      </c>
    </row>
    <row r="97" spans="25:27" x14ac:dyDescent="0.25">
      <c r="Y97">
        <v>32</v>
      </c>
      <c r="Z97" s="1" t="s">
        <v>530</v>
      </c>
      <c r="AA97" s="1" t="s">
        <v>529</v>
      </c>
    </row>
    <row r="98" spans="25:27" x14ac:dyDescent="0.25">
      <c r="Y98">
        <v>32</v>
      </c>
      <c r="Z98" s="1" t="s">
        <v>532</v>
      </c>
      <c r="AA98" s="1" t="s">
        <v>531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1A625-D07D-4638-B077-C0B20EE07892}">
  <sheetPr>
    <tabColor theme="0" tint="-0.14999847407452621"/>
  </sheetPr>
  <dimension ref="A1:AE292"/>
  <sheetViews>
    <sheetView workbookViewId="0">
      <pane xSplit="4" ySplit="10" topLeftCell="E269" activePane="bottomRight" state="frozen"/>
      <selection activeCell="K15" sqref="K15"/>
      <selection pane="topRight" activeCell="K15" sqref="K15"/>
      <selection pane="bottomLeft" activeCell="K15" sqref="K15"/>
      <selection pane="bottomRight" activeCell="K15" sqref="K15"/>
    </sheetView>
  </sheetViews>
  <sheetFormatPr defaultColWidth="14.7109375" defaultRowHeight="11.25" x14ac:dyDescent="0.2"/>
  <cols>
    <col min="1" max="12" width="14.7109375" style="57"/>
    <col min="13" max="13" width="14.7109375" style="80"/>
    <col min="14" max="16384" width="14.7109375" style="57"/>
  </cols>
  <sheetData>
    <row r="1" spans="1:31" s="53" customFormat="1" ht="99.95" customHeight="1" x14ac:dyDescent="0.2">
      <c r="E1" s="54" t="s">
        <v>220</v>
      </c>
      <c r="F1" s="54" t="s">
        <v>221</v>
      </c>
      <c r="G1" s="54" t="s">
        <v>222</v>
      </c>
      <c r="H1" s="54" t="s">
        <v>223</v>
      </c>
      <c r="I1" s="54" t="s">
        <v>224</v>
      </c>
      <c r="J1" s="54" t="s">
        <v>225</v>
      </c>
      <c r="K1" s="54" t="s">
        <v>226</v>
      </c>
      <c r="L1" s="54" t="s">
        <v>227</v>
      </c>
      <c r="M1" s="98" t="s">
        <v>228</v>
      </c>
      <c r="N1" s="54" t="s">
        <v>229</v>
      </c>
      <c r="O1" s="54" t="s">
        <v>230</v>
      </c>
      <c r="P1" s="54" t="s">
        <v>231</v>
      </c>
      <c r="Q1" s="54" t="s">
        <v>232</v>
      </c>
      <c r="R1" s="54" t="s">
        <v>233</v>
      </c>
      <c r="S1" s="54" t="s">
        <v>234</v>
      </c>
      <c r="T1" s="54" t="s">
        <v>235</v>
      </c>
      <c r="U1" s="54" t="s">
        <v>236</v>
      </c>
      <c r="V1" s="54" t="s">
        <v>237</v>
      </c>
      <c r="W1" s="54" t="s">
        <v>238</v>
      </c>
      <c r="X1" s="54" t="s">
        <v>239</v>
      </c>
      <c r="Y1" s="54" t="s">
        <v>240</v>
      </c>
      <c r="Z1" s="54" t="s">
        <v>241</v>
      </c>
      <c r="AA1" s="54" t="s">
        <v>242</v>
      </c>
      <c r="AB1" s="54" t="s">
        <v>243</v>
      </c>
      <c r="AC1" s="54" t="s">
        <v>244</v>
      </c>
      <c r="AD1" s="54" t="s">
        <v>245</v>
      </c>
      <c r="AE1" s="54" t="s">
        <v>246</v>
      </c>
    </row>
    <row r="2" spans="1:31" x14ac:dyDescent="0.2">
      <c r="D2" s="55" t="s">
        <v>50</v>
      </c>
      <c r="E2" s="56" t="s">
        <v>247</v>
      </c>
      <c r="F2" s="56" t="s">
        <v>247</v>
      </c>
      <c r="G2" s="56" t="s">
        <v>247</v>
      </c>
      <c r="H2" s="56" t="s">
        <v>247</v>
      </c>
      <c r="I2" s="56" t="s">
        <v>247</v>
      </c>
      <c r="J2" s="56" t="s">
        <v>247</v>
      </c>
      <c r="K2" s="56" t="s">
        <v>247</v>
      </c>
      <c r="L2" s="56" t="s">
        <v>247</v>
      </c>
      <c r="M2" s="99" t="s">
        <v>247</v>
      </c>
      <c r="N2" s="56" t="s">
        <v>248</v>
      </c>
      <c r="O2" s="56" t="s">
        <v>248</v>
      </c>
      <c r="P2" s="56" t="s">
        <v>248</v>
      </c>
      <c r="Q2" s="56" t="s">
        <v>248</v>
      </c>
      <c r="R2" s="56" t="s">
        <v>248</v>
      </c>
      <c r="S2" s="56" t="s">
        <v>248</v>
      </c>
      <c r="T2" s="56" t="s">
        <v>248</v>
      </c>
      <c r="U2" s="56" t="s">
        <v>248</v>
      </c>
      <c r="V2" s="56" t="s">
        <v>248</v>
      </c>
      <c r="W2" s="56" t="s">
        <v>248</v>
      </c>
      <c r="X2" s="56" t="s">
        <v>248</v>
      </c>
      <c r="Y2" s="56" t="s">
        <v>248</v>
      </c>
      <c r="Z2" s="56" t="s">
        <v>248</v>
      </c>
      <c r="AA2" s="56" t="s">
        <v>248</v>
      </c>
      <c r="AB2" s="56" t="s">
        <v>248</v>
      </c>
      <c r="AC2" s="56" t="s">
        <v>248</v>
      </c>
      <c r="AD2" s="56" t="s">
        <v>248</v>
      </c>
      <c r="AE2" s="56" t="s">
        <v>248</v>
      </c>
    </row>
    <row r="3" spans="1:31" x14ac:dyDescent="0.2">
      <c r="D3" s="55" t="s">
        <v>249</v>
      </c>
      <c r="E3" s="56" t="s">
        <v>250</v>
      </c>
      <c r="F3" s="56" t="s">
        <v>250</v>
      </c>
      <c r="G3" s="56" t="s">
        <v>250</v>
      </c>
      <c r="H3" s="56" t="s">
        <v>250</v>
      </c>
      <c r="I3" s="56" t="s">
        <v>250</v>
      </c>
      <c r="J3" s="56" t="s">
        <v>250</v>
      </c>
      <c r="K3" s="56" t="s">
        <v>250</v>
      </c>
      <c r="L3" s="56" t="s">
        <v>250</v>
      </c>
      <c r="M3" s="99" t="s">
        <v>250</v>
      </c>
      <c r="N3" s="56" t="s">
        <v>250</v>
      </c>
      <c r="O3" s="56" t="s">
        <v>250</v>
      </c>
      <c r="P3" s="56" t="s">
        <v>250</v>
      </c>
      <c r="Q3" s="56" t="s">
        <v>250</v>
      </c>
      <c r="R3" s="56" t="s">
        <v>250</v>
      </c>
      <c r="S3" s="56" t="s">
        <v>250</v>
      </c>
      <c r="T3" s="56" t="s">
        <v>250</v>
      </c>
      <c r="U3" s="56" t="s">
        <v>250</v>
      </c>
      <c r="V3" s="56" t="s">
        <v>250</v>
      </c>
      <c r="W3" s="56" t="s">
        <v>250</v>
      </c>
      <c r="X3" s="56" t="s">
        <v>250</v>
      </c>
      <c r="Y3" s="56" t="s">
        <v>250</v>
      </c>
      <c r="Z3" s="56" t="s">
        <v>250</v>
      </c>
      <c r="AA3" s="56" t="s">
        <v>250</v>
      </c>
      <c r="AB3" s="56" t="s">
        <v>250</v>
      </c>
      <c r="AC3" s="56" t="s">
        <v>250</v>
      </c>
      <c r="AD3" s="56" t="s">
        <v>250</v>
      </c>
      <c r="AE3" s="56" t="s">
        <v>250</v>
      </c>
    </row>
    <row r="4" spans="1:31" x14ac:dyDescent="0.2">
      <c r="D4" s="55" t="s">
        <v>251</v>
      </c>
      <c r="E4" s="56" t="s">
        <v>252</v>
      </c>
      <c r="F4" s="56" t="s">
        <v>252</v>
      </c>
      <c r="G4" s="56" t="s">
        <v>252</v>
      </c>
      <c r="H4" s="56" t="s">
        <v>252</v>
      </c>
      <c r="I4" s="56" t="s">
        <v>252</v>
      </c>
      <c r="J4" s="56" t="s">
        <v>252</v>
      </c>
      <c r="K4" s="56" t="s">
        <v>252</v>
      </c>
      <c r="L4" s="56" t="s">
        <v>252</v>
      </c>
      <c r="M4" s="99" t="s">
        <v>252</v>
      </c>
      <c r="N4" s="56" t="s">
        <v>253</v>
      </c>
      <c r="O4" s="56" t="s">
        <v>253</v>
      </c>
      <c r="P4" s="56" t="s">
        <v>253</v>
      </c>
      <c r="Q4" s="56" t="s">
        <v>253</v>
      </c>
      <c r="R4" s="56" t="s">
        <v>253</v>
      </c>
      <c r="S4" s="56" t="s">
        <v>253</v>
      </c>
      <c r="T4" s="56" t="s">
        <v>253</v>
      </c>
      <c r="U4" s="56" t="s">
        <v>253</v>
      </c>
      <c r="V4" s="56" t="s">
        <v>253</v>
      </c>
      <c r="W4" s="56" t="s">
        <v>253</v>
      </c>
      <c r="X4" s="56" t="s">
        <v>253</v>
      </c>
      <c r="Y4" s="56" t="s">
        <v>253</v>
      </c>
      <c r="Z4" s="56" t="s">
        <v>253</v>
      </c>
      <c r="AA4" s="56" t="s">
        <v>253</v>
      </c>
      <c r="AB4" s="56" t="s">
        <v>253</v>
      </c>
      <c r="AC4" s="56" t="s">
        <v>253</v>
      </c>
      <c r="AD4" s="56" t="s">
        <v>253</v>
      </c>
      <c r="AE4" s="56" t="s">
        <v>253</v>
      </c>
    </row>
    <row r="5" spans="1:31" x14ac:dyDescent="0.2">
      <c r="D5" s="55" t="s">
        <v>254</v>
      </c>
      <c r="E5" s="56" t="s">
        <v>255</v>
      </c>
      <c r="F5" s="56" t="s">
        <v>255</v>
      </c>
      <c r="G5" s="56" t="s">
        <v>255</v>
      </c>
      <c r="H5" s="56" t="s">
        <v>255</v>
      </c>
      <c r="I5" s="56" t="s">
        <v>255</v>
      </c>
      <c r="J5" s="56" t="s">
        <v>255</v>
      </c>
      <c r="K5" s="56" t="s">
        <v>255</v>
      </c>
      <c r="L5" s="56" t="s">
        <v>255</v>
      </c>
      <c r="M5" s="99" t="s">
        <v>255</v>
      </c>
      <c r="N5" s="56" t="s">
        <v>255</v>
      </c>
      <c r="O5" s="56" t="s">
        <v>255</v>
      </c>
      <c r="P5" s="56" t="s">
        <v>255</v>
      </c>
      <c r="Q5" s="56" t="s">
        <v>255</v>
      </c>
      <c r="R5" s="56" t="s">
        <v>255</v>
      </c>
      <c r="S5" s="56" t="s">
        <v>255</v>
      </c>
      <c r="T5" s="56" t="s">
        <v>255</v>
      </c>
      <c r="U5" s="56" t="s">
        <v>255</v>
      </c>
      <c r="V5" s="56" t="s">
        <v>255</v>
      </c>
      <c r="W5" s="56" t="s">
        <v>255</v>
      </c>
      <c r="X5" s="56" t="s">
        <v>255</v>
      </c>
      <c r="Y5" s="56" t="s">
        <v>255</v>
      </c>
      <c r="Z5" s="56" t="s">
        <v>255</v>
      </c>
      <c r="AA5" s="56" t="s">
        <v>255</v>
      </c>
      <c r="AB5" s="56" t="s">
        <v>255</v>
      </c>
      <c r="AC5" s="56" t="s">
        <v>255</v>
      </c>
      <c r="AD5" s="56" t="s">
        <v>255</v>
      </c>
      <c r="AE5" s="56" t="s">
        <v>255</v>
      </c>
    </row>
    <row r="6" spans="1:31" x14ac:dyDescent="0.2">
      <c r="D6" s="55" t="s">
        <v>256</v>
      </c>
      <c r="E6" s="57">
        <v>3</v>
      </c>
      <c r="F6" s="57">
        <v>3</v>
      </c>
      <c r="G6" s="57">
        <v>3</v>
      </c>
      <c r="H6" s="57">
        <v>3</v>
      </c>
      <c r="I6" s="57">
        <v>3</v>
      </c>
      <c r="J6" s="57">
        <v>3</v>
      </c>
      <c r="K6" s="57">
        <v>3</v>
      </c>
      <c r="L6" s="57">
        <v>3</v>
      </c>
      <c r="M6" s="96">
        <v>3</v>
      </c>
      <c r="N6" s="57">
        <v>3</v>
      </c>
      <c r="O6" s="57">
        <v>3</v>
      </c>
      <c r="P6" s="57">
        <v>3</v>
      </c>
      <c r="Q6" s="57">
        <v>3</v>
      </c>
      <c r="R6" s="57">
        <v>3</v>
      </c>
      <c r="S6" s="57">
        <v>3</v>
      </c>
      <c r="T6" s="57">
        <v>3</v>
      </c>
      <c r="U6" s="57">
        <v>3</v>
      </c>
      <c r="V6" s="57">
        <v>3</v>
      </c>
      <c r="W6" s="57">
        <v>3</v>
      </c>
      <c r="X6" s="57">
        <v>3</v>
      </c>
      <c r="Y6" s="57">
        <v>3</v>
      </c>
      <c r="Z6" s="57">
        <v>3</v>
      </c>
      <c r="AA6" s="57">
        <v>3</v>
      </c>
      <c r="AB6" s="57">
        <v>3</v>
      </c>
      <c r="AC6" s="57">
        <v>3</v>
      </c>
      <c r="AD6" s="57">
        <v>3</v>
      </c>
      <c r="AE6" s="57">
        <v>3</v>
      </c>
    </row>
    <row r="7" spans="1:31" s="59" customFormat="1" x14ac:dyDescent="0.2">
      <c r="D7" s="58" t="s">
        <v>257</v>
      </c>
      <c r="E7" s="59">
        <v>17777</v>
      </c>
      <c r="F7" s="59">
        <v>17777</v>
      </c>
      <c r="G7" s="59">
        <v>17777</v>
      </c>
      <c r="H7" s="59">
        <v>17777</v>
      </c>
      <c r="I7" s="59">
        <v>17777</v>
      </c>
      <c r="J7" s="59">
        <v>17777</v>
      </c>
      <c r="K7" s="59">
        <v>29465</v>
      </c>
      <c r="L7" s="59">
        <v>17777</v>
      </c>
      <c r="M7" s="97">
        <v>17777</v>
      </c>
      <c r="N7" s="59">
        <v>18142</v>
      </c>
      <c r="O7" s="59">
        <v>18142</v>
      </c>
      <c r="P7" s="59">
        <v>18142</v>
      </c>
      <c r="Q7" s="59">
        <v>18142</v>
      </c>
      <c r="R7" s="59">
        <v>18142</v>
      </c>
      <c r="S7" s="59">
        <v>18142</v>
      </c>
      <c r="T7" s="59">
        <v>29830</v>
      </c>
      <c r="U7" s="59">
        <v>18142</v>
      </c>
      <c r="V7" s="59">
        <v>18142</v>
      </c>
      <c r="W7" s="59">
        <v>17868</v>
      </c>
      <c r="X7" s="59">
        <v>17868</v>
      </c>
      <c r="Y7" s="59">
        <v>17868</v>
      </c>
      <c r="Z7" s="59">
        <v>17868</v>
      </c>
      <c r="AA7" s="59">
        <v>17868</v>
      </c>
      <c r="AB7" s="59">
        <v>17868</v>
      </c>
      <c r="AC7" s="59">
        <v>29556</v>
      </c>
      <c r="AD7" s="59">
        <v>17868</v>
      </c>
      <c r="AE7" s="59">
        <v>17868</v>
      </c>
    </row>
    <row r="8" spans="1:31" s="59" customFormat="1" x14ac:dyDescent="0.2">
      <c r="D8" s="58" t="s">
        <v>258</v>
      </c>
      <c r="E8" s="59">
        <v>43435</v>
      </c>
      <c r="F8" s="59">
        <v>43435</v>
      </c>
      <c r="G8" s="59">
        <v>43435</v>
      </c>
      <c r="H8" s="59">
        <v>43435</v>
      </c>
      <c r="I8" s="59">
        <v>43435</v>
      </c>
      <c r="J8" s="59">
        <v>43435</v>
      </c>
      <c r="K8" s="59">
        <v>43435</v>
      </c>
      <c r="L8" s="59">
        <v>43435</v>
      </c>
      <c r="M8" s="97">
        <v>43435</v>
      </c>
      <c r="N8" s="59">
        <v>43435</v>
      </c>
      <c r="O8" s="59">
        <v>43435</v>
      </c>
      <c r="P8" s="59">
        <v>43435</v>
      </c>
      <c r="Q8" s="59">
        <v>43435</v>
      </c>
      <c r="R8" s="59">
        <v>43435</v>
      </c>
      <c r="S8" s="59">
        <v>43435</v>
      </c>
      <c r="T8" s="59">
        <v>43435</v>
      </c>
      <c r="U8" s="59">
        <v>43435</v>
      </c>
      <c r="V8" s="59">
        <v>43435</v>
      </c>
      <c r="W8" s="59">
        <v>43435</v>
      </c>
      <c r="X8" s="59">
        <v>43435</v>
      </c>
      <c r="Y8" s="59">
        <v>43435</v>
      </c>
      <c r="Z8" s="59">
        <v>43435</v>
      </c>
      <c r="AA8" s="59">
        <v>43435</v>
      </c>
      <c r="AB8" s="59">
        <v>43435</v>
      </c>
      <c r="AC8" s="59">
        <v>43435</v>
      </c>
      <c r="AD8" s="59">
        <v>43435</v>
      </c>
      <c r="AE8" s="59">
        <v>43435</v>
      </c>
    </row>
    <row r="9" spans="1:31" x14ac:dyDescent="0.2">
      <c r="D9" s="55" t="s">
        <v>259</v>
      </c>
      <c r="E9" s="57">
        <v>282</v>
      </c>
      <c r="F9" s="57">
        <v>282</v>
      </c>
      <c r="G9" s="57">
        <v>282</v>
      </c>
      <c r="H9" s="57">
        <v>282</v>
      </c>
      <c r="I9" s="57">
        <v>282</v>
      </c>
      <c r="J9" s="57">
        <v>282</v>
      </c>
      <c r="K9" s="57">
        <v>154</v>
      </c>
      <c r="L9" s="57">
        <v>282</v>
      </c>
      <c r="M9" s="96">
        <v>282</v>
      </c>
      <c r="N9" s="57">
        <v>278</v>
      </c>
      <c r="O9" s="57">
        <v>278</v>
      </c>
      <c r="P9" s="57">
        <v>278</v>
      </c>
      <c r="Q9" s="57">
        <v>278</v>
      </c>
      <c r="R9" s="57">
        <v>278</v>
      </c>
      <c r="S9" s="57">
        <v>278</v>
      </c>
      <c r="T9" s="57">
        <v>150</v>
      </c>
      <c r="U9" s="57">
        <v>278</v>
      </c>
      <c r="V9" s="57">
        <v>278</v>
      </c>
      <c r="W9" s="57">
        <v>281</v>
      </c>
      <c r="X9" s="57">
        <v>281</v>
      </c>
      <c r="Y9" s="57">
        <v>281</v>
      </c>
      <c r="Z9" s="57">
        <v>281</v>
      </c>
      <c r="AA9" s="57">
        <v>281</v>
      </c>
      <c r="AB9" s="57">
        <v>281</v>
      </c>
      <c r="AC9" s="57">
        <v>153</v>
      </c>
      <c r="AD9" s="57">
        <v>281</v>
      </c>
      <c r="AE9" s="57">
        <v>281</v>
      </c>
    </row>
    <row r="10" spans="1:31" x14ac:dyDescent="0.2">
      <c r="D10" s="55" t="s">
        <v>260</v>
      </c>
      <c r="E10" s="56" t="s">
        <v>261</v>
      </c>
      <c r="F10" s="56" t="s">
        <v>262</v>
      </c>
      <c r="G10" s="56" t="s">
        <v>263</v>
      </c>
      <c r="H10" s="56" t="s">
        <v>264</v>
      </c>
      <c r="I10" s="56" t="s">
        <v>265</v>
      </c>
      <c r="J10" s="56" t="s">
        <v>266</v>
      </c>
      <c r="K10" s="56" t="s">
        <v>267</v>
      </c>
      <c r="L10" s="56" t="s">
        <v>268</v>
      </c>
      <c r="M10" s="99" t="s">
        <v>269</v>
      </c>
      <c r="N10" s="56" t="s">
        <v>270</v>
      </c>
      <c r="O10" s="56" t="s">
        <v>271</v>
      </c>
      <c r="P10" s="56" t="s">
        <v>272</v>
      </c>
      <c r="Q10" s="56" t="s">
        <v>273</v>
      </c>
      <c r="R10" s="56" t="s">
        <v>274</v>
      </c>
      <c r="S10" s="56" t="s">
        <v>275</v>
      </c>
      <c r="T10" s="56" t="s">
        <v>276</v>
      </c>
      <c r="U10" s="56" t="s">
        <v>277</v>
      </c>
      <c r="V10" s="56" t="s">
        <v>278</v>
      </c>
      <c r="W10" s="56" t="s">
        <v>279</v>
      </c>
      <c r="X10" s="56" t="s">
        <v>280</v>
      </c>
      <c r="Y10" s="56" t="s">
        <v>281</v>
      </c>
      <c r="Z10" s="56" t="s">
        <v>282</v>
      </c>
      <c r="AA10" s="56" t="s">
        <v>283</v>
      </c>
      <c r="AB10" s="56" t="s">
        <v>284</v>
      </c>
      <c r="AC10" s="56" t="s">
        <v>285</v>
      </c>
      <c r="AD10" s="56" t="s">
        <v>286</v>
      </c>
      <c r="AE10" s="56" t="s">
        <v>287</v>
      </c>
    </row>
    <row r="11" spans="1:31" x14ac:dyDescent="0.2">
      <c r="A11" s="57" t="str">
        <f>C11&amp;"_"&amp;B11</f>
        <v>1948_9</v>
      </c>
      <c r="B11" s="57">
        <f>MONTH(D11)</f>
        <v>9</v>
      </c>
      <c r="C11" s="57">
        <f>YEAR(D11)</f>
        <v>1948</v>
      </c>
      <c r="D11" s="60">
        <v>17777</v>
      </c>
      <c r="E11" s="61">
        <v>3.7</v>
      </c>
      <c r="F11" s="61">
        <v>3.8</v>
      </c>
      <c r="G11" s="61">
        <v>3.7</v>
      </c>
      <c r="H11" s="61">
        <v>3.8</v>
      </c>
      <c r="I11" s="61">
        <v>3.7</v>
      </c>
      <c r="J11" s="61">
        <v>3.8</v>
      </c>
      <c r="L11" s="61">
        <v>3.9</v>
      </c>
      <c r="M11" s="81">
        <v>3.7</v>
      </c>
    </row>
    <row r="12" spans="1:31" x14ac:dyDescent="0.2">
      <c r="A12" s="57" t="str">
        <f t="shared" ref="A12:A75" si="0">C12&amp;"_"&amp;B12</f>
        <v>1948_12</v>
      </c>
      <c r="B12" s="57">
        <f t="shared" ref="B12:B75" si="1">MONTH(D12)</f>
        <v>12</v>
      </c>
      <c r="C12" s="57">
        <f t="shared" ref="C12:C75" si="2">YEAR(D12)</f>
        <v>1948</v>
      </c>
      <c r="D12" s="60">
        <v>17868</v>
      </c>
      <c r="E12" s="61">
        <v>3.7</v>
      </c>
      <c r="F12" s="61">
        <v>3.8</v>
      </c>
      <c r="G12" s="61">
        <v>3.7</v>
      </c>
      <c r="H12" s="61">
        <v>3.9</v>
      </c>
      <c r="I12" s="61">
        <v>3.8</v>
      </c>
      <c r="J12" s="61">
        <v>3.9</v>
      </c>
      <c r="L12" s="61">
        <v>4.0999999999999996</v>
      </c>
      <c r="M12" s="81">
        <v>3.8</v>
      </c>
      <c r="W12" s="61">
        <v>0</v>
      </c>
      <c r="X12" s="61">
        <v>0</v>
      </c>
      <c r="Y12" s="61">
        <v>0</v>
      </c>
      <c r="Z12" s="61">
        <v>2.6</v>
      </c>
      <c r="AA12" s="61">
        <v>2.7</v>
      </c>
      <c r="AB12" s="61">
        <v>2.6</v>
      </c>
      <c r="AD12" s="61">
        <v>5.0999999999999996</v>
      </c>
      <c r="AE12" s="61">
        <v>2.7</v>
      </c>
    </row>
    <row r="13" spans="1:31" x14ac:dyDescent="0.2">
      <c r="A13" s="57" t="str">
        <f t="shared" si="0"/>
        <v>1949_3</v>
      </c>
      <c r="B13" s="57">
        <f t="shared" si="1"/>
        <v>3</v>
      </c>
      <c r="C13" s="57">
        <f t="shared" si="2"/>
        <v>1949</v>
      </c>
      <c r="D13" s="60">
        <v>17958</v>
      </c>
      <c r="E13" s="61">
        <v>3.9</v>
      </c>
      <c r="F13" s="61">
        <v>3.9</v>
      </c>
      <c r="G13" s="61">
        <v>3.8</v>
      </c>
      <c r="H13" s="61">
        <v>4</v>
      </c>
      <c r="I13" s="61">
        <v>3.9</v>
      </c>
      <c r="J13" s="61">
        <v>4</v>
      </c>
      <c r="L13" s="61">
        <v>4.0999999999999996</v>
      </c>
      <c r="M13" s="81">
        <v>3.9</v>
      </c>
      <c r="W13" s="61">
        <v>5.4</v>
      </c>
      <c r="X13" s="61">
        <v>2.6</v>
      </c>
      <c r="Y13" s="61">
        <v>2.7</v>
      </c>
      <c r="Z13" s="61">
        <v>2.6</v>
      </c>
      <c r="AA13" s="61">
        <v>2.6</v>
      </c>
      <c r="AB13" s="61">
        <v>2.6</v>
      </c>
      <c r="AD13" s="61">
        <v>0</v>
      </c>
      <c r="AE13" s="61">
        <v>2.6</v>
      </c>
    </row>
    <row r="14" spans="1:31" x14ac:dyDescent="0.2">
      <c r="A14" s="57" t="str">
        <f t="shared" si="0"/>
        <v>1949_6</v>
      </c>
      <c r="B14" s="57">
        <f t="shared" si="1"/>
        <v>6</v>
      </c>
      <c r="C14" s="57">
        <f t="shared" si="2"/>
        <v>1949</v>
      </c>
      <c r="D14" s="60">
        <v>18050</v>
      </c>
      <c r="E14" s="61">
        <v>3.9</v>
      </c>
      <c r="F14" s="61">
        <v>4</v>
      </c>
      <c r="G14" s="61">
        <v>3.9</v>
      </c>
      <c r="H14" s="61">
        <v>4</v>
      </c>
      <c r="I14" s="61">
        <v>4</v>
      </c>
      <c r="J14" s="61">
        <v>4.0999999999999996</v>
      </c>
      <c r="L14" s="61">
        <v>4.2</v>
      </c>
      <c r="M14" s="81">
        <v>4</v>
      </c>
      <c r="W14" s="61">
        <v>0</v>
      </c>
      <c r="X14" s="61">
        <v>2.6</v>
      </c>
      <c r="Y14" s="61">
        <v>2.6</v>
      </c>
      <c r="Z14" s="61">
        <v>0</v>
      </c>
      <c r="AA14" s="61">
        <v>2.6</v>
      </c>
      <c r="AB14" s="61">
        <v>2.5</v>
      </c>
      <c r="AD14" s="61">
        <v>2.4</v>
      </c>
      <c r="AE14" s="61">
        <v>2.6</v>
      </c>
    </row>
    <row r="15" spans="1:31" x14ac:dyDescent="0.2">
      <c r="A15" s="57" t="str">
        <f t="shared" si="0"/>
        <v>1949_9</v>
      </c>
      <c r="B15" s="57">
        <f t="shared" si="1"/>
        <v>9</v>
      </c>
      <c r="C15" s="57">
        <f t="shared" si="2"/>
        <v>1949</v>
      </c>
      <c r="D15" s="60">
        <v>18142</v>
      </c>
      <c r="E15" s="61">
        <v>4</v>
      </c>
      <c r="F15" s="61">
        <v>4.0999999999999996</v>
      </c>
      <c r="G15" s="61">
        <v>4</v>
      </c>
      <c r="H15" s="61">
        <v>4.0999999999999996</v>
      </c>
      <c r="I15" s="61">
        <v>4.0999999999999996</v>
      </c>
      <c r="J15" s="61">
        <v>4.0999999999999996</v>
      </c>
      <c r="L15" s="61">
        <v>4.3</v>
      </c>
      <c r="M15" s="81">
        <v>4.0999999999999996</v>
      </c>
      <c r="N15" s="61">
        <v>8.1</v>
      </c>
      <c r="O15" s="61">
        <v>7.9</v>
      </c>
      <c r="P15" s="61">
        <v>8.1</v>
      </c>
      <c r="Q15" s="61">
        <v>7.9</v>
      </c>
      <c r="R15" s="61">
        <v>10.8</v>
      </c>
      <c r="S15" s="61">
        <v>7.9</v>
      </c>
      <c r="U15" s="61">
        <v>10.3</v>
      </c>
      <c r="V15" s="61">
        <v>10.8</v>
      </c>
      <c r="W15" s="61">
        <v>2.6</v>
      </c>
      <c r="X15" s="61">
        <v>2.5</v>
      </c>
      <c r="Y15" s="61">
        <v>2.6</v>
      </c>
      <c r="Z15" s="61">
        <v>2.5</v>
      </c>
      <c r="AA15" s="61">
        <v>2.5</v>
      </c>
      <c r="AB15" s="61">
        <v>0</v>
      </c>
      <c r="AD15" s="61">
        <v>2.4</v>
      </c>
      <c r="AE15" s="61">
        <v>2.5</v>
      </c>
    </row>
    <row r="16" spans="1:31" x14ac:dyDescent="0.2">
      <c r="A16" s="57" t="str">
        <f t="shared" si="0"/>
        <v>1949_12</v>
      </c>
      <c r="B16" s="57">
        <f t="shared" si="1"/>
        <v>12</v>
      </c>
      <c r="C16" s="57">
        <f t="shared" si="2"/>
        <v>1949</v>
      </c>
      <c r="D16" s="60">
        <v>18233</v>
      </c>
      <c r="E16" s="61">
        <v>4.0999999999999996</v>
      </c>
      <c r="F16" s="61">
        <v>4.2</v>
      </c>
      <c r="G16" s="61">
        <v>4.0999999999999996</v>
      </c>
      <c r="H16" s="61">
        <v>4.0999999999999996</v>
      </c>
      <c r="I16" s="61">
        <v>4.2</v>
      </c>
      <c r="J16" s="61">
        <v>4.2</v>
      </c>
      <c r="L16" s="61">
        <v>4.3</v>
      </c>
      <c r="M16" s="81">
        <v>4.0999999999999996</v>
      </c>
      <c r="N16" s="61">
        <v>10.8</v>
      </c>
      <c r="O16" s="61">
        <v>10.5</v>
      </c>
      <c r="P16" s="61">
        <v>10.8</v>
      </c>
      <c r="Q16" s="61">
        <v>5.0999999999999996</v>
      </c>
      <c r="R16" s="61">
        <v>10.5</v>
      </c>
      <c r="S16" s="61">
        <v>7.7</v>
      </c>
      <c r="U16" s="61">
        <v>4.9000000000000004</v>
      </c>
      <c r="V16" s="61">
        <v>7.9</v>
      </c>
      <c r="W16" s="61">
        <v>2.5</v>
      </c>
      <c r="X16" s="61">
        <v>2.4</v>
      </c>
      <c r="Y16" s="61">
        <v>2.5</v>
      </c>
      <c r="Z16" s="61">
        <v>0</v>
      </c>
      <c r="AA16" s="61">
        <v>2.4</v>
      </c>
      <c r="AB16" s="61">
        <v>2.4</v>
      </c>
      <c r="AD16" s="61">
        <v>0</v>
      </c>
      <c r="AE16" s="61">
        <v>0</v>
      </c>
    </row>
    <row r="17" spans="1:31" x14ac:dyDescent="0.2">
      <c r="A17" s="57" t="str">
        <f t="shared" si="0"/>
        <v>1950_3</v>
      </c>
      <c r="B17" s="57">
        <f t="shared" si="1"/>
        <v>3</v>
      </c>
      <c r="C17" s="57">
        <f t="shared" si="2"/>
        <v>1950</v>
      </c>
      <c r="D17" s="60">
        <v>18323</v>
      </c>
      <c r="E17" s="61">
        <v>4.0999999999999996</v>
      </c>
      <c r="F17" s="61">
        <v>4.3</v>
      </c>
      <c r="G17" s="61">
        <v>4.0999999999999996</v>
      </c>
      <c r="H17" s="61">
        <v>4.2</v>
      </c>
      <c r="I17" s="61">
        <v>4.2</v>
      </c>
      <c r="J17" s="61">
        <v>4.2</v>
      </c>
      <c r="L17" s="61">
        <v>4.4000000000000004</v>
      </c>
      <c r="M17" s="81">
        <v>4.2</v>
      </c>
      <c r="N17" s="61">
        <v>5.0999999999999996</v>
      </c>
      <c r="O17" s="61">
        <v>10.3</v>
      </c>
      <c r="P17" s="61">
        <v>7.9</v>
      </c>
      <c r="Q17" s="61">
        <v>5</v>
      </c>
      <c r="R17" s="61">
        <v>7.7</v>
      </c>
      <c r="S17" s="61">
        <v>5</v>
      </c>
      <c r="U17" s="61">
        <v>7.3</v>
      </c>
      <c r="V17" s="61">
        <v>7.7</v>
      </c>
      <c r="W17" s="61">
        <v>0</v>
      </c>
      <c r="X17" s="61">
        <v>2.4</v>
      </c>
      <c r="Y17" s="61">
        <v>0</v>
      </c>
      <c r="Z17" s="61">
        <v>2.4</v>
      </c>
      <c r="AA17" s="61">
        <v>0</v>
      </c>
      <c r="AB17" s="61">
        <v>0</v>
      </c>
      <c r="AD17" s="61">
        <v>2.2999999999999998</v>
      </c>
      <c r="AE17" s="61">
        <v>2.4</v>
      </c>
    </row>
    <row r="18" spans="1:31" x14ac:dyDescent="0.2">
      <c r="A18" s="57" t="str">
        <f t="shared" si="0"/>
        <v>1950_6</v>
      </c>
      <c r="B18" s="57">
        <f t="shared" si="1"/>
        <v>6</v>
      </c>
      <c r="C18" s="57">
        <f t="shared" si="2"/>
        <v>1950</v>
      </c>
      <c r="D18" s="60">
        <v>18415</v>
      </c>
      <c r="E18" s="61">
        <v>4.3</v>
      </c>
      <c r="F18" s="61">
        <v>4.4000000000000004</v>
      </c>
      <c r="G18" s="61">
        <v>4.2</v>
      </c>
      <c r="H18" s="61">
        <v>4.4000000000000004</v>
      </c>
      <c r="I18" s="61">
        <v>4.4000000000000004</v>
      </c>
      <c r="J18" s="61">
        <v>4.3</v>
      </c>
      <c r="L18" s="61">
        <v>4.5999999999999996</v>
      </c>
      <c r="M18" s="81">
        <v>4.3</v>
      </c>
      <c r="N18" s="61">
        <v>10.3</v>
      </c>
      <c r="O18" s="61">
        <v>10</v>
      </c>
      <c r="P18" s="61">
        <v>7.7</v>
      </c>
      <c r="Q18" s="61">
        <v>10</v>
      </c>
      <c r="R18" s="61">
        <v>10</v>
      </c>
      <c r="S18" s="61">
        <v>4.9000000000000004</v>
      </c>
      <c r="U18" s="61">
        <v>9.5</v>
      </c>
      <c r="V18" s="61">
        <v>7.5</v>
      </c>
      <c r="W18" s="61">
        <v>4.9000000000000004</v>
      </c>
      <c r="X18" s="61">
        <v>2.2999999999999998</v>
      </c>
      <c r="Y18" s="61">
        <v>2.4</v>
      </c>
      <c r="Z18" s="61">
        <v>4.8</v>
      </c>
      <c r="AA18" s="61">
        <v>4.8</v>
      </c>
      <c r="AB18" s="61">
        <v>2.4</v>
      </c>
      <c r="AD18" s="61">
        <v>4.5</v>
      </c>
      <c r="AE18" s="61">
        <v>2.4</v>
      </c>
    </row>
    <row r="19" spans="1:31" x14ac:dyDescent="0.2">
      <c r="A19" s="57" t="str">
        <f t="shared" si="0"/>
        <v>1950_9</v>
      </c>
      <c r="B19" s="57">
        <f t="shared" si="1"/>
        <v>9</v>
      </c>
      <c r="C19" s="57">
        <f t="shared" si="2"/>
        <v>1950</v>
      </c>
      <c r="D19" s="60">
        <v>18507</v>
      </c>
      <c r="E19" s="61">
        <v>4.4000000000000004</v>
      </c>
      <c r="F19" s="61">
        <v>4.5</v>
      </c>
      <c r="G19" s="61">
        <v>4.3</v>
      </c>
      <c r="H19" s="61">
        <v>4.4000000000000004</v>
      </c>
      <c r="I19" s="61">
        <v>4.5</v>
      </c>
      <c r="J19" s="61">
        <v>4.4000000000000004</v>
      </c>
      <c r="L19" s="61">
        <v>4.7</v>
      </c>
      <c r="M19" s="81">
        <v>4.4000000000000004</v>
      </c>
      <c r="N19" s="61">
        <v>10</v>
      </c>
      <c r="O19" s="61">
        <v>9.8000000000000007</v>
      </c>
      <c r="P19" s="61">
        <v>7.5</v>
      </c>
      <c r="Q19" s="61">
        <v>7.3</v>
      </c>
      <c r="R19" s="61">
        <v>9.8000000000000007</v>
      </c>
      <c r="S19" s="61">
        <v>7.3</v>
      </c>
      <c r="U19" s="61">
        <v>9.3000000000000007</v>
      </c>
      <c r="V19" s="61">
        <v>7.3</v>
      </c>
      <c r="W19" s="61">
        <v>2.2999999999999998</v>
      </c>
      <c r="X19" s="61">
        <v>2.2999999999999998</v>
      </c>
      <c r="Y19" s="61">
        <v>2.4</v>
      </c>
      <c r="Z19" s="61">
        <v>0</v>
      </c>
      <c r="AA19" s="61">
        <v>2.2999999999999998</v>
      </c>
      <c r="AB19" s="61">
        <v>2.2999999999999998</v>
      </c>
      <c r="AD19" s="61">
        <v>2.2000000000000002</v>
      </c>
      <c r="AE19" s="61">
        <v>2.2999999999999998</v>
      </c>
    </row>
    <row r="20" spans="1:31" x14ac:dyDescent="0.2">
      <c r="A20" s="57" t="str">
        <f t="shared" si="0"/>
        <v>1950_12</v>
      </c>
      <c r="B20" s="57">
        <f t="shared" si="1"/>
        <v>12</v>
      </c>
      <c r="C20" s="57">
        <f t="shared" si="2"/>
        <v>1950</v>
      </c>
      <c r="D20" s="60">
        <v>18598</v>
      </c>
      <c r="E20" s="61">
        <v>4.5999999999999996</v>
      </c>
      <c r="F20" s="61">
        <v>4.5999999999999996</v>
      </c>
      <c r="G20" s="61">
        <v>4.4000000000000004</v>
      </c>
      <c r="H20" s="61">
        <v>4.5999999999999996</v>
      </c>
      <c r="I20" s="61">
        <v>4.5999999999999996</v>
      </c>
      <c r="J20" s="61">
        <v>4.5</v>
      </c>
      <c r="L20" s="61">
        <v>4.8</v>
      </c>
      <c r="M20" s="81">
        <v>4.5999999999999996</v>
      </c>
      <c r="N20" s="61">
        <v>12.2</v>
      </c>
      <c r="O20" s="61">
        <v>9.5</v>
      </c>
      <c r="P20" s="61">
        <v>7.3</v>
      </c>
      <c r="Q20" s="61">
        <v>12.2</v>
      </c>
      <c r="R20" s="61">
        <v>9.5</v>
      </c>
      <c r="S20" s="61">
        <v>7.1</v>
      </c>
      <c r="U20" s="61">
        <v>11.6</v>
      </c>
      <c r="V20" s="61">
        <v>12.2</v>
      </c>
      <c r="W20" s="61">
        <v>4.5</v>
      </c>
      <c r="X20" s="61">
        <v>2.2000000000000002</v>
      </c>
      <c r="Y20" s="61">
        <v>2.2999999999999998</v>
      </c>
      <c r="Z20" s="61">
        <v>4.5</v>
      </c>
      <c r="AA20" s="61">
        <v>2.2000000000000002</v>
      </c>
      <c r="AB20" s="61">
        <v>2.2999999999999998</v>
      </c>
      <c r="AD20" s="61">
        <v>2.1</v>
      </c>
      <c r="AE20" s="61">
        <v>4.5</v>
      </c>
    </row>
    <row r="21" spans="1:31" x14ac:dyDescent="0.2">
      <c r="A21" s="57" t="str">
        <f t="shared" si="0"/>
        <v>1951_3</v>
      </c>
      <c r="B21" s="57">
        <f t="shared" si="1"/>
        <v>3</v>
      </c>
      <c r="C21" s="57">
        <f t="shared" si="2"/>
        <v>1951</v>
      </c>
      <c r="D21" s="60">
        <v>18688</v>
      </c>
      <c r="E21" s="61">
        <v>4.7</v>
      </c>
      <c r="F21" s="61">
        <v>4.9000000000000004</v>
      </c>
      <c r="G21" s="61">
        <v>4.7</v>
      </c>
      <c r="H21" s="61">
        <v>4.8</v>
      </c>
      <c r="I21" s="61">
        <v>4.8</v>
      </c>
      <c r="J21" s="61">
        <v>4.8</v>
      </c>
      <c r="L21" s="61">
        <v>5.0999999999999996</v>
      </c>
      <c r="M21" s="81">
        <v>4.8</v>
      </c>
      <c r="N21" s="61">
        <v>14.6</v>
      </c>
      <c r="O21" s="61">
        <v>14</v>
      </c>
      <c r="P21" s="61">
        <v>14.6</v>
      </c>
      <c r="Q21" s="61">
        <v>14.3</v>
      </c>
      <c r="R21" s="61">
        <v>14.3</v>
      </c>
      <c r="S21" s="61">
        <v>14.3</v>
      </c>
      <c r="U21" s="61">
        <v>15.9</v>
      </c>
      <c r="V21" s="61">
        <v>14.3</v>
      </c>
      <c r="W21" s="61">
        <v>2.2000000000000002</v>
      </c>
      <c r="X21" s="61">
        <v>6.5</v>
      </c>
      <c r="Y21" s="61">
        <v>6.8</v>
      </c>
      <c r="Z21" s="61">
        <v>4.3</v>
      </c>
      <c r="AA21" s="61">
        <v>4.3</v>
      </c>
      <c r="AB21" s="61">
        <v>6.7</v>
      </c>
      <c r="AD21" s="61">
        <v>6.3</v>
      </c>
      <c r="AE21" s="61">
        <v>4.3</v>
      </c>
    </row>
    <row r="22" spans="1:31" x14ac:dyDescent="0.2">
      <c r="A22" s="57" t="str">
        <f t="shared" si="0"/>
        <v>1951_6</v>
      </c>
      <c r="B22" s="57">
        <f t="shared" si="1"/>
        <v>6</v>
      </c>
      <c r="C22" s="57">
        <f t="shared" si="2"/>
        <v>1951</v>
      </c>
      <c r="D22" s="60">
        <v>18780</v>
      </c>
      <c r="E22" s="61">
        <v>5.0999999999999996</v>
      </c>
      <c r="F22" s="61">
        <v>5.0999999999999996</v>
      </c>
      <c r="G22" s="61">
        <v>4.9000000000000004</v>
      </c>
      <c r="H22" s="61">
        <v>5.0999999999999996</v>
      </c>
      <c r="I22" s="61">
        <v>5.0999999999999996</v>
      </c>
      <c r="J22" s="61">
        <v>5.2</v>
      </c>
      <c r="L22" s="61">
        <v>5.4</v>
      </c>
      <c r="M22" s="81">
        <v>5.0999999999999996</v>
      </c>
      <c r="N22" s="61">
        <v>18.600000000000001</v>
      </c>
      <c r="O22" s="61">
        <v>15.9</v>
      </c>
      <c r="P22" s="61">
        <v>16.7</v>
      </c>
      <c r="Q22" s="61">
        <v>15.9</v>
      </c>
      <c r="R22" s="61">
        <v>15.9</v>
      </c>
      <c r="S22" s="61">
        <v>20.9</v>
      </c>
      <c r="U22" s="61">
        <v>17.399999999999999</v>
      </c>
      <c r="V22" s="61">
        <v>18.600000000000001</v>
      </c>
      <c r="W22" s="61">
        <v>8.5</v>
      </c>
      <c r="X22" s="61">
        <v>4.0999999999999996</v>
      </c>
      <c r="Y22" s="61">
        <v>4.3</v>
      </c>
      <c r="Z22" s="61">
        <v>6.3</v>
      </c>
      <c r="AA22" s="61">
        <v>6.3</v>
      </c>
      <c r="AB22" s="61">
        <v>8.3000000000000007</v>
      </c>
      <c r="AD22" s="61">
        <v>5.9</v>
      </c>
      <c r="AE22" s="61">
        <v>6.3</v>
      </c>
    </row>
    <row r="23" spans="1:31" x14ac:dyDescent="0.2">
      <c r="A23" s="57" t="str">
        <f t="shared" si="0"/>
        <v>1951_9</v>
      </c>
      <c r="B23" s="57">
        <f t="shared" si="1"/>
        <v>9</v>
      </c>
      <c r="C23" s="57">
        <f t="shared" si="2"/>
        <v>1951</v>
      </c>
      <c r="D23" s="60">
        <v>18872</v>
      </c>
      <c r="E23" s="61">
        <v>5.4</v>
      </c>
      <c r="F23" s="61">
        <v>5.4</v>
      </c>
      <c r="G23" s="61">
        <v>5.0999999999999996</v>
      </c>
      <c r="H23" s="61">
        <v>5.4</v>
      </c>
      <c r="I23" s="61">
        <v>5.4</v>
      </c>
      <c r="J23" s="61">
        <v>5.4</v>
      </c>
      <c r="L23" s="61">
        <v>5.7</v>
      </c>
      <c r="M23" s="81">
        <v>5.3</v>
      </c>
      <c r="N23" s="61">
        <v>22.7</v>
      </c>
      <c r="O23" s="61">
        <v>20</v>
      </c>
      <c r="P23" s="61">
        <v>18.600000000000001</v>
      </c>
      <c r="Q23" s="61">
        <v>22.7</v>
      </c>
      <c r="R23" s="61">
        <v>20</v>
      </c>
      <c r="S23" s="61">
        <v>22.7</v>
      </c>
      <c r="U23" s="61">
        <v>21.3</v>
      </c>
      <c r="V23" s="61">
        <v>20.5</v>
      </c>
      <c r="W23" s="61">
        <v>5.9</v>
      </c>
      <c r="X23" s="61">
        <v>5.9</v>
      </c>
      <c r="Y23" s="61">
        <v>4.0999999999999996</v>
      </c>
      <c r="Z23" s="61">
        <v>5.9</v>
      </c>
      <c r="AA23" s="61">
        <v>5.9</v>
      </c>
      <c r="AB23" s="61">
        <v>3.8</v>
      </c>
      <c r="AD23" s="61">
        <v>5.6</v>
      </c>
      <c r="AE23" s="61">
        <v>3.9</v>
      </c>
    </row>
    <row r="24" spans="1:31" x14ac:dyDescent="0.2">
      <c r="A24" s="57" t="str">
        <f t="shared" si="0"/>
        <v>1951_12</v>
      </c>
      <c r="B24" s="57">
        <f t="shared" si="1"/>
        <v>12</v>
      </c>
      <c r="C24" s="57">
        <f t="shared" si="2"/>
        <v>1951</v>
      </c>
      <c r="D24" s="60">
        <v>18963</v>
      </c>
      <c r="E24" s="61">
        <v>5.7</v>
      </c>
      <c r="F24" s="61">
        <v>5.8</v>
      </c>
      <c r="G24" s="61">
        <v>5.6</v>
      </c>
      <c r="H24" s="61">
        <v>5.7</v>
      </c>
      <c r="I24" s="61">
        <v>5.7</v>
      </c>
      <c r="J24" s="61">
        <v>5.8</v>
      </c>
      <c r="L24" s="61">
        <v>6</v>
      </c>
      <c r="M24" s="81">
        <v>5.7</v>
      </c>
      <c r="N24" s="61">
        <v>23.9</v>
      </c>
      <c r="O24" s="61">
        <v>26.1</v>
      </c>
      <c r="P24" s="61">
        <v>27.3</v>
      </c>
      <c r="Q24" s="61">
        <v>23.9</v>
      </c>
      <c r="R24" s="61">
        <v>23.9</v>
      </c>
      <c r="S24" s="61">
        <v>28.9</v>
      </c>
      <c r="U24" s="61">
        <v>25</v>
      </c>
      <c r="V24" s="61">
        <v>23.9</v>
      </c>
      <c r="W24" s="61">
        <v>5.6</v>
      </c>
      <c r="X24" s="61">
        <v>7.4</v>
      </c>
      <c r="Y24" s="61">
        <v>9.8000000000000007</v>
      </c>
      <c r="Z24" s="61">
        <v>5.6</v>
      </c>
      <c r="AA24" s="61">
        <v>5.6</v>
      </c>
      <c r="AB24" s="61">
        <v>7.4</v>
      </c>
      <c r="AD24" s="61">
        <v>5.3</v>
      </c>
      <c r="AE24" s="61">
        <v>7.5</v>
      </c>
    </row>
    <row r="25" spans="1:31" x14ac:dyDescent="0.2">
      <c r="A25" s="57" t="str">
        <f t="shared" si="0"/>
        <v>1952_3</v>
      </c>
      <c r="B25" s="57">
        <f t="shared" si="1"/>
        <v>3</v>
      </c>
      <c r="C25" s="57">
        <f t="shared" si="2"/>
        <v>1952</v>
      </c>
      <c r="D25" s="60">
        <v>19054</v>
      </c>
      <c r="E25" s="61">
        <v>5.9</v>
      </c>
      <c r="F25" s="61">
        <v>5.9</v>
      </c>
      <c r="G25" s="61">
        <v>5.8</v>
      </c>
      <c r="H25" s="61">
        <v>5.9</v>
      </c>
      <c r="I25" s="61">
        <v>6</v>
      </c>
      <c r="J25" s="61">
        <v>6</v>
      </c>
      <c r="L25" s="61">
        <v>6.2</v>
      </c>
      <c r="M25" s="81">
        <v>5.9</v>
      </c>
      <c r="N25" s="61">
        <v>25.5</v>
      </c>
      <c r="O25" s="61">
        <v>20.399999999999999</v>
      </c>
      <c r="P25" s="61">
        <v>23.4</v>
      </c>
      <c r="Q25" s="61">
        <v>22.9</v>
      </c>
      <c r="R25" s="61">
        <v>25</v>
      </c>
      <c r="S25" s="61">
        <v>25</v>
      </c>
      <c r="U25" s="61">
        <v>21.6</v>
      </c>
      <c r="V25" s="61">
        <v>22.9</v>
      </c>
      <c r="W25" s="61">
        <v>3.5</v>
      </c>
      <c r="X25" s="61">
        <v>1.7</v>
      </c>
      <c r="Y25" s="61">
        <v>3.6</v>
      </c>
      <c r="Z25" s="61">
        <v>3.5</v>
      </c>
      <c r="AA25" s="61">
        <v>5.3</v>
      </c>
      <c r="AB25" s="61">
        <v>3.4</v>
      </c>
      <c r="AD25" s="61">
        <v>3.3</v>
      </c>
      <c r="AE25" s="61">
        <v>3.5</v>
      </c>
    </row>
    <row r="26" spans="1:31" x14ac:dyDescent="0.2">
      <c r="A26" s="57" t="str">
        <f t="shared" si="0"/>
        <v>1952_6</v>
      </c>
      <c r="B26" s="57">
        <f t="shared" si="1"/>
        <v>6</v>
      </c>
      <c r="C26" s="57">
        <f t="shared" si="2"/>
        <v>1952</v>
      </c>
      <c r="D26" s="60">
        <v>19146</v>
      </c>
      <c r="E26" s="61">
        <v>6.1</v>
      </c>
      <c r="F26" s="61">
        <v>6.2</v>
      </c>
      <c r="G26" s="61">
        <v>5.9</v>
      </c>
      <c r="H26" s="61">
        <v>6.2</v>
      </c>
      <c r="I26" s="61">
        <v>6.2</v>
      </c>
      <c r="J26" s="61">
        <v>6.2</v>
      </c>
      <c r="L26" s="61">
        <v>6.5</v>
      </c>
      <c r="M26" s="81">
        <v>6.1</v>
      </c>
      <c r="N26" s="61">
        <v>19.600000000000001</v>
      </c>
      <c r="O26" s="61">
        <v>21.6</v>
      </c>
      <c r="P26" s="61">
        <v>20.399999999999999</v>
      </c>
      <c r="Q26" s="61">
        <v>21.6</v>
      </c>
      <c r="R26" s="61">
        <v>21.6</v>
      </c>
      <c r="S26" s="61">
        <v>19.2</v>
      </c>
      <c r="U26" s="61">
        <v>20.399999999999999</v>
      </c>
      <c r="V26" s="61">
        <v>19.600000000000001</v>
      </c>
      <c r="W26" s="61">
        <v>3.4</v>
      </c>
      <c r="X26" s="61">
        <v>5.0999999999999996</v>
      </c>
      <c r="Y26" s="61">
        <v>1.7</v>
      </c>
      <c r="Z26" s="61">
        <v>5.0999999999999996</v>
      </c>
      <c r="AA26" s="61">
        <v>3.3</v>
      </c>
      <c r="AB26" s="61">
        <v>3.3</v>
      </c>
      <c r="AD26" s="61">
        <v>4.8</v>
      </c>
      <c r="AE26" s="61">
        <v>3.4</v>
      </c>
    </row>
    <row r="27" spans="1:31" x14ac:dyDescent="0.2">
      <c r="A27" s="57" t="str">
        <f t="shared" si="0"/>
        <v>1952_9</v>
      </c>
      <c r="B27" s="57">
        <f t="shared" si="1"/>
        <v>9</v>
      </c>
      <c r="C27" s="57">
        <f t="shared" si="2"/>
        <v>1952</v>
      </c>
      <c r="D27" s="60">
        <v>19238</v>
      </c>
      <c r="E27" s="61">
        <v>6.2</v>
      </c>
      <c r="F27" s="61">
        <v>6.3</v>
      </c>
      <c r="G27" s="61">
        <v>6.1</v>
      </c>
      <c r="H27" s="61">
        <v>6.3</v>
      </c>
      <c r="I27" s="61">
        <v>6.4</v>
      </c>
      <c r="J27" s="61">
        <v>6.3</v>
      </c>
      <c r="L27" s="61">
        <v>6.7</v>
      </c>
      <c r="M27" s="81">
        <v>6.2</v>
      </c>
      <c r="N27" s="61">
        <v>14.8</v>
      </c>
      <c r="O27" s="61">
        <v>16.7</v>
      </c>
      <c r="P27" s="61">
        <v>19.600000000000001</v>
      </c>
      <c r="Q27" s="61">
        <v>16.7</v>
      </c>
      <c r="R27" s="61">
        <v>18.5</v>
      </c>
      <c r="S27" s="61">
        <v>16.7</v>
      </c>
      <c r="U27" s="61">
        <v>17.5</v>
      </c>
      <c r="V27" s="61">
        <v>17</v>
      </c>
      <c r="W27" s="61">
        <v>1.6</v>
      </c>
      <c r="X27" s="61">
        <v>1.6</v>
      </c>
      <c r="Y27" s="61">
        <v>3.4</v>
      </c>
      <c r="Z27" s="61">
        <v>1.6</v>
      </c>
      <c r="AA27" s="61">
        <v>3.2</v>
      </c>
      <c r="AB27" s="61">
        <v>1.6</v>
      </c>
      <c r="AD27" s="61">
        <v>3.1</v>
      </c>
      <c r="AE27" s="61">
        <v>1.6</v>
      </c>
    </row>
    <row r="28" spans="1:31" x14ac:dyDescent="0.2">
      <c r="A28" s="57" t="str">
        <f t="shared" si="0"/>
        <v>1952_12</v>
      </c>
      <c r="B28" s="57">
        <f t="shared" si="1"/>
        <v>12</v>
      </c>
      <c r="C28" s="57">
        <f t="shared" si="2"/>
        <v>1952</v>
      </c>
      <c r="D28" s="60">
        <v>19329</v>
      </c>
      <c r="E28" s="61">
        <v>6.3</v>
      </c>
      <c r="F28" s="61">
        <v>6.3</v>
      </c>
      <c r="G28" s="61">
        <v>6.1</v>
      </c>
      <c r="H28" s="61">
        <v>6.3</v>
      </c>
      <c r="I28" s="61">
        <v>6.4</v>
      </c>
      <c r="J28" s="61">
        <v>6.4</v>
      </c>
      <c r="L28" s="61">
        <v>6.7</v>
      </c>
      <c r="M28" s="81">
        <v>6.3</v>
      </c>
      <c r="N28" s="61">
        <v>10.5</v>
      </c>
      <c r="O28" s="61">
        <v>8.6</v>
      </c>
      <c r="P28" s="61">
        <v>8.9</v>
      </c>
      <c r="Q28" s="61">
        <v>10.5</v>
      </c>
      <c r="R28" s="61">
        <v>12.3</v>
      </c>
      <c r="S28" s="61">
        <v>10.3</v>
      </c>
      <c r="U28" s="61">
        <v>11.7</v>
      </c>
      <c r="V28" s="61">
        <v>10.5</v>
      </c>
      <c r="W28" s="61">
        <v>1.6</v>
      </c>
      <c r="X28" s="61">
        <v>0</v>
      </c>
      <c r="Y28" s="61">
        <v>0</v>
      </c>
      <c r="Z28" s="61">
        <v>0</v>
      </c>
      <c r="AA28" s="61">
        <v>0</v>
      </c>
      <c r="AB28" s="61">
        <v>1.6</v>
      </c>
      <c r="AD28" s="61">
        <v>0</v>
      </c>
      <c r="AE28" s="61">
        <v>1.6</v>
      </c>
    </row>
    <row r="29" spans="1:31" x14ac:dyDescent="0.2">
      <c r="A29" s="57" t="str">
        <f t="shared" si="0"/>
        <v>1953_3</v>
      </c>
      <c r="B29" s="57">
        <f t="shared" si="1"/>
        <v>3</v>
      </c>
      <c r="C29" s="57">
        <f t="shared" si="2"/>
        <v>1953</v>
      </c>
      <c r="D29" s="60">
        <v>19419</v>
      </c>
      <c r="E29" s="61">
        <v>6.3</v>
      </c>
      <c r="F29" s="61">
        <v>6.4</v>
      </c>
      <c r="G29" s="61">
        <v>6.1</v>
      </c>
      <c r="H29" s="61">
        <v>6.4</v>
      </c>
      <c r="I29" s="61">
        <v>6.5</v>
      </c>
      <c r="J29" s="61">
        <v>6.5</v>
      </c>
      <c r="L29" s="61">
        <v>6.8</v>
      </c>
      <c r="M29" s="81">
        <v>6.3</v>
      </c>
      <c r="N29" s="61">
        <v>6.8</v>
      </c>
      <c r="O29" s="61">
        <v>8.5</v>
      </c>
      <c r="P29" s="61">
        <v>5.2</v>
      </c>
      <c r="Q29" s="61">
        <v>8.5</v>
      </c>
      <c r="R29" s="61">
        <v>8.3000000000000007</v>
      </c>
      <c r="S29" s="61">
        <v>8.3000000000000007</v>
      </c>
      <c r="U29" s="61">
        <v>9.6999999999999993</v>
      </c>
      <c r="V29" s="61">
        <v>6.8</v>
      </c>
      <c r="W29" s="61">
        <v>0</v>
      </c>
      <c r="X29" s="61">
        <v>1.6</v>
      </c>
      <c r="Y29" s="61">
        <v>0</v>
      </c>
      <c r="Z29" s="61">
        <v>1.6</v>
      </c>
      <c r="AA29" s="61">
        <v>1.6</v>
      </c>
      <c r="AB29" s="61">
        <v>1.6</v>
      </c>
      <c r="AD29" s="61">
        <v>1.5</v>
      </c>
      <c r="AE29" s="61">
        <v>0</v>
      </c>
    </row>
    <row r="30" spans="1:31" x14ac:dyDescent="0.2">
      <c r="A30" s="57" t="str">
        <f t="shared" si="0"/>
        <v>1953_6</v>
      </c>
      <c r="B30" s="57">
        <f t="shared" si="1"/>
        <v>6</v>
      </c>
      <c r="C30" s="57">
        <f t="shared" si="2"/>
        <v>1953</v>
      </c>
      <c r="D30" s="60">
        <v>19511</v>
      </c>
      <c r="E30" s="61">
        <v>6.4</v>
      </c>
      <c r="F30" s="61">
        <v>6.5</v>
      </c>
      <c r="G30" s="61">
        <v>6.2</v>
      </c>
      <c r="H30" s="61">
        <v>6.4</v>
      </c>
      <c r="I30" s="61">
        <v>6.5</v>
      </c>
      <c r="J30" s="61">
        <v>6.6</v>
      </c>
      <c r="L30" s="61">
        <v>6.8</v>
      </c>
      <c r="M30" s="81">
        <v>6.4</v>
      </c>
      <c r="N30" s="61">
        <v>4.9000000000000004</v>
      </c>
      <c r="O30" s="61">
        <v>4.8</v>
      </c>
      <c r="P30" s="61">
        <v>5.0999999999999996</v>
      </c>
      <c r="Q30" s="61">
        <v>3.2</v>
      </c>
      <c r="R30" s="61">
        <v>4.8</v>
      </c>
      <c r="S30" s="61">
        <v>6.5</v>
      </c>
      <c r="U30" s="61">
        <v>4.5999999999999996</v>
      </c>
      <c r="V30" s="61">
        <v>4.9000000000000004</v>
      </c>
      <c r="W30" s="61">
        <v>1.6</v>
      </c>
      <c r="X30" s="61">
        <v>1.6</v>
      </c>
      <c r="Y30" s="61">
        <v>1.6</v>
      </c>
      <c r="Z30" s="61">
        <v>0</v>
      </c>
      <c r="AA30" s="61">
        <v>0</v>
      </c>
      <c r="AB30" s="61">
        <v>1.5</v>
      </c>
      <c r="AD30" s="61">
        <v>0</v>
      </c>
      <c r="AE30" s="61">
        <v>1.6</v>
      </c>
    </row>
    <row r="31" spans="1:31" x14ac:dyDescent="0.2">
      <c r="A31" s="57" t="str">
        <f t="shared" si="0"/>
        <v>1953_9</v>
      </c>
      <c r="B31" s="57">
        <f t="shared" si="1"/>
        <v>9</v>
      </c>
      <c r="C31" s="57">
        <f t="shared" si="2"/>
        <v>1953</v>
      </c>
      <c r="D31" s="60">
        <v>19603</v>
      </c>
      <c r="E31" s="61">
        <v>6.4</v>
      </c>
      <c r="F31" s="61">
        <v>6.5</v>
      </c>
      <c r="G31" s="61">
        <v>6.2</v>
      </c>
      <c r="H31" s="61">
        <v>6.5</v>
      </c>
      <c r="I31" s="61">
        <v>6.6</v>
      </c>
      <c r="J31" s="61">
        <v>6.8</v>
      </c>
      <c r="L31" s="61">
        <v>6.9</v>
      </c>
      <c r="M31" s="81">
        <v>6.5</v>
      </c>
      <c r="N31" s="61">
        <v>3.2</v>
      </c>
      <c r="O31" s="61">
        <v>3.2</v>
      </c>
      <c r="P31" s="61">
        <v>1.6</v>
      </c>
      <c r="Q31" s="61">
        <v>3.2</v>
      </c>
      <c r="R31" s="61">
        <v>3.1</v>
      </c>
      <c r="S31" s="61">
        <v>7.9</v>
      </c>
      <c r="U31" s="61">
        <v>3</v>
      </c>
      <c r="V31" s="61">
        <v>4.8</v>
      </c>
      <c r="W31" s="61">
        <v>0</v>
      </c>
      <c r="X31" s="61">
        <v>0</v>
      </c>
      <c r="Y31" s="61">
        <v>0</v>
      </c>
      <c r="Z31" s="61">
        <v>1.6</v>
      </c>
      <c r="AA31" s="61">
        <v>1.5</v>
      </c>
      <c r="AB31" s="61">
        <v>3</v>
      </c>
      <c r="AD31" s="61">
        <v>1.5</v>
      </c>
      <c r="AE31" s="61">
        <v>1.6</v>
      </c>
    </row>
    <row r="32" spans="1:31" x14ac:dyDescent="0.2">
      <c r="A32" s="57" t="str">
        <f t="shared" si="0"/>
        <v>1953_12</v>
      </c>
      <c r="B32" s="57">
        <f t="shared" si="1"/>
        <v>12</v>
      </c>
      <c r="C32" s="57">
        <f t="shared" si="2"/>
        <v>1953</v>
      </c>
      <c r="D32" s="60">
        <v>19694</v>
      </c>
      <c r="E32" s="61">
        <v>6.4</v>
      </c>
      <c r="F32" s="61">
        <v>6.5</v>
      </c>
      <c r="G32" s="61">
        <v>6.2</v>
      </c>
      <c r="H32" s="61">
        <v>6.5</v>
      </c>
      <c r="I32" s="61">
        <v>6.6</v>
      </c>
      <c r="J32" s="61">
        <v>6.8</v>
      </c>
      <c r="L32" s="61">
        <v>7</v>
      </c>
      <c r="M32" s="81">
        <v>6.4</v>
      </c>
      <c r="N32" s="61">
        <v>1.6</v>
      </c>
      <c r="O32" s="61">
        <v>3.2</v>
      </c>
      <c r="P32" s="61">
        <v>1.6</v>
      </c>
      <c r="Q32" s="61">
        <v>3.2</v>
      </c>
      <c r="R32" s="61">
        <v>3.1</v>
      </c>
      <c r="S32" s="61">
        <v>6.3</v>
      </c>
      <c r="U32" s="61">
        <v>4.5</v>
      </c>
      <c r="V32" s="61">
        <v>1.6</v>
      </c>
      <c r="W32" s="61">
        <v>0</v>
      </c>
      <c r="X32" s="61">
        <v>0</v>
      </c>
      <c r="Y32" s="61">
        <v>0</v>
      </c>
      <c r="Z32" s="61">
        <v>0</v>
      </c>
      <c r="AA32" s="61">
        <v>0</v>
      </c>
      <c r="AB32" s="61">
        <v>0</v>
      </c>
      <c r="AD32" s="61">
        <v>1.4</v>
      </c>
      <c r="AE32" s="61">
        <v>-1.5</v>
      </c>
    </row>
    <row r="33" spans="1:31" x14ac:dyDescent="0.2">
      <c r="A33" s="57" t="str">
        <f t="shared" si="0"/>
        <v>1954_3</v>
      </c>
      <c r="B33" s="57">
        <f t="shared" si="1"/>
        <v>3</v>
      </c>
      <c r="C33" s="57">
        <f t="shared" si="2"/>
        <v>1954</v>
      </c>
      <c r="D33" s="60">
        <v>19784</v>
      </c>
      <c r="E33" s="61">
        <v>6.4</v>
      </c>
      <c r="F33" s="61">
        <v>6.5</v>
      </c>
      <c r="G33" s="61">
        <v>6.2</v>
      </c>
      <c r="H33" s="61">
        <v>6.5</v>
      </c>
      <c r="I33" s="61">
        <v>6.6</v>
      </c>
      <c r="J33" s="61">
        <v>6.8</v>
      </c>
      <c r="L33" s="61">
        <v>6.9</v>
      </c>
      <c r="M33" s="81">
        <v>6.5</v>
      </c>
      <c r="N33" s="61">
        <v>1.6</v>
      </c>
      <c r="O33" s="61">
        <v>1.6</v>
      </c>
      <c r="P33" s="61">
        <v>1.6</v>
      </c>
      <c r="Q33" s="61">
        <v>1.6</v>
      </c>
      <c r="R33" s="61">
        <v>1.5</v>
      </c>
      <c r="S33" s="61">
        <v>4.5999999999999996</v>
      </c>
      <c r="U33" s="61">
        <v>1.5</v>
      </c>
      <c r="V33" s="61">
        <v>3.2</v>
      </c>
      <c r="W33" s="61">
        <v>0</v>
      </c>
      <c r="X33" s="61">
        <v>0</v>
      </c>
      <c r="Y33" s="61">
        <v>0</v>
      </c>
      <c r="Z33" s="61">
        <v>0</v>
      </c>
      <c r="AA33" s="61">
        <v>0</v>
      </c>
      <c r="AB33" s="61">
        <v>0</v>
      </c>
      <c r="AD33" s="61">
        <v>-1.4</v>
      </c>
      <c r="AE33" s="61">
        <v>1.6</v>
      </c>
    </row>
    <row r="34" spans="1:31" x14ac:dyDescent="0.2">
      <c r="A34" s="57" t="str">
        <f t="shared" si="0"/>
        <v>1954_6</v>
      </c>
      <c r="B34" s="57">
        <f t="shared" si="1"/>
        <v>6</v>
      </c>
      <c r="C34" s="57">
        <f t="shared" si="2"/>
        <v>1954</v>
      </c>
      <c r="D34" s="60">
        <v>19876</v>
      </c>
      <c r="E34" s="61">
        <v>6.4</v>
      </c>
      <c r="F34" s="61">
        <v>6.5</v>
      </c>
      <c r="G34" s="61">
        <v>6.2</v>
      </c>
      <c r="H34" s="61">
        <v>6.5</v>
      </c>
      <c r="I34" s="61">
        <v>6.7</v>
      </c>
      <c r="J34" s="61">
        <v>6.8</v>
      </c>
      <c r="L34" s="61">
        <v>6.9</v>
      </c>
      <c r="M34" s="81">
        <v>6.5</v>
      </c>
      <c r="N34" s="61">
        <v>0</v>
      </c>
      <c r="O34" s="61">
        <v>0</v>
      </c>
      <c r="P34" s="61">
        <v>0</v>
      </c>
      <c r="Q34" s="61">
        <v>1.6</v>
      </c>
      <c r="R34" s="61">
        <v>3.1</v>
      </c>
      <c r="S34" s="61">
        <v>3</v>
      </c>
      <c r="U34" s="61">
        <v>1.5</v>
      </c>
      <c r="V34" s="61">
        <v>1.6</v>
      </c>
      <c r="W34" s="61">
        <v>0</v>
      </c>
      <c r="X34" s="61">
        <v>0</v>
      </c>
      <c r="Y34" s="61">
        <v>0</v>
      </c>
      <c r="Z34" s="61">
        <v>0</v>
      </c>
      <c r="AA34" s="61">
        <v>1.5</v>
      </c>
      <c r="AB34" s="61">
        <v>0</v>
      </c>
      <c r="AD34" s="61">
        <v>0</v>
      </c>
      <c r="AE34" s="61">
        <v>0</v>
      </c>
    </row>
    <row r="35" spans="1:31" x14ac:dyDescent="0.2">
      <c r="A35" s="57" t="str">
        <f t="shared" si="0"/>
        <v>1954_9</v>
      </c>
      <c r="B35" s="57">
        <f t="shared" si="1"/>
        <v>9</v>
      </c>
      <c r="C35" s="57">
        <f t="shared" si="2"/>
        <v>1954</v>
      </c>
      <c r="D35" s="60">
        <v>19968</v>
      </c>
      <c r="E35" s="61">
        <v>6.4</v>
      </c>
      <c r="F35" s="61">
        <v>6.4</v>
      </c>
      <c r="G35" s="61">
        <v>6.2</v>
      </c>
      <c r="H35" s="61">
        <v>6.5</v>
      </c>
      <c r="I35" s="61">
        <v>6.7</v>
      </c>
      <c r="J35" s="61">
        <v>6.7</v>
      </c>
      <c r="L35" s="61">
        <v>6.9</v>
      </c>
      <c r="M35" s="81">
        <v>6.5</v>
      </c>
      <c r="N35" s="61">
        <v>0</v>
      </c>
      <c r="O35" s="61">
        <v>-1.5</v>
      </c>
      <c r="P35" s="61">
        <v>0</v>
      </c>
      <c r="Q35" s="61">
        <v>0</v>
      </c>
      <c r="R35" s="61">
        <v>1.5</v>
      </c>
      <c r="S35" s="61">
        <v>-1.5</v>
      </c>
      <c r="U35" s="61">
        <v>0</v>
      </c>
      <c r="V35" s="61">
        <v>0</v>
      </c>
      <c r="W35" s="61">
        <v>0</v>
      </c>
      <c r="X35" s="61">
        <v>-1.5</v>
      </c>
      <c r="Y35" s="61">
        <v>0</v>
      </c>
      <c r="Z35" s="61">
        <v>0</v>
      </c>
      <c r="AA35" s="61">
        <v>0</v>
      </c>
      <c r="AB35" s="61">
        <v>-1.5</v>
      </c>
      <c r="AD35" s="61">
        <v>0</v>
      </c>
      <c r="AE35" s="61">
        <v>0</v>
      </c>
    </row>
    <row r="36" spans="1:31" x14ac:dyDescent="0.2">
      <c r="A36" s="57" t="str">
        <f t="shared" si="0"/>
        <v>1954_12</v>
      </c>
      <c r="B36" s="57">
        <f t="shared" si="1"/>
        <v>12</v>
      </c>
      <c r="C36" s="57">
        <f t="shared" si="2"/>
        <v>1954</v>
      </c>
      <c r="D36" s="60">
        <v>20059</v>
      </c>
      <c r="E36" s="61">
        <v>6.4</v>
      </c>
      <c r="F36" s="61">
        <v>6.4</v>
      </c>
      <c r="G36" s="61">
        <v>6.2</v>
      </c>
      <c r="H36" s="61">
        <v>6.5</v>
      </c>
      <c r="I36" s="61">
        <v>6.7</v>
      </c>
      <c r="J36" s="61">
        <v>6.7</v>
      </c>
      <c r="L36" s="61">
        <v>7</v>
      </c>
      <c r="M36" s="81">
        <v>6.5</v>
      </c>
      <c r="N36" s="61">
        <v>0</v>
      </c>
      <c r="O36" s="61">
        <v>-1.5</v>
      </c>
      <c r="P36" s="61">
        <v>0</v>
      </c>
      <c r="Q36" s="61">
        <v>0</v>
      </c>
      <c r="R36" s="61">
        <v>1.5</v>
      </c>
      <c r="S36" s="61">
        <v>-1.5</v>
      </c>
      <c r="U36" s="61">
        <v>0</v>
      </c>
      <c r="V36" s="61">
        <v>1.6</v>
      </c>
      <c r="W36" s="61">
        <v>0</v>
      </c>
      <c r="X36" s="61">
        <v>0</v>
      </c>
      <c r="Y36" s="61">
        <v>0</v>
      </c>
      <c r="Z36" s="61">
        <v>0</v>
      </c>
      <c r="AA36" s="61">
        <v>0</v>
      </c>
      <c r="AB36" s="61">
        <v>0</v>
      </c>
      <c r="AD36" s="61">
        <v>1.4</v>
      </c>
      <c r="AE36" s="61">
        <v>0</v>
      </c>
    </row>
    <row r="37" spans="1:31" x14ac:dyDescent="0.2">
      <c r="A37" s="57" t="str">
        <f t="shared" si="0"/>
        <v>1955_3</v>
      </c>
      <c r="B37" s="57">
        <f t="shared" si="1"/>
        <v>3</v>
      </c>
      <c r="C37" s="57">
        <f t="shared" si="2"/>
        <v>1955</v>
      </c>
      <c r="D37" s="60">
        <v>20149</v>
      </c>
      <c r="E37" s="61">
        <v>6.5</v>
      </c>
      <c r="F37" s="61">
        <v>6.5</v>
      </c>
      <c r="G37" s="61">
        <v>6.3</v>
      </c>
      <c r="H37" s="61">
        <v>6.6</v>
      </c>
      <c r="I37" s="61">
        <v>6.7</v>
      </c>
      <c r="J37" s="61">
        <v>6.8</v>
      </c>
      <c r="L37" s="61">
        <v>7</v>
      </c>
      <c r="M37" s="81">
        <v>6.5</v>
      </c>
      <c r="N37" s="61">
        <v>1.6</v>
      </c>
      <c r="O37" s="61">
        <v>0</v>
      </c>
      <c r="P37" s="61">
        <v>1.6</v>
      </c>
      <c r="Q37" s="61">
        <v>1.5</v>
      </c>
      <c r="R37" s="61">
        <v>1.5</v>
      </c>
      <c r="S37" s="61">
        <v>0</v>
      </c>
      <c r="U37" s="61">
        <v>1.4</v>
      </c>
      <c r="V37" s="61">
        <v>0</v>
      </c>
      <c r="W37" s="61">
        <v>1.6</v>
      </c>
      <c r="X37" s="61">
        <v>1.6</v>
      </c>
      <c r="Y37" s="61">
        <v>1.6</v>
      </c>
      <c r="Z37" s="61">
        <v>1.5</v>
      </c>
      <c r="AA37" s="61">
        <v>0</v>
      </c>
      <c r="AB37" s="61">
        <v>1.5</v>
      </c>
      <c r="AD37" s="61">
        <v>0</v>
      </c>
      <c r="AE37" s="61">
        <v>0</v>
      </c>
    </row>
    <row r="38" spans="1:31" x14ac:dyDescent="0.2">
      <c r="A38" s="57" t="str">
        <f t="shared" si="0"/>
        <v>1955_6</v>
      </c>
      <c r="B38" s="57">
        <f t="shared" si="1"/>
        <v>6</v>
      </c>
      <c r="C38" s="57">
        <f t="shared" si="2"/>
        <v>1955</v>
      </c>
      <c r="D38" s="60">
        <v>20241</v>
      </c>
      <c r="E38" s="61">
        <v>6.5</v>
      </c>
      <c r="F38" s="61">
        <v>6.6</v>
      </c>
      <c r="G38" s="61">
        <v>6.3</v>
      </c>
      <c r="H38" s="61">
        <v>6.6</v>
      </c>
      <c r="I38" s="61">
        <v>6.8</v>
      </c>
      <c r="J38" s="61">
        <v>6.8</v>
      </c>
      <c r="L38" s="61">
        <v>7.1</v>
      </c>
      <c r="M38" s="81">
        <v>6.6</v>
      </c>
      <c r="N38" s="61">
        <v>1.6</v>
      </c>
      <c r="O38" s="61">
        <v>1.5</v>
      </c>
      <c r="P38" s="61">
        <v>1.6</v>
      </c>
      <c r="Q38" s="61">
        <v>1.5</v>
      </c>
      <c r="R38" s="61">
        <v>1.5</v>
      </c>
      <c r="S38" s="61">
        <v>0</v>
      </c>
      <c r="U38" s="61">
        <v>2.9</v>
      </c>
      <c r="V38" s="61">
        <v>1.5</v>
      </c>
      <c r="W38" s="61">
        <v>0</v>
      </c>
      <c r="X38" s="61">
        <v>1.5</v>
      </c>
      <c r="Y38" s="61">
        <v>0</v>
      </c>
      <c r="Z38" s="61">
        <v>0</v>
      </c>
      <c r="AA38" s="61">
        <v>1.5</v>
      </c>
      <c r="AB38" s="61">
        <v>0</v>
      </c>
      <c r="AD38" s="61">
        <v>1.4</v>
      </c>
      <c r="AE38" s="61">
        <v>1.5</v>
      </c>
    </row>
    <row r="39" spans="1:31" x14ac:dyDescent="0.2">
      <c r="A39" s="57" t="str">
        <f t="shared" si="0"/>
        <v>1955_9</v>
      </c>
      <c r="B39" s="57">
        <f t="shared" si="1"/>
        <v>9</v>
      </c>
      <c r="C39" s="57">
        <f t="shared" si="2"/>
        <v>1955</v>
      </c>
      <c r="D39" s="60">
        <v>20333</v>
      </c>
      <c r="E39" s="61">
        <v>6.5</v>
      </c>
      <c r="F39" s="61">
        <v>6.7</v>
      </c>
      <c r="G39" s="61">
        <v>6.3</v>
      </c>
      <c r="H39" s="61">
        <v>6.6</v>
      </c>
      <c r="I39" s="61">
        <v>6.8</v>
      </c>
      <c r="J39" s="61">
        <v>7</v>
      </c>
      <c r="L39" s="61">
        <v>7.2</v>
      </c>
      <c r="M39" s="81">
        <v>6.6</v>
      </c>
      <c r="N39" s="61">
        <v>1.6</v>
      </c>
      <c r="O39" s="61">
        <v>4.7</v>
      </c>
      <c r="P39" s="61">
        <v>1.6</v>
      </c>
      <c r="Q39" s="61">
        <v>1.5</v>
      </c>
      <c r="R39" s="61">
        <v>1.5</v>
      </c>
      <c r="S39" s="61">
        <v>4.5</v>
      </c>
      <c r="U39" s="61">
        <v>4.3</v>
      </c>
      <c r="V39" s="61">
        <v>1.5</v>
      </c>
      <c r="W39" s="61">
        <v>0</v>
      </c>
      <c r="X39" s="61">
        <v>1.5</v>
      </c>
      <c r="Y39" s="61">
        <v>0</v>
      </c>
      <c r="Z39" s="61">
        <v>0</v>
      </c>
      <c r="AA39" s="61">
        <v>0</v>
      </c>
      <c r="AB39" s="61">
        <v>2.9</v>
      </c>
      <c r="AD39" s="61">
        <v>1.4</v>
      </c>
      <c r="AE39" s="61">
        <v>0</v>
      </c>
    </row>
    <row r="40" spans="1:31" x14ac:dyDescent="0.2">
      <c r="A40" s="57" t="str">
        <f t="shared" si="0"/>
        <v>1955_12</v>
      </c>
      <c r="B40" s="57">
        <f t="shared" si="1"/>
        <v>12</v>
      </c>
      <c r="C40" s="57">
        <f t="shared" si="2"/>
        <v>1955</v>
      </c>
      <c r="D40" s="60">
        <v>20424</v>
      </c>
      <c r="E40" s="61">
        <v>6.6</v>
      </c>
      <c r="F40" s="61">
        <v>6.8</v>
      </c>
      <c r="G40" s="61">
        <v>6.4</v>
      </c>
      <c r="H40" s="61">
        <v>6.7</v>
      </c>
      <c r="I40" s="61">
        <v>6.9</v>
      </c>
      <c r="J40" s="61">
        <v>7.1</v>
      </c>
      <c r="L40" s="61">
        <v>7.2</v>
      </c>
      <c r="M40" s="81">
        <v>6.7</v>
      </c>
      <c r="N40" s="61">
        <v>3.1</v>
      </c>
      <c r="O40" s="61">
        <v>6.3</v>
      </c>
      <c r="P40" s="61">
        <v>3.2</v>
      </c>
      <c r="Q40" s="61">
        <v>3.1</v>
      </c>
      <c r="R40" s="61">
        <v>3</v>
      </c>
      <c r="S40" s="61">
        <v>6</v>
      </c>
      <c r="U40" s="61">
        <v>2.9</v>
      </c>
      <c r="V40" s="61">
        <v>3.1</v>
      </c>
      <c r="W40" s="61">
        <v>1.5</v>
      </c>
      <c r="X40" s="61">
        <v>1.5</v>
      </c>
      <c r="Y40" s="61">
        <v>1.6</v>
      </c>
      <c r="Z40" s="61">
        <v>1.5</v>
      </c>
      <c r="AA40" s="61">
        <v>1.5</v>
      </c>
      <c r="AB40" s="61">
        <v>1.4</v>
      </c>
      <c r="AD40" s="61">
        <v>0</v>
      </c>
      <c r="AE40" s="61">
        <v>1.5</v>
      </c>
    </row>
    <row r="41" spans="1:31" x14ac:dyDescent="0.2">
      <c r="A41" s="57" t="str">
        <f t="shared" si="0"/>
        <v>1956_3</v>
      </c>
      <c r="B41" s="57">
        <f t="shared" si="1"/>
        <v>3</v>
      </c>
      <c r="C41" s="57">
        <f t="shared" si="2"/>
        <v>1956</v>
      </c>
      <c r="D41" s="60">
        <v>20515</v>
      </c>
      <c r="E41" s="61">
        <v>6.6</v>
      </c>
      <c r="F41" s="61">
        <v>6.9</v>
      </c>
      <c r="G41" s="61">
        <v>6.5</v>
      </c>
      <c r="H41" s="61">
        <v>6.8</v>
      </c>
      <c r="I41" s="61">
        <v>6.9</v>
      </c>
      <c r="J41" s="61">
        <v>7.2</v>
      </c>
      <c r="L41" s="61">
        <v>7.3</v>
      </c>
      <c r="M41" s="81">
        <v>6.7</v>
      </c>
      <c r="N41" s="61">
        <v>1.5</v>
      </c>
      <c r="O41" s="61">
        <v>6.2</v>
      </c>
      <c r="P41" s="61">
        <v>3.2</v>
      </c>
      <c r="Q41" s="61">
        <v>3</v>
      </c>
      <c r="R41" s="61">
        <v>3</v>
      </c>
      <c r="S41" s="61">
        <v>5.9</v>
      </c>
      <c r="U41" s="61">
        <v>4.3</v>
      </c>
      <c r="V41" s="61">
        <v>3.1</v>
      </c>
      <c r="W41" s="61">
        <v>0</v>
      </c>
      <c r="X41" s="61">
        <v>1.5</v>
      </c>
      <c r="Y41" s="61">
        <v>1.6</v>
      </c>
      <c r="Z41" s="61">
        <v>1.5</v>
      </c>
      <c r="AA41" s="61">
        <v>0</v>
      </c>
      <c r="AB41" s="61">
        <v>1.4</v>
      </c>
      <c r="AD41" s="61">
        <v>1.4</v>
      </c>
      <c r="AE41" s="61">
        <v>0</v>
      </c>
    </row>
    <row r="42" spans="1:31" x14ac:dyDescent="0.2">
      <c r="A42" s="57" t="str">
        <f t="shared" si="0"/>
        <v>1956_6</v>
      </c>
      <c r="B42" s="57">
        <f t="shared" si="1"/>
        <v>6</v>
      </c>
      <c r="C42" s="57">
        <f t="shared" si="2"/>
        <v>1956</v>
      </c>
      <c r="D42" s="60">
        <v>20607</v>
      </c>
      <c r="E42" s="61">
        <v>6.9</v>
      </c>
      <c r="F42" s="61">
        <v>7.2</v>
      </c>
      <c r="G42" s="61">
        <v>6.7</v>
      </c>
      <c r="H42" s="61">
        <v>7</v>
      </c>
      <c r="I42" s="61">
        <v>7.1</v>
      </c>
      <c r="J42" s="61">
        <v>7.4</v>
      </c>
      <c r="L42" s="61">
        <v>7.4</v>
      </c>
      <c r="M42" s="81">
        <v>7</v>
      </c>
      <c r="N42" s="61">
        <v>6.2</v>
      </c>
      <c r="O42" s="61">
        <v>9.1</v>
      </c>
      <c r="P42" s="61">
        <v>6.3</v>
      </c>
      <c r="Q42" s="61">
        <v>6.1</v>
      </c>
      <c r="R42" s="61">
        <v>4.4000000000000004</v>
      </c>
      <c r="S42" s="61">
        <v>8.8000000000000007</v>
      </c>
      <c r="U42" s="61">
        <v>4.2</v>
      </c>
      <c r="V42" s="61">
        <v>6.1</v>
      </c>
      <c r="W42" s="61">
        <v>4.5</v>
      </c>
      <c r="X42" s="61">
        <v>4.3</v>
      </c>
      <c r="Y42" s="61">
        <v>3.1</v>
      </c>
      <c r="Z42" s="61">
        <v>2.9</v>
      </c>
      <c r="AA42" s="61">
        <v>2.9</v>
      </c>
      <c r="AB42" s="61">
        <v>2.8</v>
      </c>
      <c r="AD42" s="61">
        <v>1.4</v>
      </c>
      <c r="AE42" s="61">
        <v>4.5</v>
      </c>
    </row>
    <row r="43" spans="1:31" x14ac:dyDescent="0.2">
      <c r="A43" s="57" t="str">
        <f t="shared" si="0"/>
        <v>1956_9</v>
      </c>
      <c r="B43" s="57">
        <f t="shared" si="1"/>
        <v>9</v>
      </c>
      <c r="C43" s="57">
        <f t="shared" si="2"/>
        <v>1956</v>
      </c>
      <c r="D43" s="60">
        <v>20699</v>
      </c>
      <c r="E43" s="61">
        <v>7.1</v>
      </c>
      <c r="F43" s="61">
        <v>7.3</v>
      </c>
      <c r="G43" s="61">
        <v>6.8</v>
      </c>
      <c r="H43" s="61">
        <v>7.1</v>
      </c>
      <c r="I43" s="61">
        <v>7.1</v>
      </c>
      <c r="J43" s="61">
        <v>7.5</v>
      </c>
      <c r="L43" s="61">
        <v>7.6</v>
      </c>
      <c r="M43" s="81">
        <v>7.1</v>
      </c>
      <c r="N43" s="61">
        <v>9.1999999999999993</v>
      </c>
      <c r="O43" s="61">
        <v>9</v>
      </c>
      <c r="P43" s="61">
        <v>7.9</v>
      </c>
      <c r="Q43" s="61">
        <v>7.6</v>
      </c>
      <c r="R43" s="61">
        <v>4.4000000000000004</v>
      </c>
      <c r="S43" s="61">
        <v>7.1</v>
      </c>
      <c r="U43" s="61">
        <v>5.6</v>
      </c>
      <c r="V43" s="61">
        <v>7.6</v>
      </c>
      <c r="W43" s="61">
        <v>2.9</v>
      </c>
      <c r="X43" s="61">
        <v>1.4</v>
      </c>
      <c r="Y43" s="61">
        <v>1.5</v>
      </c>
      <c r="Z43" s="61">
        <v>1.4</v>
      </c>
      <c r="AA43" s="61">
        <v>0</v>
      </c>
      <c r="AB43" s="61">
        <v>1.4</v>
      </c>
      <c r="AD43" s="61">
        <v>2.7</v>
      </c>
      <c r="AE43" s="61">
        <v>1.4</v>
      </c>
    </row>
    <row r="44" spans="1:31" x14ac:dyDescent="0.2">
      <c r="A44" s="57" t="str">
        <f t="shared" si="0"/>
        <v>1956_12</v>
      </c>
      <c r="B44" s="57">
        <f t="shared" si="1"/>
        <v>12</v>
      </c>
      <c r="C44" s="57">
        <f t="shared" si="2"/>
        <v>1956</v>
      </c>
      <c r="D44" s="60">
        <v>20790</v>
      </c>
      <c r="E44" s="61">
        <v>7.1</v>
      </c>
      <c r="F44" s="61">
        <v>7.3</v>
      </c>
      <c r="G44" s="61">
        <v>6.8</v>
      </c>
      <c r="H44" s="61">
        <v>7.1</v>
      </c>
      <c r="I44" s="61">
        <v>7.2</v>
      </c>
      <c r="J44" s="61">
        <v>7.6</v>
      </c>
      <c r="L44" s="61">
        <v>7.7</v>
      </c>
      <c r="M44" s="81">
        <v>7.1</v>
      </c>
      <c r="N44" s="61">
        <v>7.6</v>
      </c>
      <c r="O44" s="61">
        <v>7.4</v>
      </c>
      <c r="P44" s="61">
        <v>6.3</v>
      </c>
      <c r="Q44" s="61">
        <v>6</v>
      </c>
      <c r="R44" s="61">
        <v>4.3</v>
      </c>
      <c r="S44" s="61">
        <v>7</v>
      </c>
      <c r="U44" s="61">
        <v>6.9</v>
      </c>
      <c r="V44" s="61">
        <v>6</v>
      </c>
      <c r="W44" s="61">
        <v>0</v>
      </c>
      <c r="X44" s="61">
        <v>0</v>
      </c>
      <c r="Y44" s="61">
        <v>0</v>
      </c>
      <c r="Z44" s="61">
        <v>0</v>
      </c>
      <c r="AA44" s="61">
        <v>1.4</v>
      </c>
      <c r="AB44" s="61">
        <v>1.3</v>
      </c>
      <c r="AD44" s="61">
        <v>1.3</v>
      </c>
      <c r="AE44" s="61">
        <v>0</v>
      </c>
    </row>
    <row r="45" spans="1:31" x14ac:dyDescent="0.2">
      <c r="A45" s="57" t="str">
        <f t="shared" si="0"/>
        <v>1957_3</v>
      </c>
      <c r="B45" s="57">
        <f t="shared" si="1"/>
        <v>3</v>
      </c>
      <c r="C45" s="57">
        <f t="shared" si="2"/>
        <v>1957</v>
      </c>
      <c r="D45" s="60">
        <v>20880</v>
      </c>
      <c r="E45" s="61">
        <v>7.1</v>
      </c>
      <c r="F45" s="61">
        <v>7.2</v>
      </c>
      <c r="G45" s="61">
        <v>6.8</v>
      </c>
      <c r="H45" s="61">
        <v>7</v>
      </c>
      <c r="I45" s="61">
        <v>7.2</v>
      </c>
      <c r="J45" s="61">
        <v>7.6</v>
      </c>
      <c r="L45" s="61">
        <v>7.7</v>
      </c>
      <c r="M45" s="81">
        <v>7.1</v>
      </c>
      <c r="N45" s="61">
        <v>7.6</v>
      </c>
      <c r="O45" s="61">
        <v>4.3</v>
      </c>
      <c r="P45" s="61">
        <v>4.5999999999999996</v>
      </c>
      <c r="Q45" s="61">
        <v>2.9</v>
      </c>
      <c r="R45" s="61">
        <v>4.3</v>
      </c>
      <c r="S45" s="61">
        <v>5.6</v>
      </c>
      <c r="U45" s="61">
        <v>5.5</v>
      </c>
      <c r="V45" s="61">
        <v>6</v>
      </c>
      <c r="W45" s="61">
        <v>0</v>
      </c>
      <c r="X45" s="61">
        <v>-1.4</v>
      </c>
      <c r="Y45" s="61">
        <v>0</v>
      </c>
      <c r="Z45" s="61">
        <v>-1.4</v>
      </c>
      <c r="AA45" s="61">
        <v>0</v>
      </c>
      <c r="AB45" s="61">
        <v>0</v>
      </c>
      <c r="AD45" s="61">
        <v>0</v>
      </c>
      <c r="AE45" s="61">
        <v>0</v>
      </c>
    </row>
    <row r="46" spans="1:31" x14ac:dyDescent="0.2">
      <c r="A46" s="57" t="str">
        <f t="shared" si="0"/>
        <v>1957_6</v>
      </c>
      <c r="B46" s="57">
        <f t="shared" si="1"/>
        <v>6</v>
      </c>
      <c r="C46" s="57">
        <f t="shared" si="2"/>
        <v>1957</v>
      </c>
      <c r="D46" s="60">
        <v>20972</v>
      </c>
      <c r="E46" s="61">
        <v>7.1</v>
      </c>
      <c r="F46" s="61">
        <v>7.3</v>
      </c>
      <c r="G46" s="61">
        <v>6.9</v>
      </c>
      <c r="H46" s="61">
        <v>7.1</v>
      </c>
      <c r="I46" s="61">
        <v>7.3</v>
      </c>
      <c r="J46" s="61">
        <v>7.6</v>
      </c>
      <c r="L46" s="61">
        <v>7.7</v>
      </c>
      <c r="M46" s="81">
        <v>7.2</v>
      </c>
      <c r="N46" s="61">
        <v>2.9</v>
      </c>
      <c r="O46" s="61">
        <v>1.4</v>
      </c>
      <c r="P46" s="61">
        <v>3</v>
      </c>
      <c r="Q46" s="61">
        <v>1.4</v>
      </c>
      <c r="R46" s="61">
        <v>2.8</v>
      </c>
      <c r="S46" s="61">
        <v>2.7</v>
      </c>
      <c r="U46" s="61">
        <v>4.0999999999999996</v>
      </c>
      <c r="V46" s="61">
        <v>2.9</v>
      </c>
      <c r="W46" s="61">
        <v>0</v>
      </c>
      <c r="X46" s="61">
        <v>1.4</v>
      </c>
      <c r="Y46" s="61">
        <v>1.5</v>
      </c>
      <c r="Z46" s="61">
        <v>1.4</v>
      </c>
      <c r="AA46" s="61">
        <v>1.4</v>
      </c>
      <c r="AB46" s="61">
        <v>0</v>
      </c>
      <c r="AD46" s="61">
        <v>0</v>
      </c>
      <c r="AE46" s="61">
        <v>1.4</v>
      </c>
    </row>
    <row r="47" spans="1:31" x14ac:dyDescent="0.2">
      <c r="A47" s="57" t="str">
        <f t="shared" si="0"/>
        <v>1957_9</v>
      </c>
      <c r="B47" s="57">
        <f t="shared" si="1"/>
        <v>9</v>
      </c>
      <c r="C47" s="57">
        <f t="shared" si="2"/>
        <v>1957</v>
      </c>
      <c r="D47" s="60">
        <v>21064</v>
      </c>
      <c r="E47" s="61">
        <v>7.2</v>
      </c>
      <c r="F47" s="61">
        <v>7.3</v>
      </c>
      <c r="G47" s="61">
        <v>6.9</v>
      </c>
      <c r="H47" s="61">
        <v>7.1</v>
      </c>
      <c r="I47" s="61">
        <v>7.3</v>
      </c>
      <c r="J47" s="61">
        <v>7.6</v>
      </c>
      <c r="L47" s="61">
        <v>7.7</v>
      </c>
      <c r="M47" s="81">
        <v>7.2</v>
      </c>
      <c r="N47" s="61">
        <v>1.4</v>
      </c>
      <c r="O47" s="61">
        <v>0</v>
      </c>
      <c r="P47" s="61">
        <v>1.5</v>
      </c>
      <c r="Q47" s="61">
        <v>0</v>
      </c>
      <c r="R47" s="61">
        <v>2.8</v>
      </c>
      <c r="S47" s="61">
        <v>1.3</v>
      </c>
      <c r="U47" s="61">
        <v>1.3</v>
      </c>
      <c r="V47" s="61">
        <v>1.4</v>
      </c>
      <c r="W47" s="61">
        <v>1.4</v>
      </c>
      <c r="X47" s="61">
        <v>0</v>
      </c>
      <c r="Y47" s="61">
        <v>0</v>
      </c>
      <c r="Z47" s="61">
        <v>0</v>
      </c>
      <c r="AA47" s="61">
        <v>0</v>
      </c>
      <c r="AB47" s="61">
        <v>0</v>
      </c>
      <c r="AD47" s="61">
        <v>0</v>
      </c>
      <c r="AE47" s="61">
        <v>0</v>
      </c>
    </row>
    <row r="48" spans="1:31" x14ac:dyDescent="0.2">
      <c r="A48" s="57" t="str">
        <f t="shared" si="0"/>
        <v>1957_12</v>
      </c>
      <c r="B48" s="57">
        <f t="shared" si="1"/>
        <v>12</v>
      </c>
      <c r="C48" s="57">
        <f t="shared" si="2"/>
        <v>1957</v>
      </c>
      <c r="D48" s="60">
        <v>21155</v>
      </c>
      <c r="E48" s="61">
        <v>7.2</v>
      </c>
      <c r="F48" s="61">
        <v>7.3</v>
      </c>
      <c r="G48" s="61">
        <v>6.9</v>
      </c>
      <c r="H48" s="61">
        <v>7.1</v>
      </c>
      <c r="I48" s="61">
        <v>7.2</v>
      </c>
      <c r="J48" s="61">
        <v>7.6</v>
      </c>
      <c r="L48" s="61">
        <v>7.7</v>
      </c>
      <c r="M48" s="81">
        <v>7.2</v>
      </c>
      <c r="N48" s="61">
        <v>1.4</v>
      </c>
      <c r="O48" s="61">
        <v>0</v>
      </c>
      <c r="P48" s="61">
        <v>1.5</v>
      </c>
      <c r="Q48" s="61">
        <v>0</v>
      </c>
      <c r="R48" s="61">
        <v>0</v>
      </c>
      <c r="S48" s="61">
        <v>0</v>
      </c>
      <c r="U48" s="61">
        <v>0</v>
      </c>
      <c r="V48" s="61">
        <v>1.4</v>
      </c>
      <c r="W48" s="61">
        <v>0</v>
      </c>
      <c r="X48" s="61">
        <v>0</v>
      </c>
      <c r="Y48" s="61">
        <v>0</v>
      </c>
      <c r="Z48" s="61">
        <v>0</v>
      </c>
      <c r="AA48" s="61">
        <v>-1.4</v>
      </c>
      <c r="AB48" s="61">
        <v>0</v>
      </c>
      <c r="AD48" s="61">
        <v>0</v>
      </c>
      <c r="AE48" s="61">
        <v>0</v>
      </c>
    </row>
    <row r="49" spans="1:31" x14ac:dyDescent="0.2">
      <c r="A49" s="57" t="str">
        <f t="shared" si="0"/>
        <v>1958_3</v>
      </c>
      <c r="B49" s="57">
        <f t="shared" si="1"/>
        <v>3</v>
      </c>
      <c r="C49" s="57">
        <f t="shared" si="2"/>
        <v>1958</v>
      </c>
      <c r="D49" s="60">
        <v>21245</v>
      </c>
      <c r="E49" s="61">
        <v>7.3</v>
      </c>
      <c r="F49" s="61">
        <v>7.3</v>
      </c>
      <c r="G49" s="61">
        <v>7</v>
      </c>
      <c r="H49" s="61">
        <v>7.1</v>
      </c>
      <c r="I49" s="61">
        <v>7.2</v>
      </c>
      <c r="J49" s="61">
        <v>7.6</v>
      </c>
      <c r="L49" s="61">
        <v>7.7</v>
      </c>
      <c r="M49" s="81">
        <v>7.2</v>
      </c>
      <c r="N49" s="61">
        <v>2.8</v>
      </c>
      <c r="O49" s="61">
        <v>1.4</v>
      </c>
      <c r="P49" s="61">
        <v>2.9</v>
      </c>
      <c r="Q49" s="61">
        <v>1.4</v>
      </c>
      <c r="R49" s="61">
        <v>0</v>
      </c>
      <c r="S49" s="61">
        <v>0</v>
      </c>
      <c r="U49" s="61">
        <v>0</v>
      </c>
      <c r="V49" s="61">
        <v>1.4</v>
      </c>
      <c r="W49" s="61">
        <v>1.4</v>
      </c>
      <c r="X49" s="61">
        <v>0</v>
      </c>
      <c r="Y49" s="61">
        <v>1.4</v>
      </c>
      <c r="Z49" s="61">
        <v>0</v>
      </c>
      <c r="AA49" s="61">
        <v>0</v>
      </c>
      <c r="AB49" s="61">
        <v>0</v>
      </c>
      <c r="AD49" s="61">
        <v>0</v>
      </c>
      <c r="AE49" s="61">
        <v>0</v>
      </c>
    </row>
    <row r="50" spans="1:31" x14ac:dyDescent="0.2">
      <c r="A50" s="57" t="str">
        <f t="shared" si="0"/>
        <v>1958_6</v>
      </c>
      <c r="B50" s="57">
        <f t="shared" si="1"/>
        <v>6</v>
      </c>
      <c r="C50" s="57">
        <f t="shared" si="2"/>
        <v>1958</v>
      </c>
      <c r="D50" s="60">
        <v>21337</v>
      </c>
      <c r="E50" s="61">
        <v>7.3</v>
      </c>
      <c r="F50" s="61">
        <v>7.3</v>
      </c>
      <c r="G50" s="61">
        <v>7</v>
      </c>
      <c r="H50" s="61">
        <v>7.1</v>
      </c>
      <c r="I50" s="61">
        <v>7.3</v>
      </c>
      <c r="J50" s="61">
        <v>7.6</v>
      </c>
      <c r="L50" s="61">
        <v>7.8</v>
      </c>
      <c r="M50" s="81">
        <v>7.2</v>
      </c>
      <c r="N50" s="61">
        <v>2.8</v>
      </c>
      <c r="O50" s="61">
        <v>0</v>
      </c>
      <c r="P50" s="61">
        <v>1.4</v>
      </c>
      <c r="Q50" s="61">
        <v>0</v>
      </c>
      <c r="R50" s="61">
        <v>0</v>
      </c>
      <c r="S50" s="61">
        <v>0</v>
      </c>
      <c r="U50" s="61">
        <v>1.3</v>
      </c>
      <c r="V50" s="61">
        <v>0</v>
      </c>
      <c r="W50" s="61">
        <v>0</v>
      </c>
      <c r="X50" s="61">
        <v>0</v>
      </c>
      <c r="Y50" s="61">
        <v>0</v>
      </c>
      <c r="Z50" s="61">
        <v>0</v>
      </c>
      <c r="AA50" s="61">
        <v>1.4</v>
      </c>
      <c r="AB50" s="61">
        <v>0</v>
      </c>
      <c r="AD50" s="61">
        <v>1.3</v>
      </c>
      <c r="AE50" s="61">
        <v>0</v>
      </c>
    </row>
    <row r="51" spans="1:31" x14ac:dyDescent="0.2">
      <c r="A51" s="57" t="str">
        <f t="shared" si="0"/>
        <v>1958_9</v>
      </c>
      <c r="B51" s="57">
        <f t="shared" si="1"/>
        <v>9</v>
      </c>
      <c r="C51" s="57">
        <f t="shared" si="2"/>
        <v>1958</v>
      </c>
      <c r="D51" s="60">
        <v>21429</v>
      </c>
      <c r="E51" s="61">
        <v>7.2</v>
      </c>
      <c r="F51" s="61">
        <v>7.3</v>
      </c>
      <c r="G51" s="61">
        <v>7.1</v>
      </c>
      <c r="H51" s="61">
        <v>7.2</v>
      </c>
      <c r="I51" s="61">
        <v>7.3</v>
      </c>
      <c r="J51" s="61">
        <v>7.6</v>
      </c>
      <c r="L51" s="61">
        <v>7.7</v>
      </c>
      <c r="M51" s="81">
        <v>7.2</v>
      </c>
      <c r="N51" s="61">
        <v>0</v>
      </c>
      <c r="O51" s="61">
        <v>0</v>
      </c>
      <c r="P51" s="61">
        <v>2.9</v>
      </c>
      <c r="Q51" s="61">
        <v>1.4</v>
      </c>
      <c r="R51" s="61">
        <v>0</v>
      </c>
      <c r="S51" s="61">
        <v>0</v>
      </c>
      <c r="U51" s="61">
        <v>0</v>
      </c>
      <c r="V51" s="61">
        <v>0</v>
      </c>
      <c r="W51" s="61">
        <v>-1.4</v>
      </c>
      <c r="X51" s="61">
        <v>0</v>
      </c>
      <c r="Y51" s="61">
        <v>1.4</v>
      </c>
      <c r="Z51" s="61">
        <v>1.4</v>
      </c>
      <c r="AA51" s="61">
        <v>0</v>
      </c>
      <c r="AB51" s="61">
        <v>0</v>
      </c>
      <c r="AD51" s="61">
        <v>-1.3</v>
      </c>
      <c r="AE51" s="61">
        <v>0</v>
      </c>
    </row>
    <row r="52" spans="1:31" x14ac:dyDescent="0.2">
      <c r="A52" s="57" t="str">
        <f t="shared" si="0"/>
        <v>1958_12</v>
      </c>
      <c r="B52" s="57">
        <f t="shared" si="1"/>
        <v>12</v>
      </c>
      <c r="C52" s="57">
        <f t="shared" si="2"/>
        <v>1958</v>
      </c>
      <c r="D52" s="60">
        <v>21520</v>
      </c>
      <c r="E52" s="61">
        <v>7.3</v>
      </c>
      <c r="F52" s="61">
        <v>7.5</v>
      </c>
      <c r="G52" s="61">
        <v>7.2</v>
      </c>
      <c r="H52" s="61">
        <v>7.2</v>
      </c>
      <c r="I52" s="61">
        <v>7.3</v>
      </c>
      <c r="J52" s="61">
        <v>7.7</v>
      </c>
      <c r="L52" s="61">
        <v>7.8</v>
      </c>
      <c r="M52" s="81">
        <v>7.3</v>
      </c>
      <c r="N52" s="61">
        <v>1.4</v>
      </c>
      <c r="O52" s="61">
        <v>2.7</v>
      </c>
      <c r="P52" s="61">
        <v>4.3</v>
      </c>
      <c r="Q52" s="61">
        <v>1.4</v>
      </c>
      <c r="R52" s="61">
        <v>1.4</v>
      </c>
      <c r="S52" s="61">
        <v>1.3</v>
      </c>
      <c r="U52" s="61">
        <v>1.3</v>
      </c>
      <c r="V52" s="61">
        <v>1.4</v>
      </c>
      <c r="W52" s="61">
        <v>1.4</v>
      </c>
      <c r="X52" s="61">
        <v>2.7</v>
      </c>
      <c r="Y52" s="61">
        <v>1.4</v>
      </c>
      <c r="Z52" s="61">
        <v>0</v>
      </c>
      <c r="AA52" s="61">
        <v>0</v>
      </c>
      <c r="AB52" s="61">
        <v>1.3</v>
      </c>
      <c r="AD52" s="61">
        <v>1.3</v>
      </c>
      <c r="AE52" s="61">
        <v>1.4</v>
      </c>
    </row>
    <row r="53" spans="1:31" x14ac:dyDescent="0.2">
      <c r="A53" s="57" t="str">
        <f t="shared" si="0"/>
        <v>1959_3</v>
      </c>
      <c r="B53" s="57">
        <f t="shared" si="1"/>
        <v>3</v>
      </c>
      <c r="C53" s="57">
        <f t="shared" si="2"/>
        <v>1959</v>
      </c>
      <c r="D53" s="60">
        <v>21610</v>
      </c>
      <c r="E53" s="61">
        <v>7.3</v>
      </c>
      <c r="F53" s="61">
        <v>7.5</v>
      </c>
      <c r="G53" s="61">
        <v>7.2</v>
      </c>
      <c r="H53" s="61">
        <v>7.3</v>
      </c>
      <c r="I53" s="61">
        <v>7.4</v>
      </c>
      <c r="J53" s="61">
        <v>7.7</v>
      </c>
      <c r="L53" s="61">
        <v>7.8</v>
      </c>
      <c r="M53" s="81">
        <v>7.3</v>
      </c>
      <c r="N53" s="61">
        <v>0</v>
      </c>
      <c r="O53" s="61">
        <v>2.7</v>
      </c>
      <c r="P53" s="61">
        <v>2.9</v>
      </c>
      <c r="Q53" s="61">
        <v>2.8</v>
      </c>
      <c r="R53" s="61">
        <v>2.8</v>
      </c>
      <c r="S53" s="61">
        <v>1.3</v>
      </c>
      <c r="U53" s="61">
        <v>1.3</v>
      </c>
      <c r="V53" s="61">
        <v>1.4</v>
      </c>
      <c r="W53" s="61">
        <v>0</v>
      </c>
      <c r="X53" s="61">
        <v>0</v>
      </c>
      <c r="Y53" s="61">
        <v>0</v>
      </c>
      <c r="Z53" s="61">
        <v>1.4</v>
      </c>
      <c r="AA53" s="61">
        <v>1.4</v>
      </c>
      <c r="AB53" s="61">
        <v>0</v>
      </c>
      <c r="AD53" s="61">
        <v>0</v>
      </c>
      <c r="AE53" s="61">
        <v>0</v>
      </c>
    </row>
    <row r="54" spans="1:31" x14ac:dyDescent="0.2">
      <c r="A54" s="57" t="str">
        <f t="shared" si="0"/>
        <v>1959_6</v>
      </c>
      <c r="B54" s="57">
        <f t="shared" si="1"/>
        <v>6</v>
      </c>
      <c r="C54" s="57">
        <f t="shared" si="2"/>
        <v>1959</v>
      </c>
      <c r="D54" s="60">
        <v>21702</v>
      </c>
      <c r="E54" s="61">
        <v>7.3</v>
      </c>
      <c r="F54" s="61">
        <v>7.5</v>
      </c>
      <c r="G54" s="61">
        <v>7.2</v>
      </c>
      <c r="H54" s="61">
        <v>7.3</v>
      </c>
      <c r="I54" s="61">
        <v>7.4</v>
      </c>
      <c r="J54" s="61">
        <v>7.7</v>
      </c>
      <c r="L54" s="61">
        <v>7.9</v>
      </c>
      <c r="M54" s="81">
        <v>7.3</v>
      </c>
      <c r="N54" s="61">
        <v>0</v>
      </c>
      <c r="O54" s="61">
        <v>2.7</v>
      </c>
      <c r="P54" s="61">
        <v>2.9</v>
      </c>
      <c r="Q54" s="61">
        <v>2.8</v>
      </c>
      <c r="R54" s="61">
        <v>1.4</v>
      </c>
      <c r="S54" s="61">
        <v>1.3</v>
      </c>
      <c r="U54" s="61">
        <v>1.3</v>
      </c>
      <c r="V54" s="61">
        <v>1.4</v>
      </c>
      <c r="W54" s="61">
        <v>0</v>
      </c>
      <c r="X54" s="61">
        <v>0</v>
      </c>
      <c r="Y54" s="61">
        <v>0</v>
      </c>
      <c r="Z54" s="61">
        <v>0</v>
      </c>
      <c r="AA54" s="61">
        <v>0</v>
      </c>
      <c r="AB54" s="61">
        <v>0</v>
      </c>
      <c r="AD54" s="61">
        <v>1.3</v>
      </c>
      <c r="AE54" s="61">
        <v>0</v>
      </c>
    </row>
    <row r="55" spans="1:31" x14ac:dyDescent="0.2">
      <c r="A55" s="57" t="str">
        <f t="shared" si="0"/>
        <v>1959_9</v>
      </c>
      <c r="B55" s="57">
        <f t="shared" si="1"/>
        <v>9</v>
      </c>
      <c r="C55" s="57">
        <f t="shared" si="2"/>
        <v>1959</v>
      </c>
      <c r="D55" s="60">
        <v>21794</v>
      </c>
      <c r="E55" s="61">
        <v>7.3</v>
      </c>
      <c r="F55" s="61">
        <v>7.6</v>
      </c>
      <c r="G55" s="61">
        <v>7.3</v>
      </c>
      <c r="H55" s="61">
        <v>7.4</v>
      </c>
      <c r="I55" s="61">
        <v>7.4</v>
      </c>
      <c r="J55" s="61">
        <v>7.7</v>
      </c>
      <c r="L55" s="61">
        <v>7.9</v>
      </c>
      <c r="M55" s="81">
        <v>7.4</v>
      </c>
      <c r="N55" s="61">
        <v>1.4</v>
      </c>
      <c r="O55" s="61">
        <v>4.0999999999999996</v>
      </c>
      <c r="P55" s="61">
        <v>2.8</v>
      </c>
      <c r="Q55" s="61">
        <v>2.8</v>
      </c>
      <c r="R55" s="61">
        <v>1.4</v>
      </c>
      <c r="S55" s="61">
        <v>1.3</v>
      </c>
      <c r="U55" s="61">
        <v>2.6</v>
      </c>
      <c r="V55" s="61">
        <v>2.8</v>
      </c>
      <c r="W55" s="61">
        <v>0</v>
      </c>
      <c r="X55" s="61">
        <v>1.3</v>
      </c>
      <c r="Y55" s="61">
        <v>1.4</v>
      </c>
      <c r="Z55" s="61">
        <v>1.4</v>
      </c>
      <c r="AA55" s="61">
        <v>0</v>
      </c>
      <c r="AB55" s="61">
        <v>0</v>
      </c>
      <c r="AD55" s="61">
        <v>0</v>
      </c>
      <c r="AE55" s="61">
        <v>1.4</v>
      </c>
    </row>
    <row r="56" spans="1:31" x14ac:dyDescent="0.2">
      <c r="A56" s="57" t="str">
        <f t="shared" si="0"/>
        <v>1959_12</v>
      </c>
      <c r="B56" s="57">
        <f t="shared" si="1"/>
        <v>12</v>
      </c>
      <c r="C56" s="57">
        <f t="shared" si="2"/>
        <v>1959</v>
      </c>
      <c r="D56" s="60">
        <v>21885</v>
      </c>
      <c r="E56" s="61">
        <v>7.4</v>
      </c>
      <c r="F56" s="61">
        <v>7.6</v>
      </c>
      <c r="G56" s="61">
        <v>7.4</v>
      </c>
      <c r="H56" s="61">
        <v>7.4</v>
      </c>
      <c r="I56" s="61">
        <v>7.4</v>
      </c>
      <c r="J56" s="61">
        <v>7.7</v>
      </c>
      <c r="L56" s="61">
        <v>7.9</v>
      </c>
      <c r="M56" s="81">
        <v>7.5</v>
      </c>
      <c r="N56" s="61">
        <v>1.4</v>
      </c>
      <c r="O56" s="61">
        <v>1.3</v>
      </c>
      <c r="P56" s="61">
        <v>2.8</v>
      </c>
      <c r="Q56" s="61">
        <v>2.8</v>
      </c>
      <c r="R56" s="61">
        <v>1.4</v>
      </c>
      <c r="S56" s="61">
        <v>0</v>
      </c>
      <c r="U56" s="61">
        <v>1.3</v>
      </c>
      <c r="V56" s="61">
        <v>2.7</v>
      </c>
      <c r="W56" s="61">
        <v>1.4</v>
      </c>
      <c r="X56" s="61">
        <v>0</v>
      </c>
      <c r="Y56" s="61">
        <v>1.4</v>
      </c>
      <c r="Z56" s="61">
        <v>0</v>
      </c>
      <c r="AA56" s="61">
        <v>0</v>
      </c>
      <c r="AB56" s="61">
        <v>0</v>
      </c>
      <c r="AD56" s="61">
        <v>0</v>
      </c>
      <c r="AE56" s="61">
        <v>1.4</v>
      </c>
    </row>
    <row r="57" spans="1:31" x14ac:dyDescent="0.2">
      <c r="A57" s="57" t="str">
        <f t="shared" si="0"/>
        <v>1960_3</v>
      </c>
      <c r="B57" s="57">
        <f t="shared" si="1"/>
        <v>3</v>
      </c>
      <c r="C57" s="57">
        <f t="shared" si="2"/>
        <v>1960</v>
      </c>
      <c r="D57" s="60">
        <v>21976</v>
      </c>
      <c r="E57" s="61">
        <v>7.4</v>
      </c>
      <c r="F57" s="61">
        <v>7.7</v>
      </c>
      <c r="G57" s="61">
        <v>7.4</v>
      </c>
      <c r="H57" s="61">
        <v>7.5</v>
      </c>
      <c r="I57" s="61">
        <v>7.5</v>
      </c>
      <c r="J57" s="61">
        <v>7.8</v>
      </c>
      <c r="L57" s="61">
        <v>8</v>
      </c>
      <c r="M57" s="81">
        <v>7.5</v>
      </c>
      <c r="N57" s="61">
        <v>1.4</v>
      </c>
      <c r="O57" s="61">
        <v>2.7</v>
      </c>
      <c r="P57" s="61">
        <v>2.8</v>
      </c>
      <c r="Q57" s="61">
        <v>2.7</v>
      </c>
      <c r="R57" s="61">
        <v>1.4</v>
      </c>
      <c r="S57" s="61">
        <v>1.3</v>
      </c>
      <c r="U57" s="61">
        <v>2.6</v>
      </c>
      <c r="V57" s="61">
        <v>2.7</v>
      </c>
      <c r="W57" s="61">
        <v>0</v>
      </c>
      <c r="X57" s="61">
        <v>1.3</v>
      </c>
      <c r="Y57" s="61">
        <v>0</v>
      </c>
      <c r="Z57" s="61">
        <v>1.4</v>
      </c>
      <c r="AA57" s="61">
        <v>1.4</v>
      </c>
      <c r="AB57" s="61">
        <v>1.3</v>
      </c>
      <c r="AD57" s="61">
        <v>1.3</v>
      </c>
      <c r="AE57" s="61">
        <v>0</v>
      </c>
    </row>
    <row r="58" spans="1:31" x14ac:dyDescent="0.2">
      <c r="A58" s="57" t="str">
        <f t="shared" si="0"/>
        <v>1960_6</v>
      </c>
      <c r="B58" s="57">
        <f t="shared" si="1"/>
        <v>6</v>
      </c>
      <c r="C58" s="57">
        <f t="shared" si="2"/>
        <v>1960</v>
      </c>
      <c r="D58" s="60">
        <v>22068</v>
      </c>
      <c r="E58" s="61">
        <v>7.5</v>
      </c>
      <c r="F58" s="61">
        <v>7.9</v>
      </c>
      <c r="G58" s="61">
        <v>7.4</v>
      </c>
      <c r="H58" s="61">
        <v>7.6</v>
      </c>
      <c r="I58" s="61">
        <v>7.6</v>
      </c>
      <c r="J58" s="61">
        <v>7.9</v>
      </c>
      <c r="L58" s="61">
        <v>8</v>
      </c>
      <c r="M58" s="81">
        <v>7.6</v>
      </c>
      <c r="N58" s="61">
        <v>2.7</v>
      </c>
      <c r="O58" s="61">
        <v>5.3</v>
      </c>
      <c r="P58" s="61">
        <v>2.8</v>
      </c>
      <c r="Q58" s="61">
        <v>4.0999999999999996</v>
      </c>
      <c r="R58" s="61">
        <v>2.7</v>
      </c>
      <c r="S58" s="61">
        <v>2.6</v>
      </c>
      <c r="U58" s="61">
        <v>1.3</v>
      </c>
      <c r="V58" s="61">
        <v>4.0999999999999996</v>
      </c>
      <c r="W58" s="61">
        <v>1.4</v>
      </c>
      <c r="X58" s="61">
        <v>2.6</v>
      </c>
      <c r="Y58" s="61">
        <v>0</v>
      </c>
      <c r="Z58" s="61">
        <v>1.3</v>
      </c>
      <c r="AA58" s="61">
        <v>1.3</v>
      </c>
      <c r="AB58" s="61">
        <v>1.3</v>
      </c>
      <c r="AD58" s="61">
        <v>0</v>
      </c>
      <c r="AE58" s="61">
        <v>1.3</v>
      </c>
    </row>
    <row r="59" spans="1:31" x14ac:dyDescent="0.2">
      <c r="A59" s="57" t="str">
        <f t="shared" si="0"/>
        <v>1960_9</v>
      </c>
      <c r="B59" s="57">
        <f t="shared" si="1"/>
        <v>9</v>
      </c>
      <c r="C59" s="57">
        <f t="shared" si="2"/>
        <v>1960</v>
      </c>
      <c r="D59" s="60">
        <v>22160</v>
      </c>
      <c r="E59" s="61">
        <v>7.6</v>
      </c>
      <c r="F59" s="61">
        <v>8</v>
      </c>
      <c r="G59" s="61">
        <v>7.5</v>
      </c>
      <c r="H59" s="61">
        <v>7.7</v>
      </c>
      <c r="I59" s="61">
        <v>7.7</v>
      </c>
      <c r="J59" s="61">
        <v>8.1</v>
      </c>
      <c r="L59" s="61">
        <v>8.1999999999999993</v>
      </c>
      <c r="M59" s="81">
        <v>7.7</v>
      </c>
      <c r="N59" s="61">
        <v>4.0999999999999996</v>
      </c>
      <c r="O59" s="61">
        <v>5.3</v>
      </c>
      <c r="P59" s="61">
        <v>2.7</v>
      </c>
      <c r="Q59" s="61">
        <v>4.0999999999999996</v>
      </c>
      <c r="R59" s="61">
        <v>4.0999999999999996</v>
      </c>
      <c r="S59" s="61">
        <v>5.2</v>
      </c>
      <c r="U59" s="61">
        <v>3.8</v>
      </c>
      <c r="V59" s="61">
        <v>4.0999999999999996</v>
      </c>
      <c r="W59" s="61">
        <v>1.3</v>
      </c>
      <c r="X59" s="61">
        <v>1.3</v>
      </c>
      <c r="Y59" s="61">
        <v>1.4</v>
      </c>
      <c r="Z59" s="61">
        <v>1.3</v>
      </c>
      <c r="AA59" s="61">
        <v>1.3</v>
      </c>
      <c r="AB59" s="61">
        <v>2.5</v>
      </c>
      <c r="AD59" s="61">
        <v>2.5</v>
      </c>
      <c r="AE59" s="61">
        <v>1.3</v>
      </c>
    </row>
    <row r="60" spans="1:31" x14ac:dyDescent="0.2">
      <c r="A60" s="57" t="str">
        <f t="shared" si="0"/>
        <v>1960_12</v>
      </c>
      <c r="B60" s="57">
        <f t="shared" si="1"/>
        <v>12</v>
      </c>
      <c r="C60" s="57">
        <f t="shared" si="2"/>
        <v>1960</v>
      </c>
      <c r="D60" s="60">
        <v>22251</v>
      </c>
      <c r="E60" s="61">
        <v>7.7</v>
      </c>
      <c r="F60" s="61">
        <v>8</v>
      </c>
      <c r="G60" s="61">
        <v>7.6</v>
      </c>
      <c r="H60" s="61">
        <v>7.8</v>
      </c>
      <c r="I60" s="61">
        <v>7.7</v>
      </c>
      <c r="J60" s="61">
        <v>8.1999999999999993</v>
      </c>
      <c r="L60" s="61">
        <v>8.1999999999999993</v>
      </c>
      <c r="M60" s="81">
        <v>7.8</v>
      </c>
      <c r="N60" s="61">
        <v>4.0999999999999996</v>
      </c>
      <c r="O60" s="61">
        <v>5.3</v>
      </c>
      <c r="P60" s="61">
        <v>2.7</v>
      </c>
      <c r="Q60" s="61">
        <v>5.4</v>
      </c>
      <c r="R60" s="61">
        <v>4.0999999999999996</v>
      </c>
      <c r="S60" s="61">
        <v>6.5</v>
      </c>
      <c r="U60" s="61">
        <v>3.8</v>
      </c>
      <c r="V60" s="61">
        <v>4</v>
      </c>
      <c r="W60" s="61">
        <v>1.3</v>
      </c>
      <c r="X60" s="61">
        <v>0</v>
      </c>
      <c r="Y60" s="61">
        <v>1.3</v>
      </c>
      <c r="Z60" s="61">
        <v>1.3</v>
      </c>
      <c r="AA60" s="61">
        <v>0</v>
      </c>
      <c r="AB60" s="61">
        <v>1.2</v>
      </c>
      <c r="AD60" s="61">
        <v>0</v>
      </c>
      <c r="AE60" s="61">
        <v>1.3</v>
      </c>
    </row>
    <row r="61" spans="1:31" x14ac:dyDescent="0.2">
      <c r="A61" s="57" t="str">
        <f t="shared" si="0"/>
        <v>1961_3</v>
      </c>
      <c r="B61" s="57">
        <f t="shared" si="1"/>
        <v>3</v>
      </c>
      <c r="C61" s="57">
        <f t="shared" si="2"/>
        <v>1961</v>
      </c>
      <c r="D61" s="60">
        <v>22341</v>
      </c>
      <c r="E61" s="61">
        <v>7.7</v>
      </c>
      <c r="F61" s="61">
        <v>8</v>
      </c>
      <c r="G61" s="61">
        <v>7.7</v>
      </c>
      <c r="H61" s="61">
        <v>7.8</v>
      </c>
      <c r="I61" s="61">
        <v>7.8</v>
      </c>
      <c r="J61" s="61">
        <v>8.3000000000000007</v>
      </c>
      <c r="L61" s="61">
        <v>8.1999999999999993</v>
      </c>
      <c r="M61" s="81">
        <v>7.8</v>
      </c>
      <c r="N61" s="61">
        <v>4.0999999999999996</v>
      </c>
      <c r="O61" s="61">
        <v>3.9</v>
      </c>
      <c r="P61" s="61">
        <v>4.0999999999999996</v>
      </c>
      <c r="Q61" s="61">
        <v>4</v>
      </c>
      <c r="R61" s="61">
        <v>4</v>
      </c>
      <c r="S61" s="61">
        <v>6.4</v>
      </c>
      <c r="U61" s="61">
        <v>2.5</v>
      </c>
      <c r="V61" s="61">
        <v>4</v>
      </c>
      <c r="W61" s="61">
        <v>0</v>
      </c>
      <c r="X61" s="61">
        <v>0</v>
      </c>
      <c r="Y61" s="61">
        <v>1.3</v>
      </c>
      <c r="Z61" s="61">
        <v>0</v>
      </c>
      <c r="AA61" s="61">
        <v>1.3</v>
      </c>
      <c r="AB61" s="61">
        <v>1.2</v>
      </c>
      <c r="AD61" s="61">
        <v>0</v>
      </c>
      <c r="AE61" s="61">
        <v>0</v>
      </c>
    </row>
    <row r="62" spans="1:31" x14ac:dyDescent="0.2">
      <c r="A62" s="57" t="str">
        <f t="shared" si="0"/>
        <v>1961_6</v>
      </c>
      <c r="B62" s="57">
        <f t="shared" si="1"/>
        <v>6</v>
      </c>
      <c r="C62" s="57">
        <f t="shared" si="2"/>
        <v>1961</v>
      </c>
      <c r="D62" s="60">
        <v>22433</v>
      </c>
      <c r="E62" s="61">
        <v>7.8</v>
      </c>
      <c r="F62" s="61">
        <v>8.1</v>
      </c>
      <c r="G62" s="61">
        <v>7.7</v>
      </c>
      <c r="H62" s="61">
        <v>7.9</v>
      </c>
      <c r="I62" s="61">
        <v>7.9</v>
      </c>
      <c r="J62" s="61">
        <v>8.3000000000000007</v>
      </c>
      <c r="L62" s="61">
        <v>8.3000000000000007</v>
      </c>
      <c r="M62" s="81">
        <v>7.9</v>
      </c>
      <c r="N62" s="61">
        <v>4</v>
      </c>
      <c r="O62" s="61">
        <v>2.5</v>
      </c>
      <c r="P62" s="61">
        <v>4.0999999999999996</v>
      </c>
      <c r="Q62" s="61">
        <v>3.9</v>
      </c>
      <c r="R62" s="61">
        <v>3.9</v>
      </c>
      <c r="S62" s="61">
        <v>5.0999999999999996</v>
      </c>
      <c r="U62" s="61">
        <v>3.8</v>
      </c>
      <c r="V62" s="61">
        <v>3.9</v>
      </c>
      <c r="W62" s="61">
        <v>1.3</v>
      </c>
      <c r="X62" s="61">
        <v>1.3</v>
      </c>
      <c r="Y62" s="61">
        <v>0</v>
      </c>
      <c r="Z62" s="61">
        <v>1.3</v>
      </c>
      <c r="AA62" s="61">
        <v>1.3</v>
      </c>
      <c r="AB62" s="61">
        <v>0</v>
      </c>
      <c r="AD62" s="61">
        <v>1.2</v>
      </c>
      <c r="AE62" s="61">
        <v>1.3</v>
      </c>
    </row>
    <row r="63" spans="1:31" x14ac:dyDescent="0.2">
      <c r="A63" s="57" t="str">
        <f t="shared" si="0"/>
        <v>1961_9</v>
      </c>
      <c r="B63" s="57">
        <f t="shared" si="1"/>
        <v>9</v>
      </c>
      <c r="C63" s="57">
        <f t="shared" si="2"/>
        <v>1961</v>
      </c>
      <c r="D63" s="60">
        <v>22525</v>
      </c>
      <c r="E63" s="61">
        <v>7.7</v>
      </c>
      <c r="F63" s="61">
        <v>8.1</v>
      </c>
      <c r="G63" s="61">
        <v>7.7</v>
      </c>
      <c r="H63" s="61">
        <v>7.8</v>
      </c>
      <c r="I63" s="61">
        <v>7.8</v>
      </c>
      <c r="J63" s="61">
        <v>8.4</v>
      </c>
      <c r="L63" s="61">
        <v>8.3000000000000007</v>
      </c>
      <c r="M63" s="81">
        <v>7.8</v>
      </c>
      <c r="N63" s="61">
        <v>1.3</v>
      </c>
      <c r="O63" s="61">
        <v>1.3</v>
      </c>
      <c r="P63" s="61">
        <v>2.7</v>
      </c>
      <c r="Q63" s="61">
        <v>1.3</v>
      </c>
      <c r="R63" s="61">
        <v>1.3</v>
      </c>
      <c r="S63" s="61">
        <v>3.7</v>
      </c>
      <c r="U63" s="61">
        <v>1.2</v>
      </c>
      <c r="V63" s="61">
        <v>1.3</v>
      </c>
      <c r="W63" s="61">
        <v>-1.3</v>
      </c>
      <c r="X63" s="61">
        <v>0</v>
      </c>
      <c r="Y63" s="61">
        <v>0</v>
      </c>
      <c r="Z63" s="61">
        <v>-1.3</v>
      </c>
      <c r="AA63" s="61">
        <v>-1.3</v>
      </c>
      <c r="AB63" s="61">
        <v>1.2</v>
      </c>
      <c r="AD63" s="61">
        <v>0</v>
      </c>
      <c r="AE63" s="61">
        <v>-1.3</v>
      </c>
    </row>
    <row r="64" spans="1:31" x14ac:dyDescent="0.2">
      <c r="A64" s="57" t="str">
        <f t="shared" si="0"/>
        <v>1961_12</v>
      </c>
      <c r="B64" s="57">
        <f t="shared" si="1"/>
        <v>12</v>
      </c>
      <c r="C64" s="57">
        <f t="shared" si="2"/>
        <v>1961</v>
      </c>
      <c r="D64" s="60">
        <v>22616</v>
      </c>
      <c r="E64" s="61">
        <v>7.7</v>
      </c>
      <c r="F64" s="61">
        <v>8.1</v>
      </c>
      <c r="G64" s="61">
        <v>7.7</v>
      </c>
      <c r="H64" s="61">
        <v>7.8</v>
      </c>
      <c r="I64" s="61">
        <v>7.7</v>
      </c>
      <c r="J64" s="61">
        <v>8.3000000000000007</v>
      </c>
      <c r="L64" s="61">
        <v>8.4</v>
      </c>
      <c r="M64" s="81">
        <v>7.8</v>
      </c>
      <c r="N64" s="61">
        <v>0</v>
      </c>
      <c r="O64" s="61">
        <v>1.3</v>
      </c>
      <c r="P64" s="61">
        <v>1.3</v>
      </c>
      <c r="Q64" s="61">
        <v>0</v>
      </c>
      <c r="R64" s="61">
        <v>0</v>
      </c>
      <c r="S64" s="61">
        <v>1.2</v>
      </c>
      <c r="U64" s="61">
        <v>2.4</v>
      </c>
      <c r="V64" s="61">
        <v>0</v>
      </c>
      <c r="W64" s="61">
        <v>0</v>
      </c>
      <c r="X64" s="61">
        <v>0</v>
      </c>
      <c r="Y64" s="61">
        <v>0</v>
      </c>
      <c r="Z64" s="61">
        <v>0</v>
      </c>
      <c r="AA64" s="61">
        <v>-1.3</v>
      </c>
      <c r="AB64" s="61">
        <v>-1.2</v>
      </c>
      <c r="AD64" s="61">
        <v>1.2</v>
      </c>
      <c r="AE64" s="61">
        <v>0</v>
      </c>
    </row>
    <row r="65" spans="1:31" x14ac:dyDescent="0.2">
      <c r="A65" s="57" t="str">
        <f t="shared" si="0"/>
        <v>1962_3</v>
      </c>
      <c r="B65" s="57">
        <f t="shared" si="1"/>
        <v>3</v>
      </c>
      <c r="C65" s="57">
        <f t="shared" si="2"/>
        <v>1962</v>
      </c>
      <c r="D65" s="60">
        <v>22706</v>
      </c>
      <c r="E65" s="61">
        <v>7.7</v>
      </c>
      <c r="F65" s="61">
        <v>8</v>
      </c>
      <c r="G65" s="61">
        <v>7.8</v>
      </c>
      <c r="H65" s="61">
        <v>7.7</v>
      </c>
      <c r="I65" s="61">
        <v>7.8</v>
      </c>
      <c r="J65" s="61">
        <v>8.3000000000000007</v>
      </c>
      <c r="L65" s="61">
        <v>8.3000000000000007</v>
      </c>
      <c r="M65" s="81">
        <v>7.8</v>
      </c>
      <c r="N65" s="61">
        <v>0</v>
      </c>
      <c r="O65" s="61">
        <v>0</v>
      </c>
      <c r="P65" s="61">
        <v>1.3</v>
      </c>
      <c r="Q65" s="61">
        <v>-1.3</v>
      </c>
      <c r="R65" s="61">
        <v>0</v>
      </c>
      <c r="S65" s="61">
        <v>0</v>
      </c>
      <c r="U65" s="61">
        <v>1.2</v>
      </c>
      <c r="V65" s="61">
        <v>0</v>
      </c>
      <c r="W65" s="61">
        <v>0</v>
      </c>
      <c r="X65" s="61">
        <v>-1.2</v>
      </c>
      <c r="Y65" s="61">
        <v>1.3</v>
      </c>
      <c r="Z65" s="61">
        <v>-1.3</v>
      </c>
      <c r="AA65" s="61">
        <v>1.3</v>
      </c>
      <c r="AB65" s="61">
        <v>0</v>
      </c>
      <c r="AD65" s="61">
        <v>-1.2</v>
      </c>
      <c r="AE65" s="61">
        <v>0</v>
      </c>
    </row>
    <row r="66" spans="1:31" x14ac:dyDescent="0.2">
      <c r="A66" s="57" t="str">
        <f t="shared" si="0"/>
        <v>1962_6</v>
      </c>
      <c r="B66" s="57">
        <f t="shared" si="1"/>
        <v>6</v>
      </c>
      <c r="C66" s="57">
        <f t="shared" si="2"/>
        <v>1962</v>
      </c>
      <c r="D66" s="60">
        <v>22798</v>
      </c>
      <c r="E66" s="61">
        <v>7.7</v>
      </c>
      <c r="F66" s="61">
        <v>8</v>
      </c>
      <c r="G66" s="61">
        <v>7.8</v>
      </c>
      <c r="H66" s="61">
        <v>7.7</v>
      </c>
      <c r="I66" s="61">
        <v>7.8</v>
      </c>
      <c r="J66" s="61">
        <v>8.3000000000000007</v>
      </c>
      <c r="L66" s="61">
        <v>8.3000000000000007</v>
      </c>
      <c r="M66" s="81">
        <v>7.8</v>
      </c>
      <c r="N66" s="61">
        <v>-1.3</v>
      </c>
      <c r="O66" s="61">
        <v>-1.2</v>
      </c>
      <c r="P66" s="61">
        <v>1.3</v>
      </c>
      <c r="Q66" s="61">
        <v>-2.5</v>
      </c>
      <c r="R66" s="61">
        <v>-1.3</v>
      </c>
      <c r="S66" s="61">
        <v>0</v>
      </c>
      <c r="U66" s="61">
        <v>0</v>
      </c>
      <c r="V66" s="61">
        <v>-1.3</v>
      </c>
      <c r="W66" s="61">
        <v>0</v>
      </c>
      <c r="X66" s="61">
        <v>0</v>
      </c>
      <c r="Y66" s="61">
        <v>0</v>
      </c>
      <c r="Z66" s="61">
        <v>0</v>
      </c>
      <c r="AA66" s="61">
        <v>0</v>
      </c>
      <c r="AB66" s="61">
        <v>0</v>
      </c>
      <c r="AD66" s="61">
        <v>0</v>
      </c>
      <c r="AE66" s="61">
        <v>0</v>
      </c>
    </row>
    <row r="67" spans="1:31" x14ac:dyDescent="0.2">
      <c r="A67" s="57" t="str">
        <f t="shared" si="0"/>
        <v>1962_9</v>
      </c>
      <c r="B67" s="57">
        <f t="shared" si="1"/>
        <v>9</v>
      </c>
      <c r="C67" s="57">
        <f t="shared" si="2"/>
        <v>1962</v>
      </c>
      <c r="D67" s="60">
        <v>22890</v>
      </c>
      <c r="E67" s="61">
        <v>7.7</v>
      </c>
      <c r="F67" s="61">
        <v>8</v>
      </c>
      <c r="G67" s="61">
        <v>7.8</v>
      </c>
      <c r="H67" s="61">
        <v>7.7</v>
      </c>
      <c r="I67" s="61">
        <v>7.8</v>
      </c>
      <c r="J67" s="61">
        <v>8.3000000000000007</v>
      </c>
      <c r="L67" s="61">
        <v>8.3000000000000007</v>
      </c>
      <c r="M67" s="81">
        <v>7.8</v>
      </c>
      <c r="N67" s="61">
        <v>0</v>
      </c>
      <c r="O67" s="61">
        <v>-1.2</v>
      </c>
      <c r="P67" s="61">
        <v>1.3</v>
      </c>
      <c r="Q67" s="61">
        <v>-1.3</v>
      </c>
      <c r="R67" s="61">
        <v>0</v>
      </c>
      <c r="S67" s="61">
        <v>-1.2</v>
      </c>
      <c r="U67" s="61">
        <v>0</v>
      </c>
      <c r="V67" s="61">
        <v>0</v>
      </c>
      <c r="W67" s="61">
        <v>0</v>
      </c>
      <c r="X67" s="61">
        <v>0</v>
      </c>
      <c r="Y67" s="61">
        <v>0</v>
      </c>
      <c r="Z67" s="61">
        <v>0</v>
      </c>
      <c r="AA67" s="61">
        <v>0</v>
      </c>
      <c r="AB67" s="61">
        <v>0</v>
      </c>
      <c r="AD67" s="61">
        <v>0</v>
      </c>
      <c r="AE67" s="61">
        <v>0</v>
      </c>
    </row>
    <row r="68" spans="1:31" x14ac:dyDescent="0.2">
      <c r="A68" s="57" t="str">
        <f t="shared" si="0"/>
        <v>1962_12</v>
      </c>
      <c r="B68" s="57">
        <f t="shared" si="1"/>
        <v>12</v>
      </c>
      <c r="C68" s="57">
        <f t="shared" si="2"/>
        <v>1962</v>
      </c>
      <c r="D68" s="60">
        <v>22981</v>
      </c>
      <c r="E68" s="61">
        <v>7.8</v>
      </c>
      <c r="F68" s="61">
        <v>8</v>
      </c>
      <c r="G68" s="61">
        <v>7.8</v>
      </c>
      <c r="H68" s="61">
        <v>7.7</v>
      </c>
      <c r="I68" s="61">
        <v>7.8</v>
      </c>
      <c r="J68" s="61">
        <v>8.3000000000000007</v>
      </c>
      <c r="L68" s="61">
        <v>8.4</v>
      </c>
      <c r="M68" s="81">
        <v>7.8</v>
      </c>
      <c r="N68" s="61">
        <v>1.3</v>
      </c>
      <c r="O68" s="61">
        <v>-1.2</v>
      </c>
      <c r="P68" s="61">
        <v>1.3</v>
      </c>
      <c r="Q68" s="61">
        <v>-1.3</v>
      </c>
      <c r="R68" s="61">
        <v>1.3</v>
      </c>
      <c r="S68" s="61">
        <v>0</v>
      </c>
      <c r="U68" s="61">
        <v>0</v>
      </c>
      <c r="V68" s="61">
        <v>0</v>
      </c>
      <c r="W68" s="61">
        <v>1.3</v>
      </c>
      <c r="X68" s="61">
        <v>0</v>
      </c>
      <c r="Y68" s="61">
        <v>0</v>
      </c>
      <c r="Z68" s="61">
        <v>0</v>
      </c>
      <c r="AA68" s="61">
        <v>0</v>
      </c>
      <c r="AB68" s="61">
        <v>0</v>
      </c>
      <c r="AD68" s="61">
        <v>1.2</v>
      </c>
      <c r="AE68" s="61">
        <v>0</v>
      </c>
    </row>
    <row r="69" spans="1:31" x14ac:dyDescent="0.2">
      <c r="A69" s="57" t="str">
        <f t="shared" si="0"/>
        <v>1963_3</v>
      </c>
      <c r="B69" s="57">
        <f t="shared" si="1"/>
        <v>3</v>
      </c>
      <c r="C69" s="57">
        <f t="shared" si="2"/>
        <v>1963</v>
      </c>
      <c r="D69" s="60">
        <v>23071</v>
      </c>
      <c r="E69" s="61">
        <v>7.8</v>
      </c>
      <c r="F69" s="61">
        <v>8</v>
      </c>
      <c r="G69" s="61">
        <v>7.8</v>
      </c>
      <c r="H69" s="61">
        <v>7.7</v>
      </c>
      <c r="I69" s="61">
        <v>7.9</v>
      </c>
      <c r="J69" s="61">
        <v>8.3000000000000007</v>
      </c>
      <c r="L69" s="61">
        <v>8.3000000000000007</v>
      </c>
      <c r="M69" s="81">
        <v>7.8</v>
      </c>
      <c r="N69" s="61">
        <v>1.3</v>
      </c>
      <c r="O69" s="61">
        <v>0</v>
      </c>
      <c r="P69" s="61">
        <v>0</v>
      </c>
      <c r="Q69" s="61">
        <v>0</v>
      </c>
      <c r="R69" s="61">
        <v>1.3</v>
      </c>
      <c r="S69" s="61">
        <v>0</v>
      </c>
      <c r="U69" s="61">
        <v>0</v>
      </c>
      <c r="V69" s="61">
        <v>0</v>
      </c>
      <c r="W69" s="61">
        <v>0</v>
      </c>
      <c r="X69" s="61">
        <v>0</v>
      </c>
      <c r="Y69" s="61">
        <v>0</v>
      </c>
      <c r="Z69" s="61">
        <v>0</v>
      </c>
      <c r="AA69" s="61">
        <v>1.3</v>
      </c>
      <c r="AB69" s="61">
        <v>0</v>
      </c>
      <c r="AD69" s="61">
        <v>-1.2</v>
      </c>
      <c r="AE69" s="61">
        <v>0</v>
      </c>
    </row>
    <row r="70" spans="1:31" x14ac:dyDescent="0.2">
      <c r="A70" s="57" t="str">
        <f t="shared" si="0"/>
        <v>1963_6</v>
      </c>
      <c r="B70" s="57">
        <f t="shared" si="1"/>
        <v>6</v>
      </c>
      <c r="C70" s="57">
        <f t="shared" si="2"/>
        <v>1963</v>
      </c>
      <c r="D70" s="60">
        <v>23163</v>
      </c>
      <c r="E70" s="61">
        <v>7.8</v>
      </c>
      <c r="F70" s="61">
        <v>8.1</v>
      </c>
      <c r="G70" s="61">
        <v>7.8</v>
      </c>
      <c r="H70" s="61">
        <v>7.8</v>
      </c>
      <c r="I70" s="61">
        <v>7.9</v>
      </c>
      <c r="J70" s="61">
        <v>8.3000000000000007</v>
      </c>
      <c r="L70" s="61">
        <v>8.3000000000000007</v>
      </c>
      <c r="M70" s="81">
        <v>7.8</v>
      </c>
      <c r="N70" s="61">
        <v>1.3</v>
      </c>
      <c r="O70" s="61">
        <v>1.3</v>
      </c>
      <c r="P70" s="61">
        <v>0</v>
      </c>
      <c r="Q70" s="61">
        <v>1.3</v>
      </c>
      <c r="R70" s="61">
        <v>1.3</v>
      </c>
      <c r="S70" s="61">
        <v>0</v>
      </c>
      <c r="U70" s="61">
        <v>0</v>
      </c>
      <c r="V70" s="61">
        <v>0</v>
      </c>
      <c r="W70" s="61">
        <v>0</v>
      </c>
      <c r="X70" s="61">
        <v>1.3</v>
      </c>
      <c r="Y70" s="61">
        <v>0</v>
      </c>
      <c r="Z70" s="61">
        <v>1.3</v>
      </c>
      <c r="AA70" s="61">
        <v>0</v>
      </c>
      <c r="AB70" s="61">
        <v>0</v>
      </c>
      <c r="AD70" s="61">
        <v>0</v>
      </c>
      <c r="AE70" s="61">
        <v>0</v>
      </c>
    </row>
    <row r="71" spans="1:31" x14ac:dyDescent="0.2">
      <c r="A71" s="57" t="str">
        <f t="shared" si="0"/>
        <v>1963_9</v>
      </c>
      <c r="B71" s="57">
        <f t="shared" si="1"/>
        <v>9</v>
      </c>
      <c r="C71" s="57">
        <f t="shared" si="2"/>
        <v>1963</v>
      </c>
      <c r="D71" s="60">
        <v>23255</v>
      </c>
      <c r="E71" s="61">
        <v>7.8</v>
      </c>
      <c r="F71" s="61">
        <v>8.1</v>
      </c>
      <c r="G71" s="61">
        <v>7.8</v>
      </c>
      <c r="H71" s="61">
        <v>7.8</v>
      </c>
      <c r="I71" s="61">
        <v>7.9</v>
      </c>
      <c r="J71" s="61">
        <v>8.3000000000000007</v>
      </c>
      <c r="L71" s="61">
        <v>8.4</v>
      </c>
      <c r="M71" s="81">
        <v>7.9</v>
      </c>
      <c r="N71" s="61">
        <v>1.3</v>
      </c>
      <c r="O71" s="61">
        <v>1.3</v>
      </c>
      <c r="P71" s="61">
        <v>0</v>
      </c>
      <c r="Q71" s="61">
        <v>1.3</v>
      </c>
      <c r="R71" s="61">
        <v>1.3</v>
      </c>
      <c r="S71" s="61">
        <v>0</v>
      </c>
      <c r="U71" s="61">
        <v>1.2</v>
      </c>
      <c r="V71" s="61">
        <v>1.3</v>
      </c>
      <c r="W71" s="61">
        <v>0</v>
      </c>
      <c r="X71" s="61">
        <v>0</v>
      </c>
      <c r="Y71" s="61">
        <v>0</v>
      </c>
      <c r="Z71" s="61">
        <v>0</v>
      </c>
      <c r="AA71" s="61">
        <v>0</v>
      </c>
      <c r="AB71" s="61">
        <v>0</v>
      </c>
      <c r="AD71" s="61">
        <v>1.2</v>
      </c>
      <c r="AE71" s="61">
        <v>1.3</v>
      </c>
    </row>
    <row r="72" spans="1:31" x14ac:dyDescent="0.2">
      <c r="A72" s="57" t="str">
        <f t="shared" si="0"/>
        <v>1963_12</v>
      </c>
      <c r="B72" s="57">
        <f t="shared" si="1"/>
        <v>12</v>
      </c>
      <c r="C72" s="57">
        <f t="shared" si="2"/>
        <v>1963</v>
      </c>
      <c r="D72" s="60">
        <v>23346</v>
      </c>
      <c r="E72" s="61">
        <v>7.8</v>
      </c>
      <c r="F72" s="61">
        <v>8.1</v>
      </c>
      <c r="G72" s="61">
        <v>7.8</v>
      </c>
      <c r="H72" s="61">
        <v>7.8</v>
      </c>
      <c r="I72" s="61">
        <v>7.9</v>
      </c>
      <c r="J72" s="61">
        <v>8.4</v>
      </c>
      <c r="L72" s="61">
        <v>8.4</v>
      </c>
      <c r="M72" s="81">
        <v>7.9</v>
      </c>
      <c r="N72" s="61">
        <v>0</v>
      </c>
      <c r="O72" s="61">
        <v>1.3</v>
      </c>
      <c r="P72" s="61">
        <v>0</v>
      </c>
      <c r="Q72" s="61">
        <v>1.3</v>
      </c>
      <c r="R72" s="61">
        <v>1.3</v>
      </c>
      <c r="S72" s="61">
        <v>1.2</v>
      </c>
      <c r="U72" s="61">
        <v>0</v>
      </c>
      <c r="V72" s="61">
        <v>1.3</v>
      </c>
      <c r="W72" s="61">
        <v>0</v>
      </c>
      <c r="X72" s="61">
        <v>0</v>
      </c>
      <c r="Y72" s="61">
        <v>0</v>
      </c>
      <c r="Z72" s="61">
        <v>0</v>
      </c>
      <c r="AA72" s="61">
        <v>0</v>
      </c>
      <c r="AB72" s="61">
        <v>1.2</v>
      </c>
      <c r="AD72" s="61">
        <v>0</v>
      </c>
      <c r="AE72" s="61">
        <v>0</v>
      </c>
    </row>
    <row r="73" spans="1:31" x14ac:dyDescent="0.2">
      <c r="A73" s="57" t="str">
        <f t="shared" si="0"/>
        <v>1964_3</v>
      </c>
      <c r="B73" s="57">
        <f t="shared" si="1"/>
        <v>3</v>
      </c>
      <c r="C73" s="57">
        <f t="shared" si="2"/>
        <v>1964</v>
      </c>
      <c r="D73" s="60">
        <v>23437</v>
      </c>
      <c r="E73" s="61">
        <v>7.8</v>
      </c>
      <c r="F73" s="61">
        <v>8.1</v>
      </c>
      <c r="G73" s="61">
        <v>7.9</v>
      </c>
      <c r="H73" s="61">
        <v>7.8</v>
      </c>
      <c r="I73" s="61">
        <v>8</v>
      </c>
      <c r="J73" s="61">
        <v>8.4</v>
      </c>
      <c r="L73" s="61">
        <v>8.4</v>
      </c>
      <c r="M73" s="81">
        <v>8</v>
      </c>
      <c r="N73" s="61">
        <v>0</v>
      </c>
      <c r="O73" s="61">
        <v>1.3</v>
      </c>
      <c r="P73" s="61">
        <v>1.3</v>
      </c>
      <c r="Q73" s="61">
        <v>1.3</v>
      </c>
      <c r="R73" s="61">
        <v>1.3</v>
      </c>
      <c r="S73" s="61">
        <v>1.2</v>
      </c>
      <c r="U73" s="61">
        <v>1.2</v>
      </c>
      <c r="V73" s="61">
        <v>2.6</v>
      </c>
      <c r="W73" s="61">
        <v>0</v>
      </c>
      <c r="X73" s="61">
        <v>0</v>
      </c>
      <c r="Y73" s="61">
        <v>1.3</v>
      </c>
      <c r="Z73" s="61">
        <v>0</v>
      </c>
      <c r="AA73" s="61">
        <v>1.3</v>
      </c>
      <c r="AB73" s="61">
        <v>0</v>
      </c>
      <c r="AD73" s="61">
        <v>0</v>
      </c>
      <c r="AE73" s="61">
        <v>1.3</v>
      </c>
    </row>
    <row r="74" spans="1:31" x14ac:dyDescent="0.2">
      <c r="A74" s="57" t="str">
        <f t="shared" si="0"/>
        <v>1964_6</v>
      </c>
      <c r="B74" s="57">
        <f t="shared" si="1"/>
        <v>6</v>
      </c>
      <c r="C74" s="57">
        <f t="shared" si="2"/>
        <v>1964</v>
      </c>
      <c r="D74" s="60">
        <v>23529</v>
      </c>
      <c r="E74" s="61">
        <v>7.9</v>
      </c>
      <c r="F74" s="61">
        <v>8.1999999999999993</v>
      </c>
      <c r="G74" s="61">
        <v>8</v>
      </c>
      <c r="H74" s="61">
        <v>8</v>
      </c>
      <c r="I74" s="61">
        <v>8</v>
      </c>
      <c r="J74" s="61">
        <v>8.4</v>
      </c>
      <c r="L74" s="61">
        <v>8.4</v>
      </c>
      <c r="M74" s="81">
        <v>8</v>
      </c>
      <c r="N74" s="61">
        <v>1.3</v>
      </c>
      <c r="O74" s="61">
        <v>1.2</v>
      </c>
      <c r="P74" s="61">
        <v>2.6</v>
      </c>
      <c r="Q74" s="61">
        <v>2.6</v>
      </c>
      <c r="R74" s="61">
        <v>1.3</v>
      </c>
      <c r="S74" s="61">
        <v>1.2</v>
      </c>
      <c r="U74" s="61">
        <v>1.2</v>
      </c>
      <c r="V74" s="61">
        <v>2.6</v>
      </c>
      <c r="W74" s="61">
        <v>1.3</v>
      </c>
      <c r="X74" s="61">
        <v>1.2</v>
      </c>
      <c r="Y74" s="61">
        <v>1.3</v>
      </c>
      <c r="Z74" s="61">
        <v>2.6</v>
      </c>
      <c r="AA74" s="61">
        <v>0</v>
      </c>
      <c r="AB74" s="61">
        <v>0</v>
      </c>
      <c r="AD74" s="61">
        <v>0</v>
      </c>
      <c r="AE74" s="61">
        <v>0</v>
      </c>
    </row>
    <row r="75" spans="1:31" x14ac:dyDescent="0.2">
      <c r="A75" s="57" t="str">
        <f t="shared" si="0"/>
        <v>1964_9</v>
      </c>
      <c r="B75" s="57">
        <f t="shared" si="1"/>
        <v>9</v>
      </c>
      <c r="C75" s="57">
        <f t="shared" si="2"/>
        <v>1964</v>
      </c>
      <c r="D75" s="60">
        <v>23621</v>
      </c>
      <c r="E75" s="61">
        <v>8</v>
      </c>
      <c r="F75" s="61">
        <v>8.1999999999999993</v>
      </c>
      <c r="G75" s="61">
        <v>8.1</v>
      </c>
      <c r="H75" s="61">
        <v>8.1</v>
      </c>
      <c r="I75" s="61">
        <v>8.1</v>
      </c>
      <c r="J75" s="61">
        <v>8.5</v>
      </c>
      <c r="L75" s="61">
        <v>8.5</v>
      </c>
      <c r="M75" s="81">
        <v>8.1</v>
      </c>
      <c r="N75" s="61">
        <v>2.6</v>
      </c>
      <c r="O75" s="61">
        <v>1.2</v>
      </c>
      <c r="P75" s="61">
        <v>3.8</v>
      </c>
      <c r="Q75" s="61">
        <v>3.8</v>
      </c>
      <c r="R75" s="61">
        <v>2.5</v>
      </c>
      <c r="S75" s="61">
        <v>2.4</v>
      </c>
      <c r="U75" s="61">
        <v>1.2</v>
      </c>
      <c r="V75" s="61">
        <v>2.5</v>
      </c>
      <c r="W75" s="61">
        <v>1.3</v>
      </c>
      <c r="X75" s="61">
        <v>0</v>
      </c>
      <c r="Y75" s="61">
        <v>1.3</v>
      </c>
      <c r="Z75" s="61">
        <v>1.3</v>
      </c>
      <c r="AA75" s="61">
        <v>1.3</v>
      </c>
      <c r="AB75" s="61">
        <v>1.2</v>
      </c>
      <c r="AD75" s="61">
        <v>1.2</v>
      </c>
      <c r="AE75" s="61">
        <v>1.3</v>
      </c>
    </row>
    <row r="76" spans="1:31" x14ac:dyDescent="0.2">
      <c r="A76" s="57" t="str">
        <f t="shared" ref="A76:A139" si="3">C76&amp;"_"&amp;B76</f>
        <v>1964_12</v>
      </c>
      <c r="B76" s="57">
        <f t="shared" ref="B76:B139" si="4">MONTH(D76)</f>
        <v>12</v>
      </c>
      <c r="C76" s="57">
        <f t="shared" ref="C76:C139" si="5">YEAR(D76)</f>
        <v>1964</v>
      </c>
      <c r="D76" s="60">
        <v>23712</v>
      </c>
      <c r="E76" s="61">
        <v>8.1</v>
      </c>
      <c r="F76" s="61">
        <v>8.4</v>
      </c>
      <c r="G76" s="61">
        <v>8.1</v>
      </c>
      <c r="H76" s="61">
        <v>8.1999999999999993</v>
      </c>
      <c r="I76" s="61">
        <v>8.1</v>
      </c>
      <c r="J76" s="61">
        <v>8.6</v>
      </c>
      <c r="L76" s="61">
        <v>8.6999999999999993</v>
      </c>
      <c r="M76" s="81">
        <v>8.1999999999999993</v>
      </c>
      <c r="N76" s="61">
        <v>3.8</v>
      </c>
      <c r="O76" s="61">
        <v>3.7</v>
      </c>
      <c r="P76" s="61">
        <v>3.8</v>
      </c>
      <c r="Q76" s="61">
        <v>5.0999999999999996</v>
      </c>
      <c r="R76" s="61">
        <v>2.5</v>
      </c>
      <c r="S76" s="61">
        <v>2.4</v>
      </c>
      <c r="U76" s="61">
        <v>3.6</v>
      </c>
      <c r="V76" s="61">
        <v>3.8</v>
      </c>
      <c r="W76" s="61">
        <v>1.3</v>
      </c>
      <c r="X76" s="61">
        <v>2.4</v>
      </c>
      <c r="Y76" s="61">
        <v>0</v>
      </c>
      <c r="Z76" s="61">
        <v>1.2</v>
      </c>
      <c r="AA76" s="61">
        <v>0</v>
      </c>
      <c r="AB76" s="61">
        <v>1.2</v>
      </c>
      <c r="AD76" s="61">
        <v>2.4</v>
      </c>
      <c r="AE76" s="61">
        <v>1.2</v>
      </c>
    </row>
    <row r="77" spans="1:31" x14ac:dyDescent="0.2">
      <c r="A77" s="57" t="str">
        <f t="shared" si="3"/>
        <v>1965_3</v>
      </c>
      <c r="B77" s="57">
        <f t="shared" si="4"/>
        <v>3</v>
      </c>
      <c r="C77" s="57">
        <f t="shared" si="5"/>
        <v>1965</v>
      </c>
      <c r="D77" s="60">
        <v>23802</v>
      </c>
      <c r="E77" s="61">
        <v>8.1</v>
      </c>
      <c r="F77" s="61">
        <v>8.5</v>
      </c>
      <c r="G77" s="61">
        <v>8.1999999999999993</v>
      </c>
      <c r="H77" s="61">
        <v>8.1999999999999993</v>
      </c>
      <c r="I77" s="61">
        <v>8.1999999999999993</v>
      </c>
      <c r="J77" s="61">
        <v>8.6</v>
      </c>
      <c r="L77" s="61">
        <v>8.6999999999999993</v>
      </c>
      <c r="M77" s="81">
        <v>8.1999999999999993</v>
      </c>
      <c r="N77" s="61">
        <v>3.8</v>
      </c>
      <c r="O77" s="61">
        <v>4.9000000000000004</v>
      </c>
      <c r="P77" s="61">
        <v>3.8</v>
      </c>
      <c r="Q77" s="61">
        <v>5.0999999999999996</v>
      </c>
      <c r="R77" s="61">
        <v>2.5</v>
      </c>
      <c r="S77" s="61">
        <v>2.4</v>
      </c>
      <c r="U77" s="61">
        <v>3.6</v>
      </c>
      <c r="V77" s="61">
        <v>2.5</v>
      </c>
      <c r="W77" s="61">
        <v>0</v>
      </c>
      <c r="X77" s="61">
        <v>1.2</v>
      </c>
      <c r="Y77" s="61">
        <v>1.2</v>
      </c>
      <c r="Z77" s="61">
        <v>0</v>
      </c>
      <c r="AA77" s="61">
        <v>1.2</v>
      </c>
      <c r="AB77" s="61">
        <v>0</v>
      </c>
      <c r="AD77" s="61">
        <v>0</v>
      </c>
      <c r="AE77" s="61">
        <v>0</v>
      </c>
    </row>
    <row r="78" spans="1:31" x14ac:dyDescent="0.2">
      <c r="A78" s="57" t="str">
        <f t="shared" si="3"/>
        <v>1965_6</v>
      </c>
      <c r="B78" s="57">
        <f t="shared" si="4"/>
        <v>6</v>
      </c>
      <c r="C78" s="57">
        <f t="shared" si="5"/>
        <v>1965</v>
      </c>
      <c r="D78" s="60">
        <v>23894</v>
      </c>
      <c r="E78" s="61">
        <v>8.1999999999999993</v>
      </c>
      <c r="F78" s="61">
        <v>8.6</v>
      </c>
      <c r="G78" s="61">
        <v>8.3000000000000007</v>
      </c>
      <c r="H78" s="61">
        <v>8.1999999999999993</v>
      </c>
      <c r="I78" s="61">
        <v>8.3000000000000007</v>
      </c>
      <c r="J78" s="61">
        <v>8.8000000000000007</v>
      </c>
      <c r="L78" s="61">
        <v>8.8000000000000007</v>
      </c>
      <c r="M78" s="81">
        <v>8.3000000000000007</v>
      </c>
      <c r="N78" s="61">
        <v>3.8</v>
      </c>
      <c r="O78" s="61">
        <v>4.9000000000000004</v>
      </c>
      <c r="P78" s="61">
        <v>3.8</v>
      </c>
      <c r="Q78" s="61">
        <v>2.5</v>
      </c>
      <c r="R78" s="61">
        <v>3.8</v>
      </c>
      <c r="S78" s="61">
        <v>4.8</v>
      </c>
      <c r="U78" s="61">
        <v>4.8</v>
      </c>
      <c r="V78" s="61">
        <v>3.8</v>
      </c>
      <c r="W78" s="61">
        <v>1.2</v>
      </c>
      <c r="X78" s="61">
        <v>1.2</v>
      </c>
      <c r="Y78" s="61">
        <v>1.2</v>
      </c>
      <c r="Z78" s="61">
        <v>0</v>
      </c>
      <c r="AA78" s="61">
        <v>1.2</v>
      </c>
      <c r="AB78" s="61">
        <v>2.2999999999999998</v>
      </c>
      <c r="AD78" s="61">
        <v>1.1000000000000001</v>
      </c>
      <c r="AE78" s="61">
        <v>1.2</v>
      </c>
    </row>
    <row r="79" spans="1:31" x14ac:dyDescent="0.2">
      <c r="A79" s="57" t="str">
        <f t="shared" si="3"/>
        <v>1965_9</v>
      </c>
      <c r="B79" s="57">
        <f t="shared" si="4"/>
        <v>9</v>
      </c>
      <c r="C79" s="57">
        <f t="shared" si="5"/>
        <v>1965</v>
      </c>
      <c r="D79" s="60">
        <v>23986</v>
      </c>
      <c r="E79" s="61">
        <v>8.3000000000000007</v>
      </c>
      <c r="F79" s="61">
        <v>8.6</v>
      </c>
      <c r="G79" s="61">
        <v>8.4</v>
      </c>
      <c r="H79" s="61">
        <v>8.3000000000000007</v>
      </c>
      <c r="I79" s="61">
        <v>8.4</v>
      </c>
      <c r="J79" s="61">
        <v>8.9</v>
      </c>
      <c r="L79" s="61">
        <v>8.8000000000000007</v>
      </c>
      <c r="M79" s="81">
        <v>8.4</v>
      </c>
      <c r="N79" s="61">
        <v>3.8</v>
      </c>
      <c r="O79" s="61">
        <v>4.9000000000000004</v>
      </c>
      <c r="P79" s="61">
        <v>3.7</v>
      </c>
      <c r="Q79" s="61">
        <v>2.5</v>
      </c>
      <c r="R79" s="61">
        <v>3.7</v>
      </c>
      <c r="S79" s="61">
        <v>4.7</v>
      </c>
      <c r="U79" s="61">
        <v>3.5</v>
      </c>
      <c r="V79" s="61">
        <v>3.7</v>
      </c>
      <c r="W79" s="61">
        <v>1.2</v>
      </c>
      <c r="X79" s="61">
        <v>0</v>
      </c>
      <c r="Y79" s="61">
        <v>1.2</v>
      </c>
      <c r="Z79" s="61">
        <v>1.2</v>
      </c>
      <c r="AA79" s="61">
        <v>1.2</v>
      </c>
      <c r="AB79" s="61">
        <v>1.1000000000000001</v>
      </c>
      <c r="AD79" s="61">
        <v>0</v>
      </c>
      <c r="AE79" s="61">
        <v>1.2</v>
      </c>
    </row>
    <row r="80" spans="1:31" x14ac:dyDescent="0.2">
      <c r="A80" s="57" t="str">
        <f t="shared" si="3"/>
        <v>1965_12</v>
      </c>
      <c r="B80" s="57">
        <f t="shared" si="4"/>
        <v>12</v>
      </c>
      <c r="C80" s="57">
        <f t="shared" si="5"/>
        <v>1965</v>
      </c>
      <c r="D80" s="60">
        <v>24077</v>
      </c>
      <c r="E80" s="61">
        <v>8.4</v>
      </c>
      <c r="F80" s="61">
        <v>8.8000000000000007</v>
      </c>
      <c r="G80" s="61">
        <v>8.5</v>
      </c>
      <c r="H80" s="61">
        <v>8.4</v>
      </c>
      <c r="I80" s="61">
        <v>8.4</v>
      </c>
      <c r="J80" s="61">
        <v>9</v>
      </c>
      <c r="L80" s="61">
        <v>8.9</v>
      </c>
      <c r="M80" s="81">
        <v>8.5</v>
      </c>
      <c r="N80" s="61">
        <v>3.7</v>
      </c>
      <c r="O80" s="61">
        <v>4.8</v>
      </c>
      <c r="P80" s="61">
        <v>4.9000000000000004</v>
      </c>
      <c r="Q80" s="61">
        <v>2.4</v>
      </c>
      <c r="R80" s="61">
        <v>3.7</v>
      </c>
      <c r="S80" s="61">
        <v>4.7</v>
      </c>
      <c r="U80" s="61">
        <v>2.2999999999999998</v>
      </c>
      <c r="V80" s="61">
        <v>3.7</v>
      </c>
      <c r="W80" s="61">
        <v>1.2</v>
      </c>
      <c r="X80" s="61">
        <v>2.2999999999999998</v>
      </c>
      <c r="Y80" s="61">
        <v>1.2</v>
      </c>
      <c r="Z80" s="61">
        <v>1.2</v>
      </c>
      <c r="AA80" s="61">
        <v>0</v>
      </c>
      <c r="AB80" s="61">
        <v>1.1000000000000001</v>
      </c>
      <c r="AD80" s="61">
        <v>1.1000000000000001</v>
      </c>
      <c r="AE80" s="61">
        <v>1.2</v>
      </c>
    </row>
    <row r="81" spans="1:31" x14ac:dyDescent="0.2">
      <c r="A81" s="57" t="str">
        <f t="shared" si="3"/>
        <v>1966_3</v>
      </c>
      <c r="B81" s="57">
        <f t="shared" si="4"/>
        <v>3</v>
      </c>
      <c r="C81" s="57">
        <f t="shared" si="5"/>
        <v>1966</v>
      </c>
      <c r="D81" s="60">
        <v>24167</v>
      </c>
      <c r="E81" s="61">
        <v>8.4</v>
      </c>
      <c r="F81" s="61">
        <v>8.8000000000000007</v>
      </c>
      <c r="G81" s="61">
        <v>8.6</v>
      </c>
      <c r="H81" s="61">
        <v>8.4</v>
      </c>
      <c r="I81" s="61">
        <v>8.5</v>
      </c>
      <c r="J81" s="61">
        <v>8.9</v>
      </c>
      <c r="L81" s="61">
        <v>8.9</v>
      </c>
      <c r="M81" s="81">
        <v>8.6</v>
      </c>
      <c r="N81" s="61">
        <v>3.7</v>
      </c>
      <c r="O81" s="61">
        <v>3.5</v>
      </c>
      <c r="P81" s="61">
        <v>4.9000000000000004</v>
      </c>
      <c r="Q81" s="61">
        <v>2.4</v>
      </c>
      <c r="R81" s="61">
        <v>3.7</v>
      </c>
      <c r="S81" s="61">
        <v>3.5</v>
      </c>
      <c r="U81" s="61">
        <v>2.2999999999999998</v>
      </c>
      <c r="V81" s="61">
        <v>4.9000000000000004</v>
      </c>
      <c r="W81" s="61">
        <v>0</v>
      </c>
      <c r="X81" s="61">
        <v>0</v>
      </c>
      <c r="Y81" s="61">
        <v>1.2</v>
      </c>
      <c r="Z81" s="61">
        <v>0</v>
      </c>
      <c r="AA81" s="61">
        <v>1.2</v>
      </c>
      <c r="AB81" s="61">
        <v>-1.1000000000000001</v>
      </c>
      <c r="AD81" s="61">
        <v>0</v>
      </c>
      <c r="AE81" s="61">
        <v>1.2</v>
      </c>
    </row>
    <row r="82" spans="1:31" x14ac:dyDescent="0.2">
      <c r="A82" s="57" t="str">
        <f t="shared" si="3"/>
        <v>1966_6</v>
      </c>
      <c r="B82" s="57">
        <f t="shared" si="4"/>
        <v>6</v>
      </c>
      <c r="C82" s="57">
        <f t="shared" si="5"/>
        <v>1966</v>
      </c>
      <c r="D82" s="60">
        <v>24259</v>
      </c>
      <c r="E82" s="61">
        <v>8.4</v>
      </c>
      <c r="F82" s="61">
        <v>8.8000000000000007</v>
      </c>
      <c r="G82" s="61">
        <v>8.6999999999999993</v>
      </c>
      <c r="H82" s="61">
        <v>8.6</v>
      </c>
      <c r="I82" s="61">
        <v>8.6999999999999993</v>
      </c>
      <c r="J82" s="61">
        <v>9</v>
      </c>
      <c r="L82" s="61">
        <v>8.9</v>
      </c>
      <c r="M82" s="81">
        <v>8.6</v>
      </c>
      <c r="N82" s="61">
        <v>2.4</v>
      </c>
      <c r="O82" s="61">
        <v>2.2999999999999998</v>
      </c>
      <c r="P82" s="61">
        <v>4.8</v>
      </c>
      <c r="Q82" s="61">
        <v>4.9000000000000004</v>
      </c>
      <c r="R82" s="61">
        <v>4.8</v>
      </c>
      <c r="S82" s="61">
        <v>2.2999999999999998</v>
      </c>
      <c r="U82" s="61">
        <v>1.1000000000000001</v>
      </c>
      <c r="V82" s="61">
        <v>3.6</v>
      </c>
      <c r="W82" s="61">
        <v>0</v>
      </c>
      <c r="X82" s="61">
        <v>0</v>
      </c>
      <c r="Y82" s="61">
        <v>1.2</v>
      </c>
      <c r="Z82" s="61">
        <v>2.4</v>
      </c>
      <c r="AA82" s="61">
        <v>2.4</v>
      </c>
      <c r="AB82" s="61">
        <v>1.1000000000000001</v>
      </c>
      <c r="AD82" s="61">
        <v>0</v>
      </c>
      <c r="AE82" s="61">
        <v>0</v>
      </c>
    </row>
    <row r="83" spans="1:31" x14ac:dyDescent="0.2">
      <c r="A83" s="57" t="str">
        <f t="shared" si="3"/>
        <v>1966_9</v>
      </c>
      <c r="B83" s="57">
        <f t="shared" si="4"/>
        <v>9</v>
      </c>
      <c r="C83" s="57">
        <f t="shared" si="5"/>
        <v>1966</v>
      </c>
      <c r="D83" s="60">
        <v>24351</v>
      </c>
      <c r="E83" s="61">
        <v>8.5</v>
      </c>
      <c r="F83" s="61">
        <v>8.9</v>
      </c>
      <c r="G83" s="61">
        <v>8.6999999999999993</v>
      </c>
      <c r="H83" s="61">
        <v>8.6</v>
      </c>
      <c r="I83" s="61">
        <v>8.6999999999999993</v>
      </c>
      <c r="J83" s="61">
        <v>9</v>
      </c>
      <c r="L83" s="61">
        <v>9</v>
      </c>
      <c r="M83" s="81">
        <v>8.6</v>
      </c>
      <c r="N83" s="61">
        <v>2.4</v>
      </c>
      <c r="O83" s="61">
        <v>3.5</v>
      </c>
      <c r="P83" s="61">
        <v>3.6</v>
      </c>
      <c r="Q83" s="61">
        <v>3.6</v>
      </c>
      <c r="R83" s="61">
        <v>3.6</v>
      </c>
      <c r="S83" s="61">
        <v>1.1000000000000001</v>
      </c>
      <c r="U83" s="61">
        <v>2.2999999999999998</v>
      </c>
      <c r="V83" s="61">
        <v>2.4</v>
      </c>
      <c r="W83" s="61">
        <v>1.2</v>
      </c>
      <c r="X83" s="61">
        <v>1.1000000000000001</v>
      </c>
      <c r="Y83" s="61">
        <v>0</v>
      </c>
      <c r="Z83" s="61">
        <v>0</v>
      </c>
      <c r="AA83" s="61">
        <v>0</v>
      </c>
      <c r="AB83" s="61">
        <v>0</v>
      </c>
      <c r="AD83" s="61">
        <v>1.1000000000000001</v>
      </c>
      <c r="AE83" s="61">
        <v>0</v>
      </c>
    </row>
    <row r="84" spans="1:31" x14ac:dyDescent="0.2">
      <c r="A84" s="57" t="str">
        <f t="shared" si="3"/>
        <v>1966_12</v>
      </c>
      <c r="B84" s="57">
        <f t="shared" si="4"/>
        <v>12</v>
      </c>
      <c r="C84" s="57">
        <f t="shared" si="5"/>
        <v>1966</v>
      </c>
      <c r="D84" s="60">
        <v>24442</v>
      </c>
      <c r="E84" s="61">
        <v>8.5</v>
      </c>
      <c r="F84" s="61">
        <v>8.9</v>
      </c>
      <c r="G84" s="61">
        <v>8.8000000000000007</v>
      </c>
      <c r="H84" s="61">
        <v>8.6999999999999993</v>
      </c>
      <c r="I84" s="61">
        <v>8.8000000000000007</v>
      </c>
      <c r="J84" s="61">
        <v>9</v>
      </c>
      <c r="L84" s="61">
        <v>9</v>
      </c>
      <c r="M84" s="81">
        <v>8.6999999999999993</v>
      </c>
      <c r="N84" s="61">
        <v>1.2</v>
      </c>
      <c r="O84" s="61">
        <v>1.1000000000000001</v>
      </c>
      <c r="P84" s="61">
        <v>3.5</v>
      </c>
      <c r="Q84" s="61">
        <v>3.6</v>
      </c>
      <c r="R84" s="61">
        <v>4.8</v>
      </c>
      <c r="S84" s="61">
        <v>0</v>
      </c>
      <c r="U84" s="61">
        <v>1.1000000000000001</v>
      </c>
      <c r="V84" s="61">
        <v>2.4</v>
      </c>
      <c r="W84" s="61">
        <v>0</v>
      </c>
      <c r="X84" s="61">
        <v>0</v>
      </c>
      <c r="Y84" s="61">
        <v>1.1000000000000001</v>
      </c>
      <c r="Z84" s="61">
        <v>1.2</v>
      </c>
      <c r="AA84" s="61">
        <v>1.1000000000000001</v>
      </c>
      <c r="AB84" s="61">
        <v>0</v>
      </c>
      <c r="AD84" s="61">
        <v>0</v>
      </c>
      <c r="AE84" s="61">
        <v>1.2</v>
      </c>
    </row>
    <row r="85" spans="1:31" x14ac:dyDescent="0.2">
      <c r="A85" s="57" t="str">
        <f t="shared" si="3"/>
        <v>1967_3</v>
      </c>
      <c r="B85" s="57">
        <f t="shared" si="4"/>
        <v>3</v>
      </c>
      <c r="C85" s="57">
        <f t="shared" si="5"/>
        <v>1967</v>
      </c>
      <c r="D85" s="60">
        <v>24532</v>
      </c>
      <c r="E85" s="61">
        <v>8.6</v>
      </c>
      <c r="F85" s="61">
        <v>9</v>
      </c>
      <c r="G85" s="61">
        <v>8.8000000000000007</v>
      </c>
      <c r="H85" s="61">
        <v>8.6999999999999993</v>
      </c>
      <c r="I85" s="61">
        <v>8.9</v>
      </c>
      <c r="J85" s="61">
        <v>9.1999999999999993</v>
      </c>
      <c r="L85" s="61">
        <v>9.1</v>
      </c>
      <c r="M85" s="81">
        <v>8.8000000000000007</v>
      </c>
      <c r="N85" s="61">
        <v>2.4</v>
      </c>
      <c r="O85" s="61">
        <v>2.2999999999999998</v>
      </c>
      <c r="P85" s="61">
        <v>2.2999999999999998</v>
      </c>
      <c r="Q85" s="61">
        <v>3.6</v>
      </c>
      <c r="R85" s="61">
        <v>4.7</v>
      </c>
      <c r="S85" s="61">
        <v>3.4</v>
      </c>
      <c r="U85" s="61">
        <v>2.2000000000000002</v>
      </c>
      <c r="V85" s="61">
        <v>2.2999999999999998</v>
      </c>
      <c r="W85" s="61">
        <v>1.2</v>
      </c>
      <c r="X85" s="61">
        <v>1.1000000000000001</v>
      </c>
      <c r="Y85" s="61">
        <v>0</v>
      </c>
      <c r="Z85" s="61">
        <v>0</v>
      </c>
      <c r="AA85" s="61">
        <v>1.1000000000000001</v>
      </c>
      <c r="AB85" s="61">
        <v>2.2000000000000002</v>
      </c>
      <c r="AD85" s="61">
        <v>1.1000000000000001</v>
      </c>
      <c r="AE85" s="61">
        <v>1.1000000000000001</v>
      </c>
    </row>
    <row r="86" spans="1:31" x14ac:dyDescent="0.2">
      <c r="A86" s="57" t="str">
        <f t="shared" si="3"/>
        <v>1967_6</v>
      </c>
      <c r="B86" s="57">
        <f t="shared" si="4"/>
        <v>6</v>
      </c>
      <c r="C86" s="57">
        <f t="shared" si="5"/>
        <v>1967</v>
      </c>
      <c r="D86" s="60">
        <v>24624</v>
      </c>
      <c r="E86" s="61">
        <v>8.6999999999999993</v>
      </c>
      <c r="F86" s="61">
        <v>9.1999999999999993</v>
      </c>
      <c r="G86" s="61">
        <v>8.9</v>
      </c>
      <c r="H86" s="61">
        <v>8.8000000000000007</v>
      </c>
      <c r="I86" s="61">
        <v>9</v>
      </c>
      <c r="J86" s="61">
        <v>9.3000000000000007</v>
      </c>
      <c r="L86" s="61">
        <v>9.1999999999999993</v>
      </c>
      <c r="M86" s="81">
        <v>8.9</v>
      </c>
      <c r="N86" s="61">
        <v>3.6</v>
      </c>
      <c r="O86" s="61">
        <v>4.5</v>
      </c>
      <c r="P86" s="61">
        <v>2.2999999999999998</v>
      </c>
      <c r="Q86" s="61">
        <v>2.2999999999999998</v>
      </c>
      <c r="R86" s="61">
        <v>3.4</v>
      </c>
      <c r="S86" s="61">
        <v>3.3</v>
      </c>
      <c r="U86" s="61">
        <v>3.4</v>
      </c>
      <c r="V86" s="61">
        <v>3.5</v>
      </c>
      <c r="W86" s="61">
        <v>1.2</v>
      </c>
      <c r="X86" s="61">
        <v>2.2000000000000002</v>
      </c>
      <c r="Y86" s="61">
        <v>1.1000000000000001</v>
      </c>
      <c r="Z86" s="61">
        <v>1.1000000000000001</v>
      </c>
      <c r="AA86" s="61">
        <v>1.1000000000000001</v>
      </c>
      <c r="AB86" s="61">
        <v>1.1000000000000001</v>
      </c>
      <c r="AD86" s="61">
        <v>1.1000000000000001</v>
      </c>
      <c r="AE86" s="61">
        <v>1.1000000000000001</v>
      </c>
    </row>
    <row r="87" spans="1:31" x14ac:dyDescent="0.2">
      <c r="A87" s="57" t="str">
        <f t="shared" si="3"/>
        <v>1967_9</v>
      </c>
      <c r="B87" s="57">
        <f t="shared" si="4"/>
        <v>9</v>
      </c>
      <c r="C87" s="57">
        <f t="shared" si="5"/>
        <v>1967</v>
      </c>
      <c r="D87" s="60">
        <v>24716</v>
      </c>
      <c r="E87" s="61">
        <v>8.8000000000000007</v>
      </c>
      <c r="F87" s="61">
        <v>9.3000000000000007</v>
      </c>
      <c r="G87" s="61">
        <v>9</v>
      </c>
      <c r="H87" s="61">
        <v>8.9</v>
      </c>
      <c r="I87" s="61">
        <v>9</v>
      </c>
      <c r="J87" s="61">
        <v>9.5</v>
      </c>
      <c r="L87" s="61">
        <v>9.3000000000000007</v>
      </c>
      <c r="M87" s="81">
        <v>9</v>
      </c>
      <c r="N87" s="61">
        <v>3.5</v>
      </c>
      <c r="O87" s="61">
        <v>4.5</v>
      </c>
      <c r="P87" s="61">
        <v>3.4</v>
      </c>
      <c r="Q87" s="61">
        <v>3.5</v>
      </c>
      <c r="R87" s="61">
        <v>3.4</v>
      </c>
      <c r="S87" s="61">
        <v>5.6</v>
      </c>
      <c r="U87" s="61">
        <v>3.3</v>
      </c>
      <c r="V87" s="61">
        <v>4.7</v>
      </c>
      <c r="W87" s="61">
        <v>1.1000000000000001</v>
      </c>
      <c r="X87" s="61">
        <v>1.1000000000000001</v>
      </c>
      <c r="Y87" s="61">
        <v>1.1000000000000001</v>
      </c>
      <c r="Z87" s="61">
        <v>1.1000000000000001</v>
      </c>
      <c r="AA87" s="61">
        <v>0</v>
      </c>
      <c r="AB87" s="61">
        <v>2.2000000000000002</v>
      </c>
      <c r="AD87" s="61">
        <v>1.1000000000000001</v>
      </c>
      <c r="AE87" s="61">
        <v>1.1000000000000001</v>
      </c>
    </row>
    <row r="88" spans="1:31" x14ac:dyDescent="0.2">
      <c r="A88" s="57" t="str">
        <f t="shared" si="3"/>
        <v>1967_12</v>
      </c>
      <c r="B88" s="57">
        <f t="shared" si="4"/>
        <v>12</v>
      </c>
      <c r="C88" s="57">
        <f t="shared" si="5"/>
        <v>1967</v>
      </c>
      <c r="D88" s="60">
        <v>24807</v>
      </c>
      <c r="E88" s="61">
        <v>8.8000000000000007</v>
      </c>
      <c r="F88" s="61">
        <v>9.3000000000000007</v>
      </c>
      <c r="G88" s="61">
        <v>9</v>
      </c>
      <c r="H88" s="61">
        <v>8.9</v>
      </c>
      <c r="I88" s="61">
        <v>9.1</v>
      </c>
      <c r="J88" s="61">
        <v>9.6</v>
      </c>
      <c r="L88" s="61">
        <v>9.3000000000000007</v>
      </c>
      <c r="M88" s="81">
        <v>9</v>
      </c>
      <c r="N88" s="61">
        <v>3.5</v>
      </c>
      <c r="O88" s="61">
        <v>4.5</v>
      </c>
      <c r="P88" s="61">
        <v>2.2999999999999998</v>
      </c>
      <c r="Q88" s="61">
        <v>2.2999999999999998</v>
      </c>
      <c r="R88" s="61">
        <v>3.4</v>
      </c>
      <c r="S88" s="61">
        <v>6.7</v>
      </c>
      <c r="U88" s="61">
        <v>3.3</v>
      </c>
      <c r="V88" s="61">
        <v>3.4</v>
      </c>
      <c r="W88" s="61">
        <v>0</v>
      </c>
      <c r="X88" s="61">
        <v>0</v>
      </c>
      <c r="Y88" s="61">
        <v>0</v>
      </c>
      <c r="Z88" s="61">
        <v>0</v>
      </c>
      <c r="AA88" s="61">
        <v>1.1000000000000001</v>
      </c>
      <c r="AB88" s="61">
        <v>1.1000000000000001</v>
      </c>
      <c r="AD88" s="61">
        <v>0</v>
      </c>
      <c r="AE88" s="61">
        <v>0</v>
      </c>
    </row>
    <row r="89" spans="1:31" x14ac:dyDescent="0.2">
      <c r="A89" s="57" t="str">
        <f t="shared" si="3"/>
        <v>1968_3</v>
      </c>
      <c r="B89" s="57">
        <f t="shared" si="4"/>
        <v>3</v>
      </c>
      <c r="C89" s="57">
        <f t="shared" si="5"/>
        <v>1968</v>
      </c>
      <c r="D89" s="60">
        <v>24898</v>
      </c>
      <c r="E89" s="61">
        <v>8.9</v>
      </c>
      <c r="F89" s="61">
        <v>9.3000000000000007</v>
      </c>
      <c r="G89" s="61">
        <v>9.1</v>
      </c>
      <c r="H89" s="61">
        <v>8.9</v>
      </c>
      <c r="I89" s="61">
        <v>9.1</v>
      </c>
      <c r="J89" s="61">
        <v>9.5</v>
      </c>
      <c r="L89" s="61">
        <v>9.3000000000000007</v>
      </c>
      <c r="M89" s="81">
        <v>9.1</v>
      </c>
      <c r="N89" s="61">
        <v>3.5</v>
      </c>
      <c r="O89" s="61">
        <v>3.3</v>
      </c>
      <c r="P89" s="61">
        <v>3.4</v>
      </c>
      <c r="Q89" s="61">
        <v>2.2999999999999998</v>
      </c>
      <c r="R89" s="61">
        <v>2.2000000000000002</v>
      </c>
      <c r="S89" s="61">
        <v>3.3</v>
      </c>
      <c r="U89" s="61">
        <v>2.2000000000000002</v>
      </c>
      <c r="V89" s="61">
        <v>3.4</v>
      </c>
      <c r="W89" s="61">
        <v>1.1000000000000001</v>
      </c>
      <c r="X89" s="61">
        <v>0</v>
      </c>
      <c r="Y89" s="61">
        <v>1.1000000000000001</v>
      </c>
      <c r="Z89" s="61">
        <v>0</v>
      </c>
      <c r="AA89" s="61">
        <v>0</v>
      </c>
      <c r="AB89" s="61">
        <v>-1</v>
      </c>
      <c r="AD89" s="61">
        <v>0</v>
      </c>
      <c r="AE89" s="61">
        <v>1.1000000000000001</v>
      </c>
    </row>
    <row r="90" spans="1:31" x14ac:dyDescent="0.2">
      <c r="A90" s="57" t="str">
        <f t="shared" si="3"/>
        <v>1968_6</v>
      </c>
      <c r="B90" s="57">
        <f t="shared" si="4"/>
        <v>6</v>
      </c>
      <c r="C90" s="57">
        <f t="shared" si="5"/>
        <v>1968</v>
      </c>
      <c r="D90" s="60">
        <v>24990</v>
      </c>
      <c r="E90" s="61">
        <v>8.9</v>
      </c>
      <c r="F90" s="61">
        <v>9.4</v>
      </c>
      <c r="G90" s="61">
        <v>9.1</v>
      </c>
      <c r="H90" s="61">
        <v>9</v>
      </c>
      <c r="I90" s="61">
        <v>9.1999999999999993</v>
      </c>
      <c r="J90" s="61">
        <v>9.5</v>
      </c>
      <c r="L90" s="61">
        <v>9.4</v>
      </c>
      <c r="M90" s="81">
        <v>9.1</v>
      </c>
      <c r="N90" s="61">
        <v>2.2999999999999998</v>
      </c>
      <c r="O90" s="61">
        <v>2.2000000000000002</v>
      </c>
      <c r="P90" s="61">
        <v>2.2000000000000002</v>
      </c>
      <c r="Q90" s="61">
        <v>2.2999999999999998</v>
      </c>
      <c r="R90" s="61">
        <v>2.2000000000000002</v>
      </c>
      <c r="S90" s="61">
        <v>2.2000000000000002</v>
      </c>
      <c r="U90" s="61">
        <v>2.2000000000000002</v>
      </c>
      <c r="V90" s="61">
        <v>2.2000000000000002</v>
      </c>
      <c r="W90" s="61">
        <v>0</v>
      </c>
      <c r="X90" s="61">
        <v>1.1000000000000001</v>
      </c>
      <c r="Y90" s="61">
        <v>0</v>
      </c>
      <c r="Z90" s="61">
        <v>1.1000000000000001</v>
      </c>
      <c r="AA90" s="61">
        <v>1.1000000000000001</v>
      </c>
      <c r="AB90" s="61">
        <v>0</v>
      </c>
      <c r="AD90" s="61">
        <v>1.1000000000000001</v>
      </c>
      <c r="AE90" s="61">
        <v>0</v>
      </c>
    </row>
    <row r="91" spans="1:31" x14ac:dyDescent="0.2">
      <c r="A91" s="57" t="str">
        <f t="shared" si="3"/>
        <v>1968_9</v>
      </c>
      <c r="B91" s="57">
        <f t="shared" si="4"/>
        <v>9</v>
      </c>
      <c r="C91" s="57">
        <f t="shared" si="5"/>
        <v>1968</v>
      </c>
      <c r="D91" s="60">
        <v>25082</v>
      </c>
      <c r="E91" s="61">
        <v>8.9</v>
      </c>
      <c r="F91" s="61">
        <v>9.4</v>
      </c>
      <c r="G91" s="61">
        <v>9.1999999999999993</v>
      </c>
      <c r="H91" s="61">
        <v>9</v>
      </c>
      <c r="I91" s="61">
        <v>9.1999999999999993</v>
      </c>
      <c r="J91" s="61">
        <v>9.6</v>
      </c>
      <c r="L91" s="61">
        <v>9.4</v>
      </c>
      <c r="M91" s="81">
        <v>9.1999999999999993</v>
      </c>
      <c r="N91" s="61">
        <v>1.1000000000000001</v>
      </c>
      <c r="O91" s="61">
        <v>1.1000000000000001</v>
      </c>
      <c r="P91" s="61">
        <v>2.2000000000000002</v>
      </c>
      <c r="Q91" s="61">
        <v>1.1000000000000001</v>
      </c>
      <c r="R91" s="61">
        <v>2.2000000000000002</v>
      </c>
      <c r="S91" s="61">
        <v>1.1000000000000001</v>
      </c>
      <c r="U91" s="61">
        <v>1.1000000000000001</v>
      </c>
      <c r="V91" s="61">
        <v>2.2000000000000002</v>
      </c>
      <c r="W91" s="61">
        <v>0</v>
      </c>
      <c r="X91" s="61">
        <v>0</v>
      </c>
      <c r="Y91" s="61">
        <v>1.1000000000000001</v>
      </c>
      <c r="Z91" s="61">
        <v>0</v>
      </c>
      <c r="AA91" s="61">
        <v>0</v>
      </c>
      <c r="AB91" s="61">
        <v>1.1000000000000001</v>
      </c>
      <c r="AD91" s="61">
        <v>0</v>
      </c>
      <c r="AE91" s="61">
        <v>1.1000000000000001</v>
      </c>
    </row>
    <row r="92" spans="1:31" x14ac:dyDescent="0.2">
      <c r="A92" s="57" t="str">
        <f t="shared" si="3"/>
        <v>1968_12</v>
      </c>
      <c r="B92" s="57">
        <f t="shared" si="4"/>
        <v>12</v>
      </c>
      <c r="C92" s="57">
        <f t="shared" si="5"/>
        <v>1968</v>
      </c>
      <c r="D92" s="60">
        <v>25173</v>
      </c>
      <c r="E92" s="61">
        <v>9.1</v>
      </c>
      <c r="F92" s="61">
        <v>9.5</v>
      </c>
      <c r="G92" s="61">
        <v>9.1999999999999993</v>
      </c>
      <c r="H92" s="61">
        <v>9.1</v>
      </c>
      <c r="I92" s="61">
        <v>9.1999999999999993</v>
      </c>
      <c r="J92" s="61">
        <v>9.6999999999999993</v>
      </c>
      <c r="L92" s="61">
        <v>9.4</v>
      </c>
      <c r="M92" s="81">
        <v>9.1999999999999993</v>
      </c>
      <c r="N92" s="61">
        <v>3.4</v>
      </c>
      <c r="O92" s="61">
        <v>2.2000000000000002</v>
      </c>
      <c r="P92" s="61">
        <v>2.2000000000000002</v>
      </c>
      <c r="Q92" s="61">
        <v>2.2000000000000002</v>
      </c>
      <c r="R92" s="61">
        <v>1.1000000000000001</v>
      </c>
      <c r="S92" s="61">
        <v>1</v>
      </c>
      <c r="U92" s="61">
        <v>1.1000000000000001</v>
      </c>
      <c r="V92" s="61">
        <v>2.2000000000000002</v>
      </c>
      <c r="W92" s="61">
        <v>2.2000000000000002</v>
      </c>
      <c r="X92" s="61">
        <v>1.1000000000000001</v>
      </c>
      <c r="Y92" s="61">
        <v>0</v>
      </c>
      <c r="Z92" s="61">
        <v>1.1000000000000001</v>
      </c>
      <c r="AA92" s="61">
        <v>0</v>
      </c>
      <c r="AB92" s="61">
        <v>1</v>
      </c>
      <c r="AD92" s="61">
        <v>0</v>
      </c>
      <c r="AE92" s="61">
        <v>0</v>
      </c>
    </row>
    <row r="93" spans="1:31" x14ac:dyDescent="0.2">
      <c r="A93" s="57" t="str">
        <f t="shared" si="3"/>
        <v>1969_3</v>
      </c>
      <c r="B93" s="57">
        <f t="shared" si="4"/>
        <v>3</v>
      </c>
      <c r="C93" s="57">
        <f t="shared" si="5"/>
        <v>1969</v>
      </c>
      <c r="D93" s="60">
        <v>25263</v>
      </c>
      <c r="E93" s="61">
        <v>9.1999999999999993</v>
      </c>
      <c r="F93" s="61">
        <v>9.5</v>
      </c>
      <c r="G93" s="61">
        <v>9.3000000000000007</v>
      </c>
      <c r="H93" s="61">
        <v>9.1999999999999993</v>
      </c>
      <c r="I93" s="61">
        <v>9.4</v>
      </c>
      <c r="J93" s="61">
        <v>9.6999999999999993</v>
      </c>
      <c r="L93" s="61">
        <v>9.5</v>
      </c>
      <c r="M93" s="81">
        <v>9.4</v>
      </c>
      <c r="N93" s="61">
        <v>3.4</v>
      </c>
      <c r="O93" s="61">
        <v>2.2000000000000002</v>
      </c>
      <c r="P93" s="61">
        <v>2.2000000000000002</v>
      </c>
      <c r="Q93" s="61">
        <v>3.4</v>
      </c>
      <c r="R93" s="61">
        <v>3.3</v>
      </c>
      <c r="S93" s="61">
        <v>2.1</v>
      </c>
      <c r="U93" s="61">
        <v>2.2000000000000002</v>
      </c>
      <c r="V93" s="61">
        <v>3.3</v>
      </c>
      <c r="W93" s="61">
        <v>1.1000000000000001</v>
      </c>
      <c r="X93" s="61">
        <v>0</v>
      </c>
      <c r="Y93" s="61">
        <v>1.1000000000000001</v>
      </c>
      <c r="Z93" s="61">
        <v>1.1000000000000001</v>
      </c>
      <c r="AA93" s="61">
        <v>2.2000000000000002</v>
      </c>
      <c r="AB93" s="61">
        <v>0</v>
      </c>
      <c r="AD93" s="61">
        <v>1.1000000000000001</v>
      </c>
      <c r="AE93" s="61">
        <v>2.2000000000000002</v>
      </c>
    </row>
    <row r="94" spans="1:31" x14ac:dyDescent="0.2">
      <c r="A94" s="57" t="str">
        <f t="shared" si="3"/>
        <v>1969_6</v>
      </c>
      <c r="B94" s="57">
        <f t="shared" si="4"/>
        <v>6</v>
      </c>
      <c r="C94" s="57">
        <f t="shared" si="5"/>
        <v>1969</v>
      </c>
      <c r="D94" s="60">
        <v>25355</v>
      </c>
      <c r="E94" s="61">
        <v>9.1999999999999993</v>
      </c>
      <c r="F94" s="61">
        <v>9.6</v>
      </c>
      <c r="G94" s="61">
        <v>9.4</v>
      </c>
      <c r="H94" s="61">
        <v>9.1999999999999993</v>
      </c>
      <c r="I94" s="61">
        <v>9.5</v>
      </c>
      <c r="J94" s="61">
        <v>9.8000000000000007</v>
      </c>
      <c r="L94" s="61">
        <v>9.5</v>
      </c>
      <c r="M94" s="81">
        <v>9.4</v>
      </c>
      <c r="N94" s="61">
        <v>3.4</v>
      </c>
      <c r="O94" s="61">
        <v>2.1</v>
      </c>
      <c r="P94" s="61">
        <v>3.3</v>
      </c>
      <c r="Q94" s="61">
        <v>2.2000000000000002</v>
      </c>
      <c r="R94" s="61">
        <v>3.3</v>
      </c>
      <c r="S94" s="61">
        <v>3.2</v>
      </c>
      <c r="U94" s="61">
        <v>1.1000000000000001</v>
      </c>
      <c r="V94" s="61">
        <v>3.3</v>
      </c>
      <c r="W94" s="61">
        <v>0</v>
      </c>
      <c r="X94" s="61">
        <v>1.1000000000000001</v>
      </c>
      <c r="Y94" s="61">
        <v>1.1000000000000001</v>
      </c>
      <c r="Z94" s="61">
        <v>0</v>
      </c>
      <c r="AA94" s="61">
        <v>1.1000000000000001</v>
      </c>
      <c r="AB94" s="61">
        <v>1</v>
      </c>
      <c r="AD94" s="61">
        <v>0</v>
      </c>
      <c r="AE94" s="61">
        <v>0</v>
      </c>
    </row>
    <row r="95" spans="1:31" x14ac:dyDescent="0.2">
      <c r="A95" s="57" t="str">
        <f t="shared" si="3"/>
        <v>1969_9</v>
      </c>
      <c r="B95" s="57">
        <f t="shared" si="4"/>
        <v>9</v>
      </c>
      <c r="C95" s="57">
        <f t="shared" si="5"/>
        <v>1969</v>
      </c>
      <c r="D95" s="60">
        <v>25447</v>
      </c>
      <c r="E95" s="61">
        <v>9.3000000000000007</v>
      </c>
      <c r="F95" s="61">
        <v>9.6999999999999993</v>
      </c>
      <c r="G95" s="61">
        <v>9.4</v>
      </c>
      <c r="H95" s="61">
        <v>9.3000000000000007</v>
      </c>
      <c r="I95" s="61">
        <v>9.5</v>
      </c>
      <c r="J95" s="61">
        <v>9.8000000000000007</v>
      </c>
      <c r="L95" s="61">
        <v>9.6</v>
      </c>
      <c r="M95" s="81">
        <v>9.5</v>
      </c>
      <c r="N95" s="61">
        <v>4.5</v>
      </c>
      <c r="O95" s="61">
        <v>3.2</v>
      </c>
      <c r="P95" s="61">
        <v>2.2000000000000002</v>
      </c>
      <c r="Q95" s="61">
        <v>3.3</v>
      </c>
      <c r="R95" s="61">
        <v>3.3</v>
      </c>
      <c r="S95" s="61">
        <v>2.1</v>
      </c>
      <c r="U95" s="61">
        <v>2.1</v>
      </c>
      <c r="V95" s="61">
        <v>3.3</v>
      </c>
      <c r="W95" s="61">
        <v>1.1000000000000001</v>
      </c>
      <c r="X95" s="61">
        <v>1</v>
      </c>
      <c r="Y95" s="61">
        <v>0</v>
      </c>
      <c r="Z95" s="61">
        <v>1.1000000000000001</v>
      </c>
      <c r="AA95" s="61">
        <v>0</v>
      </c>
      <c r="AB95" s="61">
        <v>0</v>
      </c>
      <c r="AD95" s="61">
        <v>1.1000000000000001</v>
      </c>
      <c r="AE95" s="61">
        <v>1.1000000000000001</v>
      </c>
    </row>
    <row r="96" spans="1:31" x14ac:dyDescent="0.2">
      <c r="A96" s="57" t="str">
        <f t="shared" si="3"/>
        <v>1969_12</v>
      </c>
      <c r="B96" s="57">
        <f t="shared" si="4"/>
        <v>12</v>
      </c>
      <c r="C96" s="57">
        <f t="shared" si="5"/>
        <v>1969</v>
      </c>
      <c r="D96" s="60">
        <v>25538</v>
      </c>
      <c r="E96" s="61">
        <v>9.4</v>
      </c>
      <c r="F96" s="61">
        <v>9.6999999999999993</v>
      </c>
      <c r="G96" s="61">
        <v>9.5</v>
      </c>
      <c r="H96" s="61">
        <v>9.3000000000000007</v>
      </c>
      <c r="I96" s="61">
        <v>9.6</v>
      </c>
      <c r="J96" s="61">
        <v>9.9</v>
      </c>
      <c r="L96" s="61">
        <v>9.6999999999999993</v>
      </c>
      <c r="M96" s="81">
        <v>9.5</v>
      </c>
      <c r="N96" s="61">
        <v>3.3</v>
      </c>
      <c r="O96" s="61">
        <v>2.1</v>
      </c>
      <c r="P96" s="61">
        <v>3.3</v>
      </c>
      <c r="Q96" s="61">
        <v>2.2000000000000002</v>
      </c>
      <c r="R96" s="61">
        <v>4.3</v>
      </c>
      <c r="S96" s="61">
        <v>2.1</v>
      </c>
      <c r="U96" s="61">
        <v>3.2</v>
      </c>
      <c r="V96" s="61">
        <v>3.3</v>
      </c>
      <c r="W96" s="61">
        <v>1.1000000000000001</v>
      </c>
      <c r="X96" s="61">
        <v>0</v>
      </c>
      <c r="Y96" s="61">
        <v>1.1000000000000001</v>
      </c>
      <c r="Z96" s="61">
        <v>0</v>
      </c>
      <c r="AA96" s="61">
        <v>1.1000000000000001</v>
      </c>
      <c r="AB96" s="61">
        <v>1</v>
      </c>
      <c r="AD96" s="61">
        <v>1</v>
      </c>
      <c r="AE96" s="61">
        <v>0</v>
      </c>
    </row>
    <row r="97" spans="1:31" x14ac:dyDescent="0.2">
      <c r="A97" s="57" t="str">
        <f t="shared" si="3"/>
        <v>1970_3</v>
      </c>
      <c r="B97" s="57">
        <f t="shared" si="4"/>
        <v>3</v>
      </c>
      <c r="C97" s="57">
        <f t="shared" si="5"/>
        <v>1970</v>
      </c>
      <c r="D97" s="60">
        <v>25628</v>
      </c>
      <c r="E97" s="61">
        <v>9.5</v>
      </c>
      <c r="F97" s="61">
        <v>9.8000000000000007</v>
      </c>
      <c r="G97" s="61">
        <v>9.6</v>
      </c>
      <c r="H97" s="61">
        <v>9.4</v>
      </c>
      <c r="I97" s="61">
        <v>9.6999999999999993</v>
      </c>
      <c r="J97" s="61">
        <v>9.9</v>
      </c>
      <c r="L97" s="61">
        <v>9.8000000000000007</v>
      </c>
      <c r="M97" s="81">
        <v>9.6</v>
      </c>
      <c r="N97" s="61">
        <v>3.3</v>
      </c>
      <c r="O97" s="61">
        <v>3.2</v>
      </c>
      <c r="P97" s="61">
        <v>3.2</v>
      </c>
      <c r="Q97" s="61">
        <v>2.2000000000000002</v>
      </c>
      <c r="R97" s="61">
        <v>3.2</v>
      </c>
      <c r="S97" s="61">
        <v>2.1</v>
      </c>
      <c r="U97" s="61">
        <v>3.2</v>
      </c>
      <c r="V97" s="61">
        <v>2.1</v>
      </c>
      <c r="W97" s="61">
        <v>1.1000000000000001</v>
      </c>
      <c r="X97" s="61">
        <v>1</v>
      </c>
      <c r="Y97" s="61">
        <v>1.1000000000000001</v>
      </c>
      <c r="Z97" s="61">
        <v>1.1000000000000001</v>
      </c>
      <c r="AA97" s="61">
        <v>1</v>
      </c>
      <c r="AB97" s="61">
        <v>0</v>
      </c>
      <c r="AD97" s="61">
        <v>1</v>
      </c>
      <c r="AE97" s="61">
        <v>1.1000000000000001</v>
      </c>
    </row>
    <row r="98" spans="1:31" x14ac:dyDescent="0.2">
      <c r="A98" s="57" t="str">
        <f t="shared" si="3"/>
        <v>1970_6</v>
      </c>
      <c r="B98" s="57">
        <f t="shared" si="4"/>
        <v>6</v>
      </c>
      <c r="C98" s="57">
        <f t="shared" si="5"/>
        <v>1970</v>
      </c>
      <c r="D98" s="60">
        <v>25720</v>
      </c>
      <c r="E98" s="61">
        <v>9.6999999999999993</v>
      </c>
      <c r="F98" s="61">
        <v>9.9</v>
      </c>
      <c r="G98" s="61">
        <v>9.6</v>
      </c>
      <c r="H98" s="61">
        <v>9.5</v>
      </c>
      <c r="I98" s="61">
        <v>9.9</v>
      </c>
      <c r="J98" s="61">
        <v>10</v>
      </c>
      <c r="L98" s="61">
        <v>9.9</v>
      </c>
      <c r="M98" s="81">
        <v>9.6999999999999993</v>
      </c>
      <c r="N98" s="61">
        <v>5.4</v>
      </c>
      <c r="O98" s="61">
        <v>3.1</v>
      </c>
      <c r="P98" s="61">
        <v>2.1</v>
      </c>
      <c r="Q98" s="61">
        <v>3.3</v>
      </c>
      <c r="R98" s="61">
        <v>4.2</v>
      </c>
      <c r="S98" s="61">
        <v>2</v>
      </c>
      <c r="U98" s="61">
        <v>4.2</v>
      </c>
      <c r="V98" s="61">
        <v>3.2</v>
      </c>
      <c r="W98" s="61">
        <v>2.1</v>
      </c>
      <c r="X98" s="61">
        <v>1</v>
      </c>
      <c r="Y98" s="61">
        <v>0</v>
      </c>
      <c r="Z98" s="61">
        <v>1.1000000000000001</v>
      </c>
      <c r="AA98" s="61">
        <v>2.1</v>
      </c>
      <c r="AB98" s="61">
        <v>1</v>
      </c>
      <c r="AD98" s="61">
        <v>1</v>
      </c>
      <c r="AE98" s="61">
        <v>1</v>
      </c>
    </row>
    <row r="99" spans="1:31" x14ac:dyDescent="0.2">
      <c r="A99" s="57" t="str">
        <f t="shared" si="3"/>
        <v>1970_9</v>
      </c>
      <c r="B99" s="57">
        <f t="shared" si="4"/>
        <v>9</v>
      </c>
      <c r="C99" s="57">
        <f t="shared" si="5"/>
        <v>1970</v>
      </c>
      <c r="D99" s="60">
        <v>25812</v>
      </c>
      <c r="E99" s="61">
        <v>9.6999999999999993</v>
      </c>
      <c r="F99" s="61">
        <v>9.9</v>
      </c>
      <c r="G99" s="61">
        <v>9.6999999999999993</v>
      </c>
      <c r="H99" s="61">
        <v>9.5</v>
      </c>
      <c r="I99" s="61">
        <v>9.9</v>
      </c>
      <c r="J99" s="61">
        <v>10</v>
      </c>
      <c r="L99" s="61">
        <v>10</v>
      </c>
      <c r="M99" s="81">
        <v>9.8000000000000007</v>
      </c>
      <c r="N99" s="61">
        <v>4.3</v>
      </c>
      <c r="O99" s="61">
        <v>2.1</v>
      </c>
      <c r="P99" s="61">
        <v>3.2</v>
      </c>
      <c r="Q99" s="61">
        <v>2.2000000000000002</v>
      </c>
      <c r="R99" s="61">
        <v>4.2</v>
      </c>
      <c r="S99" s="61">
        <v>2</v>
      </c>
      <c r="U99" s="61">
        <v>4.2</v>
      </c>
      <c r="V99" s="61">
        <v>3.2</v>
      </c>
      <c r="W99" s="61">
        <v>0</v>
      </c>
      <c r="X99" s="61">
        <v>0</v>
      </c>
      <c r="Y99" s="61">
        <v>1</v>
      </c>
      <c r="Z99" s="61">
        <v>0</v>
      </c>
      <c r="AA99" s="61">
        <v>0</v>
      </c>
      <c r="AB99" s="61">
        <v>0</v>
      </c>
      <c r="AD99" s="61">
        <v>1</v>
      </c>
      <c r="AE99" s="61">
        <v>1</v>
      </c>
    </row>
    <row r="100" spans="1:31" x14ac:dyDescent="0.2">
      <c r="A100" s="57" t="str">
        <f t="shared" si="3"/>
        <v>1970_12</v>
      </c>
      <c r="B100" s="57">
        <f t="shared" si="4"/>
        <v>12</v>
      </c>
      <c r="C100" s="57">
        <f t="shared" si="5"/>
        <v>1970</v>
      </c>
      <c r="D100" s="60">
        <v>25903</v>
      </c>
      <c r="E100" s="61">
        <v>9.9</v>
      </c>
      <c r="F100" s="61">
        <v>10.1</v>
      </c>
      <c r="G100" s="61">
        <v>10</v>
      </c>
      <c r="H100" s="61">
        <v>9.6999999999999993</v>
      </c>
      <c r="I100" s="61">
        <v>10</v>
      </c>
      <c r="J100" s="61">
        <v>10.3</v>
      </c>
      <c r="L100" s="61">
        <v>10.3</v>
      </c>
      <c r="M100" s="81">
        <v>10</v>
      </c>
      <c r="N100" s="61">
        <v>5.3</v>
      </c>
      <c r="O100" s="61">
        <v>4.0999999999999996</v>
      </c>
      <c r="P100" s="61">
        <v>5.3</v>
      </c>
      <c r="Q100" s="61">
        <v>4.3</v>
      </c>
      <c r="R100" s="61">
        <v>4.2</v>
      </c>
      <c r="S100" s="61">
        <v>4</v>
      </c>
      <c r="U100" s="61">
        <v>6.2</v>
      </c>
      <c r="V100" s="61">
        <v>5.3</v>
      </c>
      <c r="W100" s="61">
        <v>2.1</v>
      </c>
      <c r="X100" s="61">
        <v>2</v>
      </c>
      <c r="Y100" s="61">
        <v>3.1</v>
      </c>
      <c r="Z100" s="61">
        <v>2.1</v>
      </c>
      <c r="AA100" s="61">
        <v>1</v>
      </c>
      <c r="AB100" s="61">
        <v>3</v>
      </c>
      <c r="AD100" s="61">
        <v>3</v>
      </c>
      <c r="AE100" s="61">
        <v>2</v>
      </c>
    </row>
    <row r="101" spans="1:31" x14ac:dyDescent="0.2">
      <c r="A101" s="57" t="str">
        <f t="shared" si="3"/>
        <v>1971_3</v>
      </c>
      <c r="B101" s="57">
        <f t="shared" si="4"/>
        <v>3</v>
      </c>
      <c r="C101" s="57">
        <f t="shared" si="5"/>
        <v>1971</v>
      </c>
      <c r="D101" s="60">
        <v>25993</v>
      </c>
      <c r="E101" s="61">
        <v>10.1</v>
      </c>
      <c r="F101" s="61">
        <v>10.199999999999999</v>
      </c>
      <c r="G101" s="61">
        <v>10.1</v>
      </c>
      <c r="H101" s="61">
        <v>9.8000000000000007</v>
      </c>
      <c r="I101" s="61">
        <v>10.1</v>
      </c>
      <c r="J101" s="61">
        <v>10.3</v>
      </c>
      <c r="L101" s="61">
        <v>10.3</v>
      </c>
      <c r="M101" s="81">
        <v>10.1</v>
      </c>
      <c r="N101" s="61">
        <v>6.3</v>
      </c>
      <c r="O101" s="61">
        <v>4.0999999999999996</v>
      </c>
      <c r="P101" s="61">
        <v>5.2</v>
      </c>
      <c r="Q101" s="61">
        <v>4.3</v>
      </c>
      <c r="R101" s="61">
        <v>4.0999999999999996</v>
      </c>
      <c r="S101" s="61">
        <v>4</v>
      </c>
      <c r="U101" s="61">
        <v>5.0999999999999996</v>
      </c>
      <c r="V101" s="61">
        <v>5.2</v>
      </c>
      <c r="W101" s="61">
        <v>2</v>
      </c>
      <c r="X101" s="61">
        <v>1</v>
      </c>
      <c r="Y101" s="61">
        <v>1</v>
      </c>
      <c r="Z101" s="61">
        <v>1</v>
      </c>
      <c r="AA101" s="61">
        <v>1</v>
      </c>
      <c r="AB101" s="61">
        <v>0</v>
      </c>
      <c r="AD101" s="61">
        <v>0</v>
      </c>
      <c r="AE101" s="61">
        <v>1</v>
      </c>
    </row>
    <row r="102" spans="1:31" x14ac:dyDescent="0.2">
      <c r="A102" s="57" t="str">
        <f t="shared" si="3"/>
        <v>1971_6</v>
      </c>
      <c r="B102" s="57">
        <f t="shared" si="4"/>
        <v>6</v>
      </c>
      <c r="C102" s="57">
        <f t="shared" si="5"/>
        <v>1971</v>
      </c>
      <c r="D102" s="60">
        <v>26085</v>
      </c>
      <c r="E102" s="61">
        <v>10.3</v>
      </c>
      <c r="F102" s="61">
        <v>10.3</v>
      </c>
      <c r="G102" s="61">
        <v>10.3</v>
      </c>
      <c r="H102" s="61">
        <v>10</v>
      </c>
      <c r="I102" s="61">
        <v>10.3</v>
      </c>
      <c r="J102" s="61">
        <v>10.5</v>
      </c>
      <c r="L102" s="61">
        <v>10.5</v>
      </c>
      <c r="M102" s="81">
        <v>10.199999999999999</v>
      </c>
      <c r="N102" s="61">
        <v>6.2</v>
      </c>
      <c r="O102" s="61">
        <v>4</v>
      </c>
      <c r="P102" s="61">
        <v>7.3</v>
      </c>
      <c r="Q102" s="61">
        <v>5.3</v>
      </c>
      <c r="R102" s="61">
        <v>4</v>
      </c>
      <c r="S102" s="61">
        <v>5</v>
      </c>
      <c r="U102" s="61">
        <v>6.1</v>
      </c>
      <c r="V102" s="61">
        <v>5.2</v>
      </c>
      <c r="W102" s="61">
        <v>2</v>
      </c>
      <c r="X102" s="61">
        <v>1</v>
      </c>
      <c r="Y102" s="61">
        <v>2</v>
      </c>
      <c r="Z102" s="61">
        <v>2</v>
      </c>
      <c r="AA102" s="61">
        <v>2</v>
      </c>
      <c r="AB102" s="61">
        <v>1.9</v>
      </c>
      <c r="AD102" s="61">
        <v>1.9</v>
      </c>
      <c r="AE102" s="61">
        <v>1</v>
      </c>
    </row>
    <row r="103" spans="1:31" x14ac:dyDescent="0.2">
      <c r="A103" s="57" t="str">
        <f t="shared" si="3"/>
        <v>1971_9</v>
      </c>
      <c r="B103" s="57">
        <f t="shared" si="4"/>
        <v>9</v>
      </c>
      <c r="C103" s="57">
        <f t="shared" si="5"/>
        <v>1971</v>
      </c>
      <c r="D103" s="60">
        <v>26177</v>
      </c>
      <c r="E103" s="61">
        <v>10.6</v>
      </c>
      <c r="F103" s="61">
        <v>10.5</v>
      </c>
      <c r="G103" s="61">
        <v>10.4</v>
      </c>
      <c r="H103" s="61">
        <v>10.1</v>
      </c>
      <c r="I103" s="61">
        <v>10.4</v>
      </c>
      <c r="J103" s="61">
        <v>10.7</v>
      </c>
      <c r="L103" s="61">
        <v>10.7</v>
      </c>
      <c r="M103" s="81">
        <v>10.5</v>
      </c>
      <c r="N103" s="61">
        <v>9.3000000000000007</v>
      </c>
      <c r="O103" s="61">
        <v>6.1</v>
      </c>
      <c r="P103" s="61">
        <v>7.2</v>
      </c>
      <c r="Q103" s="61">
        <v>6.3</v>
      </c>
      <c r="R103" s="61">
        <v>5.0999999999999996</v>
      </c>
      <c r="S103" s="61">
        <v>7</v>
      </c>
      <c r="U103" s="61">
        <v>7</v>
      </c>
      <c r="V103" s="61">
        <v>7.1</v>
      </c>
      <c r="W103" s="61">
        <v>2.9</v>
      </c>
      <c r="X103" s="61">
        <v>1.9</v>
      </c>
      <c r="Y103" s="61">
        <v>1</v>
      </c>
      <c r="Z103" s="61">
        <v>1</v>
      </c>
      <c r="AA103" s="61">
        <v>1</v>
      </c>
      <c r="AB103" s="61">
        <v>1.9</v>
      </c>
      <c r="AD103" s="61">
        <v>1.9</v>
      </c>
      <c r="AE103" s="61">
        <v>2.9</v>
      </c>
    </row>
    <row r="104" spans="1:31" x14ac:dyDescent="0.2">
      <c r="A104" s="57" t="str">
        <f t="shared" si="3"/>
        <v>1971_12</v>
      </c>
      <c r="B104" s="57">
        <f t="shared" si="4"/>
        <v>12</v>
      </c>
      <c r="C104" s="57">
        <f t="shared" si="5"/>
        <v>1971</v>
      </c>
      <c r="D104" s="60">
        <v>26268</v>
      </c>
      <c r="E104" s="61">
        <v>10.8</v>
      </c>
      <c r="F104" s="61">
        <v>10.7</v>
      </c>
      <c r="G104" s="61">
        <v>10.7</v>
      </c>
      <c r="H104" s="61">
        <v>10.3</v>
      </c>
      <c r="I104" s="61">
        <v>10.6</v>
      </c>
      <c r="J104" s="61">
        <v>11</v>
      </c>
      <c r="L104" s="61">
        <v>10.8</v>
      </c>
      <c r="M104" s="81">
        <v>10.7</v>
      </c>
      <c r="N104" s="61">
        <v>9.1</v>
      </c>
      <c r="O104" s="61">
        <v>5.9</v>
      </c>
      <c r="P104" s="61">
        <v>7</v>
      </c>
      <c r="Q104" s="61">
        <v>6.2</v>
      </c>
      <c r="R104" s="61">
        <v>6</v>
      </c>
      <c r="S104" s="61">
        <v>6.8</v>
      </c>
      <c r="U104" s="61">
        <v>4.9000000000000004</v>
      </c>
      <c r="V104" s="61">
        <v>7</v>
      </c>
      <c r="W104" s="61">
        <v>1.9</v>
      </c>
      <c r="X104" s="61">
        <v>1.9</v>
      </c>
      <c r="Y104" s="61">
        <v>2.9</v>
      </c>
      <c r="Z104" s="61">
        <v>2</v>
      </c>
      <c r="AA104" s="61">
        <v>1.9</v>
      </c>
      <c r="AB104" s="61">
        <v>2.8</v>
      </c>
      <c r="AD104" s="61">
        <v>0.9</v>
      </c>
      <c r="AE104" s="61">
        <v>1.9</v>
      </c>
    </row>
    <row r="105" spans="1:31" x14ac:dyDescent="0.2">
      <c r="A105" s="57" t="str">
        <f t="shared" si="3"/>
        <v>1972_3</v>
      </c>
      <c r="B105" s="57">
        <f t="shared" si="4"/>
        <v>3</v>
      </c>
      <c r="C105" s="57">
        <f t="shared" si="5"/>
        <v>1972</v>
      </c>
      <c r="D105" s="60">
        <v>26359</v>
      </c>
      <c r="E105" s="61">
        <v>10.9</v>
      </c>
      <c r="F105" s="61">
        <v>10.8</v>
      </c>
      <c r="G105" s="61">
        <v>10.8</v>
      </c>
      <c r="H105" s="61">
        <v>10.4</v>
      </c>
      <c r="I105" s="61">
        <v>10.8</v>
      </c>
      <c r="J105" s="61">
        <v>11.1</v>
      </c>
      <c r="L105" s="61">
        <v>10.9</v>
      </c>
      <c r="M105" s="81">
        <v>10.8</v>
      </c>
      <c r="N105" s="61">
        <v>7.9</v>
      </c>
      <c r="O105" s="61">
        <v>5.9</v>
      </c>
      <c r="P105" s="61">
        <v>6.9</v>
      </c>
      <c r="Q105" s="61">
        <v>6.1</v>
      </c>
      <c r="R105" s="61">
        <v>6.9</v>
      </c>
      <c r="S105" s="61">
        <v>7.8</v>
      </c>
      <c r="U105" s="61">
        <v>5.8</v>
      </c>
      <c r="V105" s="61">
        <v>6.9</v>
      </c>
      <c r="W105" s="61">
        <v>0.9</v>
      </c>
      <c r="X105" s="61">
        <v>0.9</v>
      </c>
      <c r="Y105" s="61">
        <v>0.9</v>
      </c>
      <c r="Z105" s="61">
        <v>1</v>
      </c>
      <c r="AA105" s="61">
        <v>1.9</v>
      </c>
      <c r="AB105" s="61">
        <v>0.9</v>
      </c>
      <c r="AD105" s="61">
        <v>0.9</v>
      </c>
      <c r="AE105" s="61">
        <v>0.9</v>
      </c>
    </row>
    <row r="106" spans="1:31" x14ac:dyDescent="0.2">
      <c r="A106" s="57" t="str">
        <f t="shared" si="3"/>
        <v>1972_6</v>
      </c>
      <c r="B106" s="57">
        <f t="shared" si="4"/>
        <v>6</v>
      </c>
      <c r="C106" s="57">
        <f t="shared" si="5"/>
        <v>1972</v>
      </c>
      <c r="D106" s="60">
        <v>26451</v>
      </c>
      <c r="E106" s="61">
        <v>11.1</v>
      </c>
      <c r="F106" s="61">
        <v>11</v>
      </c>
      <c r="G106" s="61">
        <v>10.9</v>
      </c>
      <c r="H106" s="61">
        <v>10.5</v>
      </c>
      <c r="I106" s="61">
        <v>10.9</v>
      </c>
      <c r="J106" s="61">
        <v>11.1</v>
      </c>
      <c r="L106" s="61">
        <v>11</v>
      </c>
      <c r="M106" s="81">
        <v>10.9</v>
      </c>
      <c r="N106" s="61">
        <v>7.8</v>
      </c>
      <c r="O106" s="61">
        <v>6.8</v>
      </c>
      <c r="P106" s="61">
        <v>5.8</v>
      </c>
      <c r="Q106" s="61">
        <v>5</v>
      </c>
      <c r="R106" s="61">
        <v>5.8</v>
      </c>
      <c r="S106" s="61">
        <v>5.7</v>
      </c>
      <c r="U106" s="61">
        <v>4.8</v>
      </c>
      <c r="V106" s="61">
        <v>6.9</v>
      </c>
      <c r="W106" s="61">
        <v>1.8</v>
      </c>
      <c r="X106" s="61">
        <v>1.9</v>
      </c>
      <c r="Y106" s="61">
        <v>0.9</v>
      </c>
      <c r="Z106" s="61">
        <v>1</v>
      </c>
      <c r="AA106" s="61">
        <v>0.9</v>
      </c>
      <c r="AB106" s="61">
        <v>0</v>
      </c>
      <c r="AD106" s="61">
        <v>0.9</v>
      </c>
      <c r="AE106" s="61">
        <v>0.9</v>
      </c>
    </row>
    <row r="107" spans="1:31" x14ac:dyDescent="0.2">
      <c r="A107" s="57" t="str">
        <f t="shared" si="3"/>
        <v>1972_9</v>
      </c>
      <c r="B107" s="57">
        <f t="shared" si="4"/>
        <v>9</v>
      </c>
      <c r="C107" s="57">
        <f t="shared" si="5"/>
        <v>1972</v>
      </c>
      <c r="D107" s="60">
        <v>26543</v>
      </c>
      <c r="E107" s="61">
        <v>11.2</v>
      </c>
      <c r="F107" s="61">
        <v>11.1</v>
      </c>
      <c r="G107" s="61">
        <v>10.9</v>
      </c>
      <c r="H107" s="61">
        <v>10.7</v>
      </c>
      <c r="I107" s="61">
        <v>11</v>
      </c>
      <c r="J107" s="61">
        <v>11.3</v>
      </c>
      <c r="L107" s="61">
        <v>11.2</v>
      </c>
      <c r="M107" s="81">
        <v>11.1</v>
      </c>
      <c r="N107" s="61">
        <v>5.7</v>
      </c>
      <c r="O107" s="61">
        <v>5.7</v>
      </c>
      <c r="P107" s="61">
        <v>4.8</v>
      </c>
      <c r="Q107" s="61">
        <v>5.9</v>
      </c>
      <c r="R107" s="61">
        <v>5.8</v>
      </c>
      <c r="S107" s="61">
        <v>5.6</v>
      </c>
      <c r="U107" s="61">
        <v>4.7</v>
      </c>
      <c r="V107" s="61">
        <v>5.7</v>
      </c>
      <c r="W107" s="61">
        <v>0.9</v>
      </c>
      <c r="X107" s="61">
        <v>0.9</v>
      </c>
      <c r="Y107" s="61">
        <v>0</v>
      </c>
      <c r="Z107" s="61">
        <v>1.9</v>
      </c>
      <c r="AA107" s="61">
        <v>0.9</v>
      </c>
      <c r="AB107" s="61">
        <v>1.8</v>
      </c>
      <c r="AD107" s="61">
        <v>1.8</v>
      </c>
      <c r="AE107" s="61">
        <v>1.8</v>
      </c>
    </row>
    <row r="108" spans="1:31" x14ac:dyDescent="0.2">
      <c r="A108" s="57" t="str">
        <f t="shared" si="3"/>
        <v>1972_12</v>
      </c>
      <c r="B108" s="57">
        <f t="shared" si="4"/>
        <v>12</v>
      </c>
      <c r="C108" s="57">
        <f t="shared" si="5"/>
        <v>1972</v>
      </c>
      <c r="D108" s="60">
        <v>26634</v>
      </c>
      <c r="E108" s="61">
        <v>11.3</v>
      </c>
      <c r="F108" s="61">
        <v>11.2</v>
      </c>
      <c r="G108" s="61">
        <v>11.1</v>
      </c>
      <c r="H108" s="61">
        <v>10.8</v>
      </c>
      <c r="I108" s="61">
        <v>11.1</v>
      </c>
      <c r="J108" s="61">
        <v>11.4</v>
      </c>
      <c r="L108" s="61">
        <v>11.3</v>
      </c>
      <c r="M108" s="81">
        <v>11.2</v>
      </c>
      <c r="N108" s="61">
        <v>4.5999999999999996</v>
      </c>
      <c r="O108" s="61">
        <v>4.7</v>
      </c>
      <c r="P108" s="61">
        <v>3.7</v>
      </c>
      <c r="Q108" s="61">
        <v>4.9000000000000004</v>
      </c>
      <c r="R108" s="61">
        <v>4.7</v>
      </c>
      <c r="S108" s="61">
        <v>3.6</v>
      </c>
      <c r="U108" s="61">
        <v>4.5999999999999996</v>
      </c>
      <c r="V108" s="61">
        <v>4.7</v>
      </c>
      <c r="W108" s="61">
        <v>0.9</v>
      </c>
      <c r="X108" s="61">
        <v>0.9</v>
      </c>
      <c r="Y108" s="61">
        <v>1.8</v>
      </c>
      <c r="Z108" s="61">
        <v>0.9</v>
      </c>
      <c r="AA108" s="61">
        <v>0.9</v>
      </c>
      <c r="AB108" s="61">
        <v>0.9</v>
      </c>
      <c r="AD108" s="61">
        <v>0.9</v>
      </c>
      <c r="AE108" s="61">
        <v>0.9</v>
      </c>
    </row>
    <row r="109" spans="1:31" x14ac:dyDescent="0.2">
      <c r="A109" s="57" t="str">
        <f t="shared" si="3"/>
        <v>1973_3</v>
      </c>
      <c r="B109" s="57">
        <f t="shared" si="4"/>
        <v>3</v>
      </c>
      <c r="C109" s="57">
        <f t="shared" si="5"/>
        <v>1973</v>
      </c>
      <c r="D109" s="60">
        <v>26724</v>
      </c>
      <c r="E109" s="61">
        <v>11.6</v>
      </c>
      <c r="F109" s="61">
        <v>11.5</v>
      </c>
      <c r="G109" s="61">
        <v>11.4</v>
      </c>
      <c r="H109" s="61">
        <v>11</v>
      </c>
      <c r="I109" s="61">
        <v>11.3</v>
      </c>
      <c r="J109" s="61">
        <v>11.6</v>
      </c>
      <c r="L109" s="61">
        <v>11.5</v>
      </c>
      <c r="M109" s="81">
        <v>11.4</v>
      </c>
      <c r="N109" s="61">
        <v>6.4</v>
      </c>
      <c r="O109" s="61">
        <v>6.5</v>
      </c>
      <c r="P109" s="61">
        <v>5.6</v>
      </c>
      <c r="Q109" s="61">
        <v>5.8</v>
      </c>
      <c r="R109" s="61">
        <v>4.5999999999999996</v>
      </c>
      <c r="S109" s="61">
        <v>4.5</v>
      </c>
      <c r="U109" s="61">
        <v>5.5</v>
      </c>
      <c r="V109" s="61">
        <v>5.6</v>
      </c>
      <c r="W109" s="61">
        <v>2.7</v>
      </c>
      <c r="X109" s="61">
        <v>2.7</v>
      </c>
      <c r="Y109" s="61">
        <v>2.7</v>
      </c>
      <c r="Z109" s="61">
        <v>1.9</v>
      </c>
      <c r="AA109" s="61">
        <v>1.8</v>
      </c>
      <c r="AB109" s="61">
        <v>1.8</v>
      </c>
      <c r="AD109" s="61">
        <v>1.8</v>
      </c>
      <c r="AE109" s="61">
        <v>1.8</v>
      </c>
    </row>
    <row r="110" spans="1:31" x14ac:dyDescent="0.2">
      <c r="A110" s="57" t="str">
        <f t="shared" si="3"/>
        <v>1973_6</v>
      </c>
      <c r="B110" s="57">
        <f t="shared" si="4"/>
        <v>6</v>
      </c>
      <c r="C110" s="57">
        <f t="shared" si="5"/>
        <v>1973</v>
      </c>
      <c r="D110" s="60">
        <v>26816</v>
      </c>
      <c r="E110" s="61">
        <v>11.9</v>
      </c>
      <c r="F110" s="61">
        <v>11.9</v>
      </c>
      <c r="G110" s="61">
        <v>11.7</v>
      </c>
      <c r="H110" s="61">
        <v>11.4</v>
      </c>
      <c r="I110" s="61">
        <v>11.6</v>
      </c>
      <c r="J110" s="61">
        <v>12</v>
      </c>
      <c r="L110" s="61">
        <v>11.9</v>
      </c>
      <c r="M110" s="81">
        <v>11.8</v>
      </c>
      <c r="N110" s="61">
        <v>7.2</v>
      </c>
      <c r="O110" s="61">
        <v>8.1999999999999993</v>
      </c>
      <c r="P110" s="61">
        <v>7.3</v>
      </c>
      <c r="Q110" s="61">
        <v>8.6</v>
      </c>
      <c r="R110" s="61">
        <v>6.4</v>
      </c>
      <c r="S110" s="61">
        <v>8.1</v>
      </c>
      <c r="U110" s="61">
        <v>8.1999999999999993</v>
      </c>
      <c r="V110" s="61">
        <v>8.3000000000000007</v>
      </c>
      <c r="W110" s="61">
        <v>2.6</v>
      </c>
      <c r="X110" s="61">
        <v>3.5</v>
      </c>
      <c r="Y110" s="61">
        <v>2.6</v>
      </c>
      <c r="Z110" s="61">
        <v>3.6</v>
      </c>
      <c r="AA110" s="61">
        <v>2.7</v>
      </c>
      <c r="AB110" s="61">
        <v>3.4</v>
      </c>
      <c r="AD110" s="61">
        <v>3.5</v>
      </c>
      <c r="AE110" s="61">
        <v>3.5</v>
      </c>
    </row>
    <row r="111" spans="1:31" x14ac:dyDescent="0.2">
      <c r="A111" s="57" t="str">
        <f t="shared" si="3"/>
        <v>1973_9</v>
      </c>
      <c r="B111" s="57">
        <f t="shared" si="4"/>
        <v>9</v>
      </c>
      <c r="C111" s="57">
        <f t="shared" si="5"/>
        <v>1973</v>
      </c>
      <c r="D111" s="60">
        <v>26908</v>
      </c>
      <c r="E111" s="61">
        <v>12.3</v>
      </c>
      <c r="F111" s="61">
        <v>12.3</v>
      </c>
      <c r="G111" s="61">
        <v>12.2</v>
      </c>
      <c r="H111" s="61">
        <v>11.8</v>
      </c>
      <c r="I111" s="61">
        <v>11.9</v>
      </c>
      <c r="J111" s="61">
        <v>12.3</v>
      </c>
      <c r="L111" s="61">
        <v>12.3</v>
      </c>
      <c r="M111" s="81">
        <v>12.2</v>
      </c>
      <c r="N111" s="61">
        <v>9.8000000000000007</v>
      </c>
      <c r="O111" s="61">
        <v>10.8</v>
      </c>
      <c r="P111" s="61">
        <v>11.9</v>
      </c>
      <c r="Q111" s="61">
        <v>10.3</v>
      </c>
      <c r="R111" s="61">
        <v>8.1999999999999993</v>
      </c>
      <c r="S111" s="61">
        <v>8.8000000000000007</v>
      </c>
      <c r="U111" s="61">
        <v>9.8000000000000007</v>
      </c>
      <c r="V111" s="61">
        <v>9.9</v>
      </c>
      <c r="W111" s="61">
        <v>3.4</v>
      </c>
      <c r="X111" s="61">
        <v>3.4</v>
      </c>
      <c r="Y111" s="61">
        <v>4.3</v>
      </c>
      <c r="Z111" s="61">
        <v>3.5</v>
      </c>
      <c r="AA111" s="61">
        <v>2.6</v>
      </c>
      <c r="AB111" s="61">
        <v>2.5</v>
      </c>
      <c r="AD111" s="61">
        <v>3.4</v>
      </c>
      <c r="AE111" s="61">
        <v>3.4</v>
      </c>
    </row>
    <row r="112" spans="1:31" x14ac:dyDescent="0.2">
      <c r="A112" s="57" t="str">
        <f t="shared" si="3"/>
        <v>1973_12</v>
      </c>
      <c r="B112" s="57">
        <f t="shared" si="4"/>
        <v>12</v>
      </c>
      <c r="C112" s="57">
        <f t="shared" si="5"/>
        <v>1973</v>
      </c>
      <c r="D112" s="60">
        <v>26999</v>
      </c>
      <c r="E112" s="61">
        <v>12.8</v>
      </c>
      <c r="F112" s="61">
        <v>12.7</v>
      </c>
      <c r="G112" s="61">
        <v>12.7</v>
      </c>
      <c r="H112" s="61">
        <v>12.3</v>
      </c>
      <c r="I112" s="61">
        <v>12.3</v>
      </c>
      <c r="J112" s="61">
        <v>12.9</v>
      </c>
      <c r="L112" s="61">
        <v>12.8</v>
      </c>
      <c r="M112" s="81">
        <v>12.6</v>
      </c>
      <c r="N112" s="61">
        <v>13.3</v>
      </c>
      <c r="O112" s="61">
        <v>13.4</v>
      </c>
      <c r="P112" s="61">
        <v>14.4</v>
      </c>
      <c r="Q112" s="61">
        <v>13.9</v>
      </c>
      <c r="R112" s="61">
        <v>10.8</v>
      </c>
      <c r="S112" s="61">
        <v>13.2</v>
      </c>
      <c r="U112" s="61">
        <v>13.3</v>
      </c>
      <c r="V112" s="61">
        <v>12.5</v>
      </c>
      <c r="W112" s="61">
        <v>4.0999999999999996</v>
      </c>
      <c r="X112" s="61">
        <v>3.3</v>
      </c>
      <c r="Y112" s="61">
        <v>4.0999999999999996</v>
      </c>
      <c r="Z112" s="61">
        <v>4.2</v>
      </c>
      <c r="AA112" s="61">
        <v>3.4</v>
      </c>
      <c r="AB112" s="61">
        <v>4.9000000000000004</v>
      </c>
      <c r="AD112" s="61">
        <v>4.0999999999999996</v>
      </c>
      <c r="AE112" s="61">
        <v>3.3</v>
      </c>
    </row>
    <row r="113" spans="1:31" x14ac:dyDescent="0.2">
      <c r="A113" s="57" t="str">
        <f t="shared" si="3"/>
        <v>1974_3</v>
      </c>
      <c r="B113" s="57">
        <f t="shared" si="4"/>
        <v>3</v>
      </c>
      <c r="C113" s="57">
        <f t="shared" si="5"/>
        <v>1974</v>
      </c>
      <c r="D113" s="60">
        <v>27089</v>
      </c>
      <c r="E113" s="61">
        <v>13.1</v>
      </c>
      <c r="F113" s="61">
        <v>13</v>
      </c>
      <c r="G113" s="61">
        <v>13</v>
      </c>
      <c r="H113" s="61">
        <v>12.6</v>
      </c>
      <c r="I113" s="61">
        <v>12.5</v>
      </c>
      <c r="J113" s="61">
        <v>13.1</v>
      </c>
      <c r="L113" s="61">
        <v>13.2</v>
      </c>
      <c r="M113" s="81">
        <v>13</v>
      </c>
      <c r="N113" s="61">
        <v>12.9</v>
      </c>
      <c r="O113" s="61">
        <v>13</v>
      </c>
      <c r="P113" s="61">
        <v>14</v>
      </c>
      <c r="Q113" s="61">
        <v>14.5</v>
      </c>
      <c r="R113" s="61">
        <v>10.6</v>
      </c>
      <c r="S113" s="61">
        <v>12.9</v>
      </c>
      <c r="U113" s="61">
        <v>14.8</v>
      </c>
      <c r="V113" s="61">
        <v>14</v>
      </c>
      <c r="W113" s="61">
        <v>2.2999999999999998</v>
      </c>
      <c r="X113" s="61">
        <v>2.4</v>
      </c>
      <c r="Y113" s="61">
        <v>2.4</v>
      </c>
      <c r="Z113" s="61">
        <v>2.4</v>
      </c>
      <c r="AA113" s="61">
        <v>1.6</v>
      </c>
      <c r="AB113" s="61">
        <v>1.6</v>
      </c>
      <c r="AD113" s="61">
        <v>3.1</v>
      </c>
      <c r="AE113" s="61">
        <v>3.2</v>
      </c>
    </row>
    <row r="114" spans="1:31" x14ac:dyDescent="0.2">
      <c r="A114" s="57" t="str">
        <f t="shared" si="3"/>
        <v>1974_6</v>
      </c>
      <c r="B114" s="57">
        <f t="shared" si="4"/>
        <v>6</v>
      </c>
      <c r="C114" s="57">
        <f t="shared" si="5"/>
        <v>1974</v>
      </c>
      <c r="D114" s="60">
        <v>27181</v>
      </c>
      <c r="E114" s="61">
        <v>13.6</v>
      </c>
      <c r="F114" s="61">
        <v>13.6</v>
      </c>
      <c r="G114" s="61">
        <v>13.4</v>
      </c>
      <c r="H114" s="61">
        <v>13.2</v>
      </c>
      <c r="I114" s="61">
        <v>13</v>
      </c>
      <c r="J114" s="61">
        <v>13.7</v>
      </c>
      <c r="L114" s="61">
        <v>13.6</v>
      </c>
      <c r="M114" s="81">
        <v>13.5</v>
      </c>
      <c r="N114" s="61">
        <v>14.3</v>
      </c>
      <c r="O114" s="61">
        <v>14.3</v>
      </c>
      <c r="P114" s="61">
        <v>14.5</v>
      </c>
      <c r="Q114" s="61">
        <v>15.8</v>
      </c>
      <c r="R114" s="61">
        <v>12.1</v>
      </c>
      <c r="S114" s="61">
        <v>14.2</v>
      </c>
      <c r="U114" s="61">
        <v>14.3</v>
      </c>
      <c r="V114" s="61">
        <v>14.4</v>
      </c>
      <c r="W114" s="61">
        <v>3.8</v>
      </c>
      <c r="X114" s="61">
        <v>4.5999999999999996</v>
      </c>
      <c r="Y114" s="61">
        <v>3.1</v>
      </c>
      <c r="Z114" s="61">
        <v>4.8</v>
      </c>
      <c r="AA114" s="61">
        <v>4</v>
      </c>
      <c r="AB114" s="61">
        <v>4.5999999999999996</v>
      </c>
      <c r="AD114" s="61">
        <v>3</v>
      </c>
      <c r="AE114" s="61">
        <v>3.8</v>
      </c>
    </row>
    <row r="115" spans="1:31" x14ac:dyDescent="0.2">
      <c r="A115" s="57" t="str">
        <f t="shared" si="3"/>
        <v>1974_9</v>
      </c>
      <c r="B115" s="57">
        <f t="shared" si="4"/>
        <v>9</v>
      </c>
      <c r="C115" s="57">
        <f t="shared" si="5"/>
        <v>1974</v>
      </c>
      <c r="D115" s="60">
        <v>27273</v>
      </c>
      <c r="E115" s="61">
        <v>14.4</v>
      </c>
      <c r="F115" s="61">
        <v>14.3</v>
      </c>
      <c r="G115" s="61">
        <v>14.2</v>
      </c>
      <c r="H115" s="61">
        <v>13.8</v>
      </c>
      <c r="I115" s="61">
        <v>13.6</v>
      </c>
      <c r="J115" s="61">
        <v>14.4</v>
      </c>
      <c r="L115" s="61">
        <v>14.3</v>
      </c>
      <c r="M115" s="81">
        <v>14.2</v>
      </c>
      <c r="N115" s="61">
        <v>17.100000000000001</v>
      </c>
      <c r="O115" s="61">
        <v>16.3</v>
      </c>
      <c r="P115" s="61">
        <v>16.399999999999999</v>
      </c>
      <c r="Q115" s="61">
        <v>16.899999999999999</v>
      </c>
      <c r="R115" s="61">
        <v>14.3</v>
      </c>
      <c r="S115" s="61">
        <v>17.100000000000001</v>
      </c>
      <c r="U115" s="61">
        <v>16.3</v>
      </c>
      <c r="V115" s="61">
        <v>16.399999999999999</v>
      </c>
      <c r="W115" s="61">
        <v>5.9</v>
      </c>
      <c r="X115" s="61">
        <v>5.0999999999999996</v>
      </c>
      <c r="Y115" s="61">
        <v>6</v>
      </c>
      <c r="Z115" s="61">
        <v>4.5</v>
      </c>
      <c r="AA115" s="61">
        <v>4.5999999999999996</v>
      </c>
      <c r="AB115" s="61">
        <v>5.0999999999999996</v>
      </c>
      <c r="AD115" s="61">
        <v>5.0999999999999996</v>
      </c>
      <c r="AE115" s="61">
        <v>5.2</v>
      </c>
    </row>
    <row r="116" spans="1:31" x14ac:dyDescent="0.2">
      <c r="A116" s="57" t="str">
        <f t="shared" si="3"/>
        <v>1974_12</v>
      </c>
      <c r="B116" s="57">
        <f t="shared" si="4"/>
        <v>12</v>
      </c>
      <c r="C116" s="57">
        <f t="shared" si="5"/>
        <v>1974</v>
      </c>
      <c r="D116" s="60">
        <v>27364</v>
      </c>
      <c r="E116" s="61">
        <v>14.9</v>
      </c>
      <c r="F116" s="61">
        <v>14.7</v>
      </c>
      <c r="G116" s="61">
        <v>14.6</v>
      </c>
      <c r="H116" s="61">
        <v>14.4</v>
      </c>
      <c r="I116" s="61">
        <v>14.4</v>
      </c>
      <c r="J116" s="61">
        <v>15.1</v>
      </c>
      <c r="L116" s="61">
        <v>14.8</v>
      </c>
      <c r="M116" s="81">
        <v>14.7</v>
      </c>
      <c r="N116" s="61">
        <v>16.399999999999999</v>
      </c>
      <c r="O116" s="61">
        <v>15.7</v>
      </c>
      <c r="P116" s="61">
        <v>15</v>
      </c>
      <c r="Q116" s="61">
        <v>17.100000000000001</v>
      </c>
      <c r="R116" s="61">
        <v>17.100000000000001</v>
      </c>
      <c r="S116" s="61">
        <v>17.100000000000001</v>
      </c>
      <c r="U116" s="61">
        <v>15.6</v>
      </c>
      <c r="V116" s="61">
        <v>16.7</v>
      </c>
      <c r="W116" s="61">
        <v>3.5</v>
      </c>
      <c r="X116" s="61">
        <v>2.8</v>
      </c>
      <c r="Y116" s="61">
        <v>2.8</v>
      </c>
      <c r="Z116" s="61">
        <v>4.3</v>
      </c>
      <c r="AA116" s="61">
        <v>5.9</v>
      </c>
      <c r="AB116" s="61">
        <v>4.9000000000000004</v>
      </c>
      <c r="AD116" s="61">
        <v>3.5</v>
      </c>
      <c r="AE116" s="61">
        <v>3.5</v>
      </c>
    </row>
    <row r="117" spans="1:31" x14ac:dyDescent="0.2">
      <c r="A117" s="57" t="str">
        <f t="shared" si="3"/>
        <v>1975_3</v>
      </c>
      <c r="B117" s="57">
        <f t="shared" si="4"/>
        <v>3</v>
      </c>
      <c r="C117" s="57">
        <f t="shared" si="5"/>
        <v>1975</v>
      </c>
      <c r="D117" s="60">
        <v>27454</v>
      </c>
      <c r="E117" s="61">
        <v>15.3</v>
      </c>
      <c r="F117" s="61">
        <v>15.4</v>
      </c>
      <c r="G117" s="61">
        <v>15</v>
      </c>
      <c r="H117" s="61">
        <v>15.1</v>
      </c>
      <c r="I117" s="61">
        <v>15</v>
      </c>
      <c r="J117" s="61">
        <v>15.4</v>
      </c>
      <c r="L117" s="61">
        <v>15.1</v>
      </c>
      <c r="M117" s="81">
        <v>15.3</v>
      </c>
      <c r="N117" s="61">
        <v>16.8</v>
      </c>
      <c r="O117" s="61">
        <v>18.5</v>
      </c>
      <c r="P117" s="61">
        <v>15.4</v>
      </c>
      <c r="Q117" s="61">
        <v>19.8</v>
      </c>
      <c r="R117" s="61">
        <v>20</v>
      </c>
      <c r="S117" s="61">
        <v>17.600000000000001</v>
      </c>
      <c r="U117" s="61">
        <v>14.4</v>
      </c>
      <c r="V117" s="61">
        <v>17.7</v>
      </c>
      <c r="W117" s="61">
        <v>2.7</v>
      </c>
      <c r="X117" s="61">
        <v>4.8</v>
      </c>
      <c r="Y117" s="61">
        <v>2.7</v>
      </c>
      <c r="Z117" s="61">
        <v>4.9000000000000004</v>
      </c>
      <c r="AA117" s="61">
        <v>4.2</v>
      </c>
      <c r="AB117" s="61">
        <v>2</v>
      </c>
      <c r="AD117" s="61">
        <v>2</v>
      </c>
      <c r="AE117" s="61">
        <v>4.0999999999999996</v>
      </c>
    </row>
    <row r="118" spans="1:31" x14ac:dyDescent="0.2">
      <c r="A118" s="57" t="str">
        <f t="shared" si="3"/>
        <v>1975_6</v>
      </c>
      <c r="B118" s="57">
        <f t="shared" si="4"/>
        <v>6</v>
      </c>
      <c r="C118" s="57">
        <f t="shared" si="5"/>
        <v>1975</v>
      </c>
      <c r="D118" s="60">
        <v>27546</v>
      </c>
      <c r="E118" s="61">
        <v>15.9</v>
      </c>
      <c r="F118" s="61">
        <v>15.9</v>
      </c>
      <c r="G118" s="61">
        <v>15.4</v>
      </c>
      <c r="H118" s="61">
        <v>15.6</v>
      </c>
      <c r="I118" s="61">
        <v>15.6</v>
      </c>
      <c r="J118" s="61">
        <v>15.9</v>
      </c>
      <c r="L118" s="61">
        <v>15.8</v>
      </c>
      <c r="M118" s="81">
        <v>15.8</v>
      </c>
      <c r="N118" s="61">
        <v>16.899999999999999</v>
      </c>
      <c r="O118" s="61">
        <v>16.899999999999999</v>
      </c>
      <c r="P118" s="61">
        <v>14.9</v>
      </c>
      <c r="Q118" s="61">
        <v>18.2</v>
      </c>
      <c r="R118" s="61">
        <v>20</v>
      </c>
      <c r="S118" s="61">
        <v>16.100000000000001</v>
      </c>
      <c r="U118" s="61">
        <v>16.2</v>
      </c>
      <c r="V118" s="61">
        <v>17</v>
      </c>
      <c r="W118" s="61">
        <v>3.9</v>
      </c>
      <c r="X118" s="61">
        <v>3.2</v>
      </c>
      <c r="Y118" s="61">
        <v>2.7</v>
      </c>
      <c r="Z118" s="61">
        <v>3.3</v>
      </c>
      <c r="AA118" s="61">
        <v>4</v>
      </c>
      <c r="AB118" s="61">
        <v>3.2</v>
      </c>
      <c r="AD118" s="61">
        <v>4.5999999999999996</v>
      </c>
      <c r="AE118" s="61">
        <v>3.3</v>
      </c>
    </row>
    <row r="119" spans="1:31" x14ac:dyDescent="0.2">
      <c r="A119" s="57" t="str">
        <f t="shared" si="3"/>
        <v>1975_9</v>
      </c>
      <c r="B119" s="57">
        <f t="shared" si="4"/>
        <v>9</v>
      </c>
      <c r="C119" s="57">
        <f t="shared" si="5"/>
        <v>1975</v>
      </c>
      <c r="D119" s="60">
        <v>27638</v>
      </c>
      <c r="E119" s="61">
        <v>16.100000000000001</v>
      </c>
      <c r="F119" s="61">
        <v>15.9</v>
      </c>
      <c r="G119" s="61">
        <v>15.7</v>
      </c>
      <c r="H119" s="61">
        <v>15.5</v>
      </c>
      <c r="I119" s="61">
        <v>15.6</v>
      </c>
      <c r="J119" s="61">
        <v>16.100000000000001</v>
      </c>
      <c r="L119" s="61">
        <v>15.7</v>
      </c>
      <c r="M119" s="81">
        <v>15.9</v>
      </c>
      <c r="N119" s="61">
        <v>11.8</v>
      </c>
      <c r="O119" s="61">
        <v>11.2</v>
      </c>
      <c r="P119" s="61">
        <v>10.6</v>
      </c>
      <c r="Q119" s="61">
        <v>12.3</v>
      </c>
      <c r="R119" s="61">
        <v>14.7</v>
      </c>
      <c r="S119" s="61">
        <v>11.8</v>
      </c>
      <c r="U119" s="61">
        <v>9.8000000000000007</v>
      </c>
      <c r="V119" s="61">
        <v>12</v>
      </c>
      <c r="W119" s="61">
        <v>1.3</v>
      </c>
      <c r="X119" s="61">
        <v>0</v>
      </c>
      <c r="Y119" s="61">
        <v>1.9</v>
      </c>
      <c r="Z119" s="61">
        <v>-0.6</v>
      </c>
      <c r="AA119" s="61">
        <v>0</v>
      </c>
      <c r="AB119" s="61">
        <v>1.3</v>
      </c>
      <c r="AD119" s="61">
        <v>-0.6</v>
      </c>
      <c r="AE119" s="61">
        <v>0.6</v>
      </c>
    </row>
    <row r="120" spans="1:31" x14ac:dyDescent="0.2">
      <c r="A120" s="57" t="str">
        <f t="shared" si="3"/>
        <v>1975_12</v>
      </c>
      <c r="B120" s="57">
        <f t="shared" si="4"/>
        <v>12</v>
      </c>
      <c r="C120" s="57">
        <f t="shared" si="5"/>
        <v>1975</v>
      </c>
      <c r="D120" s="60">
        <v>27729</v>
      </c>
      <c r="E120" s="61">
        <v>16.899999999999999</v>
      </c>
      <c r="F120" s="61">
        <v>16.899999999999999</v>
      </c>
      <c r="G120" s="61">
        <v>16.7</v>
      </c>
      <c r="H120" s="61">
        <v>16.3</v>
      </c>
      <c r="I120" s="61">
        <v>16.5</v>
      </c>
      <c r="J120" s="61">
        <v>17.3</v>
      </c>
      <c r="L120" s="61">
        <v>17</v>
      </c>
      <c r="M120" s="81">
        <v>16.8</v>
      </c>
      <c r="N120" s="61">
        <v>13.4</v>
      </c>
      <c r="O120" s="61">
        <v>15</v>
      </c>
      <c r="P120" s="61">
        <v>14.4</v>
      </c>
      <c r="Q120" s="61">
        <v>13.2</v>
      </c>
      <c r="R120" s="61">
        <v>14.6</v>
      </c>
      <c r="S120" s="61">
        <v>14.6</v>
      </c>
      <c r="U120" s="61">
        <v>14.9</v>
      </c>
      <c r="V120" s="61">
        <v>14.3</v>
      </c>
      <c r="W120" s="61">
        <v>5</v>
      </c>
      <c r="X120" s="61">
        <v>6.3</v>
      </c>
      <c r="Y120" s="61">
        <v>6.4</v>
      </c>
      <c r="Z120" s="61">
        <v>5.2</v>
      </c>
      <c r="AA120" s="61">
        <v>5.8</v>
      </c>
      <c r="AB120" s="61">
        <v>7.5</v>
      </c>
      <c r="AD120" s="61">
        <v>8.3000000000000007</v>
      </c>
      <c r="AE120" s="61">
        <v>5.7</v>
      </c>
    </row>
    <row r="121" spans="1:31" x14ac:dyDescent="0.2">
      <c r="A121" s="57" t="str">
        <f t="shared" si="3"/>
        <v>1976_3</v>
      </c>
      <c r="B121" s="57">
        <f t="shared" si="4"/>
        <v>3</v>
      </c>
      <c r="C121" s="57">
        <f t="shared" si="5"/>
        <v>1976</v>
      </c>
      <c r="D121" s="60">
        <v>27820</v>
      </c>
      <c r="E121" s="61">
        <v>17.399999999999999</v>
      </c>
      <c r="F121" s="61">
        <v>17.3</v>
      </c>
      <c r="G121" s="61">
        <v>17.100000000000001</v>
      </c>
      <c r="H121" s="61">
        <v>16.899999999999999</v>
      </c>
      <c r="I121" s="61">
        <v>17.100000000000001</v>
      </c>
      <c r="J121" s="61">
        <v>17.7</v>
      </c>
      <c r="L121" s="61">
        <v>17.399999999999999</v>
      </c>
      <c r="M121" s="81">
        <v>17.3</v>
      </c>
      <c r="N121" s="61">
        <v>13.7</v>
      </c>
      <c r="O121" s="61">
        <v>12.3</v>
      </c>
      <c r="P121" s="61">
        <v>14</v>
      </c>
      <c r="Q121" s="61">
        <v>11.9</v>
      </c>
      <c r="R121" s="61">
        <v>14</v>
      </c>
      <c r="S121" s="61">
        <v>14.9</v>
      </c>
      <c r="U121" s="61">
        <v>15.2</v>
      </c>
      <c r="V121" s="61">
        <v>13.1</v>
      </c>
      <c r="W121" s="61">
        <v>3</v>
      </c>
      <c r="X121" s="61">
        <v>2.4</v>
      </c>
      <c r="Y121" s="61">
        <v>2.4</v>
      </c>
      <c r="Z121" s="61">
        <v>3.7</v>
      </c>
      <c r="AA121" s="61">
        <v>3.6</v>
      </c>
      <c r="AB121" s="61">
        <v>2.2999999999999998</v>
      </c>
      <c r="AD121" s="61">
        <v>2.4</v>
      </c>
      <c r="AE121" s="61">
        <v>3</v>
      </c>
    </row>
    <row r="122" spans="1:31" x14ac:dyDescent="0.2">
      <c r="A122" s="57" t="str">
        <f t="shared" si="3"/>
        <v>1976_6</v>
      </c>
      <c r="B122" s="57">
        <f t="shared" si="4"/>
        <v>6</v>
      </c>
      <c r="C122" s="57">
        <f t="shared" si="5"/>
        <v>1976</v>
      </c>
      <c r="D122" s="60">
        <v>27912</v>
      </c>
      <c r="E122" s="61">
        <v>17.8</v>
      </c>
      <c r="F122" s="61">
        <v>17.8</v>
      </c>
      <c r="G122" s="61">
        <v>17.600000000000001</v>
      </c>
      <c r="H122" s="61">
        <v>17.399999999999999</v>
      </c>
      <c r="I122" s="61">
        <v>17.7</v>
      </c>
      <c r="J122" s="61">
        <v>18.3</v>
      </c>
      <c r="L122" s="61">
        <v>18</v>
      </c>
      <c r="M122" s="81">
        <v>17.7</v>
      </c>
      <c r="N122" s="61">
        <v>11.9</v>
      </c>
      <c r="O122" s="61">
        <v>11.9</v>
      </c>
      <c r="P122" s="61">
        <v>14.3</v>
      </c>
      <c r="Q122" s="61">
        <v>11.5</v>
      </c>
      <c r="R122" s="61">
        <v>13.5</v>
      </c>
      <c r="S122" s="61">
        <v>15.1</v>
      </c>
      <c r="U122" s="61">
        <v>13.9</v>
      </c>
      <c r="V122" s="61">
        <v>12</v>
      </c>
      <c r="W122" s="61">
        <v>2.2999999999999998</v>
      </c>
      <c r="X122" s="61">
        <v>2.9</v>
      </c>
      <c r="Y122" s="61">
        <v>2.9</v>
      </c>
      <c r="Z122" s="61">
        <v>3</v>
      </c>
      <c r="AA122" s="61">
        <v>3.5</v>
      </c>
      <c r="AB122" s="61">
        <v>3.4</v>
      </c>
      <c r="AD122" s="61">
        <v>3.4</v>
      </c>
      <c r="AE122" s="61">
        <v>2.2999999999999998</v>
      </c>
    </row>
    <row r="123" spans="1:31" x14ac:dyDescent="0.2">
      <c r="A123" s="57" t="str">
        <f t="shared" si="3"/>
        <v>1976_9</v>
      </c>
      <c r="B123" s="57">
        <f t="shared" si="4"/>
        <v>9</v>
      </c>
      <c r="C123" s="57">
        <f t="shared" si="5"/>
        <v>1976</v>
      </c>
      <c r="D123" s="60">
        <v>28004</v>
      </c>
      <c r="E123" s="61">
        <v>18.100000000000001</v>
      </c>
      <c r="F123" s="61">
        <v>18.2</v>
      </c>
      <c r="G123" s="61">
        <v>18</v>
      </c>
      <c r="H123" s="61">
        <v>17.899999999999999</v>
      </c>
      <c r="I123" s="61">
        <v>18.2</v>
      </c>
      <c r="J123" s="61">
        <v>18.7</v>
      </c>
      <c r="L123" s="61">
        <v>18.399999999999999</v>
      </c>
      <c r="M123" s="81">
        <v>18.100000000000001</v>
      </c>
      <c r="N123" s="61">
        <v>12.4</v>
      </c>
      <c r="O123" s="61">
        <v>14.5</v>
      </c>
      <c r="P123" s="61">
        <v>14.6</v>
      </c>
      <c r="Q123" s="61">
        <v>15.5</v>
      </c>
      <c r="R123" s="61">
        <v>16.7</v>
      </c>
      <c r="S123" s="61">
        <v>16.100000000000001</v>
      </c>
      <c r="U123" s="61">
        <v>17.2</v>
      </c>
      <c r="V123" s="61">
        <v>13.8</v>
      </c>
      <c r="W123" s="61">
        <v>1.7</v>
      </c>
      <c r="X123" s="61">
        <v>2.2000000000000002</v>
      </c>
      <c r="Y123" s="61">
        <v>2.2999999999999998</v>
      </c>
      <c r="Z123" s="61">
        <v>2.9</v>
      </c>
      <c r="AA123" s="61">
        <v>2.8</v>
      </c>
      <c r="AB123" s="61">
        <v>2.2000000000000002</v>
      </c>
      <c r="AD123" s="61">
        <v>2.2000000000000002</v>
      </c>
      <c r="AE123" s="61">
        <v>2.2999999999999998</v>
      </c>
    </row>
    <row r="124" spans="1:31" x14ac:dyDescent="0.2">
      <c r="A124" s="57" t="str">
        <f t="shared" si="3"/>
        <v>1976_12</v>
      </c>
      <c r="B124" s="57">
        <f t="shared" si="4"/>
        <v>12</v>
      </c>
      <c r="C124" s="57">
        <f t="shared" si="5"/>
        <v>1976</v>
      </c>
      <c r="D124" s="60">
        <v>28095</v>
      </c>
      <c r="E124" s="61">
        <v>19.100000000000001</v>
      </c>
      <c r="F124" s="61">
        <v>19.3</v>
      </c>
      <c r="G124" s="61">
        <v>19.100000000000001</v>
      </c>
      <c r="H124" s="61">
        <v>19.100000000000001</v>
      </c>
      <c r="I124" s="61">
        <v>19.3</v>
      </c>
      <c r="J124" s="61">
        <v>19.8</v>
      </c>
      <c r="L124" s="61">
        <v>19.399999999999999</v>
      </c>
      <c r="M124" s="81">
        <v>19.2</v>
      </c>
      <c r="N124" s="61">
        <v>13</v>
      </c>
      <c r="O124" s="61">
        <v>14.2</v>
      </c>
      <c r="P124" s="61">
        <v>14.4</v>
      </c>
      <c r="Q124" s="61">
        <v>17.2</v>
      </c>
      <c r="R124" s="61">
        <v>17</v>
      </c>
      <c r="S124" s="61">
        <v>14.5</v>
      </c>
      <c r="U124" s="61">
        <v>14.1</v>
      </c>
      <c r="V124" s="61">
        <v>14.3</v>
      </c>
      <c r="W124" s="61">
        <v>5.5</v>
      </c>
      <c r="X124" s="61">
        <v>6</v>
      </c>
      <c r="Y124" s="61">
        <v>6.1</v>
      </c>
      <c r="Z124" s="61">
        <v>6.7</v>
      </c>
      <c r="AA124" s="61">
        <v>6</v>
      </c>
      <c r="AB124" s="61">
        <v>5.9</v>
      </c>
      <c r="AD124" s="61">
        <v>5.4</v>
      </c>
      <c r="AE124" s="61">
        <v>6.1</v>
      </c>
    </row>
    <row r="125" spans="1:31" x14ac:dyDescent="0.2">
      <c r="A125" s="57" t="str">
        <f t="shared" si="3"/>
        <v>1977_3</v>
      </c>
      <c r="B125" s="57">
        <f t="shared" si="4"/>
        <v>3</v>
      </c>
      <c r="C125" s="57">
        <f t="shared" si="5"/>
        <v>1977</v>
      </c>
      <c r="D125" s="60">
        <v>28185</v>
      </c>
      <c r="E125" s="61">
        <v>19.5</v>
      </c>
      <c r="F125" s="61">
        <v>19.8</v>
      </c>
      <c r="G125" s="61">
        <v>19.5</v>
      </c>
      <c r="H125" s="61">
        <v>19.5</v>
      </c>
      <c r="I125" s="61">
        <v>19.8</v>
      </c>
      <c r="J125" s="61">
        <v>20.2</v>
      </c>
      <c r="L125" s="61">
        <v>19.7</v>
      </c>
      <c r="M125" s="81">
        <v>19.600000000000001</v>
      </c>
      <c r="N125" s="61">
        <v>12.1</v>
      </c>
      <c r="O125" s="61">
        <v>14.5</v>
      </c>
      <c r="P125" s="61">
        <v>14</v>
      </c>
      <c r="Q125" s="61">
        <v>15.4</v>
      </c>
      <c r="R125" s="61">
        <v>15.8</v>
      </c>
      <c r="S125" s="61">
        <v>14.1</v>
      </c>
      <c r="U125" s="61">
        <v>13.2</v>
      </c>
      <c r="V125" s="61">
        <v>13.3</v>
      </c>
      <c r="W125" s="61">
        <v>2.1</v>
      </c>
      <c r="X125" s="61">
        <v>2.6</v>
      </c>
      <c r="Y125" s="61">
        <v>2.1</v>
      </c>
      <c r="Z125" s="61">
        <v>2.1</v>
      </c>
      <c r="AA125" s="61">
        <v>2.6</v>
      </c>
      <c r="AB125" s="61">
        <v>2</v>
      </c>
      <c r="AD125" s="61">
        <v>1.5</v>
      </c>
      <c r="AE125" s="61">
        <v>2.1</v>
      </c>
    </row>
    <row r="126" spans="1:31" x14ac:dyDescent="0.2">
      <c r="A126" s="57" t="str">
        <f t="shared" si="3"/>
        <v>1977_6</v>
      </c>
      <c r="B126" s="57">
        <f t="shared" si="4"/>
        <v>6</v>
      </c>
      <c r="C126" s="57">
        <f t="shared" si="5"/>
        <v>1977</v>
      </c>
      <c r="D126" s="60">
        <v>28277</v>
      </c>
      <c r="E126" s="61">
        <v>19.899999999999999</v>
      </c>
      <c r="F126" s="61">
        <v>20.399999999999999</v>
      </c>
      <c r="G126" s="61">
        <v>19.899999999999999</v>
      </c>
      <c r="H126" s="61">
        <v>19.899999999999999</v>
      </c>
      <c r="I126" s="61">
        <v>20.2</v>
      </c>
      <c r="J126" s="61">
        <v>20.7</v>
      </c>
      <c r="L126" s="61">
        <v>20</v>
      </c>
      <c r="M126" s="81">
        <v>20.100000000000001</v>
      </c>
      <c r="N126" s="61">
        <v>11.8</v>
      </c>
      <c r="O126" s="61">
        <v>14.6</v>
      </c>
      <c r="P126" s="61">
        <v>13.1</v>
      </c>
      <c r="Q126" s="61">
        <v>14.4</v>
      </c>
      <c r="R126" s="61">
        <v>14.1</v>
      </c>
      <c r="S126" s="61">
        <v>13.1</v>
      </c>
      <c r="U126" s="61">
        <v>11.1</v>
      </c>
      <c r="V126" s="61">
        <v>13.6</v>
      </c>
      <c r="W126" s="61">
        <v>2.1</v>
      </c>
      <c r="X126" s="61">
        <v>3</v>
      </c>
      <c r="Y126" s="61">
        <v>2.1</v>
      </c>
      <c r="Z126" s="61">
        <v>2.1</v>
      </c>
      <c r="AA126" s="61">
        <v>2</v>
      </c>
      <c r="AB126" s="61">
        <v>2.5</v>
      </c>
      <c r="AD126" s="61">
        <v>1.5</v>
      </c>
      <c r="AE126" s="61">
        <v>2.6</v>
      </c>
    </row>
    <row r="127" spans="1:31" x14ac:dyDescent="0.2">
      <c r="A127" s="57" t="str">
        <f t="shared" si="3"/>
        <v>1977_9</v>
      </c>
      <c r="B127" s="57">
        <f t="shared" si="4"/>
        <v>9</v>
      </c>
      <c r="C127" s="57">
        <f t="shared" si="5"/>
        <v>1977</v>
      </c>
      <c r="D127" s="60">
        <v>28369</v>
      </c>
      <c r="E127" s="61">
        <v>20.3</v>
      </c>
      <c r="F127" s="61">
        <v>20.8</v>
      </c>
      <c r="G127" s="61">
        <v>20.3</v>
      </c>
      <c r="H127" s="61">
        <v>20.399999999999999</v>
      </c>
      <c r="I127" s="61">
        <v>20.7</v>
      </c>
      <c r="J127" s="61">
        <v>21.2</v>
      </c>
      <c r="L127" s="61">
        <v>20.399999999999999</v>
      </c>
      <c r="M127" s="81">
        <v>20.5</v>
      </c>
      <c r="N127" s="61">
        <v>12.2</v>
      </c>
      <c r="O127" s="61">
        <v>14.3</v>
      </c>
      <c r="P127" s="61">
        <v>12.8</v>
      </c>
      <c r="Q127" s="61">
        <v>14</v>
      </c>
      <c r="R127" s="61">
        <v>13.7</v>
      </c>
      <c r="S127" s="61">
        <v>13.4</v>
      </c>
      <c r="U127" s="61">
        <v>10.9</v>
      </c>
      <c r="V127" s="61">
        <v>13.3</v>
      </c>
      <c r="W127" s="61">
        <v>2</v>
      </c>
      <c r="X127" s="61">
        <v>2</v>
      </c>
      <c r="Y127" s="61">
        <v>2</v>
      </c>
      <c r="Z127" s="61">
        <v>2.5</v>
      </c>
      <c r="AA127" s="61">
        <v>2.5</v>
      </c>
      <c r="AB127" s="61">
        <v>2.4</v>
      </c>
      <c r="AD127" s="61">
        <v>2</v>
      </c>
      <c r="AE127" s="61">
        <v>2</v>
      </c>
    </row>
    <row r="128" spans="1:31" x14ac:dyDescent="0.2">
      <c r="A128" s="57" t="str">
        <f t="shared" si="3"/>
        <v>1977_12</v>
      </c>
      <c r="B128" s="57">
        <f t="shared" si="4"/>
        <v>12</v>
      </c>
      <c r="C128" s="57">
        <f t="shared" si="5"/>
        <v>1977</v>
      </c>
      <c r="D128" s="60">
        <v>28460</v>
      </c>
      <c r="E128" s="61">
        <v>20.7</v>
      </c>
      <c r="F128" s="61">
        <v>21.2</v>
      </c>
      <c r="G128" s="61">
        <v>20.7</v>
      </c>
      <c r="H128" s="61">
        <v>20.9</v>
      </c>
      <c r="I128" s="61">
        <v>21.5</v>
      </c>
      <c r="J128" s="61">
        <v>21.7</v>
      </c>
      <c r="L128" s="61">
        <v>21.1</v>
      </c>
      <c r="M128" s="81">
        <v>21</v>
      </c>
      <c r="N128" s="61">
        <v>8.4</v>
      </c>
      <c r="O128" s="61">
        <v>9.8000000000000007</v>
      </c>
      <c r="P128" s="61">
        <v>8.4</v>
      </c>
      <c r="Q128" s="61">
        <v>9.4</v>
      </c>
      <c r="R128" s="61">
        <v>11.4</v>
      </c>
      <c r="S128" s="61">
        <v>9.6</v>
      </c>
      <c r="U128" s="61">
        <v>8.8000000000000007</v>
      </c>
      <c r="V128" s="61">
        <v>9.4</v>
      </c>
      <c r="W128" s="61">
        <v>2</v>
      </c>
      <c r="X128" s="61">
        <v>1.9</v>
      </c>
      <c r="Y128" s="61">
        <v>2</v>
      </c>
      <c r="Z128" s="61">
        <v>2.5</v>
      </c>
      <c r="AA128" s="61">
        <v>3.9</v>
      </c>
      <c r="AB128" s="61">
        <v>2.4</v>
      </c>
      <c r="AD128" s="61">
        <v>3.4</v>
      </c>
      <c r="AE128" s="61">
        <v>2.4</v>
      </c>
    </row>
    <row r="129" spans="1:31" x14ac:dyDescent="0.2">
      <c r="A129" s="57" t="str">
        <f t="shared" si="3"/>
        <v>1978_3</v>
      </c>
      <c r="B129" s="57">
        <f t="shared" si="4"/>
        <v>3</v>
      </c>
      <c r="C129" s="57">
        <f t="shared" si="5"/>
        <v>1978</v>
      </c>
      <c r="D129" s="60">
        <v>28550</v>
      </c>
      <c r="E129" s="61">
        <v>21</v>
      </c>
      <c r="F129" s="61">
        <v>21.5</v>
      </c>
      <c r="G129" s="61">
        <v>21.1</v>
      </c>
      <c r="H129" s="61">
        <v>21.1</v>
      </c>
      <c r="I129" s="61">
        <v>21.7</v>
      </c>
      <c r="J129" s="61">
        <v>22</v>
      </c>
      <c r="L129" s="61">
        <v>21.3</v>
      </c>
      <c r="M129" s="81">
        <v>21.3</v>
      </c>
      <c r="N129" s="61">
        <v>7.7</v>
      </c>
      <c r="O129" s="61">
        <v>8.6</v>
      </c>
      <c r="P129" s="61">
        <v>8.1999999999999993</v>
      </c>
      <c r="Q129" s="61">
        <v>8.1999999999999993</v>
      </c>
      <c r="R129" s="61">
        <v>9.6</v>
      </c>
      <c r="S129" s="61">
        <v>8.9</v>
      </c>
      <c r="U129" s="61">
        <v>8.1</v>
      </c>
      <c r="V129" s="61">
        <v>8.6999999999999993</v>
      </c>
      <c r="W129" s="61">
        <v>1.4</v>
      </c>
      <c r="X129" s="61">
        <v>1.4</v>
      </c>
      <c r="Y129" s="61">
        <v>1.9</v>
      </c>
      <c r="Z129" s="61">
        <v>1</v>
      </c>
      <c r="AA129" s="61">
        <v>0.9</v>
      </c>
      <c r="AB129" s="61">
        <v>1.4</v>
      </c>
      <c r="AD129" s="61">
        <v>0.9</v>
      </c>
      <c r="AE129" s="61">
        <v>1.4</v>
      </c>
    </row>
    <row r="130" spans="1:31" x14ac:dyDescent="0.2">
      <c r="A130" s="57" t="str">
        <f t="shared" si="3"/>
        <v>1978_6</v>
      </c>
      <c r="B130" s="57">
        <f t="shared" si="4"/>
        <v>6</v>
      </c>
      <c r="C130" s="57">
        <f t="shared" si="5"/>
        <v>1978</v>
      </c>
      <c r="D130" s="60">
        <v>28642</v>
      </c>
      <c r="E130" s="61">
        <v>21.4</v>
      </c>
      <c r="F130" s="61">
        <v>22</v>
      </c>
      <c r="G130" s="61">
        <v>21.5</v>
      </c>
      <c r="H130" s="61">
        <v>21.5</v>
      </c>
      <c r="I130" s="61">
        <v>22.1</v>
      </c>
      <c r="J130" s="61">
        <v>22.4</v>
      </c>
      <c r="L130" s="61">
        <v>21.6</v>
      </c>
      <c r="M130" s="81">
        <v>21.7</v>
      </c>
      <c r="N130" s="61">
        <v>7.5</v>
      </c>
      <c r="O130" s="61">
        <v>7.8</v>
      </c>
      <c r="P130" s="61">
        <v>8</v>
      </c>
      <c r="Q130" s="61">
        <v>8</v>
      </c>
      <c r="R130" s="61">
        <v>9.4</v>
      </c>
      <c r="S130" s="61">
        <v>8.1999999999999993</v>
      </c>
      <c r="U130" s="61">
        <v>8</v>
      </c>
      <c r="V130" s="61">
        <v>8</v>
      </c>
      <c r="W130" s="61">
        <v>1.9</v>
      </c>
      <c r="X130" s="61">
        <v>2.2999999999999998</v>
      </c>
      <c r="Y130" s="61">
        <v>1.9</v>
      </c>
      <c r="Z130" s="61">
        <v>1.9</v>
      </c>
      <c r="AA130" s="61">
        <v>1.8</v>
      </c>
      <c r="AB130" s="61">
        <v>1.8</v>
      </c>
      <c r="AD130" s="61">
        <v>1.4</v>
      </c>
      <c r="AE130" s="61">
        <v>1.9</v>
      </c>
    </row>
    <row r="131" spans="1:31" x14ac:dyDescent="0.2">
      <c r="A131" s="57" t="str">
        <f t="shared" si="3"/>
        <v>1978_9</v>
      </c>
      <c r="B131" s="57">
        <f t="shared" si="4"/>
        <v>9</v>
      </c>
      <c r="C131" s="57">
        <f t="shared" si="5"/>
        <v>1978</v>
      </c>
      <c r="D131" s="60">
        <v>28734</v>
      </c>
      <c r="E131" s="61">
        <v>21.9</v>
      </c>
      <c r="F131" s="61">
        <v>22.4</v>
      </c>
      <c r="G131" s="61">
        <v>21.9</v>
      </c>
      <c r="H131" s="61">
        <v>22</v>
      </c>
      <c r="I131" s="61">
        <v>22.5</v>
      </c>
      <c r="J131" s="61">
        <v>22.7</v>
      </c>
      <c r="L131" s="61">
        <v>22.1</v>
      </c>
      <c r="M131" s="81">
        <v>22.1</v>
      </c>
      <c r="N131" s="61">
        <v>7.9</v>
      </c>
      <c r="O131" s="61">
        <v>7.7</v>
      </c>
      <c r="P131" s="61">
        <v>7.9</v>
      </c>
      <c r="Q131" s="61">
        <v>7.8</v>
      </c>
      <c r="R131" s="61">
        <v>8.6999999999999993</v>
      </c>
      <c r="S131" s="61">
        <v>7.1</v>
      </c>
      <c r="U131" s="61">
        <v>8.3000000000000007</v>
      </c>
      <c r="V131" s="61">
        <v>7.8</v>
      </c>
      <c r="W131" s="61">
        <v>2.2999999999999998</v>
      </c>
      <c r="X131" s="61">
        <v>1.8</v>
      </c>
      <c r="Y131" s="61">
        <v>1.9</v>
      </c>
      <c r="Z131" s="61">
        <v>2.2999999999999998</v>
      </c>
      <c r="AA131" s="61">
        <v>1.8</v>
      </c>
      <c r="AB131" s="61">
        <v>1.3</v>
      </c>
      <c r="AD131" s="61">
        <v>2.2999999999999998</v>
      </c>
      <c r="AE131" s="61">
        <v>1.8</v>
      </c>
    </row>
    <row r="132" spans="1:31" x14ac:dyDescent="0.2">
      <c r="A132" s="57" t="str">
        <f t="shared" si="3"/>
        <v>1978_12</v>
      </c>
      <c r="B132" s="57">
        <f t="shared" si="4"/>
        <v>12</v>
      </c>
      <c r="C132" s="57">
        <f t="shared" si="5"/>
        <v>1978</v>
      </c>
      <c r="D132" s="60">
        <v>28825</v>
      </c>
      <c r="E132" s="61">
        <v>22.4</v>
      </c>
      <c r="F132" s="61">
        <v>22.8</v>
      </c>
      <c r="G132" s="61">
        <v>22.6</v>
      </c>
      <c r="H132" s="61">
        <v>22.3</v>
      </c>
      <c r="I132" s="61">
        <v>23</v>
      </c>
      <c r="J132" s="61">
        <v>23.2</v>
      </c>
      <c r="L132" s="61">
        <v>22.6</v>
      </c>
      <c r="M132" s="81">
        <v>22.6</v>
      </c>
      <c r="N132" s="61">
        <v>8.1999999999999993</v>
      </c>
      <c r="O132" s="61">
        <v>7.5</v>
      </c>
      <c r="P132" s="61">
        <v>9.1999999999999993</v>
      </c>
      <c r="Q132" s="61">
        <v>6.7</v>
      </c>
      <c r="R132" s="61">
        <v>7</v>
      </c>
      <c r="S132" s="61">
        <v>6.9</v>
      </c>
      <c r="U132" s="61">
        <v>7.1</v>
      </c>
      <c r="V132" s="61">
        <v>7.6</v>
      </c>
      <c r="W132" s="61">
        <v>2.2999999999999998</v>
      </c>
      <c r="X132" s="61">
        <v>1.8</v>
      </c>
      <c r="Y132" s="61">
        <v>3.2</v>
      </c>
      <c r="Z132" s="61">
        <v>1.4</v>
      </c>
      <c r="AA132" s="61">
        <v>2.2000000000000002</v>
      </c>
      <c r="AB132" s="61">
        <v>2.2000000000000002</v>
      </c>
      <c r="AD132" s="61">
        <v>2.2999999999999998</v>
      </c>
      <c r="AE132" s="61">
        <v>2.2999999999999998</v>
      </c>
    </row>
    <row r="133" spans="1:31" x14ac:dyDescent="0.2">
      <c r="A133" s="57" t="str">
        <f t="shared" si="3"/>
        <v>1979_3</v>
      </c>
      <c r="B133" s="57">
        <f t="shared" si="4"/>
        <v>3</v>
      </c>
      <c r="C133" s="57">
        <f t="shared" si="5"/>
        <v>1979</v>
      </c>
      <c r="D133" s="60">
        <v>28915</v>
      </c>
      <c r="E133" s="61">
        <v>22.8</v>
      </c>
      <c r="F133" s="61">
        <v>23.2</v>
      </c>
      <c r="G133" s="61">
        <v>22.8</v>
      </c>
      <c r="H133" s="61">
        <v>22.7</v>
      </c>
      <c r="I133" s="61">
        <v>23.3</v>
      </c>
      <c r="J133" s="61">
        <v>23.7</v>
      </c>
      <c r="L133" s="61">
        <v>23</v>
      </c>
      <c r="M133" s="81">
        <v>23</v>
      </c>
      <c r="N133" s="61">
        <v>8.6</v>
      </c>
      <c r="O133" s="61">
        <v>7.9</v>
      </c>
      <c r="P133" s="61">
        <v>8.1</v>
      </c>
      <c r="Q133" s="61">
        <v>7.6</v>
      </c>
      <c r="R133" s="61">
        <v>7.4</v>
      </c>
      <c r="S133" s="61">
        <v>7.7</v>
      </c>
      <c r="U133" s="61">
        <v>8</v>
      </c>
      <c r="V133" s="61">
        <v>8</v>
      </c>
      <c r="W133" s="61">
        <v>1.8</v>
      </c>
      <c r="X133" s="61">
        <v>1.8</v>
      </c>
      <c r="Y133" s="61">
        <v>0.9</v>
      </c>
      <c r="Z133" s="61">
        <v>1.8</v>
      </c>
      <c r="AA133" s="61">
        <v>1.3</v>
      </c>
      <c r="AB133" s="61">
        <v>2.2000000000000002</v>
      </c>
      <c r="AD133" s="61">
        <v>1.8</v>
      </c>
      <c r="AE133" s="61">
        <v>1.8</v>
      </c>
    </row>
    <row r="134" spans="1:31" x14ac:dyDescent="0.2">
      <c r="A134" s="57" t="str">
        <f t="shared" si="3"/>
        <v>1979_6</v>
      </c>
      <c r="B134" s="57">
        <f t="shared" si="4"/>
        <v>6</v>
      </c>
      <c r="C134" s="57">
        <f t="shared" si="5"/>
        <v>1979</v>
      </c>
      <c r="D134" s="60">
        <v>29007</v>
      </c>
      <c r="E134" s="61">
        <v>23.5</v>
      </c>
      <c r="F134" s="61">
        <v>23.8</v>
      </c>
      <c r="G134" s="61">
        <v>23.3</v>
      </c>
      <c r="H134" s="61">
        <v>23.3</v>
      </c>
      <c r="I134" s="61">
        <v>24</v>
      </c>
      <c r="J134" s="61">
        <v>24.4</v>
      </c>
      <c r="L134" s="61">
        <v>23.7</v>
      </c>
      <c r="M134" s="81">
        <v>23.6</v>
      </c>
      <c r="N134" s="61">
        <v>9.8000000000000007</v>
      </c>
      <c r="O134" s="61">
        <v>8.1999999999999993</v>
      </c>
      <c r="P134" s="61">
        <v>8.4</v>
      </c>
      <c r="Q134" s="61">
        <v>8.4</v>
      </c>
      <c r="R134" s="61">
        <v>8.6</v>
      </c>
      <c r="S134" s="61">
        <v>8.9</v>
      </c>
      <c r="U134" s="61">
        <v>9.6999999999999993</v>
      </c>
      <c r="V134" s="61">
        <v>8.8000000000000007</v>
      </c>
      <c r="W134" s="61">
        <v>3.1</v>
      </c>
      <c r="X134" s="61">
        <v>2.6</v>
      </c>
      <c r="Y134" s="61">
        <v>2.2000000000000002</v>
      </c>
      <c r="Z134" s="61">
        <v>2.6</v>
      </c>
      <c r="AA134" s="61">
        <v>3</v>
      </c>
      <c r="AB134" s="61">
        <v>3</v>
      </c>
      <c r="AD134" s="61">
        <v>3</v>
      </c>
      <c r="AE134" s="61">
        <v>2.6</v>
      </c>
    </row>
    <row r="135" spans="1:31" x14ac:dyDescent="0.2">
      <c r="A135" s="57" t="str">
        <f t="shared" si="3"/>
        <v>1979_9</v>
      </c>
      <c r="B135" s="57">
        <f t="shared" si="4"/>
        <v>9</v>
      </c>
      <c r="C135" s="57">
        <f t="shared" si="5"/>
        <v>1979</v>
      </c>
      <c r="D135" s="60">
        <v>29099</v>
      </c>
      <c r="E135" s="61">
        <v>24.1</v>
      </c>
      <c r="F135" s="61">
        <v>24.5</v>
      </c>
      <c r="G135" s="61">
        <v>23.8</v>
      </c>
      <c r="H135" s="61">
        <v>23.7</v>
      </c>
      <c r="I135" s="61">
        <v>24.4</v>
      </c>
      <c r="J135" s="61">
        <v>25</v>
      </c>
      <c r="L135" s="61">
        <v>24.3</v>
      </c>
      <c r="M135" s="81">
        <v>24.2</v>
      </c>
      <c r="N135" s="61">
        <v>10</v>
      </c>
      <c r="O135" s="61">
        <v>9.4</v>
      </c>
      <c r="P135" s="61">
        <v>8.6999999999999993</v>
      </c>
      <c r="Q135" s="61">
        <v>7.7</v>
      </c>
      <c r="R135" s="61">
        <v>8.4</v>
      </c>
      <c r="S135" s="61">
        <v>10.1</v>
      </c>
      <c r="U135" s="61">
        <v>10</v>
      </c>
      <c r="V135" s="61">
        <v>9.5</v>
      </c>
      <c r="W135" s="61">
        <v>2.6</v>
      </c>
      <c r="X135" s="61">
        <v>2.9</v>
      </c>
      <c r="Y135" s="61">
        <v>2.1</v>
      </c>
      <c r="Z135" s="61">
        <v>1.7</v>
      </c>
      <c r="AA135" s="61">
        <v>1.7</v>
      </c>
      <c r="AB135" s="61">
        <v>2.5</v>
      </c>
      <c r="AD135" s="61">
        <v>2.5</v>
      </c>
      <c r="AE135" s="61">
        <v>2.5</v>
      </c>
    </row>
    <row r="136" spans="1:31" x14ac:dyDescent="0.2">
      <c r="A136" s="57" t="str">
        <f t="shared" si="3"/>
        <v>1979_12</v>
      </c>
      <c r="B136" s="57">
        <f t="shared" si="4"/>
        <v>12</v>
      </c>
      <c r="C136" s="57">
        <f t="shared" si="5"/>
        <v>1979</v>
      </c>
      <c r="D136" s="60">
        <v>29190</v>
      </c>
      <c r="E136" s="61">
        <v>24.7</v>
      </c>
      <c r="F136" s="61">
        <v>25.1</v>
      </c>
      <c r="G136" s="61">
        <v>24.6</v>
      </c>
      <c r="H136" s="61">
        <v>24.6</v>
      </c>
      <c r="I136" s="61">
        <v>25.2</v>
      </c>
      <c r="J136" s="61">
        <v>25.7</v>
      </c>
      <c r="L136" s="61">
        <v>24.9</v>
      </c>
      <c r="M136" s="81">
        <v>24.9</v>
      </c>
      <c r="N136" s="61">
        <v>10.3</v>
      </c>
      <c r="O136" s="61">
        <v>10.1</v>
      </c>
      <c r="P136" s="61">
        <v>8.8000000000000007</v>
      </c>
      <c r="Q136" s="61">
        <v>10.3</v>
      </c>
      <c r="R136" s="61">
        <v>9.6</v>
      </c>
      <c r="S136" s="61">
        <v>10.8</v>
      </c>
      <c r="U136" s="61">
        <v>10.199999999999999</v>
      </c>
      <c r="V136" s="61">
        <v>10.199999999999999</v>
      </c>
      <c r="W136" s="61">
        <v>2.5</v>
      </c>
      <c r="X136" s="61">
        <v>2.4</v>
      </c>
      <c r="Y136" s="61">
        <v>3.4</v>
      </c>
      <c r="Z136" s="61">
        <v>3.8</v>
      </c>
      <c r="AA136" s="61">
        <v>3.3</v>
      </c>
      <c r="AB136" s="61">
        <v>2.8</v>
      </c>
      <c r="AD136" s="61">
        <v>2.5</v>
      </c>
      <c r="AE136" s="61">
        <v>2.9</v>
      </c>
    </row>
    <row r="137" spans="1:31" x14ac:dyDescent="0.2">
      <c r="A137" s="57" t="str">
        <f t="shared" si="3"/>
        <v>1980_3</v>
      </c>
      <c r="B137" s="57">
        <f t="shared" si="4"/>
        <v>3</v>
      </c>
      <c r="C137" s="57">
        <f t="shared" si="5"/>
        <v>1980</v>
      </c>
      <c r="D137" s="60">
        <v>29281</v>
      </c>
      <c r="E137" s="61">
        <v>25.4</v>
      </c>
      <c r="F137" s="61">
        <v>25.5</v>
      </c>
      <c r="G137" s="61">
        <v>25.2</v>
      </c>
      <c r="H137" s="61">
        <v>25.1</v>
      </c>
      <c r="I137" s="61">
        <v>25.7</v>
      </c>
      <c r="J137" s="61">
        <v>26.2</v>
      </c>
      <c r="L137" s="61">
        <v>25.6</v>
      </c>
      <c r="M137" s="81">
        <v>25.4</v>
      </c>
      <c r="N137" s="61">
        <v>11.4</v>
      </c>
      <c r="O137" s="61">
        <v>9.9</v>
      </c>
      <c r="P137" s="61">
        <v>10.5</v>
      </c>
      <c r="Q137" s="61">
        <v>10.6</v>
      </c>
      <c r="R137" s="61">
        <v>10.3</v>
      </c>
      <c r="S137" s="61">
        <v>10.5</v>
      </c>
      <c r="U137" s="61">
        <v>11.3</v>
      </c>
      <c r="V137" s="61">
        <v>10.4</v>
      </c>
      <c r="W137" s="61">
        <v>2.8</v>
      </c>
      <c r="X137" s="61">
        <v>1.6</v>
      </c>
      <c r="Y137" s="61">
        <v>2.4</v>
      </c>
      <c r="Z137" s="61">
        <v>2</v>
      </c>
      <c r="AA137" s="61">
        <v>2</v>
      </c>
      <c r="AB137" s="61">
        <v>1.9</v>
      </c>
      <c r="AD137" s="61">
        <v>2.8</v>
      </c>
      <c r="AE137" s="61">
        <v>2</v>
      </c>
    </row>
    <row r="138" spans="1:31" x14ac:dyDescent="0.2">
      <c r="A138" s="57" t="str">
        <f t="shared" si="3"/>
        <v>1980_6</v>
      </c>
      <c r="B138" s="57">
        <f t="shared" si="4"/>
        <v>6</v>
      </c>
      <c r="C138" s="57">
        <f t="shared" si="5"/>
        <v>1980</v>
      </c>
      <c r="D138" s="60">
        <v>29373</v>
      </c>
      <c r="E138" s="61">
        <v>26.1</v>
      </c>
      <c r="F138" s="61">
        <v>26.3</v>
      </c>
      <c r="G138" s="61">
        <v>25.8</v>
      </c>
      <c r="H138" s="61">
        <v>25.8</v>
      </c>
      <c r="I138" s="61">
        <v>26.3</v>
      </c>
      <c r="J138" s="61">
        <v>26.8</v>
      </c>
      <c r="L138" s="61">
        <v>26.3</v>
      </c>
      <c r="M138" s="81">
        <v>26.2</v>
      </c>
      <c r="N138" s="61">
        <v>11.1</v>
      </c>
      <c r="O138" s="61">
        <v>10.5</v>
      </c>
      <c r="P138" s="61">
        <v>10.7</v>
      </c>
      <c r="Q138" s="61">
        <v>10.7</v>
      </c>
      <c r="R138" s="61">
        <v>9.6</v>
      </c>
      <c r="S138" s="61">
        <v>9.8000000000000007</v>
      </c>
      <c r="U138" s="61">
        <v>11</v>
      </c>
      <c r="V138" s="61">
        <v>11</v>
      </c>
      <c r="W138" s="61">
        <v>2.8</v>
      </c>
      <c r="X138" s="61">
        <v>3.1</v>
      </c>
      <c r="Y138" s="61">
        <v>2.4</v>
      </c>
      <c r="Z138" s="61">
        <v>2.8</v>
      </c>
      <c r="AA138" s="61">
        <v>2.2999999999999998</v>
      </c>
      <c r="AB138" s="61">
        <v>2.2999999999999998</v>
      </c>
      <c r="AD138" s="61">
        <v>2.7</v>
      </c>
      <c r="AE138" s="61">
        <v>3.1</v>
      </c>
    </row>
    <row r="139" spans="1:31" x14ac:dyDescent="0.2">
      <c r="A139" s="57" t="str">
        <f t="shared" si="3"/>
        <v>1980_9</v>
      </c>
      <c r="B139" s="57">
        <f t="shared" si="4"/>
        <v>9</v>
      </c>
      <c r="C139" s="57">
        <f t="shared" si="5"/>
        <v>1980</v>
      </c>
      <c r="D139" s="60">
        <v>29465</v>
      </c>
      <c r="E139" s="61">
        <v>26.6</v>
      </c>
      <c r="F139" s="61">
        <v>26.8</v>
      </c>
      <c r="G139" s="61">
        <v>26.2</v>
      </c>
      <c r="H139" s="61">
        <v>26.1</v>
      </c>
      <c r="I139" s="61">
        <v>26.9</v>
      </c>
      <c r="J139" s="61">
        <v>27.5</v>
      </c>
      <c r="K139" s="61">
        <v>28.8</v>
      </c>
      <c r="L139" s="61">
        <v>26.8</v>
      </c>
      <c r="M139" s="81">
        <v>26.6</v>
      </c>
      <c r="N139" s="61">
        <v>10.4</v>
      </c>
      <c r="O139" s="61">
        <v>9.4</v>
      </c>
      <c r="P139" s="61">
        <v>10.1</v>
      </c>
      <c r="Q139" s="61">
        <v>10.1</v>
      </c>
      <c r="R139" s="61">
        <v>10.199999999999999</v>
      </c>
      <c r="S139" s="61">
        <v>10</v>
      </c>
      <c r="U139" s="61">
        <v>10.3</v>
      </c>
      <c r="V139" s="61">
        <v>9.9</v>
      </c>
      <c r="W139" s="61">
        <v>1.9</v>
      </c>
      <c r="X139" s="61">
        <v>1.9</v>
      </c>
      <c r="Y139" s="61">
        <v>1.6</v>
      </c>
      <c r="Z139" s="61">
        <v>1.2</v>
      </c>
      <c r="AA139" s="61">
        <v>2.2999999999999998</v>
      </c>
      <c r="AB139" s="61">
        <v>2.6</v>
      </c>
      <c r="AD139" s="61">
        <v>1.9</v>
      </c>
      <c r="AE139" s="61">
        <v>1.5</v>
      </c>
    </row>
    <row r="140" spans="1:31" x14ac:dyDescent="0.2">
      <c r="A140" s="57" t="str">
        <f t="shared" ref="A140:A203" si="6">C140&amp;"_"&amp;B140</f>
        <v>1980_12</v>
      </c>
      <c r="B140" s="57">
        <f t="shared" ref="B140:B203" si="7">MONTH(D140)</f>
        <v>12</v>
      </c>
      <c r="C140" s="57">
        <f t="shared" ref="C140:C203" si="8">YEAR(D140)</f>
        <v>1980</v>
      </c>
      <c r="D140" s="60">
        <v>29556</v>
      </c>
      <c r="E140" s="61">
        <v>27.1</v>
      </c>
      <c r="F140" s="61">
        <v>27.4</v>
      </c>
      <c r="G140" s="61">
        <v>26.8</v>
      </c>
      <c r="H140" s="61">
        <v>26.7</v>
      </c>
      <c r="I140" s="61">
        <v>27.3</v>
      </c>
      <c r="J140" s="61">
        <v>28</v>
      </c>
      <c r="K140" s="61">
        <v>29.5</v>
      </c>
      <c r="L140" s="61">
        <v>27.4</v>
      </c>
      <c r="M140" s="81">
        <v>27.2</v>
      </c>
      <c r="N140" s="61">
        <v>9.6999999999999993</v>
      </c>
      <c r="O140" s="61">
        <v>9.1999999999999993</v>
      </c>
      <c r="P140" s="61">
        <v>8.9</v>
      </c>
      <c r="Q140" s="61">
        <v>8.5</v>
      </c>
      <c r="R140" s="61">
        <v>8.3000000000000007</v>
      </c>
      <c r="S140" s="61">
        <v>8.9</v>
      </c>
      <c r="U140" s="61">
        <v>10</v>
      </c>
      <c r="V140" s="61">
        <v>9.1999999999999993</v>
      </c>
      <c r="W140" s="61">
        <v>1.9</v>
      </c>
      <c r="X140" s="61">
        <v>2.2000000000000002</v>
      </c>
      <c r="Y140" s="61">
        <v>2.2999999999999998</v>
      </c>
      <c r="Z140" s="61">
        <v>2.2999999999999998</v>
      </c>
      <c r="AA140" s="61">
        <v>1.5</v>
      </c>
      <c r="AB140" s="61">
        <v>1.8</v>
      </c>
      <c r="AC140" s="61">
        <v>2.4</v>
      </c>
      <c r="AD140" s="61">
        <v>2.2000000000000002</v>
      </c>
      <c r="AE140" s="61">
        <v>2.2999999999999998</v>
      </c>
    </row>
    <row r="141" spans="1:31" x14ac:dyDescent="0.2">
      <c r="A141" s="57" t="str">
        <f t="shared" si="6"/>
        <v>1981_3</v>
      </c>
      <c r="B141" s="57">
        <f t="shared" si="7"/>
        <v>3</v>
      </c>
      <c r="C141" s="57">
        <f t="shared" si="8"/>
        <v>1981</v>
      </c>
      <c r="D141" s="60">
        <v>29646</v>
      </c>
      <c r="E141" s="61">
        <v>27.9</v>
      </c>
      <c r="F141" s="61">
        <v>28</v>
      </c>
      <c r="G141" s="61">
        <v>27.4</v>
      </c>
      <c r="H141" s="61">
        <v>27.4</v>
      </c>
      <c r="I141" s="61">
        <v>27.9</v>
      </c>
      <c r="J141" s="61">
        <v>28.6</v>
      </c>
      <c r="K141" s="61">
        <v>30.1</v>
      </c>
      <c r="L141" s="61">
        <v>28</v>
      </c>
      <c r="M141" s="81">
        <v>27.8</v>
      </c>
      <c r="N141" s="61">
        <v>9.8000000000000007</v>
      </c>
      <c r="O141" s="61">
        <v>9.8000000000000007</v>
      </c>
      <c r="P141" s="61">
        <v>8.6999999999999993</v>
      </c>
      <c r="Q141" s="61">
        <v>9.1999999999999993</v>
      </c>
      <c r="R141" s="61">
        <v>8.6</v>
      </c>
      <c r="S141" s="61">
        <v>9.1999999999999993</v>
      </c>
      <c r="U141" s="61">
        <v>9.4</v>
      </c>
      <c r="V141" s="61">
        <v>9.4</v>
      </c>
      <c r="W141" s="61">
        <v>3</v>
      </c>
      <c r="X141" s="61">
        <v>2.2000000000000002</v>
      </c>
      <c r="Y141" s="61">
        <v>2.2000000000000002</v>
      </c>
      <c r="Z141" s="61">
        <v>2.6</v>
      </c>
      <c r="AA141" s="61">
        <v>2.2000000000000002</v>
      </c>
      <c r="AB141" s="61">
        <v>2.1</v>
      </c>
      <c r="AC141" s="61">
        <v>2</v>
      </c>
      <c r="AD141" s="61">
        <v>2.2000000000000002</v>
      </c>
      <c r="AE141" s="61">
        <v>2.2000000000000002</v>
      </c>
    </row>
    <row r="142" spans="1:31" x14ac:dyDescent="0.2">
      <c r="A142" s="57" t="str">
        <f t="shared" si="6"/>
        <v>1981_6</v>
      </c>
      <c r="B142" s="57">
        <f t="shared" si="7"/>
        <v>6</v>
      </c>
      <c r="C142" s="57">
        <f t="shared" si="8"/>
        <v>1981</v>
      </c>
      <c r="D142" s="60">
        <v>29738</v>
      </c>
      <c r="E142" s="61">
        <v>28.4</v>
      </c>
      <c r="F142" s="61">
        <v>28.6</v>
      </c>
      <c r="G142" s="61">
        <v>28.1</v>
      </c>
      <c r="H142" s="61">
        <v>28.1</v>
      </c>
      <c r="I142" s="61">
        <v>28.5</v>
      </c>
      <c r="J142" s="61">
        <v>29.2</v>
      </c>
      <c r="K142" s="61">
        <v>30.6</v>
      </c>
      <c r="L142" s="61">
        <v>28.7</v>
      </c>
      <c r="M142" s="81">
        <v>28.4</v>
      </c>
      <c r="N142" s="61">
        <v>8.8000000000000007</v>
      </c>
      <c r="O142" s="61">
        <v>8.6999999999999993</v>
      </c>
      <c r="P142" s="61">
        <v>8.9</v>
      </c>
      <c r="Q142" s="61">
        <v>8.9</v>
      </c>
      <c r="R142" s="61">
        <v>8.4</v>
      </c>
      <c r="S142" s="61">
        <v>9</v>
      </c>
      <c r="U142" s="61">
        <v>9.1</v>
      </c>
      <c r="V142" s="61">
        <v>8.4</v>
      </c>
      <c r="W142" s="61">
        <v>1.8</v>
      </c>
      <c r="X142" s="61">
        <v>2.1</v>
      </c>
      <c r="Y142" s="61">
        <v>2.6</v>
      </c>
      <c r="Z142" s="61">
        <v>2.6</v>
      </c>
      <c r="AA142" s="61">
        <v>2.2000000000000002</v>
      </c>
      <c r="AB142" s="61">
        <v>2.1</v>
      </c>
      <c r="AC142" s="61">
        <v>1.7</v>
      </c>
      <c r="AD142" s="61">
        <v>2.5</v>
      </c>
      <c r="AE142" s="61">
        <v>2.2000000000000002</v>
      </c>
    </row>
    <row r="143" spans="1:31" x14ac:dyDescent="0.2">
      <c r="A143" s="57" t="str">
        <f t="shared" si="6"/>
        <v>1981_9</v>
      </c>
      <c r="B143" s="57">
        <f t="shared" si="7"/>
        <v>9</v>
      </c>
      <c r="C143" s="57">
        <f t="shared" si="8"/>
        <v>1981</v>
      </c>
      <c r="D143" s="60">
        <v>29830</v>
      </c>
      <c r="E143" s="61">
        <v>28.9</v>
      </c>
      <c r="F143" s="61">
        <v>29.3</v>
      </c>
      <c r="G143" s="61">
        <v>28.8</v>
      </c>
      <c r="H143" s="61">
        <v>28.7</v>
      </c>
      <c r="I143" s="61">
        <v>29.4</v>
      </c>
      <c r="J143" s="61">
        <v>29.9</v>
      </c>
      <c r="K143" s="61">
        <v>31.3</v>
      </c>
      <c r="L143" s="61">
        <v>29.3</v>
      </c>
      <c r="M143" s="81">
        <v>29</v>
      </c>
      <c r="N143" s="61">
        <v>8.6</v>
      </c>
      <c r="O143" s="61">
        <v>9.3000000000000007</v>
      </c>
      <c r="P143" s="61">
        <v>9.9</v>
      </c>
      <c r="Q143" s="61">
        <v>10</v>
      </c>
      <c r="R143" s="61">
        <v>9.3000000000000007</v>
      </c>
      <c r="S143" s="61">
        <v>8.6999999999999993</v>
      </c>
      <c r="T143" s="61">
        <v>8.6999999999999993</v>
      </c>
      <c r="U143" s="61">
        <v>9.3000000000000007</v>
      </c>
      <c r="V143" s="61">
        <v>9</v>
      </c>
      <c r="W143" s="61">
        <v>1.8</v>
      </c>
      <c r="X143" s="61">
        <v>2.4</v>
      </c>
      <c r="Y143" s="61">
        <v>2.5</v>
      </c>
      <c r="Z143" s="61">
        <v>2.1</v>
      </c>
      <c r="AA143" s="61">
        <v>3.2</v>
      </c>
      <c r="AB143" s="61">
        <v>2.4</v>
      </c>
      <c r="AC143" s="61">
        <v>2.2999999999999998</v>
      </c>
      <c r="AD143" s="61">
        <v>2.1</v>
      </c>
      <c r="AE143" s="61">
        <v>2.1</v>
      </c>
    </row>
    <row r="144" spans="1:31" x14ac:dyDescent="0.2">
      <c r="A144" s="57" t="str">
        <f t="shared" si="6"/>
        <v>1981_12</v>
      </c>
      <c r="B144" s="57">
        <f t="shared" si="7"/>
        <v>12</v>
      </c>
      <c r="C144" s="57">
        <f t="shared" si="8"/>
        <v>1981</v>
      </c>
      <c r="D144" s="60">
        <v>29921</v>
      </c>
      <c r="E144" s="61">
        <v>30.1</v>
      </c>
      <c r="F144" s="61">
        <v>30.6</v>
      </c>
      <c r="G144" s="61">
        <v>29.9</v>
      </c>
      <c r="H144" s="61">
        <v>29.8</v>
      </c>
      <c r="I144" s="61">
        <v>30.7</v>
      </c>
      <c r="J144" s="61">
        <v>31</v>
      </c>
      <c r="K144" s="61">
        <v>33.1</v>
      </c>
      <c r="L144" s="61">
        <v>30.5</v>
      </c>
      <c r="M144" s="81">
        <v>30.2</v>
      </c>
      <c r="N144" s="61">
        <v>11.1</v>
      </c>
      <c r="O144" s="61">
        <v>11.7</v>
      </c>
      <c r="P144" s="61">
        <v>11.6</v>
      </c>
      <c r="Q144" s="61">
        <v>11.6</v>
      </c>
      <c r="R144" s="61">
        <v>12.5</v>
      </c>
      <c r="S144" s="61">
        <v>10.7</v>
      </c>
      <c r="T144" s="61">
        <v>12.2</v>
      </c>
      <c r="U144" s="61">
        <v>11.3</v>
      </c>
      <c r="V144" s="61">
        <v>11</v>
      </c>
      <c r="W144" s="61">
        <v>4.2</v>
      </c>
      <c r="X144" s="61">
        <v>4.4000000000000004</v>
      </c>
      <c r="Y144" s="61">
        <v>3.8</v>
      </c>
      <c r="Z144" s="61">
        <v>3.8</v>
      </c>
      <c r="AA144" s="61">
        <v>4.4000000000000004</v>
      </c>
      <c r="AB144" s="61">
        <v>3.7</v>
      </c>
      <c r="AC144" s="61">
        <v>5.8</v>
      </c>
      <c r="AD144" s="61">
        <v>4.0999999999999996</v>
      </c>
      <c r="AE144" s="61">
        <v>4.0999999999999996</v>
      </c>
    </row>
    <row r="145" spans="1:31" x14ac:dyDescent="0.2">
      <c r="A145" s="57" t="str">
        <f t="shared" si="6"/>
        <v>1982_3</v>
      </c>
      <c r="B145" s="57">
        <f t="shared" si="7"/>
        <v>3</v>
      </c>
      <c r="C145" s="57">
        <f t="shared" si="8"/>
        <v>1982</v>
      </c>
      <c r="D145" s="60">
        <v>30011</v>
      </c>
      <c r="E145" s="61">
        <v>30.7</v>
      </c>
      <c r="F145" s="61">
        <v>31</v>
      </c>
      <c r="G145" s="61">
        <v>30.6</v>
      </c>
      <c r="H145" s="61">
        <v>30.2</v>
      </c>
      <c r="I145" s="61">
        <v>31</v>
      </c>
      <c r="J145" s="61">
        <v>31.5</v>
      </c>
      <c r="K145" s="61">
        <v>33.6</v>
      </c>
      <c r="L145" s="61">
        <v>31</v>
      </c>
      <c r="M145" s="81">
        <v>30.8</v>
      </c>
      <c r="N145" s="61">
        <v>10</v>
      </c>
      <c r="O145" s="61">
        <v>10.7</v>
      </c>
      <c r="P145" s="61">
        <v>11.7</v>
      </c>
      <c r="Q145" s="61">
        <v>10.199999999999999</v>
      </c>
      <c r="R145" s="61">
        <v>11.1</v>
      </c>
      <c r="S145" s="61">
        <v>10.1</v>
      </c>
      <c r="T145" s="61">
        <v>11.6</v>
      </c>
      <c r="U145" s="61">
        <v>10.7</v>
      </c>
      <c r="V145" s="61">
        <v>10.8</v>
      </c>
      <c r="W145" s="61">
        <v>2</v>
      </c>
      <c r="X145" s="61">
        <v>1.3</v>
      </c>
      <c r="Y145" s="61">
        <v>2.2999999999999998</v>
      </c>
      <c r="Z145" s="61">
        <v>1.3</v>
      </c>
      <c r="AA145" s="61">
        <v>1</v>
      </c>
      <c r="AB145" s="61">
        <v>1.6</v>
      </c>
      <c r="AC145" s="61">
        <v>1.5</v>
      </c>
      <c r="AD145" s="61">
        <v>1.6</v>
      </c>
      <c r="AE145" s="61">
        <v>2</v>
      </c>
    </row>
    <row r="146" spans="1:31" x14ac:dyDescent="0.2">
      <c r="A146" s="57" t="str">
        <f t="shared" si="6"/>
        <v>1982_6</v>
      </c>
      <c r="B146" s="57">
        <f t="shared" si="7"/>
        <v>6</v>
      </c>
      <c r="C146" s="57">
        <f t="shared" si="8"/>
        <v>1982</v>
      </c>
      <c r="D146" s="60">
        <v>30103</v>
      </c>
      <c r="E146" s="61">
        <v>31.6</v>
      </c>
      <c r="F146" s="61">
        <v>31.7</v>
      </c>
      <c r="G146" s="61">
        <v>31</v>
      </c>
      <c r="H146" s="61">
        <v>31</v>
      </c>
      <c r="I146" s="61">
        <v>31.6</v>
      </c>
      <c r="J146" s="61">
        <v>32.1</v>
      </c>
      <c r="K146" s="61">
        <v>34.200000000000003</v>
      </c>
      <c r="L146" s="61">
        <v>31.9</v>
      </c>
      <c r="M146" s="81">
        <v>31.5</v>
      </c>
      <c r="N146" s="61">
        <v>11.3</v>
      </c>
      <c r="O146" s="61">
        <v>10.8</v>
      </c>
      <c r="P146" s="61">
        <v>10.3</v>
      </c>
      <c r="Q146" s="61">
        <v>10.3</v>
      </c>
      <c r="R146" s="61">
        <v>10.9</v>
      </c>
      <c r="S146" s="61">
        <v>9.9</v>
      </c>
      <c r="T146" s="61">
        <v>11.8</v>
      </c>
      <c r="U146" s="61">
        <v>11.1</v>
      </c>
      <c r="V146" s="61">
        <v>10.9</v>
      </c>
      <c r="W146" s="61">
        <v>2.9</v>
      </c>
      <c r="X146" s="61">
        <v>2.2999999999999998</v>
      </c>
      <c r="Y146" s="61">
        <v>1.3</v>
      </c>
      <c r="Z146" s="61">
        <v>2.6</v>
      </c>
      <c r="AA146" s="61">
        <v>1.9</v>
      </c>
      <c r="AB146" s="61">
        <v>1.9</v>
      </c>
      <c r="AC146" s="61">
        <v>1.8</v>
      </c>
      <c r="AD146" s="61">
        <v>2.9</v>
      </c>
      <c r="AE146" s="61">
        <v>2.2999999999999998</v>
      </c>
    </row>
    <row r="147" spans="1:31" x14ac:dyDescent="0.2">
      <c r="A147" s="57" t="str">
        <f t="shared" si="6"/>
        <v>1982_9</v>
      </c>
      <c r="B147" s="57">
        <f t="shared" si="7"/>
        <v>9</v>
      </c>
      <c r="C147" s="57">
        <f t="shared" si="8"/>
        <v>1982</v>
      </c>
      <c r="D147" s="60">
        <v>30195</v>
      </c>
      <c r="E147" s="61">
        <v>32.700000000000003</v>
      </c>
      <c r="F147" s="61">
        <v>32.799999999999997</v>
      </c>
      <c r="G147" s="61">
        <v>32</v>
      </c>
      <c r="H147" s="61">
        <v>32.1</v>
      </c>
      <c r="I147" s="61">
        <v>32.799999999999997</v>
      </c>
      <c r="J147" s="61">
        <v>33.1</v>
      </c>
      <c r="K147" s="61">
        <v>35.299999999999997</v>
      </c>
      <c r="L147" s="61">
        <v>32.9</v>
      </c>
      <c r="M147" s="81">
        <v>32.6</v>
      </c>
      <c r="N147" s="61">
        <v>13.1</v>
      </c>
      <c r="O147" s="61">
        <v>11.9</v>
      </c>
      <c r="P147" s="61">
        <v>11.1</v>
      </c>
      <c r="Q147" s="61">
        <v>11.8</v>
      </c>
      <c r="R147" s="61">
        <v>11.6</v>
      </c>
      <c r="S147" s="61">
        <v>10.7</v>
      </c>
      <c r="T147" s="61">
        <v>12.8</v>
      </c>
      <c r="U147" s="61">
        <v>12.3</v>
      </c>
      <c r="V147" s="61">
        <v>12.4</v>
      </c>
      <c r="W147" s="61">
        <v>3.5</v>
      </c>
      <c r="X147" s="61">
        <v>3.5</v>
      </c>
      <c r="Y147" s="61">
        <v>3.2</v>
      </c>
      <c r="Z147" s="61">
        <v>3.5</v>
      </c>
      <c r="AA147" s="61">
        <v>3.8</v>
      </c>
      <c r="AB147" s="61">
        <v>3.1</v>
      </c>
      <c r="AC147" s="61">
        <v>3.2</v>
      </c>
      <c r="AD147" s="61">
        <v>3.1</v>
      </c>
      <c r="AE147" s="61">
        <v>3.5</v>
      </c>
    </row>
    <row r="148" spans="1:31" x14ac:dyDescent="0.2">
      <c r="A148" s="57" t="str">
        <f t="shared" si="6"/>
        <v>1982_12</v>
      </c>
      <c r="B148" s="57">
        <f t="shared" si="7"/>
        <v>12</v>
      </c>
      <c r="C148" s="57">
        <f t="shared" si="8"/>
        <v>1982</v>
      </c>
      <c r="D148" s="60">
        <v>30286</v>
      </c>
      <c r="E148" s="61">
        <v>33.700000000000003</v>
      </c>
      <c r="F148" s="61">
        <v>33.700000000000003</v>
      </c>
      <c r="G148" s="61">
        <v>33.1</v>
      </c>
      <c r="H148" s="61">
        <v>33</v>
      </c>
      <c r="I148" s="61">
        <v>33.700000000000003</v>
      </c>
      <c r="J148" s="61">
        <v>34.200000000000003</v>
      </c>
      <c r="K148" s="61">
        <v>36.4</v>
      </c>
      <c r="L148" s="61">
        <v>34.200000000000003</v>
      </c>
      <c r="M148" s="81">
        <v>33.6</v>
      </c>
      <c r="N148" s="61">
        <v>12</v>
      </c>
      <c r="O148" s="61">
        <v>10.1</v>
      </c>
      <c r="P148" s="61">
        <v>10.7</v>
      </c>
      <c r="Q148" s="61">
        <v>10.7</v>
      </c>
      <c r="R148" s="61">
        <v>9.8000000000000007</v>
      </c>
      <c r="S148" s="61">
        <v>10.3</v>
      </c>
      <c r="T148" s="61">
        <v>10</v>
      </c>
      <c r="U148" s="61">
        <v>12.1</v>
      </c>
      <c r="V148" s="61">
        <v>11.3</v>
      </c>
      <c r="W148" s="61">
        <v>3.1</v>
      </c>
      <c r="X148" s="61">
        <v>2.7</v>
      </c>
      <c r="Y148" s="61">
        <v>3.4</v>
      </c>
      <c r="Z148" s="61">
        <v>2.8</v>
      </c>
      <c r="AA148" s="61">
        <v>2.7</v>
      </c>
      <c r="AB148" s="61">
        <v>3.3</v>
      </c>
      <c r="AC148" s="61">
        <v>3.1</v>
      </c>
      <c r="AD148" s="61">
        <v>4</v>
      </c>
      <c r="AE148" s="61">
        <v>3.1</v>
      </c>
    </row>
    <row r="149" spans="1:31" x14ac:dyDescent="0.2">
      <c r="A149" s="57" t="str">
        <f t="shared" si="6"/>
        <v>1983_3</v>
      </c>
      <c r="B149" s="57">
        <f t="shared" si="7"/>
        <v>3</v>
      </c>
      <c r="C149" s="57">
        <f t="shared" si="8"/>
        <v>1983</v>
      </c>
      <c r="D149" s="60">
        <v>30376</v>
      </c>
      <c r="E149" s="61">
        <v>34.4</v>
      </c>
      <c r="F149" s="61">
        <v>34.4</v>
      </c>
      <c r="G149" s="61">
        <v>33.9</v>
      </c>
      <c r="H149" s="61">
        <v>33.9</v>
      </c>
      <c r="I149" s="61">
        <v>34.200000000000003</v>
      </c>
      <c r="J149" s="61">
        <v>35</v>
      </c>
      <c r="K149" s="61">
        <v>37.1</v>
      </c>
      <c r="L149" s="61">
        <v>34.9</v>
      </c>
      <c r="M149" s="81">
        <v>34.299999999999997</v>
      </c>
      <c r="N149" s="61">
        <v>12.1</v>
      </c>
      <c r="O149" s="61">
        <v>11</v>
      </c>
      <c r="P149" s="61">
        <v>10.8</v>
      </c>
      <c r="Q149" s="61">
        <v>12.3</v>
      </c>
      <c r="R149" s="61">
        <v>10.3</v>
      </c>
      <c r="S149" s="61">
        <v>11.1</v>
      </c>
      <c r="T149" s="61">
        <v>10.4</v>
      </c>
      <c r="U149" s="61">
        <v>12.6</v>
      </c>
      <c r="V149" s="61">
        <v>11.4</v>
      </c>
      <c r="W149" s="61">
        <v>2.1</v>
      </c>
      <c r="X149" s="61">
        <v>2.1</v>
      </c>
      <c r="Y149" s="61">
        <v>2.4</v>
      </c>
      <c r="Z149" s="61">
        <v>2.7</v>
      </c>
      <c r="AA149" s="61">
        <v>1.5</v>
      </c>
      <c r="AB149" s="61">
        <v>2.2999999999999998</v>
      </c>
      <c r="AC149" s="61">
        <v>1.9</v>
      </c>
      <c r="AD149" s="61">
        <v>2</v>
      </c>
      <c r="AE149" s="61">
        <v>2.1</v>
      </c>
    </row>
    <row r="150" spans="1:31" x14ac:dyDescent="0.2">
      <c r="A150" s="57" t="str">
        <f t="shared" si="6"/>
        <v>1983_6</v>
      </c>
      <c r="B150" s="57">
        <f t="shared" si="7"/>
        <v>6</v>
      </c>
      <c r="C150" s="57">
        <f t="shared" si="8"/>
        <v>1983</v>
      </c>
      <c r="D150" s="60">
        <v>30468</v>
      </c>
      <c r="E150" s="61">
        <v>35.1</v>
      </c>
      <c r="F150" s="61">
        <v>35.4</v>
      </c>
      <c r="G150" s="61">
        <v>34.299999999999997</v>
      </c>
      <c r="H150" s="61">
        <v>34.799999999999997</v>
      </c>
      <c r="I150" s="61">
        <v>34.799999999999997</v>
      </c>
      <c r="J150" s="61">
        <v>35.6</v>
      </c>
      <c r="K150" s="61">
        <v>37.799999999999997</v>
      </c>
      <c r="L150" s="61">
        <v>35.5</v>
      </c>
      <c r="M150" s="81">
        <v>35</v>
      </c>
      <c r="N150" s="61">
        <v>11.1</v>
      </c>
      <c r="O150" s="61">
        <v>11.7</v>
      </c>
      <c r="P150" s="61">
        <v>10.6</v>
      </c>
      <c r="Q150" s="61">
        <v>12.3</v>
      </c>
      <c r="R150" s="61">
        <v>10.1</v>
      </c>
      <c r="S150" s="61">
        <v>10.9</v>
      </c>
      <c r="T150" s="61">
        <v>10.5</v>
      </c>
      <c r="U150" s="61">
        <v>11.3</v>
      </c>
      <c r="V150" s="61">
        <v>11.1</v>
      </c>
      <c r="W150" s="61">
        <v>2</v>
      </c>
      <c r="X150" s="61">
        <v>2.9</v>
      </c>
      <c r="Y150" s="61">
        <v>1.2</v>
      </c>
      <c r="Z150" s="61">
        <v>2.7</v>
      </c>
      <c r="AA150" s="61">
        <v>1.8</v>
      </c>
      <c r="AB150" s="61">
        <v>1.7</v>
      </c>
      <c r="AC150" s="61">
        <v>1.9</v>
      </c>
      <c r="AD150" s="61">
        <v>1.7</v>
      </c>
      <c r="AE150" s="61">
        <v>2</v>
      </c>
    </row>
    <row r="151" spans="1:31" x14ac:dyDescent="0.2">
      <c r="A151" s="57" t="str">
        <f t="shared" si="6"/>
        <v>1983_9</v>
      </c>
      <c r="B151" s="57">
        <f t="shared" si="7"/>
        <v>9</v>
      </c>
      <c r="C151" s="57">
        <f t="shared" si="8"/>
        <v>1983</v>
      </c>
      <c r="D151" s="60">
        <v>30560</v>
      </c>
      <c r="E151" s="61">
        <v>35.5</v>
      </c>
      <c r="F151" s="61">
        <v>35.9</v>
      </c>
      <c r="G151" s="61">
        <v>35.1</v>
      </c>
      <c r="H151" s="61">
        <v>35.299999999999997</v>
      </c>
      <c r="I151" s="61">
        <v>35.799999999999997</v>
      </c>
      <c r="J151" s="61">
        <v>36.1</v>
      </c>
      <c r="K151" s="61">
        <v>38.299999999999997</v>
      </c>
      <c r="L151" s="61">
        <v>36</v>
      </c>
      <c r="M151" s="81">
        <v>35.6</v>
      </c>
      <c r="N151" s="61">
        <v>8.6</v>
      </c>
      <c r="O151" s="61">
        <v>9.5</v>
      </c>
      <c r="P151" s="61">
        <v>9.6999999999999993</v>
      </c>
      <c r="Q151" s="61">
        <v>10</v>
      </c>
      <c r="R151" s="61">
        <v>9.1</v>
      </c>
      <c r="S151" s="61">
        <v>9.1</v>
      </c>
      <c r="T151" s="61">
        <v>8.5</v>
      </c>
      <c r="U151" s="61">
        <v>9.4</v>
      </c>
      <c r="V151" s="61">
        <v>9.1999999999999993</v>
      </c>
      <c r="W151" s="61">
        <v>1.1000000000000001</v>
      </c>
      <c r="X151" s="61">
        <v>1.4</v>
      </c>
      <c r="Y151" s="61">
        <v>2.2999999999999998</v>
      </c>
      <c r="Z151" s="61">
        <v>1.4</v>
      </c>
      <c r="AA151" s="61">
        <v>2.9</v>
      </c>
      <c r="AB151" s="61">
        <v>1.4</v>
      </c>
      <c r="AC151" s="61">
        <v>1.3</v>
      </c>
      <c r="AD151" s="61">
        <v>1.4</v>
      </c>
      <c r="AE151" s="61">
        <v>1.7</v>
      </c>
    </row>
    <row r="152" spans="1:31" x14ac:dyDescent="0.2">
      <c r="A152" s="57" t="str">
        <f t="shared" si="6"/>
        <v>1983_12</v>
      </c>
      <c r="B152" s="57">
        <f t="shared" si="7"/>
        <v>12</v>
      </c>
      <c r="C152" s="57">
        <f t="shared" si="8"/>
        <v>1983</v>
      </c>
      <c r="D152" s="60">
        <v>30651</v>
      </c>
      <c r="E152" s="61">
        <v>36.200000000000003</v>
      </c>
      <c r="F152" s="61">
        <v>37</v>
      </c>
      <c r="G152" s="61">
        <v>35.799999999999997</v>
      </c>
      <c r="H152" s="61">
        <v>36</v>
      </c>
      <c r="I152" s="61">
        <v>36.5</v>
      </c>
      <c r="J152" s="61">
        <v>36.9</v>
      </c>
      <c r="K152" s="61">
        <v>38.799999999999997</v>
      </c>
      <c r="L152" s="61">
        <v>36.9</v>
      </c>
      <c r="M152" s="81">
        <v>36.5</v>
      </c>
      <c r="N152" s="61">
        <v>7.4</v>
      </c>
      <c r="O152" s="61">
        <v>9.8000000000000007</v>
      </c>
      <c r="P152" s="61">
        <v>8.1999999999999993</v>
      </c>
      <c r="Q152" s="61">
        <v>9.1</v>
      </c>
      <c r="R152" s="61">
        <v>8.3000000000000007</v>
      </c>
      <c r="S152" s="61">
        <v>7.9</v>
      </c>
      <c r="T152" s="61">
        <v>6.6</v>
      </c>
      <c r="U152" s="61">
        <v>7.9</v>
      </c>
      <c r="V152" s="61">
        <v>8.6</v>
      </c>
      <c r="W152" s="61">
        <v>2</v>
      </c>
      <c r="X152" s="61">
        <v>3.1</v>
      </c>
      <c r="Y152" s="61">
        <v>2</v>
      </c>
      <c r="Z152" s="61">
        <v>2</v>
      </c>
      <c r="AA152" s="61">
        <v>2</v>
      </c>
      <c r="AB152" s="61">
        <v>2.2000000000000002</v>
      </c>
      <c r="AC152" s="61">
        <v>1.3</v>
      </c>
      <c r="AD152" s="61">
        <v>2.5</v>
      </c>
      <c r="AE152" s="61">
        <v>2.5</v>
      </c>
    </row>
    <row r="153" spans="1:31" x14ac:dyDescent="0.2">
      <c r="A153" s="57" t="str">
        <f t="shared" si="6"/>
        <v>1984_3</v>
      </c>
      <c r="B153" s="57">
        <f t="shared" si="7"/>
        <v>3</v>
      </c>
      <c r="C153" s="57">
        <f t="shared" si="8"/>
        <v>1984</v>
      </c>
      <c r="D153" s="60">
        <v>30742</v>
      </c>
      <c r="E153" s="61">
        <v>36.1</v>
      </c>
      <c r="F153" s="61">
        <v>36.799999999999997</v>
      </c>
      <c r="G153" s="61">
        <v>35.9</v>
      </c>
      <c r="H153" s="61">
        <v>36</v>
      </c>
      <c r="I153" s="61">
        <v>36.200000000000003</v>
      </c>
      <c r="J153" s="61">
        <v>37</v>
      </c>
      <c r="K153" s="61">
        <v>39</v>
      </c>
      <c r="L153" s="61">
        <v>36.9</v>
      </c>
      <c r="M153" s="81">
        <v>36.299999999999997</v>
      </c>
      <c r="N153" s="61">
        <v>4.9000000000000004</v>
      </c>
      <c r="O153" s="61">
        <v>7</v>
      </c>
      <c r="P153" s="61">
        <v>5.9</v>
      </c>
      <c r="Q153" s="61">
        <v>6.2</v>
      </c>
      <c r="R153" s="61">
        <v>5.8</v>
      </c>
      <c r="S153" s="61">
        <v>5.7</v>
      </c>
      <c r="T153" s="61">
        <v>5.0999999999999996</v>
      </c>
      <c r="U153" s="61">
        <v>5.7</v>
      </c>
      <c r="V153" s="61">
        <v>5.8</v>
      </c>
      <c r="W153" s="61">
        <v>-0.3</v>
      </c>
      <c r="X153" s="61">
        <v>-0.5</v>
      </c>
      <c r="Y153" s="61">
        <v>0.3</v>
      </c>
      <c r="Z153" s="61">
        <v>0</v>
      </c>
      <c r="AA153" s="61">
        <v>-0.8</v>
      </c>
      <c r="AB153" s="61">
        <v>0.3</v>
      </c>
      <c r="AC153" s="61">
        <v>0.5</v>
      </c>
      <c r="AD153" s="61">
        <v>0</v>
      </c>
      <c r="AE153" s="61">
        <v>-0.5</v>
      </c>
    </row>
    <row r="154" spans="1:31" x14ac:dyDescent="0.2">
      <c r="A154" s="57" t="str">
        <f t="shared" si="6"/>
        <v>1984_6</v>
      </c>
      <c r="B154" s="57">
        <f t="shared" si="7"/>
        <v>6</v>
      </c>
      <c r="C154" s="57">
        <f t="shared" si="8"/>
        <v>1984</v>
      </c>
      <c r="D154" s="60">
        <v>30834</v>
      </c>
      <c r="E154" s="61">
        <v>36.1</v>
      </c>
      <c r="F154" s="61">
        <v>36.9</v>
      </c>
      <c r="G154" s="61">
        <v>36.200000000000003</v>
      </c>
      <c r="H154" s="61">
        <v>36.1</v>
      </c>
      <c r="I154" s="61">
        <v>36.200000000000003</v>
      </c>
      <c r="J154" s="61">
        <v>37</v>
      </c>
      <c r="K154" s="61">
        <v>39</v>
      </c>
      <c r="L154" s="61">
        <v>37</v>
      </c>
      <c r="M154" s="81">
        <v>36.4</v>
      </c>
      <c r="N154" s="61">
        <v>2.8</v>
      </c>
      <c r="O154" s="61">
        <v>4.2</v>
      </c>
      <c r="P154" s="61">
        <v>5.5</v>
      </c>
      <c r="Q154" s="61">
        <v>3.7</v>
      </c>
      <c r="R154" s="61">
        <v>4</v>
      </c>
      <c r="S154" s="61">
        <v>3.9</v>
      </c>
      <c r="T154" s="61">
        <v>3.2</v>
      </c>
      <c r="U154" s="61">
        <v>4.2</v>
      </c>
      <c r="V154" s="61">
        <v>4</v>
      </c>
      <c r="W154" s="61">
        <v>0</v>
      </c>
      <c r="X154" s="61">
        <v>0.3</v>
      </c>
      <c r="Y154" s="61">
        <v>0.8</v>
      </c>
      <c r="Z154" s="61">
        <v>0.3</v>
      </c>
      <c r="AA154" s="61">
        <v>0</v>
      </c>
      <c r="AB154" s="61">
        <v>0</v>
      </c>
      <c r="AC154" s="61">
        <v>0</v>
      </c>
      <c r="AD154" s="61">
        <v>0.3</v>
      </c>
      <c r="AE154" s="61">
        <v>0.3</v>
      </c>
    </row>
    <row r="155" spans="1:31" x14ac:dyDescent="0.2">
      <c r="A155" s="57" t="str">
        <f t="shared" si="6"/>
        <v>1984_9</v>
      </c>
      <c r="B155" s="57">
        <f t="shared" si="7"/>
        <v>9</v>
      </c>
      <c r="C155" s="57">
        <f t="shared" si="8"/>
        <v>1984</v>
      </c>
      <c r="D155" s="60">
        <v>30926</v>
      </c>
      <c r="E155" s="61">
        <v>36.5</v>
      </c>
      <c r="F155" s="61">
        <v>37.5</v>
      </c>
      <c r="G155" s="61">
        <v>36.700000000000003</v>
      </c>
      <c r="H155" s="61">
        <v>36.4</v>
      </c>
      <c r="I155" s="61">
        <v>36.799999999999997</v>
      </c>
      <c r="J155" s="61">
        <v>37.4</v>
      </c>
      <c r="K155" s="61">
        <v>39.5</v>
      </c>
      <c r="L155" s="61">
        <v>37.5</v>
      </c>
      <c r="M155" s="81">
        <v>36.9</v>
      </c>
      <c r="N155" s="61">
        <v>2.8</v>
      </c>
      <c r="O155" s="61">
        <v>4.5</v>
      </c>
      <c r="P155" s="61">
        <v>4.5999999999999996</v>
      </c>
      <c r="Q155" s="61">
        <v>3.1</v>
      </c>
      <c r="R155" s="61">
        <v>2.8</v>
      </c>
      <c r="S155" s="61">
        <v>3.6</v>
      </c>
      <c r="T155" s="61">
        <v>3.1</v>
      </c>
      <c r="U155" s="61">
        <v>4.2</v>
      </c>
      <c r="V155" s="61">
        <v>3.7</v>
      </c>
      <c r="W155" s="61">
        <v>1.1000000000000001</v>
      </c>
      <c r="X155" s="61">
        <v>1.6</v>
      </c>
      <c r="Y155" s="61">
        <v>1.4</v>
      </c>
      <c r="Z155" s="61">
        <v>0.8</v>
      </c>
      <c r="AA155" s="61">
        <v>1.7</v>
      </c>
      <c r="AB155" s="61">
        <v>1.1000000000000001</v>
      </c>
      <c r="AC155" s="61">
        <v>1.3</v>
      </c>
      <c r="AD155" s="61">
        <v>1.4</v>
      </c>
      <c r="AE155" s="61">
        <v>1.4</v>
      </c>
    </row>
    <row r="156" spans="1:31" x14ac:dyDescent="0.2">
      <c r="A156" s="57" t="str">
        <f t="shared" si="6"/>
        <v>1984_12</v>
      </c>
      <c r="B156" s="57">
        <f t="shared" si="7"/>
        <v>12</v>
      </c>
      <c r="C156" s="57">
        <f t="shared" si="8"/>
        <v>1984</v>
      </c>
      <c r="D156" s="60">
        <v>31017</v>
      </c>
      <c r="E156" s="61">
        <v>37.1</v>
      </c>
      <c r="F156" s="61">
        <v>37.9</v>
      </c>
      <c r="G156" s="61">
        <v>37.1</v>
      </c>
      <c r="H156" s="61">
        <v>37.200000000000003</v>
      </c>
      <c r="I156" s="61">
        <v>37.200000000000003</v>
      </c>
      <c r="J156" s="61">
        <v>38.200000000000003</v>
      </c>
      <c r="K156" s="61">
        <v>39.9</v>
      </c>
      <c r="L156" s="61">
        <v>38.1</v>
      </c>
      <c r="M156" s="81">
        <v>37.4</v>
      </c>
      <c r="N156" s="61">
        <v>2.5</v>
      </c>
      <c r="O156" s="61">
        <v>2.4</v>
      </c>
      <c r="P156" s="61">
        <v>3.6</v>
      </c>
      <c r="Q156" s="61">
        <v>3.3</v>
      </c>
      <c r="R156" s="61">
        <v>1.9</v>
      </c>
      <c r="S156" s="61">
        <v>3.5</v>
      </c>
      <c r="T156" s="61">
        <v>2.8</v>
      </c>
      <c r="U156" s="61">
        <v>3.3</v>
      </c>
      <c r="V156" s="61">
        <v>2.5</v>
      </c>
      <c r="W156" s="61">
        <v>1.6</v>
      </c>
      <c r="X156" s="61">
        <v>1.1000000000000001</v>
      </c>
      <c r="Y156" s="61">
        <v>1.1000000000000001</v>
      </c>
      <c r="Z156" s="61">
        <v>2.2000000000000002</v>
      </c>
      <c r="AA156" s="61">
        <v>1.1000000000000001</v>
      </c>
      <c r="AB156" s="61">
        <v>2.1</v>
      </c>
      <c r="AC156" s="61">
        <v>1</v>
      </c>
      <c r="AD156" s="61">
        <v>1.6</v>
      </c>
      <c r="AE156" s="61">
        <v>1.4</v>
      </c>
    </row>
    <row r="157" spans="1:31" x14ac:dyDescent="0.2">
      <c r="A157" s="57" t="str">
        <f t="shared" si="6"/>
        <v>1985_3</v>
      </c>
      <c r="B157" s="57">
        <f t="shared" si="7"/>
        <v>3</v>
      </c>
      <c r="C157" s="57">
        <f t="shared" si="8"/>
        <v>1985</v>
      </c>
      <c r="D157" s="60">
        <v>31107</v>
      </c>
      <c r="E157" s="61">
        <v>37.6</v>
      </c>
      <c r="F157" s="61">
        <v>38.4</v>
      </c>
      <c r="G157" s="61">
        <v>37.6</v>
      </c>
      <c r="H157" s="61">
        <v>37.700000000000003</v>
      </c>
      <c r="I157" s="61">
        <v>37.799999999999997</v>
      </c>
      <c r="J157" s="61">
        <v>38.799999999999997</v>
      </c>
      <c r="K157" s="61">
        <v>40.299999999999997</v>
      </c>
      <c r="L157" s="61">
        <v>38.700000000000003</v>
      </c>
      <c r="M157" s="81">
        <v>37.9</v>
      </c>
      <c r="N157" s="61">
        <v>4.2</v>
      </c>
      <c r="O157" s="61">
        <v>4.3</v>
      </c>
      <c r="P157" s="61">
        <v>4.7</v>
      </c>
      <c r="Q157" s="61">
        <v>4.7</v>
      </c>
      <c r="R157" s="61">
        <v>4.4000000000000004</v>
      </c>
      <c r="S157" s="61">
        <v>4.9000000000000004</v>
      </c>
      <c r="T157" s="61">
        <v>3.3</v>
      </c>
      <c r="U157" s="61">
        <v>4.9000000000000004</v>
      </c>
      <c r="V157" s="61">
        <v>4.4000000000000004</v>
      </c>
      <c r="W157" s="61">
        <v>1.3</v>
      </c>
      <c r="X157" s="61">
        <v>1.3</v>
      </c>
      <c r="Y157" s="61">
        <v>1.3</v>
      </c>
      <c r="Z157" s="61">
        <v>1.3</v>
      </c>
      <c r="AA157" s="61">
        <v>1.6</v>
      </c>
      <c r="AB157" s="61">
        <v>1.6</v>
      </c>
      <c r="AC157" s="61">
        <v>1</v>
      </c>
      <c r="AD157" s="61">
        <v>1.6</v>
      </c>
      <c r="AE157" s="61">
        <v>1.3</v>
      </c>
    </row>
    <row r="158" spans="1:31" x14ac:dyDescent="0.2">
      <c r="A158" s="57" t="str">
        <f t="shared" si="6"/>
        <v>1985_6</v>
      </c>
      <c r="B158" s="57">
        <f t="shared" si="7"/>
        <v>6</v>
      </c>
      <c r="C158" s="57">
        <f t="shared" si="8"/>
        <v>1985</v>
      </c>
      <c r="D158" s="60">
        <v>31199</v>
      </c>
      <c r="E158" s="61">
        <v>38.4</v>
      </c>
      <c r="F158" s="61">
        <v>39.5</v>
      </c>
      <c r="G158" s="61">
        <v>38.299999999999997</v>
      </c>
      <c r="H158" s="61">
        <v>38.700000000000003</v>
      </c>
      <c r="I158" s="61">
        <v>38.700000000000003</v>
      </c>
      <c r="J158" s="61">
        <v>39.700000000000003</v>
      </c>
      <c r="K158" s="61">
        <v>41.2</v>
      </c>
      <c r="L158" s="61">
        <v>39.6</v>
      </c>
      <c r="M158" s="81">
        <v>38.799999999999997</v>
      </c>
      <c r="N158" s="61">
        <v>6.4</v>
      </c>
      <c r="O158" s="61">
        <v>7</v>
      </c>
      <c r="P158" s="61">
        <v>5.8</v>
      </c>
      <c r="Q158" s="61">
        <v>7.2</v>
      </c>
      <c r="R158" s="61">
        <v>6.9</v>
      </c>
      <c r="S158" s="61">
        <v>7.3</v>
      </c>
      <c r="T158" s="61">
        <v>5.6</v>
      </c>
      <c r="U158" s="61">
        <v>7</v>
      </c>
      <c r="V158" s="61">
        <v>6.6</v>
      </c>
      <c r="W158" s="61">
        <v>2.1</v>
      </c>
      <c r="X158" s="61">
        <v>2.9</v>
      </c>
      <c r="Y158" s="61">
        <v>1.9</v>
      </c>
      <c r="Z158" s="61">
        <v>2.7</v>
      </c>
      <c r="AA158" s="61">
        <v>2.4</v>
      </c>
      <c r="AB158" s="61">
        <v>2.2999999999999998</v>
      </c>
      <c r="AC158" s="61">
        <v>2.2000000000000002</v>
      </c>
      <c r="AD158" s="61">
        <v>2.2999999999999998</v>
      </c>
      <c r="AE158" s="61">
        <v>2.4</v>
      </c>
    </row>
    <row r="159" spans="1:31" x14ac:dyDescent="0.2">
      <c r="A159" s="57" t="str">
        <f t="shared" si="6"/>
        <v>1985_9</v>
      </c>
      <c r="B159" s="57">
        <f t="shared" si="7"/>
        <v>9</v>
      </c>
      <c r="C159" s="57">
        <f t="shared" si="8"/>
        <v>1985</v>
      </c>
      <c r="D159" s="60">
        <v>31291</v>
      </c>
      <c r="E159" s="61">
        <v>39.299999999999997</v>
      </c>
      <c r="F159" s="61">
        <v>40.299999999999997</v>
      </c>
      <c r="G159" s="61">
        <v>39.299999999999997</v>
      </c>
      <c r="H159" s="61">
        <v>39.5</v>
      </c>
      <c r="I159" s="61">
        <v>39.4</v>
      </c>
      <c r="J159" s="61">
        <v>40.700000000000003</v>
      </c>
      <c r="K159" s="61">
        <v>42.6</v>
      </c>
      <c r="L159" s="61">
        <v>40.5</v>
      </c>
      <c r="M159" s="81">
        <v>39.700000000000003</v>
      </c>
      <c r="N159" s="61">
        <v>7.7</v>
      </c>
      <c r="O159" s="61">
        <v>7.5</v>
      </c>
      <c r="P159" s="61">
        <v>7.1</v>
      </c>
      <c r="Q159" s="61">
        <v>8.5</v>
      </c>
      <c r="R159" s="61">
        <v>7.1</v>
      </c>
      <c r="S159" s="61">
        <v>8.8000000000000007</v>
      </c>
      <c r="T159" s="61">
        <v>7.8</v>
      </c>
      <c r="U159" s="61">
        <v>8</v>
      </c>
      <c r="V159" s="61">
        <v>7.6</v>
      </c>
      <c r="W159" s="61">
        <v>2.2999999999999998</v>
      </c>
      <c r="X159" s="61">
        <v>2</v>
      </c>
      <c r="Y159" s="61">
        <v>2.6</v>
      </c>
      <c r="Z159" s="61">
        <v>2.1</v>
      </c>
      <c r="AA159" s="61">
        <v>1.8</v>
      </c>
      <c r="AB159" s="61">
        <v>2.5</v>
      </c>
      <c r="AC159" s="61">
        <v>3.4</v>
      </c>
      <c r="AD159" s="61">
        <v>2.2999999999999998</v>
      </c>
      <c r="AE159" s="61">
        <v>2.2999999999999998</v>
      </c>
    </row>
    <row r="160" spans="1:31" x14ac:dyDescent="0.2">
      <c r="A160" s="57" t="str">
        <f t="shared" si="6"/>
        <v>1985_12</v>
      </c>
      <c r="B160" s="57">
        <f t="shared" si="7"/>
        <v>12</v>
      </c>
      <c r="C160" s="57">
        <f t="shared" si="8"/>
        <v>1985</v>
      </c>
      <c r="D160" s="60">
        <v>31382</v>
      </c>
      <c r="E160" s="61">
        <v>40.200000000000003</v>
      </c>
      <c r="F160" s="61">
        <v>41</v>
      </c>
      <c r="G160" s="61">
        <v>40</v>
      </c>
      <c r="H160" s="61">
        <v>40.4</v>
      </c>
      <c r="I160" s="61">
        <v>40.299999999999997</v>
      </c>
      <c r="J160" s="61">
        <v>41.5</v>
      </c>
      <c r="K160" s="61">
        <v>43.1</v>
      </c>
      <c r="L160" s="61">
        <v>41.4</v>
      </c>
      <c r="M160" s="81">
        <v>40.5</v>
      </c>
      <c r="N160" s="61">
        <v>8.4</v>
      </c>
      <c r="O160" s="61">
        <v>8.1999999999999993</v>
      </c>
      <c r="P160" s="61">
        <v>7.8</v>
      </c>
      <c r="Q160" s="61">
        <v>8.6</v>
      </c>
      <c r="R160" s="61">
        <v>8.3000000000000007</v>
      </c>
      <c r="S160" s="61">
        <v>8.6</v>
      </c>
      <c r="T160" s="61">
        <v>8</v>
      </c>
      <c r="U160" s="61">
        <v>8.6999999999999993</v>
      </c>
      <c r="V160" s="61">
        <v>8.3000000000000007</v>
      </c>
      <c r="W160" s="61">
        <v>2.2999999999999998</v>
      </c>
      <c r="X160" s="61">
        <v>1.7</v>
      </c>
      <c r="Y160" s="61">
        <v>1.8</v>
      </c>
      <c r="Z160" s="61">
        <v>2.2999999999999998</v>
      </c>
      <c r="AA160" s="61">
        <v>2.2999999999999998</v>
      </c>
      <c r="AB160" s="61">
        <v>2</v>
      </c>
      <c r="AC160" s="61">
        <v>1.2</v>
      </c>
      <c r="AD160" s="61">
        <v>2.2000000000000002</v>
      </c>
      <c r="AE160" s="61">
        <v>2</v>
      </c>
    </row>
    <row r="161" spans="1:31" x14ac:dyDescent="0.2">
      <c r="A161" s="57" t="str">
        <f t="shared" si="6"/>
        <v>1986_3</v>
      </c>
      <c r="B161" s="57">
        <f t="shared" si="7"/>
        <v>3</v>
      </c>
      <c r="C161" s="57">
        <f t="shared" si="8"/>
        <v>1986</v>
      </c>
      <c r="D161" s="60">
        <v>31472</v>
      </c>
      <c r="E161" s="61">
        <v>41.1</v>
      </c>
      <c r="F161" s="61">
        <v>42.1</v>
      </c>
      <c r="G161" s="61">
        <v>41</v>
      </c>
      <c r="H161" s="61">
        <v>41</v>
      </c>
      <c r="I161" s="61">
        <v>41</v>
      </c>
      <c r="J161" s="61">
        <v>42.2</v>
      </c>
      <c r="K161" s="61">
        <v>43.9</v>
      </c>
      <c r="L161" s="61">
        <v>42.3</v>
      </c>
      <c r="M161" s="81">
        <v>41.4</v>
      </c>
      <c r="N161" s="61">
        <v>9.3000000000000007</v>
      </c>
      <c r="O161" s="61">
        <v>9.6</v>
      </c>
      <c r="P161" s="61">
        <v>9</v>
      </c>
      <c r="Q161" s="61">
        <v>8.8000000000000007</v>
      </c>
      <c r="R161" s="61">
        <v>8.5</v>
      </c>
      <c r="S161" s="61">
        <v>8.8000000000000007</v>
      </c>
      <c r="T161" s="61">
        <v>8.9</v>
      </c>
      <c r="U161" s="61">
        <v>9.3000000000000007</v>
      </c>
      <c r="V161" s="61">
        <v>9.1999999999999993</v>
      </c>
      <c r="W161" s="61">
        <v>2.2000000000000002</v>
      </c>
      <c r="X161" s="61">
        <v>2.7</v>
      </c>
      <c r="Y161" s="61">
        <v>2.5</v>
      </c>
      <c r="Z161" s="61">
        <v>1.5</v>
      </c>
      <c r="AA161" s="61">
        <v>1.7</v>
      </c>
      <c r="AB161" s="61">
        <v>1.7</v>
      </c>
      <c r="AC161" s="61">
        <v>1.9</v>
      </c>
      <c r="AD161" s="61">
        <v>2.2000000000000002</v>
      </c>
      <c r="AE161" s="61">
        <v>2.2000000000000002</v>
      </c>
    </row>
    <row r="162" spans="1:31" x14ac:dyDescent="0.2">
      <c r="A162" s="57" t="str">
        <f t="shared" si="6"/>
        <v>1986_6</v>
      </c>
      <c r="B162" s="57">
        <f t="shared" si="7"/>
        <v>6</v>
      </c>
      <c r="C162" s="57">
        <f t="shared" si="8"/>
        <v>1986</v>
      </c>
      <c r="D162" s="60">
        <v>31564</v>
      </c>
      <c r="E162" s="61">
        <v>41.8</v>
      </c>
      <c r="F162" s="61">
        <v>42.8</v>
      </c>
      <c r="G162" s="61">
        <v>41.4</v>
      </c>
      <c r="H162" s="61">
        <v>41.8</v>
      </c>
      <c r="I162" s="61">
        <v>41.7</v>
      </c>
      <c r="J162" s="61">
        <v>43.1</v>
      </c>
      <c r="K162" s="61">
        <v>44.4</v>
      </c>
      <c r="L162" s="61">
        <v>43</v>
      </c>
      <c r="M162" s="81">
        <v>42.1</v>
      </c>
      <c r="N162" s="61">
        <v>8.9</v>
      </c>
      <c r="O162" s="61">
        <v>8.4</v>
      </c>
      <c r="P162" s="61">
        <v>8.1</v>
      </c>
      <c r="Q162" s="61">
        <v>8</v>
      </c>
      <c r="R162" s="61">
        <v>7.8</v>
      </c>
      <c r="S162" s="61">
        <v>8.6</v>
      </c>
      <c r="T162" s="61">
        <v>7.8</v>
      </c>
      <c r="U162" s="61">
        <v>8.6</v>
      </c>
      <c r="V162" s="61">
        <v>8.5</v>
      </c>
      <c r="W162" s="61">
        <v>1.7</v>
      </c>
      <c r="X162" s="61">
        <v>1.7</v>
      </c>
      <c r="Y162" s="61">
        <v>1</v>
      </c>
      <c r="Z162" s="61">
        <v>2</v>
      </c>
      <c r="AA162" s="61">
        <v>1.7</v>
      </c>
      <c r="AB162" s="61">
        <v>2.1</v>
      </c>
      <c r="AC162" s="61">
        <v>1.1000000000000001</v>
      </c>
      <c r="AD162" s="61">
        <v>1.7</v>
      </c>
      <c r="AE162" s="61">
        <v>1.7</v>
      </c>
    </row>
    <row r="163" spans="1:31" x14ac:dyDescent="0.2">
      <c r="A163" s="57" t="str">
        <f t="shared" si="6"/>
        <v>1986_9</v>
      </c>
      <c r="B163" s="57">
        <f t="shared" si="7"/>
        <v>9</v>
      </c>
      <c r="C163" s="57">
        <f t="shared" si="8"/>
        <v>1986</v>
      </c>
      <c r="D163" s="60">
        <v>31656</v>
      </c>
      <c r="E163" s="61">
        <v>42.8</v>
      </c>
      <c r="F163" s="61">
        <v>43.9</v>
      </c>
      <c r="G163" s="61">
        <v>42.5</v>
      </c>
      <c r="H163" s="61">
        <v>43</v>
      </c>
      <c r="I163" s="61">
        <v>43.1</v>
      </c>
      <c r="J163" s="61">
        <v>44.2</v>
      </c>
      <c r="K163" s="61">
        <v>45.6</v>
      </c>
      <c r="L163" s="61">
        <v>43.9</v>
      </c>
      <c r="M163" s="81">
        <v>43.2</v>
      </c>
      <c r="N163" s="61">
        <v>8.9</v>
      </c>
      <c r="O163" s="61">
        <v>8.9</v>
      </c>
      <c r="P163" s="61">
        <v>8.1</v>
      </c>
      <c r="Q163" s="61">
        <v>8.9</v>
      </c>
      <c r="R163" s="61">
        <v>9.4</v>
      </c>
      <c r="S163" s="61">
        <v>8.6</v>
      </c>
      <c r="T163" s="61">
        <v>7</v>
      </c>
      <c r="U163" s="61">
        <v>8.4</v>
      </c>
      <c r="V163" s="61">
        <v>8.8000000000000007</v>
      </c>
      <c r="W163" s="61">
        <v>2.4</v>
      </c>
      <c r="X163" s="61">
        <v>2.6</v>
      </c>
      <c r="Y163" s="61">
        <v>2.7</v>
      </c>
      <c r="Z163" s="61">
        <v>2.9</v>
      </c>
      <c r="AA163" s="61">
        <v>3.4</v>
      </c>
      <c r="AB163" s="61">
        <v>2.6</v>
      </c>
      <c r="AC163" s="61">
        <v>2.7</v>
      </c>
      <c r="AD163" s="61">
        <v>2.1</v>
      </c>
      <c r="AE163" s="61">
        <v>2.6</v>
      </c>
    </row>
    <row r="164" spans="1:31" x14ac:dyDescent="0.2">
      <c r="A164" s="57" t="str">
        <f t="shared" si="6"/>
        <v>1986_12</v>
      </c>
      <c r="B164" s="57">
        <f t="shared" si="7"/>
        <v>12</v>
      </c>
      <c r="C164" s="57">
        <f t="shared" si="8"/>
        <v>1986</v>
      </c>
      <c r="D164" s="60">
        <v>31747</v>
      </c>
      <c r="E164" s="61">
        <v>44.1</v>
      </c>
      <c r="F164" s="61">
        <v>45.2</v>
      </c>
      <c r="G164" s="61">
        <v>43.6</v>
      </c>
      <c r="H164" s="61">
        <v>44.1</v>
      </c>
      <c r="I164" s="61">
        <v>44.4</v>
      </c>
      <c r="J164" s="61">
        <v>45.7</v>
      </c>
      <c r="K164" s="61">
        <v>47.2</v>
      </c>
      <c r="L164" s="61">
        <v>45</v>
      </c>
      <c r="M164" s="81">
        <v>44.4</v>
      </c>
      <c r="N164" s="61">
        <v>9.6999999999999993</v>
      </c>
      <c r="O164" s="61">
        <v>10.199999999999999</v>
      </c>
      <c r="P164" s="61">
        <v>9</v>
      </c>
      <c r="Q164" s="61">
        <v>9.1999999999999993</v>
      </c>
      <c r="R164" s="61">
        <v>10.199999999999999</v>
      </c>
      <c r="S164" s="61">
        <v>10.1</v>
      </c>
      <c r="T164" s="61">
        <v>9.5</v>
      </c>
      <c r="U164" s="61">
        <v>8.6999999999999993</v>
      </c>
      <c r="V164" s="61">
        <v>9.6</v>
      </c>
      <c r="W164" s="61">
        <v>3</v>
      </c>
      <c r="X164" s="61">
        <v>3</v>
      </c>
      <c r="Y164" s="61">
        <v>2.6</v>
      </c>
      <c r="Z164" s="61">
        <v>2.6</v>
      </c>
      <c r="AA164" s="61">
        <v>3</v>
      </c>
      <c r="AB164" s="61">
        <v>3.4</v>
      </c>
      <c r="AC164" s="61">
        <v>3.5</v>
      </c>
      <c r="AD164" s="61">
        <v>2.5</v>
      </c>
      <c r="AE164" s="61">
        <v>2.8</v>
      </c>
    </row>
    <row r="165" spans="1:31" x14ac:dyDescent="0.2">
      <c r="A165" s="57" t="str">
        <f t="shared" si="6"/>
        <v>1987_3</v>
      </c>
      <c r="B165" s="57">
        <f t="shared" si="7"/>
        <v>3</v>
      </c>
      <c r="C165" s="57">
        <f t="shared" si="8"/>
        <v>1987</v>
      </c>
      <c r="D165" s="60">
        <v>31837</v>
      </c>
      <c r="E165" s="61">
        <v>45</v>
      </c>
      <c r="F165" s="61">
        <v>46</v>
      </c>
      <c r="G165" s="61">
        <v>44.5</v>
      </c>
      <c r="H165" s="61">
        <v>44.9</v>
      </c>
      <c r="I165" s="61">
        <v>45.2</v>
      </c>
      <c r="J165" s="61">
        <v>46.6</v>
      </c>
      <c r="K165" s="61">
        <v>48</v>
      </c>
      <c r="L165" s="61">
        <v>45.8</v>
      </c>
      <c r="M165" s="81">
        <v>45.3</v>
      </c>
      <c r="N165" s="61">
        <v>9.5</v>
      </c>
      <c r="O165" s="61">
        <v>9.3000000000000007</v>
      </c>
      <c r="P165" s="61">
        <v>8.5</v>
      </c>
      <c r="Q165" s="61">
        <v>9.5</v>
      </c>
      <c r="R165" s="61">
        <v>10.199999999999999</v>
      </c>
      <c r="S165" s="61">
        <v>10.4</v>
      </c>
      <c r="T165" s="61">
        <v>9.3000000000000007</v>
      </c>
      <c r="U165" s="61">
        <v>8.3000000000000007</v>
      </c>
      <c r="V165" s="61">
        <v>9.4</v>
      </c>
      <c r="W165" s="61">
        <v>2</v>
      </c>
      <c r="X165" s="61">
        <v>1.8</v>
      </c>
      <c r="Y165" s="61">
        <v>2.1</v>
      </c>
      <c r="Z165" s="61">
        <v>1.8</v>
      </c>
      <c r="AA165" s="61">
        <v>1.8</v>
      </c>
      <c r="AB165" s="61">
        <v>2</v>
      </c>
      <c r="AC165" s="61">
        <v>1.7</v>
      </c>
      <c r="AD165" s="61">
        <v>1.8</v>
      </c>
      <c r="AE165" s="61">
        <v>2</v>
      </c>
    </row>
    <row r="166" spans="1:31" x14ac:dyDescent="0.2">
      <c r="A166" s="57" t="str">
        <f t="shared" si="6"/>
        <v>1987_6</v>
      </c>
      <c r="B166" s="57">
        <f t="shared" si="7"/>
        <v>6</v>
      </c>
      <c r="C166" s="57">
        <f t="shared" si="8"/>
        <v>1987</v>
      </c>
      <c r="D166" s="60">
        <v>31929</v>
      </c>
      <c r="E166" s="61">
        <v>45.7</v>
      </c>
      <c r="F166" s="61">
        <v>46.8</v>
      </c>
      <c r="G166" s="61">
        <v>45.1</v>
      </c>
      <c r="H166" s="61">
        <v>45.6</v>
      </c>
      <c r="I166" s="61">
        <v>46</v>
      </c>
      <c r="J166" s="61">
        <v>47.4</v>
      </c>
      <c r="K166" s="61">
        <v>48.8</v>
      </c>
      <c r="L166" s="61">
        <v>46.5</v>
      </c>
      <c r="M166" s="81">
        <v>46</v>
      </c>
      <c r="N166" s="61">
        <v>9.3000000000000007</v>
      </c>
      <c r="O166" s="61">
        <v>9.3000000000000007</v>
      </c>
      <c r="P166" s="61">
        <v>8.9</v>
      </c>
      <c r="Q166" s="61">
        <v>9.1</v>
      </c>
      <c r="R166" s="61">
        <v>10.3</v>
      </c>
      <c r="S166" s="61">
        <v>10</v>
      </c>
      <c r="T166" s="61">
        <v>9.9</v>
      </c>
      <c r="U166" s="61">
        <v>8.1</v>
      </c>
      <c r="V166" s="61">
        <v>9.3000000000000007</v>
      </c>
      <c r="W166" s="61">
        <v>1.6</v>
      </c>
      <c r="X166" s="61">
        <v>1.7</v>
      </c>
      <c r="Y166" s="61">
        <v>1.3</v>
      </c>
      <c r="Z166" s="61">
        <v>1.6</v>
      </c>
      <c r="AA166" s="61">
        <v>1.8</v>
      </c>
      <c r="AB166" s="61">
        <v>1.7</v>
      </c>
      <c r="AC166" s="61">
        <v>1.7</v>
      </c>
      <c r="AD166" s="61">
        <v>1.5</v>
      </c>
      <c r="AE166" s="61">
        <v>1.5</v>
      </c>
    </row>
    <row r="167" spans="1:31" x14ac:dyDescent="0.2">
      <c r="A167" s="57" t="str">
        <f t="shared" si="6"/>
        <v>1987_9</v>
      </c>
      <c r="B167" s="57">
        <f t="shared" si="7"/>
        <v>9</v>
      </c>
      <c r="C167" s="57">
        <f t="shared" si="8"/>
        <v>1987</v>
      </c>
      <c r="D167" s="60">
        <v>32021</v>
      </c>
      <c r="E167" s="61">
        <v>46.5</v>
      </c>
      <c r="F167" s="61">
        <v>47.6</v>
      </c>
      <c r="G167" s="61">
        <v>45.7</v>
      </c>
      <c r="H167" s="61">
        <v>46.1</v>
      </c>
      <c r="I167" s="61">
        <v>46.7</v>
      </c>
      <c r="J167" s="61">
        <v>48.2</v>
      </c>
      <c r="K167" s="61">
        <v>49.6</v>
      </c>
      <c r="L167" s="61">
        <v>47.1</v>
      </c>
      <c r="M167" s="81">
        <v>46.8</v>
      </c>
      <c r="N167" s="61">
        <v>8.6</v>
      </c>
      <c r="O167" s="61">
        <v>8.4</v>
      </c>
      <c r="P167" s="61">
        <v>7.5</v>
      </c>
      <c r="Q167" s="61">
        <v>7.2</v>
      </c>
      <c r="R167" s="61">
        <v>8.4</v>
      </c>
      <c r="S167" s="61">
        <v>9</v>
      </c>
      <c r="T167" s="61">
        <v>8.8000000000000007</v>
      </c>
      <c r="U167" s="61">
        <v>7.3</v>
      </c>
      <c r="V167" s="61">
        <v>8.3000000000000007</v>
      </c>
      <c r="W167" s="61">
        <v>1.8</v>
      </c>
      <c r="X167" s="61">
        <v>1.7</v>
      </c>
      <c r="Y167" s="61">
        <v>1.3</v>
      </c>
      <c r="Z167" s="61">
        <v>1.1000000000000001</v>
      </c>
      <c r="AA167" s="61">
        <v>1.5</v>
      </c>
      <c r="AB167" s="61">
        <v>1.7</v>
      </c>
      <c r="AC167" s="61">
        <v>1.6</v>
      </c>
      <c r="AD167" s="61">
        <v>1.3</v>
      </c>
      <c r="AE167" s="61">
        <v>1.7</v>
      </c>
    </row>
    <row r="168" spans="1:31" x14ac:dyDescent="0.2">
      <c r="A168" s="57" t="str">
        <f t="shared" si="6"/>
        <v>1987_12</v>
      </c>
      <c r="B168" s="57">
        <f t="shared" si="7"/>
        <v>12</v>
      </c>
      <c r="C168" s="57">
        <f t="shared" si="8"/>
        <v>1987</v>
      </c>
      <c r="D168" s="60">
        <v>32112</v>
      </c>
      <c r="E168" s="61">
        <v>47.2</v>
      </c>
      <c r="F168" s="61">
        <v>48.4</v>
      </c>
      <c r="G168" s="61">
        <v>46.6</v>
      </c>
      <c r="H168" s="61">
        <v>47.1</v>
      </c>
      <c r="I168" s="61">
        <v>47.5</v>
      </c>
      <c r="J168" s="61">
        <v>49</v>
      </c>
      <c r="K168" s="61">
        <v>50.4</v>
      </c>
      <c r="L168" s="61">
        <v>48</v>
      </c>
      <c r="M168" s="81">
        <v>47.6</v>
      </c>
      <c r="N168" s="61">
        <v>7</v>
      </c>
      <c r="O168" s="61">
        <v>7.1</v>
      </c>
      <c r="P168" s="61">
        <v>6.9</v>
      </c>
      <c r="Q168" s="61">
        <v>6.8</v>
      </c>
      <c r="R168" s="61">
        <v>7</v>
      </c>
      <c r="S168" s="61">
        <v>7.2</v>
      </c>
      <c r="T168" s="61">
        <v>6.8</v>
      </c>
      <c r="U168" s="61">
        <v>6.7</v>
      </c>
      <c r="V168" s="61">
        <v>7.2</v>
      </c>
      <c r="W168" s="61">
        <v>1.5</v>
      </c>
      <c r="X168" s="61">
        <v>1.7</v>
      </c>
      <c r="Y168" s="61">
        <v>2</v>
      </c>
      <c r="Z168" s="61">
        <v>2.2000000000000002</v>
      </c>
      <c r="AA168" s="61">
        <v>1.7</v>
      </c>
      <c r="AB168" s="61">
        <v>1.7</v>
      </c>
      <c r="AC168" s="61">
        <v>1.6</v>
      </c>
      <c r="AD168" s="61">
        <v>1.9</v>
      </c>
      <c r="AE168" s="61">
        <v>1.7</v>
      </c>
    </row>
    <row r="169" spans="1:31" x14ac:dyDescent="0.2">
      <c r="A169" s="57" t="str">
        <f t="shared" si="6"/>
        <v>1988_3</v>
      </c>
      <c r="B169" s="57">
        <f t="shared" si="7"/>
        <v>3</v>
      </c>
      <c r="C169" s="57">
        <f t="shared" si="8"/>
        <v>1988</v>
      </c>
      <c r="D169" s="60">
        <v>32203</v>
      </c>
      <c r="E169" s="61">
        <v>48.3</v>
      </c>
      <c r="F169" s="61">
        <v>49.1</v>
      </c>
      <c r="G169" s="61">
        <v>47.4</v>
      </c>
      <c r="H169" s="61">
        <v>47.7</v>
      </c>
      <c r="I169" s="61">
        <v>48.2</v>
      </c>
      <c r="J169" s="61">
        <v>49.8</v>
      </c>
      <c r="K169" s="61">
        <v>51.1</v>
      </c>
      <c r="L169" s="61">
        <v>48.9</v>
      </c>
      <c r="M169" s="81">
        <v>48.4</v>
      </c>
      <c r="N169" s="61">
        <v>7.3</v>
      </c>
      <c r="O169" s="61">
        <v>6.7</v>
      </c>
      <c r="P169" s="61">
        <v>6.5</v>
      </c>
      <c r="Q169" s="61">
        <v>6.2</v>
      </c>
      <c r="R169" s="61">
        <v>6.6</v>
      </c>
      <c r="S169" s="61">
        <v>6.9</v>
      </c>
      <c r="T169" s="61">
        <v>6.5</v>
      </c>
      <c r="U169" s="61">
        <v>6.8</v>
      </c>
      <c r="V169" s="61">
        <v>6.8</v>
      </c>
      <c r="W169" s="61">
        <v>2.2999999999999998</v>
      </c>
      <c r="X169" s="61">
        <v>1.4</v>
      </c>
      <c r="Y169" s="61">
        <v>1.7</v>
      </c>
      <c r="Z169" s="61">
        <v>1.3</v>
      </c>
      <c r="AA169" s="61">
        <v>1.5</v>
      </c>
      <c r="AB169" s="61">
        <v>1.6</v>
      </c>
      <c r="AC169" s="61">
        <v>1.4</v>
      </c>
      <c r="AD169" s="61">
        <v>1.9</v>
      </c>
      <c r="AE169" s="61">
        <v>1.7</v>
      </c>
    </row>
    <row r="170" spans="1:31" x14ac:dyDescent="0.2">
      <c r="A170" s="57" t="str">
        <f t="shared" si="6"/>
        <v>1988_6</v>
      </c>
      <c r="B170" s="57">
        <f t="shared" si="7"/>
        <v>6</v>
      </c>
      <c r="C170" s="57">
        <f t="shared" si="8"/>
        <v>1988</v>
      </c>
      <c r="D170" s="60">
        <v>32295</v>
      </c>
      <c r="E170" s="61">
        <v>49</v>
      </c>
      <c r="F170" s="61">
        <v>50.1</v>
      </c>
      <c r="G170" s="61">
        <v>48.3</v>
      </c>
      <c r="H170" s="61">
        <v>48.5</v>
      </c>
      <c r="I170" s="61">
        <v>49.1</v>
      </c>
      <c r="J170" s="61">
        <v>50.5</v>
      </c>
      <c r="K170" s="61">
        <v>51.9</v>
      </c>
      <c r="L170" s="61">
        <v>49.8</v>
      </c>
      <c r="M170" s="81">
        <v>49.3</v>
      </c>
      <c r="N170" s="61">
        <v>7.2</v>
      </c>
      <c r="O170" s="61">
        <v>7.1</v>
      </c>
      <c r="P170" s="61">
        <v>7.1</v>
      </c>
      <c r="Q170" s="61">
        <v>6.4</v>
      </c>
      <c r="R170" s="61">
        <v>6.7</v>
      </c>
      <c r="S170" s="61">
        <v>6.5</v>
      </c>
      <c r="T170" s="61">
        <v>6.4</v>
      </c>
      <c r="U170" s="61">
        <v>7.1</v>
      </c>
      <c r="V170" s="61">
        <v>7.2</v>
      </c>
      <c r="W170" s="61">
        <v>1.4</v>
      </c>
      <c r="X170" s="61">
        <v>2</v>
      </c>
      <c r="Y170" s="61">
        <v>1.9</v>
      </c>
      <c r="Z170" s="61">
        <v>1.7</v>
      </c>
      <c r="AA170" s="61">
        <v>1.9</v>
      </c>
      <c r="AB170" s="61">
        <v>1.4</v>
      </c>
      <c r="AC170" s="61">
        <v>1.6</v>
      </c>
      <c r="AD170" s="61">
        <v>1.8</v>
      </c>
      <c r="AE170" s="61">
        <v>1.9</v>
      </c>
    </row>
    <row r="171" spans="1:31" x14ac:dyDescent="0.2">
      <c r="A171" s="57" t="str">
        <f t="shared" si="6"/>
        <v>1988_9</v>
      </c>
      <c r="B171" s="57">
        <f t="shared" si="7"/>
        <v>9</v>
      </c>
      <c r="C171" s="57">
        <f t="shared" si="8"/>
        <v>1988</v>
      </c>
      <c r="D171" s="60">
        <v>32387</v>
      </c>
      <c r="E171" s="61">
        <v>50.3</v>
      </c>
      <c r="F171" s="61">
        <v>50.8</v>
      </c>
      <c r="G171" s="61">
        <v>49</v>
      </c>
      <c r="H171" s="61">
        <v>49.5</v>
      </c>
      <c r="I171" s="61">
        <v>50.1</v>
      </c>
      <c r="J171" s="61">
        <v>51.1</v>
      </c>
      <c r="K171" s="61">
        <v>52.2</v>
      </c>
      <c r="L171" s="61">
        <v>50.4</v>
      </c>
      <c r="M171" s="81">
        <v>50.2</v>
      </c>
      <c r="N171" s="61">
        <v>8.1999999999999993</v>
      </c>
      <c r="O171" s="61">
        <v>6.7</v>
      </c>
      <c r="P171" s="61">
        <v>7.2</v>
      </c>
      <c r="Q171" s="61">
        <v>7.4</v>
      </c>
      <c r="R171" s="61">
        <v>7.3</v>
      </c>
      <c r="S171" s="61">
        <v>6</v>
      </c>
      <c r="T171" s="61">
        <v>5.2</v>
      </c>
      <c r="U171" s="61">
        <v>7</v>
      </c>
      <c r="V171" s="61">
        <v>7.3</v>
      </c>
      <c r="W171" s="61">
        <v>2.7</v>
      </c>
      <c r="X171" s="61">
        <v>1.4</v>
      </c>
      <c r="Y171" s="61">
        <v>1.4</v>
      </c>
      <c r="Z171" s="61">
        <v>2.1</v>
      </c>
      <c r="AA171" s="61">
        <v>2</v>
      </c>
      <c r="AB171" s="61">
        <v>1.2</v>
      </c>
      <c r="AC171" s="61">
        <v>0.6</v>
      </c>
      <c r="AD171" s="61">
        <v>1.2</v>
      </c>
      <c r="AE171" s="61">
        <v>1.8</v>
      </c>
    </row>
    <row r="172" spans="1:31" x14ac:dyDescent="0.2">
      <c r="A172" s="57" t="str">
        <f t="shared" si="6"/>
        <v>1988_12</v>
      </c>
      <c r="B172" s="57">
        <f t="shared" si="7"/>
        <v>12</v>
      </c>
      <c r="C172" s="57">
        <f t="shared" si="8"/>
        <v>1988</v>
      </c>
      <c r="D172" s="60">
        <v>32478</v>
      </c>
      <c r="E172" s="61">
        <v>51.6</v>
      </c>
      <c r="F172" s="61">
        <v>51.7</v>
      </c>
      <c r="G172" s="61">
        <v>49.9</v>
      </c>
      <c r="H172" s="61">
        <v>50.3</v>
      </c>
      <c r="I172" s="61">
        <v>51.1</v>
      </c>
      <c r="J172" s="61">
        <v>51.9</v>
      </c>
      <c r="K172" s="61">
        <v>52.8</v>
      </c>
      <c r="L172" s="61">
        <v>51.3</v>
      </c>
      <c r="M172" s="81">
        <v>51.2</v>
      </c>
      <c r="N172" s="61">
        <v>9.3000000000000007</v>
      </c>
      <c r="O172" s="61">
        <v>6.8</v>
      </c>
      <c r="P172" s="61">
        <v>7.1</v>
      </c>
      <c r="Q172" s="61">
        <v>6.8</v>
      </c>
      <c r="R172" s="61">
        <v>7.6</v>
      </c>
      <c r="S172" s="61">
        <v>5.9</v>
      </c>
      <c r="T172" s="61">
        <v>4.8</v>
      </c>
      <c r="U172" s="61">
        <v>6.9</v>
      </c>
      <c r="V172" s="61">
        <v>7.6</v>
      </c>
      <c r="W172" s="61">
        <v>2.6</v>
      </c>
      <c r="X172" s="61">
        <v>1.8</v>
      </c>
      <c r="Y172" s="61">
        <v>1.8</v>
      </c>
      <c r="Z172" s="61">
        <v>1.6</v>
      </c>
      <c r="AA172" s="61">
        <v>2</v>
      </c>
      <c r="AB172" s="61">
        <v>1.6</v>
      </c>
      <c r="AC172" s="61">
        <v>1.1000000000000001</v>
      </c>
      <c r="AD172" s="61">
        <v>1.8</v>
      </c>
      <c r="AE172" s="61">
        <v>2</v>
      </c>
    </row>
    <row r="173" spans="1:31" x14ac:dyDescent="0.2">
      <c r="A173" s="57" t="str">
        <f t="shared" si="6"/>
        <v>1989_3</v>
      </c>
      <c r="B173" s="57">
        <f t="shared" si="7"/>
        <v>3</v>
      </c>
      <c r="C173" s="57">
        <f t="shared" si="8"/>
        <v>1989</v>
      </c>
      <c r="D173" s="60">
        <v>32568</v>
      </c>
      <c r="E173" s="61">
        <v>51.7</v>
      </c>
      <c r="F173" s="61">
        <v>52.4</v>
      </c>
      <c r="G173" s="61">
        <v>50.6</v>
      </c>
      <c r="H173" s="61">
        <v>51.3</v>
      </c>
      <c r="I173" s="61">
        <v>51.6</v>
      </c>
      <c r="J173" s="61">
        <v>52.9</v>
      </c>
      <c r="K173" s="61">
        <v>53.5</v>
      </c>
      <c r="L173" s="61">
        <v>51.9</v>
      </c>
      <c r="M173" s="81">
        <v>51.7</v>
      </c>
      <c r="N173" s="61">
        <v>7</v>
      </c>
      <c r="O173" s="61">
        <v>6.7</v>
      </c>
      <c r="P173" s="61">
        <v>6.8</v>
      </c>
      <c r="Q173" s="61">
        <v>7.5</v>
      </c>
      <c r="R173" s="61">
        <v>7.1</v>
      </c>
      <c r="S173" s="61">
        <v>6.2</v>
      </c>
      <c r="T173" s="61">
        <v>4.7</v>
      </c>
      <c r="U173" s="61">
        <v>6.1</v>
      </c>
      <c r="V173" s="61">
        <v>6.8</v>
      </c>
      <c r="W173" s="61">
        <v>0.2</v>
      </c>
      <c r="X173" s="61">
        <v>1.4</v>
      </c>
      <c r="Y173" s="61">
        <v>1.4</v>
      </c>
      <c r="Z173" s="61">
        <v>2</v>
      </c>
      <c r="AA173" s="61">
        <v>1</v>
      </c>
      <c r="AB173" s="61">
        <v>1.9</v>
      </c>
      <c r="AC173" s="61">
        <v>1.3</v>
      </c>
      <c r="AD173" s="61">
        <v>1.2</v>
      </c>
      <c r="AE173" s="61">
        <v>1</v>
      </c>
    </row>
    <row r="174" spans="1:31" x14ac:dyDescent="0.2">
      <c r="A174" s="57" t="str">
        <f t="shared" si="6"/>
        <v>1989_6</v>
      </c>
      <c r="B174" s="57">
        <f t="shared" si="7"/>
        <v>6</v>
      </c>
      <c r="C174" s="57">
        <f t="shared" si="8"/>
        <v>1989</v>
      </c>
      <c r="D174" s="60">
        <v>32660</v>
      </c>
      <c r="E174" s="61">
        <v>52.9</v>
      </c>
      <c r="F174" s="61">
        <v>53.8</v>
      </c>
      <c r="G174" s="61">
        <v>51.8</v>
      </c>
      <c r="H174" s="61">
        <v>52.3</v>
      </c>
      <c r="I174" s="61">
        <v>52.8</v>
      </c>
      <c r="J174" s="61">
        <v>53.9</v>
      </c>
      <c r="K174" s="61">
        <v>54.4</v>
      </c>
      <c r="L174" s="61">
        <v>53.1</v>
      </c>
      <c r="M174" s="81">
        <v>53</v>
      </c>
      <c r="N174" s="61">
        <v>8</v>
      </c>
      <c r="O174" s="61">
        <v>7.4</v>
      </c>
      <c r="P174" s="61">
        <v>7.2</v>
      </c>
      <c r="Q174" s="61">
        <v>7.8</v>
      </c>
      <c r="R174" s="61">
        <v>7.5</v>
      </c>
      <c r="S174" s="61">
        <v>6.7</v>
      </c>
      <c r="T174" s="61">
        <v>4.8</v>
      </c>
      <c r="U174" s="61">
        <v>6.6</v>
      </c>
      <c r="V174" s="61">
        <v>7.5</v>
      </c>
      <c r="W174" s="61">
        <v>2.2999999999999998</v>
      </c>
      <c r="X174" s="61">
        <v>2.7</v>
      </c>
      <c r="Y174" s="61">
        <v>2.4</v>
      </c>
      <c r="Z174" s="61">
        <v>1.9</v>
      </c>
      <c r="AA174" s="61">
        <v>2.2999999999999998</v>
      </c>
      <c r="AB174" s="61">
        <v>1.9</v>
      </c>
      <c r="AC174" s="61">
        <v>1.7</v>
      </c>
      <c r="AD174" s="61">
        <v>2.2999999999999998</v>
      </c>
      <c r="AE174" s="61">
        <v>2.5</v>
      </c>
    </row>
    <row r="175" spans="1:31" x14ac:dyDescent="0.2">
      <c r="A175" s="57" t="str">
        <f t="shared" si="6"/>
        <v>1989_9</v>
      </c>
      <c r="B175" s="57">
        <f t="shared" si="7"/>
        <v>9</v>
      </c>
      <c r="C175" s="57">
        <f t="shared" si="8"/>
        <v>1989</v>
      </c>
      <c r="D175" s="60">
        <v>32752</v>
      </c>
      <c r="E175" s="61">
        <v>54.4</v>
      </c>
      <c r="F175" s="61">
        <v>55</v>
      </c>
      <c r="G175" s="61">
        <v>52.8</v>
      </c>
      <c r="H175" s="61">
        <v>53.2</v>
      </c>
      <c r="I175" s="61">
        <v>54</v>
      </c>
      <c r="J175" s="61">
        <v>54.8</v>
      </c>
      <c r="K175" s="61">
        <v>55.2</v>
      </c>
      <c r="L175" s="61">
        <v>53.9</v>
      </c>
      <c r="M175" s="81">
        <v>54.2</v>
      </c>
      <c r="N175" s="61">
        <v>8.1999999999999993</v>
      </c>
      <c r="O175" s="61">
        <v>8.3000000000000007</v>
      </c>
      <c r="P175" s="61">
        <v>7.8</v>
      </c>
      <c r="Q175" s="61">
        <v>7.5</v>
      </c>
      <c r="R175" s="61">
        <v>7.8</v>
      </c>
      <c r="S175" s="61">
        <v>7.2</v>
      </c>
      <c r="T175" s="61">
        <v>5.7</v>
      </c>
      <c r="U175" s="61">
        <v>6.9</v>
      </c>
      <c r="V175" s="61">
        <v>8</v>
      </c>
      <c r="W175" s="61">
        <v>2.8</v>
      </c>
      <c r="X175" s="61">
        <v>2.2000000000000002</v>
      </c>
      <c r="Y175" s="61">
        <v>1.9</v>
      </c>
      <c r="Z175" s="61">
        <v>1.7</v>
      </c>
      <c r="AA175" s="61">
        <v>2.2999999999999998</v>
      </c>
      <c r="AB175" s="61">
        <v>1.7</v>
      </c>
      <c r="AC175" s="61">
        <v>1.5</v>
      </c>
      <c r="AD175" s="61">
        <v>1.5</v>
      </c>
      <c r="AE175" s="61">
        <v>2.2999999999999998</v>
      </c>
    </row>
    <row r="176" spans="1:31" x14ac:dyDescent="0.2">
      <c r="A176" s="57" t="str">
        <f t="shared" si="6"/>
        <v>1989_12</v>
      </c>
      <c r="B176" s="57">
        <f t="shared" si="7"/>
        <v>12</v>
      </c>
      <c r="C176" s="57">
        <f t="shared" si="8"/>
        <v>1989</v>
      </c>
      <c r="D176" s="60">
        <v>32843</v>
      </c>
      <c r="E176" s="61">
        <v>55.4</v>
      </c>
      <c r="F176" s="61">
        <v>56</v>
      </c>
      <c r="G176" s="61">
        <v>53.7</v>
      </c>
      <c r="H176" s="61">
        <v>54</v>
      </c>
      <c r="I176" s="61">
        <v>55.1</v>
      </c>
      <c r="J176" s="61">
        <v>55.8</v>
      </c>
      <c r="K176" s="61">
        <v>56.2</v>
      </c>
      <c r="L176" s="61">
        <v>55.1</v>
      </c>
      <c r="M176" s="81">
        <v>55.2</v>
      </c>
      <c r="N176" s="61">
        <v>7.4</v>
      </c>
      <c r="O176" s="61">
        <v>8.3000000000000007</v>
      </c>
      <c r="P176" s="61">
        <v>7.6</v>
      </c>
      <c r="Q176" s="61">
        <v>7.4</v>
      </c>
      <c r="R176" s="61">
        <v>7.8</v>
      </c>
      <c r="S176" s="61">
        <v>7.5</v>
      </c>
      <c r="T176" s="61">
        <v>6.4</v>
      </c>
      <c r="U176" s="61">
        <v>7.4</v>
      </c>
      <c r="V176" s="61">
        <v>7.8</v>
      </c>
      <c r="W176" s="61">
        <v>1.8</v>
      </c>
      <c r="X176" s="61">
        <v>1.8</v>
      </c>
      <c r="Y176" s="61">
        <v>1.7</v>
      </c>
      <c r="Z176" s="61">
        <v>1.5</v>
      </c>
      <c r="AA176" s="61">
        <v>2</v>
      </c>
      <c r="AB176" s="61">
        <v>1.8</v>
      </c>
      <c r="AC176" s="61">
        <v>1.8</v>
      </c>
      <c r="AD176" s="61">
        <v>2.2000000000000002</v>
      </c>
      <c r="AE176" s="61">
        <v>1.8</v>
      </c>
    </row>
    <row r="177" spans="1:31" x14ac:dyDescent="0.2">
      <c r="A177" s="57" t="str">
        <f t="shared" si="6"/>
        <v>1990_3</v>
      </c>
      <c r="B177" s="57">
        <f t="shared" si="7"/>
        <v>3</v>
      </c>
      <c r="C177" s="57">
        <f t="shared" si="8"/>
        <v>1990</v>
      </c>
      <c r="D177" s="60">
        <v>32933</v>
      </c>
      <c r="E177" s="61">
        <v>56.3</v>
      </c>
      <c r="F177" s="61">
        <v>56.9</v>
      </c>
      <c r="G177" s="61">
        <v>54.5</v>
      </c>
      <c r="H177" s="61">
        <v>54.8</v>
      </c>
      <c r="I177" s="61">
        <v>56.4</v>
      </c>
      <c r="J177" s="61">
        <v>56.7</v>
      </c>
      <c r="K177" s="61">
        <v>56.9</v>
      </c>
      <c r="L177" s="61">
        <v>56.2</v>
      </c>
      <c r="M177" s="81">
        <v>56.2</v>
      </c>
      <c r="N177" s="61">
        <v>8.9</v>
      </c>
      <c r="O177" s="61">
        <v>8.6</v>
      </c>
      <c r="P177" s="61">
        <v>7.7</v>
      </c>
      <c r="Q177" s="61">
        <v>6.8</v>
      </c>
      <c r="R177" s="61">
        <v>9.3000000000000007</v>
      </c>
      <c r="S177" s="61">
        <v>7.2</v>
      </c>
      <c r="T177" s="61">
        <v>6.4</v>
      </c>
      <c r="U177" s="61">
        <v>8.3000000000000007</v>
      </c>
      <c r="V177" s="61">
        <v>8.6999999999999993</v>
      </c>
      <c r="W177" s="61">
        <v>1.6</v>
      </c>
      <c r="X177" s="61">
        <v>1.6</v>
      </c>
      <c r="Y177" s="61">
        <v>1.5</v>
      </c>
      <c r="Z177" s="61">
        <v>1.5</v>
      </c>
      <c r="AA177" s="61">
        <v>2.4</v>
      </c>
      <c r="AB177" s="61">
        <v>1.6</v>
      </c>
      <c r="AC177" s="61">
        <v>1.2</v>
      </c>
      <c r="AD177" s="61">
        <v>2</v>
      </c>
      <c r="AE177" s="61">
        <v>1.8</v>
      </c>
    </row>
    <row r="178" spans="1:31" x14ac:dyDescent="0.2">
      <c r="A178" s="57" t="str">
        <f t="shared" si="6"/>
        <v>1990_6</v>
      </c>
      <c r="B178" s="57">
        <f t="shared" si="7"/>
        <v>6</v>
      </c>
      <c r="C178" s="57">
        <f t="shared" si="8"/>
        <v>1990</v>
      </c>
      <c r="D178" s="60">
        <v>33025</v>
      </c>
      <c r="E178" s="61">
        <v>57.2</v>
      </c>
      <c r="F178" s="61">
        <v>58</v>
      </c>
      <c r="G178" s="61">
        <v>55.3</v>
      </c>
      <c r="H178" s="61">
        <v>55.8</v>
      </c>
      <c r="I178" s="61">
        <v>57.3</v>
      </c>
      <c r="J178" s="61">
        <v>57.2</v>
      </c>
      <c r="K178" s="61">
        <v>57.9</v>
      </c>
      <c r="L178" s="61">
        <v>56.8</v>
      </c>
      <c r="M178" s="81">
        <v>57.1</v>
      </c>
      <c r="N178" s="61">
        <v>8.1</v>
      </c>
      <c r="O178" s="61">
        <v>7.8</v>
      </c>
      <c r="P178" s="61">
        <v>6.8</v>
      </c>
      <c r="Q178" s="61">
        <v>6.7</v>
      </c>
      <c r="R178" s="61">
        <v>8.5</v>
      </c>
      <c r="S178" s="61">
        <v>6.1</v>
      </c>
      <c r="T178" s="61">
        <v>6.4</v>
      </c>
      <c r="U178" s="61">
        <v>7</v>
      </c>
      <c r="V178" s="61">
        <v>7.7</v>
      </c>
      <c r="W178" s="61">
        <v>1.6</v>
      </c>
      <c r="X178" s="61">
        <v>1.9</v>
      </c>
      <c r="Y178" s="61">
        <v>1.5</v>
      </c>
      <c r="Z178" s="61">
        <v>1.8</v>
      </c>
      <c r="AA178" s="61">
        <v>1.6</v>
      </c>
      <c r="AB178" s="61">
        <v>0.9</v>
      </c>
      <c r="AC178" s="61">
        <v>1.8</v>
      </c>
      <c r="AD178" s="61">
        <v>1.1000000000000001</v>
      </c>
      <c r="AE178" s="61">
        <v>1.6</v>
      </c>
    </row>
    <row r="179" spans="1:31" x14ac:dyDescent="0.2">
      <c r="A179" s="57" t="str">
        <f t="shared" si="6"/>
        <v>1990_9</v>
      </c>
      <c r="B179" s="57">
        <f t="shared" si="7"/>
        <v>9</v>
      </c>
      <c r="C179" s="57">
        <f t="shared" si="8"/>
        <v>1990</v>
      </c>
      <c r="D179" s="60">
        <v>33117</v>
      </c>
      <c r="E179" s="61">
        <v>57.6</v>
      </c>
      <c r="F179" s="61">
        <v>58.5</v>
      </c>
      <c r="G179" s="61">
        <v>55.6</v>
      </c>
      <c r="H179" s="61">
        <v>56.5</v>
      </c>
      <c r="I179" s="61">
        <v>57.8</v>
      </c>
      <c r="J179" s="61">
        <v>57.8</v>
      </c>
      <c r="K179" s="61">
        <v>58.5</v>
      </c>
      <c r="L179" s="61">
        <v>57.2</v>
      </c>
      <c r="M179" s="81">
        <v>57.5</v>
      </c>
      <c r="N179" s="61">
        <v>5.9</v>
      </c>
      <c r="O179" s="61">
        <v>6.4</v>
      </c>
      <c r="P179" s="61">
        <v>5.3</v>
      </c>
      <c r="Q179" s="61">
        <v>6.2</v>
      </c>
      <c r="R179" s="61">
        <v>7</v>
      </c>
      <c r="S179" s="61">
        <v>5.5</v>
      </c>
      <c r="T179" s="61">
        <v>6</v>
      </c>
      <c r="U179" s="61">
        <v>6.1</v>
      </c>
      <c r="V179" s="61">
        <v>6.1</v>
      </c>
      <c r="W179" s="61">
        <v>0.7</v>
      </c>
      <c r="X179" s="61">
        <v>0.9</v>
      </c>
      <c r="Y179" s="61">
        <v>0.5</v>
      </c>
      <c r="Z179" s="61">
        <v>1.3</v>
      </c>
      <c r="AA179" s="61">
        <v>0.9</v>
      </c>
      <c r="AB179" s="61">
        <v>1</v>
      </c>
      <c r="AC179" s="61">
        <v>1</v>
      </c>
      <c r="AD179" s="61">
        <v>0.7</v>
      </c>
      <c r="AE179" s="61">
        <v>0.7</v>
      </c>
    </row>
    <row r="180" spans="1:31" x14ac:dyDescent="0.2">
      <c r="A180" s="57" t="str">
        <f t="shared" si="6"/>
        <v>1990_12</v>
      </c>
      <c r="B180" s="57">
        <f t="shared" si="7"/>
        <v>12</v>
      </c>
      <c r="C180" s="57">
        <f t="shared" si="8"/>
        <v>1990</v>
      </c>
      <c r="D180" s="60">
        <v>33208</v>
      </c>
      <c r="E180" s="61">
        <v>58.9</v>
      </c>
      <c r="F180" s="61">
        <v>60.2</v>
      </c>
      <c r="G180" s="61">
        <v>57</v>
      </c>
      <c r="H180" s="61">
        <v>58.2</v>
      </c>
      <c r="I180" s="61">
        <v>59.2</v>
      </c>
      <c r="J180" s="61">
        <v>59.2</v>
      </c>
      <c r="K180" s="61">
        <v>60.2</v>
      </c>
      <c r="L180" s="61">
        <v>58.8</v>
      </c>
      <c r="M180" s="81">
        <v>59</v>
      </c>
      <c r="N180" s="61">
        <v>6.3</v>
      </c>
      <c r="O180" s="61">
        <v>7.5</v>
      </c>
      <c r="P180" s="61">
        <v>6.1</v>
      </c>
      <c r="Q180" s="61">
        <v>7.8</v>
      </c>
      <c r="R180" s="61">
        <v>7.4</v>
      </c>
      <c r="S180" s="61">
        <v>6.1</v>
      </c>
      <c r="T180" s="61">
        <v>7.1</v>
      </c>
      <c r="U180" s="61">
        <v>6.7</v>
      </c>
      <c r="V180" s="61">
        <v>6.9</v>
      </c>
      <c r="W180" s="61">
        <v>2.2999999999999998</v>
      </c>
      <c r="X180" s="61">
        <v>2.9</v>
      </c>
      <c r="Y180" s="61">
        <v>2.5</v>
      </c>
      <c r="Z180" s="61">
        <v>3</v>
      </c>
      <c r="AA180" s="61">
        <v>2.4</v>
      </c>
      <c r="AB180" s="61">
        <v>2.4</v>
      </c>
      <c r="AC180" s="61">
        <v>2.9</v>
      </c>
      <c r="AD180" s="61">
        <v>2.8</v>
      </c>
      <c r="AE180" s="61">
        <v>2.6</v>
      </c>
    </row>
    <row r="181" spans="1:31" x14ac:dyDescent="0.2">
      <c r="A181" s="57" t="str">
        <f t="shared" si="6"/>
        <v>1991_3</v>
      </c>
      <c r="B181" s="57">
        <f t="shared" si="7"/>
        <v>3</v>
      </c>
      <c r="C181" s="57">
        <f t="shared" si="8"/>
        <v>1991</v>
      </c>
      <c r="D181" s="60">
        <v>33298</v>
      </c>
      <c r="E181" s="61">
        <v>59</v>
      </c>
      <c r="F181" s="61">
        <v>59.9</v>
      </c>
      <c r="G181" s="61">
        <v>57.2</v>
      </c>
      <c r="H181" s="61">
        <v>58.1</v>
      </c>
      <c r="I181" s="61">
        <v>58.6</v>
      </c>
      <c r="J181" s="61">
        <v>59.1</v>
      </c>
      <c r="K181" s="61">
        <v>60</v>
      </c>
      <c r="L181" s="61">
        <v>58.6</v>
      </c>
      <c r="M181" s="81">
        <v>58.9</v>
      </c>
      <c r="N181" s="61">
        <v>4.8</v>
      </c>
      <c r="O181" s="61">
        <v>5.3</v>
      </c>
      <c r="P181" s="61">
        <v>5</v>
      </c>
      <c r="Q181" s="61">
        <v>6</v>
      </c>
      <c r="R181" s="61">
        <v>3.9</v>
      </c>
      <c r="S181" s="61">
        <v>4.2</v>
      </c>
      <c r="T181" s="61">
        <v>5.4</v>
      </c>
      <c r="U181" s="61">
        <v>4.3</v>
      </c>
      <c r="V181" s="61">
        <v>4.8</v>
      </c>
      <c r="W181" s="61">
        <v>0.2</v>
      </c>
      <c r="X181" s="61">
        <v>-0.5</v>
      </c>
      <c r="Y181" s="61">
        <v>0.4</v>
      </c>
      <c r="Z181" s="61">
        <v>-0.2</v>
      </c>
      <c r="AA181" s="61">
        <v>-1</v>
      </c>
      <c r="AB181" s="61">
        <v>-0.2</v>
      </c>
      <c r="AC181" s="61">
        <v>-0.3</v>
      </c>
      <c r="AD181" s="61">
        <v>-0.3</v>
      </c>
      <c r="AE181" s="61">
        <v>-0.2</v>
      </c>
    </row>
    <row r="182" spans="1:31" x14ac:dyDescent="0.2">
      <c r="A182" s="57" t="str">
        <f t="shared" si="6"/>
        <v>1991_6</v>
      </c>
      <c r="B182" s="57">
        <f t="shared" si="7"/>
        <v>6</v>
      </c>
      <c r="C182" s="57">
        <f t="shared" si="8"/>
        <v>1991</v>
      </c>
      <c r="D182" s="60">
        <v>33390</v>
      </c>
      <c r="E182" s="61">
        <v>58.9</v>
      </c>
      <c r="F182" s="61">
        <v>60.3</v>
      </c>
      <c r="G182" s="61">
        <v>57.2</v>
      </c>
      <c r="H182" s="61">
        <v>58.4</v>
      </c>
      <c r="I182" s="61">
        <v>58.6</v>
      </c>
      <c r="J182" s="61">
        <v>59.4</v>
      </c>
      <c r="K182" s="61">
        <v>60.3</v>
      </c>
      <c r="L182" s="61">
        <v>58.6</v>
      </c>
      <c r="M182" s="81">
        <v>59</v>
      </c>
      <c r="N182" s="61">
        <v>3</v>
      </c>
      <c r="O182" s="61">
        <v>4</v>
      </c>
      <c r="P182" s="61">
        <v>3.4</v>
      </c>
      <c r="Q182" s="61">
        <v>4.7</v>
      </c>
      <c r="R182" s="61">
        <v>2.2999999999999998</v>
      </c>
      <c r="S182" s="61">
        <v>3.8</v>
      </c>
      <c r="T182" s="61">
        <v>4.0999999999999996</v>
      </c>
      <c r="U182" s="61">
        <v>3.2</v>
      </c>
      <c r="V182" s="61">
        <v>3.3</v>
      </c>
      <c r="W182" s="61">
        <v>-0.2</v>
      </c>
      <c r="X182" s="61">
        <v>0.7</v>
      </c>
      <c r="Y182" s="61">
        <v>0</v>
      </c>
      <c r="Z182" s="61">
        <v>0.5</v>
      </c>
      <c r="AA182" s="61">
        <v>0</v>
      </c>
      <c r="AB182" s="61">
        <v>0.5</v>
      </c>
      <c r="AC182" s="61">
        <v>0.5</v>
      </c>
      <c r="AD182" s="61">
        <v>0</v>
      </c>
      <c r="AE182" s="61">
        <v>0.2</v>
      </c>
    </row>
    <row r="183" spans="1:31" x14ac:dyDescent="0.2">
      <c r="A183" s="57" t="str">
        <f t="shared" si="6"/>
        <v>1991_9</v>
      </c>
      <c r="B183" s="57">
        <f t="shared" si="7"/>
        <v>9</v>
      </c>
      <c r="C183" s="57">
        <f t="shared" si="8"/>
        <v>1991</v>
      </c>
      <c r="D183" s="60">
        <v>33482</v>
      </c>
      <c r="E183" s="61">
        <v>59.2</v>
      </c>
      <c r="F183" s="61">
        <v>60.8</v>
      </c>
      <c r="G183" s="61">
        <v>57.4</v>
      </c>
      <c r="H183" s="61">
        <v>58.8</v>
      </c>
      <c r="I183" s="61">
        <v>58.9</v>
      </c>
      <c r="J183" s="61">
        <v>59.9</v>
      </c>
      <c r="K183" s="61">
        <v>60.4</v>
      </c>
      <c r="L183" s="61">
        <v>59.4</v>
      </c>
      <c r="M183" s="81">
        <v>59.3</v>
      </c>
      <c r="N183" s="61">
        <v>2.8</v>
      </c>
      <c r="O183" s="61">
        <v>3.9</v>
      </c>
      <c r="P183" s="61">
        <v>3.2</v>
      </c>
      <c r="Q183" s="61">
        <v>4.0999999999999996</v>
      </c>
      <c r="R183" s="61">
        <v>1.9</v>
      </c>
      <c r="S183" s="61">
        <v>3.6</v>
      </c>
      <c r="T183" s="61">
        <v>3.2</v>
      </c>
      <c r="U183" s="61">
        <v>3.8</v>
      </c>
      <c r="V183" s="61">
        <v>3.1</v>
      </c>
      <c r="W183" s="61">
        <v>0.5</v>
      </c>
      <c r="X183" s="61">
        <v>0.8</v>
      </c>
      <c r="Y183" s="61">
        <v>0.3</v>
      </c>
      <c r="Z183" s="61">
        <v>0.7</v>
      </c>
      <c r="AA183" s="61">
        <v>0.5</v>
      </c>
      <c r="AB183" s="61">
        <v>0.8</v>
      </c>
      <c r="AC183" s="61">
        <v>0.2</v>
      </c>
      <c r="AD183" s="61">
        <v>1.4</v>
      </c>
      <c r="AE183" s="61">
        <v>0.5</v>
      </c>
    </row>
    <row r="184" spans="1:31" x14ac:dyDescent="0.2">
      <c r="A184" s="57" t="str">
        <f t="shared" si="6"/>
        <v>1991_12</v>
      </c>
      <c r="B184" s="57">
        <f t="shared" si="7"/>
        <v>12</v>
      </c>
      <c r="C184" s="57">
        <f t="shared" si="8"/>
        <v>1991</v>
      </c>
      <c r="D184" s="60">
        <v>33573</v>
      </c>
      <c r="E184" s="61">
        <v>59.8</v>
      </c>
      <c r="F184" s="61">
        <v>61.2</v>
      </c>
      <c r="G184" s="61">
        <v>58</v>
      </c>
      <c r="H184" s="61">
        <v>59.3</v>
      </c>
      <c r="I184" s="61">
        <v>59.1</v>
      </c>
      <c r="J184" s="61">
        <v>60.3</v>
      </c>
      <c r="K184" s="61">
        <v>61.2</v>
      </c>
      <c r="L184" s="61">
        <v>59.9</v>
      </c>
      <c r="M184" s="81">
        <v>59.9</v>
      </c>
      <c r="N184" s="61">
        <v>1.5</v>
      </c>
      <c r="O184" s="61">
        <v>1.7</v>
      </c>
      <c r="P184" s="61">
        <v>1.8</v>
      </c>
      <c r="Q184" s="61">
        <v>1.9</v>
      </c>
      <c r="R184" s="61">
        <v>-0.2</v>
      </c>
      <c r="S184" s="61">
        <v>1.9</v>
      </c>
      <c r="T184" s="61">
        <v>1.7</v>
      </c>
      <c r="U184" s="61">
        <v>1.9</v>
      </c>
      <c r="V184" s="61">
        <v>1.5</v>
      </c>
      <c r="W184" s="61">
        <v>1</v>
      </c>
      <c r="X184" s="61">
        <v>0.7</v>
      </c>
      <c r="Y184" s="61">
        <v>1</v>
      </c>
      <c r="Z184" s="61">
        <v>0.9</v>
      </c>
      <c r="AA184" s="61">
        <v>0.3</v>
      </c>
      <c r="AB184" s="61">
        <v>0.7</v>
      </c>
      <c r="AC184" s="61">
        <v>1.3</v>
      </c>
      <c r="AD184" s="61">
        <v>0.8</v>
      </c>
      <c r="AE184" s="61">
        <v>1</v>
      </c>
    </row>
    <row r="185" spans="1:31" x14ac:dyDescent="0.2">
      <c r="A185" s="57" t="str">
        <f t="shared" si="6"/>
        <v>1992_3</v>
      </c>
      <c r="B185" s="57">
        <f t="shared" si="7"/>
        <v>3</v>
      </c>
      <c r="C185" s="57">
        <f t="shared" si="8"/>
        <v>1992</v>
      </c>
      <c r="D185" s="60">
        <v>33664</v>
      </c>
      <c r="E185" s="61">
        <v>59.8</v>
      </c>
      <c r="F185" s="61">
        <v>61.2</v>
      </c>
      <c r="G185" s="61">
        <v>58.1</v>
      </c>
      <c r="H185" s="61">
        <v>59.6</v>
      </c>
      <c r="I185" s="61">
        <v>59.1</v>
      </c>
      <c r="J185" s="61">
        <v>60.3</v>
      </c>
      <c r="K185" s="61">
        <v>61.2</v>
      </c>
      <c r="L185" s="61">
        <v>60.1</v>
      </c>
      <c r="M185" s="81">
        <v>59.9</v>
      </c>
      <c r="N185" s="61">
        <v>1.4</v>
      </c>
      <c r="O185" s="61">
        <v>2.2000000000000002</v>
      </c>
      <c r="P185" s="61">
        <v>1.6</v>
      </c>
      <c r="Q185" s="61">
        <v>2.6</v>
      </c>
      <c r="R185" s="61">
        <v>0.9</v>
      </c>
      <c r="S185" s="61">
        <v>2</v>
      </c>
      <c r="T185" s="61">
        <v>2</v>
      </c>
      <c r="U185" s="61">
        <v>2.6</v>
      </c>
      <c r="V185" s="61">
        <v>1.7</v>
      </c>
      <c r="W185" s="61">
        <v>0</v>
      </c>
      <c r="X185" s="61">
        <v>0</v>
      </c>
      <c r="Y185" s="61">
        <v>0.2</v>
      </c>
      <c r="Z185" s="61">
        <v>0.5</v>
      </c>
      <c r="AA185" s="61">
        <v>0</v>
      </c>
      <c r="AB185" s="61">
        <v>0</v>
      </c>
      <c r="AC185" s="61">
        <v>0</v>
      </c>
      <c r="AD185" s="61">
        <v>0.3</v>
      </c>
      <c r="AE185" s="61">
        <v>0</v>
      </c>
    </row>
    <row r="186" spans="1:31" x14ac:dyDescent="0.2">
      <c r="A186" s="57" t="str">
        <f t="shared" si="6"/>
        <v>1992_6</v>
      </c>
      <c r="B186" s="57">
        <f t="shared" si="7"/>
        <v>6</v>
      </c>
      <c r="C186" s="57">
        <f t="shared" si="8"/>
        <v>1992</v>
      </c>
      <c r="D186" s="60">
        <v>33756</v>
      </c>
      <c r="E186" s="61">
        <v>59.5</v>
      </c>
      <c r="F186" s="61">
        <v>61.1</v>
      </c>
      <c r="G186" s="61">
        <v>57.9</v>
      </c>
      <c r="H186" s="61">
        <v>59.6</v>
      </c>
      <c r="I186" s="61">
        <v>58.8</v>
      </c>
      <c r="J186" s="61">
        <v>60.1</v>
      </c>
      <c r="K186" s="61">
        <v>61.3</v>
      </c>
      <c r="L186" s="61">
        <v>59.9</v>
      </c>
      <c r="M186" s="81">
        <v>59.7</v>
      </c>
      <c r="N186" s="61">
        <v>1</v>
      </c>
      <c r="O186" s="61">
        <v>1.3</v>
      </c>
      <c r="P186" s="61">
        <v>1.2</v>
      </c>
      <c r="Q186" s="61">
        <v>2.1</v>
      </c>
      <c r="R186" s="61">
        <v>0.3</v>
      </c>
      <c r="S186" s="61">
        <v>1.2</v>
      </c>
      <c r="T186" s="61">
        <v>1.7</v>
      </c>
      <c r="U186" s="61">
        <v>2.2000000000000002</v>
      </c>
      <c r="V186" s="61">
        <v>1.2</v>
      </c>
      <c r="W186" s="61">
        <v>-0.5</v>
      </c>
      <c r="X186" s="61">
        <v>-0.2</v>
      </c>
      <c r="Y186" s="61">
        <v>-0.3</v>
      </c>
      <c r="Z186" s="61">
        <v>0</v>
      </c>
      <c r="AA186" s="61">
        <v>-0.5</v>
      </c>
      <c r="AB186" s="61">
        <v>-0.3</v>
      </c>
      <c r="AC186" s="61">
        <v>0.2</v>
      </c>
      <c r="AD186" s="61">
        <v>-0.3</v>
      </c>
      <c r="AE186" s="61">
        <v>-0.3</v>
      </c>
    </row>
    <row r="187" spans="1:31" x14ac:dyDescent="0.2">
      <c r="A187" s="57" t="str">
        <f t="shared" si="6"/>
        <v>1992_9</v>
      </c>
      <c r="B187" s="57">
        <f t="shared" si="7"/>
        <v>9</v>
      </c>
      <c r="C187" s="57">
        <f t="shared" si="8"/>
        <v>1992</v>
      </c>
      <c r="D187" s="60">
        <v>33848</v>
      </c>
      <c r="E187" s="61">
        <v>59.7</v>
      </c>
      <c r="F187" s="61">
        <v>61</v>
      </c>
      <c r="G187" s="61">
        <v>57.8</v>
      </c>
      <c r="H187" s="61">
        <v>60</v>
      </c>
      <c r="I187" s="61">
        <v>58.8</v>
      </c>
      <c r="J187" s="61">
        <v>60.4</v>
      </c>
      <c r="K187" s="61">
        <v>61.6</v>
      </c>
      <c r="L187" s="61">
        <v>60.3</v>
      </c>
      <c r="M187" s="81">
        <v>59.8</v>
      </c>
      <c r="N187" s="61">
        <v>0.8</v>
      </c>
      <c r="O187" s="61">
        <v>0.3</v>
      </c>
      <c r="P187" s="61">
        <v>0.7</v>
      </c>
      <c r="Q187" s="61">
        <v>2</v>
      </c>
      <c r="R187" s="61">
        <v>-0.2</v>
      </c>
      <c r="S187" s="61">
        <v>0.8</v>
      </c>
      <c r="T187" s="61">
        <v>2</v>
      </c>
      <c r="U187" s="61">
        <v>1.5</v>
      </c>
      <c r="V187" s="61">
        <v>0.8</v>
      </c>
      <c r="W187" s="61">
        <v>0.3</v>
      </c>
      <c r="X187" s="61">
        <v>-0.2</v>
      </c>
      <c r="Y187" s="61">
        <v>-0.2</v>
      </c>
      <c r="Z187" s="61">
        <v>0.7</v>
      </c>
      <c r="AA187" s="61">
        <v>0</v>
      </c>
      <c r="AB187" s="61">
        <v>0.5</v>
      </c>
      <c r="AC187" s="61">
        <v>0.5</v>
      </c>
      <c r="AD187" s="61">
        <v>0.7</v>
      </c>
      <c r="AE187" s="61">
        <v>0.2</v>
      </c>
    </row>
    <row r="188" spans="1:31" x14ac:dyDescent="0.2">
      <c r="A188" s="57" t="str">
        <f t="shared" si="6"/>
        <v>1992_12</v>
      </c>
      <c r="B188" s="57">
        <f t="shared" si="7"/>
        <v>12</v>
      </c>
      <c r="C188" s="57">
        <f t="shared" si="8"/>
        <v>1992</v>
      </c>
      <c r="D188" s="60">
        <v>33939</v>
      </c>
      <c r="E188" s="61">
        <v>60</v>
      </c>
      <c r="F188" s="61">
        <v>61.1</v>
      </c>
      <c r="G188" s="61">
        <v>58.5</v>
      </c>
      <c r="H188" s="61">
        <v>60.3</v>
      </c>
      <c r="I188" s="61">
        <v>59.1</v>
      </c>
      <c r="J188" s="61">
        <v>60.6</v>
      </c>
      <c r="K188" s="61">
        <v>61.7</v>
      </c>
      <c r="L188" s="61">
        <v>60.5</v>
      </c>
      <c r="M188" s="81">
        <v>60.1</v>
      </c>
      <c r="N188" s="61">
        <v>0.3</v>
      </c>
      <c r="O188" s="61">
        <v>-0.2</v>
      </c>
      <c r="P188" s="61">
        <v>0.9</v>
      </c>
      <c r="Q188" s="61">
        <v>1.7</v>
      </c>
      <c r="R188" s="61">
        <v>0</v>
      </c>
      <c r="S188" s="61">
        <v>0.5</v>
      </c>
      <c r="T188" s="61">
        <v>0.8</v>
      </c>
      <c r="U188" s="61">
        <v>1</v>
      </c>
      <c r="V188" s="61">
        <v>0.3</v>
      </c>
      <c r="W188" s="61">
        <v>0.5</v>
      </c>
      <c r="X188" s="61">
        <v>0.2</v>
      </c>
      <c r="Y188" s="61">
        <v>1.2</v>
      </c>
      <c r="Z188" s="61">
        <v>0.5</v>
      </c>
      <c r="AA188" s="61">
        <v>0.5</v>
      </c>
      <c r="AB188" s="61">
        <v>0.3</v>
      </c>
      <c r="AC188" s="61">
        <v>0.2</v>
      </c>
      <c r="AD188" s="61">
        <v>0.3</v>
      </c>
      <c r="AE188" s="61">
        <v>0.5</v>
      </c>
    </row>
    <row r="189" spans="1:31" x14ac:dyDescent="0.2">
      <c r="A189" s="57" t="str">
        <f t="shared" si="6"/>
        <v>1993_3</v>
      </c>
      <c r="B189" s="57">
        <f t="shared" si="7"/>
        <v>3</v>
      </c>
      <c r="C189" s="57">
        <f t="shared" si="8"/>
        <v>1993</v>
      </c>
      <c r="D189" s="60">
        <v>34029</v>
      </c>
      <c r="E189" s="61">
        <v>60.4</v>
      </c>
      <c r="F189" s="61">
        <v>61.9</v>
      </c>
      <c r="G189" s="61">
        <v>59</v>
      </c>
      <c r="H189" s="61">
        <v>60.8</v>
      </c>
      <c r="I189" s="61">
        <v>59.3</v>
      </c>
      <c r="J189" s="61">
        <v>61.2</v>
      </c>
      <c r="K189" s="61">
        <v>62.1</v>
      </c>
      <c r="L189" s="61">
        <v>61.1</v>
      </c>
      <c r="M189" s="81">
        <v>60.6</v>
      </c>
      <c r="N189" s="61">
        <v>1</v>
      </c>
      <c r="O189" s="61">
        <v>1.1000000000000001</v>
      </c>
      <c r="P189" s="61">
        <v>1.5</v>
      </c>
      <c r="Q189" s="61">
        <v>2</v>
      </c>
      <c r="R189" s="61">
        <v>0.3</v>
      </c>
      <c r="S189" s="61">
        <v>1.5</v>
      </c>
      <c r="T189" s="61">
        <v>1.5</v>
      </c>
      <c r="U189" s="61">
        <v>1.7</v>
      </c>
      <c r="V189" s="61">
        <v>1.2</v>
      </c>
      <c r="W189" s="61">
        <v>0.7</v>
      </c>
      <c r="X189" s="61">
        <v>1.3</v>
      </c>
      <c r="Y189" s="61">
        <v>0.9</v>
      </c>
      <c r="Z189" s="61">
        <v>0.8</v>
      </c>
      <c r="AA189" s="61">
        <v>0.3</v>
      </c>
      <c r="AB189" s="61">
        <v>1</v>
      </c>
      <c r="AC189" s="61">
        <v>0.6</v>
      </c>
      <c r="AD189" s="61">
        <v>1</v>
      </c>
      <c r="AE189" s="61">
        <v>0.8</v>
      </c>
    </row>
    <row r="190" spans="1:31" x14ac:dyDescent="0.2">
      <c r="A190" s="57" t="str">
        <f t="shared" si="6"/>
        <v>1993_6</v>
      </c>
      <c r="B190" s="57">
        <f t="shared" si="7"/>
        <v>6</v>
      </c>
      <c r="C190" s="57">
        <f t="shared" si="8"/>
        <v>1993</v>
      </c>
      <c r="D190" s="60">
        <v>34121</v>
      </c>
      <c r="E190" s="61">
        <v>60.5</v>
      </c>
      <c r="F190" s="61">
        <v>62.2</v>
      </c>
      <c r="G190" s="61">
        <v>59.3</v>
      </c>
      <c r="H190" s="61">
        <v>61.2</v>
      </c>
      <c r="I190" s="61">
        <v>59.5</v>
      </c>
      <c r="J190" s="61">
        <v>61.4</v>
      </c>
      <c r="K190" s="61">
        <v>62.2</v>
      </c>
      <c r="L190" s="61">
        <v>61.2</v>
      </c>
      <c r="M190" s="81">
        <v>60.8</v>
      </c>
      <c r="N190" s="61">
        <v>1.7</v>
      </c>
      <c r="O190" s="61">
        <v>1.8</v>
      </c>
      <c r="P190" s="61">
        <v>2.4</v>
      </c>
      <c r="Q190" s="61">
        <v>2.7</v>
      </c>
      <c r="R190" s="61">
        <v>1.2</v>
      </c>
      <c r="S190" s="61">
        <v>2.2000000000000002</v>
      </c>
      <c r="T190" s="61">
        <v>1.5</v>
      </c>
      <c r="U190" s="61">
        <v>2.2000000000000002</v>
      </c>
      <c r="V190" s="61">
        <v>1.8</v>
      </c>
      <c r="W190" s="61">
        <v>0.2</v>
      </c>
      <c r="X190" s="61">
        <v>0.5</v>
      </c>
      <c r="Y190" s="61">
        <v>0.5</v>
      </c>
      <c r="Z190" s="61">
        <v>0.7</v>
      </c>
      <c r="AA190" s="61">
        <v>0.3</v>
      </c>
      <c r="AB190" s="61">
        <v>0.3</v>
      </c>
      <c r="AC190" s="61">
        <v>0.2</v>
      </c>
      <c r="AD190" s="61">
        <v>0.2</v>
      </c>
      <c r="AE190" s="61">
        <v>0.3</v>
      </c>
    </row>
    <row r="191" spans="1:31" x14ac:dyDescent="0.2">
      <c r="A191" s="57" t="str">
        <f t="shared" si="6"/>
        <v>1993_9</v>
      </c>
      <c r="B191" s="57">
        <f t="shared" si="7"/>
        <v>9</v>
      </c>
      <c r="C191" s="57">
        <f t="shared" si="8"/>
        <v>1993</v>
      </c>
      <c r="D191" s="60">
        <v>34213</v>
      </c>
      <c r="E191" s="61">
        <v>60.7</v>
      </c>
      <c r="F191" s="61">
        <v>62.4</v>
      </c>
      <c r="G191" s="61">
        <v>59.4</v>
      </c>
      <c r="H191" s="61">
        <v>61.4</v>
      </c>
      <c r="I191" s="61">
        <v>60.1</v>
      </c>
      <c r="J191" s="61">
        <v>62.3</v>
      </c>
      <c r="K191" s="61">
        <v>62.5</v>
      </c>
      <c r="L191" s="61">
        <v>61.6</v>
      </c>
      <c r="M191" s="81">
        <v>61.1</v>
      </c>
      <c r="N191" s="61">
        <v>1.7</v>
      </c>
      <c r="O191" s="61">
        <v>2.2999999999999998</v>
      </c>
      <c r="P191" s="61">
        <v>2.8</v>
      </c>
      <c r="Q191" s="61">
        <v>2.2999999999999998</v>
      </c>
      <c r="R191" s="61">
        <v>2.2000000000000002</v>
      </c>
      <c r="S191" s="61">
        <v>3.1</v>
      </c>
      <c r="T191" s="61">
        <v>1.5</v>
      </c>
      <c r="U191" s="61">
        <v>2.2000000000000002</v>
      </c>
      <c r="V191" s="61">
        <v>2.2000000000000002</v>
      </c>
      <c r="W191" s="61">
        <v>0.3</v>
      </c>
      <c r="X191" s="61">
        <v>0.3</v>
      </c>
      <c r="Y191" s="61">
        <v>0.2</v>
      </c>
      <c r="Z191" s="61">
        <v>0.3</v>
      </c>
      <c r="AA191" s="61">
        <v>1</v>
      </c>
      <c r="AB191" s="61">
        <v>1.5</v>
      </c>
      <c r="AC191" s="61">
        <v>0.5</v>
      </c>
      <c r="AD191" s="61">
        <v>0.7</v>
      </c>
      <c r="AE191" s="61">
        <v>0.5</v>
      </c>
    </row>
    <row r="192" spans="1:31" x14ac:dyDescent="0.2">
      <c r="A192" s="57" t="str">
        <f t="shared" si="6"/>
        <v>1993_12</v>
      </c>
      <c r="B192" s="57">
        <f t="shared" si="7"/>
        <v>12</v>
      </c>
      <c r="C192" s="57">
        <f t="shared" si="8"/>
        <v>1993</v>
      </c>
      <c r="D192" s="60">
        <v>34304</v>
      </c>
      <c r="E192" s="61">
        <v>60.8</v>
      </c>
      <c r="F192" s="61">
        <v>62.6</v>
      </c>
      <c r="G192" s="61">
        <v>59.6</v>
      </c>
      <c r="H192" s="61">
        <v>61.4</v>
      </c>
      <c r="I192" s="61">
        <v>60.5</v>
      </c>
      <c r="J192" s="61">
        <v>62.6</v>
      </c>
      <c r="K192" s="61">
        <v>63.2</v>
      </c>
      <c r="L192" s="61">
        <v>61.8</v>
      </c>
      <c r="M192" s="81">
        <v>61.2</v>
      </c>
      <c r="N192" s="61">
        <v>1.3</v>
      </c>
      <c r="O192" s="61">
        <v>2.5</v>
      </c>
      <c r="P192" s="61">
        <v>1.9</v>
      </c>
      <c r="Q192" s="61">
        <v>1.8</v>
      </c>
      <c r="R192" s="61">
        <v>2.4</v>
      </c>
      <c r="S192" s="61">
        <v>3.3</v>
      </c>
      <c r="T192" s="61">
        <v>2.4</v>
      </c>
      <c r="U192" s="61">
        <v>2.1</v>
      </c>
      <c r="V192" s="61">
        <v>1.8</v>
      </c>
      <c r="W192" s="61">
        <v>0.2</v>
      </c>
      <c r="X192" s="61">
        <v>0.3</v>
      </c>
      <c r="Y192" s="61">
        <v>0.3</v>
      </c>
      <c r="Z192" s="61">
        <v>0</v>
      </c>
      <c r="AA192" s="61">
        <v>0.7</v>
      </c>
      <c r="AB192" s="61">
        <v>0.5</v>
      </c>
      <c r="AC192" s="61">
        <v>1.1000000000000001</v>
      </c>
      <c r="AD192" s="61">
        <v>0.3</v>
      </c>
      <c r="AE192" s="61">
        <v>0.2</v>
      </c>
    </row>
    <row r="193" spans="1:31" x14ac:dyDescent="0.2">
      <c r="A193" s="57" t="str">
        <f t="shared" si="6"/>
        <v>1994_3</v>
      </c>
      <c r="B193" s="57">
        <f t="shared" si="7"/>
        <v>3</v>
      </c>
      <c r="C193" s="57">
        <f t="shared" si="8"/>
        <v>1994</v>
      </c>
      <c r="D193" s="60">
        <v>34394</v>
      </c>
      <c r="E193" s="61">
        <v>60.9</v>
      </c>
      <c r="F193" s="61">
        <v>62.8</v>
      </c>
      <c r="G193" s="61">
        <v>59.9</v>
      </c>
      <c r="H193" s="61">
        <v>61.9</v>
      </c>
      <c r="I193" s="61">
        <v>60.5</v>
      </c>
      <c r="J193" s="61">
        <v>62.8</v>
      </c>
      <c r="K193" s="61">
        <v>63</v>
      </c>
      <c r="L193" s="61">
        <v>61.8</v>
      </c>
      <c r="M193" s="81">
        <v>61.5</v>
      </c>
      <c r="N193" s="61">
        <v>0.8</v>
      </c>
      <c r="O193" s="61">
        <v>1.5</v>
      </c>
      <c r="P193" s="61">
        <v>1.5</v>
      </c>
      <c r="Q193" s="61">
        <v>1.8</v>
      </c>
      <c r="R193" s="61">
        <v>2</v>
      </c>
      <c r="S193" s="61">
        <v>2.6</v>
      </c>
      <c r="T193" s="61">
        <v>1.4</v>
      </c>
      <c r="U193" s="61">
        <v>1.1000000000000001</v>
      </c>
      <c r="V193" s="61">
        <v>1.5</v>
      </c>
      <c r="W193" s="61">
        <v>0.2</v>
      </c>
      <c r="X193" s="61">
        <v>0.3</v>
      </c>
      <c r="Y193" s="61">
        <v>0.5</v>
      </c>
      <c r="Z193" s="61">
        <v>0.8</v>
      </c>
      <c r="AA193" s="61">
        <v>0</v>
      </c>
      <c r="AB193" s="61">
        <v>0.3</v>
      </c>
      <c r="AC193" s="61">
        <v>-0.3</v>
      </c>
      <c r="AD193" s="61">
        <v>0</v>
      </c>
      <c r="AE193" s="61">
        <v>0.5</v>
      </c>
    </row>
    <row r="194" spans="1:31" x14ac:dyDescent="0.2">
      <c r="A194" s="57" t="str">
        <f t="shared" si="6"/>
        <v>1994_6</v>
      </c>
      <c r="B194" s="57">
        <f t="shared" si="7"/>
        <v>6</v>
      </c>
      <c r="C194" s="57">
        <f t="shared" si="8"/>
        <v>1994</v>
      </c>
      <c r="D194" s="60">
        <v>34486</v>
      </c>
      <c r="E194" s="61">
        <v>61.4</v>
      </c>
      <c r="F194" s="61">
        <v>63.3</v>
      </c>
      <c r="G194" s="61">
        <v>60.3</v>
      </c>
      <c r="H194" s="61">
        <v>62.3</v>
      </c>
      <c r="I194" s="61">
        <v>60.8</v>
      </c>
      <c r="J194" s="61">
        <v>63.1</v>
      </c>
      <c r="K194" s="61">
        <v>63.5</v>
      </c>
      <c r="L194" s="61">
        <v>62.2</v>
      </c>
      <c r="M194" s="81">
        <v>61.9</v>
      </c>
      <c r="N194" s="61">
        <v>1.5</v>
      </c>
      <c r="O194" s="61">
        <v>1.8</v>
      </c>
      <c r="P194" s="61">
        <v>1.7</v>
      </c>
      <c r="Q194" s="61">
        <v>1.8</v>
      </c>
      <c r="R194" s="61">
        <v>2.2000000000000002</v>
      </c>
      <c r="S194" s="61">
        <v>2.8</v>
      </c>
      <c r="T194" s="61">
        <v>2.1</v>
      </c>
      <c r="U194" s="61">
        <v>1.6</v>
      </c>
      <c r="V194" s="61">
        <v>1.8</v>
      </c>
      <c r="W194" s="61">
        <v>0.8</v>
      </c>
      <c r="X194" s="61">
        <v>0.8</v>
      </c>
      <c r="Y194" s="61">
        <v>0.7</v>
      </c>
      <c r="Z194" s="61">
        <v>0.6</v>
      </c>
      <c r="AA194" s="61">
        <v>0.5</v>
      </c>
      <c r="AB194" s="61">
        <v>0.5</v>
      </c>
      <c r="AC194" s="61">
        <v>0.8</v>
      </c>
      <c r="AD194" s="61">
        <v>0.6</v>
      </c>
      <c r="AE194" s="61">
        <v>0.7</v>
      </c>
    </row>
    <row r="195" spans="1:31" x14ac:dyDescent="0.2">
      <c r="A195" s="57" t="str">
        <f t="shared" si="6"/>
        <v>1994_9</v>
      </c>
      <c r="B195" s="57">
        <f t="shared" si="7"/>
        <v>9</v>
      </c>
      <c r="C195" s="57">
        <f t="shared" si="8"/>
        <v>1994</v>
      </c>
      <c r="D195" s="60">
        <v>34578</v>
      </c>
      <c r="E195" s="61">
        <v>62</v>
      </c>
      <c r="F195" s="61">
        <v>63.4</v>
      </c>
      <c r="G195" s="61">
        <v>60.9</v>
      </c>
      <c r="H195" s="61">
        <v>62.6</v>
      </c>
      <c r="I195" s="61">
        <v>61.3</v>
      </c>
      <c r="J195" s="61">
        <v>63.6</v>
      </c>
      <c r="K195" s="61">
        <v>63.9</v>
      </c>
      <c r="L195" s="61">
        <v>62.5</v>
      </c>
      <c r="M195" s="81">
        <v>62.3</v>
      </c>
      <c r="N195" s="61">
        <v>2.1</v>
      </c>
      <c r="O195" s="61">
        <v>1.6</v>
      </c>
      <c r="P195" s="61">
        <v>2.5</v>
      </c>
      <c r="Q195" s="61">
        <v>2</v>
      </c>
      <c r="R195" s="61">
        <v>2</v>
      </c>
      <c r="S195" s="61">
        <v>2.1</v>
      </c>
      <c r="T195" s="61">
        <v>2.2000000000000002</v>
      </c>
      <c r="U195" s="61">
        <v>1.5</v>
      </c>
      <c r="V195" s="61">
        <v>2</v>
      </c>
      <c r="W195" s="61">
        <v>1</v>
      </c>
      <c r="X195" s="61">
        <v>0.2</v>
      </c>
      <c r="Y195" s="61">
        <v>1</v>
      </c>
      <c r="Z195" s="61">
        <v>0.5</v>
      </c>
      <c r="AA195" s="61">
        <v>0.8</v>
      </c>
      <c r="AB195" s="61">
        <v>0.8</v>
      </c>
      <c r="AC195" s="61">
        <v>0.6</v>
      </c>
      <c r="AD195" s="61">
        <v>0.5</v>
      </c>
      <c r="AE195" s="61">
        <v>0.6</v>
      </c>
    </row>
    <row r="196" spans="1:31" x14ac:dyDescent="0.2">
      <c r="A196" s="57" t="str">
        <f t="shared" si="6"/>
        <v>1994_12</v>
      </c>
      <c r="B196" s="57">
        <f t="shared" si="7"/>
        <v>12</v>
      </c>
      <c r="C196" s="57">
        <f t="shared" si="8"/>
        <v>1994</v>
      </c>
      <c r="D196" s="60">
        <v>34669</v>
      </c>
      <c r="E196" s="61">
        <v>62.4</v>
      </c>
      <c r="F196" s="61">
        <v>63.9</v>
      </c>
      <c r="G196" s="61">
        <v>61.5</v>
      </c>
      <c r="H196" s="61">
        <v>63.2</v>
      </c>
      <c r="I196" s="61">
        <v>61.8</v>
      </c>
      <c r="J196" s="61">
        <v>64.099999999999994</v>
      </c>
      <c r="K196" s="61">
        <v>64.3</v>
      </c>
      <c r="L196" s="61">
        <v>63.2</v>
      </c>
      <c r="M196" s="81">
        <v>62.8</v>
      </c>
      <c r="N196" s="61">
        <v>2.6</v>
      </c>
      <c r="O196" s="61">
        <v>2.1</v>
      </c>
      <c r="P196" s="61">
        <v>3.2</v>
      </c>
      <c r="Q196" s="61">
        <v>2.9</v>
      </c>
      <c r="R196" s="61">
        <v>2.1</v>
      </c>
      <c r="S196" s="61">
        <v>2.4</v>
      </c>
      <c r="T196" s="61">
        <v>1.7</v>
      </c>
      <c r="U196" s="61">
        <v>2.2999999999999998</v>
      </c>
      <c r="V196" s="61">
        <v>2.6</v>
      </c>
      <c r="W196" s="61">
        <v>0.6</v>
      </c>
      <c r="X196" s="61">
        <v>0.8</v>
      </c>
      <c r="Y196" s="61">
        <v>1</v>
      </c>
      <c r="Z196" s="61">
        <v>1</v>
      </c>
      <c r="AA196" s="61">
        <v>0.8</v>
      </c>
      <c r="AB196" s="61">
        <v>0.8</v>
      </c>
      <c r="AC196" s="61">
        <v>0.6</v>
      </c>
      <c r="AD196" s="61">
        <v>1.1000000000000001</v>
      </c>
      <c r="AE196" s="61">
        <v>0.8</v>
      </c>
    </row>
    <row r="197" spans="1:31" x14ac:dyDescent="0.2">
      <c r="A197" s="57" t="str">
        <f t="shared" si="6"/>
        <v>1995_3</v>
      </c>
      <c r="B197" s="57">
        <f t="shared" si="7"/>
        <v>3</v>
      </c>
      <c r="C197" s="57">
        <f t="shared" si="8"/>
        <v>1995</v>
      </c>
      <c r="D197" s="60">
        <v>34759</v>
      </c>
      <c r="E197" s="61">
        <v>63.5</v>
      </c>
      <c r="F197" s="61">
        <v>65</v>
      </c>
      <c r="G197" s="61">
        <v>62.6</v>
      </c>
      <c r="H197" s="61">
        <v>64.2</v>
      </c>
      <c r="I197" s="61">
        <v>63</v>
      </c>
      <c r="J197" s="61">
        <v>65.2</v>
      </c>
      <c r="K197" s="61">
        <v>65.2</v>
      </c>
      <c r="L197" s="61">
        <v>64.5</v>
      </c>
      <c r="M197" s="81">
        <v>63.8</v>
      </c>
      <c r="N197" s="61">
        <v>4.3</v>
      </c>
      <c r="O197" s="61">
        <v>3.5</v>
      </c>
      <c r="P197" s="61">
        <v>4.5</v>
      </c>
      <c r="Q197" s="61">
        <v>3.7</v>
      </c>
      <c r="R197" s="61">
        <v>4.0999999999999996</v>
      </c>
      <c r="S197" s="61">
        <v>3.8</v>
      </c>
      <c r="T197" s="61">
        <v>3.5</v>
      </c>
      <c r="U197" s="61">
        <v>4.4000000000000004</v>
      </c>
      <c r="V197" s="61">
        <v>3.7</v>
      </c>
      <c r="W197" s="61">
        <v>1.8</v>
      </c>
      <c r="X197" s="61">
        <v>1.7</v>
      </c>
      <c r="Y197" s="61">
        <v>1.8</v>
      </c>
      <c r="Z197" s="61">
        <v>1.6</v>
      </c>
      <c r="AA197" s="61">
        <v>1.9</v>
      </c>
      <c r="AB197" s="61">
        <v>1.7</v>
      </c>
      <c r="AC197" s="61">
        <v>1.4</v>
      </c>
      <c r="AD197" s="61">
        <v>2.1</v>
      </c>
      <c r="AE197" s="61">
        <v>1.6</v>
      </c>
    </row>
    <row r="198" spans="1:31" x14ac:dyDescent="0.2">
      <c r="A198" s="57" t="str">
        <f t="shared" si="6"/>
        <v>1995_6</v>
      </c>
      <c r="B198" s="57">
        <f t="shared" si="7"/>
        <v>6</v>
      </c>
      <c r="C198" s="57">
        <f t="shared" si="8"/>
        <v>1995</v>
      </c>
      <c r="D198" s="60">
        <v>34851</v>
      </c>
      <c r="E198" s="61">
        <v>64.400000000000006</v>
      </c>
      <c r="F198" s="61">
        <v>65.599999999999994</v>
      </c>
      <c r="G198" s="61">
        <v>63.2</v>
      </c>
      <c r="H198" s="61">
        <v>64.7</v>
      </c>
      <c r="I198" s="61">
        <v>64</v>
      </c>
      <c r="J198" s="61">
        <v>65.7</v>
      </c>
      <c r="K198" s="61">
        <v>66</v>
      </c>
      <c r="L198" s="61">
        <v>65.3</v>
      </c>
      <c r="M198" s="81">
        <v>64.7</v>
      </c>
      <c r="N198" s="61">
        <v>4.9000000000000004</v>
      </c>
      <c r="O198" s="61">
        <v>3.6</v>
      </c>
      <c r="P198" s="61">
        <v>4.8</v>
      </c>
      <c r="Q198" s="61">
        <v>3.9</v>
      </c>
      <c r="R198" s="61">
        <v>5.3</v>
      </c>
      <c r="S198" s="61">
        <v>4.0999999999999996</v>
      </c>
      <c r="T198" s="61">
        <v>3.9</v>
      </c>
      <c r="U198" s="61">
        <v>5</v>
      </c>
      <c r="V198" s="61">
        <v>4.5</v>
      </c>
      <c r="W198" s="61">
        <v>1.4</v>
      </c>
      <c r="X198" s="61">
        <v>0.9</v>
      </c>
      <c r="Y198" s="61">
        <v>1</v>
      </c>
      <c r="Z198" s="61">
        <v>0.8</v>
      </c>
      <c r="AA198" s="61">
        <v>1.6</v>
      </c>
      <c r="AB198" s="61">
        <v>0.8</v>
      </c>
      <c r="AC198" s="61">
        <v>1.2</v>
      </c>
      <c r="AD198" s="61">
        <v>1.2</v>
      </c>
      <c r="AE198" s="61">
        <v>1.4</v>
      </c>
    </row>
    <row r="199" spans="1:31" x14ac:dyDescent="0.2">
      <c r="A199" s="57" t="str">
        <f t="shared" si="6"/>
        <v>1995_9</v>
      </c>
      <c r="B199" s="57">
        <f t="shared" si="7"/>
        <v>9</v>
      </c>
      <c r="C199" s="57">
        <f t="shared" si="8"/>
        <v>1995</v>
      </c>
      <c r="D199" s="60">
        <v>34943</v>
      </c>
      <c r="E199" s="61">
        <v>65.5</v>
      </c>
      <c r="F199" s="61">
        <v>66.400000000000006</v>
      </c>
      <c r="G199" s="61">
        <v>63.8</v>
      </c>
      <c r="H199" s="61">
        <v>65.400000000000006</v>
      </c>
      <c r="I199" s="61">
        <v>64.400000000000006</v>
      </c>
      <c r="J199" s="61">
        <v>66.5</v>
      </c>
      <c r="K199" s="61">
        <v>66.7</v>
      </c>
      <c r="L199" s="61">
        <v>66.099999999999994</v>
      </c>
      <c r="M199" s="81">
        <v>65.5</v>
      </c>
      <c r="N199" s="61">
        <v>5.6</v>
      </c>
      <c r="O199" s="61">
        <v>4.7</v>
      </c>
      <c r="P199" s="61">
        <v>4.8</v>
      </c>
      <c r="Q199" s="61">
        <v>4.5</v>
      </c>
      <c r="R199" s="61">
        <v>5.0999999999999996</v>
      </c>
      <c r="S199" s="61">
        <v>4.5999999999999996</v>
      </c>
      <c r="T199" s="61">
        <v>4.4000000000000004</v>
      </c>
      <c r="U199" s="61">
        <v>5.8</v>
      </c>
      <c r="V199" s="61">
        <v>5.0999999999999996</v>
      </c>
      <c r="W199" s="61">
        <v>1.7</v>
      </c>
      <c r="X199" s="61">
        <v>1.2</v>
      </c>
      <c r="Y199" s="61">
        <v>0.9</v>
      </c>
      <c r="Z199" s="61">
        <v>1.1000000000000001</v>
      </c>
      <c r="AA199" s="61">
        <v>0.6</v>
      </c>
      <c r="AB199" s="61">
        <v>1.2</v>
      </c>
      <c r="AC199" s="61">
        <v>1.1000000000000001</v>
      </c>
      <c r="AD199" s="61">
        <v>1.2</v>
      </c>
      <c r="AE199" s="61">
        <v>1.2</v>
      </c>
    </row>
    <row r="200" spans="1:31" x14ac:dyDescent="0.2">
      <c r="A200" s="57" t="str">
        <f t="shared" si="6"/>
        <v>1995_12</v>
      </c>
      <c r="B200" s="57">
        <f t="shared" si="7"/>
        <v>12</v>
      </c>
      <c r="C200" s="57">
        <f t="shared" si="8"/>
        <v>1995</v>
      </c>
      <c r="D200" s="60">
        <v>35034</v>
      </c>
      <c r="E200" s="61">
        <v>66.099999999999994</v>
      </c>
      <c r="F200" s="61">
        <v>66.900000000000006</v>
      </c>
      <c r="G200" s="61">
        <v>64.2</v>
      </c>
      <c r="H200" s="61">
        <v>66</v>
      </c>
      <c r="I200" s="61">
        <v>64.8</v>
      </c>
      <c r="J200" s="61">
        <v>66.900000000000006</v>
      </c>
      <c r="K200" s="61">
        <v>67.400000000000006</v>
      </c>
      <c r="L200" s="61">
        <v>66.599999999999994</v>
      </c>
      <c r="M200" s="81">
        <v>66</v>
      </c>
      <c r="N200" s="61">
        <v>5.9</v>
      </c>
      <c r="O200" s="61">
        <v>4.7</v>
      </c>
      <c r="P200" s="61">
        <v>4.4000000000000004</v>
      </c>
      <c r="Q200" s="61">
        <v>4.4000000000000004</v>
      </c>
      <c r="R200" s="61">
        <v>4.9000000000000004</v>
      </c>
      <c r="S200" s="61">
        <v>4.4000000000000004</v>
      </c>
      <c r="T200" s="61">
        <v>4.8</v>
      </c>
      <c r="U200" s="61">
        <v>5.4</v>
      </c>
      <c r="V200" s="61">
        <v>5.0999999999999996</v>
      </c>
      <c r="W200" s="61">
        <v>0.9</v>
      </c>
      <c r="X200" s="61">
        <v>0.8</v>
      </c>
      <c r="Y200" s="61">
        <v>0.6</v>
      </c>
      <c r="Z200" s="61">
        <v>0.9</v>
      </c>
      <c r="AA200" s="61">
        <v>0.6</v>
      </c>
      <c r="AB200" s="61">
        <v>0.6</v>
      </c>
      <c r="AC200" s="61">
        <v>1</v>
      </c>
      <c r="AD200" s="61">
        <v>0.8</v>
      </c>
      <c r="AE200" s="61">
        <v>0.8</v>
      </c>
    </row>
    <row r="201" spans="1:31" x14ac:dyDescent="0.2">
      <c r="A201" s="57" t="str">
        <f t="shared" si="6"/>
        <v>1996_3</v>
      </c>
      <c r="B201" s="57">
        <f t="shared" si="7"/>
        <v>3</v>
      </c>
      <c r="C201" s="57">
        <f t="shared" si="8"/>
        <v>1996</v>
      </c>
      <c r="D201" s="60">
        <v>35125</v>
      </c>
      <c r="E201" s="61">
        <v>66.5</v>
      </c>
      <c r="F201" s="61">
        <v>66.8</v>
      </c>
      <c r="G201" s="61">
        <v>64.7</v>
      </c>
      <c r="H201" s="61">
        <v>66.2</v>
      </c>
      <c r="I201" s="61">
        <v>65.2</v>
      </c>
      <c r="J201" s="61">
        <v>67.400000000000006</v>
      </c>
      <c r="K201" s="61">
        <v>67.7</v>
      </c>
      <c r="L201" s="61">
        <v>67</v>
      </c>
      <c r="M201" s="81">
        <v>66.2</v>
      </c>
      <c r="N201" s="61">
        <v>4.7</v>
      </c>
      <c r="O201" s="61">
        <v>2.8</v>
      </c>
      <c r="P201" s="61">
        <v>3.4</v>
      </c>
      <c r="Q201" s="61">
        <v>3.1</v>
      </c>
      <c r="R201" s="61">
        <v>3.5</v>
      </c>
      <c r="S201" s="61">
        <v>3.4</v>
      </c>
      <c r="T201" s="61">
        <v>3.8</v>
      </c>
      <c r="U201" s="61">
        <v>3.9</v>
      </c>
      <c r="V201" s="61">
        <v>3.8</v>
      </c>
      <c r="W201" s="61">
        <v>0.6</v>
      </c>
      <c r="X201" s="61">
        <v>-0.1</v>
      </c>
      <c r="Y201" s="61">
        <v>0.8</v>
      </c>
      <c r="Z201" s="61">
        <v>0.3</v>
      </c>
      <c r="AA201" s="61">
        <v>0.6</v>
      </c>
      <c r="AB201" s="61">
        <v>0.7</v>
      </c>
      <c r="AC201" s="61">
        <v>0.4</v>
      </c>
      <c r="AD201" s="61">
        <v>0.6</v>
      </c>
      <c r="AE201" s="61">
        <v>0.3</v>
      </c>
    </row>
    <row r="202" spans="1:31" x14ac:dyDescent="0.2">
      <c r="A202" s="57" t="str">
        <f t="shared" si="6"/>
        <v>1996_6</v>
      </c>
      <c r="B202" s="57">
        <f t="shared" si="7"/>
        <v>6</v>
      </c>
      <c r="C202" s="57">
        <f t="shared" si="8"/>
        <v>1996</v>
      </c>
      <c r="D202" s="60">
        <v>35217</v>
      </c>
      <c r="E202" s="61">
        <v>67</v>
      </c>
      <c r="F202" s="61">
        <v>67.3</v>
      </c>
      <c r="G202" s="61">
        <v>65.099999999999994</v>
      </c>
      <c r="H202" s="61">
        <v>66.5</v>
      </c>
      <c r="I202" s="61">
        <v>65.7</v>
      </c>
      <c r="J202" s="61">
        <v>67.7</v>
      </c>
      <c r="K202" s="61">
        <v>68.3</v>
      </c>
      <c r="L202" s="61">
        <v>67.400000000000006</v>
      </c>
      <c r="M202" s="81">
        <v>66.7</v>
      </c>
      <c r="N202" s="61">
        <v>4</v>
      </c>
      <c r="O202" s="61">
        <v>2.6</v>
      </c>
      <c r="P202" s="61">
        <v>3</v>
      </c>
      <c r="Q202" s="61">
        <v>2.8</v>
      </c>
      <c r="R202" s="61">
        <v>2.7</v>
      </c>
      <c r="S202" s="61">
        <v>3</v>
      </c>
      <c r="T202" s="61">
        <v>3.5</v>
      </c>
      <c r="U202" s="61">
        <v>3.2</v>
      </c>
      <c r="V202" s="61">
        <v>3.1</v>
      </c>
      <c r="W202" s="61">
        <v>0.8</v>
      </c>
      <c r="X202" s="61">
        <v>0.7</v>
      </c>
      <c r="Y202" s="61">
        <v>0.6</v>
      </c>
      <c r="Z202" s="61">
        <v>0.5</v>
      </c>
      <c r="AA202" s="61">
        <v>0.8</v>
      </c>
      <c r="AB202" s="61">
        <v>0.4</v>
      </c>
      <c r="AC202" s="61">
        <v>0.9</v>
      </c>
      <c r="AD202" s="61">
        <v>0.6</v>
      </c>
      <c r="AE202" s="61">
        <v>0.8</v>
      </c>
    </row>
    <row r="203" spans="1:31" x14ac:dyDescent="0.2">
      <c r="A203" s="57" t="str">
        <f t="shared" si="6"/>
        <v>1996_9</v>
      </c>
      <c r="B203" s="57">
        <f t="shared" si="7"/>
        <v>9</v>
      </c>
      <c r="C203" s="57">
        <f t="shared" si="8"/>
        <v>1996</v>
      </c>
      <c r="D203" s="60">
        <v>35309</v>
      </c>
      <c r="E203" s="61">
        <v>67.099999999999994</v>
      </c>
      <c r="F203" s="61">
        <v>67.599999999999994</v>
      </c>
      <c r="G203" s="61">
        <v>65.2</v>
      </c>
      <c r="H203" s="61">
        <v>66.599999999999994</v>
      </c>
      <c r="I203" s="61">
        <v>65.900000000000006</v>
      </c>
      <c r="J203" s="61">
        <v>68</v>
      </c>
      <c r="K203" s="61">
        <v>68.8</v>
      </c>
      <c r="L203" s="61">
        <v>67.400000000000006</v>
      </c>
      <c r="M203" s="81">
        <v>66.900000000000006</v>
      </c>
      <c r="N203" s="61">
        <v>2.4</v>
      </c>
      <c r="O203" s="61">
        <v>1.8</v>
      </c>
      <c r="P203" s="61">
        <v>2.2000000000000002</v>
      </c>
      <c r="Q203" s="61">
        <v>1.8</v>
      </c>
      <c r="R203" s="61">
        <v>2.2999999999999998</v>
      </c>
      <c r="S203" s="61">
        <v>2.2999999999999998</v>
      </c>
      <c r="T203" s="61">
        <v>3.1</v>
      </c>
      <c r="U203" s="61">
        <v>2</v>
      </c>
      <c r="V203" s="61">
        <v>2.1</v>
      </c>
      <c r="W203" s="61">
        <v>0.1</v>
      </c>
      <c r="X203" s="61">
        <v>0.4</v>
      </c>
      <c r="Y203" s="61">
        <v>0.2</v>
      </c>
      <c r="Z203" s="61">
        <v>0.2</v>
      </c>
      <c r="AA203" s="61">
        <v>0.3</v>
      </c>
      <c r="AB203" s="61">
        <v>0.4</v>
      </c>
      <c r="AC203" s="61">
        <v>0.7</v>
      </c>
      <c r="AD203" s="61">
        <v>0</v>
      </c>
      <c r="AE203" s="61">
        <v>0.3</v>
      </c>
    </row>
    <row r="204" spans="1:31" x14ac:dyDescent="0.2">
      <c r="A204" s="57" t="str">
        <f t="shared" ref="A204:A267" si="9">C204&amp;"_"&amp;B204</f>
        <v>1996_12</v>
      </c>
      <c r="B204" s="57">
        <f t="shared" ref="B204:B267" si="10">MONTH(D204)</f>
        <v>12</v>
      </c>
      <c r="C204" s="57">
        <f t="shared" ref="C204:C267" si="11">YEAR(D204)</f>
        <v>1996</v>
      </c>
      <c r="D204" s="60">
        <v>35400</v>
      </c>
      <c r="E204" s="61">
        <v>67.2</v>
      </c>
      <c r="F204" s="61">
        <v>67.7</v>
      </c>
      <c r="G204" s="61">
        <v>65.3</v>
      </c>
      <c r="H204" s="61">
        <v>66.8</v>
      </c>
      <c r="I204" s="61">
        <v>66</v>
      </c>
      <c r="J204" s="61">
        <v>68.099999999999994</v>
      </c>
      <c r="K204" s="61">
        <v>68.8</v>
      </c>
      <c r="L204" s="61">
        <v>67.400000000000006</v>
      </c>
      <c r="M204" s="81">
        <v>67</v>
      </c>
      <c r="N204" s="61">
        <v>1.7</v>
      </c>
      <c r="O204" s="61">
        <v>1.2</v>
      </c>
      <c r="P204" s="61">
        <v>1.7</v>
      </c>
      <c r="Q204" s="61">
        <v>1.2</v>
      </c>
      <c r="R204" s="61">
        <v>1.9</v>
      </c>
      <c r="S204" s="61">
        <v>1.8</v>
      </c>
      <c r="T204" s="61">
        <v>2.1</v>
      </c>
      <c r="U204" s="61">
        <v>1.2</v>
      </c>
      <c r="V204" s="61">
        <v>1.5</v>
      </c>
      <c r="W204" s="61">
        <v>0.1</v>
      </c>
      <c r="X204" s="61">
        <v>0.1</v>
      </c>
      <c r="Y204" s="61">
        <v>0.2</v>
      </c>
      <c r="Z204" s="61">
        <v>0.3</v>
      </c>
      <c r="AA204" s="61">
        <v>0.2</v>
      </c>
      <c r="AB204" s="61">
        <v>0.1</v>
      </c>
      <c r="AC204" s="61">
        <v>0</v>
      </c>
      <c r="AD204" s="61">
        <v>0</v>
      </c>
      <c r="AE204" s="61">
        <v>0.1</v>
      </c>
    </row>
    <row r="205" spans="1:31" x14ac:dyDescent="0.2">
      <c r="A205" s="57" t="str">
        <f t="shared" si="9"/>
        <v>1997_3</v>
      </c>
      <c r="B205" s="57">
        <f t="shared" si="10"/>
        <v>3</v>
      </c>
      <c r="C205" s="57">
        <f t="shared" si="11"/>
        <v>1997</v>
      </c>
      <c r="D205" s="60">
        <v>35490</v>
      </c>
      <c r="E205" s="61">
        <v>67.3</v>
      </c>
      <c r="F205" s="61">
        <v>67.8</v>
      </c>
      <c r="G205" s="61">
        <v>65.7</v>
      </c>
      <c r="H205" s="61">
        <v>66.8</v>
      </c>
      <c r="I205" s="61">
        <v>65.900000000000006</v>
      </c>
      <c r="J205" s="61">
        <v>68.400000000000006</v>
      </c>
      <c r="K205" s="61">
        <v>68.8</v>
      </c>
      <c r="L205" s="61">
        <v>67.400000000000006</v>
      </c>
      <c r="M205" s="81">
        <v>67.099999999999994</v>
      </c>
      <c r="N205" s="61">
        <v>1.2</v>
      </c>
      <c r="O205" s="61">
        <v>1.5</v>
      </c>
      <c r="P205" s="61">
        <v>1.5</v>
      </c>
      <c r="Q205" s="61">
        <v>0.9</v>
      </c>
      <c r="R205" s="61">
        <v>1.1000000000000001</v>
      </c>
      <c r="S205" s="61">
        <v>1.5</v>
      </c>
      <c r="T205" s="61">
        <v>1.6</v>
      </c>
      <c r="U205" s="61">
        <v>0.6</v>
      </c>
      <c r="V205" s="61">
        <v>1.4</v>
      </c>
      <c r="W205" s="61">
        <v>0.1</v>
      </c>
      <c r="X205" s="61">
        <v>0.1</v>
      </c>
      <c r="Y205" s="61">
        <v>0.6</v>
      </c>
      <c r="Z205" s="61">
        <v>0</v>
      </c>
      <c r="AA205" s="61">
        <v>-0.2</v>
      </c>
      <c r="AB205" s="61">
        <v>0.4</v>
      </c>
      <c r="AC205" s="61">
        <v>0</v>
      </c>
      <c r="AD205" s="61">
        <v>0</v>
      </c>
      <c r="AE205" s="61">
        <v>0.1</v>
      </c>
    </row>
    <row r="206" spans="1:31" x14ac:dyDescent="0.2">
      <c r="A206" s="57" t="str">
        <f t="shared" si="9"/>
        <v>1997_6</v>
      </c>
      <c r="B206" s="57">
        <f t="shared" si="10"/>
        <v>6</v>
      </c>
      <c r="C206" s="57">
        <f t="shared" si="11"/>
        <v>1997</v>
      </c>
      <c r="D206" s="60">
        <v>35582</v>
      </c>
      <c r="E206" s="61">
        <v>67.099999999999994</v>
      </c>
      <c r="F206" s="61">
        <v>67.7</v>
      </c>
      <c r="G206" s="61">
        <v>65.5</v>
      </c>
      <c r="H206" s="61">
        <v>66.400000000000006</v>
      </c>
      <c r="I206" s="61">
        <v>65.8</v>
      </c>
      <c r="J206" s="61">
        <v>68.099999999999994</v>
      </c>
      <c r="K206" s="61">
        <v>68.7</v>
      </c>
      <c r="L206" s="61">
        <v>66.8</v>
      </c>
      <c r="M206" s="81">
        <v>66.900000000000006</v>
      </c>
      <c r="N206" s="61">
        <v>0.1</v>
      </c>
      <c r="O206" s="61">
        <v>0.6</v>
      </c>
      <c r="P206" s="61">
        <v>0.6</v>
      </c>
      <c r="Q206" s="61">
        <v>-0.2</v>
      </c>
      <c r="R206" s="61">
        <v>0.2</v>
      </c>
      <c r="S206" s="61">
        <v>0.6</v>
      </c>
      <c r="T206" s="61">
        <v>0.6</v>
      </c>
      <c r="U206" s="61">
        <v>-0.9</v>
      </c>
      <c r="V206" s="61">
        <v>0.3</v>
      </c>
      <c r="W206" s="61">
        <v>-0.3</v>
      </c>
      <c r="X206" s="61">
        <v>-0.1</v>
      </c>
      <c r="Y206" s="61">
        <v>-0.3</v>
      </c>
      <c r="Z206" s="61">
        <v>-0.6</v>
      </c>
      <c r="AA206" s="61">
        <v>-0.2</v>
      </c>
      <c r="AB206" s="61">
        <v>-0.4</v>
      </c>
      <c r="AC206" s="61">
        <v>-0.1</v>
      </c>
      <c r="AD206" s="61">
        <v>-0.9</v>
      </c>
      <c r="AE206" s="61">
        <v>-0.3</v>
      </c>
    </row>
    <row r="207" spans="1:31" x14ac:dyDescent="0.2">
      <c r="A207" s="57" t="str">
        <f t="shared" si="9"/>
        <v>1997_9</v>
      </c>
      <c r="B207" s="57">
        <f t="shared" si="10"/>
        <v>9</v>
      </c>
      <c r="C207" s="57">
        <f t="shared" si="11"/>
        <v>1997</v>
      </c>
      <c r="D207" s="60">
        <v>35674</v>
      </c>
      <c r="E207" s="61">
        <v>66.900000000000006</v>
      </c>
      <c r="F207" s="61">
        <v>67.5</v>
      </c>
      <c r="G207" s="61">
        <v>65.3</v>
      </c>
      <c r="H207" s="61">
        <v>66</v>
      </c>
      <c r="I207" s="61">
        <v>65.5</v>
      </c>
      <c r="J207" s="61">
        <v>67.7</v>
      </c>
      <c r="K207" s="61">
        <v>68.400000000000006</v>
      </c>
      <c r="L207" s="61">
        <v>66.5</v>
      </c>
      <c r="M207" s="81">
        <v>66.599999999999994</v>
      </c>
      <c r="N207" s="61">
        <v>-0.3</v>
      </c>
      <c r="O207" s="61">
        <v>-0.1</v>
      </c>
      <c r="P207" s="61">
        <v>0.2</v>
      </c>
      <c r="Q207" s="61">
        <v>-0.9</v>
      </c>
      <c r="R207" s="61">
        <v>-0.6</v>
      </c>
      <c r="S207" s="61">
        <v>-0.4</v>
      </c>
      <c r="T207" s="61">
        <v>-0.6</v>
      </c>
      <c r="U207" s="61">
        <v>-1.3</v>
      </c>
      <c r="V207" s="61">
        <v>-0.4</v>
      </c>
      <c r="W207" s="61">
        <v>-0.3</v>
      </c>
      <c r="X207" s="61">
        <v>-0.3</v>
      </c>
      <c r="Y207" s="61">
        <v>-0.3</v>
      </c>
      <c r="Z207" s="61">
        <v>-0.6</v>
      </c>
      <c r="AA207" s="61">
        <v>-0.5</v>
      </c>
      <c r="AB207" s="61">
        <v>-0.6</v>
      </c>
      <c r="AC207" s="61">
        <v>-0.4</v>
      </c>
      <c r="AD207" s="61">
        <v>-0.4</v>
      </c>
      <c r="AE207" s="61">
        <v>-0.4</v>
      </c>
    </row>
    <row r="208" spans="1:31" x14ac:dyDescent="0.2">
      <c r="A208" s="57" t="str">
        <f t="shared" si="9"/>
        <v>1997_12</v>
      </c>
      <c r="B208" s="57">
        <f t="shared" si="10"/>
        <v>12</v>
      </c>
      <c r="C208" s="57">
        <f t="shared" si="11"/>
        <v>1997</v>
      </c>
      <c r="D208" s="60">
        <v>35765</v>
      </c>
      <c r="E208" s="61">
        <v>67.099999999999994</v>
      </c>
      <c r="F208" s="61">
        <v>67.7</v>
      </c>
      <c r="G208" s="61">
        <v>65.7</v>
      </c>
      <c r="H208" s="61">
        <v>66</v>
      </c>
      <c r="I208" s="61">
        <v>65.5</v>
      </c>
      <c r="J208" s="61">
        <v>68</v>
      </c>
      <c r="K208" s="61">
        <v>68.3</v>
      </c>
      <c r="L208" s="61">
        <v>66.5</v>
      </c>
      <c r="M208" s="81">
        <v>66.8</v>
      </c>
      <c r="N208" s="61">
        <v>-0.1</v>
      </c>
      <c r="O208" s="61">
        <v>0</v>
      </c>
      <c r="P208" s="61">
        <v>0.6</v>
      </c>
      <c r="Q208" s="61">
        <v>-1.2</v>
      </c>
      <c r="R208" s="61">
        <v>-0.8</v>
      </c>
      <c r="S208" s="61">
        <v>-0.1</v>
      </c>
      <c r="T208" s="61">
        <v>-0.7</v>
      </c>
      <c r="U208" s="61">
        <v>-1.3</v>
      </c>
      <c r="V208" s="61">
        <v>-0.3</v>
      </c>
      <c r="W208" s="61">
        <v>0.3</v>
      </c>
      <c r="X208" s="61">
        <v>0.3</v>
      </c>
      <c r="Y208" s="61">
        <v>0.6</v>
      </c>
      <c r="Z208" s="61">
        <v>0</v>
      </c>
      <c r="AA208" s="61">
        <v>0</v>
      </c>
      <c r="AB208" s="61">
        <v>0.4</v>
      </c>
      <c r="AC208" s="61">
        <v>-0.1</v>
      </c>
      <c r="AD208" s="61">
        <v>0</v>
      </c>
      <c r="AE208" s="61">
        <v>0.3</v>
      </c>
    </row>
    <row r="209" spans="1:31" x14ac:dyDescent="0.2">
      <c r="A209" s="57" t="str">
        <f t="shared" si="9"/>
        <v>1998_3</v>
      </c>
      <c r="B209" s="57">
        <f t="shared" si="10"/>
        <v>3</v>
      </c>
      <c r="C209" s="57">
        <f t="shared" si="11"/>
        <v>1998</v>
      </c>
      <c r="D209" s="60">
        <v>35855</v>
      </c>
      <c r="E209" s="61">
        <v>67.400000000000006</v>
      </c>
      <c r="F209" s="61">
        <v>67.599999999999994</v>
      </c>
      <c r="G209" s="61">
        <v>65.900000000000006</v>
      </c>
      <c r="H209" s="61">
        <v>66.3</v>
      </c>
      <c r="I209" s="61">
        <v>65.7</v>
      </c>
      <c r="J209" s="61">
        <v>68.2</v>
      </c>
      <c r="K209" s="61">
        <v>68.7</v>
      </c>
      <c r="L209" s="61">
        <v>66.900000000000006</v>
      </c>
      <c r="M209" s="81">
        <v>67</v>
      </c>
      <c r="N209" s="61">
        <v>0.1</v>
      </c>
      <c r="O209" s="61">
        <v>-0.3</v>
      </c>
      <c r="P209" s="61">
        <v>0.3</v>
      </c>
      <c r="Q209" s="61">
        <v>-0.7</v>
      </c>
      <c r="R209" s="61">
        <v>-0.3</v>
      </c>
      <c r="S209" s="61">
        <v>-0.3</v>
      </c>
      <c r="T209" s="61">
        <v>-0.1</v>
      </c>
      <c r="U209" s="61">
        <v>-0.7</v>
      </c>
      <c r="V209" s="61">
        <v>-0.1</v>
      </c>
      <c r="W209" s="61">
        <v>0.4</v>
      </c>
      <c r="X209" s="61">
        <v>-0.1</v>
      </c>
      <c r="Y209" s="61">
        <v>0.3</v>
      </c>
      <c r="Z209" s="61">
        <v>0.5</v>
      </c>
      <c r="AA209" s="61">
        <v>0.3</v>
      </c>
      <c r="AB209" s="61">
        <v>0.3</v>
      </c>
      <c r="AC209" s="61">
        <v>0.6</v>
      </c>
      <c r="AD209" s="61">
        <v>0.6</v>
      </c>
      <c r="AE209" s="61">
        <v>0.3</v>
      </c>
    </row>
    <row r="210" spans="1:31" x14ac:dyDescent="0.2">
      <c r="A210" s="57" t="str">
        <f t="shared" si="9"/>
        <v>1998_6</v>
      </c>
      <c r="B210" s="57">
        <f t="shared" si="10"/>
        <v>6</v>
      </c>
      <c r="C210" s="57">
        <f t="shared" si="11"/>
        <v>1998</v>
      </c>
      <c r="D210" s="60">
        <v>35947</v>
      </c>
      <c r="E210" s="61">
        <v>67.8</v>
      </c>
      <c r="F210" s="61">
        <v>68</v>
      </c>
      <c r="G210" s="61">
        <v>66.2</v>
      </c>
      <c r="H210" s="61">
        <v>66.7</v>
      </c>
      <c r="I210" s="61">
        <v>66.2</v>
      </c>
      <c r="J210" s="61">
        <v>68.5</v>
      </c>
      <c r="K210" s="61">
        <v>68.900000000000006</v>
      </c>
      <c r="L210" s="61">
        <v>67.3</v>
      </c>
      <c r="M210" s="81">
        <v>67.400000000000006</v>
      </c>
      <c r="N210" s="61">
        <v>1</v>
      </c>
      <c r="O210" s="61">
        <v>0.4</v>
      </c>
      <c r="P210" s="61">
        <v>1.1000000000000001</v>
      </c>
      <c r="Q210" s="61">
        <v>0.5</v>
      </c>
      <c r="R210" s="61">
        <v>0.6</v>
      </c>
      <c r="S210" s="61">
        <v>0.6</v>
      </c>
      <c r="T210" s="61">
        <v>0.3</v>
      </c>
      <c r="U210" s="61">
        <v>0.7</v>
      </c>
      <c r="V210" s="61">
        <v>0.7</v>
      </c>
      <c r="W210" s="61">
        <v>0.6</v>
      </c>
      <c r="X210" s="61">
        <v>0.6</v>
      </c>
      <c r="Y210" s="61">
        <v>0.5</v>
      </c>
      <c r="Z210" s="61">
        <v>0.6</v>
      </c>
      <c r="AA210" s="61">
        <v>0.8</v>
      </c>
      <c r="AB210" s="61">
        <v>0.4</v>
      </c>
      <c r="AC210" s="61">
        <v>0.3</v>
      </c>
      <c r="AD210" s="61">
        <v>0.6</v>
      </c>
      <c r="AE210" s="61">
        <v>0.6</v>
      </c>
    </row>
    <row r="211" spans="1:31" x14ac:dyDescent="0.2">
      <c r="A211" s="57" t="str">
        <f t="shared" si="9"/>
        <v>1998_9</v>
      </c>
      <c r="B211" s="57">
        <f t="shared" si="10"/>
        <v>9</v>
      </c>
      <c r="C211" s="57">
        <f t="shared" si="11"/>
        <v>1998</v>
      </c>
      <c r="D211" s="60">
        <v>36039</v>
      </c>
      <c r="E211" s="61">
        <v>68</v>
      </c>
      <c r="F211" s="61">
        <v>68</v>
      </c>
      <c r="G211" s="61">
        <v>66.3</v>
      </c>
      <c r="H211" s="61">
        <v>67</v>
      </c>
      <c r="I211" s="61">
        <v>66.7</v>
      </c>
      <c r="J211" s="61">
        <v>68.900000000000006</v>
      </c>
      <c r="K211" s="61">
        <v>69.099999999999994</v>
      </c>
      <c r="L211" s="61">
        <v>67.3</v>
      </c>
      <c r="M211" s="81">
        <v>67.5</v>
      </c>
      <c r="N211" s="61">
        <v>1.6</v>
      </c>
      <c r="O211" s="61">
        <v>0.7</v>
      </c>
      <c r="P211" s="61">
        <v>1.5</v>
      </c>
      <c r="Q211" s="61">
        <v>1.5</v>
      </c>
      <c r="R211" s="61">
        <v>1.8</v>
      </c>
      <c r="S211" s="61">
        <v>1.8</v>
      </c>
      <c r="T211" s="61">
        <v>1</v>
      </c>
      <c r="U211" s="61">
        <v>1.2</v>
      </c>
      <c r="V211" s="61">
        <v>1.4</v>
      </c>
      <c r="W211" s="61">
        <v>0.3</v>
      </c>
      <c r="X211" s="61">
        <v>0</v>
      </c>
      <c r="Y211" s="61">
        <v>0.2</v>
      </c>
      <c r="Z211" s="61">
        <v>0.4</v>
      </c>
      <c r="AA211" s="61">
        <v>0.8</v>
      </c>
      <c r="AB211" s="61">
        <v>0.6</v>
      </c>
      <c r="AC211" s="61">
        <v>0.3</v>
      </c>
      <c r="AD211" s="61">
        <v>0</v>
      </c>
      <c r="AE211" s="61">
        <v>0.1</v>
      </c>
    </row>
    <row r="212" spans="1:31" x14ac:dyDescent="0.2">
      <c r="A212" s="57" t="str">
        <f t="shared" si="9"/>
        <v>1998_12</v>
      </c>
      <c r="B212" s="57">
        <f t="shared" si="10"/>
        <v>12</v>
      </c>
      <c r="C212" s="57">
        <f t="shared" si="11"/>
        <v>1998</v>
      </c>
      <c r="D212" s="60">
        <v>36130</v>
      </c>
      <c r="E212" s="61">
        <v>68.400000000000006</v>
      </c>
      <c r="F212" s="61">
        <v>68.3</v>
      </c>
      <c r="G212" s="61">
        <v>66.5</v>
      </c>
      <c r="H212" s="61">
        <v>67.3</v>
      </c>
      <c r="I212" s="61">
        <v>67</v>
      </c>
      <c r="J212" s="61">
        <v>68.900000000000006</v>
      </c>
      <c r="K212" s="61">
        <v>69.3</v>
      </c>
      <c r="L212" s="61">
        <v>67.5</v>
      </c>
      <c r="M212" s="81">
        <v>67.8</v>
      </c>
      <c r="N212" s="61">
        <v>1.9</v>
      </c>
      <c r="O212" s="61">
        <v>0.9</v>
      </c>
      <c r="P212" s="61">
        <v>1.2</v>
      </c>
      <c r="Q212" s="61">
        <v>2</v>
      </c>
      <c r="R212" s="61">
        <v>2.2999999999999998</v>
      </c>
      <c r="S212" s="61">
        <v>1.3</v>
      </c>
      <c r="T212" s="61">
        <v>1.5</v>
      </c>
      <c r="U212" s="61">
        <v>1.5</v>
      </c>
      <c r="V212" s="61">
        <v>1.5</v>
      </c>
      <c r="W212" s="61">
        <v>0.6</v>
      </c>
      <c r="X212" s="61">
        <v>0.4</v>
      </c>
      <c r="Y212" s="61">
        <v>0.3</v>
      </c>
      <c r="Z212" s="61">
        <v>0.4</v>
      </c>
      <c r="AA212" s="61">
        <v>0.4</v>
      </c>
      <c r="AB212" s="61">
        <v>0</v>
      </c>
      <c r="AC212" s="61">
        <v>0.3</v>
      </c>
      <c r="AD212" s="61">
        <v>0.3</v>
      </c>
      <c r="AE212" s="61">
        <v>0.4</v>
      </c>
    </row>
    <row r="213" spans="1:31" x14ac:dyDescent="0.2">
      <c r="A213" s="57" t="str">
        <f t="shared" si="9"/>
        <v>1999_3</v>
      </c>
      <c r="B213" s="57">
        <f t="shared" si="10"/>
        <v>3</v>
      </c>
      <c r="C213" s="57">
        <f t="shared" si="11"/>
        <v>1999</v>
      </c>
      <c r="D213" s="60">
        <v>36220</v>
      </c>
      <c r="E213" s="61">
        <v>68.400000000000006</v>
      </c>
      <c r="F213" s="61">
        <v>68.3</v>
      </c>
      <c r="G213" s="61">
        <v>66.400000000000006</v>
      </c>
      <c r="H213" s="61">
        <v>66.8</v>
      </c>
      <c r="I213" s="61">
        <v>66.7</v>
      </c>
      <c r="J213" s="61">
        <v>68.599999999999994</v>
      </c>
      <c r="K213" s="61">
        <v>69</v>
      </c>
      <c r="L213" s="61">
        <v>67.400000000000006</v>
      </c>
      <c r="M213" s="81">
        <v>67.8</v>
      </c>
      <c r="N213" s="61">
        <v>1.5</v>
      </c>
      <c r="O213" s="61">
        <v>1</v>
      </c>
      <c r="P213" s="61">
        <v>0.8</v>
      </c>
      <c r="Q213" s="61">
        <v>0.8</v>
      </c>
      <c r="R213" s="61">
        <v>1.5</v>
      </c>
      <c r="S213" s="61">
        <v>0.6</v>
      </c>
      <c r="T213" s="61">
        <v>0.4</v>
      </c>
      <c r="U213" s="61">
        <v>0.7</v>
      </c>
      <c r="V213" s="61">
        <v>1.2</v>
      </c>
      <c r="W213" s="61">
        <v>0</v>
      </c>
      <c r="X213" s="61">
        <v>0</v>
      </c>
      <c r="Y213" s="61">
        <v>-0.2</v>
      </c>
      <c r="Z213" s="61">
        <v>-0.7</v>
      </c>
      <c r="AA213" s="61">
        <v>-0.4</v>
      </c>
      <c r="AB213" s="61">
        <v>-0.4</v>
      </c>
      <c r="AC213" s="61">
        <v>-0.4</v>
      </c>
      <c r="AD213" s="61">
        <v>-0.1</v>
      </c>
      <c r="AE213" s="61">
        <v>0</v>
      </c>
    </row>
    <row r="214" spans="1:31" x14ac:dyDescent="0.2">
      <c r="A214" s="57" t="str">
        <f t="shared" si="9"/>
        <v>1999_6</v>
      </c>
      <c r="B214" s="57">
        <f t="shared" si="10"/>
        <v>6</v>
      </c>
      <c r="C214" s="57">
        <f t="shared" si="11"/>
        <v>1999</v>
      </c>
      <c r="D214" s="60">
        <v>36312</v>
      </c>
      <c r="E214" s="61">
        <v>68.7</v>
      </c>
      <c r="F214" s="61">
        <v>68.599999999999994</v>
      </c>
      <c r="G214" s="61">
        <v>66.599999999999994</v>
      </c>
      <c r="H214" s="61">
        <v>67.3</v>
      </c>
      <c r="I214" s="61">
        <v>67.3</v>
      </c>
      <c r="J214" s="61">
        <v>68.8</v>
      </c>
      <c r="K214" s="61">
        <v>69.400000000000006</v>
      </c>
      <c r="L214" s="61">
        <v>67.400000000000006</v>
      </c>
      <c r="M214" s="81">
        <v>68.099999999999994</v>
      </c>
      <c r="N214" s="61">
        <v>1.3</v>
      </c>
      <c r="O214" s="61">
        <v>0.9</v>
      </c>
      <c r="P214" s="61">
        <v>0.6</v>
      </c>
      <c r="Q214" s="61">
        <v>0.9</v>
      </c>
      <c r="R214" s="61">
        <v>1.7</v>
      </c>
      <c r="S214" s="61">
        <v>0.4</v>
      </c>
      <c r="T214" s="61">
        <v>0.7</v>
      </c>
      <c r="U214" s="61">
        <v>0.1</v>
      </c>
      <c r="V214" s="61">
        <v>1</v>
      </c>
      <c r="W214" s="61">
        <v>0.4</v>
      </c>
      <c r="X214" s="61">
        <v>0.4</v>
      </c>
      <c r="Y214" s="61">
        <v>0.3</v>
      </c>
      <c r="Z214" s="61">
        <v>0.7</v>
      </c>
      <c r="AA214" s="61">
        <v>0.9</v>
      </c>
      <c r="AB214" s="61">
        <v>0.3</v>
      </c>
      <c r="AC214" s="61">
        <v>0.6</v>
      </c>
      <c r="AD214" s="61">
        <v>0</v>
      </c>
      <c r="AE214" s="61">
        <v>0.4</v>
      </c>
    </row>
    <row r="215" spans="1:31" x14ac:dyDescent="0.2">
      <c r="A215" s="57" t="str">
        <f t="shared" si="9"/>
        <v>1999_9</v>
      </c>
      <c r="B215" s="57">
        <f t="shared" si="10"/>
        <v>9</v>
      </c>
      <c r="C215" s="57">
        <f t="shared" si="11"/>
        <v>1999</v>
      </c>
      <c r="D215" s="60">
        <v>36404</v>
      </c>
      <c r="E215" s="61">
        <v>69.3</v>
      </c>
      <c r="F215" s="61">
        <v>69.3</v>
      </c>
      <c r="G215" s="61">
        <v>67.099999999999994</v>
      </c>
      <c r="H215" s="61">
        <v>68.099999999999994</v>
      </c>
      <c r="I215" s="61">
        <v>67.900000000000006</v>
      </c>
      <c r="J215" s="61">
        <v>69.2</v>
      </c>
      <c r="K215" s="61">
        <v>69.5</v>
      </c>
      <c r="L215" s="61">
        <v>68</v>
      </c>
      <c r="M215" s="81">
        <v>68.7</v>
      </c>
      <c r="N215" s="61">
        <v>1.9</v>
      </c>
      <c r="O215" s="61">
        <v>1.9</v>
      </c>
      <c r="P215" s="61">
        <v>1.2</v>
      </c>
      <c r="Q215" s="61">
        <v>1.6</v>
      </c>
      <c r="R215" s="61">
        <v>1.8</v>
      </c>
      <c r="S215" s="61">
        <v>0.4</v>
      </c>
      <c r="T215" s="61">
        <v>0.6</v>
      </c>
      <c r="U215" s="61">
        <v>1</v>
      </c>
      <c r="V215" s="61">
        <v>1.8</v>
      </c>
      <c r="W215" s="61">
        <v>0.9</v>
      </c>
      <c r="X215" s="61">
        <v>1</v>
      </c>
      <c r="Y215" s="61">
        <v>0.8</v>
      </c>
      <c r="Z215" s="61">
        <v>1.2</v>
      </c>
      <c r="AA215" s="61">
        <v>0.9</v>
      </c>
      <c r="AB215" s="61">
        <v>0.6</v>
      </c>
      <c r="AC215" s="61">
        <v>0.1</v>
      </c>
      <c r="AD215" s="61">
        <v>0.9</v>
      </c>
      <c r="AE215" s="61">
        <v>0.9</v>
      </c>
    </row>
    <row r="216" spans="1:31" x14ac:dyDescent="0.2">
      <c r="A216" s="57" t="str">
        <f t="shared" si="9"/>
        <v>1999_12</v>
      </c>
      <c r="B216" s="57">
        <f t="shared" si="10"/>
        <v>12</v>
      </c>
      <c r="C216" s="57">
        <f t="shared" si="11"/>
        <v>1999</v>
      </c>
      <c r="D216" s="60">
        <v>36495</v>
      </c>
      <c r="E216" s="61">
        <v>69.7</v>
      </c>
      <c r="F216" s="61">
        <v>69.7</v>
      </c>
      <c r="G216" s="61">
        <v>67.099999999999994</v>
      </c>
      <c r="H216" s="61">
        <v>68.5</v>
      </c>
      <c r="I216" s="61">
        <v>68.3</v>
      </c>
      <c r="J216" s="61">
        <v>69.599999999999994</v>
      </c>
      <c r="K216" s="61">
        <v>69.900000000000006</v>
      </c>
      <c r="L216" s="61">
        <v>68.599999999999994</v>
      </c>
      <c r="M216" s="81">
        <v>69.099999999999994</v>
      </c>
      <c r="N216" s="61">
        <v>1.9</v>
      </c>
      <c r="O216" s="61">
        <v>2</v>
      </c>
      <c r="P216" s="61">
        <v>0.9</v>
      </c>
      <c r="Q216" s="61">
        <v>1.8</v>
      </c>
      <c r="R216" s="61">
        <v>1.9</v>
      </c>
      <c r="S216" s="61">
        <v>1</v>
      </c>
      <c r="T216" s="61">
        <v>0.9</v>
      </c>
      <c r="U216" s="61">
        <v>1.6</v>
      </c>
      <c r="V216" s="61">
        <v>1.9</v>
      </c>
      <c r="W216" s="61">
        <v>0.6</v>
      </c>
      <c r="X216" s="61">
        <v>0.6</v>
      </c>
      <c r="Y216" s="61">
        <v>0</v>
      </c>
      <c r="Z216" s="61">
        <v>0.6</v>
      </c>
      <c r="AA216" s="61">
        <v>0.6</v>
      </c>
      <c r="AB216" s="61">
        <v>0.6</v>
      </c>
      <c r="AC216" s="61">
        <v>0.6</v>
      </c>
      <c r="AD216" s="61">
        <v>0.9</v>
      </c>
      <c r="AE216" s="61">
        <v>0.6</v>
      </c>
    </row>
    <row r="217" spans="1:31" x14ac:dyDescent="0.2">
      <c r="A217" s="57" t="str">
        <f t="shared" si="9"/>
        <v>2000_3</v>
      </c>
      <c r="B217" s="57">
        <f t="shared" si="10"/>
        <v>3</v>
      </c>
      <c r="C217" s="57">
        <f t="shared" si="11"/>
        <v>2000</v>
      </c>
      <c r="D217" s="60">
        <v>36586</v>
      </c>
      <c r="E217" s="61">
        <v>70.3</v>
      </c>
      <c r="F217" s="61">
        <v>70.5</v>
      </c>
      <c r="G217" s="61">
        <v>67.900000000000006</v>
      </c>
      <c r="H217" s="61">
        <v>69.099999999999994</v>
      </c>
      <c r="I217" s="61">
        <v>68.599999999999994</v>
      </c>
      <c r="J217" s="61">
        <v>70.3</v>
      </c>
      <c r="K217" s="61">
        <v>70.3</v>
      </c>
      <c r="L217" s="61">
        <v>69.3</v>
      </c>
      <c r="M217" s="81">
        <v>69.7</v>
      </c>
      <c r="N217" s="61">
        <v>2.8</v>
      </c>
      <c r="O217" s="61">
        <v>3.2</v>
      </c>
      <c r="P217" s="61">
        <v>2.2999999999999998</v>
      </c>
      <c r="Q217" s="61">
        <v>3.4</v>
      </c>
      <c r="R217" s="61">
        <v>2.8</v>
      </c>
      <c r="S217" s="61">
        <v>2.5</v>
      </c>
      <c r="T217" s="61">
        <v>1.9</v>
      </c>
      <c r="U217" s="61">
        <v>2.8</v>
      </c>
      <c r="V217" s="61">
        <v>2.8</v>
      </c>
      <c r="W217" s="61">
        <v>0.9</v>
      </c>
      <c r="X217" s="61">
        <v>1.1000000000000001</v>
      </c>
      <c r="Y217" s="61">
        <v>1.2</v>
      </c>
      <c r="Z217" s="61">
        <v>0.9</v>
      </c>
      <c r="AA217" s="61">
        <v>0.4</v>
      </c>
      <c r="AB217" s="61">
        <v>1</v>
      </c>
      <c r="AC217" s="61">
        <v>0.6</v>
      </c>
      <c r="AD217" s="61">
        <v>1</v>
      </c>
      <c r="AE217" s="61">
        <v>0.9</v>
      </c>
    </row>
    <row r="218" spans="1:31" x14ac:dyDescent="0.2">
      <c r="A218" s="57" t="str">
        <f t="shared" si="9"/>
        <v>2000_6</v>
      </c>
      <c r="B218" s="57">
        <f t="shared" si="10"/>
        <v>6</v>
      </c>
      <c r="C218" s="57">
        <f t="shared" si="11"/>
        <v>2000</v>
      </c>
      <c r="D218" s="60">
        <v>36678</v>
      </c>
      <c r="E218" s="61">
        <v>70.900000000000006</v>
      </c>
      <c r="F218" s="61">
        <v>70.900000000000006</v>
      </c>
      <c r="G218" s="61">
        <v>68.3</v>
      </c>
      <c r="H218" s="61">
        <v>69.5</v>
      </c>
      <c r="I218" s="61">
        <v>69.099999999999994</v>
      </c>
      <c r="J218" s="61">
        <v>71</v>
      </c>
      <c r="K218" s="61">
        <v>71.099999999999994</v>
      </c>
      <c r="L218" s="61">
        <v>69.900000000000006</v>
      </c>
      <c r="M218" s="81">
        <v>70.2</v>
      </c>
      <c r="N218" s="61">
        <v>3.2</v>
      </c>
      <c r="O218" s="61">
        <v>3.4</v>
      </c>
      <c r="P218" s="61">
        <v>2.6</v>
      </c>
      <c r="Q218" s="61">
        <v>3.3</v>
      </c>
      <c r="R218" s="61">
        <v>2.7</v>
      </c>
      <c r="S218" s="61">
        <v>3.2</v>
      </c>
      <c r="T218" s="61">
        <v>2.4</v>
      </c>
      <c r="U218" s="61">
        <v>3.7</v>
      </c>
      <c r="V218" s="61">
        <v>3.1</v>
      </c>
      <c r="W218" s="61">
        <v>0.9</v>
      </c>
      <c r="X218" s="61">
        <v>0.6</v>
      </c>
      <c r="Y218" s="61">
        <v>0.6</v>
      </c>
      <c r="Z218" s="61">
        <v>0.6</v>
      </c>
      <c r="AA218" s="61">
        <v>0.7</v>
      </c>
      <c r="AB218" s="61">
        <v>1</v>
      </c>
      <c r="AC218" s="61">
        <v>1.1000000000000001</v>
      </c>
      <c r="AD218" s="61">
        <v>0.9</v>
      </c>
      <c r="AE218" s="61">
        <v>0.7</v>
      </c>
    </row>
    <row r="219" spans="1:31" x14ac:dyDescent="0.2">
      <c r="A219" s="57" t="str">
        <f t="shared" si="9"/>
        <v>2000_9</v>
      </c>
      <c r="B219" s="57">
        <f t="shared" si="10"/>
        <v>9</v>
      </c>
      <c r="C219" s="57">
        <f t="shared" si="11"/>
        <v>2000</v>
      </c>
      <c r="D219" s="60">
        <v>36770</v>
      </c>
      <c r="E219" s="61">
        <v>73.5</v>
      </c>
      <c r="F219" s="61">
        <v>73.599999999999994</v>
      </c>
      <c r="G219" s="61">
        <v>71</v>
      </c>
      <c r="H219" s="61">
        <v>72.099999999999994</v>
      </c>
      <c r="I219" s="61">
        <v>71.599999999999994</v>
      </c>
      <c r="J219" s="61">
        <v>73.7</v>
      </c>
      <c r="K219" s="61">
        <v>73.5</v>
      </c>
      <c r="L219" s="61">
        <v>72.5</v>
      </c>
      <c r="M219" s="81">
        <v>72.900000000000006</v>
      </c>
      <c r="N219" s="61">
        <v>6.1</v>
      </c>
      <c r="O219" s="61">
        <v>6.2</v>
      </c>
      <c r="P219" s="61">
        <v>5.8</v>
      </c>
      <c r="Q219" s="61">
        <v>5.9</v>
      </c>
      <c r="R219" s="61">
        <v>5.4</v>
      </c>
      <c r="S219" s="61">
        <v>6.5</v>
      </c>
      <c r="T219" s="61">
        <v>5.8</v>
      </c>
      <c r="U219" s="61">
        <v>6.6</v>
      </c>
      <c r="V219" s="61">
        <v>6.1</v>
      </c>
      <c r="W219" s="61">
        <v>3.7</v>
      </c>
      <c r="X219" s="61">
        <v>3.8</v>
      </c>
      <c r="Y219" s="61">
        <v>4</v>
      </c>
      <c r="Z219" s="61">
        <v>3.7</v>
      </c>
      <c r="AA219" s="61">
        <v>3.6</v>
      </c>
      <c r="AB219" s="61">
        <v>3.8</v>
      </c>
      <c r="AC219" s="61">
        <v>3.4</v>
      </c>
      <c r="AD219" s="61">
        <v>3.7</v>
      </c>
      <c r="AE219" s="61">
        <v>3.8</v>
      </c>
    </row>
    <row r="220" spans="1:31" x14ac:dyDescent="0.2">
      <c r="A220" s="57" t="str">
        <f t="shared" si="9"/>
        <v>2000_12</v>
      </c>
      <c r="B220" s="57">
        <f t="shared" si="10"/>
        <v>12</v>
      </c>
      <c r="C220" s="57">
        <f t="shared" si="11"/>
        <v>2000</v>
      </c>
      <c r="D220" s="60">
        <v>36861</v>
      </c>
      <c r="E220" s="61">
        <v>73.8</v>
      </c>
      <c r="F220" s="61">
        <v>73.900000000000006</v>
      </c>
      <c r="G220" s="61">
        <v>71.2</v>
      </c>
      <c r="H220" s="61">
        <v>72.2</v>
      </c>
      <c r="I220" s="61">
        <v>71.8</v>
      </c>
      <c r="J220" s="61">
        <v>73.7</v>
      </c>
      <c r="K220" s="61">
        <v>73.900000000000006</v>
      </c>
      <c r="L220" s="61">
        <v>72.8</v>
      </c>
      <c r="M220" s="81">
        <v>73.099999999999994</v>
      </c>
      <c r="N220" s="61">
        <v>5.9</v>
      </c>
      <c r="O220" s="61">
        <v>6</v>
      </c>
      <c r="P220" s="61">
        <v>6.1</v>
      </c>
      <c r="Q220" s="61">
        <v>5.4</v>
      </c>
      <c r="R220" s="61">
        <v>5.0999999999999996</v>
      </c>
      <c r="S220" s="61">
        <v>5.9</v>
      </c>
      <c r="T220" s="61">
        <v>5.7</v>
      </c>
      <c r="U220" s="61">
        <v>6.1</v>
      </c>
      <c r="V220" s="61">
        <v>5.8</v>
      </c>
      <c r="W220" s="61">
        <v>0.4</v>
      </c>
      <c r="X220" s="61">
        <v>0.4</v>
      </c>
      <c r="Y220" s="61">
        <v>0.3</v>
      </c>
      <c r="Z220" s="61">
        <v>0.1</v>
      </c>
      <c r="AA220" s="61">
        <v>0.3</v>
      </c>
      <c r="AB220" s="61">
        <v>0</v>
      </c>
      <c r="AC220" s="61">
        <v>0.5</v>
      </c>
      <c r="AD220" s="61">
        <v>0.4</v>
      </c>
      <c r="AE220" s="61">
        <v>0.3</v>
      </c>
    </row>
    <row r="221" spans="1:31" x14ac:dyDescent="0.2">
      <c r="A221" s="57" t="str">
        <f t="shared" si="9"/>
        <v>2001_3</v>
      </c>
      <c r="B221" s="57">
        <f t="shared" si="10"/>
        <v>3</v>
      </c>
      <c r="C221" s="57">
        <f t="shared" si="11"/>
        <v>2001</v>
      </c>
      <c r="D221" s="60">
        <v>36951</v>
      </c>
      <c r="E221" s="61">
        <v>74.8</v>
      </c>
      <c r="F221" s="61">
        <v>74.7</v>
      </c>
      <c r="G221" s="61">
        <v>71.8</v>
      </c>
      <c r="H221" s="61">
        <v>73</v>
      </c>
      <c r="I221" s="61">
        <v>72.2</v>
      </c>
      <c r="J221" s="61">
        <v>74.2</v>
      </c>
      <c r="K221" s="61">
        <v>73.900000000000006</v>
      </c>
      <c r="L221" s="61">
        <v>73.3</v>
      </c>
      <c r="M221" s="81">
        <v>73.900000000000006</v>
      </c>
      <c r="N221" s="61">
        <v>6.4</v>
      </c>
      <c r="O221" s="61">
        <v>6</v>
      </c>
      <c r="P221" s="61">
        <v>5.7</v>
      </c>
      <c r="Q221" s="61">
        <v>5.6</v>
      </c>
      <c r="R221" s="61">
        <v>5.2</v>
      </c>
      <c r="S221" s="61">
        <v>5.5</v>
      </c>
      <c r="T221" s="61">
        <v>5.0999999999999996</v>
      </c>
      <c r="U221" s="61">
        <v>5.8</v>
      </c>
      <c r="V221" s="61">
        <v>6</v>
      </c>
      <c r="W221" s="61">
        <v>1.4</v>
      </c>
      <c r="X221" s="61">
        <v>1.1000000000000001</v>
      </c>
      <c r="Y221" s="61">
        <v>0.8</v>
      </c>
      <c r="Z221" s="61">
        <v>1.1000000000000001</v>
      </c>
      <c r="AA221" s="61">
        <v>0.6</v>
      </c>
      <c r="AB221" s="61">
        <v>0.7</v>
      </c>
      <c r="AC221" s="61">
        <v>0</v>
      </c>
      <c r="AD221" s="61">
        <v>0.7</v>
      </c>
      <c r="AE221" s="61">
        <v>1.1000000000000001</v>
      </c>
    </row>
    <row r="222" spans="1:31" x14ac:dyDescent="0.2">
      <c r="A222" s="57" t="str">
        <f t="shared" si="9"/>
        <v>2001_6</v>
      </c>
      <c r="B222" s="57">
        <f t="shared" si="10"/>
        <v>6</v>
      </c>
      <c r="C222" s="57">
        <f t="shared" si="11"/>
        <v>2001</v>
      </c>
      <c r="D222" s="60">
        <v>37043</v>
      </c>
      <c r="E222" s="61">
        <v>75.400000000000006</v>
      </c>
      <c r="F222" s="61">
        <v>75.099999999999994</v>
      </c>
      <c r="G222" s="61">
        <v>72.5</v>
      </c>
      <c r="H222" s="61">
        <v>73.599999999999994</v>
      </c>
      <c r="I222" s="61">
        <v>73.2</v>
      </c>
      <c r="J222" s="61">
        <v>74.900000000000006</v>
      </c>
      <c r="K222" s="61">
        <v>74.7</v>
      </c>
      <c r="L222" s="61">
        <v>74</v>
      </c>
      <c r="M222" s="81">
        <v>74.5</v>
      </c>
      <c r="N222" s="61">
        <v>6.3</v>
      </c>
      <c r="O222" s="61">
        <v>5.9</v>
      </c>
      <c r="P222" s="61">
        <v>6.1</v>
      </c>
      <c r="Q222" s="61">
        <v>5.9</v>
      </c>
      <c r="R222" s="61">
        <v>5.9</v>
      </c>
      <c r="S222" s="61">
        <v>5.5</v>
      </c>
      <c r="T222" s="61">
        <v>5.0999999999999996</v>
      </c>
      <c r="U222" s="61">
        <v>5.9</v>
      </c>
      <c r="V222" s="61">
        <v>6.1</v>
      </c>
      <c r="W222" s="61">
        <v>0.8</v>
      </c>
      <c r="X222" s="61">
        <v>0.5</v>
      </c>
      <c r="Y222" s="61">
        <v>1</v>
      </c>
      <c r="Z222" s="61">
        <v>0.8</v>
      </c>
      <c r="AA222" s="61">
        <v>1.4</v>
      </c>
      <c r="AB222" s="61">
        <v>0.9</v>
      </c>
      <c r="AC222" s="61">
        <v>1.1000000000000001</v>
      </c>
      <c r="AD222" s="61">
        <v>1</v>
      </c>
      <c r="AE222" s="61">
        <v>0.8</v>
      </c>
    </row>
    <row r="223" spans="1:31" x14ac:dyDescent="0.2">
      <c r="A223" s="57" t="str">
        <f t="shared" si="9"/>
        <v>2001_9</v>
      </c>
      <c r="B223" s="57">
        <f t="shared" si="10"/>
        <v>9</v>
      </c>
      <c r="C223" s="57">
        <f t="shared" si="11"/>
        <v>2001</v>
      </c>
      <c r="D223" s="60">
        <v>37135</v>
      </c>
      <c r="E223" s="61">
        <v>75.599999999999994</v>
      </c>
      <c r="F223" s="61">
        <v>75.5</v>
      </c>
      <c r="G223" s="61">
        <v>72.599999999999994</v>
      </c>
      <c r="H223" s="61">
        <v>73.7</v>
      </c>
      <c r="I223" s="61">
        <v>73.3</v>
      </c>
      <c r="J223" s="61">
        <v>74.599999999999994</v>
      </c>
      <c r="K223" s="61">
        <v>74.900000000000006</v>
      </c>
      <c r="L223" s="61">
        <v>74</v>
      </c>
      <c r="M223" s="81">
        <v>74.7</v>
      </c>
      <c r="N223" s="61">
        <v>2.9</v>
      </c>
      <c r="O223" s="61">
        <v>2.6</v>
      </c>
      <c r="P223" s="61">
        <v>2.2999999999999998</v>
      </c>
      <c r="Q223" s="61">
        <v>2.2000000000000002</v>
      </c>
      <c r="R223" s="61">
        <v>2.4</v>
      </c>
      <c r="S223" s="61">
        <v>1.2</v>
      </c>
      <c r="T223" s="61">
        <v>1.9</v>
      </c>
      <c r="U223" s="61">
        <v>2.1</v>
      </c>
      <c r="V223" s="61">
        <v>2.5</v>
      </c>
      <c r="W223" s="61">
        <v>0.3</v>
      </c>
      <c r="X223" s="61">
        <v>0.5</v>
      </c>
      <c r="Y223" s="61">
        <v>0.1</v>
      </c>
      <c r="Z223" s="61">
        <v>0.1</v>
      </c>
      <c r="AA223" s="61">
        <v>0.1</v>
      </c>
      <c r="AB223" s="61">
        <v>-0.4</v>
      </c>
      <c r="AC223" s="61">
        <v>0.3</v>
      </c>
      <c r="AD223" s="61">
        <v>0</v>
      </c>
      <c r="AE223" s="61">
        <v>0.3</v>
      </c>
    </row>
    <row r="224" spans="1:31" x14ac:dyDescent="0.2">
      <c r="A224" s="57" t="str">
        <f t="shared" si="9"/>
        <v>2001_12</v>
      </c>
      <c r="B224" s="57">
        <f t="shared" si="10"/>
        <v>12</v>
      </c>
      <c r="C224" s="57">
        <f t="shared" si="11"/>
        <v>2001</v>
      </c>
      <c r="D224" s="60">
        <v>37226</v>
      </c>
      <c r="E224" s="61">
        <v>76.3</v>
      </c>
      <c r="F224" s="61">
        <v>76.099999999999994</v>
      </c>
      <c r="G224" s="61">
        <v>73.5</v>
      </c>
      <c r="H224" s="61">
        <v>74.400000000000006</v>
      </c>
      <c r="I224" s="61">
        <v>73.900000000000006</v>
      </c>
      <c r="J224" s="61">
        <v>75.2</v>
      </c>
      <c r="K224" s="61">
        <v>75.5</v>
      </c>
      <c r="L224" s="61">
        <v>74.900000000000006</v>
      </c>
      <c r="M224" s="81">
        <v>75.400000000000006</v>
      </c>
      <c r="N224" s="61">
        <v>3.4</v>
      </c>
      <c r="O224" s="61">
        <v>3</v>
      </c>
      <c r="P224" s="61">
        <v>3.2</v>
      </c>
      <c r="Q224" s="61">
        <v>3</v>
      </c>
      <c r="R224" s="61">
        <v>2.9</v>
      </c>
      <c r="S224" s="61">
        <v>2</v>
      </c>
      <c r="T224" s="61">
        <v>2.2000000000000002</v>
      </c>
      <c r="U224" s="61">
        <v>2.9</v>
      </c>
      <c r="V224" s="61">
        <v>3.1</v>
      </c>
      <c r="W224" s="61">
        <v>0.9</v>
      </c>
      <c r="X224" s="61">
        <v>0.8</v>
      </c>
      <c r="Y224" s="61">
        <v>1.2</v>
      </c>
      <c r="Z224" s="61">
        <v>0.9</v>
      </c>
      <c r="AA224" s="61">
        <v>0.8</v>
      </c>
      <c r="AB224" s="61">
        <v>0.8</v>
      </c>
      <c r="AC224" s="61">
        <v>0.8</v>
      </c>
      <c r="AD224" s="61">
        <v>1.2</v>
      </c>
      <c r="AE224" s="61">
        <v>0.9</v>
      </c>
    </row>
    <row r="225" spans="1:31" x14ac:dyDescent="0.2">
      <c r="A225" s="57" t="str">
        <f t="shared" si="9"/>
        <v>2002_3</v>
      </c>
      <c r="B225" s="57">
        <f t="shared" si="10"/>
        <v>3</v>
      </c>
      <c r="C225" s="57">
        <f t="shared" si="11"/>
        <v>2002</v>
      </c>
      <c r="D225" s="60">
        <v>37316</v>
      </c>
      <c r="E225" s="61">
        <v>77</v>
      </c>
      <c r="F225" s="61">
        <v>76.900000000000006</v>
      </c>
      <c r="G225" s="61">
        <v>74.2</v>
      </c>
      <c r="H225" s="61">
        <v>75</v>
      </c>
      <c r="I225" s="61">
        <v>74.5</v>
      </c>
      <c r="J225" s="61">
        <v>75.900000000000006</v>
      </c>
      <c r="K225" s="61">
        <v>75.7</v>
      </c>
      <c r="L225" s="61">
        <v>75.3</v>
      </c>
      <c r="M225" s="81">
        <v>76.099999999999994</v>
      </c>
      <c r="N225" s="61">
        <v>2.9</v>
      </c>
      <c r="O225" s="61">
        <v>2.9</v>
      </c>
      <c r="P225" s="61">
        <v>3.3</v>
      </c>
      <c r="Q225" s="61">
        <v>2.7</v>
      </c>
      <c r="R225" s="61">
        <v>3.2</v>
      </c>
      <c r="S225" s="61">
        <v>2.2999999999999998</v>
      </c>
      <c r="T225" s="61">
        <v>2.4</v>
      </c>
      <c r="U225" s="61">
        <v>2.7</v>
      </c>
      <c r="V225" s="61">
        <v>3</v>
      </c>
      <c r="W225" s="61">
        <v>0.9</v>
      </c>
      <c r="X225" s="61">
        <v>1.1000000000000001</v>
      </c>
      <c r="Y225" s="61">
        <v>1</v>
      </c>
      <c r="Z225" s="61">
        <v>0.8</v>
      </c>
      <c r="AA225" s="61">
        <v>0.8</v>
      </c>
      <c r="AB225" s="61">
        <v>0.9</v>
      </c>
      <c r="AC225" s="61">
        <v>0.3</v>
      </c>
      <c r="AD225" s="61">
        <v>0.5</v>
      </c>
      <c r="AE225" s="61">
        <v>0.9</v>
      </c>
    </row>
    <row r="226" spans="1:31" x14ac:dyDescent="0.2">
      <c r="A226" s="57" t="str">
        <f t="shared" si="9"/>
        <v>2002_6</v>
      </c>
      <c r="B226" s="57">
        <f t="shared" si="10"/>
        <v>6</v>
      </c>
      <c r="C226" s="57">
        <f t="shared" si="11"/>
        <v>2002</v>
      </c>
      <c r="D226" s="60">
        <v>37408</v>
      </c>
      <c r="E226" s="61">
        <v>77.5</v>
      </c>
      <c r="F226" s="61">
        <v>77.3</v>
      </c>
      <c r="G226" s="61">
        <v>74.7</v>
      </c>
      <c r="H226" s="61">
        <v>75.7</v>
      </c>
      <c r="I226" s="61">
        <v>75</v>
      </c>
      <c r="J226" s="61">
        <v>76.900000000000006</v>
      </c>
      <c r="K226" s="61">
        <v>76.3</v>
      </c>
      <c r="L226" s="61">
        <v>76.2</v>
      </c>
      <c r="M226" s="81">
        <v>76.599999999999994</v>
      </c>
      <c r="N226" s="61">
        <v>2.8</v>
      </c>
      <c r="O226" s="61">
        <v>2.9</v>
      </c>
      <c r="P226" s="61">
        <v>3</v>
      </c>
      <c r="Q226" s="61">
        <v>2.9</v>
      </c>
      <c r="R226" s="61">
        <v>2.5</v>
      </c>
      <c r="S226" s="61">
        <v>2.7</v>
      </c>
      <c r="T226" s="61">
        <v>2.1</v>
      </c>
      <c r="U226" s="61">
        <v>3</v>
      </c>
      <c r="V226" s="61">
        <v>2.8</v>
      </c>
      <c r="W226" s="61">
        <v>0.6</v>
      </c>
      <c r="X226" s="61">
        <v>0.5</v>
      </c>
      <c r="Y226" s="61">
        <v>0.7</v>
      </c>
      <c r="Z226" s="61">
        <v>0.9</v>
      </c>
      <c r="AA226" s="61">
        <v>0.7</v>
      </c>
      <c r="AB226" s="61">
        <v>1.3</v>
      </c>
      <c r="AC226" s="61">
        <v>0.8</v>
      </c>
      <c r="AD226" s="61">
        <v>1.2</v>
      </c>
      <c r="AE226" s="61">
        <v>0.7</v>
      </c>
    </row>
    <row r="227" spans="1:31" x14ac:dyDescent="0.2">
      <c r="A227" s="57" t="str">
        <f t="shared" si="9"/>
        <v>2002_9</v>
      </c>
      <c r="B227" s="57">
        <f t="shared" si="10"/>
        <v>9</v>
      </c>
      <c r="C227" s="57">
        <f t="shared" si="11"/>
        <v>2002</v>
      </c>
      <c r="D227" s="60">
        <v>37500</v>
      </c>
      <c r="E227" s="61">
        <v>77.900000000000006</v>
      </c>
      <c r="F227" s="61">
        <v>77.900000000000006</v>
      </c>
      <c r="G227" s="61">
        <v>75.3</v>
      </c>
      <c r="H227" s="61">
        <v>76.400000000000006</v>
      </c>
      <c r="I227" s="61">
        <v>75.7</v>
      </c>
      <c r="J227" s="61">
        <v>77.2</v>
      </c>
      <c r="K227" s="61">
        <v>76.599999999999994</v>
      </c>
      <c r="L227" s="61">
        <v>76.599999999999994</v>
      </c>
      <c r="M227" s="81">
        <v>77.099999999999994</v>
      </c>
      <c r="N227" s="61">
        <v>3</v>
      </c>
      <c r="O227" s="61">
        <v>3.2</v>
      </c>
      <c r="P227" s="61">
        <v>3.7</v>
      </c>
      <c r="Q227" s="61">
        <v>3.7</v>
      </c>
      <c r="R227" s="61">
        <v>3.3</v>
      </c>
      <c r="S227" s="61">
        <v>3.5</v>
      </c>
      <c r="T227" s="61">
        <v>2.2999999999999998</v>
      </c>
      <c r="U227" s="61">
        <v>3.5</v>
      </c>
      <c r="V227" s="61">
        <v>3.2</v>
      </c>
      <c r="W227" s="61">
        <v>0.5</v>
      </c>
      <c r="X227" s="61">
        <v>0.8</v>
      </c>
      <c r="Y227" s="61">
        <v>0.8</v>
      </c>
      <c r="Z227" s="61">
        <v>0.9</v>
      </c>
      <c r="AA227" s="61">
        <v>0.9</v>
      </c>
      <c r="AB227" s="61">
        <v>0.4</v>
      </c>
      <c r="AC227" s="61">
        <v>0.4</v>
      </c>
      <c r="AD227" s="61">
        <v>0.5</v>
      </c>
      <c r="AE227" s="61">
        <v>0.7</v>
      </c>
    </row>
    <row r="228" spans="1:31" x14ac:dyDescent="0.2">
      <c r="A228" s="57" t="str">
        <f t="shared" si="9"/>
        <v>2002_12</v>
      </c>
      <c r="B228" s="57">
        <f t="shared" si="10"/>
        <v>12</v>
      </c>
      <c r="C228" s="57">
        <f t="shared" si="11"/>
        <v>2002</v>
      </c>
      <c r="D228" s="60">
        <v>37591</v>
      </c>
      <c r="E228" s="61">
        <v>78.400000000000006</v>
      </c>
      <c r="F228" s="61">
        <v>78.5</v>
      </c>
      <c r="G228" s="61">
        <v>75.7</v>
      </c>
      <c r="H228" s="61">
        <v>77.099999999999994</v>
      </c>
      <c r="I228" s="61">
        <v>76</v>
      </c>
      <c r="J228" s="61">
        <v>77.5</v>
      </c>
      <c r="K228" s="61">
        <v>77</v>
      </c>
      <c r="L228" s="61">
        <v>77.3</v>
      </c>
      <c r="M228" s="81">
        <v>77.599999999999994</v>
      </c>
      <c r="N228" s="61">
        <v>2.8</v>
      </c>
      <c r="O228" s="61">
        <v>3.2</v>
      </c>
      <c r="P228" s="61">
        <v>3</v>
      </c>
      <c r="Q228" s="61">
        <v>3.6</v>
      </c>
      <c r="R228" s="61">
        <v>2.8</v>
      </c>
      <c r="S228" s="61">
        <v>3.1</v>
      </c>
      <c r="T228" s="61">
        <v>2</v>
      </c>
      <c r="U228" s="61">
        <v>3.2</v>
      </c>
      <c r="V228" s="61">
        <v>2.9</v>
      </c>
      <c r="W228" s="61">
        <v>0.6</v>
      </c>
      <c r="X228" s="61">
        <v>0.8</v>
      </c>
      <c r="Y228" s="61">
        <v>0.5</v>
      </c>
      <c r="Z228" s="61">
        <v>0.9</v>
      </c>
      <c r="AA228" s="61">
        <v>0.4</v>
      </c>
      <c r="AB228" s="61">
        <v>0.4</v>
      </c>
      <c r="AC228" s="61">
        <v>0.5</v>
      </c>
      <c r="AD228" s="61">
        <v>0.9</v>
      </c>
      <c r="AE228" s="61">
        <v>0.6</v>
      </c>
    </row>
    <row r="229" spans="1:31" x14ac:dyDescent="0.2">
      <c r="A229" s="57" t="str">
        <f t="shared" si="9"/>
        <v>2003_3</v>
      </c>
      <c r="B229" s="57">
        <f t="shared" si="10"/>
        <v>3</v>
      </c>
      <c r="C229" s="57">
        <f t="shared" si="11"/>
        <v>2003</v>
      </c>
      <c r="D229" s="60">
        <v>37681</v>
      </c>
      <c r="E229" s="61">
        <v>79.400000000000006</v>
      </c>
      <c r="F229" s="61">
        <v>79.599999999999994</v>
      </c>
      <c r="G229" s="61">
        <v>76.7</v>
      </c>
      <c r="H229" s="61">
        <v>78.7</v>
      </c>
      <c r="I229" s="61">
        <v>76.599999999999994</v>
      </c>
      <c r="J229" s="61">
        <v>78.599999999999994</v>
      </c>
      <c r="K229" s="61">
        <v>77.7</v>
      </c>
      <c r="L229" s="61">
        <v>78.099999999999994</v>
      </c>
      <c r="M229" s="81">
        <v>78.599999999999994</v>
      </c>
      <c r="N229" s="61">
        <v>3.1</v>
      </c>
      <c r="O229" s="61">
        <v>3.5</v>
      </c>
      <c r="P229" s="61">
        <v>3.4</v>
      </c>
      <c r="Q229" s="61">
        <v>4.9000000000000004</v>
      </c>
      <c r="R229" s="61">
        <v>2.8</v>
      </c>
      <c r="S229" s="61">
        <v>3.6</v>
      </c>
      <c r="T229" s="61">
        <v>2.6</v>
      </c>
      <c r="U229" s="61">
        <v>3.7</v>
      </c>
      <c r="V229" s="61">
        <v>3.3</v>
      </c>
      <c r="W229" s="61">
        <v>1.3</v>
      </c>
      <c r="X229" s="61">
        <v>1.4</v>
      </c>
      <c r="Y229" s="61">
        <v>1.3</v>
      </c>
      <c r="Z229" s="61">
        <v>2.1</v>
      </c>
      <c r="AA229" s="61">
        <v>0.8</v>
      </c>
      <c r="AB229" s="61">
        <v>1.4</v>
      </c>
      <c r="AC229" s="61">
        <v>0.9</v>
      </c>
      <c r="AD229" s="61">
        <v>1</v>
      </c>
      <c r="AE229" s="61">
        <v>1.3</v>
      </c>
    </row>
    <row r="230" spans="1:31" x14ac:dyDescent="0.2">
      <c r="A230" s="57" t="str">
        <f t="shared" si="9"/>
        <v>2003_6</v>
      </c>
      <c r="B230" s="57">
        <f t="shared" si="10"/>
        <v>6</v>
      </c>
      <c r="C230" s="57">
        <f t="shared" si="11"/>
        <v>2003</v>
      </c>
      <c r="D230" s="60">
        <v>37773</v>
      </c>
      <c r="E230" s="61">
        <v>79.400000000000006</v>
      </c>
      <c r="F230" s="61">
        <v>79.599999999999994</v>
      </c>
      <c r="G230" s="61">
        <v>76.7</v>
      </c>
      <c r="H230" s="61">
        <v>78.599999999999994</v>
      </c>
      <c r="I230" s="61">
        <v>76.5</v>
      </c>
      <c r="J230" s="61">
        <v>79.099999999999994</v>
      </c>
      <c r="K230" s="61">
        <v>78</v>
      </c>
      <c r="L230" s="61">
        <v>78.099999999999994</v>
      </c>
      <c r="M230" s="81">
        <v>78.599999999999994</v>
      </c>
      <c r="N230" s="61">
        <v>2.5</v>
      </c>
      <c r="O230" s="61">
        <v>3</v>
      </c>
      <c r="P230" s="61">
        <v>2.7</v>
      </c>
      <c r="Q230" s="61">
        <v>3.8</v>
      </c>
      <c r="R230" s="61">
        <v>2</v>
      </c>
      <c r="S230" s="61">
        <v>2.9</v>
      </c>
      <c r="T230" s="61">
        <v>2.2000000000000002</v>
      </c>
      <c r="U230" s="61">
        <v>2.5</v>
      </c>
      <c r="V230" s="61">
        <v>2.6</v>
      </c>
      <c r="W230" s="61">
        <v>0</v>
      </c>
      <c r="X230" s="61">
        <v>0</v>
      </c>
      <c r="Y230" s="61">
        <v>0</v>
      </c>
      <c r="Z230" s="61">
        <v>-0.1</v>
      </c>
      <c r="AA230" s="61">
        <v>-0.1</v>
      </c>
      <c r="AB230" s="61">
        <v>0.6</v>
      </c>
      <c r="AC230" s="61">
        <v>0.4</v>
      </c>
      <c r="AD230" s="61">
        <v>0</v>
      </c>
      <c r="AE230" s="61">
        <v>0</v>
      </c>
    </row>
    <row r="231" spans="1:31" x14ac:dyDescent="0.2">
      <c r="A231" s="57" t="str">
        <f t="shared" si="9"/>
        <v>2003_9</v>
      </c>
      <c r="B231" s="57">
        <f t="shared" si="10"/>
        <v>9</v>
      </c>
      <c r="C231" s="57">
        <f t="shared" si="11"/>
        <v>2003</v>
      </c>
      <c r="D231" s="60">
        <v>37865</v>
      </c>
      <c r="E231" s="61">
        <v>79.5</v>
      </c>
      <c r="F231" s="61">
        <v>80.099999999999994</v>
      </c>
      <c r="G231" s="61">
        <v>77.5</v>
      </c>
      <c r="H231" s="61">
        <v>79.2</v>
      </c>
      <c r="I231" s="61">
        <v>77.2</v>
      </c>
      <c r="J231" s="61">
        <v>79.2</v>
      </c>
      <c r="K231" s="61">
        <v>77.900000000000006</v>
      </c>
      <c r="L231" s="61">
        <v>78.8</v>
      </c>
      <c r="M231" s="81">
        <v>79.099999999999994</v>
      </c>
      <c r="N231" s="61">
        <v>2.1</v>
      </c>
      <c r="O231" s="61">
        <v>2.8</v>
      </c>
      <c r="P231" s="61">
        <v>2.9</v>
      </c>
      <c r="Q231" s="61">
        <v>3.7</v>
      </c>
      <c r="R231" s="61">
        <v>2</v>
      </c>
      <c r="S231" s="61">
        <v>2.6</v>
      </c>
      <c r="T231" s="61">
        <v>1.7</v>
      </c>
      <c r="U231" s="61">
        <v>2.9</v>
      </c>
      <c r="V231" s="61">
        <v>2.6</v>
      </c>
      <c r="W231" s="61">
        <v>0.1</v>
      </c>
      <c r="X231" s="61">
        <v>0.6</v>
      </c>
      <c r="Y231" s="61">
        <v>1</v>
      </c>
      <c r="Z231" s="61">
        <v>0.8</v>
      </c>
      <c r="AA231" s="61">
        <v>0.9</v>
      </c>
      <c r="AB231" s="61">
        <v>0.1</v>
      </c>
      <c r="AC231" s="61">
        <v>-0.1</v>
      </c>
      <c r="AD231" s="61">
        <v>0.9</v>
      </c>
      <c r="AE231" s="61">
        <v>0.6</v>
      </c>
    </row>
    <row r="232" spans="1:31" x14ac:dyDescent="0.2">
      <c r="A232" s="57" t="str">
        <f t="shared" si="9"/>
        <v>2003_12</v>
      </c>
      <c r="B232" s="57">
        <f t="shared" si="10"/>
        <v>12</v>
      </c>
      <c r="C232" s="57">
        <f t="shared" si="11"/>
        <v>2003</v>
      </c>
      <c r="D232" s="60">
        <v>37956</v>
      </c>
      <c r="E232" s="61">
        <v>80.2</v>
      </c>
      <c r="F232" s="61">
        <v>80.3</v>
      </c>
      <c r="G232" s="61">
        <v>78</v>
      </c>
      <c r="H232" s="61">
        <v>79.599999999999994</v>
      </c>
      <c r="I232" s="61">
        <v>77.5</v>
      </c>
      <c r="J232" s="61">
        <v>79.7</v>
      </c>
      <c r="K232" s="61">
        <v>78.3</v>
      </c>
      <c r="L232" s="61">
        <v>79.3</v>
      </c>
      <c r="M232" s="81">
        <v>79.5</v>
      </c>
      <c r="N232" s="61">
        <v>2.2999999999999998</v>
      </c>
      <c r="O232" s="61">
        <v>2.2999999999999998</v>
      </c>
      <c r="P232" s="61">
        <v>3</v>
      </c>
      <c r="Q232" s="61">
        <v>3.2</v>
      </c>
      <c r="R232" s="61">
        <v>2</v>
      </c>
      <c r="S232" s="61">
        <v>2.8</v>
      </c>
      <c r="T232" s="61">
        <v>1.7</v>
      </c>
      <c r="U232" s="61">
        <v>2.6</v>
      </c>
      <c r="V232" s="61">
        <v>2.4</v>
      </c>
      <c r="W232" s="61">
        <v>0.9</v>
      </c>
      <c r="X232" s="61">
        <v>0.2</v>
      </c>
      <c r="Y232" s="61">
        <v>0.6</v>
      </c>
      <c r="Z232" s="61">
        <v>0.5</v>
      </c>
      <c r="AA232" s="61">
        <v>0.4</v>
      </c>
      <c r="AB232" s="61">
        <v>0.6</v>
      </c>
      <c r="AC232" s="61">
        <v>0.5</v>
      </c>
      <c r="AD232" s="61">
        <v>0.6</v>
      </c>
      <c r="AE232" s="61">
        <v>0.5</v>
      </c>
    </row>
    <row r="233" spans="1:31" x14ac:dyDescent="0.2">
      <c r="A233" s="57" t="str">
        <f t="shared" si="9"/>
        <v>2004_3</v>
      </c>
      <c r="B233" s="57">
        <f t="shared" si="10"/>
        <v>3</v>
      </c>
      <c r="C233" s="57">
        <f t="shared" si="11"/>
        <v>2004</v>
      </c>
      <c r="D233" s="60">
        <v>38047</v>
      </c>
      <c r="E233" s="61">
        <v>80.900000000000006</v>
      </c>
      <c r="F233" s="61">
        <v>81.099999999999994</v>
      </c>
      <c r="G233" s="61">
        <v>78.7</v>
      </c>
      <c r="H233" s="61">
        <v>80.400000000000006</v>
      </c>
      <c r="I233" s="61">
        <v>77.8</v>
      </c>
      <c r="J233" s="61">
        <v>80.3</v>
      </c>
      <c r="K233" s="61">
        <v>78.599999999999994</v>
      </c>
      <c r="L233" s="61">
        <v>79.900000000000006</v>
      </c>
      <c r="M233" s="81">
        <v>80.2</v>
      </c>
      <c r="N233" s="61">
        <v>1.9</v>
      </c>
      <c r="O233" s="61">
        <v>1.9</v>
      </c>
      <c r="P233" s="61">
        <v>2.6</v>
      </c>
      <c r="Q233" s="61">
        <v>2.2000000000000002</v>
      </c>
      <c r="R233" s="61">
        <v>1.6</v>
      </c>
      <c r="S233" s="61">
        <v>2.2000000000000002</v>
      </c>
      <c r="T233" s="61">
        <v>1.2</v>
      </c>
      <c r="U233" s="61">
        <v>2.2999999999999998</v>
      </c>
      <c r="V233" s="61">
        <v>2</v>
      </c>
      <c r="W233" s="61">
        <v>0.9</v>
      </c>
      <c r="X233" s="61">
        <v>1</v>
      </c>
      <c r="Y233" s="61">
        <v>0.9</v>
      </c>
      <c r="Z233" s="61">
        <v>1</v>
      </c>
      <c r="AA233" s="61">
        <v>0.4</v>
      </c>
      <c r="AB233" s="61">
        <v>0.8</v>
      </c>
      <c r="AC233" s="61">
        <v>0.4</v>
      </c>
      <c r="AD233" s="61">
        <v>0.8</v>
      </c>
      <c r="AE233" s="61">
        <v>0.9</v>
      </c>
    </row>
    <row r="234" spans="1:31" x14ac:dyDescent="0.2">
      <c r="A234" s="57" t="str">
        <f t="shared" si="9"/>
        <v>2004_6</v>
      </c>
      <c r="B234" s="57">
        <f t="shared" si="10"/>
        <v>6</v>
      </c>
      <c r="C234" s="57">
        <f t="shared" si="11"/>
        <v>2004</v>
      </c>
      <c r="D234" s="60">
        <v>38139</v>
      </c>
      <c r="E234" s="61">
        <v>81.2</v>
      </c>
      <c r="F234" s="61">
        <v>81.3</v>
      </c>
      <c r="G234" s="61">
        <v>79.099999999999994</v>
      </c>
      <c r="H234" s="61">
        <v>80.900000000000006</v>
      </c>
      <c r="I234" s="61">
        <v>78.599999999999994</v>
      </c>
      <c r="J234" s="61">
        <v>81</v>
      </c>
      <c r="K234" s="61">
        <v>78.900000000000006</v>
      </c>
      <c r="L234" s="61">
        <v>80.400000000000006</v>
      </c>
      <c r="M234" s="81">
        <v>80.599999999999994</v>
      </c>
      <c r="N234" s="61">
        <v>2.2999999999999998</v>
      </c>
      <c r="O234" s="61">
        <v>2.1</v>
      </c>
      <c r="P234" s="61">
        <v>3.1</v>
      </c>
      <c r="Q234" s="61">
        <v>2.9</v>
      </c>
      <c r="R234" s="61">
        <v>2.7</v>
      </c>
      <c r="S234" s="61">
        <v>2.4</v>
      </c>
      <c r="T234" s="61">
        <v>1.2</v>
      </c>
      <c r="U234" s="61">
        <v>2.9</v>
      </c>
      <c r="V234" s="61">
        <v>2.5</v>
      </c>
      <c r="W234" s="61">
        <v>0.4</v>
      </c>
      <c r="X234" s="61">
        <v>0.2</v>
      </c>
      <c r="Y234" s="61">
        <v>0.5</v>
      </c>
      <c r="Z234" s="61">
        <v>0.6</v>
      </c>
      <c r="AA234" s="61">
        <v>1</v>
      </c>
      <c r="AB234" s="61">
        <v>0.9</v>
      </c>
      <c r="AC234" s="61">
        <v>0.4</v>
      </c>
      <c r="AD234" s="61">
        <v>0.6</v>
      </c>
      <c r="AE234" s="61">
        <v>0.5</v>
      </c>
    </row>
    <row r="235" spans="1:31" x14ac:dyDescent="0.2">
      <c r="A235" s="57" t="str">
        <f t="shared" si="9"/>
        <v>2004_9</v>
      </c>
      <c r="B235" s="57">
        <f t="shared" si="10"/>
        <v>9</v>
      </c>
      <c r="C235" s="57">
        <f t="shared" si="11"/>
        <v>2004</v>
      </c>
      <c r="D235" s="60">
        <v>38231</v>
      </c>
      <c r="E235" s="61">
        <v>81.599999999999994</v>
      </c>
      <c r="F235" s="61">
        <v>81.5</v>
      </c>
      <c r="G235" s="61">
        <v>79.400000000000006</v>
      </c>
      <c r="H235" s="61">
        <v>81.2</v>
      </c>
      <c r="I235" s="61">
        <v>79.099999999999994</v>
      </c>
      <c r="J235" s="61">
        <v>81.400000000000006</v>
      </c>
      <c r="K235" s="61">
        <v>79.599999999999994</v>
      </c>
      <c r="L235" s="61">
        <v>80.8</v>
      </c>
      <c r="M235" s="81">
        <v>80.900000000000006</v>
      </c>
      <c r="N235" s="61">
        <v>2.6</v>
      </c>
      <c r="O235" s="61">
        <v>1.7</v>
      </c>
      <c r="P235" s="61">
        <v>2.5</v>
      </c>
      <c r="Q235" s="61">
        <v>2.5</v>
      </c>
      <c r="R235" s="61">
        <v>2.5</v>
      </c>
      <c r="S235" s="61">
        <v>2.8</v>
      </c>
      <c r="T235" s="61">
        <v>2.2000000000000002</v>
      </c>
      <c r="U235" s="61">
        <v>2.5</v>
      </c>
      <c r="V235" s="61">
        <v>2.2999999999999998</v>
      </c>
      <c r="W235" s="61">
        <v>0.5</v>
      </c>
      <c r="X235" s="61">
        <v>0.2</v>
      </c>
      <c r="Y235" s="61">
        <v>0.4</v>
      </c>
      <c r="Z235" s="61">
        <v>0.4</v>
      </c>
      <c r="AA235" s="61">
        <v>0.6</v>
      </c>
      <c r="AB235" s="61">
        <v>0.5</v>
      </c>
      <c r="AC235" s="61">
        <v>0.9</v>
      </c>
      <c r="AD235" s="61">
        <v>0.5</v>
      </c>
      <c r="AE235" s="61">
        <v>0.4</v>
      </c>
    </row>
    <row r="236" spans="1:31" x14ac:dyDescent="0.2">
      <c r="A236" s="57" t="str">
        <f t="shared" si="9"/>
        <v>2004_12</v>
      </c>
      <c r="B236" s="57">
        <f t="shared" si="10"/>
        <v>12</v>
      </c>
      <c r="C236" s="57">
        <f t="shared" si="11"/>
        <v>2004</v>
      </c>
      <c r="D236" s="60">
        <v>38322</v>
      </c>
      <c r="E236" s="61">
        <v>82.3</v>
      </c>
      <c r="F236" s="61">
        <v>82.1</v>
      </c>
      <c r="G236" s="61">
        <v>80</v>
      </c>
      <c r="H236" s="61">
        <v>81.7</v>
      </c>
      <c r="I236" s="61">
        <v>79.8</v>
      </c>
      <c r="J236" s="61">
        <v>82.4</v>
      </c>
      <c r="K236" s="61">
        <v>79.8</v>
      </c>
      <c r="L236" s="61">
        <v>81.2</v>
      </c>
      <c r="M236" s="81">
        <v>81.5</v>
      </c>
      <c r="N236" s="61">
        <v>2.6</v>
      </c>
      <c r="O236" s="61">
        <v>2.2000000000000002</v>
      </c>
      <c r="P236" s="61">
        <v>2.6</v>
      </c>
      <c r="Q236" s="61">
        <v>2.6</v>
      </c>
      <c r="R236" s="61">
        <v>3</v>
      </c>
      <c r="S236" s="61">
        <v>3.4</v>
      </c>
      <c r="T236" s="61">
        <v>1.9</v>
      </c>
      <c r="U236" s="61">
        <v>2.4</v>
      </c>
      <c r="V236" s="61">
        <v>2.5</v>
      </c>
      <c r="W236" s="61">
        <v>0.9</v>
      </c>
      <c r="X236" s="61">
        <v>0.7</v>
      </c>
      <c r="Y236" s="61">
        <v>0.8</v>
      </c>
      <c r="Z236" s="61">
        <v>0.6</v>
      </c>
      <c r="AA236" s="61">
        <v>0.9</v>
      </c>
      <c r="AB236" s="61">
        <v>1.2</v>
      </c>
      <c r="AC236" s="61">
        <v>0.3</v>
      </c>
      <c r="AD236" s="61">
        <v>0.5</v>
      </c>
      <c r="AE236" s="61">
        <v>0.7</v>
      </c>
    </row>
    <row r="237" spans="1:31" x14ac:dyDescent="0.2">
      <c r="A237" s="57" t="str">
        <f t="shared" si="9"/>
        <v>2005_3</v>
      </c>
      <c r="B237" s="57">
        <f t="shared" si="10"/>
        <v>3</v>
      </c>
      <c r="C237" s="57">
        <f t="shared" si="11"/>
        <v>2005</v>
      </c>
      <c r="D237" s="60">
        <v>38412</v>
      </c>
      <c r="E237" s="61">
        <v>82.7</v>
      </c>
      <c r="F237" s="61">
        <v>82.7</v>
      </c>
      <c r="G237" s="61">
        <v>80.7</v>
      </c>
      <c r="H237" s="61">
        <v>82.2</v>
      </c>
      <c r="I237" s="61">
        <v>80.400000000000006</v>
      </c>
      <c r="J237" s="61">
        <v>83.1</v>
      </c>
      <c r="K237" s="61">
        <v>80.2</v>
      </c>
      <c r="L237" s="61">
        <v>81.599999999999994</v>
      </c>
      <c r="M237" s="81">
        <v>82.1</v>
      </c>
      <c r="N237" s="61">
        <v>2.2000000000000002</v>
      </c>
      <c r="O237" s="61">
        <v>2</v>
      </c>
      <c r="P237" s="61">
        <v>2.5</v>
      </c>
      <c r="Q237" s="61">
        <v>2.2000000000000002</v>
      </c>
      <c r="R237" s="61">
        <v>3.3</v>
      </c>
      <c r="S237" s="61">
        <v>3.5</v>
      </c>
      <c r="T237" s="61">
        <v>2</v>
      </c>
      <c r="U237" s="61">
        <v>2.1</v>
      </c>
      <c r="V237" s="61">
        <v>2.4</v>
      </c>
      <c r="W237" s="61">
        <v>0.5</v>
      </c>
      <c r="X237" s="61">
        <v>0.7</v>
      </c>
      <c r="Y237" s="61">
        <v>0.9</v>
      </c>
      <c r="Z237" s="61">
        <v>0.6</v>
      </c>
      <c r="AA237" s="61">
        <v>0.8</v>
      </c>
      <c r="AB237" s="61">
        <v>0.8</v>
      </c>
      <c r="AC237" s="61">
        <v>0.5</v>
      </c>
      <c r="AD237" s="61">
        <v>0.5</v>
      </c>
      <c r="AE237" s="61">
        <v>0.7</v>
      </c>
    </row>
    <row r="238" spans="1:31" x14ac:dyDescent="0.2">
      <c r="A238" s="57" t="str">
        <f t="shared" si="9"/>
        <v>2005_6</v>
      </c>
      <c r="B238" s="57">
        <f t="shared" si="10"/>
        <v>6</v>
      </c>
      <c r="C238" s="57">
        <f t="shared" si="11"/>
        <v>2005</v>
      </c>
      <c r="D238" s="60">
        <v>38504</v>
      </c>
      <c r="E238" s="61">
        <v>83.2</v>
      </c>
      <c r="F238" s="61">
        <v>83</v>
      </c>
      <c r="G238" s="61">
        <v>81.099999999999994</v>
      </c>
      <c r="H238" s="61">
        <v>82.7</v>
      </c>
      <c r="I238" s="61">
        <v>81.5</v>
      </c>
      <c r="J238" s="61">
        <v>83.5</v>
      </c>
      <c r="K238" s="61">
        <v>80.900000000000006</v>
      </c>
      <c r="L238" s="61">
        <v>82.1</v>
      </c>
      <c r="M238" s="81">
        <v>82.6</v>
      </c>
      <c r="N238" s="61">
        <v>2.5</v>
      </c>
      <c r="O238" s="61">
        <v>2.1</v>
      </c>
      <c r="P238" s="61">
        <v>2.5</v>
      </c>
      <c r="Q238" s="61">
        <v>2.2000000000000002</v>
      </c>
      <c r="R238" s="61">
        <v>3.7</v>
      </c>
      <c r="S238" s="61">
        <v>3.1</v>
      </c>
      <c r="T238" s="61">
        <v>2.5</v>
      </c>
      <c r="U238" s="61">
        <v>2.1</v>
      </c>
      <c r="V238" s="61">
        <v>2.5</v>
      </c>
      <c r="W238" s="61">
        <v>0.6</v>
      </c>
      <c r="X238" s="61">
        <v>0.4</v>
      </c>
      <c r="Y238" s="61">
        <v>0.5</v>
      </c>
      <c r="Z238" s="61">
        <v>0.6</v>
      </c>
      <c r="AA238" s="61">
        <v>1.4</v>
      </c>
      <c r="AB238" s="61">
        <v>0.5</v>
      </c>
      <c r="AC238" s="61">
        <v>0.9</v>
      </c>
      <c r="AD238" s="61">
        <v>0.6</v>
      </c>
      <c r="AE238" s="61">
        <v>0.6</v>
      </c>
    </row>
    <row r="239" spans="1:31" x14ac:dyDescent="0.2">
      <c r="A239" s="57" t="str">
        <f t="shared" si="9"/>
        <v>2005_9</v>
      </c>
      <c r="B239" s="57">
        <f t="shared" si="10"/>
        <v>9</v>
      </c>
      <c r="C239" s="57">
        <f t="shared" si="11"/>
        <v>2005</v>
      </c>
      <c r="D239" s="60">
        <v>38596</v>
      </c>
      <c r="E239" s="61">
        <v>84</v>
      </c>
      <c r="F239" s="61">
        <v>83.9</v>
      </c>
      <c r="G239" s="61">
        <v>81.599999999999994</v>
      </c>
      <c r="H239" s="61">
        <v>83.6</v>
      </c>
      <c r="I239" s="61">
        <v>82.4</v>
      </c>
      <c r="J239" s="61">
        <v>84.3</v>
      </c>
      <c r="K239" s="61">
        <v>81.8</v>
      </c>
      <c r="L239" s="61">
        <v>83.1</v>
      </c>
      <c r="M239" s="81">
        <v>83.4</v>
      </c>
      <c r="N239" s="61">
        <v>2.9</v>
      </c>
      <c r="O239" s="61">
        <v>2.9</v>
      </c>
      <c r="P239" s="61">
        <v>2.8</v>
      </c>
      <c r="Q239" s="61">
        <v>3</v>
      </c>
      <c r="R239" s="61">
        <v>4.2</v>
      </c>
      <c r="S239" s="61">
        <v>3.6</v>
      </c>
      <c r="T239" s="61">
        <v>2.8</v>
      </c>
      <c r="U239" s="61">
        <v>2.8</v>
      </c>
      <c r="V239" s="61">
        <v>3.1</v>
      </c>
      <c r="W239" s="61">
        <v>1</v>
      </c>
      <c r="X239" s="61">
        <v>1.1000000000000001</v>
      </c>
      <c r="Y239" s="61">
        <v>0.6</v>
      </c>
      <c r="Z239" s="61">
        <v>1.1000000000000001</v>
      </c>
      <c r="AA239" s="61">
        <v>1.1000000000000001</v>
      </c>
      <c r="AB239" s="61">
        <v>1</v>
      </c>
      <c r="AC239" s="61">
        <v>1.1000000000000001</v>
      </c>
      <c r="AD239" s="61">
        <v>1.2</v>
      </c>
      <c r="AE239" s="61">
        <v>1</v>
      </c>
    </row>
    <row r="240" spans="1:31" x14ac:dyDescent="0.2">
      <c r="A240" s="57" t="str">
        <f t="shared" si="9"/>
        <v>2005_12</v>
      </c>
      <c r="B240" s="57">
        <f t="shared" si="10"/>
        <v>12</v>
      </c>
      <c r="C240" s="57">
        <f t="shared" si="11"/>
        <v>2005</v>
      </c>
      <c r="D240" s="60">
        <v>38687</v>
      </c>
      <c r="E240" s="61">
        <v>84.3</v>
      </c>
      <c r="F240" s="61">
        <v>84.3</v>
      </c>
      <c r="G240" s="61">
        <v>82.3</v>
      </c>
      <c r="H240" s="61">
        <v>83.9</v>
      </c>
      <c r="I240" s="61">
        <v>83</v>
      </c>
      <c r="J240" s="61">
        <v>84.8</v>
      </c>
      <c r="K240" s="61">
        <v>82.2</v>
      </c>
      <c r="L240" s="61">
        <v>83.7</v>
      </c>
      <c r="M240" s="81">
        <v>83.8</v>
      </c>
      <c r="N240" s="61">
        <v>2.4</v>
      </c>
      <c r="O240" s="61">
        <v>2.7</v>
      </c>
      <c r="P240" s="61">
        <v>2.9</v>
      </c>
      <c r="Q240" s="61">
        <v>2.7</v>
      </c>
      <c r="R240" s="61">
        <v>4</v>
      </c>
      <c r="S240" s="61">
        <v>2.9</v>
      </c>
      <c r="T240" s="61">
        <v>3</v>
      </c>
      <c r="U240" s="61">
        <v>3.1</v>
      </c>
      <c r="V240" s="61">
        <v>2.8</v>
      </c>
      <c r="W240" s="61">
        <v>0.4</v>
      </c>
      <c r="X240" s="61">
        <v>0.5</v>
      </c>
      <c r="Y240" s="61">
        <v>0.9</v>
      </c>
      <c r="Z240" s="61">
        <v>0.4</v>
      </c>
      <c r="AA240" s="61">
        <v>0.7</v>
      </c>
      <c r="AB240" s="61">
        <v>0.6</v>
      </c>
      <c r="AC240" s="61">
        <v>0.5</v>
      </c>
      <c r="AD240" s="61">
        <v>0.7</v>
      </c>
      <c r="AE240" s="61">
        <v>0.5</v>
      </c>
    </row>
    <row r="241" spans="1:31" x14ac:dyDescent="0.2">
      <c r="A241" s="57" t="str">
        <f t="shared" si="9"/>
        <v>2006_3</v>
      </c>
      <c r="B241" s="57">
        <f t="shared" si="10"/>
        <v>3</v>
      </c>
      <c r="C241" s="57">
        <f t="shared" si="11"/>
        <v>2006</v>
      </c>
      <c r="D241" s="60">
        <v>38777</v>
      </c>
      <c r="E241" s="61">
        <v>85</v>
      </c>
      <c r="F241" s="61">
        <v>85</v>
      </c>
      <c r="G241" s="61">
        <v>83</v>
      </c>
      <c r="H241" s="61">
        <v>84.7</v>
      </c>
      <c r="I241" s="61">
        <v>83.8</v>
      </c>
      <c r="J241" s="61">
        <v>85.4</v>
      </c>
      <c r="K241" s="61">
        <v>82.9</v>
      </c>
      <c r="L241" s="61">
        <v>84.5</v>
      </c>
      <c r="M241" s="81">
        <v>84.5</v>
      </c>
      <c r="N241" s="61">
        <v>2.8</v>
      </c>
      <c r="O241" s="61">
        <v>2.8</v>
      </c>
      <c r="P241" s="61">
        <v>2.9</v>
      </c>
      <c r="Q241" s="61">
        <v>3</v>
      </c>
      <c r="R241" s="61">
        <v>4.2</v>
      </c>
      <c r="S241" s="61">
        <v>2.8</v>
      </c>
      <c r="T241" s="61">
        <v>3.4</v>
      </c>
      <c r="U241" s="61">
        <v>3.6</v>
      </c>
      <c r="V241" s="61">
        <v>2.9</v>
      </c>
      <c r="W241" s="61">
        <v>0.8</v>
      </c>
      <c r="X241" s="61">
        <v>0.8</v>
      </c>
      <c r="Y241" s="61">
        <v>0.9</v>
      </c>
      <c r="Z241" s="61">
        <v>1</v>
      </c>
      <c r="AA241" s="61">
        <v>1</v>
      </c>
      <c r="AB241" s="61">
        <v>0.7</v>
      </c>
      <c r="AC241" s="61">
        <v>0.9</v>
      </c>
      <c r="AD241" s="61">
        <v>1</v>
      </c>
      <c r="AE241" s="61">
        <v>0.8</v>
      </c>
    </row>
    <row r="242" spans="1:31" x14ac:dyDescent="0.2">
      <c r="A242" s="57" t="str">
        <f t="shared" si="9"/>
        <v>2006_6</v>
      </c>
      <c r="B242" s="57">
        <f t="shared" si="10"/>
        <v>6</v>
      </c>
      <c r="C242" s="57">
        <f t="shared" si="11"/>
        <v>2006</v>
      </c>
      <c r="D242" s="60">
        <v>38869</v>
      </c>
      <c r="E242" s="61">
        <v>86.4</v>
      </c>
      <c r="F242" s="61">
        <v>86.2</v>
      </c>
      <c r="G242" s="61">
        <v>84.5</v>
      </c>
      <c r="H242" s="61">
        <v>85.8</v>
      </c>
      <c r="I242" s="61">
        <v>85.4</v>
      </c>
      <c r="J242" s="61">
        <v>86.4</v>
      </c>
      <c r="K242" s="61">
        <v>84.4</v>
      </c>
      <c r="L242" s="61">
        <v>86</v>
      </c>
      <c r="M242" s="81">
        <v>85.9</v>
      </c>
      <c r="N242" s="61">
        <v>3.8</v>
      </c>
      <c r="O242" s="61">
        <v>3.9</v>
      </c>
      <c r="P242" s="61">
        <v>4.2</v>
      </c>
      <c r="Q242" s="61">
        <v>3.7</v>
      </c>
      <c r="R242" s="61">
        <v>4.8</v>
      </c>
      <c r="S242" s="61">
        <v>3.5</v>
      </c>
      <c r="T242" s="61">
        <v>4.3</v>
      </c>
      <c r="U242" s="61">
        <v>4.8</v>
      </c>
      <c r="V242" s="61">
        <v>4</v>
      </c>
      <c r="W242" s="61">
        <v>1.6</v>
      </c>
      <c r="X242" s="61">
        <v>1.4</v>
      </c>
      <c r="Y242" s="61">
        <v>1.8</v>
      </c>
      <c r="Z242" s="61">
        <v>1.3</v>
      </c>
      <c r="AA242" s="61">
        <v>1.9</v>
      </c>
      <c r="AB242" s="61">
        <v>1.2</v>
      </c>
      <c r="AC242" s="61">
        <v>1.8</v>
      </c>
      <c r="AD242" s="61">
        <v>1.8</v>
      </c>
      <c r="AE242" s="61">
        <v>1.7</v>
      </c>
    </row>
    <row r="243" spans="1:31" x14ac:dyDescent="0.2">
      <c r="A243" s="57" t="str">
        <f t="shared" si="9"/>
        <v>2006_9</v>
      </c>
      <c r="B243" s="57">
        <f t="shared" si="10"/>
        <v>9</v>
      </c>
      <c r="C243" s="57">
        <f t="shared" si="11"/>
        <v>2006</v>
      </c>
      <c r="D243" s="60">
        <v>38961</v>
      </c>
      <c r="E243" s="61">
        <v>87.2</v>
      </c>
      <c r="F243" s="61">
        <v>86.8</v>
      </c>
      <c r="G243" s="61">
        <v>85.2</v>
      </c>
      <c r="H243" s="61">
        <v>86.8</v>
      </c>
      <c r="I243" s="61">
        <v>86.3</v>
      </c>
      <c r="J243" s="61">
        <v>87.1</v>
      </c>
      <c r="K243" s="61">
        <v>85.8</v>
      </c>
      <c r="L243" s="61">
        <v>86.6</v>
      </c>
      <c r="M243" s="81">
        <v>86.7</v>
      </c>
      <c r="N243" s="61">
        <v>3.8</v>
      </c>
      <c r="O243" s="61">
        <v>3.5</v>
      </c>
      <c r="P243" s="61">
        <v>4.4000000000000004</v>
      </c>
      <c r="Q243" s="61">
        <v>3.8</v>
      </c>
      <c r="R243" s="61">
        <v>4.7</v>
      </c>
      <c r="S243" s="61">
        <v>3.3</v>
      </c>
      <c r="T243" s="61">
        <v>4.9000000000000004</v>
      </c>
      <c r="U243" s="61">
        <v>4.2</v>
      </c>
      <c r="V243" s="61">
        <v>4</v>
      </c>
      <c r="W243" s="61">
        <v>0.9</v>
      </c>
      <c r="X243" s="61">
        <v>0.7</v>
      </c>
      <c r="Y243" s="61">
        <v>0.8</v>
      </c>
      <c r="Z243" s="61">
        <v>1.2</v>
      </c>
      <c r="AA243" s="61">
        <v>1.1000000000000001</v>
      </c>
      <c r="AB243" s="61">
        <v>0.8</v>
      </c>
      <c r="AC243" s="61">
        <v>1.7</v>
      </c>
      <c r="AD243" s="61">
        <v>0.7</v>
      </c>
      <c r="AE243" s="61">
        <v>0.9</v>
      </c>
    </row>
    <row r="244" spans="1:31" x14ac:dyDescent="0.2">
      <c r="A244" s="57" t="str">
        <f t="shared" si="9"/>
        <v>2006_12</v>
      </c>
      <c r="B244" s="57">
        <f t="shared" si="10"/>
        <v>12</v>
      </c>
      <c r="C244" s="57">
        <f t="shared" si="11"/>
        <v>2006</v>
      </c>
      <c r="D244" s="60">
        <v>39052</v>
      </c>
      <c r="E244" s="61">
        <v>87</v>
      </c>
      <c r="F244" s="61">
        <v>86.7</v>
      </c>
      <c r="G244" s="61">
        <v>85.1</v>
      </c>
      <c r="H244" s="61">
        <v>86.5</v>
      </c>
      <c r="I244" s="61">
        <v>86.6</v>
      </c>
      <c r="J244" s="61">
        <v>86.8</v>
      </c>
      <c r="K244" s="61">
        <v>86.3</v>
      </c>
      <c r="L244" s="61">
        <v>86.4</v>
      </c>
      <c r="M244" s="81">
        <v>86.6</v>
      </c>
      <c r="N244" s="61">
        <v>3.2</v>
      </c>
      <c r="O244" s="61">
        <v>2.8</v>
      </c>
      <c r="P244" s="61">
        <v>3.4</v>
      </c>
      <c r="Q244" s="61">
        <v>3.1</v>
      </c>
      <c r="R244" s="61">
        <v>4.3</v>
      </c>
      <c r="S244" s="61">
        <v>2.4</v>
      </c>
      <c r="T244" s="61">
        <v>5</v>
      </c>
      <c r="U244" s="61">
        <v>3.2</v>
      </c>
      <c r="V244" s="61">
        <v>3.3</v>
      </c>
      <c r="W244" s="61">
        <v>-0.2</v>
      </c>
      <c r="X244" s="61">
        <v>-0.1</v>
      </c>
      <c r="Y244" s="61">
        <v>-0.1</v>
      </c>
      <c r="Z244" s="61">
        <v>-0.3</v>
      </c>
      <c r="AA244" s="61">
        <v>0.3</v>
      </c>
      <c r="AB244" s="61">
        <v>-0.3</v>
      </c>
      <c r="AC244" s="61">
        <v>0.6</v>
      </c>
      <c r="AD244" s="61">
        <v>-0.2</v>
      </c>
      <c r="AE244" s="61">
        <v>-0.1</v>
      </c>
    </row>
    <row r="245" spans="1:31" x14ac:dyDescent="0.2">
      <c r="A245" s="57" t="str">
        <f t="shared" si="9"/>
        <v>2007_3</v>
      </c>
      <c r="B245" s="57">
        <f t="shared" si="10"/>
        <v>3</v>
      </c>
      <c r="C245" s="57">
        <f t="shared" si="11"/>
        <v>2007</v>
      </c>
      <c r="D245" s="60">
        <v>39142</v>
      </c>
      <c r="E245" s="61">
        <v>86.9</v>
      </c>
      <c r="F245" s="61">
        <v>86.9</v>
      </c>
      <c r="G245" s="61">
        <v>85.5</v>
      </c>
      <c r="H245" s="61">
        <v>86.3</v>
      </c>
      <c r="I245" s="61">
        <v>86.8</v>
      </c>
      <c r="J245" s="61">
        <v>87.3</v>
      </c>
      <c r="K245" s="61">
        <v>86.3</v>
      </c>
      <c r="L245" s="61">
        <v>86.5</v>
      </c>
      <c r="M245" s="81">
        <v>86.6</v>
      </c>
      <c r="N245" s="61">
        <v>2.2000000000000002</v>
      </c>
      <c r="O245" s="61">
        <v>2.2000000000000002</v>
      </c>
      <c r="P245" s="61">
        <v>3</v>
      </c>
      <c r="Q245" s="61">
        <v>1.9</v>
      </c>
      <c r="R245" s="61">
        <v>3.6</v>
      </c>
      <c r="S245" s="61">
        <v>2.2000000000000002</v>
      </c>
      <c r="T245" s="61">
        <v>4.0999999999999996</v>
      </c>
      <c r="U245" s="61">
        <v>2.4</v>
      </c>
      <c r="V245" s="61">
        <v>2.5</v>
      </c>
      <c r="W245" s="61">
        <v>-0.1</v>
      </c>
      <c r="X245" s="61">
        <v>0.2</v>
      </c>
      <c r="Y245" s="61">
        <v>0.5</v>
      </c>
      <c r="Z245" s="61">
        <v>-0.2</v>
      </c>
      <c r="AA245" s="61">
        <v>0.2</v>
      </c>
      <c r="AB245" s="61">
        <v>0.6</v>
      </c>
      <c r="AC245" s="61">
        <v>0</v>
      </c>
      <c r="AD245" s="61">
        <v>0.1</v>
      </c>
      <c r="AE245" s="61">
        <v>0</v>
      </c>
    </row>
    <row r="246" spans="1:31" x14ac:dyDescent="0.2">
      <c r="A246" s="57" t="str">
        <f t="shared" si="9"/>
        <v>2007_6</v>
      </c>
      <c r="B246" s="57">
        <f t="shared" si="10"/>
        <v>6</v>
      </c>
      <c r="C246" s="57">
        <f t="shared" si="11"/>
        <v>2007</v>
      </c>
      <c r="D246" s="60">
        <v>39234</v>
      </c>
      <c r="E246" s="61">
        <v>87.9</v>
      </c>
      <c r="F246" s="61">
        <v>87.9</v>
      </c>
      <c r="G246" s="61">
        <v>86.7</v>
      </c>
      <c r="H246" s="61">
        <v>87.3</v>
      </c>
      <c r="I246" s="61">
        <v>88</v>
      </c>
      <c r="J246" s="61">
        <v>88.4</v>
      </c>
      <c r="K246" s="61">
        <v>87.5</v>
      </c>
      <c r="L246" s="61">
        <v>87.7</v>
      </c>
      <c r="M246" s="81">
        <v>87.7</v>
      </c>
      <c r="N246" s="61">
        <v>1.7</v>
      </c>
      <c r="O246" s="61">
        <v>2</v>
      </c>
      <c r="P246" s="61">
        <v>2.6</v>
      </c>
      <c r="Q246" s="61">
        <v>1.7</v>
      </c>
      <c r="R246" s="61">
        <v>3</v>
      </c>
      <c r="S246" s="61">
        <v>2.2999999999999998</v>
      </c>
      <c r="T246" s="61">
        <v>3.7</v>
      </c>
      <c r="U246" s="61">
        <v>2</v>
      </c>
      <c r="V246" s="61">
        <v>2.1</v>
      </c>
      <c r="W246" s="61">
        <v>1.2</v>
      </c>
      <c r="X246" s="61">
        <v>1.2</v>
      </c>
      <c r="Y246" s="61">
        <v>1.4</v>
      </c>
      <c r="Z246" s="61">
        <v>1.2</v>
      </c>
      <c r="AA246" s="61">
        <v>1.4</v>
      </c>
      <c r="AB246" s="61">
        <v>1.3</v>
      </c>
      <c r="AC246" s="61">
        <v>1.4</v>
      </c>
      <c r="AD246" s="61">
        <v>1.4</v>
      </c>
      <c r="AE246" s="61">
        <v>1.3</v>
      </c>
    </row>
    <row r="247" spans="1:31" x14ac:dyDescent="0.2">
      <c r="A247" s="57" t="str">
        <f t="shared" si="9"/>
        <v>2007_9</v>
      </c>
      <c r="B247" s="57">
        <f t="shared" si="10"/>
        <v>9</v>
      </c>
      <c r="C247" s="57">
        <f t="shared" si="11"/>
        <v>2007</v>
      </c>
      <c r="D247" s="60">
        <v>39326</v>
      </c>
      <c r="E247" s="61">
        <v>88.3</v>
      </c>
      <c r="F247" s="61">
        <v>88.6</v>
      </c>
      <c r="G247" s="61">
        <v>87.5</v>
      </c>
      <c r="H247" s="61">
        <v>88</v>
      </c>
      <c r="I247" s="61">
        <v>88.6</v>
      </c>
      <c r="J247" s="61">
        <v>88.6</v>
      </c>
      <c r="K247" s="61">
        <v>88.5</v>
      </c>
      <c r="L247" s="61">
        <v>88.4</v>
      </c>
      <c r="M247" s="81">
        <v>88.3</v>
      </c>
      <c r="N247" s="61">
        <v>1.3</v>
      </c>
      <c r="O247" s="61">
        <v>2.1</v>
      </c>
      <c r="P247" s="61">
        <v>2.7</v>
      </c>
      <c r="Q247" s="61">
        <v>1.4</v>
      </c>
      <c r="R247" s="61">
        <v>2.7</v>
      </c>
      <c r="S247" s="61">
        <v>1.7</v>
      </c>
      <c r="T247" s="61">
        <v>3.1</v>
      </c>
      <c r="U247" s="61">
        <v>2.1</v>
      </c>
      <c r="V247" s="61">
        <v>1.8</v>
      </c>
      <c r="W247" s="61">
        <v>0.5</v>
      </c>
      <c r="X247" s="61">
        <v>0.8</v>
      </c>
      <c r="Y247" s="61">
        <v>0.9</v>
      </c>
      <c r="Z247" s="61">
        <v>0.8</v>
      </c>
      <c r="AA247" s="61">
        <v>0.7</v>
      </c>
      <c r="AB247" s="61">
        <v>0.2</v>
      </c>
      <c r="AC247" s="61">
        <v>1.1000000000000001</v>
      </c>
      <c r="AD247" s="61">
        <v>0.8</v>
      </c>
      <c r="AE247" s="61">
        <v>0.7</v>
      </c>
    </row>
    <row r="248" spans="1:31" x14ac:dyDescent="0.2">
      <c r="A248" s="57" t="str">
        <f t="shared" si="9"/>
        <v>2007_12</v>
      </c>
      <c r="B248" s="57">
        <f t="shared" si="10"/>
        <v>12</v>
      </c>
      <c r="C248" s="57">
        <f t="shared" si="11"/>
        <v>2007</v>
      </c>
      <c r="D248" s="60">
        <v>39417</v>
      </c>
      <c r="E248" s="61">
        <v>89.1</v>
      </c>
      <c r="F248" s="61">
        <v>89.5</v>
      </c>
      <c r="G248" s="61">
        <v>88.4</v>
      </c>
      <c r="H248" s="61">
        <v>88.9</v>
      </c>
      <c r="I248" s="61">
        <v>89.3</v>
      </c>
      <c r="J248" s="61">
        <v>89.4</v>
      </c>
      <c r="K248" s="61">
        <v>88.8</v>
      </c>
      <c r="L248" s="61">
        <v>89.2</v>
      </c>
      <c r="M248" s="81">
        <v>89.1</v>
      </c>
      <c r="N248" s="61">
        <v>2.4</v>
      </c>
      <c r="O248" s="61">
        <v>3.2</v>
      </c>
      <c r="P248" s="61">
        <v>3.9</v>
      </c>
      <c r="Q248" s="61">
        <v>2.8</v>
      </c>
      <c r="R248" s="61">
        <v>3.1</v>
      </c>
      <c r="S248" s="61">
        <v>3</v>
      </c>
      <c r="T248" s="61">
        <v>2.9</v>
      </c>
      <c r="U248" s="61">
        <v>3.2</v>
      </c>
      <c r="V248" s="61">
        <v>2.9</v>
      </c>
      <c r="W248" s="61">
        <v>0.9</v>
      </c>
      <c r="X248" s="61">
        <v>1</v>
      </c>
      <c r="Y248" s="61">
        <v>1</v>
      </c>
      <c r="Z248" s="61">
        <v>1</v>
      </c>
      <c r="AA248" s="61">
        <v>0.8</v>
      </c>
      <c r="AB248" s="61">
        <v>0.9</v>
      </c>
      <c r="AC248" s="61">
        <v>0.3</v>
      </c>
      <c r="AD248" s="61">
        <v>0.9</v>
      </c>
      <c r="AE248" s="61">
        <v>0.9</v>
      </c>
    </row>
    <row r="249" spans="1:31" x14ac:dyDescent="0.2">
      <c r="A249" s="57" t="str">
        <f t="shared" si="9"/>
        <v>2008_3</v>
      </c>
      <c r="B249" s="57">
        <f t="shared" si="10"/>
        <v>3</v>
      </c>
      <c r="C249" s="57">
        <f t="shared" si="11"/>
        <v>2008</v>
      </c>
      <c r="D249" s="60">
        <v>39508</v>
      </c>
      <c r="E249" s="61">
        <v>90.3</v>
      </c>
      <c r="F249" s="61">
        <v>90.7</v>
      </c>
      <c r="G249" s="61">
        <v>89.6</v>
      </c>
      <c r="H249" s="61">
        <v>90.1</v>
      </c>
      <c r="I249" s="61">
        <v>90.5</v>
      </c>
      <c r="J249" s="61">
        <v>90.5</v>
      </c>
      <c r="K249" s="61">
        <v>89.6</v>
      </c>
      <c r="L249" s="61">
        <v>90.5</v>
      </c>
      <c r="M249" s="81">
        <v>90.3</v>
      </c>
      <c r="N249" s="61">
        <v>3.9</v>
      </c>
      <c r="O249" s="61">
        <v>4.4000000000000004</v>
      </c>
      <c r="P249" s="61">
        <v>4.8</v>
      </c>
      <c r="Q249" s="61">
        <v>4.4000000000000004</v>
      </c>
      <c r="R249" s="61">
        <v>4.3</v>
      </c>
      <c r="S249" s="61">
        <v>3.7</v>
      </c>
      <c r="T249" s="61">
        <v>3.8</v>
      </c>
      <c r="U249" s="61">
        <v>4.5999999999999996</v>
      </c>
      <c r="V249" s="61">
        <v>4.3</v>
      </c>
      <c r="W249" s="61">
        <v>1.3</v>
      </c>
      <c r="X249" s="61">
        <v>1.3</v>
      </c>
      <c r="Y249" s="61">
        <v>1.4</v>
      </c>
      <c r="Z249" s="61">
        <v>1.3</v>
      </c>
      <c r="AA249" s="61">
        <v>1.3</v>
      </c>
      <c r="AB249" s="61">
        <v>1.2</v>
      </c>
      <c r="AC249" s="61">
        <v>0.9</v>
      </c>
      <c r="AD249" s="61">
        <v>1.5</v>
      </c>
      <c r="AE249" s="61">
        <v>1.3</v>
      </c>
    </row>
    <row r="250" spans="1:31" x14ac:dyDescent="0.2">
      <c r="A250" s="57" t="str">
        <f t="shared" si="9"/>
        <v>2008_6</v>
      </c>
      <c r="B250" s="57">
        <f t="shared" si="10"/>
        <v>6</v>
      </c>
      <c r="C250" s="57">
        <f t="shared" si="11"/>
        <v>2008</v>
      </c>
      <c r="D250" s="60">
        <v>39600</v>
      </c>
      <c r="E250" s="61">
        <v>91.7</v>
      </c>
      <c r="F250" s="61">
        <v>91.8</v>
      </c>
      <c r="G250" s="61">
        <v>91.1</v>
      </c>
      <c r="H250" s="61">
        <v>91.3</v>
      </c>
      <c r="I250" s="61">
        <v>92</v>
      </c>
      <c r="J250" s="61">
        <v>91.5</v>
      </c>
      <c r="K250" s="61">
        <v>90.9</v>
      </c>
      <c r="L250" s="61">
        <v>91.6</v>
      </c>
      <c r="M250" s="81">
        <v>91.6</v>
      </c>
      <c r="N250" s="61">
        <v>4.3</v>
      </c>
      <c r="O250" s="61">
        <v>4.4000000000000004</v>
      </c>
      <c r="P250" s="61">
        <v>5.0999999999999996</v>
      </c>
      <c r="Q250" s="61">
        <v>4.5999999999999996</v>
      </c>
      <c r="R250" s="61">
        <v>4.5</v>
      </c>
      <c r="S250" s="61">
        <v>3.5</v>
      </c>
      <c r="T250" s="61">
        <v>3.9</v>
      </c>
      <c r="U250" s="61">
        <v>4.4000000000000004</v>
      </c>
      <c r="V250" s="61">
        <v>4.4000000000000004</v>
      </c>
      <c r="W250" s="61">
        <v>1.6</v>
      </c>
      <c r="X250" s="61">
        <v>1.2</v>
      </c>
      <c r="Y250" s="61">
        <v>1.7</v>
      </c>
      <c r="Z250" s="61">
        <v>1.3</v>
      </c>
      <c r="AA250" s="61">
        <v>1.7</v>
      </c>
      <c r="AB250" s="61">
        <v>1.1000000000000001</v>
      </c>
      <c r="AC250" s="61">
        <v>1.5</v>
      </c>
      <c r="AD250" s="61">
        <v>1.2</v>
      </c>
      <c r="AE250" s="61">
        <v>1.4</v>
      </c>
    </row>
    <row r="251" spans="1:31" x14ac:dyDescent="0.2">
      <c r="A251" s="57" t="str">
        <f t="shared" si="9"/>
        <v>2008_9</v>
      </c>
      <c r="B251" s="57">
        <f t="shared" si="10"/>
        <v>9</v>
      </c>
      <c r="C251" s="57">
        <f t="shared" si="11"/>
        <v>2008</v>
      </c>
      <c r="D251" s="60">
        <v>39692</v>
      </c>
      <c r="E251" s="61">
        <v>92.7</v>
      </c>
      <c r="F251" s="61">
        <v>92.9</v>
      </c>
      <c r="G251" s="61">
        <v>92.4</v>
      </c>
      <c r="H251" s="61">
        <v>92.5</v>
      </c>
      <c r="I251" s="61">
        <v>92.9</v>
      </c>
      <c r="J251" s="61">
        <v>92.5</v>
      </c>
      <c r="K251" s="61">
        <v>92.5</v>
      </c>
      <c r="L251" s="61">
        <v>93</v>
      </c>
      <c r="M251" s="81">
        <v>92.7</v>
      </c>
      <c r="N251" s="61">
        <v>5</v>
      </c>
      <c r="O251" s="61">
        <v>4.9000000000000004</v>
      </c>
      <c r="P251" s="61">
        <v>5.6</v>
      </c>
      <c r="Q251" s="61">
        <v>5.0999999999999996</v>
      </c>
      <c r="R251" s="61">
        <v>4.9000000000000004</v>
      </c>
      <c r="S251" s="61">
        <v>4.4000000000000004</v>
      </c>
      <c r="T251" s="61">
        <v>4.5</v>
      </c>
      <c r="U251" s="61">
        <v>5.2</v>
      </c>
      <c r="V251" s="61">
        <v>5</v>
      </c>
      <c r="W251" s="61">
        <v>1.1000000000000001</v>
      </c>
      <c r="X251" s="61">
        <v>1.2</v>
      </c>
      <c r="Y251" s="61">
        <v>1.4</v>
      </c>
      <c r="Z251" s="61">
        <v>1.3</v>
      </c>
      <c r="AA251" s="61">
        <v>1</v>
      </c>
      <c r="AB251" s="61">
        <v>1.1000000000000001</v>
      </c>
      <c r="AC251" s="61">
        <v>1.8</v>
      </c>
      <c r="AD251" s="61">
        <v>1.5</v>
      </c>
      <c r="AE251" s="61">
        <v>1.2</v>
      </c>
    </row>
    <row r="252" spans="1:31" x14ac:dyDescent="0.2">
      <c r="A252" s="57" t="str">
        <f t="shared" si="9"/>
        <v>2008_12</v>
      </c>
      <c r="B252" s="57">
        <f t="shared" si="10"/>
        <v>12</v>
      </c>
      <c r="C252" s="57">
        <f t="shared" si="11"/>
        <v>2008</v>
      </c>
      <c r="D252" s="60">
        <v>39783</v>
      </c>
      <c r="E252" s="61">
        <v>92.4</v>
      </c>
      <c r="F252" s="61">
        <v>92.3</v>
      </c>
      <c r="G252" s="61">
        <v>92.2</v>
      </c>
      <c r="H252" s="61">
        <v>92.2</v>
      </c>
      <c r="I252" s="61">
        <v>92.6</v>
      </c>
      <c r="J252" s="61">
        <v>92.3</v>
      </c>
      <c r="K252" s="61">
        <v>92.1</v>
      </c>
      <c r="L252" s="61">
        <v>92.6</v>
      </c>
      <c r="M252" s="81">
        <v>92.4</v>
      </c>
      <c r="N252" s="61">
        <v>3.7</v>
      </c>
      <c r="O252" s="61">
        <v>3.1</v>
      </c>
      <c r="P252" s="61">
        <v>4.3</v>
      </c>
      <c r="Q252" s="61">
        <v>3.7</v>
      </c>
      <c r="R252" s="61">
        <v>3.7</v>
      </c>
      <c r="S252" s="61">
        <v>3.2</v>
      </c>
      <c r="T252" s="61">
        <v>3.7</v>
      </c>
      <c r="U252" s="61">
        <v>3.8</v>
      </c>
      <c r="V252" s="61">
        <v>3.7</v>
      </c>
      <c r="W252" s="61">
        <v>-0.3</v>
      </c>
      <c r="X252" s="61">
        <v>-0.6</v>
      </c>
      <c r="Y252" s="61">
        <v>-0.2</v>
      </c>
      <c r="Z252" s="61">
        <v>-0.3</v>
      </c>
      <c r="AA252" s="61">
        <v>-0.3</v>
      </c>
      <c r="AB252" s="61">
        <v>-0.2</v>
      </c>
      <c r="AC252" s="61">
        <v>-0.4</v>
      </c>
      <c r="AD252" s="61">
        <v>-0.4</v>
      </c>
      <c r="AE252" s="61">
        <v>-0.3</v>
      </c>
    </row>
    <row r="253" spans="1:31" x14ac:dyDescent="0.2">
      <c r="A253" s="57" t="str">
        <f t="shared" si="9"/>
        <v>2009_3</v>
      </c>
      <c r="B253" s="57">
        <f t="shared" si="10"/>
        <v>3</v>
      </c>
      <c r="C253" s="57">
        <f t="shared" si="11"/>
        <v>2009</v>
      </c>
      <c r="D253" s="60">
        <v>39873</v>
      </c>
      <c r="E253" s="61">
        <v>92.5</v>
      </c>
      <c r="F253" s="61">
        <v>92.6</v>
      </c>
      <c r="G253" s="61">
        <v>92.4</v>
      </c>
      <c r="H253" s="61">
        <v>92.2</v>
      </c>
      <c r="I253" s="61">
        <v>92.5</v>
      </c>
      <c r="J253" s="61">
        <v>92.5</v>
      </c>
      <c r="K253" s="61">
        <v>92.2</v>
      </c>
      <c r="L253" s="61">
        <v>92.9</v>
      </c>
      <c r="M253" s="81">
        <v>92.5</v>
      </c>
      <c r="N253" s="61">
        <v>2.4</v>
      </c>
      <c r="O253" s="61">
        <v>2.1</v>
      </c>
      <c r="P253" s="61">
        <v>3.1</v>
      </c>
      <c r="Q253" s="61">
        <v>2.2999999999999998</v>
      </c>
      <c r="R253" s="61">
        <v>2.2000000000000002</v>
      </c>
      <c r="S253" s="61">
        <v>2.2000000000000002</v>
      </c>
      <c r="T253" s="61">
        <v>2.9</v>
      </c>
      <c r="U253" s="61">
        <v>2.7</v>
      </c>
      <c r="V253" s="61">
        <v>2.4</v>
      </c>
      <c r="W253" s="61">
        <v>0.1</v>
      </c>
      <c r="X253" s="61">
        <v>0.3</v>
      </c>
      <c r="Y253" s="61">
        <v>0.2</v>
      </c>
      <c r="Z253" s="61">
        <v>0</v>
      </c>
      <c r="AA253" s="61">
        <v>-0.1</v>
      </c>
      <c r="AB253" s="61">
        <v>0.2</v>
      </c>
      <c r="AC253" s="61">
        <v>0.1</v>
      </c>
      <c r="AD253" s="61">
        <v>0.3</v>
      </c>
      <c r="AE253" s="61">
        <v>0.1</v>
      </c>
    </row>
    <row r="254" spans="1:31" x14ac:dyDescent="0.2">
      <c r="A254" s="57" t="str">
        <f t="shared" si="9"/>
        <v>2009_6</v>
      </c>
      <c r="B254" s="57">
        <f t="shared" si="10"/>
        <v>6</v>
      </c>
      <c r="C254" s="57">
        <f t="shared" si="11"/>
        <v>2009</v>
      </c>
      <c r="D254" s="60">
        <v>39965</v>
      </c>
      <c r="E254" s="61">
        <v>92.9</v>
      </c>
      <c r="F254" s="61">
        <v>92.9</v>
      </c>
      <c r="G254" s="61">
        <v>92.9</v>
      </c>
      <c r="H254" s="61">
        <v>92.7</v>
      </c>
      <c r="I254" s="61">
        <v>93.3</v>
      </c>
      <c r="J254" s="61">
        <v>93</v>
      </c>
      <c r="K254" s="61">
        <v>93.2</v>
      </c>
      <c r="L254" s="61">
        <v>93.5</v>
      </c>
      <c r="M254" s="81">
        <v>92.9</v>
      </c>
      <c r="N254" s="61">
        <v>1.3</v>
      </c>
      <c r="O254" s="61">
        <v>1.2</v>
      </c>
      <c r="P254" s="61">
        <v>2</v>
      </c>
      <c r="Q254" s="61">
        <v>1.5</v>
      </c>
      <c r="R254" s="61">
        <v>1.4</v>
      </c>
      <c r="S254" s="61">
        <v>1.6</v>
      </c>
      <c r="T254" s="61">
        <v>2.5</v>
      </c>
      <c r="U254" s="61">
        <v>2.1</v>
      </c>
      <c r="V254" s="61">
        <v>1.4</v>
      </c>
      <c r="W254" s="61">
        <v>0.4</v>
      </c>
      <c r="X254" s="61">
        <v>0.3</v>
      </c>
      <c r="Y254" s="61">
        <v>0.5</v>
      </c>
      <c r="Z254" s="61">
        <v>0.5</v>
      </c>
      <c r="AA254" s="61">
        <v>0.9</v>
      </c>
      <c r="AB254" s="61">
        <v>0.5</v>
      </c>
      <c r="AC254" s="61">
        <v>1.1000000000000001</v>
      </c>
      <c r="AD254" s="61">
        <v>0.6</v>
      </c>
      <c r="AE254" s="61">
        <v>0.4</v>
      </c>
    </row>
    <row r="255" spans="1:31" x14ac:dyDescent="0.2">
      <c r="A255" s="57" t="str">
        <f t="shared" si="9"/>
        <v>2009_9</v>
      </c>
      <c r="B255" s="57">
        <f t="shared" si="10"/>
        <v>9</v>
      </c>
      <c r="C255" s="57">
        <f t="shared" si="11"/>
        <v>2009</v>
      </c>
      <c r="D255" s="60">
        <v>40057</v>
      </c>
      <c r="E255" s="61">
        <v>93.9</v>
      </c>
      <c r="F255" s="61">
        <v>93.4</v>
      </c>
      <c r="G255" s="61">
        <v>94.2</v>
      </c>
      <c r="H255" s="61">
        <v>93.7</v>
      </c>
      <c r="I255" s="61">
        <v>94</v>
      </c>
      <c r="J255" s="61">
        <v>94.1</v>
      </c>
      <c r="K255" s="61">
        <v>95</v>
      </c>
      <c r="L255" s="61">
        <v>94.3</v>
      </c>
      <c r="M255" s="81">
        <v>93.8</v>
      </c>
      <c r="N255" s="61">
        <v>1.3</v>
      </c>
      <c r="O255" s="61">
        <v>0.5</v>
      </c>
      <c r="P255" s="61">
        <v>1.9</v>
      </c>
      <c r="Q255" s="61">
        <v>1.3</v>
      </c>
      <c r="R255" s="61">
        <v>1.2</v>
      </c>
      <c r="S255" s="61">
        <v>1.7</v>
      </c>
      <c r="T255" s="61">
        <v>2.7</v>
      </c>
      <c r="U255" s="61">
        <v>1.4</v>
      </c>
      <c r="V255" s="61">
        <v>1.2</v>
      </c>
      <c r="W255" s="61">
        <v>1.1000000000000001</v>
      </c>
      <c r="X255" s="61">
        <v>0.5</v>
      </c>
      <c r="Y255" s="61">
        <v>1.4</v>
      </c>
      <c r="Z255" s="61">
        <v>1.1000000000000001</v>
      </c>
      <c r="AA255" s="61">
        <v>0.8</v>
      </c>
      <c r="AB255" s="61">
        <v>1.2</v>
      </c>
      <c r="AC255" s="61">
        <v>1.9</v>
      </c>
      <c r="AD255" s="61">
        <v>0.9</v>
      </c>
      <c r="AE255" s="61">
        <v>1</v>
      </c>
    </row>
    <row r="256" spans="1:31" x14ac:dyDescent="0.2">
      <c r="A256" s="57" t="str">
        <f t="shared" si="9"/>
        <v>2009_12</v>
      </c>
      <c r="B256" s="57">
        <f t="shared" si="10"/>
        <v>12</v>
      </c>
      <c r="C256" s="57">
        <f t="shared" si="11"/>
        <v>2009</v>
      </c>
      <c r="D256" s="60">
        <v>40148</v>
      </c>
      <c r="E256" s="61">
        <v>94.4</v>
      </c>
      <c r="F256" s="61">
        <v>94</v>
      </c>
      <c r="G256" s="61">
        <v>94.5</v>
      </c>
      <c r="H256" s="61">
        <v>94.1</v>
      </c>
      <c r="I256" s="61">
        <v>94.5</v>
      </c>
      <c r="J256" s="61">
        <v>94.7</v>
      </c>
      <c r="K256" s="61">
        <v>94.9</v>
      </c>
      <c r="L256" s="61">
        <v>94.7</v>
      </c>
      <c r="M256" s="81">
        <v>94.3</v>
      </c>
      <c r="N256" s="61">
        <v>2.2000000000000002</v>
      </c>
      <c r="O256" s="61">
        <v>1.8</v>
      </c>
      <c r="P256" s="61">
        <v>2.5</v>
      </c>
      <c r="Q256" s="61">
        <v>2.1</v>
      </c>
      <c r="R256" s="61">
        <v>2.1</v>
      </c>
      <c r="S256" s="61">
        <v>2.6</v>
      </c>
      <c r="T256" s="61">
        <v>3</v>
      </c>
      <c r="U256" s="61">
        <v>2.2999999999999998</v>
      </c>
      <c r="V256" s="61">
        <v>2.1</v>
      </c>
      <c r="W256" s="61">
        <v>0.5</v>
      </c>
      <c r="X256" s="61">
        <v>0.6</v>
      </c>
      <c r="Y256" s="61">
        <v>0.3</v>
      </c>
      <c r="Z256" s="61">
        <v>0.4</v>
      </c>
      <c r="AA256" s="61">
        <v>0.5</v>
      </c>
      <c r="AB256" s="61">
        <v>0.6</v>
      </c>
      <c r="AC256" s="61">
        <v>-0.1</v>
      </c>
      <c r="AD256" s="61">
        <v>0.4</v>
      </c>
      <c r="AE256" s="61">
        <v>0.5</v>
      </c>
    </row>
    <row r="257" spans="1:31" x14ac:dyDescent="0.2">
      <c r="A257" s="57" t="str">
        <f t="shared" si="9"/>
        <v>2010_3</v>
      </c>
      <c r="B257" s="57">
        <f t="shared" si="10"/>
        <v>3</v>
      </c>
      <c r="C257" s="57">
        <f t="shared" si="11"/>
        <v>2010</v>
      </c>
      <c r="D257" s="60">
        <v>40238</v>
      </c>
      <c r="E257" s="61">
        <v>95.2</v>
      </c>
      <c r="F257" s="61">
        <v>95.2</v>
      </c>
      <c r="G257" s="61">
        <v>95.2</v>
      </c>
      <c r="H257" s="61">
        <v>94.6</v>
      </c>
      <c r="I257" s="61">
        <v>95.6</v>
      </c>
      <c r="J257" s="61">
        <v>95.4</v>
      </c>
      <c r="K257" s="61">
        <v>95.4</v>
      </c>
      <c r="L257" s="61">
        <v>95.3</v>
      </c>
      <c r="M257" s="81">
        <v>95.2</v>
      </c>
      <c r="N257" s="61">
        <v>2.9</v>
      </c>
      <c r="O257" s="61">
        <v>2.8</v>
      </c>
      <c r="P257" s="61">
        <v>3</v>
      </c>
      <c r="Q257" s="61">
        <v>2.6</v>
      </c>
      <c r="R257" s="61">
        <v>3.4</v>
      </c>
      <c r="S257" s="61">
        <v>3.1</v>
      </c>
      <c r="T257" s="61">
        <v>3.5</v>
      </c>
      <c r="U257" s="61">
        <v>2.6</v>
      </c>
      <c r="V257" s="61">
        <v>2.9</v>
      </c>
      <c r="W257" s="61">
        <v>0.8</v>
      </c>
      <c r="X257" s="61">
        <v>1.3</v>
      </c>
      <c r="Y257" s="61">
        <v>0.7</v>
      </c>
      <c r="Z257" s="61">
        <v>0.5</v>
      </c>
      <c r="AA257" s="61">
        <v>1.2</v>
      </c>
      <c r="AB257" s="61">
        <v>0.7</v>
      </c>
      <c r="AC257" s="61">
        <v>0.5</v>
      </c>
      <c r="AD257" s="61">
        <v>0.6</v>
      </c>
      <c r="AE257" s="61">
        <v>1</v>
      </c>
    </row>
    <row r="258" spans="1:31" x14ac:dyDescent="0.2">
      <c r="A258" s="57" t="str">
        <f t="shared" si="9"/>
        <v>2010_6</v>
      </c>
      <c r="B258" s="57">
        <f t="shared" si="10"/>
        <v>6</v>
      </c>
      <c r="C258" s="57">
        <f t="shared" si="11"/>
        <v>2010</v>
      </c>
      <c r="D258" s="60">
        <v>40330</v>
      </c>
      <c r="E258" s="61">
        <v>95.6</v>
      </c>
      <c r="F258" s="61">
        <v>95.8</v>
      </c>
      <c r="G258" s="61">
        <v>95.9</v>
      </c>
      <c r="H258" s="61">
        <v>95.3</v>
      </c>
      <c r="I258" s="61">
        <v>96.5</v>
      </c>
      <c r="J258" s="61">
        <v>95.8</v>
      </c>
      <c r="K258" s="61">
        <v>96.2</v>
      </c>
      <c r="L258" s="61">
        <v>95.6</v>
      </c>
      <c r="M258" s="81">
        <v>95.8</v>
      </c>
      <c r="N258" s="61">
        <v>2.9</v>
      </c>
      <c r="O258" s="61">
        <v>3.1</v>
      </c>
      <c r="P258" s="61">
        <v>3.2</v>
      </c>
      <c r="Q258" s="61">
        <v>2.8</v>
      </c>
      <c r="R258" s="61">
        <v>3.4</v>
      </c>
      <c r="S258" s="61">
        <v>3</v>
      </c>
      <c r="T258" s="61">
        <v>3.2</v>
      </c>
      <c r="U258" s="61">
        <v>2.2000000000000002</v>
      </c>
      <c r="V258" s="61">
        <v>3.1</v>
      </c>
      <c r="W258" s="61">
        <v>0.4</v>
      </c>
      <c r="X258" s="61">
        <v>0.6</v>
      </c>
      <c r="Y258" s="61">
        <v>0.7</v>
      </c>
      <c r="Z258" s="61">
        <v>0.7</v>
      </c>
      <c r="AA258" s="61">
        <v>0.9</v>
      </c>
      <c r="AB258" s="61">
        <v>0.4</v>
      </c>
      <c r="AC258" s="61">
        <v>0.8</v>
      </c>
      <c r="AD258" s="61">
        <v>0.3</v>
      </c>
      <c r="AE258" s="61">
        <v>0.6</v>
      </c>
    </row>
    <row r="259" spans="1:31" x14ac:dyDescent="0.2">
      <c r="A259" s="57" t="str">
        <f t="shared" si="9"/>
        <v>2010_9</v>
      </c>
      <c r="B259" s="57">
        <f t="shared" si="10"/>
        <v>9</v>
      </c>
      <c r="C259" s="57">
        <f t="shared" si="11"/>
        <v>2010</v>
      </c>
      <c r="D259" s="60">
        <v>40422</v>
      </c>
      <c r="E259" s="61">
        <v>96.3</v>
      </c>
      <c r="F259" s="61">
        <v>96.3</v>
      </c>
      <c r="G259" s="61">
        <v>96.9</v>
      </c>
      <c r="H259" s="61">
        <v>96.2</v>
      </c>
      <c r="I259" s="61">
        <v>96.9</v>
      </c>
      <c r="J259" s="61">
        <v>96.8</v>
      </c>
      <c r="K259" s="61">
        <v>97.2</v>
      </c>
      <c r="L259" s="61">
        <v>96.3</v>
      </c>
      <c r="M259" s="81">
        <v>96.5</v>
      </c>
      <c r="N259" s="61">
        <v>2.6</v>
      </c>
      <c r="O259" s="61">
        <v>3.1</v>
      </c>
      <c r="P259" s="61">
        <v>2.9</v>
      </c>
      <c r="Q259" s="61">
        <v>2.7</v>
      </c>
      <c r="R259" s="61">
        <v>3.1</v>
      </c>
      <c r="S259" s="61">
        <v>2.9</v>
      </c>
      <c r="T259" s="61">
        <v>2.2999999999999998</v>
      </c>
      <c r="U259" s="61">
        <v>2.1</v>
      </c>
      <c r="V259" s="61">
        <v>2.9</v>
      </c>
      <c r="W259" s="61">
        <v>0.7</v>
      </c>
      <c r="X259" s="61">
        <v>0.5</v>
      </c>
      <c r="Y259" s="61">
        <v>1</v>
      </c>
      <c r="Z259" s="61">
        <v>0.9</v>
      </c>
      <c r="AA259" s="61">
        <v>0.4</v>
      </c>
      <c r="AB259" s="61">
        <v>1</v>
      </c>
      <c r="AC259" s="61">
        <v>1</v>
      </c>
      <c r="AD259" s="61">
        <v>0.7</v>
      </c>
      <c r="AE259" s="61">
        <v>0.7</v>
      </c>
    </row>
    <row r="260" spans="1:31" x14ac:dyDescent="0.2">
      <c r="A260" s="57" t="str">
        <f t="shared" si="9"/>
        <v>2010_12</v>
      </c>
      <c r="B260" s="57">
        <f t="shared" si="10"/>
        <v>12</v>
      </c>
      <c r="C260" s="57">
        <f t="shared" si="11"/>
        <v>2010</v>
      </c>
      <c r="D260" s="60">
        <v>40513</v>
      </c>
      <c r="E260" s="61">
        <v>96.7</v>
      </c>
      <c r="F260" s="61">
        <v>96.9</v>
      </c>
      <c r="G260" s="61">
        <v>97.4</v>
      </c>
      <c r="H260" s="61">
        <v>96.5</v>
      </c>
      <c r="I260" s="61">
        <v>97</v>
      </c>
      <c r="J260" s="61">
        <v>96.9</v>
      </c>
      <c r="K260" s="61">
        <v>97.1</v>
      </c>
      <c r="L260" s="61">
        <v>96.7</v>
      </c>
      <c r="M260" s="81">
        <v>96.9</v>
      </c>
      <c r="N260" s="61">
        <v>2.4</v>
      </c>
      <c r="O260" s="61">
        <v>3.1</v>
      </c>
      <c r="P260" s="61">
        <v>3.1</v>
      </c>
      <c r="Q260" s="61">
        <v>2.6</v>
      </c>
      <c r="R260" s="61">
        <v>2.6</v>
      </c>
      <c r="S260" s="61">
        <v>2.2999999999999998</v>
      </c>
      <c r="T260" s="61">
        <v>2.2999999999999998</v>
      </c>
      <c r="U260" s="61">
        <v>2.1</v>
      </c>
      <c r="V260" s="61">
        <v>2.8</v>
      </c>
      <c r="W260" s="61">
        <v>0.4</v>
      </c>
      <c r="X260" s="61">
        <v>0.6</v>
      </c>
      <c r="Y260" s="61">
        <v>0.5</v>
      </c>
      <c r="Z260" s="61">
        <v>0.3</v>
      </c>
      <c r="AA260" s="61">
        <v>0.1</v>
      </c>
      <c r="AB260" s="61">
        <v>0.1</v>
      </c>
      <c r="AC260" s="61">
        <v>-0.1</v>
      </c>
      <c r="AD260" s="61">
        <v>0.4</v>
      </c>
      <c r="AE260" s="61">
        <v>0.4</v>
      </c>
    </row>
    <row r="261" spans="1:31" x14ac:dyDescent="0.2">
      <c r="A261" s="57" t="str">
        <f t="shared" si="9"/>
        <v>2011_3</v>
      </c>
      <c r="B261" s="57">
        <f t="shared" si="10"/>
        <v>3</v>
      </c>
      <c r="C261" s="57">
        <f t="shared" si="11"/>
        <v>2011</v>
      </c>
      <c r="D261" s="60">
        <v>40603</v>
      </c>
      <c r="E261" s="61">
        <v>98.2</v>
      </c>
      <c r="F261" s="61">
        <v>98.5</v>
      </c>
      <c r="G261" s="61">
        <v>98.6</v>
      </c>
      <c r="H261" s="61">
        <v>98.1</v>
      </c>
      <c r="I261" s="61">
        <v>98.1</v>
      </c>
      <c r="J261" s="61">
        <v>98.2</v>
      </c>
      <c r="K261" s="61">
        <v>98.2</v>
      </c>
      <c r="L261" s="61">
        <v>98.1</v>
      </c>
      <c r="M261" s="81">
        <v>98.3</v>
      </c>
      <c r="N261" s="61">
        <v>3.2</v>
      </c>
      <c r="O261" s="61">
        <v>3.5</v>
      </c>
      <c r="P261" s="61">
        <v>3.6</v>
      </c>
      <c r="Q261" s="61">
        <v>3.7</v>
      </c>
      <c r="R261" s="61">
        <v>2.6</v>
      </c>
      <c r="S261" s="61">
        <v>2.9</v>
      </c>
      <c r="T261" s="61">
        <v>2.9</v>
      </c>
      <c r="U261" s="61">
        <v>2.9</v>
      </c>
      <c r="V261" s="61">
        <v>3.3</v>
      </c>
      <c r="W261" s="61">
        <v>1.6</v>
      </c>
      <c r="X261" s="61">
        <v>1.7</v>
      </c>
      <c r="Y261" s="61">
        <v>1.2</v>
      </c>
      <c r="Z261" s="61">
        <v>1.7</v>
      </c>
      <c r="AA261" s="61">
        <v>1.1000000000000001</v>
      </c>
      <c r="AB261" s="61">
        <v>1.3</v>
      </c>
      <c r="AC261" s="61">
        <v>1.1000000000000001</v>
      </c>
      <c r="AD261" s="61">
        <v>1.4</v>
      </c>
      <c r="AE261" s="61">
        <v>1.4</v>
      </c>
    </row>
    <row r="262" spans="1:31" x14ac:dyDescent="0.2">
      <c r="A262" s="57" t="str">
        <f t="shared" si="9"/>
        <v>2011_6</v>
      </c>
      <c r="B262" s="57">
        <f t="shared" si="10"/>
        <v>6</v>
      </c>
      <c r="C262" s="57">
        <f t="shared" si="11"/>
        <v>2011</v>
      </c>
      <c r="D262" s="60">
        <v>40695</v>
      </c>
      <c r="E262" s="61">
        <v>99.2</v>
      </c>
      <c r="F262" s="61">
        <v>99.2</v>
      </c>
      <c r="G262" s="61">
        <v>99.6</v>
      </c>
      <c r="H262" s="61">
        <v>99</v>
      </c>
      <c r="I262" s="61">
        <v>99.4</v>
      </c>
      <c r="J262" s="61">
        <v>99.1</v>
      </c>
      <c r="K262" s="61">
        <v>99.2</v>
      </c>
      <c r="L262" s="61">
        <v>99.2</v>
      </c>
      <c r="M262" s="81">
        <v>99.2</v>
      </c>
      <c r="N262" s="61">
        <v>3.8</v>
      </c>
      <c r="O262" s="61">
        <v>3.5</v>
      </c>
      <c r="P262" s="61">
        <v>3.9</v>
      </c>
      <c r="Q262" s="61">
        <v>3.9</v>
      </c>
      <c r="R262" s="61">
        <v>3</v>
      </c>
      <c r="S262" s="61">
        <v>3.4</v>
      </c>
      <c r="T262" s="61">
        <v>3.1</v>
      </c>
      <c r="U262" s="61">
        <v>3.8</v>
      </c>
      <c r="V262" s="61">
        <v>3.5</v>
      </c>
      <c r="W262" s="61">
        <v>1</v>
      </c>
      <c r="X262" s="61">
        <v>0.7</v>
      </c>
      <c r="Y262" s="61">
        <v>1</v>
      </c>
      <c r="Z262" s="61">
        <v>0.9</v>
      </c>
      <c r="AA262" s="61">
        <v>1.3</v>
      </c>
      <c r="AB262" s="61">
        <v>0.9</v>
      </c>
      <c r="AC262" s="61">
        <v>1</v>
      </c>
      <c r="AD262" s="61">
        <v>1.1000000000000001</v>
      </c>
      <c r="AE262" s="61">
        <v>0.9</v>
      </c>
    </row>
    <row r="263" spans="1:31" x14ac:dyDescent="0.2">
      <c r="A263" s="57" t="str">
        <f t="shared" si="9"/>
        <v>2011_9</v>
      </c>
      <c r="B263" s="57">
        <f t="shared" si="10"/>
        <v>9</v>
      </c>
      <c r="C263" s="57">
        <f t="shared" si="11"/>
        <v>2011</v>
      </c>
      <c r="D263" s="60">
        <v>40787</v>
      </c>
      <c r="E263" s="61">
        <v>99.9</v>
      </c>
      <c r="F263" s="61">
        <v>99.8</v>
      </c>
      <c r="G263" s="61">
        <v>99.9</v>
      </c>
      <c r="H263" s="61">
        <v>100</v>
      </c>
      <c r="I263" s="61">
        <v>99.6</v>
      </c>
      <c r="J263" s="61">
        <v>99.9</v>
      </c>
      <c r="K263" s="61">
        <v>99.9</v>
      </c>
      <c r="L263" s="61">
        <v>99.8</v>
      </c>
      <c r="M263" s="81">
        <v>99.8</v>
      </c>
      <c r="N263" s="61">
        <v>3.7</v>
      </c>
      <c r="O263" s="61">
        <v>3.6</v>
      </c>
      <c r="P263" s="61">
        <v>3.1</v>
      </c>
      <c r="Q263" s="61">
        <v>4</v>
      </c>
      <c r="R263" s="61">
        <v>2.8</v>
      </c>
      <c r="S263" s="61">
        <v>3.2</v>
      </c>
      <c r="T263" s="61">
        <v>2.8</v>
      </c>
      <c r="U263" s="61">
        <v>3.6</v>
      </c>
      <c r="V263" s="61">
        <v>3.4</v>
      </c>
      <c r="W263" s="61">
        <v>0.7</v>
      </c>
      <c r="X263" s="61">
        <v>0.6</v>
      </c>
      <c r="Y263" s="61">
        <v>0.3</v>
      </c>
      <c r="Z263" s="61">
        <v>1</v>
      </c>
      <c r="AA263" s="61">
        <v>0.2</v>
      </c>
      <c r="AB263" s="61">
        <v>0.8</v>
      </c>
      <c r="AC263" s="61">
        <v>0.7</v>
      </c>
      <c r="AD263" s="61">
        <v>0.6</v>
      </c>
      <c r="AE263" s="61">
        <v>0.6</v>
      </c>
    </row>
    <row r="264" spans="1:31" x14ac:dyDescent="0.2">
      <c r="A264" s="57" t="str">
        <f t="shared" si="9"/>
        <v>2011_12</v>
      </c>
      <c r="B264" s="57">
        <f t="shared" si="10"/>
        <v>12</v>
      </c>
      <c r="C264" s="57">
        <f t="shared" si="11"/>
        <v>2011</v>
      </c>
      <c r="D264" s="60">
        <v>40878</v>
      </c>
      <c r="E264" s="61">
        <v>99.8</v>
      </c>
      <c r="F264" s="61">
        <v>99.9</v>
      </c>
      <c r="G264" s="61">
        <v>99.7</v>
      </c>
      <c r="H264" s="61">
        <v>100</v>
      </c>
      <c r="I264" s="61">
        <v>99.8</v>
      </c>
      <c r="J264" s="61">
        <v>100</v>
      </c>
      <c r="K264" s="61">
        <v>99.5</v>
      </c>
      <c r="L264" s="61">
        <v>100.1</v>
      </c>
      <c r="M264" s="81">
        <v>99.8</v>
      </c>
      <c r="N264" s="61">
        <v>3.2</v>
      </c>
      <c r="O264" s="61">
        <v>3.1</v>
      </c>
      <c r="P264" s="61">
        <v>2.4</v>
      </c>
      <c r="Q264" s="61">
        <v>3.6</v>
      </c>
      <c r="R264" s="61">
        <v>2.9</v>
      </c>
      <c r="S264" s="61">
        <v>3.2</v>
      </c>
      <c r="T264" s="61">
        <v>2.5</v>
      </c>
      <c r="U264" s="61">
        <v>3.5</v>
      </c>
      <c r="V264" s="61">
        <v>3</v>
      </c>
      <c r="W264" s="61">
        <v>-0.1</v>
      </c>
      <c r="X264" s="61">
        <v>0.1</v>
      </c>
      <c r="Y264" s="61">
        <v>-0.2</v>
      </c>
      <c r="Z264" s="61">
        <v>0</v>
      </c>
      <c r="AA264" s="61">
        <v>0.2</v>
      </c>
      <c r="AB264" s="61">
        <v>0.1</v>
      </c>
      <c r="AC264" s="61">
        <v>-0.4</v>
      </c>
      <c r="AD264" s="61">
        <v>0.3</v>
      </c>
      <c r="AE264" s="61">
        <v>0</v>
      </c>
    </row>
    <row r="265" spans="1:31" x14ac:dyDescent="0.2">
      <c r="A265" s="57" t="str">
        <f t="shared" si="9"/>
        <v>2012_3</v>
      </c>
      <c r="B265" s="57">
        <f t="shared" si="10"/>
        <v>3</v>
      </c>
      <c r="C265" s="57">
        <f t="shared" si="11"/>
        <v>2012</v>
      </c>
      <c r="D265" s="60">
        <v>40969</v>
      </c>
      <c r="E265" s="61">
        <v>99.9</v>
      </c>
      <c r="F265" s="61">
        <v>99.9</v>
      </c>
      <c r="G265" s="61">
        <v>99.9</v>
      </c>
      <c r="H265" s="61">
        <v>99.9</v>
      </c>
      <c r="I265" s="61">
        <v>100</v>
      </c>
      <c r="J265" s="61">
        <v>100.3</v>
      </c>
      <c r="K265" s="61">
        <v>99.9</v>
      </c>
      <c r="L265" s="61">
        <v>99.7</v>
      </c>
      <c r="M265" s="81">
        <v>99.9</v>
      </c>
      <c r="N265" s="61">
        <v>1.7</v>
      </c>
      <c r="O265" s="61">
        <v>1.4</v>
      </c>
      <c r="P265" s="61">
        <v>1.3</v>
      </c>
      <c r="Q265" s="61">
        <v>1.8</v>
      </c>
      <c r="R265" s="61">
        <v>1.9</v>
      </c>
      <c r="S265" s="61">
        <v>2.1</v>
      </c>
      <c r="T265" s="61">
        <v>1.7</v>
      </c>
      <c r="U265" s="61">
        <v>1.6</v>
      </c>
      <c r="V265" s="61">
        <v>1.6</v>
      </c>
      <c r="W265" s="61">
        <v>0.1</v>
      </c>
      <c r="X265" s="61">
        <v>0</v>
      </c>
      <c r="Y265" s="61">
        <v>0.2</v>
      </c>
      <c r="Z265" s="61">
        <v>-0.1</v>
      </c>
      <c r="AA265" s="61">
        <v>0.2</v>
      </c>
      <c r="AB265" s="61">
        <v>0.3</v>
      </c>
      <c r="AC265" s="61">
        <v>0.4</v>
      </c>
      <c r="AD265" s="61">
        <v>-0.4</v>
      </c>
      <c r="AE265" s="61">
        <v>0.1</v>
      </c>
    </row>
    <row r="266" spans="1:31" x14ac:dyDescent="0.2">
      <c r="A266" s="57" t="str">
        <f t="shared" si="9"/>
        <v>2012_6</v>
      </c>
      <c r="B266" s="57">
        <f t="shared" si="10"/>
        <v>6</v>
      </c>
      <c r="C266" s="57">
        <f t="shared" si="11"/>
        <v>2012</v>
      </c>
      <c r="D266" s="60">
        <v>41061</v>
      </c>
      <c r="E266" s="61">
        <v>100.5</v>
      </c>
      <c r="F266" s="61">
        <v>100.4</v>
      </c>
      <c r="G266" s="61">
        <v>100.5</v>
      </c>
      <c r="H266" s="61">
        <v>100.2</v>
      </c>
      <c r="I266" s="61">
        <v>100.5</v>
      </c>
      <c r="J266" s="61">
        <v>99.9</v>
      </c>
      <c r="K266" s="61">
        <v>100.7</v>
      </c>
      <c r="L266" s="61">
        <v>100.3</v>
      </c>
      <c r="M266" s="81">
        <v>100.4</v>
      </c>
      <c r="N266" s="61">
        <v>1.3</v>
      </c>
      <c r="O266" s="61">
        <v>1.2</v>
      </c>
      <c r="P266" s="61">
        <v>0.9</v>
      </c>
      <c r="Q266" s="61">
        <v>1.2</v>
      </c>
      <c r="R266" s="61">
        <v>1.1000000000000001</v>
      </c>
      <c r="S266" s="61">
        <v>0.8</v>
      </c>
      <c r="T266" s="61">
        <v>1.5</v>
      </c>
      <c r="U266" s="61">
        <v>1.1000000000000001</v>
      </c>
      <c r="V266" s="61">
        <v>1.2</v>
      </c>
      <c r="W266" s="61">
        <v>0.6</v>
      </c>
      <c r="X266" s="61">
        <v>0.5</v>
      </c>
      <c r="Y266" s="61">
        <v>0.6</v>
      </c>
      <c r="Z266" s="61">
        <v>0.3</v>
      </c>
      <c r="AA266" s="61">
        <v>0.5</v>
      </c>
      <c r="AB266" s="61">
        <v>-0.4</v>
      </c>
      <c r="AC266" s="61">
        <v>0.8</v>
      </c>
      <c r="AD266" s="61">
        <v>0.6</v>
      </c>
      <c r="AE266" s="61">
        <v>0.5</v>
      </c>
    </row>
    <row r="267" spans="1:31" x14ac:dyDescent="0.2">
      <c r="A267" s="57" t="str">
        <f t="shared" si="9"/>
        <v>2012_9</v>
      </c>
      <c r="B267" s="57">
        <f t="shared" si="10"/>
        <v>9</v>
      </c>
      <c r="C267" s="57">
        <f t="shared" si="11"/>
        <v>2012</v>
      </c>
      <c r="D267" s="60">
        <v>41153</v>
      </c>
      <c r="E267" s="61">
        <v>102.2</v>
      </c>
      <c r="F267" s="61">
        <v>101.6</v>
      </c>
      <c r="G267" s="61">
        <v>101.6</v>
      </c>
      <c r="H267" s="61">
        <v>101.7</v>
      </c>
      <c r="I267" s="61">
        <v>101.6</v>
      </c>
      <c r="J267" s="61">
        <v>100.6</v>
      </c>
      <c r="K267" s="61">
        <v>102</v>
      </c>
      <c r="L267" s="61">
        <v>101.4</v>
      </c>
      <c r="M267" s="81">
        <v>101.8</v>
      </c>
      <c r="N267" s="61">
        <v>2.2999999999999998</v>
      </c>
      <c r="O267" s="61">
        <v>1.8</v>
      </c>
      <c r="P267" s="61">
        <v>1.7</v>
      </c>
      <c r="Q267" s="61">
        <v>1.7</v>
      </c>
      <c r="R267" s="61">
        <v>2</v>
      </c>
      <c r="S267" s="61">
        <v>0.7</v>
      </c>
      <c r="T267" s="61">
        <v>2.1</v>
      </c>
      <c r="U267" s="61">
        <v>1.6</v>
      </c>
      <c r="V267" s="61">
        <v>2</v>
      </c>
      <c r="W267" s="61">
        <v>1.7</v>
      </c>
      <c r="X267" s="61">
        <v>1.2</v>
      </c>
      <c r="Y267" s="61">
        <v>1.1000000000000001</v>
      </c>
      <c r="Z267" s="61">
        <v>1.5</v>
      </c>
      <c r="AA267" s="61">
        <v>1.1000000000000001</v>
      </c>
      <c r="AB267" s="61">
        <v>0.7</v>
      </c>
      <c r="AC267" s="61">
        <v>1.3</v>
      </c>
      <c r="AD267" s="61">
        <v>1.1000000000000001</v>
      </c>
      <c r="AE267" s="61">
        <v>1.4</v>
      </c>
    </row>
    <row r="268" spans="1:31" x14ac:dyDescent="0.2">
      <c r="A268" s="57" t="str">
        <f t="shared" ref="A268:A292" si="12">C268&amp;"_"&amp;B268</f>
        <v>2012_12</v>
      </c>
      <c r="B268" s="57">
        <f t="shared" ref="B268:B292" si="13">MONTH(D268)</f>
        <v>12</v>
      </c>
      <c r="C268" s="57">
        <f t="shared" ref="C268:C292" si="14">YEAR(D268)</f>
        <v>2012</v>
      </c>
      <c r="D268" s="60">
        <v>41244</v>
      </c>
      <c r="E268" s="61">
        <v>102.3</v>
      </c>
      <c r="F268" s="61">
        <v>102</v>
      </c>
      <c r="G268" s="61">
        <v>101.9</v>
      </c>
      <c r="H268" s="61">
        <v>102.1</v>
      </c>
      <c r="I268" s="61">
        <v>101.9</v>
      </c>
      <c r="J268" s="61">
        <v>101</v>
      </c>
      <c r="K268" s="61">
        <v>102</v>
      </c>
      <c r="L268" s="61">
        <v>101.8</v>
      </c>
      <c r="M268" s="81">
        <v>102</v>
      </c>
      <c r="N268" s="61">
        <v>2.5</v>
      </c>
      <c r="O268" s="61">
        <v>2.1</v>
      </c>
      <c r="P268" s="61">
        <v>2.2000000000000002</v>
      </c>
      <c r="Q268" s="61">
        <v>2.1</v>
      </c>
      <c r="R268" s="61">
        <v>2.1</v>
      </c>
      <c r="S268" s="61">
        <v>1</v>
      </c>
      <c r="T268" s="61">
        <v>2.5</v>
      </c>
      <c r="U268" s="61">
        <v>1.7</v>
      </c>
      <c r="V268" s="61">
        <v>2.2000000000000002</v>
      </c>
      <c r="W268" s="61">
        <v>0.1</v>
      </c>
      <c r="X268" s="61">
        <v>0.4</v>
      </c>
      <c r="Y268" s="61">
        <v>0.3</v>
      </c>
      <c r="Z268" s="61">
        <v>0.4</v>
      </c>
      <c r="AA268" s="61">
        <v>0.3</v>
      </c>
      <c r="AB268" s="61">
        <v>0.4</v>
      </c>
      <c r="AC268" s="61">
        <v>0</v>
      </c>
      <c r="AD268" s="61">
        <v>0.4</v>
      </c>
      <c r="AE268" s="61">
        <v>0.2</v>
      </c>
    </row>
    <row r="269" spans="1:31" x14ac:dyDescent="0.2">
      <c r="A269" s="57" t="str">
        <f t="shared" si="12"/>
        <v>2013_3</v>
      </c>
      <c r="B269" s="57">
        <f t="shared" si="13"/>
        <v>3</v>
      </c>
      <c r="C269" s="57">
        <f t="shared" si="14"/>
        <v>2013</v>
      </c>
      <c r="D269" s="60">
        <v>41334</v>
      </c>
      <c r="E269" s="61">
        <v>102.7</v>
      </c>
      <c r="F269" s="61">
        <v>102.4</v>
      </c>
      <c r="G269" s="61">
        <v>102</v>
      </c>
      <c r="H269" s="61">
        <v>102.1</v>
      </c>
      <c r="I269" s="61">
        <v>102.4</v>
      </c>
      <c r="J269" s="61">
        <v>101.3</v>
      </c>
      <c r="K269" s="61">
        <v>103.7</v>
      </c>
      <c r="L269" s="61">
        <v>101.9</v>
      </c>
      <c r="M269" s="81">
        <v>102.4</v>
      </c>
      <c r="N269" s="61">
        <v>2.8</v>
      </c>
      <c r="O269" s="61">
        <v>2.5</v>
      </c>
      <c r="P269" s="61">
        <v>2.1</v>
      </c>
      <c r="Q269" s="61">
        <v>2.2000000000000002</v>
      </c>
      <c r="R269" s="61">
        <v>2.4</v>
      </c>
      <c r="S269" s="61">
        <v>1</v>
      </c>
      <c r="T269" s="61">
        <v>3.8</v>
      </c>
      <c r="U269" s="61">
        <v>2.2000000000000002</v>
      </c>
      <c r="V269" s="61">
        <v>2.5</v>
      </c>
      <c r="W269" s="61">
        <v>0.4</v>
      </c>
      <c r="X269" s="61">
        <v>0.4</v>
      </c>
      <c r="Y269" s="61">
        <v>0.1</v>
      </c>
      <c r="Z269" s="61">
        <v>0</v>
      </c>
      <c r="AA269" s="61">
        <v>0.5</v>
      </c>
      <c r="AB269" s="61">
        <v>0.3</v>
      </c>
      <c r="AC269" s="61">
        <v>1.7</v>
      </c>
      <c r="AD269" s="61">
        <v>0.1</v>
      </c>
      <c r="AE269" s="61">
        <v>0.4</v>
      </c>
    </row>
    <row r="270" spans="1:31" x14ac:dyDescent="0.2">
      <c r="A270" s="57" t="str">
        <f t="shared" si="12"/>
        <v>2013_6</v>
      </c>
      <c r="B270" s="57">
        <f t="shared" si="13"/>
        <v>6</v>
      </c>
      <c r="C270" s="57">
        <f t="shared" si="14"/>
        <v>2013</v>
      </c>
      <c r="D270" s="60">
        <v>41426</v>
      </c>
      <c r="E270" s="61">
        <v>103.1</v>
      </c>
      <c r="F270" s="61">
        <v>102.6</v>
      </c>
      <c r="G270" s="61">
        <v>102.5</v>
      </c>
      <c r="H270" s="61">
        <v>102.3</v>
      </c>
      <c r="I270" s="61">
        <v>103</v>
      </c>
      <c r="J270" s="61">
        <v>101.7</v>
      </c>
      <c r="K270" s="61">
        <v>104.6</v>
      </c>
      <c r="L270" s="61">
        <v>102.5</v>
      </c>
      <c r="M270" s="81">
        <v>102.8</v>
      </c>
      <c r="N270" s="61">
        <v>2.6</v>
      </c>
      <c r="O270" s="61">
        <v>2.2000000000000002</v>
      </c>
      <c r="P270" s="61">
        <v>2</v>
      </c>
      <c r="Q270" s="61">
        <v>2.1</v>
      </c>
      <c r="R270" s="61">
        <v>2.5</v>
      </c>
      <c r="S270" s="61">
        <v>1.8</v>
      </c>
      <c r="T270" s="61">
        <v>3.9</v>
      </c>
      <c r="U270" s="61">
        <v>2.2000000000000002</v>
      </c>
      <c r="V270" s="61">
        <v>2.4</v>
      </c>
      <c r="W270" s="61">
        <v>0.4</v>
      </c>
      <c r="X270" s="61">
        <v>0.2</v>
      </c>
      <c r="Y270" s="61">
        <v>0.5</v>
      </c>
      <c r="Z270" s="61">
        <v>0.2</v>
      </c>
      <c r="AA270" s="61">
        <v>0.6</v>
      </c>
      <c r="AB270" s="61">
        <v>0.4</v>
      </c>
      <c r="AC270" s="61">
        <v>0.9</v>
      </c>
      <c r="AD270" s="61">
        <v>0.6</v>
      </c>
      <c r="AE270" s="61">
        <v>0.4</v>
      </c>
    </row>
    <row r="271" spans="1:31" x14ac:dyDescent="0.2">
      <c r="A271" s="57" t="str">
        <f t="shared" si="12"/>
        <v>2013_9</v>
      </c>
      <c r="B271" s="57">
        <f t="shared" si="13"/>
        <v>9</v>
      </c>
      <c r="C271" s="57">
        <f t="shared" si="14"/>
        <v>2013</v>
      </c>
      <c r="D271" s="60">
        <v>41518</v>
      </c>
      <c r="E271" s="61">
        <v>104.3</v>
      </c>
      <c r="F271" s="61">
        <v>104</v>
      </c>
      <c r="G271" s="61">
        <v>103.8</v>
      </c>
      <c r="H271" s="61">
        <v>103.7</v>
      </c>
      <c r="I271" s="61">
        <v>104.2</v>
      </c>
      <c r="J271" s="61">
        <v>102.6</v>
      </c>
      <c r="K271" s="61">
        <v>105.5</v>
      </c>
      <c r="L271" s="61">
        <v>103.1</v>
      </c>
      <c r="M271" s="81">
        <v>104</v>
      </c>
      <c r="N271" s="61">
        <v>2.1</v>
      </c>
      <c r="O271" s="61">
        <v>2.4</v>
      </c>
      <c r="P271" s="61">
        <v>2.2000000000000002</v>
      </c>
      <c r="Q271" s="61">
        <v>2</v>
      </c>
      <c r="R271" s="61">
        <v>2.6</v>
      </c>
      <c r="S271" s="61">
        <v>2</v>
      </c>
      <c r="T271" s="61">
        <v>3.4</v>
      </c>
      <c r="U271" s="61">
        <v>1.7</v>
      </c>
      <c r="V271" s="61">
        <v>2.2000000000000002</v>
      </c>
      <c r="W271" s="61">
        <v>1.2</v>
      </c>
      <c r="X271" s="61">
        <v>1.4</v>
      </c>
      <c r="Y271" s="61">
        <v>1.3</v>
      </c>
      <c r="Z271" s="61">
        <v>1.4</v>
      </c>
      <c r="AA271" s="61">
        <v>1.2</v>
      </c>
      <c r="AB271" s="61">
        <v>0.9</v>
      </c>
      <c r="AC271" s="61">
        <v>0.9</v>
      </c>
      <c r="AD271" s="61">
        <v>0.6</v>
      </c>
      <c r="AE271" s="61">
        <v>1.2</v>
      </c>
    </row>
    <row r="272" spans="1:31" x14ac:dyDescent="0.2">
      <c r="A272" s="57" t="str">
        <f t="shared" si="12"/>
        <v>2013_12</v>
      </c>
      <c r="B272" s="57">
        <f t="shared" si="13"/>
        <v>12</v>
      </c>
      <c r="C272" s="57">
        <f t="shared" si="14"/>
        <v>2013</v>
      </c>
      <c r="D272" s="60">
        <v>41609</v>
      </c>
      <c r="E272" s="61">
        <v>105</v>
      </c>
      <c r="F272" s="61">
        <v>104.8</v>
      </c>
      <c r="G272" s="61">
        <v>104.6</v>
      </c>
      <c r="H272" s="61">
        <v>104.4</v>
      </c>
      <c r="I272" s="61">
        <v>104.9</v>
      </c>
      <c r="J272" s="61">
        <v>103.6</v>
      </c>
      <c r="K272" s="61">
        <v>106.5</v>
      </c>
      <c r="L272" s="61">
        <v>104.1</v>
      </c>
      <c r="M272" s="81">
        <v>104.8</v>
      </c>
      <c r="N272" s="61">
        <v>2.6</v>
      </c>
      <c r="O272" s="61">
        <v>2.7</v>
      </c>
      <c r="P272" s="61">
        <v>2.6</v>
      </c>
      <c r="Q272" s="61">
        <v>2.2999999999999998</v>
      </c>
      <c r="R272" s="61">
        <v>2.9</v>
      </c>
      <c r="S272" s="61">
        <v>2.6</v>
      </c>
      <c r="T272" s="61">
        <v>4.4000000000000004</v>
      </c>
      <c r="U272" s="61">
        <v>2.2999999999999998</v>
      </c>
      <c r="V272" s="61">
        <v>2.7</v>
      </c>
      <c r="W272" s="61">
        <v>0.7</v>
      </c>
      <c r="X272" s="61">
        <v>0.8</v>
      </c>
      <c r="Y272" s="61">
        <v>0.8</v>
      </c>
      <c r="Z272" s="61">
        <v>0.7</v>
      </c>
      <c r="AA272" s="61">
        <v>0.7</v>
      </c>
      <c r="AB272" s="61">
        <v>1</v>
      </c>
      <c r="AC272" s="61">
        <v>0.9</v>
      </c>
      <c r="AD272" s="61">
        <v>1</v>
      </c>
      <c r="AE272" s="61">
        <v>0.8</v>
      </c>
    </row>
    <row r="273" spans="1:31" x14ac:dyDescent="0.2">
      <c r="A273" s="57" t="str">
        <f t="shared" si="12"/>
        <v>2014_3</v>
      </c>
      <c r="B273" s="57">
        <f t="shared" si="13"/>
        <v>3</v>
      </c>
      <c r="C273" s="57">
        <f t="shared" si="14"/>
        <v>2014</v>
      </c>
      <c r="D273" s="60">
        <v>41699</v>
      </c>
      <c r="E273" s="61">
        <v>105.6</v>
      </c>
      <c r="F273" s="61">
        <v>105.3</v>
      </c>
      <c r="G273" s="61">
        <v>105.2</v>
      </c>
      <c r="H273" s="61">
        <v>105.1</v>
      </c>
      <c r="I273" s="61">
        <v>105.6</v>
      </c>
      <c r="J273" s="61">
        <v>104.1</v>
      </c>
      <c r="K273" s="61">
        <v>107.4</v>
      </c>
      <c r="L273" s="61">
        <v>104.6</v>
      </c>
      <c r="M273" s="81">
        <v>105.4</v>
      </c>
      <c r="N273" s="61">
        <v>2.8</v>
      </c>
      <c r="O273" s="61">
        <v>2.8</v>
      </c>
      <c r="P273" s="61">
        <v>3.1</v>
      </c>
      <c r="Q273" s="61">
        <v>2.9</v>
      </c>
      <c r="R273" s="61">
        <v>3.1</v>
      </c>
      <c r="S273" s="61">
        <v>2.8</v>
      </c>
      <c r="T273" s="61">
        <v>3.6</v>
      </c>
      <c r="U273" s="61">
        <v>2.6</v>
      </c>
      <c r="V273" s="61">
        <v>2.9</v>
      </c>
      <c r="W273" s="61">
        <v>0.6</v>
      </c>
      <c r="X273" s="61">
        <v>0.5</v>
      </c>
      <c r="Y273" s="61">
        <v>0.6</v>
      </c>
      <c r="Z273" s="61">
        <v>0.7</v>
      </c>
      <c r="AA273" s="61">
        <v>0.7</v>
      </c>
      <c r="AB273" s="61">
        <v>0.5</v>
      </c>
      <c r="AC273" s="61">
        <v>0.8</v>
      </c>
      <c r="AD273" s="61">
        <v>0.5</v>
      </c>
      <c r="AE273" s="61">
        <v>0.6</v>
      </c>
    </row>
    <row r="274" spans="1:31" x14ac:dyDescent="0.2">
      <c r="A274" s="57" t="str">
        <f t="shared" si="12"/>
        <v>2014_6</v>
      </c>
      <c r="B274" s="57">
        <f t="shared" si="13"/>
        <v>6</v>
      </c>
      <c r="C274" s="57">
        <f t="shared" si="14"/>
        <v>2014</v>
      </c>
      <c r="D274" s="60">
        <v>41791</v>
      </c>
      <c r="E274" s="61">
        <v>106</v>
      </c>
      <c r="F274" s="61">
        <v>105.9</v>
      </c>
      <c r="G274" s="61">
        <v>105.8</v>
      </c>
      <c r="H274" s="61">
        <v>105.5</v>
      </c>
      <c r="I274" s="61">
        <v>106.4</v>
      </c>
      <c r="J274" s="61">
        <v>104.5</v>
      </c>
      <c r="K274" s="61">
        <v>108.1</v>
      </c>
      <c r="L274" s="61">
        <v>104.8</v>
      </c>
      <c r="M274" s="81">
        <v>105.9</v>
      </c>
      <c r="N274" s="61">
        <v>2.8</v>
      </c>
      <c r="O274" s="61">
        <v>3.2</v>
      </c>
      <c r="P274" s="61">
        <v>3.2</v>
      </c>
      <c r="Q274" s="61">
        <v>3.1</v>
      </c>
      <c r="R274" s="61">
        <v>3.3</v>
      </c>
      <c r="S274" s="61">
        <v>2.8</v>
      </c>
      <c r="T274" s="61">
        <v>3.3</v>
      </c>
      <c r="U274" s="61">
        <v>2.2000000000000002</v>
      </c>
      <c r="V274" s="61">
        <v>3</v>
      </c>
      <c r="W274" s="61">
        <v>0.4</v>
      </c>
      <c r="X274" s="61">
        <v>0.6</v>
      </c>
      <c r="Y274" s="61">
        <v>0.6</v>
      </c>
      <c r="Z274" s="61">
        <v>0.4</v>
      </c>
      <c r="AA274" s="61">
        <v>0.8</v>
      </c>
      <c r="AB274" s="61">
        <v>0.4</v>
      </c>
      <c r="AC274" s="61">
        <v>0.7</v>
      </c>
      <c r="AD274" s="61">
        <v>0.2</v>
      </c>
      <c r="AE274" s="61">
        <v>0.5</v>
      </c>
    </row>
    <row r="275" spans="1:31" x14ac:dyDescent="0.2">
      <c r="A275" s="57" t="str">
        <f t="shared" si="12"/>
        <v>2014_9</v>
      </c>
      <c r="B275" s="57">
        <f t="shared" si="13"/>
        <v>9</v>
      </c>
      <c r="C275" s="57">
        <f t="shared" si="14"/>
        <v>2014</v>
      </c>
      <c r="D275" s="60">
        <v>41883</v>
      </c>
      <c r="E275" s="61">
        <v>106.6</v>
      </c>
      <c r="F275" s="61">
        <v>106.1</v>
      </c>
      <c r="G275" s="61">
        <v>106.5</v>
      </c>
      <c r="H275" s="61">
        <v>105.9</v>
      </c>
      <c r="I275" s="61">
        <v>106.9</v>
      </c>
      <c r="J275" s="61">
        <v>104.6</v>
      </c>
      <c r="K275" s="61">
        <v>108.3</v>
      </c>
      <c r="L275" s="61">
        <v>105.2</v>
      </c>
      <c r="M275" s="81">
        <v>106.4</v>
      </c>
      <c r="N275" s="61">
        <v>2.2000000000000002</v>
      </c>
      <c r="O275" s="61">
        <v>2</v>
      </c>
      <c r="P275" s="61">
        <v>2.6</v>
      </c>
      <c r="Q275" s="61">
        <v>2.1</v>
      </c>
      <c r="R275" s="61">
        <v>2.6</v>
      </c>
      <c r="S275" s="61">
        <v>1.9</v>
      </c>
      <c r="T275" s="61">
        <v>2.7</v>
      </c>
      <c r="U275" s="61">
        <v>2</v>
      </c>
      <c r="V275" s="61">
        <v>2.2999999999999998</v>
      </c>
      <c r="W275" s="61">
        <v>0.6</v>
      </c>
      <c r="X275" s="61">
        <v>0.2</v>
      </c>
      <c r="Y275" s="61">
        <v>0.7</v>
      </c>
      <c r="Z275" s="61">
        <v>0.4</v>
      </c>
      <c r="AA275" s="61">
        <v>0.5</v>
      </c>
      <c r="AB275" s="61">
        <v>0.1</v>
      </c>
      <c r="AC275" s="61">
        <v>0.2</v>
      </c>
      <c r="AD275" s="61">
        <v>0.4</v>
      </c>
      <c r="AE275" s="61">
        <v>0.5</v>
      </c>
    </row>
    <row r="276" spans="1:31" x14ac:dyDescent="0.2">
      <c r="A276" s="57" t="str">
        <f t="shared" si="12"/>
        <v>2014_12</v>
      </c>
      <c r="B276" s="57">
        <f t="shared" si="13"/>
        <v>12</v>
      </c>
      <c r="C276" s="57">
        <f t="shared" si="14"/>
        <v>2014</v>
      </c>
      <c r="D276" s="60">
        <v>41974</v>
      </c>
      <c r="E276" s="61">
        <v>106.8</v>
      </c>
      <c r="F276" s="61">
        <v>106.3</v>
      </c>
      <c r="G276" s="61">
        <v>106.7</v>
      </c>
      <c r="H276" s="61">
        <v>106.2</v>
      </c>
      <c r="I276" s="61">
        <v>107</v>
      </c>
      <c r="J276" s="61">
        <v>104.7</v>
      </c>
      <c r="K276" s="61">
        <v>108.5</v>
      </c>
      <c r="L276" s="61">
        <v>105.3</v>
      </c>
      <c r="M276" s="81">
        <v>106.6</v>
      </c>
      <c r="N276" s="61">
        <v>1.7</v>
      </c>
      <c r="O276" s="61">
        <v>1.4</v>
      </c>
      <c r="P276" s="61">
        <v>2</v>
      </c>
      <c r="Q276" s="61">
        <v>1.7</v>
      </c>
      <c r="R276" s="61">
        <v>2</v>
      </c>
      <c r="S276" s="61">
        <v>1.1000000000000001</v>
      </c>
      <c r="T276" s="61">
        <v>1.9</v>
      </c>
      <c r="U276" s="61">
        <v>1.2</v>
      </c>
      <c r="V276" s="61">
        <v>1.7</v>
      </c>
      <c r="W276" s="61">
        <v>0.2</v>
      </c>
      <c r="X276" s="61">
        <v>0.2</v>
      </c>
      <c r="Y276" s="61">
        <v>0.2</v>
      </c>
      <c r="Z276" s="61">
        <v>0.3</v>
      </c>
      <c r="AA276" s="61">
        <v>0.1</v>
      </c>
      <c r="AB276" s="61">
        <v>0.1</v>
      </c>
      <c r="AC276" s="61">
        <v>0.2</v>
      </c>
      <c r="AD276" s="61">
        <v>0.1</v>
      </c>
      <c r="AE276" s="61">
        <v>0.2</v>
      </c>
    </row>
    <row r="277" spans="1:31" x14ac:dyDescent="0.2">
      <c r="A277" s="57" t="str">
        <f>C277&amp;"_"&amp;B277</f>
        <v>2015_3</v>
      </c>
      <c r="B277" s="57">
        <f t="shared" si="13"/>
        <v>3</v>
      </c>
      <c r="C277" s="57">
        <f t="shared" si="14"/>
        <v>2015</v>
      </c>
      <c r="D277" s="60">
        <v>42064</v>
      </c>
      <c r="E277" s="61">
        <v>107.3</v>
      </c>
      <c r="F277" s="61">
        <v>106.4</v>
      </c>
      <c r="G277" s="61">
        <v>106.7</v>
      </c>
      <c r="H277" s="61">
        <v>106.3</v>
      </c>
      <c r="I277" s="61">
        <v>107.1</v>
      </c>
      <c r="J277" s="61">
        <v>105</v>
      </c>
      <c r="K277" s="61">
        <v>108.3</v>
      </c>
      <c r="L277" s="61">
        <v>105.2</v>
      </c>
      <c r="M277" s="81">
        <v>106.8</v>
      </c>
      <c r="N277" s="61">
        <v>1.6</v>
      </c>
      <c r="O277" s="61">
        <v>1</v>
      </c>
      <c r="P277" s="61">
        <v>1.4</v>
      </c>
      <c r="Q277" s="61">
        <v>1.1000000000000001</v>
      </c>
      <c r="R277" s="61">
        <v>1.4</v>
      </c>
      <c r="S277" s="61">
        <v>0.9</v>
      </c>
      <c r="T277" s="61">
        <v>0.8</v>
      </c>
      <c r="U277" s="61">
        <v>0.6</v>
      </c>
      <c r="V277" s="61">
        <v>1.3</v>
      </c>
      <c r="W277" s="61">
        <v>0.5</v>
      </c>
      <c r="X277" s="61">
        <v>0.1</v>
      </c>
      <c r="Y277" s="61">
        <v>0</v>
      </c>
      <c r="Z277" s="61">
        <v>0.1</v>
      </c>
      <c r="AA277" s="61">
        <v>0.1</v>
      </c>
      <c r="AB277" s="61">
        <v>0.3</v>
      </c>
      <c r="AC277" s="61">
        <v>-0.2</v>
      </c>
      <c r="AD277" s="61">
        <v>-0.1</v>
      </c>
      <c r="AE277" s="61">
        <v>0.2</v>
      </c>
    </row>
    <row r="278" spans="1:31" x14ac:dyDescent="0.2">
      <c r="A278" s="57" t="str">
        <f t="shared" si="12"/>
        <v>2015_6</v>
      </c>
      <c r="B278" s="57">
        <f t="shared" si="13"/>
        <v>6</v>
      </c>
      <c r="C278" s="57">
        <f t="shared" si="14"/>
        <v>2015</v>
      </c>
      <c r="D278" s="60">
        <v>42156</v>
      </c>
      <c r="E278" s="61">
        <v>108.3</v>
      </c>
      <c r="F278" s="61">
        <v>107.1</v>
      </c>
      <c r="G278" s="61">
        <v>107.4</v>
      </c>
      <c r="H278" s="61">
        <v>106.8</v>
      </c>
      <c r="I278" s="61">
        <v>107.7</v>
      </c>
      <c r="J278" s="61">
        <v>105.1</v>
      </c>
      <c r="K278" s="61">
        <v>108.3</v>
      </c>
      <c r="L278" s="61">
        <v>105.6</v>
      </c>
      <c r="M278" s="81">
        <v>107.5</v>
      </c>
      <c r="N278" s="61">
        <v>2.2000000000000002</v>
      </c>
      <c r="O278" s="61">
        <v>1.1000000000000001</v>
      </c>
      <c r="P278" s="61">
        <v>1.5</v>
      </c>
      <c r="Q278" s="61">
        <v>1.2</v>
      </c>
      <c r="R278" s="61">
        <v>1.2</v>
      </c>
      <c r="S278" s="61">
        <v>0.6</v>
      </c>
      <c r="T278" s="61">
        <v>0.2</v>
      </c>
      <c r="U278" s="61">
        <v>0.8</v>
      </c>
      <c r="V278" s="61">
        <v>1.5</v>
      </c>
      <c r="W278" s="61">
        <v>0.9</v>
      </c>
      <c r="X278" s="61">
        <v>0.7</v>
      </c>
      <c r="Y278" s="61">
        <v>0.7</v>
      </c>
      <c r="Z278" s="61">
        <v>0.5</v>
      </c>
      <c r="AA278" s="61">
        <v>0.6</v>
      </c>
      <c r="AB278" s="61">
        <v>0.1</v>
      </c>
      <c r="AC278" s="61">
        <v>0</v>
      </c>
      <c r="AD278" s="61">
        <v>0.4</v>
      </c>
      <c r="AE278" s="61">
        <v>0.7</v>
      </c>
    </row>
    <row r="279" spans="1:31" x14ac:dyDescent="0.2">
      <c r="A279" s="57" t="str">
        <f t="shared" si="12"/>
        <v>2015_9</v>
      </c>
      <c r="B279" s="57">
        <f t="shared" si="13"/>
        <v>9</v>
      </c>
      <c r="C279" s="57">
        <f t="shared" si="14"/>
        <v>2015</v>
      </c>
      <c r="D279" s="60">
        <v>42248</v>
      </c>
      <c r="E279" s="61">
        <v>108.6</v>
      </c>
      <c r="F279" s="61">
        <v>107.6</v>
      </c>
      <c r="G279" s="61">
        <v>108.1</v>
      </c>
      <c r="H279" s="61">
        <v>107.1</v>
      </c>
      <c r="I279" s="61">
        <v>108.1</v>
      </c>
      <c r="J279" s="61">
        <v>105.7</v>
      </c>
      <c r="K279" s="61">
        <v>108.7</v>
      </c>
      <c r="L279" s="61">
        <v>105.8</v>
      </c>
      <c r="M279" s="81">
        <v>108</v>
      </c>
      <c r="N279" s="61">
        <v>1.9</v>
      </c>
      <c r="O279" s="61">
        <v>1.4</v>
      </c>
      <c r="P279" s="61">
        <v>1.5</v>
      </c>
      <c r="Q279" s="61">
        <v>1.1000000000000001</v>
      </c>
      <c r="R279" s="61">
        <v>1.1000000000000001</v>
      </c>
      <c r="S279" s="61">
        <v>1.1000000000000001</v>
      </c>
      <c r="T279" s="61">
        <v>0.4</v>
      </c>
      <c r="U279" s="61">
        <v>0.6</v>
      </c>
      <c r="V279" s="61">
        <v>1.5</v>
      </c>
      <c r="W279" s="61">
        <v>0.3</v>
      </c>
      <c r="X279" s="61">
        <v>0.5</v>
      </c>
      <c r="Y279" s="61">
        <v>0.7</v>
      </c>
      <c r="Z279" s="61">
        <v>0.3</v>
      </c>
      <c r="AA279" s="61">
        <v>0.4</v>
      </c>
      <c r="AB279" s="61">
        <v>0.6</v>
      </c>
      <c r="AC279" s="61">
        <v>0.4</v>
      </c>
      <c r="AD279" s="61">
        <v>0.2</v>
      </c>
      <c r="AE279" s="61">
        <v>0.5</v>
      </c>
    </row>
    <row r="280" spans="1:31" x14ac:dyDescent="0.2">
      <c r="A280" s="57" t="str">
        <f t="shared" si="12"/>
        <v>2015_12</v>
      </c>
      <c r="B280" s="57">
        <f t="shared" si="13"/>
        <v>12</v>
      </c>
      <c r="C280" s="57">
        <f t="shared" si="14"/>
        <v>2015</v>
      </c>
      <c r="D280" s="60">
        <v>42339</v>
      </c>
      <c r="E280" s="61">
        <v>108.9</v>
      </c>
      <c r="F280" s="61">
        <v>108.3</v>
      </c>
      <c r="G280" s="61">
        <v>108.5</v>
      </c>
      <c r="H280" s="61">
        <v>107.3</v>
      </c>
      <c r="I280" s="61">
        <v>108.6</v>
      </c>
      <c r="J280" s="61">
        <v>106.6</v>
      </c>
      <c r="K280" s="61">
        <v>109</v>
      </c>
      <c r="L280" s="61">
        <v>106</v>
      </c>
      <c r="M280" s="81">
        <v>108.4</v>
      </c>
      <c r="N280" s="61">
        <v>2</v>
      </c>
      <c r="O280" s="61">
        <v>1.9</v>
      </c>
      <c r="P280" s="61">
        <v>1.7</v>
      </c>
      <c r="Q280" s="61">
        <v>1</v>
      </c>
      <c r="R280" s="61">
        <v>1.5</v>
      </c>
      <c r="S280" s="61">
        <v>1.8</v>
      </c>
      <c r="T280" s="61">
        <v>0.5</v>
      </c>
      <c r="U280" s="61">
        <v>0.7</v>
      </c>
      <c r="V280" s="61">
        <v>1.7</v>
      </c>
      <c r="W280" s="61">
        <v>0.3</v>
      </c>
      <c r="X280" s="61">
        <v>0.7</v>
      </c>
      <c r="Y280" s="61">
        <v>0.4</v>
      </c>
      <c r="Z280" s="61">
        <v>0.2</v>
      </c>
      <c r="AA280" s="61">
        <v>0.5</v>
      </c>
      <c r="AB280" s="61">
        <v>0.9</v>
      </c>
      <c r="AC280" s="61">
        <v>0.3</v>
      </c>
      <c r="AD280" s="61">
        <v>0.2</v>
      </c>
      <c r="AE280" s="61">
        <v>0.4</v>
      </c>
    </row>
    <row r="281" spans="1:31" x14ac:dyDescent="0.2">
      <c r="A281" s="57" t="str">
        <f t="shared" si="12"/>
        <v>2016_3</v>
      </c>
      <c r="B281" s="57">
        <f t="shared" si="13"/>
        <v>3</v>
      </c>
      <c r="C281" s="57">
        <f t="shared" si="14"/>
        <v>2016</v>
      </c>
      <c r="D281" s="60">
        <v>42430</v>
      </c>
      <c r="E281" s="61">
        <v>108.7</v>
      </c>
      <c r="F281" s="61">
        <v>108.2</v>
      </c>
      <c r="G281" s="61">
        <v>108.5</v>
      </c>
      <c r="H281" s="61">
        <v>107</v>
      </c>
      <c r="I281" s="61">
        <v>107.9</v>
      </c>
      <c r="J281" s="61">
        <v>106.4</v>
      </c>
      <c r="K281" s="61">
        <v>108</v>
      </c>
      <c r="L281" s="61">
        <v>106.2</v>
      </c>
      <c r="M281" s="81">
        <v>108.2</v>
      </c>
      <c r="N281" s="61">
        <v>1.3</v>
      </c>
      <c r="O281" s="61">
        <v>1.7</v>
      </c>
      <c r="P281" s="61">
        <v>1.7</v>
      </c>
      <c r="Q281" s="61">
        <v>0.7</v>
      </c>
      <c r="R281" s="61">
        <v>0.7</v>
      </c>
      <c r="S281" s="61">
        <v>1.3</v>
      </c>
      <c r="T281" s="61">
        <v>-0.3</v>
      </c>
      <c r="U281" s="61">
        <v>1</v>
      </c>
      <c r="V281" s="61">
        <v>1.3</v>
      </c>
      <c r="W281" s="61">
        <v>-0.2</v>
      </c>
      <c r="X281" s="61">
        <v>-0.1</v>
      </c>
      <c r="Y281" s="61">
        <v>0</v>
      </c>
      <c r="Z281" s="61">
        <v>-0.3</v>
      </c>
      <c r="AA281" s="61">
        <v>-0.6</v>
      </c>
      <c r="AB281" s="61">
        <v>-0.2</v>
      </c>
      <c r="AC281" s="61">
        <v>-0.9</v>
      </c>
      <c r="AD281" s="61">
        <v>0.2</v>
      </c>
      <c r="AE281" s="61">
        <v>-0.2</v>
      </c>
    </row>
    <row r="282" spans="1:31" x14ac:dyDescent="0.2">
      <c r="A282" s="57" t="str">
        <f t="shared" si="12"/>
        <v>2016_6</v>
      </c>
      <c r="B282" s="57">
        <f t="shared" si="13"/>
        <v>6</v>
      </c>
      <c r="C282" s="57">
        <f t="shared" si="14"/>
        <v>2016</v>
      </c>
      <c r="D282" s="60">
        <v>42522</v>
      </c>
      <c r="E282" s="61">
        <v>109.3</v>
      </c>
      <c r="F282" s="61">
        <v>108.6</v>
      </c>
      <c r="G282" s="61">
        <v>109</v>
      </c>
      <c r="H282" s="61">
        <v>107.5</v>
      </c>
      <c r="I282" s="61">
        <v>108.2</v>
      </c>
      <c r="J282" s="61">
        <v>106.4</v>
      </c>
      <c r="K282" s="61">
        <v>108.3</v>
      </c>
      <c r="L282" s="61">
        <v>106.4</v>
      </c>
      <c r="M282" s="81">
        <v>108.6</v>
      </c>
      <c r="N282" s="61">
        <v>0.9</v>
      </c>
      <c r="O282" s="61">
        <v>1.4</v>
      </c>
      <c r="P282" s="61">
        <v>1.5</v>
      </c>
      <c r="Q282" s="61">
        <v>0.7</v>
      </c>
      <c r="R282" s="61">
        <v>0.5</v>
      </c>
      <c r="S282" s="61">
        <v>1.2</v>
      </c>
      <c r="T282" s="61">
        <v>0</v>
      </c>
      <c r="U282" s="61">
        <v>0.8</v>
      </c>
      <c r="V282" s="61">
        <v>1</v>
      </c>
      <c r="W282" s="61">
        <v>0.6</v>
      </c>
      <c r="X282" s="61">
        <v>0.4</v>
      </c>
      <c r="Y282" s="61">
        <v>0.5</v>
      </c>
      <c r="Z282" s="61">
        <v>0.5</v>
      </c>
      <c r="AA282" s="61">
        <v>0.3</v>
      </c>
      <c r="AB282" s="61">
        <v>0</v>
      </c>
      <c r="AC282" s="61">
        <v>0.3</v>
      </c>
      <c r="AD282" s="61">
        <v>0.2</v>
      </c>
      <c r="AE282" s="61">
        <v>0.4</v>
      </c>
    </row>
    <row r="283" spans="1:31" x14ac:dyDescent="0.2">
      <c r="A283" s="57" t="str">
        <f t="shared" si="12"/>
        <v>2016_9</v>
      </c>
      <c r="B283" s="57">
        <f t="shared" si="13"/>
        <v>9</v>
      </c>
      <c r="C283" s="57">
        <f t="shared" si="14"/>
        <v>2016</v>
      </c>
      <c r="D283" s="60">
        <v>42614</v>
      </c>
      <c r="E283" s="61">
        <v>110.4</v>
      </c>
      <c r="F283" s="61">
        <v>109.1</v>
      </c>
      <c r="G283" s="61">
        <v>109.7</v>
      </c>
      <c r="H283" s="61">
        <v>108.4</v>
      </c>
      <c r="I283" s="61">
        <v>108.6</v>
      </c>
      <c r="J283" s="61">
        <v>107.1</v>
      </c>
      <c r="K283" s="61">
        <v>108.7</v>
      </c>
      <c r="L283" s="61">
        <v>107.3</v>
      </c>
      <c r="M283" s="81">
        <v>109.4</v>
      </c>
      <c r="N283" s="61">
        <v>1.7</v>
      </c>
      <c r="O283" s="61">
        <v>1.4</v>
      </c>
      <c r="P283" s="61">
        <v>1.5</v>
      </c>
      <c r="Q283" s="61">
        <v>1.2</v>
      </c>
      <c r="R283" s="61">
        <v>0.5</v>
      </c>
      <c r="S283" s="61">
        <v>1.3</v>
      </c>
      <c r="T283" s="61">
        <v>0</v>
      </c>
      <c r="U283" s="61">
        <v>1.4</v>
      </c>
      <c r="V283" s="61">
        <v>1.3</v>
      </c>
      <c r="W283" s="61">
        <v>1</v>
      </c>
      <c r="X283" s="61">
        <v>0.5</v>
      </c>
      <c r="Y283" s="61">
        <v>0.6</v>
      </c>
      <c r="Z283" s="61">
        <v>0.8</v>
      </c>
      <c r="AA283" s="61">
        <v>0.4</v>
      </c>
      <c r="AB283" s="61">
        <v>0.7</v>
      </c>
      <c r="AC283" s="61">
        <v>0.4</v>
      </c>
      <c r="AD283" s="61">
        <v>0.8</v>
      </c>
      <c r="AE283" s="61">
        <v>0.7</v>
      </c>
    </row>
    <row r="284" spans="1:31" x14ac:dyDescent="0.2">
      <c r="A284" s="57" t="str">
        <f t="shared" si="12"/>
        <v>2016_12</v>
      </c>
      <c r="B284" s="57">
        <f t="shared" si="13"/>
        <v>12</v>
      </c>
      <c r="C284" s="57">
        <f t="shared" si="14"/>
        <v>2016</v>
      </c>
      <c r="D284" s="60">
        <v>42705</v>
      </c>
      <c r="E284" s="61">
        <v>110.9</v>
      </c>
      <c r="F284" s="61">
        <v>109.9</v>
      </c>
      <c r="G284" s="61">
        <v>110.2</v>
      </c>
      <c r="H284" s="61">
        <v>108.7</v>
      </c>
      <c r="I284" s="61">
        <v>109</v>
      </c>
      <c r="J284" s="61">
        <v>108</v>
      </c>
      <c r="K284" s="61">
        <v>108.6</v>
      </c>
      <c r="L284" s="61">
        <v>107.9</v>
      </c>
      <c r="M284" s="81">
        <v>110</v>
      </c>
      <c r="N284" s="61">
        <v>1.8</v>
      </c>
      <c r="O284" s="61">
        <v>1.5</v>
      </c>
      <c r="P284" s="61">
        <v>1.6</v>
      </c>
      <c r="Q284" s="61">
        <v>1.3</v>
      </c>
      <c r="R284" s="61">
        <v>0.4</v>
      </c>
      <c r="S284" s="61">
        <v>1.3</v>
      </c>
      <c r="T284" s="61">
        <v>-0.4</v>
      </c>
      <c r="U284" s="61">
        <v>1.8</v>
      </c>
      <c r="V284" s="61">
        <v>1.5</v>
      </c>
      <c r="W284" s="61">
        <v>0.5</v>
      </c>
      <c r="X284" s="61">
        <v>0.7</v>
      </c>
      <c r="Y284" s="61">
        <v>0.5</v>
      </c>
      <c r="Z284" s="61">
        <v>0.3</v>
      </c>
      <c r="AA284" s="61">
        <v>0.4</v>
      </c>
      <c r="AB284" s="61">
        <v>0.8</v>
      </c>
      <c r="AC284" s="61">
        <v>-0.1</v>
      </c>
      <c r="AD284" s="61">
        <v>0.6</v>
      </c>
      <c r="AE284" s="61">
        <v>0.5</v>
      </c>
    </row>
    <row r="285" spans="1:31" x14ac:dyDescent="0.2">
      <c r="A285" s="57" t="str">
        <f t="shared" si="12"/>
        <v>2017_3</v>
      </c>
      <c r="B285" s="57">
        <f t="shared" si="13"/>
        <v>3</v>
      </c>
      <c r="C285" s="57">
        <f t="shared" si="14"/>
        <v>2017</v>
      </c>
      <c r="D285" s="60">
        <v>42795</v>
      </c>
      <c r="E285" s="61">
        <v>111.3</v>
      </c>
      <c r="F285" s="61">
        <v>110.9</v>
      </c>
      <c r="G285" s="61">
        <v>110.5</v>
      </c>
      <c r="H285" s="61">
        <v>109.1</v>
      </c>
      <c r="I285" s="61">
        <v>109</v>
      </c>
      <c r="J285" s="61">
        <v>108.9</v>
      </c>
      <c r="K285" s="61">
        <v>108.5</v>
      </c>
      <c r="L285" s="61">
        <v>108.6</v>
      </c>
      <c r="M285" s="81">
        <v>110.5</v>
      </c>
      <c r="N285" s="61">
        <v>2.4</v>
      </c>
      <c r="O285" s="61">
        <v>2.5</v>
      </c>
      <c r="P285" s="61">
        <v>1.8</v>
      </c>
      <c r="Q285" s="61">
        <v>2</v>
      </c>
      <c r="R285" s="61">
        <v>1</v>
      </c>
      <c r="S285" s="61">
        <v>2.2999999999999998</v>
      </c>
      <c r="T285" s="61">
        <v>0.5</v>
      </c>
      <c r="U285" s="61">
        <v>2.2999999999999998</v>
      </c>
      <c r="V285" s="61">
        <v>2.1</v>
      </c>
      <c r="W285" s="61">
        <v>0.4</v>
      </c>
      <c r="X285" s="61">
        <v>0.9</v>
      </c>
      <c r="Y285" s="61">
        <v>0.3</v>
      </c>
      <c r="Z285" s="61">
        <v>0.4</v>
      </c>
      <c r="AA285" s="61">
        <v>0</v>
      </c>
      <c r="AB285" s="61">
        <v>0.8</v>
      </c>
      <c r="AC285" s="61">
        <v>-0.1</v>
      </c>
      <c r="AD285" s="61">
        <v>0.6</v>
      </c>
      <c r="AE285" s="61">
        <v>0.5</v>
      </c>
    </row>
    <row r="286" spans="1:31" x14ac:dyDescent="0.2">
      <c r="A286" s="57" t="str">
        <f t="shared" si="12"/>
        <v>2017_6</v>
      </c>
      <c r="B286" s="57">
        <f t="shared" si="13"/>
        <v>6</v>
      </c>
      <c r="C286" s="57">
        <f t="shared" si="14"/>
        <v>2017</v>
      </c>
      <c r="D286" s="60">
        <v>42887</v>
      </c>
      <c r="E286" s="61">
        <v>111.7</v>
      </c>
      <c r="F286" s="61">
        <v>111</v>
      </c>
      <c r="G286" s="61">
        <v>111</v>
      </c>
      <c r="H286" s="61">
        <v>109.2</v>
      </c>
      <c r="I286" s="61">
        <v>109</v>
      </c>
      <c r="J286" s="61">
        <v>108.9</v>
      </c>
      <c r="K286" s="61">
        <v>108.8</v>
      </c>
      <c r="L286" s="61">
        <v>108.6</v>
      </c>
      <c r="M286" s="81">
        <v>110.7</v>
      </c>
      <c r="N286" s="61">
        <v>2.2000000000000002</v>
      </c>
      <c r="O286" s="61">
        <v>2.2000000000000002</v>
      </c>
      <c r="P286" s="61">
        <v>1.8</v>
      </c>
      <c r="Q286" s="61">
        <v>1.6</v>
      </c>
      <c r="R286" s="61">
        <v>0.7</v>
      </c>
      <c r="S286" s="61">
        <v>2.2999999999999998</v>
      </c>
      <c r="T286" s="61">
        <v>0.5</v>
      </c>
      <c r="U286" s="61">
        <v>2.1</v>
      </c>
      <c r="V286" s="61">
        <v>1.9</v>
      </c>
      <c r="W286" s="61">
        <v>0.4</v>
      </c>
      <c r="X286" s="61">
        <v>0.1</v>
      </c>
      <c r="Y286" s="61">
        <v>0.5</v>
      </c>
      <c r="Z286" s="61">
        <v>0.1</v>
      </c>
      <c r="AA286" s="61">
        <v>0</v>
      </c>
      <c r="AB286" s="61">
        <v>0</v>
      </c>
      <c r="AC286" s="61">
        <v>0.3</v>
      </c>
      <c r="AD286" s="61">
        <v>0</v>
      </c>
      <c r="AE286" s="61">
        <v>0.2</v>
      </c>
    </row>
    <row r="287" spans="1:31" x14ac:dyDescent="0.2">
      <c r="A287" s="57" t="str">
        <f t="shared" si="12"/>
        <v>2017_9</v>
      </c>
      <c r="B287" s="57">
        <f t="shared" si="13"/>
        <v>9</v>
      </c>
      <c r="C287" s="57">
        <f t="shared" si="14"/>
        <v>2017</v>
      </c>
      <c r="D287" s="60">
        <v>42979</v>
      </c>
      <c r="E287" s="61">
        <v>112.5</v>
      </c>
      <c r="F287" s="61">
        <v>111.5</v>
      </c>
      <c r="G287" s="61">
        <v>111.4</v>
      </c>
      <c r="H287" s="61">
        <v>110.4</v>
      </c>
      <c r="I287" s="61">
        <v>109.5</v>
      </c>
      <c r="J287" s="61">
        <v>109.2</v>
      </c>
      <c r="K287" s="61">
        <v>109.4</v>
      </c>
      <c r="L287" s="61">
        <v>109.6</v>
      </c>
      <c r="M287" s="81">
        <v>111.4</v>
      </c>
      <c r="N287" s="61">
        <v>1.9</v>
      </c>
      <c r="O287" s="61">
        <v>2.2000000000000002</v>
      </c>
      <c r="P287" s="61">
        <v>1.5</v>
      </c>
      <c r="Q287" s="61">
        <v>1.8</v>
      </c>
      <c r="R287" s="61">
        <v>0.8</v>
      </c>
      <c r="S287" s="61">
        <v>2</v>
      </c>
      <c r="T287" s="61">
        <v>0.6</v>
      </c>
      <c r="U287" s="61">
        <v>2.1</v>
      </c>
      <c r="V287" s="61">
        <v>1.8</v>
      </c>
      <c r="W287" s="61">
        <v>0.7</v>
      </c>
      <c r="X287" s="61">
        <v>0.5</v>
      </c>
      <c r="Y287" s="61">
        <v>0.4</v>
      </c>
      <c r="Z287" s="61">
        <v>1.1000000000000001</v>
      </c>
      <c r="AA287" s="61">
        <v>0.5</v>
      </c>
      <c r="AB287" s="61">
        <v>0.3</v>
      </c>
      <c r="AC287" s="61">
        <v>0.6</v>
      </c>
      <c r="AD287" s="61">
        <v>0.9</v>
      </c>
      <c r="AE287" s="61">
        <v>0.6</v>
      </c>
    </row>
    <row r="288" spans="1:31" x14ac:dyDescent="0.2">
      <c r="A288" s="57" t="str">
        <f t="shared" si="12"/>
        <v>2017_12</v>
      </c>
      <c r="B288" s="57">
        <f t="shared" si="13"/>
        <v>12</v>
      </c>
      <c r="C288" s="57">
        <f t="shared" si="14"/>
        <v>2017</v>
      </c>
      <c r="D288" s="60">
        <v>43070</v>
      </c>
      <c r="E288" s="61">
        <v>113.3</v>
      </c>
      <c r="F288" s="61">
        <v>112.3</v>
      </c>
      <c r="G288" s="61">
        <v>112.3</v>
      </c>
      <c r="H288" s="61">
        <v>111.2</v>
      </c>
      <c r="I288" s="61">
        <v>109.9</v>
      </c>
      <c r="J288" s="61">
        <v>110.3</v>
      </c>
      <c r="K288" s="61">
        <v>109.7</v>
      </c>
      <c r="L288" s="61">
        <v>110.3</v>
      </c>
      <c r="M288" s="81">
        <v>112.1</v>
      </c>
      <c r="N288" s="61">
        <v>2.2000000000000002</v>
      </c>
      <c r="O288" s="61">
        <v>2.2000000000000002</v>
      </c>
      <c r="P288" s="61">
        <v>1.9</v>
      </c>
      <c r="Q288" s="61">
        <v>2.2999999999999998</v>
      </c>
      <c r="R288" s="61">
        <v>0.8</v>
      </c>
      <c r="S288" s="61">
        <v>2.1</v>
      </c>
      <c r="T288" s="61">
        <v>1</v>
      </c>
      <c r="U288" s="61">
        <v>2.2000000000000002</v>
      </c>
      <c r="V288" s="61">
        <v>1.9</v>
      </c>
      <c r="W288" s="61">
        <v>0.7</v>
      </c>
      <c r="X288" s="61">
        <v>0.7</v>
      </c>
      <c r="Y288" s="61">
        <v>0.8</v>
      </c>
      <c r="Z288" s="61">
        <v>0.7</v>
      </c>
      <c r="AA288" s="61">
        <v>0.4</v>
      </c>
      <c r="AB288" s="61">
        <v>1</v>
      </c>
      <c r="AC288" s="61">
        <v>0.3</v>
      </c>
      <c r="AD288" s="61">
        <v>0.6</v>
      </c>
      <c r="AE288" s="61">
        <v>0.6</v>
      </c>
    </row>
    <row r="289" spans="1:31" x14ac:dyDescent="0.2">
      <c r="A289" s="57" t="str">
        <f t="shared" si="12"/>
        <v>2018_3</v>
      </c>
      <c r="B289" s="57">
        <f t="shared" si="13"/>
        <v>3</v>
      </c>
      <c r="C289" s="57">
        <f t="shared" si="14"/>
        <v>2018</v>
      </c>
      <c r="D289" s="60">
        <v>43160</v>
      </c>
      <c r="E289" s="61">
        <v>113.6</v>
      </c>
      <c r="F289" s="61">
        <v>113.3</v>
      </c>
      <c r="G289" s="61">
        <v>112.4</v>
      </c>
      <c r="H289" s="61">
        <v>111.6</v>
      </c>
      <c r="I289" s="61">
        <v>110</v>
      </c>
      <c r="J289" s="61">
        <v>111.1</v>
      </c>
      <c r="K289" s="61">
        <v>109.7</v>
      </c>
      <c r="L289" s="61">
        <v>111.2</v>
      </c>
      <c r="M289" s="81">
        <v>112.6</v>
      </c>
      <c r="N289" s="61">
        <v>2.1</v>
      </c>
      <c r="O289" s="61">
        <v>2.2000000000000002</v>
      </c>
      <c r="P289" s="61">
        <v>1.7</v>
      </c>
      <c r="Q289" s="61">
        <v>2.2999999999999998</v>
      </c>
      <c r="R289" s="61">
        <v>0.9</v>
      </c>
      <c r="S289" s="61">
        <v>2</v>
      </c>
      <c r="T289" s="61">
        <v>1.1000000000000001</v>
      </c>
      <c r="U289" s="61">
        <v>2.4</v>
      </c>
      <c r="V289" s="61">
        <v>1.9</v>
      </c>
      <c r="W289" s="61">
        <v>0.3</v>
      </c>
      <c r="X289" s="61">
        <v>0.9</v>
      </c>
      <c r="Y289" s="61">
        <v>0.1</v>
      </c>
      <c r="Z289" s="61">
        <v>0.4</v>
      </c>
      <c r="AA289" s="61">
        <v>0.1</v>
      </c>
      <c r="AB289" s="61">
        <v>0.7</v>
      </c>
      <c r="AC289" s="61">
        <v>0</v>
      </c>
      <c r="AD289" s="61">
        <v>0.8</v>
      </c>
      <c r="AE289" s="61">
        <v>0.4</v>
      </c>
    </row>
    <row r="290" spans="1:31" x14ac:dyDescent="0.2">
      <c r="A290" s="57" t="str">
        <f t="shared" si="12"/>
        <v>2018_6</v>
      </c>
      <c r="B290" s="57">
        <f t="shared" si="13"/>
        <v>6</v>
      </c>
      <c r="C290" s="57">
        <f t="shared" si="14"/>
        <v>2018</v>
      </c>
      <c r="D290" s="60">
        <v>43252</v>
      </c>
      <c r="E290" s="61">
        <v>114</v>
      </c>
      <c r="F290" s="61">
        <v>113.8</v>
      </c>
      <c r="G290" s="61">
        <v>112.9</v>
      </c>
      <c r="H290" s="61">
        <v>112.1</v>
      </c>
      <c r="I290" s="61">
        <v>110.2</v>
      </c>
      <c r="J290" s="61">
        <v>111.5</v>
      </c>
      <c r="K290" s="61">
        <v>110.1</v>
      </c>
      <c r="L290" s="61">
        <v>111.6</v>
      </c>
      <c r="M290" s="81">
        <v>113</v>
      </c>
      <c r="N290" s="61">
        <v>2.1</v>
      </c>
      <c r="O290" s="61">
        <v>2.5</v>
      </c>
      <c r="P290" s="61">
        <v>1.7</v>
      </c>
      <c r="Q290" s="61">
        <v>2.7</v>
      </c>
      <c r="R290" s="61">
        <v>1.1000000000000001</v>
      </c>
      <c r="S290" s="61">
        <v>2.4</v>
      </c>
      <c r="T290" s="61">
        <v>1.2</v>
      </c>
      <c r="U290" s="61">
        <v>2.8</v>
      </c>
      <c r="V290" s="61">
        <v>2.1</v>
      </c>
      <c r="W290" s="61">
        <v>0.4</v>
      </c>
      <c r="X290" s="61">
        <v>0.4</v>
      </c>
      <c r="Y290" s="61">
        <v>0.4</v>
      </c>
      <c r="Z290" s="61">
        <v>0.4</v>
      </c>
      <c r="AA290" s="61">
        <v>0.2</v>
      </c>
      <c r="AB290" s="61">
        <v>0.4</v>
      </c>
      <c r="AC290" s="61">
        <v>0.4</v>
      </c>
      <c r="AD290" s="61">
        <v>0.4</v>
      </c>
      <c r="AE290" s="61">
        <v>0.4</v>
      </c>
    </row>
    <row r="291" spans="1:31" x14ac:dyDescent="0.2">
      <c r="A291" s="57" t="str">
        <f t="shared" si="12"/>
        <v>2018_9</v>
      </c>
      <c r="B291" s="57">
        <f t="shared" si="13"/>
        <v>9</v>
      </c>
      <c r="C291" s="57">
        <f t="shared" si="14"/>
        <v>2018</v>
      </c>
      <c r="D291" s="60">
        <v>43344</v>
      </c>
      <c r="E291" s="61">
        <v>114.7</v>
      </c>
      <c r="F291" s="61">
        <v>114</v>
      </c>
      <c r="G291" s="61">
        <v>113.4</v>
      </c>
      <c r="H291" s="61">
        <v>112.4</v>
      </c>
      <c r="I291" s="61">
        <v>110.8</v>
      </c>
      <c r="J291" s="61">
        <v>112.2</v>
      </c>
      <c r="K291" s="61">
        <v>110.8</v>
      </c>
      <c r="L291" s="61">
        <v>112.3</v>
      </c>
      <c r="M291" s="81">
        <v>113.5</v>
      </c>
      <c r="N291" s="61">
        <v>2</v>
      </c>
      <c r="O291" s="61">
        <v>2.2000000000000002</v>
      </c>
      <c r="P291" s="61">
        <v>1.8</v>
      </c>
      <c r="Q291" s="61">
        <v>1.8</v>
      </c>
      <c r="R291" s="61">
        <v>1.2</v>
      </c>
      <c r="S291" s="61">
        <v>2.7</v>
      </c>
      <c r="T291" s="61">
        <v>1.3</v>
      </c>
      <c r="U291" s="61">
        <v>2.5</v>
      </c>
      <c r="V291" s="61">
        <v>1.9</v>
      </c>
      <c r="W291" s="61">
        <v>0.6</v>
      </c>
      <c r="X291" s="61">
        <v>0.2</v>
      </c>
      <c r="Y291" s="61">
        <v>0.4</v>
      </c>
      <c r="Z291" s="61">
        <v>0.3</v>
      </c>
      <c r="AA291" s="61">
        <v>0.5</v>
      </c>
      <c r="AB291" s="61">
        <v>0.6</v>
      </c>
      <c r="AC291" s="61">
        <v>0.6</v>
      </c>
      <c r="AD291" s="61">
        <v>0.6</v>
      </c>
      <c r="AE291" s="61">
        <v>0.4</v>
      </c>
    </row>
    <row r="292" spans="1:31" x14ac:dyDescent="0.2">
      <c r="A292" s="57" t="str">
        <f t="shared" si="12"/>
        <v>2018_12</v>
      </c>
      <c r="B292" s="57">
        <f t="shared" si="13"/>
        <v>12</v>
      </c>
      <c r="C292" s="57">
        <f t="shared" si="14"/>
        <v>2018</v>
      </c>
      <c r="D292" s="60">
        <v>43435</v>
      </c>
      <c r="E292" s="61">
        <v>115.2</v>
      </c>
      <c r="F292" s="61">
        <v>114.6</v>
      </c>
      <c r="G292" s="61">
        <v>114</v>
      </c>
      <c r="H292" s="61">
        <v>113</v>
      </c>
      <c r="I292" s="61">
        <v>111.3</v>
      </c>
      <c r="J292" s="61">
        <v>113.6</v>
      </c>
      <c r="K292" s="61">
        <v>111</v>
      </c>
      <c r="L292" s="61">
        <v>113.1</v>
      </c>
      <c r="M292" s="81">
        <v>114.1</v>
      </c>
      <c r="N292" s="61">
        <v>1.7</v>
      </c>
      <c r="O292" s="61">
        <v>2</v>
      </c>
      <c r="P292" s="61">
        <v>1.5</v>
      </c>
      <c r="Q292" s="61">
        <v>1.6</v>
      </c>
      <c r="R292" s="61">
        <v>1.3</v>
      </c>
      <c r="S292" s="61">
        <v>3</v>
      </c>
      <c r="T292" s="61">
        <v>1.2</v>
      </c>
      <c r="U292" s="61">
        <v>2.5</v>
      </c>
      <c r="V292" s="61">
        <v>1.8</v>
      </c>
      <c r="W292" s="61">
        <v>0.4</v>
      </c>
      <c r="X292" s="61">
        <v>0.5</v>
      </c>
      <c r="Y292" s="61">
        <v>0.5</v>
      </c>
      <c r="Z292" s="61">
        <v>0.5</v>
      </c>
      <c r="AA292" s="61">
        <v>0.5</v>
      </c>
      <c r="AB292" s="61">
        <v>1.2</v>
      </c>
      <c r="AC292" s="61">
        <v>0.2</v>
      </c>
      <c r="AD292" s="61">
        <v>0.7</v>
      </c>
      <c r="AE292" s="61">
        <v>0.5</v>
      </c>
    </row>
  </sheetData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87</vt:i4>
      </vt:variant>
    </vt:vector>
  </HeadingPairs>
  <TitlesOfParts>
    <vt:vector size="96" baseType="lpstr">
      <vt:lpstr>Summary</vt:lpstr>
      <vt:lpstr>Price schedule</vt:lpstr>
      <vt:lpstr>VDO</vt:lpstr>
      <vt:lpstr>Inputs</vt:lpstr>
      <vt:lpstr>Network tariffs</vt:lpstr>
      <vt:lpstr>Solar</vt:lpstr>
      <vt:lpstr>Consumption</vt:lpstr>
      <vt:lpstr>Lookups</vt:lpstr>
      <vt:lpstr>CPI - actual</vt:lpstr>
      <vt:lpstr>A2325806K</vt:lpstr>
      <vt:lpstr>A2325806K_Data</vt:lpstr>
      <vt:lpstr>A2325806K_Latest</vt:lpstr>
      <vt:lpstr>A2325807L</vt:lpstr>
      <vt:lpstr>A2325807L_Data</vt:lpstr>
      <vt:lpstr>A2325807L_Latest</vt:lpstr>
      <vt:lpstr>A2325810A</vt:lpstr>
      <vt:lpstr>A2325810A_Data</vt:lpstr>
      <vt:lpstr>A2325810A_Latest</vt:lpstr>
      <vt:lpstr>A2325811C</vt:lpstr>
      <vt:lpstr>A2325811C_Data</vt:lpstr>
      <vt:lpstr>A2325811C_Latest</vt:lpstr>
      <vt:lpstr>A2325812F</vt:lpstr>
      <vt:lpstr>A2325812F_Data</vt:lpstr>
      <vt:lpstr>A2325812F_Latest</vt:lpstr>
      <vt:lpstr>A2325815L</vt:lpstr>
      <vt:lpstr>A2325815L_Data</vt:lpstr>
      <vt:lpstr>A2325815L_Latest</vt:lpstr>
      <vt:lpstr>A2325816R</vt:lpstr>
      <vt:lpstr>A2325816R_Data</vt:lpstr>
      <vt:lpstr>A2325816R_Latest</vt:lpstr>
      <vt:lpstr>A2325817T</vt:lpstr>
      <vt:lpstr>A2325817T_Data</vt:lpstr>
      <vt:lpstr>A2325817T_Latest</vt:lpstr>
      <vt:lpstr>A2325820F</vt:lpstr>
      <vt:lpstr>A2325820F_Data</vt:lpstr>
      <vt:lpstr>A2325820F_Latest</vt:lpstr>
      <vt:lpstr>A2325821J</vt:lpstr>
      <vt:lpstr>A2325821J_Data</vt:lpstr>
      <vt:lpstr>A2325821J_Latest</vt:lpstr>
      <vt:lpstr>A2325822K</vt:lpstr>
      <vt:lpstr>A2325822K_Data</vt:lpstr>
      <vt:lpstr>A2325822K_Latest</vt:lpstr>
      <vt:lpstr>A2325825T</vt:lpstr>
      <vt:lpstr>A2325825T_Data</vt:lpstr>
      <vt:lpstr>A2325825T_Latest</vt:lpstr>
      <vt:lpstr>A2325826V</vt:lpstr>
      <vt:lpstr>A2325826V_Data</vt:lpstr>
      <vt:lpstr>A2325826V_Latest</vt:lpstr>
      <vt:lpstr>A2325827W</vt:lpstr>
      <vt:lpstr>A2325827W_Data</vt:lpstr>
      <vt:lpstr>A2325827W_Latest</vt:lpstr>
      <vt:lpstr>A2325830K</vt:lpstr>
      <vt:lpstr>A2325830K_Data</vt:lpstr>
      <vt:lpstr>A2325830K_Latest</vt:lpstr>
      <vt:lpstr>A2325831L</vt:lpstr>
      <vt:lpstr>A2325831L_Data</vt:lpstr>
      <vt:lpstr>A2325831L_Latest</vt:lpstr>
      <vt:lpstr>A2325832R</vt:lpstr>
      <vt:lpstr>A2325832R_Data</vt:lpstr>
      <vt:lpstr>A2325832R_Latest</vt:lpstr>
      <vt:lpstr>A2325835W</vt:lpstr>
      <vt:lpstr>A2325835W_Data</vt:lpstr>
      <vt:lpstr>A2325835W_Latest</vt:lpstr>
      <vt:lpstr>A2325836X</vt:lpstr>
      <vt:lpstr>A2325836X_Data</vt:lpstr>
      <vt:lpstr>A2325836X_Latest</vt:lpstr>
      <vt:lpstr>A2325837A</vt:lpstr>
      <vt:lpstr>A2325837A_Data</vt:lpstr>
      <vt:lpstr>A2325837A_Latest</vt:lpstr>
      <vt:lpstr>A2325840R</vt:lpstr>
      <vt:lpstr>A2325840R_Data</vt:lpstr>
      <vt:lpstr>A2325840R_Latest</vt:lpstr>
      <vt:lpstr>A2325841T</vt:lpstr>
      <vt:lpstr>A2325841T_Data</vt:lpstr>
      <vt:lpstr>A2325841T_Latest</vt:lpstr>
      <vt:lpstr>A2325842V</vt:lpstr>
      <vt:lpstr>A2325842V_Data</vt:lpstr>
      <vt:lpstr>A2325842V_Latest</vt:lpstr>
      <vt:lpstr>A2325845A</vt:lpstr>
      <vt:lpstr>A2325845A_Data</vt:lpstr>
      <vt:lpstr>A2325845A_Latest</vt:lpstr>
      <vt:lpstr>A2325846C</vt:lpstr>
      <vt:lpstr>A2325846C_Data</vt:lpstr>
      <vt:lpstr>A2325846C_Latest</vt:lpstr>
      <vt:lpstr>A2325847F</vt:lpstr>
      <vt:lpstr>A2325847F_Data</vt:lpstr>
      <vt:lpstr>A2325847F_Latest</vt:lpstr>
      <vt:lpstr>A2325850V</vt:lpstr>
      <vt:lpstr>A2325850V_Data</vt:lpstr>
      <vt:lpstr>A2325850V_Latest</vt:lpstr>
      <vt:lpstr>Date_Range</vt:lpstr>
      <vt:lpstr>Date_Range_Data</vt:lpstr>
      <vt:lpstr>Inputs!Print_Area</vt:lpstr>
      <vt:lpstr>'Network tariffs'!Print_Area</vt:lpstr>
      <vt:lpstr>'Price schedule'!Print_Area</vt:lpstr>
      <vt:lpstr>VDO!Print_Area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Murry Greasley</dc:creator>
  <cp:lastModifiedBy>Murry Greasley</cp:lastModifiedBy>
  <cp:lastPrinted>2019-04-30T23:31:22Z</cp:lastPrinted>
  <dcterms:created xsi:type="dcterms:W3CDTF">2019-01-07T00:57:02Z</dcterms:created>
  <dcterms:modified xsi:type="dcterms:W3CDTF">2019-05-30T23:18:45Z</dcterms:modified>
</cp:coreProperties>
</file>